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ento_zošit" defaultThemeVersion="124226"/>
  <bookViews>
    <workbookView xWindow="0" yWindow="0" windowWidth="25116" windowHeight="10308" activeTab="4"/>
  </bookViews>
  <sheets>
    <sheet name="Usmernenie" sheetId="5" r:id="rId1"/>
    <sheet name="Príklady" sheetId="7" r:id="rId2"/>
    <sheet name="Príjmy" sheetId="6" r:id="rId3"/>
    <sheet name="Doklady" sheetId="4" r:id="rId4"/>
    <sheet name="Spolu" sheetId="9" r:id="rId5"/>
    <sheet name="Adr" sheetId="2" state="hidden" r:id="rId6"/>
    <sheet name="FP" sheetId="1" state="hidden" r:id="rId7"/>
    <sheet name="Cis" sheetId="3" state="hidden" r:id="rId8"/>
    <sheet name="Avízo - výnosy" sheetId="10" r:id="rId9"/>
    <sheet name="Avízo - vratka" sheetId="11" r:id="rId10"/>
    <sheet name="Skratky" sheetId="8" r:id="rId11"/>
  </sheets>
  <definedNames>
    <definedName name="_xlnm._FilterDatabase" localSheetId="3" hidden="1">Doklady!$A$106:$X$9102</definedName>
    <definedName name="_xlnm.Print_Titles" localSheetId="1">Príklady!$7:$7</definedName>
    <definedName name="_xlnm.Print_Titles" localSheetId="4">Spolu!$52:$52</definedName>
    <definedName name="_xlnm.Print_Area" localSheetId="9">'Avízo - vratka'!$A$1:$C$24</definedName>
    <definedName name="_xlnm.Print_Area" localSheetId="8">'Avízo - výnosy'!$A$1:$C$23</definedName>
    <definedName name="_xlnm.Print_Area" localSheetId="2">Príjmy!$A$1:$D$17</definedName>
    <definedName name="_xlnm.Print_Area" localSheetId="10">Skratky!$A$1:$B$58</definedName>
    <definedName name="_xlnm.Print_Area" localSheetId="4">Spolu!$A$1:$I$129</definedName>
    <definedName name="_xlnm.Print_Area" localSheetId="0">Usmernenie!$A$1:$A$137</definedName>
  </definedNames>
  <calcPr calcId="125725"/>
</workbook>
</file>

<file path=xl/calcChain.xml><?xml version="1.0" encoding="utf-8"?>
<calcChain xmlns="http://schemas.openxmlformats.org/spreadsheetml/2006/main">
  <c r="H9054" i="4"/>
  <c r="H1938"/>
  <c r="H5689"/>
  <c r="N1" i="11" l="1"/>
  <c r="N2"/>
  <c r="N3"/>
  <c r="N4"/>
  <c r="N5"/>
  <c r="N6"/>
  <c r="N7"/>
  <c r="N8"/>
  <c r="N9"/>
  <c r="N10"/>
  <c r="N11"/>
  <c r="N12"/>
  <c r="N13"/>
  <c r="A14"/>
  <c r="N14"/>
  <c r="N15"/>
  <c r="N16"/>
  <c r="B17"/>
  <c r="N17"/>
  <c r="B18"/>
  <c r="N18"/>
  <c r="N20"/>
  <c r="B21"/>
  <c r="N21"/>
  <c r="N22"/>
  <c r="N23"/>
  <c r="N24"/>
  <c r="N1" i="10"/>
  <c r="N2"/>
  <c r="N3"/>
  <c r="N4"/>
  <c r="N5"/>
  <c r="N6"/>
  <c r="N7"/>
  <c r="N8"/>
  <c r="N9"/>
  <c r="N10"/>
  <c r="N11"/>
  <c r="N12"/>
  <c r="N13"/>
  <c r="A14"/>
  <c r="N14"/>
  <c r="N15"/>
  <c r="B16"/>
  <c r="N16"/>
  <c r="N17"/>
  <c r="N18"/>
  <c r="B20"/>
  <c r="N22"/>
  <c r="N23"/>
  <c r="N24"/>
  <c r="N25"/>
  <c r="N26"/>
  <c r="B2" i="1"/>
  <c r="M2" s="1"/>
  <c r="I2"/>
  <c r="N2" s="1"/>
  <c r="J2"/>
  <c r="L2"/>
  <c r="B3"/>
  <c r="M3" s="1"/>
  <c r="I3"/>
  <c r="N3" s="1"/>
  <c r="J3"/>
  <c r="L3"/>
  <c r="B4"/>
  <c r="M4" s="1"/>
  <c r="I4"/>
  <c r="N4" s="1"/>
  <c r="J4"/>
  <c r="L4"/>
  <c r="B5"/>
  <c r="M5" s="1"/>
  <c r="I5"/>
  <c r="J5"/>
  <c r="L5"/>
  <c r="N5"/>
  <c r="B6"/>
  <c r="I6"/>
  <c r="J6"/>
  <c r="L6"/>
  <c r="M6"/>
  <c r="N6"/>
  <c r="B7"/>
  <c r="M7" s="1"/>
  <c r="I7"/>
  <c r="N7" s="1"/>
  <c r="J7"/>
  <c r="L7"/>
  <c r="B8"/>
  <c r="M8" s="1"/>
  <c r="I8"/>
  <c r="N8" s="1"/>
  <c r="J8"/>
  <c r="L8"/>
  <c r="B9"/>
  <c r="M9" s="1"/>
  <c r="I9"/>
  <c r="N9" s="1"/>
  <c r="J9"/>
  <c r="L9"/>
  <c r="B10"/>
  <c r="M10" s="1"/>
  <c r="I10"/>
  <c r="J10"/>
  <c r="L10"/>
  <c r="N10"/>
  <c r="B11"/>
  <c r="M11" s="1"/>
  <c r="I11"/>
  <c r="N11" s="1"/>
  <c r="J11"/>
  <c r="L11"/>
  <c r="B12"/>
  <c r="M12" s="1"/>
  <c r="I12"/>
  <c r="N12" s="1"/>
  <c r="J12"/>
  <c r="L12"/>
  <c r="B13"/>
  <c r="I13"/>
  <c r="J13"/>
  <c r="L13"/>
  <c r="M13"/>
  <c r="N13"/>
  <c r="B14"/>
  <c r="M14" s="1"/>
  <c r="I14"/>
  <c r="J14"/>
  <c r="L14"/>
  <c r="N14"/>
  <c r="B15"/>
  <c r="M15" s="1"/>
  <c r="I15"/>
  <c r="N15" s="1"/>
  <c r="J15"/>
  <c r="L15"/>
  <c r="B16"/>
  <c r="M16" s="1"/>
  <c r="I16"/>
  <c r="N16" s="1"/>
  <c r="J16"/>
  <c r="L16"/>
  <c r="B17"/>
  <c r="M17" s="1"/>
  <c r="I17"/>
  <c r="J17"/>
  <c r="L17"/>
  <c r="N17"/>
  <c r="B18"/>
  <c r="M18" s="1"/>
  <c r="I18"/>
  <c r="J18"/>
  <c r="L18"/>
  <c r="N18"/>
  <c r="B19"/>
  <c r="M19" s="1"/>
  <c r="I19"/>
  <c r="N19" s="1"/>
  <c r="J19"/>
  <c r="L19"/>
  <c r="B20"/>
  <c r="I20"/>
  <c r="N20" s="1"/>
  <c r="J20"/>
  <c r="L20"/>
  <c r="M20"/>
  <c r="B21"/>
  <c r="M21" s="1"/>
  <c r="I21"/>
  <c r="N21" s="1"/>
  <c r="J21"/>
  <c r="L21"/>
  <c r="B22"/>
  <c r="I22"/>
  <c r="N22" s="1"/>
  <c r="J22"/>
  <c r="L22"/>
  <c r="M22"/>
  <c r="B23"/>
  <c r="M23" s="1"/>
  <c r="I23"/>
  <c r="N23" s="1"/>
  <c r="J23"/>
  <c r="L23"/>
  <c r="B24"/>
  <c r="M24" s="1"/>
  <c r="I24"/>
  <c r="N24" s="1"/>
  <c r="J24"/>
  <c r="L24"/>
  <c r="B25"/>
  <c r="I25"/>
  <c r="J25"/>
  <c r="L25"/>
  <c r="M25"/>
  <c r="N25"/>
  <c r="B26"/>
  <c r="M26" s="1"/>
  <c r="I26"/>
  <c r="J26"/>
  <c r="L26"/>
  <c r="N26"/>
  <c r="B27"/>
  <c r="M27" s="1"/>
  <c r="I27"/>
  <c r="N27" s="1"/>
  <c r="J27"/>
  <c r="L27"/>
  <c r="B28"/>
  <c r="M28" s="1"/>
  <c r="I28"/>
  <c r="N28" s="1"/>
  <c r="J28"/>
  <c r="L28"/>
  <c r="B29"/>
  <c r="M29" s="1"/>
  <c r="I29"/>
  <c r="J29"/>
  <c r="L29"/>
  <c r="N29"/>
  <c r="B30"/>
  <c r="M30" s="1"/>
  <c r="I30"/>
  <c r="J30"/>
  <c r="L30"/>
  <c r="N30"/>
  <c r="B31"/>
  <c r="M31" s="1"/>
  <c r="I31"/>
  <c r="N31" s="1"/>
  <c r="J31"/>
  <c r="L31"/>
  <c r="B32"/>
  <c r="M32" s="1"/>
  <c r="I32"/>
  <c r="N32" s="1"/>
  <c r="J32"/>
  <c r="L32"/>
  <c r="B33"/>
  <c r="M33" s="1"/>
  <c r="I33"/>
  <c r="N33" s="1"/>
  <c r="J33"/>
  <c r="L33"/>
  <c r="B34"/>
  <c r="M34" s="1"/>
  <c r="I34"/>
  <c r="J34"/>
  <c r="L34"/>
  <c r="N34"/>
  <c r="B35"/>
  <c r="I35"/>
  <c r="N35" s="1"/>
  <c r="J35"/>
  <c r="L35"/>
  <c r="M35"/>
  <c r="B36"/>
  <c r="M36" s="1"/>
  <c r="I36"/>
  <c r="N36" s="1"/>
  <c r="J36"/>
  <c r="L36"/>
  <c r="B37"/>
  <c r="M37" s="1"/>
  <c r="I37"/>
  <c r="J37"/>
  <c r="L37"/>
  <c r="N37"/>
  <c r="B38"/>
  <c r="M38" s="1"/>
  <c r="I38"/>
  <c r="N38" s="1"/>
  <c r="J38"/>
  <c r="L38"/>
  <c r="B39"/>
  <c r="M39" s="1"/>
  <c r="I39"/>
  <c r="N39" s="1"/>
  <c r="J39"/>
  <c r="L39"/>
  <c r="B40"/>
  <c r="M40" s="1"/>
  <c r="I40"/>
  <c r="N40" s="1"/>
  <c r="J40"/>
  <c r="L40"/>
  <c r="B41"/>
  <c r="M41" s="1"/>
  <c r="I41"/>
  <c r="J41"/>
  <c r="L41"/>
  <c r="N41"/>
  <c r="B42"/>
  <c r="M42" s="1"/>
  <c r="I42"/>
  <c r="J42"/>
  <c r="L42"/>
  <c r="N42"/>
  <c r="B43"/>
  <c r="M43" s="1"/>
  <c r="I43"/>
  <c r="N43" s="1"/>
  <c r="J43"/>
  <c r="L43"/>
  <c r="B44"/>
  <c r="M44" s="1"/>
  <c r="I44"/>
  <c r="N44" s="1"/>
  <c r="J44"/>
  <c r="L44"/>
  <c r="B45"/>
  <c r="M45" s="1"/>
  <c r="I45"/>
  <c r="N45" s="1"/>
  <c r="J45"/>
  <c r="L45"/>
  <c r="B46"/>
  <c r="M46" s="1"/>
  <c r="I46"/>
  <c r="J46"/>
  <c r="L46"/>
  <c r="N46"/>
  <c r="B47"/>
  <c r="M47" s="1"/>
  <c r="I47"/>
  <c r="N47" s="1"/>
  <c r="J47"/>
  <c r="L47"/>
  <c r="B48"/>
  <c r="M48" s="1"/>
  <c r="I48"/>
  <c r="N48" s="1"/>
  <c r="J48"/>
  <c r="L48"/>
  <c r="B49"/>
  <c r="M49" s="1"/>
  <c r="I49"/>
  <c r="J49"/>
  <c r="L49"/>
  <c r="N49"/>
  <c r="B50"/>
  <c r="M50" s="1"/>
  <c r="I50"/>
  <c r="N50" s="1"/>
  <c r="J50"/>
  <c r="L50"/>
  <c r="B51"/>
  <c r="I51"/>
  <c r="N51" s="1"/>
  <c r="J51"/>
  <c r="L51"/>
  <c r="M51"/>
  <c r="B52"/>
  <c r="M52" s="1"/>
  <c r="I52"/>
  <c r="N52" s="1"/>
  <c r="J52"/>
  <c r="L52"/>
  <c r="B53"/>
  <c r="M53" s="1"/>
  <c r="I53"/>
  <c r="J53"/>
  <c r="L53"/>
  <c r="N53"/>
  <c r="B54"/>
  <c r="I54"/>
  <c r="N54" s="1"/>
  <c r="J54"/>
  <c r="L54"/>
  <c r="M54"/>
  <c r="B55"/>
  <c r="M55" s="1"/>
  <c r="I55"/>
  <c r="N55" s="1"/>
  <c r="J55"/>
  <c r="L55"/>
  <c r="B56"/>
  <c r="M56" s="1"/>
  <c r="I56"/>
  <c r="N56" s="1"/>
  <c r="J56"/>
  <c r="L56"/>
  <c r="B57"/>
  <c r="M57" s="1"/>
  <c r="I57"/>
  <c r="N57" s="1"/>
  <c r="J57"/>
  <c r="L57"/>
  <c r="B58"/>
  <c r="I58"/>
  <c r="J58"/>
  <c r="L58"/>
  <c r="M58"/>
  <c r="N58"/>
  <c r="B59"/>
  <c r="M59" s="1"/>
  <c r="I59"/>
  <c r="N59" s="1"/>
  <c r="J59"/>
  <c r="L59"/>
  <c r="B60"/>
  <c r="M60" s="1"/>
  <c r="I60"/>
  <c r="N60" s="1"/>
  <c r="J60"/>
  <c r="L60"/>
  <c r="B61"/>
  <c r="I61"/>
  <c r="J61"/>
  <c r="L61"/>
  <c r="M61"/>
  <c r="N61"/>
  <c r="B62"/>
  <c r="M62" s="1"/>
  <c r="I62"/>
  <c r="N62" s="1"/>
  <c r="J62"/>
  <c r="L62"/>
  <c r="B63"/>
  <c r="M63" s="1"/>
  <c r="I63"/>
  <c r="N63" s="1"/>
  <c r="J63"/>
  <c r="L63"/>
  <c r="B64"/>
  <c r="M64" s="1"/>
  <c r="I64"/>
  <c r="N64" s="1"/>
  <c r="J64"/>
  <c r="L64"/>
  <c r="B65"/>
  <c r="M65" s="1"/>
  <c r="I65"/>
  <c r="J65"/>
  <c r="L65"/>
  <c r="N65"/>
  <c r="B66"/>
  <c r="M66" s="1"/>
  <c r="I66"/>
  <c r="J66"/>
  <c r="L66"/>
  <c r="N66"/>
  <c r="B67"/>
  <c r="M67" s="1"/>
  <c r="I67"/>
  <c r="N67" s="1"/>
  <c r="J67"/>
  <c r="L67"/>
  <c r="B68"/>
  <c r="I68"/>
  <c r="N68" s="1"/>
  <c r="J68"/>
  <c r="L68"/>
  <c r="M68"/>
  <c r="B69"/>
  <c r="M69" s="1"/>
  <c r="I69"/>
  <c r="J69"/>
  <c r="L69"/>
  <c r="N69"/>
  <c r="B70"/>
  <c r="I70"/>
  <c r="J70"/>
  <c r="L70"/>
  <c r="M70"/>
  <c r="N70"/>
  <c r="B71"/>
  <c r="M71" s="1"/>
  <c r="I71"/>
  <c r="N71" s="1"/>
  <c r="J71"/>
  <c r="L71"/>
  <c r="B72"/>
  <c r="M72" s="1"/>
  <c r="I72"/>
  <c r="N72" s="1"/>
  <c r="J72"/>
  <c r="L72"/>
  <c r="B73"/>
  <c r="I73"/>
  <c r="J73"/>
  <c r="L73"/>
  <c r="M73"/>
  <c r="N73"/>
  <c r="B74"/>
  <c r="M74" s="1"/>
  <c r="I74"/>
  <c r="J74"/>
  <c r="L74"/>
  <c r="N74"/>
  <c r="B75"/>
  <c r="M75" s="1"/>
  <c r="I75"/>
  <c r="N75" s="1"/>
  <c r="J75"/>
  <c r="L75"/>
  <c r="B76"/>
  <c r="M76" s="1"/>
  <c r="I76"/>
  <c r="N76" s="1"/>
  <c r="J76"/>
  <c r="L76"/>
  <c r="B77"/>
  <c r="M77" s="1"/>
  <c r="I77"/>
  <c r="J77"/>
  <c r="L77"/>
  <c r="N77"/>
  <c r="B78"/>
  <c r="M78" s="1"/>
  <c r="I78"/>
  <c r="J78"/>
  <c r="L78"/>
  <c r="N78"/>
  <c r="B79"/>
  <c r="M79" s="1"/>
  <c r="I79"/>
  <c r="N79" s="1"/>
  <c r="J79"/>
  <c r="L79"/>
  <c r="B80"/>
  <c r="M80" s="1"/>
  <c r="I80"/>
  <c r="N80" s="1"/>
  <c r="J80"/>
  <c r="L80"/>
  <c r="B81"/>
  <c r="M81" s="1"/>
  <c r="I81"/>
  <c r="J81"/>
  <c r="L81"/>
  <c r="N81"/>
  <c r="B82"/>
  <c r="M82" s="1"/>
  <c r="I82"/>
  <c r="J82"/>
  <c r="L82"/>
  <c r="N82"/>
  <c r="B83"/>
  <c r="I83"/>
  <c r="N83" s="1"/>
  <c r="J83"/>
  <c r="L83"/>
  <c r="M83"/>
  <c r="B84"/>
  <c r="M84" s="1"/>
  <c r="I84"/>
  <c r="N84" s="1"/>
  <c r="J84"/>
  <c r="L84"/>
  <c r="B85"/>
  <c r="M85" s="1"/>
  <c r="I85"/>
  <c r="J85"/>
  <c r="L85"/>
  <c r="N85"/>
  <c r="B86"/>
  <c r="M86" s="1"/>
  <c r="I86"/>
  <c r="N86" s="1"/>
  <c r="J86"/>
  <c r="L86"/>
  <c r="B87"/>
  <c r="M87" s="1"/>
  <c r="I87"/>
  <c r="N87" s="1"/>
  <c r="J87"/>
  <c r="L87"/>
  <c r="B88"/>
  <c r="M88" s="1"/>
  <c r="I88"/>
  <c r="N88" s="1"/>
  <c r="J88"/>
  <c r="L88"/>
  <c r="B89"/>
  <c r="M89" s="1"/>
  <c r="I89"/>
  <c r="J89"/>
  <c r="L89"/>
  <c r="N89"/>
  <c r="B90"/>
  <c r="M90" s="1"/>
  <c r="I90"/>
  <c r="J90"/>
  <c r="L90"/>
  <c r="N90"/>
  <c r="B91"/>
  <c r="M91" s="1"/>
  <c r="I91"/>
  <c r="N91" s="1"/>
  <c r="J91"/>
  <c r="L91"/>
  <c r="B92"/>
  <c r="M92" s="1"/>
  <c r="I92"/>
  <c r="N92" s="1"/>
  <c r="J92"/>
  <c r="L92"/>
  <c r="B93"/>
  <c r="M93" s="1"/>
  <c r="I93"/>
  <c r="N93" s="1"/>
  <c r="J93"/>
  <c r="L93"/>
  <c r="B94"/>
  <c r="M94" s="1"/>
  <c r="I94"/>
  <c r="J94"/>
  <c r="L94"/>
  <c r="N94"/>
  <c r="B95"/>
  <c r="M95" s="1"/>
  <c r="I95"/>
  <c r="N95" s="1"/>
  <c r="J95"/>
  <c r="L95"/>
  <c r="B96"/>
  <c r="M96" s="1"/>
  <c r="I96"/>
  <c r="N96" s="1"/>
  <c r="J96"/>
  <c r="L96"/>
  <c r="B97"/>
  <c r="M97" s="1"/>
  <c r="I97"/>
  <c r="J97"/>
  <c r="L97"/>
  <c r="N97"/>
  <c r="B98"/>
  <c r="M98" s="1"/>
  <c r="I98"/>
  <c r="N98" s="1"/>
  <c r="J98"/>
  <c r="L98"/>
  <c r="B99"/>
  <c r="I99"/>
  <c r="N99" s="1"/>
  <c r="J99"/>
  <c r="L99"/>
  <c r="M99"/>
  <c r="B100"/>
  <c r="M100" s="1"/>
  <c r="I100"/>
  <c r="N100" s="1"/>
  <c r="J100"/>
  <c r="L100"/>
  <c r="B101"/>
  <c r="M101" s="1"/>
  <c r="I101"/>
  <c r="J101"/>
  <c r="L101"/>
  <c r="N101"/>
  <c r="B102"/>
  <c r="I102"/>
  <c r="N102" s="1"/>
  <c r="J102"/>
  <c r="L102"/>
  <c r="M102"/>
  <c r="B103"/>
  <c r="M103" s="1"/>
  <c r="I103"/>
  <c r="N103" s="1"/>
  <c r="J103"/>
  <c r="L103"/>
  <c r="B104"/>
  <c r="M104" s="1"/>
  <c r="I104"/>
  <c r="N104" s="1"/>
  <c r="J104"/>
  <c r="L104"/>
  <c r="B105"/>
  <c r="M105" s="1"/>
  <c r="I105"/>
  <c r="N105" s="1"/>
  <c r="J105"/>
  <c r="L105"/>
  <c r="B106"/>
  <c r="I106"/>
  <c r="J106"/>
  <c r="L106"/>
  <c r="M106"/>
  <c r="N106"/>
  <c r="B107"/>
  <c r="M107" s="1"/>
  <c r="I107"/>
  <c r="N107" s="1"/>
  <c r="J107"/>
  <c r="L107"/>
  <c r="B108"/>
  <c r="M108" s="1"/>
  <c r="I108"/>
  <c r="N108" s="1"/>
  <c r="J108"/>
  <c r="L108"/>
  <c r="B109"/>
  <c r="I109"/>
  <c r="J109"/>
  <c r="L109"/>
  <c r="M109"/>
  <c r="N109"/>
  <c r="B110"/>
  <c r="M110" s="1"/>
  <c r="I110"/>
  <c r="N110" s="1"/>
  <c r="J110"/>
  <c r="L110"/>
  <c r="B111"/>
  <c r="M111" s="1"/>
  <c r="I111"/>
  <c r="N111" s="1"/>
  <c r="J111"/>
  <c r="L111"/>
  <c r="B112"/>
  <c r="M112" s="1"/>
  <c r="I112"/>
  <c r="N112" s="1"/>
  <c r="J112"/>
  <c r="L112"/>
  <c r="B113"/>
  <c r="M113" s="1"/>
  <c r="I113"/>
  <c r="J113"/>
  <c r="L113"/>
  <c r="N113"/>
  <c r="B114"/>
  <c r="M114" s="1"/>
  <c r="I114"/>
  <c r="J114"/>
  <c r="L114"/>
  <c r="N114"/>
  <c r="B115"/>
  <c r="M115" s="1"/>
  <c r="I115"/>
  <c r="N115" s="1"/>
  <c r="J115"/>
  <c r="L115"/>
  <c r="B116"/>
  <c r="M116" s="1"/>
  <c r="I116"/>
  <c r="N116" s="1"/>
  <c r="J116"/>
  <c r="L116"/>
  <c r="B117"/>
  <c r="M117" s="1"/>
  <c r="I117"/>
  <c r="J117"/>
  <c r="L117"/>
  <c r="N117"/>
  <c r="B118"/>
  <c r="I118"/>
  <c r="J118"/>
  <c r="L118"/>
  <c r="M118"/>
  <c r="N118"/>
  <c r="B119"/>
  <c r="M119" s="1"/>
  <c r="I119"/>
  <c r="N119" s="1"/>
  <c r="J119"/>
  <c r="L119"/>
  <c r="B120"/>
  <c r="M120" s="1"/>
  <c r="I120"/>
  <c r="N120" s="1"/>
  <c r="J120"/>
  <c r="L120"/>
  <c r="B121"/>
  <c r="I121"/>
  <c r="J121"/>
  <c r="L121"/>
  <c r="M121"/>
  <c r="N121"/>
  <c r="B122"/>
  <c r="M122" s="1"/>
  <c r="I122"/>
  <c r="J122"/>
  <c r="L122"/>
  <c r="N122"/>
  <c r="B123"/>
  <c r="M123" s="1"/>
  <c r="I123"/>
  <c r="N123" s="1"/>
  <c r="J123"/>
  <c r="L123"/>
  <c r="B124"/>
  <c r="M124" s="1"/>
  <c r="I124"/>
  <c r="N124" s="1"/>
  <c r="J124"/>
  <c r="L124"/>
  <c r="B125"/>
  <c r="M125" s="1"/>
  <c r="I125"/>
  <c r="J125"/>
  <c r="L125"/>
  <c r="N125"/>
  <c r="B126"/>
  <c r="M126" s="1"/>
  <c r="I126"/>
  <c r="J126"/>
  <c r="L126"/>
  <c r="N126"/>
  <c r="B127"/>
  <c r="M127" s="1"/>
  <c r="I127"/>
  <c r="N127" s="1"/>
  <c r="J127"/>
  <c r="L127"/>
  <c r="B128"/>
  <c r="M128" s="1"/>
  <c r="I128"/>
  <c r="N128" s="1"/>
  <c r="J128"/>
  <c r="L128"/>
  <c r="B129"/>
  <c r="M129" s="1"/>
  <c r="I129"/>
  <c r="J129"/>
  <c r="L129"/>
  <c r="N129"/>
  <c r="B130"/>
  <c r="M130" s="1"/>
  <c r="I130"/>
  <c r="N130" s="1"/>
  <c r="J130"/>
  <c r="L130"/>
  <c r="B131"/>
  <c r="I131"/>
  <c r="N131" s="1"/>
  <c r="J131"/>
  <c r="L131"/>
  <c r="M131"/>
  <c r="B132"/>
  <c r="M132" s="1"/>
  <c r="I132"/>
  <c r="N132" s="1"/>
  <c r="J132"/>
  <c r="L132"/>
  <c r="B133"/>
  <c r="M133" s="1"/>
  <c r="I133"/>
  <c r="J133"/>
  <c r="L133"/>
  <c r="N133"/>
  <c r="B134"/>
  <c r="M134" s="1"/>
  <c r="I134"/>
  <c r="N134" s="1"/>
  <c r="J134"/>
  <c r="L134"/>
  <c r="B135"/>
  <c r="M135" s="1"/>
  <c r="I135"/>
  <c r="N135" s="1"/>
  <c r="J135"/>
  <c r="L135"/>
  <c r="B136"/>
  <c r="M136" s="1"/>
  <c r="I136"/>
  <c r="N136" s="1"/>
  <c r="J136"/>
  <c r="L136"/>
  <c r="B137"/>
  <c r="M137" s="1"/>
  <c r="I137"/>
  <c r="J137"/>
  <c r="L137"/>
  <c r="N137"/>
  <c r="B138"/>
  <c r="M138" s="1"/>
  <c r="I138"/>
  <c r="J138"/>
  <c r="L138"/>
  <c r="N138"/>
  <c r="B139"/>
  <c r="M139" s="1"/>
  <c r="I139"/>
  <c r="N139" s="1"/>
  <c r="J139"/>
  <c r="L139"/>
  <c r="B140"/>
  <c r="M140" s="1"/>
  <c r="I140"/>
  <c r="N140" s="1"/>
  <c r="J140"/>
  <c r="L140"/>
  <c r="B141"/>
  <c r="M141" s="1"/>
  <c r="I141"/>
  <c r="N141" s="1"/>
  <c r="J141"/>
  <c r="L141"/>
  <c r="B142"/>
  <c r="M142" s="1"/>
  <c r="I142"/>
  <c r="J142"/>
  <c r="L142"/>
  <c r="N142"/>
  <c r="B143"/>
  <c r="M143" s="1"/>
  <c r="I143"/>
  <c r="N143" s="1"/>
  <c r="J143"/>
  <c r="L143"/>
  <c r="B144"/>
  <c r="M144" s="1"/>
  <c r="I144"/>
  <c r="N144" s="1"/>
  <c r="J144"/>
  <c r="L144"/>
  <c r="B145"/>
  <c r="M145" s="1"/>
  <c r="I145"/>
  <c r="J145"/>
  <c r="L145"/>
  <c r="N145"/>
  <c r="B146"/>
  <c r="M146" s="1"/>
  <c r="I146"/>
  <c r="N146" s="1"/>
  <c r="J146"/>
  <c r="L146"/>
  <c r="B147"/>
  <c r="I147"/>
  <c r="N147" s="1"/>
  <c r="J147"/>
  <c r="L147"/>
  <c r="M147"/>
  <c r="B148"/>
  <c r="M148" s="1"/>
  <c r="I148"/>
  <c r="N148" s="1"/>
  <c r="J148"/>
  <c r="L148"/>
  <c r="B149"/>
  <c r="M149" s="1"/>
  <c r="I149"/>
  <c r="J149"/>
  <c r="L149"/>
  <c r="N149"/>
  <c r="B150"/>
  <c r="I150"/>
  <c r="N150" s="1"/>
  <c r="J150"/>
  <c r="L150"/>
  <c r="M150"/>
  <c r="B151"/>
  <c r="M151" s="1"/>
  <c r="I151"/>
  <c r="N151" s="1"/>
  <c r="J151"/>
  <c r="L151"/>
  <c r="B152"/>
  <c r="M152" s="1"/>
  <c r="I152"/>
  <c r="N152" s="1"/>
  <c r="J152"/>
  <c r="L152"/>
  <c r="B153"/>
  <c r="M153" s="1"/>
  <c r="I153"/>
  <c r="N153" s="1"/>
  <c r="J153"/>
  <c r="L153"/>
  <c r="B154"/>
  <c r="I154"/>
  <c r="J154"/>
  <c r="L154"/>
  <c r="M154"/>
  <c r="N154"/>
  <c r="B155"/>
  <c r="M155" s="1"/>
  <c r="I155"/>
  <c r="N155" s="1"/>
  <c r="J155"/>
  <c r="L155"/>
  <c r="B156"/>
  <c r="M156" s="1"/>
  <c r="I156"/>
  <c r="N156" s="1"/>
  <c r="J156"/>
  <c r="L156"/>
  <c r="B157"/>
  <c r="I157"/>
  <c r="J157"/>
  <c r="L157"/>
  <c r="M157"/>
  <c r="N157"/>
  <c r="B158"/>
  <c r="M158" s="1"/>
  <c r="I158"/>
  <c r="N158" s="1"/>
  <c r="J158"/>
  <c r="L158"/>
  <c r="B159"/>
  <c r="M159" s="1"/>
  <c r="I159"/>
  <c r="N159" s="1"/>
  <c r="J159"/>
  <c r="L159"/>
  <c r="B160"/>
  <c r="M160" s="1"/>
  <c r="I160"/>
  <c r="N160" s="1"/>
  <c r="J160"/>
  <c r="L160"/>
  <c r="B161"/>
  <c r="M161" s="1"/>
  <c r="I161"/>
  <c r="J161"/>
  <c r="L161"/>
  <c r="N161"/>
  <c r="B162"/>
  <c r="M162" s="1"/>
  <c r="I162"/>
  <c r="N162" s="1"/>
  <c r="J162"/>
  <c r="L162"/>
  <c r="B163"/>
  <c r="M163" s="1"/>
  <c r="I163"/>
  <c r="N163" s="1"/>
  <c r="J163"/>
  <c r="L163"/>
  <c r="B164"/>
  <c r="M164" s="1"/>
  <c r="I164"/>
  <c r="N164" s="1"/>
  <c r="J164"/>
  <c r="L164"/>
  <c r="B165"/>
  <c r="M165" s="1"/>
  <c r="I165"/>
  <c r="J165"/>
  <c r="L165"/>
  <c r="N165"/>
  <c r="B166"/>
  <c r="I166"/>
  <c r="J166"/>
  <c r="L166"/>
  <c r="M166"/>
  <c r="N166"/>
  <c r="B167"/>
  <c r="M167" s="1"/>
  <c r="I167"/>
  <c r="N167" s="1"/>
  <c r="J167"/>
  <c r="L167"/>
  <c r="B168"/>
  <c r="M168" s="1"/>
  <c r="I168"/>
  <c r="N168" s="1"/>
  <c r="J168"/>
  <c r="L168"/>
  <c r="B169"/>
  <c r="I169"/>
  <c r="J169"/>
  <c r="L169"/>
  <c r="M169"/>
  <c r="N169"/>
  <c r="B170"/>
  <c r="M170" s="1"/>
  <c r="I170"/>
  <c r="J170"/>
  <c r="L170"/>
  <c r="N170"/>
  <c r="B171"/>
  <c r="M171" s="1"/>
  <c r="I171"/>
  <c r="N171" s="1"/>
  <c r="J171"/>
  <c r="L171"/>
  <c r="B172"/>
  <c r="M172" s="1"/>
  <c r="I172"/>
  <c r="N172" s="1"/>
  <c r="J172"/>
  <c r="L172"/>
  <c r="B173"/>
  <c r="M173" s="1"/>
  <c r="I173"/>
  <c r="J173"/>
  <c r="L173"/>
  <c r="N173"/>
  <c r="B174"/>
  <c r="M174" s="1"/>
  <c r="I174"/>
  <c r="J174"/>
  <c r="L174"/>
  <c r="N174"/>
  <c r="B175"/>
  <c r="M175" s="1"/>
  <c r="I175"/>
  <c r="N175" s="1"/>
  <c r="J175"/>
  <c r="L175"/>
  <c r="B176"/>
  <c r="M176" s="1"/>
  <c r="I176"/>
  <c r="N176" s="1"/>
  <c r="J176"/>
  <c r="L176"/>
  <c r="B177"/>
  <c r="M177" s="1"/>
  <c r="I177"/>
  <c r="J177"/>
  <c r="L177"/>
  <c r="N177"/>
  <c r="B178"/>
  <c r="M178" s="1"/>
  <c r="I178"/>
  <c r="N178" s="1"/>
  <c r="J178"/>
  <c r="L178"/>
  <c r="B179"/>
  <c r="I179"/>
  <c r="N179" s="1"/>
  <c r="J179"/>
  <c r="L179"/>
  <c r="M179"/>
  <c r="B180"/>
  <c r="M180" s="1"/>
  <c r="I180"/>
  <c r="N180" s="1"/>
  <c r="J180"/>
  <c r="L180"/>
  <c r="B181"/>
  <c r="M181" s="1"/>
  <c r="I181"/>
  <c r="J181"/>
  <c r="L181"/>
  <c r="N181"/>
  <c r="B182"/>
  <c r="M182" s="1"/>
  <c r="I182"/>
  <c r="N182" s="1"/>
  <c r="J182"/>
  <c r="L182"/>
  <c r="B183"/>
  <c r="M183" s="1"/>
  <c r="I183"/>
  <c r="N183" s="1"/>
  <c r="J183"/>
  <c r="L183"/>
  <c r="B184"/>
  <c r="M184" s="1"/>
  <c r="I184"/>
  <c r="N184" s="1"/>
  <c r="J184"/>
  <c r="L184"/>
  <c r="B185"/>
  <c r="M185" s="1"/>
  <c r="I185"/>
  <c r="J185"/>
  <c r="L185"/>
  <c r="N185"/>
  <c r="B186"/>
  <c r="M186" s="1"/>
  <c r="I186"/>
  <c r="J186"/>
  <c r="L186"/>
  <c r="N186"/>
  <c r="B187"/>
  <c r="M187" s="1"/>
  <c r="I187"/>
  <c r="N187" s="1"/>
  <c r="J187"/>
  <c r="L187"/>
  <c r="B188"/>
  <c r="M188" s="1"/>
  <c r="I188"/>
  <c r="N188" s="1"/>
  <c r="J188"/>
  <c r="L188"/>
  <c r="B189"/>
  <c r="M189" s="1"/>
  <c r="I189"/>
  <c r="N189" s="1"/>
  <c r="J189"/>
  <c r="L189"/>
  <c r="B190"/>
  <c r="M190" s="1"/>
  <c r="I190"/>
  <c r="J190"/>
  <c r="L190"/>
  <c r="N190"/>
  <c r="B191"/>
  <c r="M191" s="1"/>
  <c r="I191"/>
  <c r="N191" s="1"/>
  <c r="J191"/>
  <c r="L191"/>
  <c r="B192"/>
  <c r="M192" s="1"/>
  <c r="I192"/>
  <c r="N192" s="1"/>
  <c r="J192"/>
  <c r="L192"/>
  <c r="B193"/>
  <c r="M193" s="1"/>
  <c r="I193"/>
  <c r="J193"/>
  <c r="L193"/>
  <c r="N193"/>
  <c r="B194"/>
  <c r="M194" s="1"/>
  <c r="I194"/>
  <c r="N194" s="1"/>
  <c r="J194"/>
  <c r="L194"/>
  <c r="B195"/>
  <c r="I195"/>
  <c r="N195" s="1"/>
  <c r="J195"/>
  <c r="L195"/>
  <c r="M195"/>
  <c r="B196"/>
  <c r="M196" s="1"/>
  <c r="I196"/>
  <c r="N196" s="1"/>
  <c r="J196"/>
  <c r="L196"/>
  <c r="B197"/>
  <c r="M197" s="1"/>
  <c r="I197"/>
  <c r="J197"/>
  <c r="L197"/>
  <c r="N197"/>
  <c r="B198"/>
  <c r="I198"/>
  <c r="N198" s="1"/>
  <c r="J198"/>
  <c r="L198"/>
  <c r="M198"/>
  <c r="B199"/>
  <c r="M199" s="1"/>
  <c r="I199"/>
  <c r="N199" s="1"/>
  <c r="J199"/>
  <c r="L199"/>
  <c r="B200"/>
  <c r="M200" s="1"/>
  <c r="I200"/>
  <c r="N200" s="1"/>
  <c r="J200"/>
  <c r="L200"/>
  <c r="B201"/>
  <c r="M201" s="1"/>
  <c r="I201"/>
  <c r="N201" s="1"/>
  <c r="J201"/>
  <c r="L201"/>
  <c r="B202"/>
  <c r="I202"/>
  <c r="J202"/>
  <c r="L202"/>
  <c r="M202"/>
  <c r="N202"/>
  <c r="B203"/>
  <c r="M203" s="1"/>
  <c r="I203"/>
  <c r="N203" s="1"/>
  <c r="J203"/>
  <c r="L203"/>
  <c r="B204"/>
  <c r="M204" s="1"/>
  <c r="I204"/>
  <c r="N204" s="1"/>
  <c r="J204"/>
  <c r="L204"/>
  <c r="B205"/>
  <c r="I205"/>
  <c r="J205"/>
  <c r="L205"/>
  <c r="M205"/>
  <c r="N205"/>
  <c r="B206"/>
  <c r="M206" s="1"/>
  <c r="I206"/>
  <c r="N206" s="1"/>
  <c r="J206"/>
  <c r="L206"/>
  <c r="B207"/>
  <c r="M207" s="1"/>
  <c r="I207"/>
  <c r="N207" s="1"/>
  <c r="J207"/>
  <c r="L207"/>
  <c r="B208"/>
  <c r="M208" s="1"/>
  <c r="I208"/>
  <c r="N208" s="1"/>
  <c r="J208"/>
  <c r="L208"/>
  <c r="B209"/>
  <c r="M209" s="1"/>
  <c r="I209"/>
  <c r="J209"/>
  <c r="L209"/>
  <c r="N209"/>
  <c r="B210"/>
  <c r="M210" s="1"/>
  <c r="I210"/>
  <c r="N210" s="1"/>
  <c r="J210"/>
  <c r="L210"/>
  <c r="B211"/>
  <c r="M211" s="1"/>
  <c r="I211"/>
  <c r="N211" s="1"/>
  <c r="J211"/>
  <c r="L211"/>
  <c r="B212"/>
  <c r="I212"/>
  <c r="N212" s="1"/>
  <c r="J212"/>
  <c r="L212"/>
  <c r="M212"/>
  <c r="B213"/>
  <c r="M213" s="1"/>
  <c r="I213"/>
  <c r="J213"/>
  <c r="L213"/>
  <c r="N213"/>
  <c r="B214"/>
  <c r="I214"/>
  <c r="J214"/>
  <c r="L214"/>
  <c r="M214"/>
  <c r="N214"/>
  <c r="B215"/>
  <c r="M215" s="1"/>
  <c r="I215"/>
  <c r="N215" s="1"/>
  <c r="J215"/>
  <c r="L215"/>
  <c r="B216"/>
  <c r="M216" s="1"/>
  <c r="I216"/>
  <c r="N216" s="1"/>
  <c r="J216"/>
  <c r="L216"/>
  <c r="B217"/>
  <c r="I217"/>
  <c r="J217"/>
  <c r="L217"/>
  <c r="M217"/>
  <c r="N217"/>
  <c r="B218"/>
  <c r="M218" s="1"/>
  <c r="I218"/>
  <c r="J218"/>
  <c r="L218"/>
  <c r="N218"/>
  <c r="B219"/>
  <c r="M219" s="1"/>
  <c r="I219"/>
  <c r="N219" s="1"/>
  <c r="J219"/>
  <c r="L219"/>
  <c r="B220"/>
  <c r="M220" s="1"/>
  <c r="I220"/>
  <c r="N220" s="1"/>
  <c r="J220"/>
  <c r="L220"/>
  <c r="B221"/>
  <c r="M221" s="1"/>
  <c r="I221"/>
  <c r="J221"/>
  <c r="L221"/>
  <c r="N221"/>
  <c r="B222"/>
  <c r="M222" s="1"/>
  <c r="I222"/>
  <c r="N222" s="1"/>
  <c r="J222"/>
  <c r="L222"/>
  <c r="B223"/>
  <c r="M223" s="1"/>
  <c r="I223"/>
  <c r="N223" s="1"/>
  <c r="J223"/>
  <c r="L223"/>
  <c r="B224"/>
  <c r="I224"/>
  <c r="N224" s="1"/>
  <c r="J224"/>
  <c r="L224"/>
  <c r="M224"/>
  <c r="B225"/>
  <c r="M225" s="1"/>
  <c r="I225"/>
  <c r="J225"/>
  <c r="L225"/>
  <c r="N225"/>
  <c r="B226"/>
  <c r="M226" s="1"/>
  <c r="I226"/>
  <c r="N226" s="1"/>
  <c r="J226"/>
  <c r="L226"/>
  <c r="B227"/>
  <c r="I227"/>
  <c r="N227" s="1"/>
  <c r="J227"/>
  <c r="L227"/>
  <c r="M227"/>
  <c r="B228"/>
  <c r="M228" s="1"/>
  <c r="I228"/>
  <c r="N228" s="1"/>
  <c r="J228"/>
  <c r="L228"/>
  <c r="B229"/>
  <c r="M229" s="1"/>
  <c r="I229"/>
  <c r="J229"/>
  <c r="L229"/>
  <c r="N229"/>
  <c r="B230"/>
  <c r="M230" s="1"/>
  <c r="I230"/>
  <c r="N230" s="1"/>
  <c r="J230"/>
  <c r="L230"/>
  <c r="B231"/>
  <c r="M231" s="1"/>
  <c r="I231"/>
  <c r="N231" s="1"/>
  <c r="J231"/>
  <c r="L231"/>
  <c r="B232"/>
  <c r="M232" s="1"/>
  <c r="I232"/>
  <c r="N232" s="1"/>
  <c r="J232"/>
  <c r="L232"/>
  <c r="B233"/>
  <c r="M233" s="1"/>
  <c r="I233"/>
  <c r="J233"/>
  <c r="L233"/>
  <c r="N233"/>
  <c r="B234"/>
  <c r="M234" s="1"/>
  <c r="I234"/>
  <c r="J234"/>
  <c r="L234"/>
  <c r="N234"/>
  <c r="B235"/>
  <c r="M235" s="1"/>
  <c r="I235"/>
  <c r="N235" s="1"/>
  <c r="J235"/>
  <c r="L235"/>
  <c r="B236"/>
  <c r="M236" s="1"/>
  <c r="I236"/>
  <c r="N236" s="1"/>
  <c r="J236"/>
  <c r="L236"/>
  <c r="B237"/>
  <c r="M237" s="1"/>
  <c r="I237"/>
  <c r="N237" s="1"/>
  <c r="J237"/>
  <c r="L237"/>
  <c r="B238"/>
  <c r="M238" s="1"/>
  <c r="I238"/>
  <c r="N238" s="1"/>
  <c r="J238"/>
  <c r="L238"/>
  <c r="B239"/>
  <c r="M239" s="1"/>
  <c r="I239"/>
  <c r="N239" s="1"/>
  <c r="J239"/>
  <c r="L239"/>
  <c r="B240"/>
  <c r="M240" s="1"/>
  <c r="I240"/>
  <c r="N240" s="1"/>
  <c r="J240"/>
  <c r="L240"/>
  <c r="B241"/>
  <c r="M241" s="1"/>
  <c r="I241"/>
  <c r="J241"/>
  <c r="L241"/>
  <c r="N241"/>
  <c r="B242"/>
  <c r="M242" s="1"/>
  <c r="I242"/>
  <c r="N242" s="1"/>
  <c r="J242"/>
  <c r="L242"/>
  <c r="B243"/>
  <c r="I243"/>
  <c r="N243" s="1"/>
  <c r="J243"/>
  <c r="L243"/>
  <c r="M243"/>
  <c r="B244"/>
  <c r="M244" s="1"/>
  <c r="I244"/>
  <c r="N244" s="1"/>
  <c r="J244"/>
  <c r="L244"/>
  <c r="B245"/>
  <c r="M245" s="1"/>
  <c r="I245"/>
  <c r="J245"/>
  <c r="L245"/>
  <c r="N245"/>
  <c r="B246"/>
  <c r="I246"/>
  <c r="N246" s="1"/>
  <c r="J246"/>
  <c r="L246"/>
  <c r="M246"/>
  <c r="B247"/>
  <c r="M247" s="1"/>
  <c r="I247"/>
  <c r="N247" s="1"/>
  <c r="J247"/>
  <c r="L247"/>
  <c r="B248"/>
  <c r="M248" s="1"/>
  <c r="I248"/>
  <c r="N248" s="1"/>
  <c r="J248"/>
  <c r="L248"/>
  <c r="B249"/>
  <c r="M249" s="1"/>
  <c r="I249"/>
  <c r="N249" s="1"/>
  <c r="J249"/>
  <c r="L249"/>
  <c r="B250"/>
  <c r="I250"/>
  <c r="J250"/>
  <c r="L250"/>
  <c r="M250"/>
  <c r="N250"/>
  <c r="B251"/>
  <c r="M251" s="1"/>
  <c r="I251"/>
  <c r="N251" s="1"/>
  <c r="J251"/>
  <c r="L251"/>
  <c r="B252"/>
  <c r="M252" s="1"/>
  <c r="I252"/>
  <c r="N252" s="1"/>
  <c r="J252"/>
  <c r="L252"/>
  <c r="B253"/>
  <c r="I253"/>
  <c r="J253"/>
  <c r="L253"/>
  <c r="M253"/>
  <c r="N253"/>
  <c r="B254"/>
  <c r="M254" s="1"/>
  <c r="I254"/>
  <c r="N254" s="1"/>
  <c r="J254"/>
  <c r="L254"/>
  <c r="B255"/>
  <c r="M255" s="1"/>
  <c r="I255"/>
  <c r="N255" s="1"/>
  <c r="J255"/>
  <c r="L255"/>
  <c r="B256"/>
  <c r="M256" s="1"/>
  <c r="I256"/>
  <c r="N256" s="1"/>
  <c r="J256"/>
  <c r="L256"/>
  <c r="B257"/>
  <c r="M257" s="1"/>
  <c r="I257"/>
  <c r="J257"/>
  <c r="L257"/>
  <c r="N257"/>
  <c r="B258"/>
  <c r="M258" s="1"/>
  <c r="I258"/>
  <c r="N258" s="1"/>
  <c r="J258"/>
  <c r="L258"/>
  <c r="B259"/>
  <c r="M259" s="1"/>
  <c r="I259"/>
  <c r="N259" s="1"/>
  <c r="J259"/>
  <c r="L259"/>
  <c r="B260"/>
  <c r="I260"/>
  <c r="N260" s="1"/>
  <c r="J260"/>
  <c r="L260"/>
  <c r="M260"/>
  <c r="B261"/>
  <c r="M261" s="1"/>
  <c r="I261"/>
  <c r="J261"/>
  <c r="L261"/>
  <c r="N261"/>
  <c r="B262"/>
  <c r="I262"/>
  <c r="J262"/>
  <c r="L262"/>
  <c r="M262"/>
  <c r="N262"/>
  <c r="B263"/>
  <c r="M263" s="1"/>
  <c r="I263"/>
  <c r="N263" s="1"/>
  <c r="J263"/>
  <c r="L263"/>
  <c r="B264"/>
  <c r="M264" s="1"/>
  <c r="I264"/>
  <c r="N264" s="1"/>
  <c r="J264"/>
  <c r="L264"/>
  <c r="B265"/>
  <c r="I265"/>
  <c r="J265"/>
  <c r="L265"/>
  <c r="M265"/>
  <c r="N265"/>
  <c r="B266"/>
  <c r="M266" s="1"/>
  <c r="I266"/>
  <c r="J266"/>
  <c r="L266"/>
  <c r="N266"/>
  <c r="B267"/>
  <c r="M267" s="1"/>
  <c r="I267"/>
  <c r="N267" s="1"/>
  <c r="J267"/>
  <c r="L267"/>
  <c r="B268"/>
  <c r="M268" s="1"/>
  <c r="I268"/>
  <c r="N268" s="1"/>
  <c r="J268"/>
  <c r="L268"/>
  <c r="B269"/>
  <c r="M269" s="1"/>
  <c r="I269"/>
  <c r="J269"/>
  <c r="L269"/>
  <c r="N269"/>
  <c r="B270"/>
  <c r="M270" s="1"/>
  <c r="I270"/>
  <c r="N270" s="1"/>
  <c r="J270"/>
  <c r="L270"/>
  <c r="B271"/>
  <c r="M271" s="1"/>
  <c r="I271"/>
  <c r="N271" s="1"/>
  <c r="J271"/>
  <c r="L271"/>
  <c r="B272"/>
  <c r="I272"/>
  <c r="N272" s="1"/>
  <c r="J272"/>
  <c r="L272"/>
  <c r="M272"/>
  <c r="B273"/>
  <c r="M273" s="1"/>
  <c r="I273"/>
  <c r="J273"/>
  <c r="L273"/>
  <c r="N273"/>
  <c r="B274"/>
  <c r="M274" s="1"/>
  <c r="I274"/>
  <c r="N274" s="1"/>
  <c r="J274"/>
  <c r="L274"/>
  <c r="B275"/>
  <c r="I275"/>
  <c r="N275" s="1"/>
  <c r="J275"/>
  <c r="L275"/>
  <c r="M275"/>
  <c r="B276"/>
  <c r="M276" s="1"/>
  <c r="I276"/>
  <c r="N276" s="1"/>
  <c r="J276"/>
  <c r="L276"/>
  <c r="B277"/>
  <c r="M277" s="1"/>
  <c r="I277"/>
  <c r="J277"/>
  <c r="L277"/>
  <c r="N277"/>
  <c r="B278"/>
  <c r="M278" s="1"/>
  <c r="I278"/>
  <c r="N278" s="1"/>
  <c r="J278"/>
  <c r="L278"/>
  <c r="B279"/>
  <c r="M279" s="1"/>
  <c r="I279"/>
  <c r="N279" s="1"/>
  <c r="J279"/>
  <c r="L279"/>
  <c r="B280"/>
  <c r="M280" s="1"/>
  <c r="I280"/>
  <c r="N280" s="1"/>
  <c r="J280"/>
  <c r="L280"/>
  <c r="B281"/>
  <c r="M281" s="1"/>
  <c r="I281"/>
  <c r="J281"/>
  <c r="L281"/>
  <c r="N281"/>
  <c r="B282"/>
  <c r="M282" s="1"/>
  <c r="I282"/>
  <c r="J282"/>
  <c r="L282"/>
  <c r="N282"/>
  <c r="B283"/>
  <c r="M283" s="1"/>
  <c r="I283"/>
  <c r="N283" s="1"/>
  <c r="J283"/>
  <c r="L283"/>
  <c r="B284"/>
  <c r="M284" s="1"/>
  <c r="I284"/>
  <c r="N284" s="1"/>
  <c r="J284"/>
  <c r="L284"/>
  <c r="B285"/>
  <c r="M285" s="1"/>
  <c r="I285"/>
  <c r="N285" s="1"/>
  <c r="J285"/>
  <c r="L285"/>
  <c r="B286"/>
  <c r="M286" s="1"/>
  <c r="I286"/>
  <c r="N286" s="1"/>
  <c r="J286"/>
  <c r="L286"/>
  <c r="B287"/>
  <c r="M287" s="1"/>
  <c r="I287"/>
  <c r="N287" s="1"/>
  <c r="J287"/>
  <c r="L287"/>
  <c r="B288"/>
  <c r="M288" s="1"/>
  <c r="I288"/>
  <c r="N288" s="1"/>
  <c r="J288"/>
  <c r="L288"/>
  <c r="B289"/>
  <c r="M289" s="1"/>
  <c r="I289"/>
  <c r="J289"/>
  <c r="L289"/>
  <c r="N289"/>
  <c r="B290"/>
  <c r="M290" s="1"/>
  <c r="I290"/>
  <c r="N290" s="1"/>
  <c r="J290"/>
  <c r="L290"/>
  <c r="B291"/>
  <c r="I291"/>
  <c r="N291" s="1"/>
  <c r="J291"/>
  <c r="L291"/>
  <c r="M291"/>
  <c r="B292"/>
  <c r="M292" s="1"/>
  <c r="I292"/>
  <c r="N292" s="1"/>
  <c r="J292"/>
  <c r="L292"/>
  <c r="B293"/>
  <c r="M293" s="1"/>
  <c r="I293"/>
  <c r="J293"/>
  <c r="L293"/>
  <c r="N293"/>
  <c r="B294"/>
  <c r="I294"/>
  <c r="N294" s="1"/>
  <c r="J294"/>
  <c r="L294"/>
  <c r="M294"/>
  <c r="B295"/>
  <c r="M295" s="1"/>
  <c r="I295"/>
  <c r="N295" s="1"/>
  <c r="J295"/>
  <c r="L295"/>
  <c r="B296"/>
  <c r="M296" s="1"/>
  <c r="I296"/>
  <c r="N296" s="1"/>
  <c r="J296"/>
  <c r="L296"/>
  <c r="B297"/>
  <c r="M297" s="1"/>
  <c r="I297"/>
  <c r="N297" s="1"/>
  <c r="J297"/>
  <c r="L297"/>
  <c r="B298"/>
  <c r="I298"/>
  <c r="J298"/>
  <c r="L298"/>
  <c r="M298"/>
  <c r="N298"/>
  <c r="B299"/>
  <c r="M299" s="1"/>
  <c r="I299"/>
  <c r="N299" s="1"/>
  <c r="J299"/>
  <c r="L299"/>
  <c r="B300"/>
  <c r="M300" s="1"/>
  <c r="I300"/>
  <c r="N300" s="1"/>
  <c r="J300"/>
  <c r="L300"/>
  <c r="B301"/>
  <c r="I301"/>
  <c r="J301"/>
  <c r="L301"/>
  <c r="M301"/>
  <c r="N301"/>
  <c r="B302"/>
  <c r="M302" s="1"/>
  <c r="I302"/>
  <c r="N302" s="1"/>
  <c r="J302"/>
  <c r="L302"/>
  <c r="B303"/>
  <c r="M303" s="1"/>
  <c r="I303"/>
  <c r="N303" s="1"/>
  <c r="J303"/>
  <c r="L303"/>
  <c r="B304"/>
  <c r="M304" s="1"/>
  <c r="I304"/>
  <c r="N304" s="1"/>
  <c r="J304"/>
  <c r="L304"/>
  <c r="B305"/>
  <c r="M305" s="1"/>
  <c r="I305"/>
  <c r="J305"/>
  <c r="L305"/>
  <c r="N305"/>
  <c r="B306"/>
  <c r="M306" s="1"/>
  <c r="I306"/>
  <c r="N306" s="1"/>
  <c r="J306"/>
  <c r="L306"/>
  <c r="B307"/>
  <c r="M307" s="1"/>
  <c r="I307"/>
  <c r="N307" s="1"/>
  <c r="J307"/>
  <c r="L307"/>
  <c r="B308"/>
  <c r="I308"/>
  <c r="N308" s="1"/>
  <c r="J308"/>
  <c r="L308"/>
  <c r="M308"/>
  <c r="B309"/>
  <c r="M309" s="1"/>
  <c r="I309"/>
  <c r="J309"/>
  <c r="L309"/>
  <c r="N309"/>
  <c r="B310"/>
  <c r="I310"/>
  <c r="J310"/>
  <c r="L310"/>
  <c r="M310"/>
  <c r="N310"/>
  <c r="B311"/>
  <c r="M311" s="1"/>
  <c r="I311"/>
  <c r="N311" s="1"/>
  <c r="J311"/>
  <c r="L311"/>
  <c r="B312"/>
  <c r="M312" s="1"/>
  <c r="I312"/>
  <c r="N312" s="1"/>
  <c r="J312"/>
  <c r="L312"/>
  <c r="B313"/>
  <c r="M313" s="1"/>
  <c r="I313"/>
  <c r="J313"/>
  <c r="L313"/>
  <c r="N313"/>
  <c r="B314"/>
  <c r="M314" s="1"/>
  <c r="I314"/>
  <c r="N314" s="1"/>
  <c r="J314"/>
  <c r="L314"/>
  <c r="B315"/>
  <c r="I315"/>
  <c r="N315" s="1"/>
  <c r="J315"/>
  <c r="L315"/>
  <c r="M315"/>
  <c r="B316"/>
  <c r="M316" s="1"/>
  <c r="I316"/>
  <c r="N316" s="1"/>
  <c r="J316"/>
  <c r="L316"/>
  <c r="B317"/>
  <c r="M317" s="1"/>
  <c r="I317"/>
  <c r="J317"/>
  <c r="L317"/>
  <c r="N317"/>
  <c r="B318"/>
  <c r="M318" s="1"/>
  <c r="I318"/>
  <c r="N318" s="1"/>
  <c r="J318"/>
  <c r="L318"/>
  <c r="B319"/>
  <c r="M319" s="1"/>
  <c r="I319"/>
  <c r="N319" s="1"/>
  <c r="J319"/>
  <c r="L319"/>
  <c r="B320"/>
  <c r="M320" s="1"/>
  <c r="I320"/>
  <c r="N320" s="1"/>
  <c r="J320"/>
  <c r="L320"/>
  <c r="B321"/>
  <c r="M321" s="1"/>
  <c r="I321"/>
  <c r="N321" s="1"/>
  <c r="J321"/>
  <c r="L321"/>
  <c r="B322"/>
  <c r="I322"/>
  <c r="J322"/>
  <c r="L322"/>
  <c r="M322"/>
  <c r="N322"/>
  <c r="B323"/>
  <c r="M323" s="1"/>
  <c r="I323"/>
  <c r="N323" s="1"/>
  <c r="J323"/>
  <c r="L323"/>
  <c r="B324"/>
  <c r="M324" s="1"/>
  <c r="I324"/>
  <c r="N324" s="1"/>
  <c r="J324"/>
  <c r="L324"/>
  <c r="B325"/>
  <c r="I325"/>
  <c r="N325" s="1"/>
  <c r="J325"/>
  <c r="L325"/>
  <c r="M325"/>
  <c r="B326"/>
  <c r="M326" s="1"/>
  <c r="I326"/>
  <c r="N326" s="1"/>
  <c r="J326"/>
  <c r="L326"/>
  <c r="B327"/>
  <c r="M327" s="1"/>
  <c r="I327"/>
  <c r="N327" s="1"/>
  <c r="J327"/>
  <c r="L327"/>
  <c r="B328"/>
  <c r="M328" s="1"/>
  <c r="I328"/>
  <c r="N328" s="1"/>
  <c r="J328"/>
  <c r="L328"/>
  <c r="B329"/>
  <c r="M329" s="1"/>
  <c r="I329"/>
  <c r="J329"/>
  <c r="L329"/>
  <c r="N329"/>
  <c r="B330"/>
  <c r="M330" s="1"/>
  <c r="I330"/>
  <c r="N330" s="1"/>
  <c r="J330"/>
  <c r="L330"/>
  <c r="B331"/>
  <c r="M331" s="1"/>
  <c r="I331"/>
  <c r="N331" s="1"/>
  <c r="J331"/>
  <c r="L331"/>
  <c r="B332"/>
  <c r="I332"/>
  <c r="J332"/>
  <c r="L332"/>
  <c r="M332"/>
  <c r="N332"/>
  <c r="B333"/>
  <c r="M333" s="1"/>
  <c r="I333"/>
  <c r="N333" s="1"/>
  <c r="J333"/>
  <c r="L333"/>
  <c r="B334"/>
  <c r="M334" s="1"/>
  <c r="I334"/>
  <c r="N334" s="1"/>
  <c r="J334"/>
  <c r="L334"/>
  <c r="B335"/>
  <c r="M335" s="1"/>
  <c r="I335"/>
  <c r="N335" s="1"/>
  <c r="J335"/>
  <c r="L335"/>
  <c r="B336"/>
  <c r="M336" s="1"/>
  <c r="I336"/>
  <c r="J336"/>
  <c r="L336"/>
  <c r="N336"/>
  <c r="B337"/>
  <c r="M337" s="1"/>
  <c r="I337"/>
  <c r="N337" s="1"/>
  <c r="J337"/>
  <c r="L337"/>
  <c r="B338"/>
  <c r="M338" s="1"/>
  <c r="I338"/>
  <c r="N338" s="1"/>
  <c r="J338"/>
  <c r="L338"/>
  <c r="B339"/>
  <c r="M339" s="1"/>
  <c r="I339"/>
  <c r="N339" s="1"/>
  <c r="J339"/>
  <c r="L339"/>
  <c r="B340"/>
  <c r="M340" s="1"/>
  <c r="I340"/>
  <c r="J340"/>
  <c r="L340"/>
  <c r="N340"/>
  <c r="B341"/>
  <c r="M341" s="1"/>
  <c r="I341"/>
  <c r="N341" s="1"/>
  <c r="J341"/>
  <c r="L341"/>
  <c r="B342"/>
  <c r="M342" s="1"/>
  <c r="I342"/>
  <c r="N342" s="1"/>
  <c r="J342"/>
  <c r="L342"/>
  <c r="B343"/>
  <c r="M343" s="1"/>
  <c r="I343"/>
  <c r="J343"/>
  <c r="L343"/>
  <c r="N343"/>
  <c r="B344"/>
  <c r="M344" s="1"/>
  <c r="I344"/>
  <c r="J344"/>
  <c r="L344"/>
  <c r="N344"/>
  <c r="B345"/>
  <c r="M345" s="1"/>
  <c r="I345"/>
  <c r="N345" s="1"/>
  <c r="J345"/>
  <c r="L345"/>
  <c r="B346"/>
  <c r="I346"/>
  <c r="N346" s="1"/>
  <c r="J346"/>
  <c r="L346"/>
  <c r="M346"/>
  <c r="B347"/>
  <c r="I347"/>
  <c r="N347" s="1"/>
  <c r="J347"/>
  <c r="L347"/>
  <c r="M347"/>
  <c r="B348"/>
  <c r="M348" s="1"/>
  <c r="I348"/>
  <c r="J348"/>
  <c r="L348"/>
  <c r="N348"/>
  <c r="B349"/>
  <c r="M349" s="1"/>
  <c r="I349"/>
  <c r="N349" s="1"/>
  <c r="J349"/>
  <c r="L349"/>
  <c r="B350"/>
  <c r="M350" s="1"/>
  <c r="I350"/>
  <c r="N350" s="1"/>
  <c r="J350"/>
  <c r="L350"/>
  <c r="B351"/>
  <c r="I351"/>
  <c r="N351" s="1"/>
  <c r="J351"/>
  <c r="L351"/>
  <c r="M351"/>
  <c r="B352"/>
  <c r="M352" s="1"/>
  <c r="I352"/>
  <c r="J352"/>
  <c r="L352"/>
  <c r="N352"/>
  <c r="B353"/>
  <c r="M353" s="1"/>
  <c r="I353"/>
  <c r="N353" s="1"/>
  <c r="J353"/>
  <c r="L353"/>
  <c r="B354"/>
  <c r="M354" s="1"/>
  <c r="I354"/>
  <c r="N354" s="1"/>
  <c r="J354"/>
  <c r="L354"/>
  <c r="B355"/>
  <c r="M355" s="1"/>
  <c r="I355"/>
  <c r="J355"/>
  <c r="L355"/>
  <c r="N355"/>
  <c r="B356"/>
  <c r="M356" s="1"/>
  <c r="I356"/>
  <c r="J356"/>
  <c r="L356"/>
  <c r="N356"/>
  <c r="B357"/>
  <c r="M357" s="1"/>
  <c r="I357"/>
  <c r="N357" s="1"/>
  <c r="J357"/>
  <c r="L357"/>
  <c r="B358"/>
  <c r="I358"/>
  <c r="N358" s="1"/>
  <c r="J358"/>
  <c r="L358"/>
  <c r="M358"/>
  <c r="B359"/>
  <c r="I359"/>
  <c r="N359" s="1"/>
  <c r="J359"/>
  <c r="L359"/>
  <c r="M359"/>
  <c r="B360"/>
  <c r="M360" s="1"/>
  <c r="I360"/>
  <c r="J360"/>
  <c r="L360"/>
  <c r="N360"/>
  <c r="B361"/>
  <c r="M361" s="1"/>
  <c r="I361"/>
  <c r="N361" s="1"/>
  <c r="J361"/>
  <c r="L361"/>
  <c r="B362"/>
  <c r="M362" s="1"/>
  <c r="I362"/>
  <c r="N362" s="1"/>
  <c r="J362"/>
  <c r="L362"/>
  <c r="B363"/>
  <c r="I363"/>
  <c r="N363" s="1"/>
  <c r="J363"/>
  <c r="L363"/>
  <c r="M363"/>
  <c r="B364"/>
  <c r="M364" s="1"/>
  <c r="I364"/>
  <c r="J364"/>
  <c r="L364"/>
  <c r="N364"/>
  <c r="B365"/>
  <c r="M365" s="1"/>
  <c r="I365"/>
  <c r="N365" s="1"/>
  <c r="J365"/>
  <c r="L365"/>
  <c r="B366"/>
  <c r="M366" s="1"/>
  <c r="I366"/>
  <c r="N366" s="1"/>
  <c r="J366"/>
  <c r="L366"/>
  <c r="B367"/>
  <c r="M367" s="1"/>
  <c r="I367"/>
  <c r="J367"/>
  <c r="L367"/>
  <c r="N367"/>
  <c r="B368"/>
  <c r="M368" s="1"/>
  <c r="I368"/>
  <c r="J368"/>
  <c r="L368"/>
  <c r="N368"/>
  <c r="B369"/>
  <c r="M369" s="1"/>
  <c r="I369"/>
  <c r="N369" s="1"/>
  <c r="J369"/>
  <c r="L369"/>
  <c r="B370"/>
  <c r="I370"/>
  <c r="N370" s="1"/>
  <c r="J370"/>
  <c r="L370"/>
  <c r="M370"/>
  <c r="B371"/>
  <c r="M371" s="1"/>
  <c r="I371"/>
  <c r="N371" s="1"/>
  <c r="J371"/>
  <c r="L371"/>
  <c r="B372"/>
  <c r="M372" s="1"/>
  <c r="I372"/>
  <c r="J372"/>
  <c r="L372"/>
  <c r="N372"/>
  <c r="B373"/>
  <c r="M373" s="1"/>
  <c r="I373"/>
  <c r="N373" s="1"/>
  <c r="J373"/>
  <c r="L373"/>
  <c r="B374"/>
  <c r="M374" s="1"/>
  <c r="I374"/>
  <c r="N374" s="1"/>
  <c r="J374"/>
  <c r="L374"/>
  <c r="B375"/>
  <c r="I375"/>
  <c r="N375" s="1"/>
  <c r="J375"/>
  <c r="L375"/>
  <c r="M375"/>
  <c r="B376"/>
  <c r="M376" s="1"/>
  <c r="I376"/>
  <c r="J376"/>
  <c r="L376"/>
  <c r="N376"/>
  <c r="B377"/>
  <c r="M377" s="1"/>
  <c r="I377"/>
  <c r="N377" s="1"/>
  <c r="J377"/>
  <c r="L377"/>
  <c r="B378"/>
  <c r="M378" s="1"/>
  <c r="I378"/>
  <c r="N378" s="1"/>
  <c r="J378"/>
  <c r="L378"/>
  <c r="B379"/>
  <c r="M379" s="1"/>
  <c r="I379"/>
  <c r="J379"/>
  <c r="L379"/>
  <c r="N379"/>
  <c r="B380"/>
  <c r="M380" s="1"/>
  <c r="I380"/>
  <c r="J380"/>
  <c r="L380"/>
  <c r="N380"/>
  <c r="B381"/>
  <c r="M381" s="1"/>
  <c r="I381"/>
  <c r="N381" s="1"/>
  <c r="J381"/>
  <c r="L381"/>
  <c r="B382"/>
  <c r="I382"/>
  <c r="N382" s="1"/>
  <c r="J382"/>
  <c r="L382"/>
  <c r="M382"/>
  <c r="B383"/>
  <c r="M383" s="1"/>
  <c r="I383"/>
  <c r="N383" s="1"/>
  <c r="J383"/>
  <c r="L383"/>
  <c r="B384"/>
  <c r="M384" s="1"/>
  <c r="I384"/>
  <c r="J384"/>
  <c r="L384"/>
  <c r="N384"/>
  <c r="B385"/>
  <c r="M385" s="1"/>
  <c r="I385"/>
  <c r="N385" s="1"/>
  <c r="J385"/>
  <c r="L385"/>
  <c r="B386"/>
  <c r="M386" s="1"/>
  <c r="I386"/>
  <c r="N386" s="1"/>
  <c r="J386"/>
  <c r="L386"/>
  <c r="B387"/>
  <c r="I387"/>
  <c r="N387" s="1"/>
  <c r="J387"/>
  <c r="L387"/>
  <c r="M387"/>
  <c r="B388"/>
  <c r="M388" s="1"/>
  <c r="I388"/>
  <c r="J388"/>
  <c r="L388"/>
  <c r="N388"/>
  <c r="B389"/>
  <c r="M389" s="1"/>
  <c r="I389"/>
  <c r="N389" s="1"/>
  <c r="J389"/>
  <c r="L389"/>
  <c r="B390"/>
  <c r="M390" s="1"/>
  <c r="I390"/>
  <c r="N390" s="1"/>
  <c r="J390"/>
  <c r="L390"/>
  <c r="B391"/>
  <c r="M391" s="1"/>
  <c r="I391"/>
  <c r="J391"/>
  <c r="L391"/>
  <c r="N391"/>
  <c r="B392"/>
  <c r="M392" s="1"/>
  <c r="I392"/>
  <c r="J392"/>
  <c r="L392"/>
  <c r="N392"/>
  <c r="B393"/>
  <c r="M393" s="1"/>
  <c r="I393"/>
  <c r="N393" s="1"/>
  <c r="J393"/>
  <c r="L393"/>
  <c r="B394"/>
  <c r="I394"/>
  <c r="N394" s="1"/>
  <c r="J394"/>
  <c r="L394"/>
  <c r="M394"/>
  <c r="B395"/>
  <c r="M395" s="1"/>
  <c r="I395"/>
  <c r="N395" s="1"/>
  <c r="J395"/>
  <c r="L395"/>
  <c r="B396"/>
  <c r="M396" s="1"/>
  <c r="I396"/>
  <c r="J396"/>
  <c r="L396"/>
  <c r="N396"/>
  <c r="B397"/>
  <c r="M397" s="1"/>
  <c r="I397"/>
  <c r="N397" s="1"/>
  <c r="J397"/>
  <c r="L397"/>
  <c r="B398"/>
  <c r="M398" s="1"/>
  <c r="I398"/>
  <c r="N398" s="1"/>
  <c r="J398"/>
  <c r="L398"/>
  <c r="B399"/>
  <c r="I399"/>
  <c r="N399" s="1"/>
  <c r="J399"/>
  <c r="L399"/>
  <c r="M399"/>
  <c r="B400"/>
  <c r="M400" s="1"/>
  <c r="I400"/>
  <c r="J400"/>
  <c r="L400"/>
  <c r="N400"/>
  <c r="B401"/>
  <c r="M401" s="1"/>
  <c r="I401"/>
  <c r="N401" s="1"/>
  <c r="J401"/>
  <c r="L401"/>
  <c r="B402"/>
  <c r="M402" s="1"/>
  <c r="I402"/>
  <c r="N402" s="1"/>
  <c r="J402"/>
  <c r="L402"/>
  <c r="B403"/>
  <c r="M403" s="1"/>
  <c r="I403"/>
  <c r="N403" s="1"/>
  <c r="J403"/>
  <c r="L403"/>
  <c r="B404"/>
  <c r="M404" s="1"/>
  <c r="I404"/>
  <c r="N404" s="1"/>
  <c r="J404"/>
  <c r="L404"/>
  <c r="B405"/>
  <c r="M405" s="1"/>
  <c r="I405"/>
  <c r="N405" s="1"/>
  <c r="J405"/>
  <c r="L405"/>
  <c r="B406"/>
  <c r="M406" s="1"/>
  <c r="I406"/>
  <c r="N406" s="1"/>
  <c r="J406"/>
  <c r="L406"/>
  <c r="B407"/>
  <c r="M407" s="1"/>
  <c r="I407"/>
  <c r="N407" s="1"/>
  <c r="J407"/>
  <c r="L407"/>
  <c r="B408"/>
  <c r="M408" s="1"/>
  <c r="I408"/>
  <c r="N408" s="1"/>
  <c r="J408"/>
  <c r="L408"/>
  <c r="B409"/>
  <c r="M409" s="1"/>
  <c r="I409"/>
  <c r="N409" s="1"/>
  <c r="J409"/>
  <c r="L409"/>
  <c r="B410"/>
  <c r="M410" s="1"/>
  <c r="I410"/>
  <c r="N410" s="1"/>
  <c r="J410"/>
  <c r="L410"/>
  <c r="B411"/>
  <c r="I411"/>
  <c r="J411"/>
  <c r="L411"/>
  <c r="M411"/>
  <c r="N411"/>
  <c r="B412"/>
  <c r="M412" s="1"/>
  <c r="I412"/>
  <c r="N412" s="1"/>
  <c r="J412"/>
  <c r="L412"/>
  <c r="B413"/>
  <c r="M413" s="1"/>
  <c r="I413"/>
  <c r="N413" s="1"/>
  <c r="J413"/>
  <c r="L413"/>
  <c r="B414"/>
  <c r="I414"/>
  <c r="N414" s="1"/>
  <c r="J414"/>
  <c r="L414"/>
  <c r="M414"/>
  <c r="B415"/>
  <c r="M415" s="1"/>
  <c r="I415"/>
  <c r="N415" s="1"/>
  <c r="J415"/>
  <c r="L415"/>
  <c r="B416"/>
  <c r="M416" s="1"/>
  <c r="I416"/>
  <c r="J416"/>
  <c r="L416"/>
  <c r="N416"/>
  <c r="B417"/>
  <c r="M417" s="1"/>
  <c r="I417"/>
  <c r="N417" s="1"/>
  <c r="J417"/>
  <c r="L417"/>
  <c r="B418"/>
  <c r="I418"/>
  <c r="N418" s="1"/>
  <c r="J418"/>
  <c r="L418"/>
  <c r="M418"/>
  <c r="B419"/>
  <c r="M419" s="1"/>
  <c r="I419"/>
  <c r="N419" s="1"/>
  <c r="J419"/>
  <c r="L419"/>
  <c r="B420"/>
  <c r="M420" s="1"/>
  <c r="I420"/>
  <c r="J420"/>
  <c r="L420"/>
  <c r="N420"/>
  <c r="B421"/>
  <c r="M421" s="1"/>
  <c r="I421"/>
  <c r="N421" s="1"/>
  <c r="J421"/>
  <c r="L421"/>
  <c r="B422"/>
  <c r="M422" s="1"/>
  <c r="I422"/>
  <c r="N422" s="1"/>
  <c r="J422"/>
  <c r="L422"/>
  <c r="B423"/>
  <c r="M423" s="1"/>
  <c r="I423"/>
  <c r="J423"/>
  <c r="L423"/>
  <c r="N423"/>
  <c r="B424"/>
  <c r="M424" s="1"/>
  <c r="I424"/>
  <c r="N424" s="1"/>
  <c r="J424"/>
  <c r="L424"/>
  <c r="B425"/>
  <c r="M425" s="1"/>
  <c r="I425"/>
  <c r="N425" s="1"/>
  <c r="J425"/>
  <c r="L425"/>
  <c r="B426"/>
  <c r="M426" s="1"/>
  <c r="I426"/>
  <c r="N426" s="1"/>
  <c r="J426"/>
  <c r="L426"/>
  <c r="B427"/>
  <c r="M427" s="1"/>
  <c r="I427"/>
  <c r="N427" s="1"/>
  <c r="J427"/>
  <c r="L427"/>
  <c r="B428"/>
  <c r="I428"/>
  <c r="J428"/>
  <c r="L428"/>
  <c r="M428"/>
  <c r="N428"/>
  <c r="B429"/>
  <c r="M429" s="1"/>
  <c r="I429"/>
  <c r="N429" s="1"/>
  <c r="J429"/>
  <c r="L429"/>
  <c r="B430"/>
  <c r="M430" s="1"/>
  <c r="I430"/>
  <c r="N430" s="1"/>
  <c r="J430"/>
  <c r="L430"/>
  <c r="B431"/>
  <c r="M431" s="1"/>
  <c r="I431"/>
  <c r="J431"/>
  <c r="L431"/>
  <c r="N431"/>
  <c r="B432"/>
  <c r="M432" s="1"/>
  <c r="I432"/>
  <c r="J432"/>
  <c r="L432"/>
  <c r="N432"/>
  <c r="B433"/>
  <c r="M433" s="1"/>
  <c r="I433"/>
  <c r="N433" s="1"/>
  <c r="J433"/>
  <c r="L433"/>
  <c r="B434"/>
  <c r="I434"/>
  <c r="N434" s="1"/>
  <c r="J434"/>
  <c r="L434"/>
  <c r="M434"/>
  <c r="B435"/>
  <c r="I435"/>
  <c r="J435"/>
  <c r="L435"/>
  <c r="M435"/>
  <c r="N435"/>
  <c r="B436"/>
  <c r="M436" s="1"/>
  <c r="I436"/>
  <c r="N436" s="1"/>
  <c r="J436"/>
  <c r="L436"/>
  <c r="B437"/>
  <c r="M437" s="1"/>
  <c r="I437"/>
  <c r="N437" s="1"/>
  <c r="J437"/>
  <c r="L437"/>
  <c r="B438"/>
  <c r="M438" s="1"/>
  <c r="I438"/>
  <c r="N438" s="1"/>
  <c r="J438"/>
  <c r="L438"/>
  <c r="B439"/>
  <c r="I439"/>
  <c r="J439"/>
  <c r="L439"/>
  <c r="M439"/>
  <c r="N439"/>
  <c r="B440"/>
  <c r="M440" s="1"/>
  <c r="I440"/>
  <c r="J440"/>
  <c r="L440"/>
  <c r="N440"/>
  <c r="B441"/>
  <c r="M441" s="1"/>
  <c r="I441"/>
  <c r="N441" s="1"/>
  <c r="J441"/>
  <c r="L441"/>
  <c r="B442"/>
  <c r="M442" s="1"/>
  <c r="I442"/>
  <c r="N442" s="1"/>
  <c r="J442"/>
  <c r="L442"/>
  <c r="B443"/>
  <c r="M443" s="1"/>
  <c r="I443"/>
  <c r="J443"/>
  <c r="L443"/>
  <c r="N443"/>
  <c r="B444"/>
  <c r="M444" s="1"/>
  <c r="I444"/>
  <c r="N444" s="1"/>
  <c r="J444"/>
  <c r="L444"/>
  <c r="B445"/>
  <c r="I445"/>
  <c r="N445" s="1"/>
  <c r="J445"/>
  <c r="L445"/>
  <c r="M445"/>
  <c r="B446"/>
  <c r="M446" s="1"/>
  <c r="I446"/>
  <c r="N446" s="1"/>
  <c r="J446"/>
  <c r="L446"/>
  <c r="B447"/>
  <c r="M447" s="1"/>
  <c r="I447"/>
  <c r="N447" s="1"/>
  <c r="J447"/>
  <c r="L447"/>
  <c r="B448"/>
  <c r="M448" s="1"/>
  <c r="I448"/>
  <c r="N448" s="1"/>
  <c r="J448"/>
  <c r="L448"/>
  <c r="B449"/>
  <c r="M449" s="1"/>
  <c r="I449"/>
  <c r="N449" s="1"/>
  <c r="J449"/>
  <c r="L449"/>
  <c r="B450"/>
  <c r="I450"/>
  <c r="N450" s="1"/>
  <c r="J450"/>
  <c r="L450"/>
  <c r="M450"/>
  <c r="B451"/>
  <c r="I451"/>
  <c r="J451"/>
  <c r="L451"/>
  <c r="M451"/>
  <c r="N451"/>
  <c r="B452"/>
  <c r="I452"/>
  <c r="J452"/>
  <c r="L452"/>
  <c r="M452"/>
  <c r="N452"/>
  <c r="B453"/>
  <c r="M453" s="1"/>
  <c r="I453"/>
  <c r="N453" s="1"/>
  <c r="J453"/>
  <c r="L453"/>
  <c r="B454"/>
  <c r="M454" s="1"/>
  <c r="I454"/>
  <c r="N454" s="1"/>
  <c r="J454"/>
  <c r="L454"/>
  <c r="B455"/>
  <c r="M455" s="1"/>
  <c r="I455"/>
  <c r="N455" s="1"/>
  <c r="J455"/>
  <c r="L455"/>
  <c r="B456"/>
  <c r="M456" s="1"/>
  <c r="I456"/>
  <c r="J456"/>
  <c r="L456"/>
  <c r="N456"/>
  <c r="B457"/>
  <c r="I457"/>
  <c r="N457" s="1"/>
  <c r="J457"/>
  <c r="L457"/>
  <c r="M457"/>
  <c r="B458"/>
  <c r="M458" s="1"/>
  <c r="I458"/>
  <c r="N458" s="1"/>
  <c r="J458"/>
  <c r="L458"/>
  <c r="B459"/>
  <c r="M459" s="1"/>
  <c r="I459"/>
  <c r="N459" s="1"/>
  <c r="J459"/>
  <c r="L459"/>
  <c r="B460"/>
  <c r="M460" s="1"/>
  <c r="I460"/>
  <c r="N460" s="1"/>
  <c r="J460"/>
  <c r="L460"/>
  <c r="B461"/>
  <c r="I461"/>
  <c r="N461" s="1"/>
  <c r="J461"/>
  <c r="L461"/>
  <c r="M461"/>
  <c r="B462"/>
  <c r="I462"/>
  <c r="N462" s="1"/>
  <c r="J462"/>
  <c r="L462"/>
  <c r="M462"/>
  <c r="B463"/>
  <c r="M463" s="1"/>
  <c r="I463"/>
  <c r="N463" s="1"/>
  <c r="J463"/>
  <c r="L463"/>
  <c r="B464"/>
  <c r="I464"/>
  <c r="J464"/>
  <c r="L464"/>
  <c r="M464"/>
  <c r="N464"/>
  <c r="B465"/>
  <c r="M465" s="1"/>
  <c r="I465"/>
  <c r="N465" s="1"/>
  <c r="J465"/>
  <c r="L465"/>
  <c r="B466"/>
  <c r="I466"/>
  <c r="N466" s="1"/>
  <c r="J466"/>
  <c r="L466"/>
  <c r="M466"/>
  <c r="B467"/>
  <c r="M467" s="1"/>
  <c r="I467"/>
  <c r="N467" s="1"/>
  <c r="J467"/>
  <c r="L467"/>
  <c r="B468"/>
  <c r="M468" s="1"/>
  <c r="I468"/>
  <c r="J468"/>
  <c r="L468"/>
  <c r="N468"/>
  <c r="B469"/>
  <c r="M469" s="1"/>
  <c r="I469"/>
  <c r="N469" s="1"/>
  <c r="J469"/>
  <c r="L469"/>
  <c r="B470"/>
  <c r="M470" s="1"/>
  <c r="I470"/>
  <c r="N470" s="1"/>
  <c r="J470"/>
  <c r="L470"/>
  <c r="B471"/>
  <c r="M471" s="1"/>
  <c r="I471"/>
  <c r="J471"/>
  <c r="L471"/>
  <c r="N471"/>
  <c r="B472"/>
  <c r="M472" s="1"/>
  <c r="I472"/>
  <c r="N472" s="1"/>
  <c r="J472"/>
  <c r="L472"/>
  <c r="B473"/>
  <c r="M473" s="1"/>
  <c r="I473"/>
  <c r="N473" s="1"/>
  <c r="J473"/>
  <c r="L473"/>
  <c r="B474"/>
  <c r="M474" s="1"/>
  <c r="I474"/>
  <c r="N474" s="1"/>
  <c r="J474"/>
  <c r="L474"/>
  <c r="B475"/>
  <c r="M475" s="1"/>
  <c r="I475"/>
  <c r="J475"/>
  <c r="L475"/>
  <c r="N475"/>
  <c r="B476"/>
  <c r="M476" s="1"/>
  <c r="I476"/>
  <c r="J476"/>
  <c r="L476"/>
  <c r="N476"/>
  <c r="B477"/>
  <c r="M477" s="1"/>
  <c r="I477"/>
  <c r="N477" s="1"/>
  <c r="J477"/>
  <c r="L477"/>
  <c r="B478"/>
  <c r="I478"/>
  <c r="N478" s="1"/>
  <c r="J478"/>
  <c r="L478"/>
  <c r="M478"/>
  <c r="B479"/>
  <c r="M479" s="1"/>
  <c r="I479"/>
  <c r="J479"/>
  <c r="L479"/>
  <c r="N479"/>
  <c r="B480"/>
  <c r="M480" s="1"/>
  <c r="I480"/>
  <c r="J480"/>
  <c r="L480"/>
  <c r="N480"/>
  <c r="B481"/>
  <c r="M481" s="1"/>
  <c r="I481"/>
  <c r="N481" s="1"/>
  <c r="J481"/>
  <c r="L481"/>
  <c r="B482"/>
  <c r="I482"/>
  <c r="N482" s="1"/>
  <c r="J482"/>
  <c r="L482"/>
  <c r="M482"/>
  <c r="B483"/>
  <c r="I483"/>
  <c r="J483"/>
  <c r="L483"/>
  <c r="M483"/>
  <c r="N483"/>
  <c r="B484"/>
  <c r="M484" s="1"/>
  <c r="I484"/>
  <c r="J484"/>
  <c r="L484"/>
  <c r="N484"/>
  <c r="B485"/>
  <c r="M485" s="1"/>
  <c r="I485"/>
  <c r="N485" s="1"/>
  <c r="J485"/>
  <c r="L485"/>
  <c r="B486"/>
  <c r="M486" s="1"/>
  <c r="I486"/>
  <c r="N486" s="1"/>
  <c r="J486"/>
  <c r="L486"/>
  <c r="B487"/>
  <c r="I487"/>
  <c r="N487" s="1"/>
  <c r="J487"/>
  <c r="L487"/>
  <c r="M487"/>
  <c r="B488"/>
  <c r="M488" s="1"/>
  <c r="I488"/>
  <c r="N488" s="1"/>
  <c r="J488"/>
  <c r="L488"/>
  <c r="B489"/>
  <c r="M489" s="1"/>
  <c r="I489"/>
  <c r="N489" s="1"/>
  <c r="J489"/>
  <c r="L489"/>
  <c r="B490"/>
  <c r="M490" s="1"/>
  <c r="I490"/>
  <c r="N490" s="1"/>
  <c r="J490"/>
  <c r="L490"/>
  <c r="B491"/>
  <c r="M491" s="1"/>
  <c r="I491"/>
  <c r="N491" s="1"/>
  <c r="J491"/>
  <c r="L491"/>
  <c r="B492"/>
  <c r="M492" s="1"/>
  <c r="I492"/>
  <c r="N492" s="1"/>
  <c r="J492"/>
  <c r="L492"/>
  <c r="B493"/>
  <c r="M493" s="1"/>
  <c r="I493"/>
  <c r="N493" s="1"/>
  <c r="J493"/>
  <c r="L493"/>
  <c r="B494"/>
  <c r="M494" s="1"/>
  <c r="I494"/>
  <c r="N494" s="1"/>
  <c r="J494"/>
  <c r="L494"/>
  <c r="B495"/>
  <c r="M495" s="1"/>
  <c r="I495"/>
  <c r="J495"/>
  <c r="L495"/>
  <c r="N495"/>
  <c r="B496"/>
  <c r="M496" s="1"/>
  <c r="I496"/>
  <c r="N496" s="1"/>
  <c r="J496"/>
  <c r="L496"/>
  <c r="B497"/>
  <c r="M497" s="1"/>
  <c r="I497"/>
  <c r="N497" s="1"/>
  <c r="J497"/>
  <c r="L497"/>
  <c r="B498"/>
  <c r="M498" s="1"/>
  <c r="I498"/>
  <c r="N498" s="1"/>
  <c r="J498"/>
  <c r="L498"/>
  <c r="B499"/>
  <c r="M499" s="1"/>
  <c r="I499"/>
  <c r="N499" s="1"/>
  <c r="J499"/>
  <c r="L499"/>
  <c r="B500"/>
  <c r="M500" s="1"/>
  <c r="I500"/>
  <c r="N500" s="1"/>
  <c r="J500"/>
  <c r="L500"/>
  <c r="B501"/>
  <c r="M501" s="1"/>
  <c r="I501"/>
  <c r="N501" s="1"/>
  <c r="J501"/>
  <c r="L501"/>
  <c r="B502"/>
  <c r="M502" s="1"/>
  <c r="I502"/>
  <c r="N502" s="1"/>
  <c r="J502"/>
  <c r="L502"/>
  <c r="B503"/>
  <c r="M503" s="1"/>
  <c r="I503"/>
  <c r="J503"/>
  <c r="L503"/>
  <c r="N503"/>
  <c r="B504"/>
  <c r="M504" s="1"/>
  <c r="I504"/>
  <c r="N504" s="1"/>
  <c r="J504"/>
  <c r="L504"/>
  <c r="B505"/>
  <c r="M505" s="1"/>
  <c r="I505"/>
  <c r="N505" s="1"/>
  <c r="J505"/>
  <c r="L505"/>
  <c r="B506"/>
  <c r="M506" s="1"/>
  <c r="I506"/>
  <c r="N506" s="1"/>
  <c r="J506"/>
  <c r="L506"/>
  <c r="B507"/>
  <c r="M507" s="1"/>
  <c r="I507"/>
  <c r="N507" s="1"/>
  <c r="J507"/>
  <c r="L507"/>
  <c r="B508"/>
  <c r="M508" s="1"/>
  <c r="I508"/>
  <c r="J508"/>
  <c r="L508"/>
  <c r="N508"/>
  <c r="B509"/>
  <c r="M509" s="1"/>
  <c r="I509"/>
  <c r="N509" s="1"/>
  <c r="J509"/>
  <c r="L509"/>
  <c r="B510"/>
  <c r="M510" s="1"/>
  <c r="I510"/>
  <c r="N510" s="1"/>
  <c r="J510"/>
  <c r="L510"/>
  <c r="B511"/>
  <c r="M511" s="1"/>
  <c r="I511"/>
  <c r="N511" s="1"/>
  <c r="J511"/>
  <c r="L511"/>
  <c r="B512"/>
  <c r="M512" s="1"/>
  <c r="I512"/>
  <c r="J512"/>
  <c r="L512"/>
  <c r="N512"/>
  <c r="B513"/>
  <c r="I513"/>
  <c r="N513" s="1"/>
  <c r="J513"/>
  <c r="L513"/>
  <c r="M513"/>
  <c r="B514"/>
  <c r="M514" s="1"/>
  <c r="I514"/>
  <c r="N514" s="1"/>
  <c r="J514"/>
  <c r="L514"/>
  <c r="B515"/>
  <c r="I515"/>
  <c r="N515" s="1"/>
  <c r="J515"/>
  <c r="L515"/>
  <c r="M515"/>
  <c r="B516"/>
  <c r="M516" s="1"/>
  <c r="I516"/>
  <c r="N516" s="1"/>
  <c r="J516"/>
  <c r="L516"/>
  <c r="B517"/>
  <c r="M517" s="1"/>
  <c r="I517"/>
  <c r="N517" s="1"/>
  <c r="J517"/>
  <c r="L517"/>
  <c r="B518"/>
  <c r="M518" s="1"/>
  <c r="I518"/>
  <c r="N518" s="1"/>
  <c r="J518"/>
  <c r="L518"/>
  <c r="B519"/>
  <c r="M519" s="1"/>
  <c r="I519"/>
  <c r="N519" s="1"/>
  <c r="J519"/>
  <c r="L519"/>
  <c r="B520"/>
  <c r="M520" s="1"/>
  <c r="I520"/>
  <c r="J520"/>
  <c r="L520"/>
  <c r="N520"/>
  <c r="B521"/>
  <c r="M521" s="1"/>
  <c r="I521"/>
  <c r="N521" s="1"/>
  <c r="J521"/>
  <c r="L521"/>
  <c r="B522"/>
  <c r="M522" s="1"/>
  <c r="I522"/>
  <c r="N522" s="1"/>
  <c r="J522"/>
  <c r="L522"/>
  <c r="B523"/>
  <c r="M523" s="1"/>
  <c r="I523"/>
  <c r="N523" s="1"/>
  <c r="J523"/>
  <c r="L523"/>
  <c r="B524"/>
  <c r="M524" s="1"/>
  <c r="I524"/>
  <c r="J524"/>
  <c r="L524"/>
  <c r="N524"/>
  <c r="B525"/>
  <c r="I525"/>
  <c r="N525" s="1"/>
  <c r="J525"/>
  <c r="L525"/>
  <c r="M525"/>
  <c r="B526"/>
  <c r="M526" s="1"/>
  <c r="I526"/>
  <c r="N526" s="1"/>
  <c r="J526"/>
  <c r="L526"/>
  <c r="B527"/>
  <c r="M527" s="1"/>
  <c r="I527"/>
  <c r="N527" s="1"/>
  <c r="J527"/>
  <c r="L527"/>
  <c r="B528"/>
  <c r="M528" s="1"/>
  <c r="I528"/>
  <c r="N528" s="1"/>
  <c r="J528"/>
  <c r="L528"/>
  <c r="B529"/>
  <c r="M529" s="1"/>
  <c r="I529"/>
  <c r="N529" s="1"/>
  <c r="J529"/>
  <c r="L529"/>
  <c r="B530"/>
  <c r="M530" s="1"/>
  <c r="I530"/>
  <c r="N530" s="1"/>
  <c r="J530"/>
  <c r="L530"/>
  <c r="B531"/>
  <c r="M531" s="1"/>
  <c r="I531"/>
  <c r="J531"/>
  <c r="L531"/>
  <c r="N531"/>
  <c r="B532"/>
  <c r="I532"/>
  <c r="J532"/>
  <c r="L532"/>
  <c r="M532"/>
  <c r="N532"/>
  <c r="B533"/>
  <c r="I533"/>
  <c r="N533" s="1"/>
  <c r="J533"/>
  <c r="L533"/>
  <c r="M533"/>
  <c r="B534"/>
  <c r="M534" s="1"/>
  <c r="I534"/>
  <c r="N534" s="1"/>
  <c r="J534"/>
  <c r="L534"/>
  <c r="B535"/>
  <c r="M535" s="1"/>
  <c r="I535"/>
  <c r="N535" s="1"/>
  <c r="J535"/>
  <c r="L535"/>
  <c r="B536"/>
  <c r="M536" s="1"/>
  <c r="I536"/>
  <c r="J536"/>
  <c r="L536"/>
  <c r="N536"/>
  <c r="B537"/>
  <c r="M537" s="1"/>
  <c r="I537"/>
  <c r="N537" s="1"/>
  <c r="J537"/>
  <c r="L537"/>
  <c r="B538"/>
  <c r="M538" s="1"/>
  <c r="I538"/>
  <c r="N538" s="1"/>
  <c r="J538"/>
  <c r="L538"/>
  <c r="B539"/>
  <c r="M539" s="1"/>
  <c r="I539"/>
  <c r="J539"/>
  <c r="L539"/>
  <c r="N539"/>
  <c r="B540"/>
  <c r="M540" s="1"/>
  <c r="I540"/>
  <c r="N540" s="1"/>
  <c r="J540"/>
  <c r="L540"/>
  <c r="B541"/>
  <c r="M541" s="1"/>
  <c r="I541"/>
  <c r="N541" s="1"/>
  <c r="J541"/>
  <c r="L541"/>
  <c r="B542"/>
  <c r="M542" s="1"/>
  <c r="I542"/>
  <c r="N542" s="1"/>
  <c r="J542"/>
  <c r="L542"/>
  <c r="B543"/>
  <c r="M543" s="1"/>
  <c r="I543"/>
  <c r="J543"/>
  <c r="L543"/>
  <c r="N543"/>
  <c r="B544"/>
  <c r="L544"/>
  <c r="M544"/>
  <c r="N544"/>
  <c r="B545"/>
  <c r="M545" s="1"/>
  <c r="L545"/>
  <c r="N545"/>
  <c r="B546"/>
  <c r="M546" s="1"/>
  <c r="L546"/>
  <c r="N546"/>
  <c r="B547"/>
  <c r="M547" s="1"/>
  <c r="L547"/>
  <c r="N547"/>
  <c r="B548"/>
  <c r="L548"/>
  <c r="M548"/>
  <c r="N548"/>
  <c r="B549"/>
  <c r="M549" s="1"/>
  <c r="L549"/>
  <c r="N549"/>
  <c r="B550"/>
  <c r="L550"/>
  <c r="M550"/>
  <c r="N550"/>
  <c r="B551"/>
  <c r="M551" s="1"/>
  <c r="L551"/>
  <c r="N551"/>
  <c r="B552"/>
  <c r="M552" s="1"/>
  <c r="L552"/>
  <c r="N552"/>
  <c r="B553"/>
  <c r="M553" s="1"/>
  <c r="L553"/>
  <c r="N553"/>
  <c r="B554"/>
  <c r="L554"/>
  <c r="M554"/>
  <c r="N554"/>
  <c r="B555"/>
  <c r="M555" s="1"/>
  <c r="L555"/>
  <c r="N555"/>
  <c r="B556"/>
  <c r="M556" s="1"/>
  <c r="L556"/>
  <c r="N556"/>
  <c r="B557"/>
  <c r="M557" s="1"/>
  <c r="L557"/>
  <c r="N557"/>
  <c r="B558"/>
  <c r="M558" s="1"/>
  <c r="L558"/>
  <c r="N558"/>
  <c r="B559"/>
  <c r="M559" s="1"/>
  <c r="L559"/>
  <c r="N559"/>
  <c r="B560"/>
  <c r="L560"/>
  <c r="M560"/>
  <c r="N560"/>
  <c r="B561"/>
  <c r="M561" s="1"/>
  <c r="L561"/>
  <c r="N561"/>
  <c r="B562"/>
  <c r="M562" s="1"/>
  <c r="L562"/>
  <c r="N562"/>
  <c r="B563"/>
  <c r="M563" s="1"/>
  <c r="L563"/>
  <c r="N563"/>
  <c r="B564"/>
  <c r="M564" s="1"/>
  <c r="L564"/>
  <c r="N564"/>
  <c r="B565"/>
  <c r="M565" s="1"/>
  <c r="L565"/>
  <c r="N565"/>
  <c r="B566"/>
  <c r="L566"/>
  <c r="M566"/>
  <c r="N566"/>
  <c r="B567"/>
  <c r="M567" s="1"/>
  <c r="L567"/>
  <c r="N567"/>
  <c r="B568"/>
  <c r="M568" s="1"/>
  <c r="L568"/>
  <c r="N568"/>
  <c r="B569"/>
  <c r="M569" s="1"/>
  <c r="L569"/>
  <c r="N569"/>
  <c r="B570"/>
  <c r="M570" s="1"/>
  <c r="L570"/>
  <c r="N570"/>
  <c r="B571"/>
  <c r="M571" s="1"/>
  <c r="L571"/>
  <c r="N571"/>
  <c r="B572"/>
  <c r="M572" s="1"/>
  <c r="L572"/>
  <c r="N572"/>
  <c r="B573"/>
  <c r="M573" s="1"/>
  <c r="L573"/>
  <c r="N573"/>
  <c r="B574"/>
  <c r="M574" s="1"/>
  <c r="L574"/>
  <c r="N574"/>
  <c r="B575"/>
  <c r="M575" s="1"/>
  <c r="L575"/>
  <c r="N575"/>
  <c r="B576"/>
  <c r="L576"/>
  <c r="M576"/>
  <c r="N576"/>
  <c r="B577"/>
  <c r="M577" s="1"/>
  <c r="L577"/>
  <c r="N577"/>
  <c r="B578"/>
  <c r="M578" s="1"/>
  <c r="L578"/>
  <c r="N578"/>
  <c r="B579"/>
  <c r="M579" s="1"/>
  <c r="L579"/>
  <c r="N579"/>
  <c r="B580"/>
  <c r="M580" s="1"/>
  <c r="L580"/>
  <c r="N580"/>
  <c r="B581"/>
  <c r="M581" s="1"/>
  <c r="L581"/>
  <c r="N581"/>
  <c r="B582"/>
  <c r="M582" s="1"/>
  <c r="L582"/>
  <c r="N582"/>
  <c r="B583"/>
  <c r="M583" s="1"/>
  <c r="L583"/>
  <c r="N583"/>
  <c r="B584"/>
  <c r="M584" s="1"/>
  <c r="L584"/>
  <c r="N584"/>
  <c r="B585"/>
  <c r="M585" s="1"/>
  <c r="L585"/>
  <c r="N585"/>
  <c r="B586"/>
  <c r="L586"/>
  <c r="M586"/>
  <c r="N586"/>
  <c r="B587"/>
  <c r="M587" s="1"/>
  <c r="L587"/>
  <c r="N587"/>
  <c r="B588"/>
  <c r="M588" s="1"/>
  <c r="L588"/>
  <c r="N588"/>
  <c r="B589"/>
  <c r="M589" s="1"/>
  <c r="L589"/>
  <c r="N589"/>
  <c r="B590"/>
  <c r="M590" s="1"/>
  <c r="L590"/>
  <c r="N590"/>
  <c r="B591"/>
  <c r="M591" s="1"/>
  <c r="L591"/>
  <c r="N591"/>
  <c r="B592"/>
  <c r="L592"/>
  <c r="M592"/>
  <c r="N592"/>
  <c r="B593"/>
  <c r="M593" s="1"/>
  <c r="L593"/>
  <c r="N593"/>
  <c r="B594"/>
  <c r="M594" s="1"/>
  <c r="L594"/>
  <c r="N594"/>
  <c r="B595"/>
  <c r="M595" s="1"/>
  <c r="L595"/>
  <c r="N595"/>
  <c r="B596"/>
  <c r="M596" s="1"/>
  <c r="L596"/>
  <c r="N596"/>
  <c r="B597"/>
  <c r="M597" s="1"/>
  <c r="L597"/>
  <c r="N597"/>
  <c r="B598"/>
  <c r="L598"/>
  <c r="M598"/>
  <c r="N598"/>
  <c r="B599"/>
  <c r="M599" s="1"/>
  <c r="L599"/>
  <c r="N599"/>
  <c r="B600"/>
  <c r="M600" s="1"/>
  <c r="L600"/>
  <c r="N600"/>
  <c r="B601"/>
  <c r="M601" s="1"/>
  <c r="L601"/>
  <c r="N601"/>
  <c r="B602"/>
  <c r="M602" s="1"/>
  <c r="L602"/>
  <c r="N602"/>
  <c r="B603"/>
  <c r="M603" s="1"/>
  <c r="L603"/>
  <c r="N603"/>
  <c r="B604"/>
  <c r="M604" s="1"/>
  <c r="L604"/>
  <c r="N604"/>
  <c r="B605"/>
  <c r="M605" s="1"/>
  <c r="L605"/>
  <c r="N605"/>
  <c r="B606"/>
  <c r="M606" s="1"/>
  <c r="L606"/>
  <c r="N606"/>
  <c r="B607"/>
  <c r="M607" s="1"/>
  <c r="L607"/>
  <c r="N607"/>
  <c r="B608"/>
  <c r="M608" s="1"/>
  <c r="L608"/>
  <c r="N608"/>
  <c r="B609"/>
  <c r="M609" s="1"/>
  <c r="L609"/>
  <c r="N609"/>
  <c r="B610"/>
  <c r="M610" s="1"/>
  <c r="L610"/>
  <c r="N610"/>
  <c r="B611"/>
  <c r="M611" s="1"/>
  <c r="L611"/>
  <c r="N611"/>
  <c r="B612"/>
  <c r="M612" s="1"/>
  <c r="L612"/>
  <c r="N612"/>
  <c r="B613"/>
  <c r="M613" s="1"/>
  <c r="L613"/>
  <c r="N613"/>
  <c r="B614"/>
  <c r="M614" s="1"/>
  <c r="L614"/>
  <c r="N614"/>
  <c r="B615"/>
  <c r="M615" s="1"/>
  <c r="L615"/>
  <c r="N615"/>
  <c r="B616"/>
  <c r="M616" s="1"/>
  <c r="L616"/>
  <c r="N616"/>
  <c r="B617"/>
  <c r="M617" s="1"/>
  <c r="L617"/>
  <c r="N617"/>
  <c r="B618"/>
  <c r="M618" s="1"/>
  <c r="L618"/>
  <c r="N618"/>
  <c r="B619"/>
  <c r="M619" s="1"/>
  <c r="L619"/>
  <c r="N619"/>
  <c r="B620"/>
  <c r="M620" s="1"/>
  <c r="L620"/>
  <c r="N620"/>
  <c r="B621"/>
  <c r="M621" s="1"/>
  <c r="L621"/>
  <c r="N621"/>
  <c r="B622"/>
  <c r="M622" s="1"/>
  <c r="L622"/>
  <c r="N622"/>
  <c r="B623"/>
  <c r="M623" s="1"/>
  <c r="L623"/>
  <c r="N623"/>
  <c r="B624"/>
  <c r="M624" s="1"/>
  <c r="L624"/>
  <c r="N624"/>
  <c r="B625"/>
  <c r="M625" s="1"/>
  <c r="L625"/>
  <c r="N625"/>
  <c r="B626"/>
  <c r="M626" s="1"/>
  <c r="L626"/>
  <c r="N626"/>
  <c r="B627"/>
  <c r="M627" s="1"/>
  <c r="L627"/>
  <c r="N627"/>
  <c r="B628"/>
  <c r="M628" s="1"/>
  <c r="L628"/>
  <c r="N628"/>
  <c r="B629"/>
  <c r="M629" s="1"/>
  <c r="L629"/>
  <c r="N629"/>
  <c r="B630"/>
  <c r="M630" s="1"/>
  <c r="L630"/>
  <c r="N630"/>
  <c r="B631"/>
  <c r="M631" s="1"/>
  <c r="L631"/>
  <c r="N631"/>
  <c r="B632"/>
  <c r="M632" s="1"/>
  <c r="L632"/>
  <c r="N632"/>
  <c r="B633"/>
  <c r="M633" s="1"/>
  <c r="L633"/>
  <c r="N633"/>
  <c r="B634"/>
  <c r="M634" s="1"/>
  <c r="L634"/>
  <c r="N634"/>
  <c r="B635"/>
  <c r="M635" s="1"/>
  <c r="L635"/>
  <c r="N635"/>
  <c r="B636"/>
  <c r="M636" s="1"/>
  <c r="L636"/>
  <c r="N636"/>
  <c r="B637"/>
  <c r="M637" s="1"/>
  <c r="L637"/>
  <c r="N637"/>
  <c r="B638"/>
  <c r="M638" s="1"/>
  <c r="L638"/>
  <c r="N638"/>
  <c r="B639"/>
  <c r="M639" s="1"/>
  <c r="L639"/>
  <c r="N639"/>
  <c r="B640"/>
  <c r="L640"/>
  <c r="M640"/>
  <c r="N640"/>
  <c r="B641"/>
  <c r="M641" s="1"/>
  <c r="L641"/>
  <c r="N641"/>
  <c r="B642"/>
  <c r="M642" s="1"/>
  <c r="L642"/>
  <c r="N642"/>
  <c r="B643"/>
  <c r="M643" s="1"/>
  <c r="L643"/>
  <c r="N643"/>
  <c r="B644"/>
  <c r="M644" s="1"/>
  <c r="L644"/>
  <c r="N644"/>
  <c r="B645"/>
  <c r="M645" s="1"/>
  <c r="L645"/>
  <c r="N645"/>
  <c r="B646"/>
  <c r="M646" s="1"/>
  <c r="L646"/>
  <c r="N646"/>
  <c r="B647"/>
  <c r="M647" s="1"/>
  <c r="L647"/>
  <c r="N647"/>
  <c r="B648"/>
  <c r="M648" s="1"/>
  <c r="L648"/>
  <c r="N648"/>
  <c r="B649"/>
  <c r="M649" s="1"/>
  <c r="L649"/>
  <c r="N649"/>
  <c r="B650"/>
  <c r="M650" s="1"/>
  <c r="L650"/>
  <c r="N650"/>
  <c r="B651"/>
  <c r="M651" s="1"/>
  <c r="L651"/>
  <c r="N651"/>
  <c r="B652"/>
  <c r="M652" s="1"/>
  <c r="L652"/>
  <c r="N652"/>
  <c r="B653"/>
  <c r="M653" s="1"/>
  <c r="L653"/>
  <c r="N653"/>
  <c r="B654"/>
  <c r="L654"/>
  <c r="M654"/>
  <c r="N654"/>
  <c r="B655"/>
  <c r="M655" s="1"/>
  <c r="L655"/>
  <c r="N655"/>
  <c r="B656"/>
  <c r="L656"/>
  <c r="M656"/>
  <c r="N656"/>
  <c r="B657"/>
  <c r="M657" s="1"/>
  <c r="L657"/>
  <c r="N657"/>
  <c r="B658"/>
  <c r="M658" s="1"/>
  <c r="L658"/>
  <c r="N658"/>
  <c r="B659"/>
  <c r="M659" s="1"/>
  <c r="L659"/>
  <c r="N659"/>
  <c r="B660"/>
  <c r="L660"/>
  <c r="M660"/>
  <c r="N660"/>
  <c r="B661"/>
  <c r="M661" s="1"/>
  <c r="L661"/>
  <c r="N661"/>
  <c r="B662"/>
  <c r="M662" s="1"/>
  <c r="L662"/>
  <c r="N662"/>
  <c r="B663"/>
  <c r="M663" s="1"/>
  <c r="L663"/>
  <c r="N663"/>
  <c r="B664"/>
  <c r="M664" s="1"/>
  <c r="L664"/>
  <c r="N664"/>
  <c r="B665"/>
  <c r="M665" s="1"/>
  <c r="L665"/>
  <c r="N665"/>
  <c r="B666"/>
  <c r="L666"/>
  <c r="M666"/>
  <c r="N666"/>
  <c r="B667"/>
  <c r="M667" s="1"/>
  <c r="L667"/>
  <c r="N667"/>
  <c r="B668"/>
  <c r="M668" s="1"/>
  <c r="L668"/>
  <c r="N668"/>
  <c r="B669"/>
  <c r="M669" s="1"/>
  <c r="L669"/>
  <c r="N669"/>
  <c r="B670"/>
  <c r="L670"/>
  <c r="M670"/>
  <c r="N670"/>
  <c r="B671"/>
  <c r="M671" s="1"/>
  <c r="L671"/>
  <c r="N671"/>
  <c r="B672"/>
  <c r="L672"/>
  <c r="M672"/>
  <c r="N672"/>
  <c r="B673"/>
  <c r="M673" s="1"/>
  <c r="L673"/>
  <c r="N673"/>
  <c r="B674"/>
  <c r="M674" s="1"/>
  <c r="L674"/>
  <c r="N674"/>
  <c r="B675"/>
  <c r="M675" s="1"/>
  <c r="L675"/>
  <c r="N675"/>
  <c r="B676"/>
  <c r="L676"/>
  <c r="M676"/>
  <c r="N676"/>
  <c r="B677"/>
  <c r="M677" s="1"/>
  <c r="L677"/>
  <c r="N677"/>
  <c r="B678"/>
  <c r="L678"/>
  <c r="M678"/>
  <c r="N678"/>
  <c r="B679"/>
  <c r="M679" s="1"/>
  <c r="L679"/>
  <c r="N679"/>
  <c r="B680"/>
  <c r="M680" s="1"/>
  <c r="L680"/>
  <c r="N680"/>
  <c r="B681"/>
  <c r="M681" s="1"/>
  <c r="L681"/>
  <c r="N681"/>
  <c r="B682"/>
  <c r="L682"/>
  <c r="M682"/>
  <c r="N682"/>
  <c r="B683"/>
  <c r="M683" s="1"/>
  <c r="L683"/>
  <c r="N683"/>
  <c r="B684"/>
  <c r="L684"/>
  <c r="M684"/>
  <c r="N684"/>
  <c r="B685"/>
  <c r="M685" s="1"/>
  <c r="L685"/>
  <c r="N685"/>
  <c r="B686"/>
  <c r="M686" s="1"/>
  <c r="L686"/>
  <c r="N686"/>
  <c r="B687"/>
  <c r="M687" s="1"/>
  <c r="L687"/>
  <c r="N687"/>
  <c r="B688"/>
  <c r="M688" s="1"/>
  <c r="L688"/>
  <c r="N688"/>
  <c r="B689"/>
  <c r="M689" s="1"/>
  <c r="L689"/>
  <c r="N689"/>
  <c r="B690"/>
  <c r="M690" s="1"/>
  <c r="L690"/>
  <c r="N690"/>
  <c r="B691"/>
  <c r="M691" s="1"/>
  <c r="L691"/>
  <c r="N691"/>
  <c r="B692"/>
  <c r="M692" s="1"/>
  <c r="L692"/>
  <c r="N692"/>
  <c r="B693"/>
  <c r="M693" s="1"/>
  <c r="L693"/>
  <c r="N693"/>
  <c r="B694"/>
  <c r="M694" s="1"/>
  <c r="L694"/>
  <c r="N694"/>
  <c r="B695"/>
  <c r="M695" s="1"/>
  <c r="L695"/>
  <c r="N695"/>
  <c r="B696"/>
  <c r="M696" s="1"/>
  <c r="L696"/>
  <c r="N696"/>
  <c r="B697"/>
  <c r="M697" s="1"/>
  <c r="L697"/>
  <c r="N697"/>
  <c r="B698"/>
  <c r="M698" s="1"/>
  <c r="L698"/>
  <c r="N698"/>
  <c r="B699"/>
  <c r="M699" s="1"/>
  <c r="L699"/>
  <c r="N699"/>
  <c r="B700"/>
  <c r="M700" s="1"/>
  <c r="L700"/>
  <c r="N700"/>
  <c r="B701"/>
  <c r="M701" s="1"/>
  <c r="L701"/>
  <c r="N701"/>
  <c r="B702"/>
  <c r="M702" s="1"/>
  <c r="L702"/>
  <c r="N702"/>
  <c r="B703"/>
  <c r="M703" s="1"/>
  <c r="L703"/>
  <c r="N703"/>
  <c r="B704"/>
  <c r="M704" s="1"/>
  <c r="L704"/>
  <c r="N704"/>
  <c r="B705"/>
  <c r="L705"/>
  <c r="M705"/>
  <c r="N705"/>
  <c r="B706"/>
  <c r="M706" s="1"/>
  <c r="L706"/>
  <c r="N706"/>
  <c r="B707"/>
  <c r="L707"/>
  <c r="M707"/>
  <c r="N707"/>
  <c r="B708"/>
  <c r="M708" s="1"/>
  <c r="L708"/>
  <c r="N708"/>
  <c r="B709"/>
  <c r="M709" s="1"/>
  <c r="L709"/>
  <c r="N709"/>
  <c r="B710"/>
  <c r="M710" s="1"/>
  <c r="L710"/>
  <c r="N710"/>
  <c r="B711"/>
  <c r="M711" s="1"/>
  <c r="L711"/>
  <c r="N711"/>
  <c r="B712"/>
  <c r="M712" s="1"/>
  <c r="L712"/>
  <c r="N712"/>
  <c r="B713"/>
  <c r="L713"/>
  <c r="M713"/>
  <c r="N713"/>
  <c r="B714"/>
  <c r="M714" s="1"/>
  <c r="L714"/>
  <c r="N714"/>
  <c r="B715"/>
  <c r="L715"/>
  <c r="M715"/>
  <c r="N715"/>
  <c r="B716"/>
  <c r="M716" s="1"/>
  <c r="L716"/>
  <c r="N716"/>
  <c r="B717"/>
  <c r="M717" s="1"/>
  <c r="L717"/>
  <c r="N717"/>
  <c r="B718"/>
  <c r="M718" s="1"/>
  <c r="L718"/>
  <c r="N718"/>
  <c r="B719"/>
  <c r="M719" s="1"/>
  <c r="L719"/>
  <c r="N719"/>
  <c r="B720"/>
  <c r="M720" s="1"/>
  <c r="L720"/>
  <c r="N720"/>
  <c r="B721"/>
  <c r="M721" s="1"/>
  <c r="L721"/>
  <c r="N721"/>
  <c r="B722"/>
  <c r="M722" s="1"/>
  <c r="L722"/>
  <c r="N722"/>
  <c r="B723"/>
  <c r="M723" s="1"/>
  <c r="L723"/>
  <c r="N723"/>
  <c r="B724"/>
  <c r="M724" s="1"/>
  <c r="L724"/>
  <c r="N724"/>
  <c r="B725"/>
  <c r="M725" s="1"/>
  <c r="L725"/>
  <c r="N725"/>
  <c r="B726"/>
  <c r="L726"/>
  <c r="M726"/>
  <c r="N726"/>
  <c r="B727"/>
  <c r="M727" s="1"/>
  <c r="L727"/>
  <c r="N727"/>
  <c r="B728"/>
  <c r="M728" s="1"/>
  <c r="L728"/>
  <c r="N728"/>
  <c r="B729"/>
  <c r="M729" s="1"/>
  <c r="L729"/>
  <c r="N729"/>
  <c r="B730"/>
  <c r="M730" s="1"/>
  <c r="L730"/>
  <c r="N730"/>
  <c r="B731"/>
  <c r="M731" s="1"/>
  <c r="L731"/>
  <c r="N731"/>
  <c r="B732"/>
  <c r="L732"/>
  <c r="M732"/>
  <c r="N732"/>
  <c r="B733"/>
  <c r="M733" s="1"/>
  <c r="L733"/>
  <c r="N733"/>
  <c r="B734"/>
  <c r="M734" s="1"/>
  <c r="L734"/>
  <c r="N734"/>
  <c r="B735"/>
  <c r="M735" s="1"/>
  <c r="L735"/>
  <c r="N735"/>
  <c r="B736"/>
  <c r="M736" s="1"/>
  <c r="L736"/>
  <c r="N736"/>
  <c r="B737"/>
  <c r="M737" s="1"/>
  <c r="L737"/>
  <c r="N737"/>
  <c r="B738"/>
  <c r="M738" s="1"/>
  <c r="L738"/>
  <c r="N738"/>
  <c r="B739"/>
  <c r="M739" s="1"/>
  <c r="L739"/>
  <c r="N739"/>
  <c r="B740"/>
  <c r="M740" s="1"/>
  <c r="L740"/>
  <c r="N740"/>
  <c r="B741"/>
  <c r="M741" s="1"/>
  <c r="L741"/>
  <c r="N741"/>
  <c r="B742"/>
  <c r="L742"/>
  <c r="M742"/>
  <c r="N742"/>
  <c r="B743"/>
  <c r="M743" s="1"/>
  <c r="L743"/>
  <c r="N743"/>
  <c r="B744"/>
  <c r="M744" s="1"/>
  <c r="L744"/>
  <c r="N744"/>
  <c r="B745"/>
  <c r="M745" s="1"/>
  <c r="L745"/>
  <c r="N745"/>
  <c r="B746"/>
  <c r="M746" s="1"/>
  <c r="L746"/>
  <c r="N746"/>
  <c r="B747"/>
  <c r="M747" s="1"/>
  <c r="L747"/>
  <c r="N747"/>
  <c r="B748"/>
  <c r="L748"/>
  <c r="M748"/>
  <c r="N748"/>
  <c r="B749"/>
  <c r="M749" s="1"/>
  <c r="L749"/>
  <c r="N749"/>
  <c r="B750"/>
  <c r="M750" s="1"/>
  <c r="L750"/>
  <c r="N750"/>
  <c r="B751"/>
  <c r="M751" s="1"/>
  <c r="L751"/>
  <c r="N751"/>
  <c r="B752"/>
  <c r="M752" s="1"/>
  <c r="L752"/>
  <c r="N752"/>
  <c r="B753"/>
  <c r="M753" s="1"/>
  <c r="L753"/>
  <c r="N753"/>
  <c r="B754"/>
  <c r="M754" s="1"/>
  <c r="L754"/>
  <c r="N754"/>
  <c r="B755"/>
  <c r="M755" s="1"/>
  <c r="L755"/>
  <c r="N755"/>
  <c r="B756"/>
  <c r="M756" s="1"/>
  <c r="L756"/>
  <c r="N756"/>
  <c r="B757"/>
  <c r="M757" s="1"/>
  <c r="L757"/>
  <c r="N757"/>
  <c r="B758"/>
  <c r="L758"/>
  <c r="M758"/>
  <c r="N758"/>
  <c r="B759"/>
  <c r="M759" s="1"/>
  <c r="L759"/>
  <c r="N759"/>
  <c r="B760"/>
  <c r="M760" s="1"/>
  <c r="L760"/>
  <c r="N760"/>
  <c r="B761"/>
  <c r="M761" s="1"/>
  <c r="L761"/>
  <c r="N761"/>
  <c r="B762"/>
  <c r="M762" s="1"/>
  <c r="L762"/>
  <c r="N762"/>
  <c r="B763"/>
  <c r="M763" s="1"/>
  <c r="L763"/>
  <c r="N763"/>
  <c r="B764"/>
  <c r="L764"/>
  <c r="M764"/>
  <c r="N764"/>
  <c r="B765"/>
  <c r="M765" s="1"/>
  <c r="L765"/>
  <c r="N765"/>
  <c r="B766"/>
  <c r="M766" s="1"/>
  <c r="L766"/>
  <c r="N766"/>
  <c r="B767"/>
  <c r="M767" s="1"/>
  <c r="L767"/>
  <c r="N767"/>
  <c r="B768"/>
  <c r="M768" s="1"/>
  <c r="L768"/>
  <c r="N768"/>
  <c r="B769"/>
  <c r="M769" s="1"/>
  <c r="L769"/>
  <c r="N769"/>
  <c r="B770"/>
  <c r="M770" s="1"/>
  <c r="L770"/>
  <c r="N770"/>
  <c r="B771"/>
  <c r="M771" s="1"/>
  <c r="L771"/>
  <c r="N771"/>
  <c r="B772"/>
  <c r="M772" s="1"/>
  <c r="L772"/>
  <c r="N772"/>
  <c r="B773"/>
  <c r="M773" s="1"/>
  <c r="L773"/>
  <c r="N773"/>
  <c r="B774"/>
  <c r="L774"/>
  <c r="M774"/>
  <c r="N774"/>
  <c r="B775"/>
  <c r="M775" s="1"/>
  <c r="L775"/>
  <c r="N775"/>
  <c r="B776"/>
  <c r="M776" s="1"/>
  <c r="L776"/>
  <c r="N776"/>
  <c r="B777"/>
  <c r="M777" s="1"/>
  <c r="L777"/>
  <c r="N777"/>
  <c r="B778"/>
  <c r="M778" s="1"/>
  <c r="L778"/>
  <c r="N778"/>
  <c r="B779"/>
  <c r="M779" s="1"/>
  <c r="L779"/>
  <c r="N779"/>
  <c r="B780"/>
  <c r="L780"/>
  <c r="M780"/>
  <c r="N780"/>
  <c r="B781"/>
  <c r="M781" s="1"/>
  <c r="L781"/>
  <c r="N781"/>
  <c r="B782"/>
  <c r="M782" s="1"/>
  <c r="L782"/>
  <c r="N782"/>
  <c r="B783"/>
  <c r="M783" s="1"/>
  <c r="L783"/>
  <c r="N783"/>
  <c r="B784"/>
  <c r="M784" s="1"/>
  <c r="L784"/>
  <c r="N784"/>
  <c r="B785"/>
  <c r="M785" s="1"/>
  <c r="L785"/>
  <c r="N785"/>
  <c r="B786"/>
  <c r="M786" s="1"/>
  <c r="L786"/>
  <c r="N786"/>
  <c r="B787"/>
  <c r="M787" s="1"/>
  <c r="L787"/>
  <c r="N787"/>
  <c r="B788"/>
  <c r="M788" s="1"/>
  <c r="L788"/>
  <c r="N788"/>
  <c r="B789"/>
  <c r="M789" s="1"/>
  <c r="L789"/>
  <c r="N789"/>
  <c r="B790"/>
  <c r="L790"/>
  <c r="M790"/>
  <c r="N790"/>
  <c r="B791"/>
  <c r="M791" s="1"/>
  <c r="L791"/>
  <c r="N791"/>
  <c r="B792"/>
  <c r="M792" s="1"/>
  <c r="L792"/>
  <c r="N792"/>
  <c r="B793"/>
  <c r="M793" s="1"/>
  <c r="L793"/>
  <c r="N793"/>
  <c r="B794"/>
  <c r="M794" s="1"/>
  <c r="L794"/>
  <c r="N794"/>
  <c r="B795"/>
  <c r="M795" s="1"/>
  <c r="L795"/>
  <c r="N795"/>
  <c r="B796"/>
  <c r="L796"/>
  <c r="M796"/>
  <c r="N796"/>
  <c r="B797"/>
  <c r="M797" s="1"/>
  <c r="L797"/>
  <c r="N797"/>
  <c r="B798"/>
  <c r="M798" s="1"/>
  <c r="L798"/>
  <c r="N798"/>
  <c r="B799"/>
  <c r="M799" s="1"/>
  <c r="L799"/>
  <c r="N799"/>
  <c r="B800"/>
  <c r="M800" s="1"/>
  <c r="L800"/>
  <c r="N800"/>
  <c r="B801"/>
  <c r="M801" s="1"/>
  <c r="L801"/>
  <c r="N801"/>
  <c r="B802"/>
  <c r="M802" s="1"/>
  <c r="L802"/>
  <c r="N802"/>
  <c r="B803"/>
  <c r="M803" s="1"/>
  <c r="L803"/>
  <c r="N803"/>
  <c r="B804"/>
  <c r="M804" s="1"/>
  <c r="L804"/>
  <c r="N804"/>
  <c r="B805"/>
  <c r="M805" s="1"/>
  <c r="L805"/>
  <c r="N805"/>
  <c r="B806"/>
  <c r="L806"/>
  <c r="M806"/>
  <c r="N806"/>
  <c r="B807"/>
  <c r="M807" s="1"/>
  <c r="L807"/>
  <c r="N807"/>
  <c r="B808"/>
  <c r="M808" s="1"/>
  <c r="L808"/>
  <c r="N808"/>
  <c r="B809"/>
  <c r="M809" s="1"/>
  <c r="L809"/>
  <c r="N809"/>
  <c r="B810"/>
  <c r="M810" s="1"/>
  <c r="L810"/>
  <c r="N810"/>
  <c r="B811"/>
  <c r="M811" s="1"/>
  <c r="L811"/>
  <c r="N811"/>
  <c r="B812"/>
  <c r="L812"/>
  <c r="M812"/>
  <c r="N812"/>
  <c r="B813"/>
  <c r="M813" s="1"/>
  <c r="L813"/>
  <c r="N813"/>
  <c r="B814"/>
  <c r="M814" s="1"/>
  <c r="L814"/>
  <c r="N814"/>
  <c r="B815"/>
  <c r="M815" s="1"/>
  <c r="L815"/>
  <c r="N815"/>
  <c r="B816"/>
  <c r="M816" s="1"/>
  <c r="L816"/>
  <c r="N816"/>
  <c r="B817"/>
  <c r="M817" s="1"/>
  <c r="L817"/>
  <c r="N817"/>
  <c r="B818"/>
  <c r="M818" s="1"/>
  <c r="L818"/>
  <c r="N818"/>
  <c r="B819"/>
  <c r="M819" s="1"/>
  <c r="L819"/>
  <c r="N819"/>
  <c r="B820"/>
  <c r="M820" s="1"/>
  <c r="L820"/>
  <c r="N820"/>
  <c r="B821"/>
  <c r="M821" s="1"/>
  <c r="L821"/>
  <c r="N821"/>
  <c r="B822"/>
  <c r="L822"/>
  <c r="M822"/>
  <c r="N822"/>
  <c r="B823"/>
  <c r="M823" s="1"/>
  <c r="L823"/>
  <c r="N823"/>
  <c r="B824"/>
  <c r="M824" s="1"/>
  <c r="L824"/>
  <c r="N824"/>
  <c r="B825"/>
  <c r="M825" s="1"/>
  <c r="L825"/>
  <c r="N825"/>
  <c r="B826"/>
  <c r="M826" s="1"/>
  <c r="L826"/>
  <c r="N826"/>
  <c r="B827"/>
  <c r="M827" s="1"/>
  <c r="L827"/>
  <c r="N827"/>
  <c r="B828"/>
  <c r="L828"/>
  <c r="M828"/>
  <c r="N828"/>
  <c r="B829"/>
  <c r="M829" s="1"/>
  <c r="L829"/>
  <c r="N829"/>
  <c r="B830"/>
  <c r="M830" s="1"/>
  <c r="L830"/>
  <c r="N830"/>
  <c r="B831"/>
  <c r="M831" s="1"/>
  <c r="L831"/>
  <c r="N831"/>
  <c r="B832"/>
  <c r="M832" s="1"/>
  <c r="L832"/>
  <c r="N832"/>
  <c r="B833"/>
  <c r="M833" s="1"/>
  <c r="L833"/>
  <c r="N833"/>
  <c r="B834"/>
  <c r="M834" s="1"/>
  <c r="L834"/>
  <c r="N834"/>
  <c r="B835"/>
  <c r="M835" s="1"/>
  <c r="L835"/>
  <c r="N835"/>
  <c r="B836"/>
  <c r="M836" s="1"/>
  <c r="L836"/>
  <c r="N836"/>
  <c r="B837"/>
  <c r="M837" s="1"/>
  <c r="L837"/>
  <c r="N837"/>
  <c r="B838"/>
  <c r="L838"/>
  <c r="M838"/>
  <c r="N838"/>
  <c r="B839"/>
  <c r="M839" s="1"/>
  <c r="L839"/>
  <c r="N839"/>
  <c r="B840"/>
  <c r="M840" s="1"/>
  <c r="L840"/>
  <c r="N840"/>
  <c r="B841"/>
  <c r="M841" s="1"/>
  <c r="L841"/>
  <c r="N841"/>
  <c r="B842"/>
  <c r="M842" s="1"/>
  <c r="L842"/>
  <c r="N842"/>
  <c r="B843"/>
  <c r="M843" s="1"/>
  <c r="L843"/>
  <c r="N843"/>
  <c r="B844"/>
  <c r="L844"/>
  <c r="M844"/>
  <c r="N844"/>
  <c r="B845"/>
  <c r="M845" s="1"/>
  <c r="L845"/>
  <c r="N845"/>
  <c r="B846"/>
  <c r="M846" s="1"/>
  <c r="L846"/>
  <c r="N846"/>
  <c r="B847"/>
  <c r="M847" s="1"/>
  <c r="L847"/>
  <c r="N847"/>
  <c r="B848"/>
  <c r="M848" s="1"/>
  <c r="L848"/>
  <c r="N848"/>
  <c r="B849"/>
  <c r="M849" s="1"/>
  <c r="L849"/>
  <c r="N849"/>
  <c r="B850"/>
  <c r="M850" s="1"/>
  <c r="L850"/>
  <c r="N850"/>
  <c r="B851"/>
  <c r="M851" s="1"/>
  <c r="L851"/>
  <c r="N851"/>
  <c r="B852"/>
  <c r="M852" s="1"/>
  <c r="L852"/>
  <c r="N852"/>
  <c r="B853"/>
  <c r="M853" s="1"/>
  <c r="L853"/>
  <c r="N853"/>
  <c r="B854"/>
  <c r="M854" s="1"/>
  <c r="L854"/>
  <c r="N854"/>
  <c r="B855"/>
  <c r="M855" s="1"/>
  <c r="L855"/>
  <c r="N855"/>
  <c r="B856"/>
  <c r="M856" s="1"/>
  <c r="L856"/>
  <c r="N856"/>
  <c r="B857"/>
  <c r="M857" s="1"/>
  <c r="L857"/>
  <c r="N857"/>
  <c r="B858"/>
  <c r="L858"/>
  <c r="M858"/>
  <c r="N858"/>
  <c r="B859"/>
  <c r="M859" s="1"/>
  <c r="L859"/>
  <c r="N859"/>
  <c r="B860"/>
  <c r="L860"/>
  <c r="M860"/>
  <c r="N860"/>
  <c r="B861"/>
  <c r="M861" s="1"/>
  <c r="L861"/>
  <c r="N861"/>
  <c r="B862"/>
  <c r="M862" s="1"/>
  <c r="L862"/>
  <c r="N862"/>
  <c r="B863"/>
  <c r="M863" s="1"/>
  <c r="L863"/>
  <c r="N863"/>
  <c r="B864"/>
  <c r="M864" s="1"/>
  <c r="L864"/>
  <c r="N864"/>
  <c r="B865"/>
  <c r="M865" s="1"/>
  <c r="L865"/>
  <c r="N865"/>
  <c r="B866"/>
  <c r="M866" s="1"/>
  <c r="L866"/>
  <c r="N866"/>
  <c r="B867"/>
  <c r="M867" s="1"/>
  <c r="L867"/>
  <c r="N867"/>
  <c r="B868"/>
  <c r="L868"/>
  <c r="M868"/>
  <c r="N868"/>
  <c r="B869"/>
  <c r="M869" s="1"/>
  <c r="L869"/>
  <c r="N869"/>
  <c r="B870"/>
  <c r="L870"/>
  <c r="M870"/>
  <c r="N870"/>
  <c r="B871"/>
  <c r="M871" s="1"/>
  <c r="L871"/>
  <c r="N871"/>
  <c r="B872"/>
  <c r="M872" s="1"/>
  <c r="L872"/>
  <c r="N872"/>
  <c r="B873"/>
  <c r="M873" s="1"/>
  <c r="L873"/>
  <c r="N873"/>
  <c r="B874"/>
  <c r="L874"/>
  <c r="M874"/>
  <c r="N874"/>
  <c r="B875"/>
  <c r="M875" s="1"/>
  <c r="L875"/>
  <c r="N875"/>
  <c r="B876"/>
  <c r="L876"/>
  <c r="M876"/>
  <c r="N876"/>
  <c r="B877"/>
  <c r="M877" s="1"/>
  <c r="L877"/>
  <c r="N877"/>
  <c r="B878"/>
  <c r="M878" s="1"/>
  <c r="L878"/>
  <c r="N878"/>
  <c r="B879"/>
  <c r="M879" s="1"/>
  <c r="L879"/>
  <c r="N879"/>
  <c r="B880"/>
  <c r="M880" s="1"/>
  <c r="L880"/>
  <c r="N880"/>
  <c r="B881"/>
  <c r="M881" s="1"/>
  <c r="L881"/>
  <c r="N881"/>
  <c r="B882"/>
  <c r="M882" s="1"/>
  <c r="L882"/>
  <c r="N882"/>
  <c r="B883"/>
  <c r="M883" s="1"/>
  <c r="L883"/>
  <c r="N883"/>
  <c r="B884"/>
  <c r="L884"/>
  <c r="M884"/>
  <c r="N884"/>
  <c r="B885"/>
  <c r="M885" s="1"/>
  <c r="L885"/>
  <c r="N885"/>
  <c r="B886"/>
  <c r="M886" s="1"/>
  <c r="L886"/>
  <c r="N886"/>
  <c r="B887"/>
  <c r="M887" s="1"/>
  <c r="L887"/>
  <c r="N887"/>
  <c r="B888"/>
  <c r="M888" s="1"/>
  <c r="L888"/>
  <c r="N888"/>
  <c r="B889"/>
  <c r="M889" s="1"/>
  <c r="L889"/>
  <c r="N889"/>
  <c r="B890"/>
  <c r="L890"/>
  <c r="M890"/>
  <c r="N890"/>
  <c r="B891"/>
  <c r="M891" s="1"/>
  <c r="L891"/>
  <c r="N891"/>
  <c r="B892"/>
  <c r="M892" s="1"/>
  <c r="L892"/>
  <c r="N892"/>
  <c r="B893"/>
  <c r="M893" s="1"/>
  <c r="L893"/>
  <c r="N893"/>
  <c r="B894"/>
  <c r="M894" s="1"/>
  <c r="L894"/>
  <c r="N894"/>
  <c r="B895"/>
  <c r="M895" s="1"/>
  <c r="L895"/>
  <c r="N895"/>
  <c r="B896"/>
  <c r="M896" s="1"/>
  <c r="L896"/>
  <c r="N896"/>
  <c r="B897"/>
  <c r="M897" s="1"/>
  <c r="L897"/>
  <c r="N897"/>
  <c r="B898"/>
  <c r="M898" s="1"/>
  <c r="L898"/>
  <c r="N898"/>
  <c r="B899"/>
  <c r="M899" s="1"/>
  <c r="L899"/>
  <c r="N899"/>
  <c r="B900"/>
  <c r="L900"/>
  <c r="M900"/>
  <c r="N900"/>
  <c r="B901"/>
  <c r="M901" s="1"/>
  <c r="L901"/>
  <c r="N901"/>
  <c r="B902"/>
  <c r="M902" s="1"/>
  <c r="L902"/>
  <c r="N902"/>
  <c r="B903"/>
  <c r="M903" s="1"/>
  <c r="L903"/>
  <c r="N903"/>
  <c r="B904"/>
  <c r="M904" s="1"/>
  <c r="L904"/>
  <c r="N904"/>
  <c r="B905"/>
  <c r="M905" s="1"/>
  <c r="L905"/>
  <c r="N905"/>
  <c r="B906"/>
  <c r="L906"/>
  <c r="M906"/>
  <c r="N906"/>
  <c r="B907"/>
  <c r="M907" s="1"/>
  <c r="L907"/>
  <c r="N907"/>
  <c r="B908"/>
  <c r="M908" s="1"/>
  <c r="L908"/>
  <c r="N908"/>
  <c r="B909"/>
  <c r="M909" s="1"/>
  <c r="L909"/>
  <c r="N909"/>
  <c r="B910"/>
  <c r="M910" s="1"/>
  <c r="L910"/>
  <c r="N910"/>
  <c r="B911"/>
  <c r="M911" s="1"/>
  <c r="L911"/>
  <c r="N911"/>
  <c r="B912"/>
  <c r="M912" s="1"/>
  <c r="L912"/>
  <c r="N912"/>
  <c r="B913"/>
  <c r="M913" s="1"/>
  <c r="L913"/>
  <c r="N913"/>
  <c r="B914"/>
  <c r="M914" s="1"/>
  <c r="L914"/>
  <c r="N914"/>
  <c r="B915"/>
  <c r="M915" s="1"/>
  <c r="L915"/>
  <c r="N915"/>
  <c r="B916"/>
  <c r="L916"/>
  <c r="M916"/>
  <c r="N916"/>
  <c r="B917"/>
  <c r="M917" s="1"/>
  <c r="L917"/>
  <c r="N917"/>
  <c r="B918"/>
  <c r="M918" s="1"/>
  <c r="L918"/>
  <c r="N918"/>
  <c r="B919"/>
  <c r="M919" s="1"/>
  <c r="L919"/>
  <c r="N919"/>
  <c r="B920"/>
  <c r="M920" s="1"/>
  <c r="L920"/>
  <c r="N920"/>
  <c r="B921"/>
  <c r="M921" s="1"/>
  <c r="L921"/>
  <c r="N921"/>
  <c r="C3" i="9"/>
  <c r="I3"/>
  <c r="C4"/>
  <c r="I4"/>
  <c r="C5"/>
  <c r="C6"/>
  <c r="H118"/>
  <c r="B1" i="4"/>
  <c r="I30" i="9" s="1"/>
  <c r="H137" i="4"/>
  <c r="H620"/>
  <c r="H678"/>
  <c r="H1161"/>
  <c r="H1799"/>
  <c r="H1871"/>
  <c r="H2000"/>
  <c r="H2049"/>
  <c r="H2091"/>
  <c r="H2126"/>
  <c r="H2163"/>
  <c r="H2208"/>
  <c r="H2226"/>
  <c r="H2254"/>
  <c r="H2274"/>
  <c r="H2291"/>
  <c r="H2308"/>
  <c r="H2310"/>
  <c r="H2311"/>
  <c r="H2383"/>
  <c r="H2421"/>
  <c r="H2476"/>
  <c r="H2480"/>
  <c r="H2483"/>
  <c r="H2556"/>
  <c r="H2590"/>
  <c r="H2598"/>
  <c r="H2663"/>
  <c r="H2717"/>
  <c r="H2770"/>
  <c r="H2812"/>
  <c r="H2824"/>
  <c r="H2839"/>
  <c r="H2967"/>
  <c r="H2981"/>
  <c r="H2992"/>
  <c r="H3064"/>
  <c r="H3065"/>
  <c r="H3068"/>
  <c r="H3091"/>
  <c r="H3158"/>
  <c r="H3196"/>
  <c r="H3197"/>
  <c r="H3283"/>
  <c r="H3317"/>
  <c r="H3374"/>
  <c r="H3446"/>
  <c r="H3475"/>
  <c r="H3499"/>
  <c r="H3530"/>
  <c r="H3532"/>
  <c r="H3551"/>
  <c r="H3568"/>
  <c r="H3595"/>
  <c r="H3629"/>
  <c r="H3630"/>
  <c r="H3636"/>
  <c r="H3652"/>
  <c r="H3671"/>
  <c r="H3673"/>
  <c r="H3674"/>
  <c r="H3682"/>
  <c r="H3831"/>
  <c r="H3837"/>
  <c r="H3859"/>
  <c r="H3878"/>
  <c r="H3881"/>
  <c r="H3907"/>
  <c r="H3933"/>
  <c r="H3946"/>
  <c r="H3953"/>
  <c r="H3958"/>
  <c r="H3962"/>
  <c r="H3965"/>
  <c r="H3977"/>
  <c r="H3984"/>
  <c r="H4000"/>
  <c r="H4005"/>
  <c r="H4006"/>
  <c r="H4009"/>
  <c r="H4012"/>
  <c r="H4023"/>
  <c r="H4040"/>
  <c r="H4044"/>
  <c r="H4045"/>
  <c r="H4074"/>
  <c r="H4078"/>
  <c r="H4093"/>
  <c r="H4110"/>
  <c r="H4111"/>
  <c r="H4120"/>
  <c r="H4142"/>
  <c r="H4143"/>
  <c r="H4149"/>
  <c r="H4150"/>
  <c r="H4154"/>
  <c r="H4171"/>
  <c r="H4176"/>
  <c r="H4187"/>
  <c r="H4190"/>
  <c r="H4202"/>
  <c r="H4225"/>
  <c r="H4238"/>
  <c r="H4259"/>
  <c r="H4263"/>
  <c r="H4279"/>
  <c r="H4287"/>
  <c r="H4289"/>
  <c r="H4290"/>
  <c r="H4291"/>
  <c r="H4299"/>
  <c r="H4345"/>
  <c r="H4363"/>
  <c r="H4366"/>
  <c r="H4369"/>
  <c r="H4380"/>
  <c r="H4390"/>
  <c r="H4395"/>
  <c r="H4403"/>
  <c r="H4420"/>
  <c r="H4465"/>
  <c r="H4481"/>
  <c r="H4499"/>
  <c r="H4513"/>
  <c r="H4556"/>
  <c r="H4574"/>
  <c r="H4578"/>
  <c r="H4584"/>
  <c r="H4598"/>
  <c r="H4602"/>
  <c r="H4662"/>
  <c r="H4667"/>
  <c r="H4698"/>
  <c r="H4699"/>
  <c r="H4704"/>
  <c r="H4733"/>
  <c r="H5111"/>
  <c r="H8195"/>
  <c r="H8196"/>
  <c r="H8197"/>
  <c r="H8198"/>
  <c r="H8199"/>
  <c r="H8200"/>
  <c r="H8201"/>
  <c r="H8202"/>
  <c r="H8203"/>
  <c r="H8204"/>
  <c r="H8207"/>
  <c r="B3" i="6"/>
  <c r="B4"/>
  <c r="B5"/>
  <c r="H2" i="7"/>
  <c r="H3"/>
  <c r="B2" i="4" l="1"/>
  <c r="I20" i="9"/>
  <c r="I32"/>
  <c r="C18" i="10"/>
  <c r="C20" i="11"/>
  <c r="I34" i="9"/>
  <c r="B3" i="4"/>
  <c r="C12" i="9"/>
  <c r="I19"/>
  <c r="I27"/>
  <c r="C13"/>
  <c r="I21"/>
  <c r="I29"/>
  <c r="C14"/>
  <c r="I23"/>
  <c r="I31"/>
  <c r="C11"/>
  <c r="I17"/>
  <c r="I25"/>
  <c r="I33"/>
  <c r="I22"/>
  <c r="C10"/>
  <c r="I26"/>
  <c r="L39"/>
  <c r="I28"/>
  <c r="L38"/>
  <c r="I24"/>
  <c r="I18"/>
  <c r="A1" i="11"/>
  <c r="A1" i="10"/>
  <c r="C13" i="6" l="1"/>
  <c r="K40" i="9"/>
  <c r="L43"/>
  <c r="L46" s="1"/>
  <c r="K45"/>
  <c r="L41"/>
  <c r="C11" i="6"/>
  <c r="C12"/>
  <c r="G3" i="4"/>
  <c r="B55" i="9" s="1"/>
  <c r="E4" i="4"/>
  <c r="K56" i="9" s="1"/>
  <c r="E5" i="4"/>
  <c r="K57" i="9" s="1"/>
  <c r="D6" i="4"/>
  <c r="A58" i="9" s="1"/>
  <c r="D7" i="4"/>
  <c r="A59" i="9" s="1"/>
  <c r="C8" i="4"/>
  <c r="C9"/>
  <c r="A10"/>
  <c r="A11"/>
  <c r="J11" s="1"/>
  <c r="I14"/>
  <c r="I15"/>
  <c r="A1"/>
  <c r="J1" s="1"/>
  <c r="I1" s="1"/>
  <c r="G4"/>
  <c r="B56" i="9" s="1"/>
  <c r="G5" i="4"/>
  <c r="B57" i="9" s="1"/>
  <c r="E6" i="4"/>
  <c r="K58" i="9" s="1"/>
  <c r="E7" i="4"/>
  <c r="K59" i="9" s="1"/>
  <c r="D8" i="4"/>
  <c r="A60" i="9" s="1"/>
  <c r="D9" i="4"/>
  <c r="A61" i="9" s="1"/>
  <c r="C10" i="4"/>
  <c r="C11"/>
  <c r="A12"/>
  <c r="A13"/>
  <c r="J13" s="1"/>
  <c r="I16"/>
  <c r="I17"/>
  <c r="H18"/>
  <c r="H19"/>
  <c r="G20"/>
  <c r="B72" i="9" s="1"/>
  <c r="G21" i="4"/>
  <c r="B73" i="9" s="1"/>
  <c r="E22" i="4"/>
  <c r="K74" i="9" s="1"/>
  <c r="E23" i="4"/>
  <c r="K75" i="9" s="1"/>
  <c r="D24" i="4"/>
  <c r="A76" i="9" s="1"/>
  <c r="D25" i="4"/>
  <c r="A77" i="9" s="1"/>
  <c r="C26" i="4"/>
  <c r="C27"/>
  <c r="A28"/>
  <c r="A29"/>
  <c r="J29" s="1"/>
  <c r="I32"/>
  <c r="I33"/>
  <c r="H34"/>
  <c r="H35"/>
  <c r="G36"/>
  <c r="B88" i="9" s="1"/>
  <c r="G37" i="4"/>
  <c r="B89" i="9" s="1"/>
  <c r="E38" i="4"/>
  <c r="K90" i="9" s="1"/>
  <c r="E39" i="4"/>
  <c r="K91" i="9" s="1"/>
  <c r="D40" i="4"/>
  <c r="A92" i="9" s="1"/>
  <c r="D41" i="4"/>
  <c r="A93" i="9" s="1"/>
  <c r="C42" i="4"/>
  <c r="C43"/>
  <c r="A44"/>
  <c r="A45"/>
  <c r="J45" s="1"/>
  <c r="A2"/>
  <c r="H2" s="1"/>
  <c r="D1"/>
  <c r="A53" i="9" s="1"/>
  <c r="C2" i="4"/>
  <c r="I7"/>
  <c r="H8"/>
  <c r="H9"/>
  <c r="G10"/>
  <c r="B62" i="9" s="1"/>
  <c r="G11" i="4"/>
  <c r="B63" i="9" s="1"/>
  <c r="E12" i="4"/>
  <c r="K64" i="9" s="1"/>
  <c r="E13" i="4"/>
  <c r="K65" i="9" s="1"/>
  <c r="D14" i="4"/>
  <c r="A66" i="9" s="1"/>
  <c r="G1" i="4"/>
  <c r="B53" i="9" s="1"/>
  <c r="D5" i="4"/>
  <c r="A57" i="9" s="1"/>
  <c r="E8" i="4"/>
  <c r="K60" i="9" s="1"/>
  <c r="E11" i="4"/>
  <c r="K63" i="9" s="1"/>
  <c r="I12" i="4"/>
  <c r="E14"/>
  <c r="K66" i="9" s="1"/>
  <c r="H15" i="4"/>
  <c r="A19"/>
  <c r="J19" s="1"/>
  <c r="A20"/>
  <c r="C21"/>
  <c r="C22"/>
  <c r="D23"/>
  <c r="A75" i="9" s="1"/>
  <c r="E24" i="4"/>
  <c r="K76" i="9" s="1"/>
  <c r="G25" i="4"/>
  <c r="B77" i="9" s="1"/>
  <c r="G26" i="4"/>
  <c r="B78" i="9" s="1"/>
  <c r="H27" i="4"/>
  <c r="H28"/>
  <c r="I29"/>
  <c r="I30"/>
  <c r="A33"/>
  <c r="J33" s="1"/>
  <c r="A34"/>
  <c r="C35"/>
  <c r="C36"/>
  <c r="D37"/>
  <c r="A89" i="9" s="1"/>
  <c r="D38" i="4"/>
  <c r="A90" i="9" s="1"/>
  <c r="G39" i="4"/>
  <c r="B91" i="9" s="1"/>
  <c r="G40" i="4"/>
  <c r="B92" i="9" s="1"/>
  <c r="D2" i="4"/>
  <c r="A54" i="9" s="1"/>
  <c r="A4" i="4"/>
  <c r="A7"/>
  <c r="J7" s="1"/>
  <c r="G8"/>
  <c r="B60" i="9" s="1"/>
  <c r="H11" i="4"/>
  <c r="C13"/>
  <c r="G14"/>
  <c r="B66" i="9" s="1"/>
  <c r="A17" i="4"/>
  <c r="J17" s="1"/>
  <c r="A18"/>
  <c r="C19"/>
  <c r="C20"/>
  <c r="D21"/>
  <c r="A73" i="9" s="1"/>
  <c r="D22" i="4"/>
  <c r="A74" i="9" s="1"/>
  <c r="G23" i="4"/>
  <c r="B75" i="9" s="1"/>
  <c r="G24" i="4"/>
  <c r="B76" i="9" s="1"/>
  <c r="H25" i="4"/>
  <c r="H26"/>
  <c r="I27"/>
  <c r="I28"/>
  <c r="A31"/>
  <c r="J31" s="1"/>
  <c r="A32"/>
  <c r="C33"/>
  <c r="C34"/>
  <c r="D35"/>
  <c r="A87" i="9" s="1"/>
  <c r="D36" i="4"/>
  <c r="A88" i="9" s="1"/>
  <c r="E37" i="4"/>
  <c r="K89" i="9" s="1"/>
  <c r="G38" i="4"/>
  <c r="B90" i="9" s="1"/>
  <c r="H39" i="4"/>
  <c r="H40"/>
  <c r="I41"/>
  <c r="I42"/>
  <c r="A46"/>
  <c r="A47"/>
  <c r="J47" s="1"/>
  <c r="I50"/>
  <c r="I51"/>
  <c r="H52"/>
  <c r="H53"/>
  <c r="G54"/>
  <c r="B106" i="9" s="1"/>
  <c r="G55" i="4"/>
  <c r="B107" i="9" s="1"/>
  <c r="E56" i="4"/>
  <c r="K108" i="9" s="1"/>
  <c r="E57" i="4"/>
  <c r="K109" i="9" s="1"/>
  <c r="D58" i="4"/>
  <c r="A110" i="9" s="1"/>
  <c r="D59" i="4"/>
  <c r="A111" i="9" s="1"/>
  <c r="C60" i="4"/>
  <c r="C61"/>
  <c r="A62"/>
  <c r="A63"/>
  <c r="J63" s="1"/>
  <c r="I66"/>
  <c r="I67"/>
  <c r="H68"/>
  <c r="H69"/>
  <c r="G70"/>
  <c r="G71"/>
  <c r="E72"/>
  <c r="E73"/>
  <c r="D74"/>
  <c r="D75"/>
  <c r="C76"/>
  <c r="C77"/>
  <c r="A78"/>
  <c r="A79"/>
  <c r="J79" s="1"/>
  <c r="I82"/>
  <c r="I83"/>
  <c r="H84"/>
  <c r="H85"/>
  <c r="G86"/>
  <c r="G87"/>
  <c r="E88"/>
  <c r="E89"/>
  <c r="D90"/>
  <c r="D91"/>
  <c r="C92"/>
  <c r="C93"/>
  <c r="A94"/>
  <c r="E95"/>
  <c r="E2"/>
  <c r="K54" i="9" s="1"/>
  <c r="C4" i="4"/>
  <c r="C7"/>
  <c r="I8"/>
  <c r="D10"/>
  <c r="A62" i="9" s="1"/>
  <c r="I11" i="4"/>
  <c r="D13"/>
  <c r="A65" i="9" s="1"/>
  <c r="H14" i="4"/>
  <c r="A16"/>
  <c r="C17"/>
  <c r="C18"/>
  <c r="D19"/>
  <c r="A71" i="9" s="1"/>
  <c r="D20" i="4"/>
  <c r="A72" i="9" s="1"/>
  <c r="E21" i="4"/>
  <c r="K73" i="9" s="1"/>
  <c r="G22" i="4"/>
  <c r="B74" i="9" s="1"/>
  <c r="H23" i="4"/>
  <c r="H24"/>
  <c r="I25"/>
  <c r="I26"/>
  <c r="A30"/>
  <c r="C31"/>
  <c r="C32"/>
  <c r="D33"/>
  <c r="A85" i="9" s="1"/>
  <c r="D34" i="4"/>
  <c r="A86" i="9" s="1"/>
  <c r="E35" i="4"/>
  <c r="K87" i="9" s="1"/>
  <c r="E36" i="4"/>
  <c r="K88" i="9" s="1"/>
  <c r="H37" i="4"/>
  <c r="H38"/>
  <c r="I39"/>
  <c r="I40"/>
  <c r="C45"/>
  <c r="C46"/>
  <c r="C47"/>
  <c r="A48"/>
  <c r="A49"/>
  <c r="J49" s="1"/>
  <c r="I52"/>
  <c r="I53"/>
  <c r="H54"/>
  <c r="H55"/>
  <c r="G56"/>
  <c r="B108" i="9" s="1"/>
  <c r="G57" i="4"/>
  <c r="B109" i="9" s="1"/>
  <c r="E58" i="4"/>
  <c r="K110" i="9" s="1"/>
  <c r="E59" i="4"/>
  <c r="K111" i="9" s="1"/>
  <c r="D60" i="4"/>
  <c r="A112" i="9" s="1"/>
  <c r="D61" i="4"/>
  <c r="A113" i="9" s="1"/>
  <c r="C62" i="4"/>
  <c r="C63"/>
  <c r="A64"/>
  <c r="A65"/>
  <c r="J65" s="1"/>
  <c r="I68"/>
  <c r="I69"/>
  <c r="H70"/>
  <c r="H71"/>
  <c r="G72"/>
  <c r="G73"/>
  <c r="E74"/>
  <c r="E75"/>
  <c r="D76"/>
  <c r="D77"/>
  <c r="C78"/>
  <c r="C79"/>
  <c r="A80"/>
  <c r="A81"/>
  <c r="J81" s="1"/>
  <c r="I84"/>
  <c r="I85"/>
  <c r="H86"/>
  <c r="H87"/>
  <c r="G88"/>
  <c r="G89"/>
  <c r="E90"/>
  <c r="E91"/>
  <c r="D92"/>
  <c r="D93"/>
  <c r="C94"/>
  <c r="G2"/>
  <c r="B54" i="9" s="1"/>
  <c r="D4" i="4"/>
  <c r="A56" i="9" s="1"/>
  <c r="G7" i="4"/>
  <c r="B59" i="9" s="1"/>
  <c r="E10" i="4"/>
  <c r="K62" i="9" s="1"/>
  <c r="G13" i="4"/>
  <c r="B65" i="9" s="1"/>
  <c r="A15" i="4"/>
  <c r="J15" s="1"/>
  <c r="C16"/>
  <c r="D17"/>
  <c r="A69" i="9" s="1"/>
  <c r="D18" i="4"/>
  <c r="A70" i="9" s="1"/>
  <c r="E19" i="4"/>
  <c r="K71" i="9" s="1"/>
  <c r="E20" i="4"/>
  <c r="K72" i="9" s="1"/>
  <c r="H21" i="4"/>
  <c r="H22"/>
  <c r="I23"/>
  <c r="I24"/>
  <c r="C29"/>
  <c r="C30"/>
  <c r="D31"/>
  <c r="A83" i="9" s="1"/>
  <c r="D32" i="4"/>
  <c r="A84" i="9" s="1"/>
  <c r="E33" i="4"/>
  <c r="K85" i="9" s="1"/>
  <c r="E34" i="4"/>
  <c r="K86" i="9" s="1"/>
  <c r="G35" i="4"/>
  <c r="B87" i="9" s="1"/>
  <c r="H36" i="4"/>
  <c r="I37"/>
  <c r="I38"/>
  <c r="A43"/>
  <c r="J43" s="1"/>
  <c r="C44"/>
  <c r="D45"/>
  <c r="A97" i="9" s="1"/>
  <c r="D46" i="4"/>
  <c r="A98" i="9" s="1"/>
  <c r="D47" i="4"/>
  <c r="A99" i="9" s="1"/>
  <c r="C48" i="4"/>
  <c r="C49"/>
  <c r="A50"/>
  <c r="A51"/>
  <c r="J51" s="1"/>
  <c r="I54"/>
  <c r="I55"/>
  <c r="H56"/>
  <c r="H57"/>
  <c r="G58"/>
  <c r="B110" i="9" s="1"/>
  <c r="G59" i="4"/>
  <c r="B111" i="9" s="1"/>
  <c r="E60" i="4"/>
  <c r="K112" i="9" s="1"/>
  <c r="E61" i="4"/>
  <c r="K113" i="9" s="1"/>
  <c r="D62" i="4"/>
  <c r="A114" i="9" s="1"/>
  <c r="D63" i="4"/>
  <c r="A115" i="9" s="1"/>
  <c r="C64" i="4"/>
  <c r="C65"/>
  <c r="A66"/>
  <c r="A67"/>
  <c r="J67" s="1"/>
  <c r="I70"/>
  <c r="I71"/>
  <c r="H72"/>
  <c r="H73"/>
  <c r="G74"/>
  <c r="G75"/>
  <c r="E76"/>
  <c r="E77"/>
  <c r="D78"/>
  <c r="D79"/>
  <c r="C80"/>
  <c r="C81"/>
  <c r="A82"/>
  <c r="A83"/>
  <c r="J83" s="1"/>
  <c r="I86"/>
  <c r="I87"/>
  <c r="H88"/>
  <c r="H89"/>
  <c r="G90"/>
  <c r="G91"/>
  <c r="E92"/>
  <c r="E93"/>
  <c r="D94"/>
  <c r="A3"/>
  <c r="J3" s="1"/>
  <c r="I3" s="1"/>
  <c r="H4"/>
  <c r="A6"/>
  <c r="H7"/>
  <c r="A9"/>
  <c r="J9" s="1"/>
  <c r="H10"/>
  <c r="C12"/>
  <c r="H13"/>
  <c r="C15"/>
  <c r="D16"/>
  <c r="A68" i="9" s="1"/>
  <c r="E17" i="4"/>
  <c r="K69" i="9" s="1"/>
  <c r="E18" i="4"/>
  <c r="K70" i="9" s="1"/>
  <c r="G19" i="4"/>
  <c r="B71" i="9" s="1"/>
  <c r="H20" i="4"/>
  <c r="I21"/>
  <c r="I22"/>
  <c r="A27"/>
  <c r="J27" s="1"/>
  <c r="C28"/>
  <c r="D29"/>
  <c r="A81" i="9" s="1"/>
  <c r="D30" i="4"/>
  <c r="A82" i="9" s="1"/>
  <c r="E31" i="4"/>
  <c r="K83" i="9" s="1"/>
  <c r="E32" i="4"/>
  <c r="K84" i="9" s="1"/>
  <c r="G33" i="4"/>
  <c r="B85" i="9" s="1"/>
  <c r="G34" i="4"/>
  <c r="B86" i="9" s="1"/>
  <c r="I35" i="4"/>
  <c r="I36"/>
  <c r="A41"/>
  <c r="J41" s="1"/>
  <c r="A42"/>
  <c r="D43"/>
  <c r="A95" i="9" s="1"/>
  <c r="D44" i="4"/>
  <c r="A96" i="9" s="1"/>
  <c r="E45" i="4"/>
  <c r="K97" i="9" s="1"/>
  <c r="E46" i="4"/>
  <c r="K98" i="9" s="1"/>
  <c r="E47" i="4"/>
  <c r="K99" i="9" s="1"/>
  <c r="D48" i="4"/>
  <c r="A100" i="9" s="1"/>
  <c r="D49" i="4"/>
  <c r="A101" i="9" s="1"/>
  <c r="C50" i="4"/>
  <c r="C51"/>
  <c r="A52"/>
  <c r="A53"/>
  <c r="J53" s="1"/>
  <c r="I56"/>
  <c r="I57"/>
  <c r="H58"/>
  <c r="H59"/>
  <c r="G60"/>
  <c r="B112" i="9" s="1"/>
  <c r="G61" i="4"/>
  <c r="B113" i="9" s="1"/>
  <c r="E62" i="4"/>
  <c r="K114" i="9" s="1"/>
  <c r="E63" i="4"/>
  <c r="K115" i="9" s="1"/>
  <c r="D64" i="4"/>
  <c r="A116" i="9" s="1"/>
  <c r="D65" i="4"/>
  <c r="A117" i="9" s="1"/>
  <c r="C66" i="4"/>
  <c r="C67"/>
  <c r="A68"/>
  <c r="A69"/>
  <c r="J69" s="1"/>
  <c r="I72"/>
  <c r="I73"/>
  <c r="H74"/>
  <c r="H75"/>
  <c r="G76"/>
  <c r="G77"/>
  <c r="E78"/>
  <c r="E79"/>
  <c r="D80"/>
  <c r="D81"/>
  <c r="C82"/>
  <c r="C83"/>
  <c r="A84"/>
  <c r="A85"/>
  <c r="J85" s="1"/>
  <c r="C1"/>
  <c r="C3"/>
  <c r="C6"/>
  <c r="E9"/>
  <c r="K61" i="9" s="1"/>
  <c r="I10" i="4"/>
  <c r="D12"/>
  <c r="A64" i="9" s="1"/>
  <c r="I13" i="4"/>
  <c r="D15"/>
  <c r="A67" i="9" s="1"/>
  <c r="E16" i="4"/>
  <c r="K68" i="9" s="1"/>
  <c r="G17" i="4"/>
  <c r="B69" i="9" s="1"/>
  <c r="G18" i="4"/>
  <c r="B70" i="9" s="1"/>
  <c r="I19" i="4"/>
  <c r="I20"/>
  <c r="A25"/>
  <c r="J25" s="1"/>
  <c r="A26"/>
  <c r="D27"/>
  <c r="A79" i="9" s="1"/>
  <c r="D28" i="4"/>
  <c r="A80" i="9" s="1"/>
  <c r="E29" i="4"/>
  <c r="K81" i="9" s="1"/>
  <c r="E30" i="4"/>
  <c r="K82" i="9" s="1"/>
  <c r="G31" i="4"/>
  <c r="B83" i="9" s="1"/>
  <c r="G32" i="4"/>
  <c r="B84" i="9" s="1"/>
  <c r="H33" i="4"/>
  <c r="I34"/>
  <c r="A39"/>
  <c r="J39" s="1"/>
  <c r="A40"/>
  <c r="C41"/>
  <c r="D42"/>
  <c r="A94" i="9" s="1"/>
  <c r="E43" i="4"/>
  <c r="K95" i="9" s="1"/>
  <c r="E44" i="4"/>
  <c r="K96" i="9" s="1"/>
  <c r="G45" i="4"/>
  <c r="B97" i="9" s="1"/>
  <c r="G46" i="4"/>
  <c r="B98" i="9" s="1"/>
  <c r="G47" i="4"/>
  <c r="B99" i="9" s="1"/>
  <c r="E48" i="4"/>
  <c r="K100" i="9" s="1"/>
  <c r="E49" i="4"/>
  <c r="K101" i="9" s="1"/>
  <c r="D50" i="4"/>
  <c r="A102" i="9" s="1"/>
  <c r="D51" i="4"/>
  <c r="A103" i="9" s="1"/>
  <c r="C52" i="4"/>
  <c r="C53"/>
  <c r="A54"/>
  <c r="A55"/>
  <c r="J55" s="1"/>
  <c r="I58"/>
  <c r="I59"/>
  <c r="H60"/>
  <c r="H61"/>
  <c r="G62"/>
  <c r="B114" i="9" s="1"/>
  <c r="G63" i="4"/>
  <c r="B115" i="9" s="1"/>
  <c r="E64" i="4"/>
  <c r="K116" i="9" s="1"/>
  <c r="E65" i="4"/>
  <c r="K117" i="9" s="1"/>
  <c r="D66" i="4"/>
  <c r="A118" i="9" s="1"/>
  <c r="L118" s="1"/>
  <c r="D67" i="4"/>
  <c r="C68"/>
  <c r="C69"/>
  <c r="A70"/>
  <c r="A71"/>
  <c r="J71" s="1"/>
  <c r="I74"/>
  <c r="I75"/>
  <c r="H76"/>
  <c r="H77"/>
  <c r="G78"/>
  <c r="G79"/>
  <c r="E80"/>
  <c r="E81"/>
  <c r="D82"/>
  <c r="D83"/>
  <c r="C84"/>
  <c r="C85"/>
  <c r="A86"/>
  <c r="A87"/>
  <c r="J87" s="1"/>
  <c r="I90"/>
  <c r="I91"/>
  <c r="H92"/>
  <c r="H93"/>
  <c r="G94"/>
  <c r="A8"/>
  <c r="C14"/>
  <c r="C23"/>
  <c r="G27"/>
  <c r="B79" i="9" s="1"/>
  <c r="I31" i="4"/>
  <c r="A36"/>
  <c r="E40"/>
  <c r="K92" i="9" s="1"/>
  <c r="H43" i="4"/>
  <c r="H46"/>
  <c r="I48"/>
  <c r="G51"/>
  <c r="B103" i="9" s="1"/>
  <c r="C54" i="4"/>
  <c r="D56"/>
  <c r="A108" i="9" s="1"/>
  <c r="A59" i="4"/>
  <c r="J59" s="1"/>
  <c r="I61"/>
  <c r="G66"/>
  <c r="D69"/>
  <c r="E71"/>
  <c r="A74"/>
  <c r="I76"/>
  <c r="H81"/>
  <c r="D84"/>
  <c r="D86"/>
  <c r="C88"/>
  <c r="A90"/>
  <c r="G9"/>
  <c r="B61" i="9" s="1"/>
  <c r="E86" i="4"/>
  <c r="D3"/>
  <c r="A55" i="9" s="1"/>
  <c r="E15" i="4"/>
  <c r="K67" i="9" s="1"/>
  <c r="H32" i="4"/>
  <c r="E41"/>
  <c r="K93" i="9" s="1"/>
  <c r="I46" i="4"/>
  <c r="G49"/>
  <c r="B101" i="9" s="1"/>
  <c r="H66" i="4"/>
  <c r="A92"/>
  <c r="E3"/>
  <c r="K55" i="9" s="1"/>
  <c r="I9" i="4"/>
  <c r="G15"/>
  <c r="B67" i="9" s="1"/>
  <c r="C24" i="4"/>
  <c r="G28"/>
  <c r="B80" i="9" s="1"/>
  <c r="C37" i="4"/>
  <c r="G41"/>
  <c r="B93" i="9" s="1"/>
  <c r="G44" i="4"/>
  <c r="B96" i="9" s="1"/>
  <c r="H49" i="4"/>
  <c r="D52"/>
  <c r="A104" i="9" s="1"/>
  <c r="E54" i="4"/>
  <c r="K106" i="9" s="1"/>
  <c r="C57" i="4"/>
  <c r="H64"/>
  <c r="E67"/>
  <c r="G69"/>
  <c r="C72"/>
  <c r="A77"/>
  <c r="J77" s="1"/>
  <c r="I79"/>
  <c r="E82"/>
  <c r="G84"/>
  <c r="I88"/>
  <c r="H90"/>
  <c r="G92"/>
  <c r="E94"/>
  <c r="G30"/>
  <c r="B82" i="9" s="1"/>
  <c r="A58" i="4"/>
  <c r="D68"/>
  <c r="G85"/>
  <c r="A93"/>
  <c r="J93" s="1"/>
  <c r="A37"/>
  <c r="J37" s="1"/>
  <c r="D54"/>
  <c r="A106" i="9" s="1"/>
  <c r="C59" i="4"/>
  <c r="A72"/>
  <c r="I81"/>
  <c r="A5"/>
  <c r="J5" s="1"/>
  <c r="I5" s="1"/>
  <c r="G16"/>
  <c r="B68" i="9" s="1"/>
  <c r="C25" i="4"/>
  <c r="G29"/>
  <c r="B81" i="9" s="1"/>
  <c r="A38" i="4"/>
  <c r="H41"/>
  <c r="H44"/>
  <c r="H47"/>
  <c r="I49"/>
  <c r="E52"/>
  <c r="K104" i="9" s="1"/>
  <c r="C55" i="4"/>
  <c r="D57"/>
  <c r="A109" i="9" s="1"/>
  <c r="H62" i="4"/>
  <c r="I64"/>
  <c r="G67"/>
  <c r="C70"/>
  <c r="D72"/>
  <c r="A75"/>
  <c r="J75" s="1"/>
  <c r="I77"/>
  <c r="G82"/>
  <c r="D85"/>
  <c r="C87"/>
  <c r="A89"/>
  <c r="J89" s="1"/>
  <c r="I92"/>
  <c r="H94"/>
  <c r="G42"/>
  <c r="B94" i="9" s="1"/>
  <c r="E55" i="4"/>
  <c r="K107" i="9" s="1"/>
  <c r="C73" i="4"/>
  <c r="H80"/>
  <c r="E83"/>
  <c r="D89"/>
  <c r="I43"/>
  <c r="A57"/>
  <c r="J57" s="1"/>
  <c r="C74"/>
  <c r="D88"/>
  <c r="C5"/>
  <c r="D11"/>
  <c r="A63" i="9" s="1"/>
  <c r="H16" i="4"/>
  <c r="A21"/>
  <c r="J21" s="1"/>
  <c r="E25"/>
  <c r="K77" i="9" s="1"/>
  <c r="H29" i="4"/>
  <c r="C38"/>
  <c r="E42"/>
  <c r="K94" i="9" s="1"/>
  <c r="I44" i="4"/>
  <c r="I47"/>
  <c r="E50"/>
  <c r="K102" i="9" s="1"/>
  <c r="G52" i="4"/>
  <c r="B104" i="9" s="1"/>
  <c r="D55" i="4"/>
  <c r="A107" i="9" s="1"/>
  <c r="A60" i="4"/>
  <c r="I62"/>
  <c r="G65"/>
  <c r="B117" i="9" s="1"/>
  <c r="H67" i="4"/>
  <c r="D70"/>
  <c r="A73"/>
  <c r="J73" s="1"/>
  <c r="C75"/>
  <c r="G80"/>
  <c r="H82"/>
  <c r="E85"/>
  <c r="D87"/>
  <c r="C89"/>
  <c r="A91"/>
  <c r="J91" s="1"/>
  <c r="I94"/>
  <c r="G6"/>
  <c r="B58" i="9" s="1"/>
  <c r="G12" i="4"/>
  <c r="B64" i="9" s="1"/>
  <c r="H17" i="4"/>
  <c r="D26"/>
  <c r="A78" i="9" s="1"/>
  <c r="C39" i="4"/>
  <c r="H45"/>
  <c r="G50"/>
  <c r="B102" i="9" s="1"/>
  <c r="D53" i="4"/>
  <c r="A105" i="9" s="1"/>
  <c r="I60" i="4"/>
  <c r="H65"/>
  <c r="E70"/>
  <c r="E87"/>
  <c r="C91"/>
  <c r="E28"/>
  <c r="K80" i="9" s="1"/>
  <c r="G64" i="4"/>
  <c r="B116" i="9" s="1"/>
  <c r="E84" i="4"/>
  <c r="E1"/>
  <c r="K53" i="9" s="1"/>
  <c r="H6" i="4"/>
  <c r="H12"/>
  <c r="A22"/>
  <c r="E26"/>
  <c r="K78" i="9" s="1"/>
  <c r="H30" i="4"/>
  <c r="A35"/>
  <c r="J35" s="1"/>
  <c r="D39"/>
  <c r="A91" i="9" s="1"/>
  <c r="H42" i="4"/>
  <c r="I45"/>
  <c r="G48"/>
  <c r="B100" i="9" s="1"/>
  <c r="H50" i="4"/>
  <c r="E53"/>
  <c r="K105" i="9" s="1"/>
  <c r="A56" i="4"/>
  <c r="C58"/>
  <c r="H63"/>
  <c r="I65"/>
  <c r="E68"/>
  <c r="C71"/>
  <c r="D73"/>
  <c r="H78"/>
  <c r="I80"/>
  <c r="G83"/>
  <c r="I89"/>
  <c r="H91"/>
  <c r="G93"/>
  <c r="H1"/>
  <c r="A14"/>
  <c r="I18"/>
  <c r="A23"/>
  <c r="J23" s="1"/>
  <c r="E27"/>
  <c r="K79" i="9" s="1"/>
  <c r="H31" i="4"/>
  <c r="C40"/>
  <c r="G43"/>
  <c r="B95" i="9" s="1"/>
  <c r="H48" i="4"/>
  <c r="E51"/>
  <c r="K103" i="9" s="1"/>
  <c r="G53" i="4"/>
  <c r="B105" i="9" s="1"/>
  <c r="C56" i="4"/>
  <c r="A61"/>
  <c r="J61" s="1"/>
  <c r="I63"/>
  <c r="E66"/>
  <c r="K118" i="9" s="1"/>
  <c r="M118" s="1"/>
  <c r="G68" i="4"/>
  <c r="D71"/>
  <c r="A76"/>
  <c r="I78"/>
  <c r="G81"/>
  <c r="H83"/>
  <c r="C86"/>
  <c r="A88"/>
  <c r="I93"/>
  <c r="A24"/>
  <c r="H51"/>
  <c r="E69"/>
  <c r="H79"/>
  <c r="C90"/>
  <c r="C14" i="6"/>
  <c r="C10"/>
  <c r="C15" l="1"/>
  <c r="C108" i="9"/>
  <c r="L108"/>
  <c r="D108"/>
  <c r="F108"/>
  <c r="I108"/>
  <c r="E108"/>
  <c r="E68"/>
  <c r="F68"/>
  <c r="D68"/>
  <c r="C68"/>
  <c r="I68"/>
  <c r="L68"/>
  <c r="J88" i="4"/>
  <c r="L89"/>
  <c r="J72"/>
  <c r="L73"/>
  <c r="C55" i="9"/>
  <c r="F55"/>
  <c r="L55"/>
  <c r="M55" s="1"/>
  <c r="J70" i="4"/>
  <c r="L71"/>
  <c r="F117" i="9"/>
  <c r="I117"/>
  <c r="D117"/>
  <c r="G117" s="1"/>
  <c r="C117"/>
  <c r="E117"/>
  <c r="L117"/>
  <c r="C69"/>
  <c r="D69"/>
  <c r="J69" s="1"/>
  <c r="E69"/>
  <c r="F69"/>
  <c r="I69"/>
  <c r="L69"/>
  <c r="J48" i="4"/>
  <c r="L49"/>
  <c r="L63"/>
  <c r="J62"/>
  <c r="L57" i="9"/>
  <c r="M57" s="1"/>
  <c r="C57"/>
  <c r="F57"/>
  <c r="L45" i="4"/>
  <c r="J44"/>
  <c r="D60" i="9"/>
  <c r="F60"/>
  <c r="C60"/>
  <c r="I60"/>
  <c r="L60"/>
  <c r="E60"/>
  <c r="L59" i="4"/>
  <c r="J58"/>
  <c r="D91" i="9"/>
  <c r="L91"/>
  <c r="F91"/>
  <c r="I91"/>
  <c r="C91"/>
  <c r="E91"/>
  <c r="E105"/>
  <c r="F105"/>
  <c r="I105"/>
  <c r="C105"/>
  <c r="L105"/>
  <c r="D105"/>
  <c r="J105" s="1"/>
  <c r="L93" i="4"/>
  <c r="J92"/>
  <c r="J74"/>
  <c r="L75"/>
  <c r="F103" i="9"/>
  <c r="L103"/>
  <c r="D103"/>
  <c r="I103"/>
  <c r="C103"/>
  <c r="E103"/>
  <c r="C116"/>
  <c r="L116"/>
  <c r="D116"/>
  <c r="F116"/>
  <c r="I116"/>
  <c r="E116"/>
  <c r="J66" i="4"/>
  <c r="L67"/>
  <c r="J16"/>
  <c r="L17"/>
  <c r="J32"/>
  <c r="L33"/>
  <c r="E74" i="9"/>
  <c r="F74"/>
  <c r="I74"/>
  <c r="C74"/>
  <c r="L74"/>
  <c r="D74"/>
  <c r="J74" s="1"/>
  <c r="E90"/>
  <c r="C90"/>
  <c r="D90"/>
  <c r="F90"/>
  <c r="I90"/>
  <c r="L90"/>
  <c r="J20" i="4"/>
  <c r="L21"/>
  <c r="C77" i="9"/>
  <c r="F77"/>
  <c r="I77"/>
  <c r="D77"/>
  <c r="J77" s="1"/>
  <c r="E77"/>
  <c r="L77"/>
  <c r="P41"/>
  <c r="L11"/>
  <c r="L42"/>
  <c r="C40" s="1"/>
  <c r="N41"/>
  <c r="R41"/>
  <c r="T41"/>
  <c r="D64"/>
  <c r="L64"/>
  <c r="I64"/>
  <c r="E64"/>
  <c r="C64"/>
  <c r="F64"/>
  <c r="C106"/>
  <c r="L106"/>
  <c r="D106"/>
  <c r="J106" s="1"/>
  <c r="F106"/>
  <c r="I106"/>
  <c r="E106"/>
  <c r="L87" i="4"/>
  <c r="J86"/>
  <c r="C102" i="9"/>
  <c r="L102"/>
  <c r="M102" s="1"/>
  <c r="D102"/>
  <c r="J102" s="1"/>
  <c r="F102"/>
  <c r="I102"/>
  <c r="E102"/>
  <c r="E94"/>
  <c r="D94"/>
  <c r="G94" s="1"/>
  <c r="I94"/>
  <c r="L94"/>
  <c r="M94" s="1"/>
  <c r="C94"/>
  <c r="F94"/>
  <c r="F99"/>
  <c r="D99"/>
  <c r="E99"/>
  <c r="I99"/>
  <c r="C99"/>
  <c r="L99"/>
  <c r="M99" s="1"/>
  <c r="J64" i="4"/>
  <c r="L65"/>
  <c r="E86" i="9"/>
  <c r="I86"/>
  <c r="L86"/>
  <c r="M86" s="1"/>
  <c r="C86"/>
  <c r="F86"/>
  <c r="D86"/>
  <c r="L79" i="4"/>
  <c r="J78"/>
  <c r="I73" i="9"/>
  <c r="C73"/>
  <c r="E73"/>
  <c r="L73"/>
  <c r="M73" s="1"/>
  <c r="D73"/>
  <c r="F73"/>
  <c r="D89"/>
  <c r="E89"/>
  <c r="C89"/>
  <c r="F89"/>
  <c r="I89"/>
  <c r="L89"/>
  <c r="M89" s="1"/>
  <c r="E66"/>
  <c r="L66"/>
  <c r="I66"/>
  <c r="C66"/>
  <c r="F66"/>
  <c r="D66"/>
  <c r="E76"/>
  <c r="C76"/>
  <c r="D76"/>
  <c r="F76"/>
  <c r="I76"/>
  <c r="L76"/>
  <c r="M76" s="1"/>
  <c r="H44"/>
  <c r="J40"/>
  <c r="I44"/>
  <c r="H45"/>
  <c r="I63"/>
  <c r="C63"/>
  <c r="F63"/>
  <c r="D63"/>
  <c r="E63"/>
  <c r="L63"/>
  <c r="J38" i="4"/>
  <c r="L39"/>
  <c r="J56"/>
  <c r="L57"/>
  <c r="F109" i="9"/>
  <c r="I109"/>
  <c r="D109"/>
  <c r="E109"/>
  <c r="L109"/>
  <c r="C109"/>
  <c r="L91" i="4"/>
  <c r="J90"/>
  <c r="L9"/>
  <c r="J8"/>
  <c r="J52"/>
  <c r="L53"/>
  <c r="E96" i="9"/>
  <c r="I96"/>
  <c r="C96"/>
  <c r="D96"/>
  <c r="F96"/>
  <c r="L96"/>
  <c r="M96" s="1"/>
  <c r="J82" i="4"/>
  <c r="L83"/>
  <c r="L98" i="9"/>
  <c r="M98" s="1"/>
  <c r="E98"/>
  <c r="F98"/>
  <c r="C98"/>
  <c r="D98"/>
  <c r="I98"/>
  <c r="C85"/>
  <c r="L85"/>
  <c r="M85" s="1"/>
  <c r="I85"/>
  <c r="E85"/>
  <c r="D85"/>
  <c r="F85"/>
  <c r="E65"/>
  <c r="L65"/>
  <c r="M65" s="1"/>
  <c r="D65"/>
  <c r="C65"/>
  <c r="F65"/>
  <c r="I65"/>
  <c r="F111"/>
  <c r="I111"/>
  <c r="D111"/>
  <c r="C111"/>
  <c r="E111"/>
  <c r="L111"/>
  <c r="I93"/>
  <c r="L93"/>
  <c r="M93" s="1"/>
  <c r="C93"/>
  <c r="E93"/>
  <c r="D93"/>
  <c r="G93" s="1"/>
  <c r="F93"/>
  <c r="L11" i="4"/>
  <c r="J10"/>
  <c r="B43" i="9"/>
  <c r="J24" i="4"/>
  <c r="L25"/>
  <c r="F107" i="9"/>
  <c r="I107"/>
  <c r="D107"/>
  <c r="L107"/>
  <c r="M107" s="1"/>
  <c r="C107"/>
  <c r="E107"/>
  <c r="C100"/>
  <c r="L100"/>
  <c r="M100" s="1"/>
  <c r="D100"/>
  <c r="G100" s="1"/>
  <c r="E100"/>
  <c r="F100"/>
  <c r="I100"/>
  <c r="M105"/>
  <c r="J40" i="4"/>
  <c r="L41"/>
  <c r="E80" i="9"/>
  <c r="I80"/>
  <c r="D80"/>
  <c r="F80"/>
  <c r="L80"/>
  <c r="M80" s="1"/>
  <c r="C80"/>
  <c r="M68"/>
  <c r="L95"/>
  <c r="M95" s="1"/>
  <c r="E95"/>
  <c r="F95"/>
  <c r="C95"/>
  <c r="D95"/>
  <c r="I95"/>
  <c r="F115"/>
  <c r="I115"/>
  <c r="D115"/>
  <c r="C115"/>
  <c r="E115"/>
  <c r="L115"/>
  <c r="M115" s="1"/>
  <c r="E97"/>
  <c r="C97"/>
  <c r="D97"/>
  <c r="F97"/>
  <c r="I97"/>
  <c r="L97"/>
  <c r="M97" s="1"/>
  <c r="J80" i="4"/>
  <c r="L81"/>
  <c r="L95"/>
  <c r="J94"/>
  <c r="C110" i="9"/>
  <c r="L110"/>
  <c r="M110" s="1"/>
  <c r="D110"/>
  <c r="F110"/>
  <c r="I110"/>
  <c r="E110"/>
  <c r="H5" i="4"/>
  <c r="D57" i="9" s="1"/>
  <c r="M66"/>
  <c r="M64"/>
  <c r="F53"/>
  <c r="L53"/>
  <c r="M53" s="1"/>
  <c r="D53"/>
  <c r="C53"/>
  <c r="E92"/>
  <c r="L92"/>
  <c r="M92" s="1"/>
  <c r="I92"/>
  <c r="D92"/>
  <c r="C92"/>
  <c r="F92"/>
  <c r="M74"/>
  <c r="J12" i="4"/>
  <c r="L13"/>
  <c r="N46" i="9"/>
  <c r="L13"/>
  <c r="T46"/>
  <c r="L47"/>
  <c r="C45"/>
  <c r="P46"/>
  <c r="R46"/>
  <c r="M77"/>
  <c r="C104"/>
  <c r="L104"/>
  <c r="M104" s="1"/>
  <c r="I104"/>
  <c r="D104"/>
  <c r="F104"/>
  <c r="E104"/>
  <c r="J84" i="4"/>
  <c r="L85"/>
  <c r="L77"/>
  <c r="J76"/>
  <c r="M103" i="9"/>
  <c r="J14" i="4"/>
  <c r="L15"/>
  <c r="J22"/>
  <c r="L23"/>
  <c r="E78" i="9"/>
  <c r="D78"/>
  <c r="L78"/>
  <c r="M78" s="1"/>
  <c r="I78"/>
  <c r="F78"/>
  <c r="C78"/>
  <c r="M117"/>
  <c r="L79"/>
  <c r="M79" s="1"/>
  <c r="I79"/>
  <c r="D79"/>
  <c r="F79"/>
  <c r="C79"/>
  <c r="E79"/>
  <c r="I67"/>
  <c r="F67"/>
  <c r="C67"/>
  <c r="D67"/>
  <c r="E67"/>
  <c r="L67"/>
  <c r="M67" s="1"/>
  <c r="J68" i="4"/>
  <c r="L69"/>
  <c r="J42"/>
  <c r="L43"/>
  <c r="E82" i="9"/>
  <c r="L82"/>
  <c r="M82" s="1"/>
  <c r="D82"/>
  <c r="F82"/>
  <c r="C82"/>
  <c r="I82"/>
  <c r="C114"/>
  <c r="L114"/>
  <c r="M114" s="1"/>
  <c r="D114"/>
  <c r="F114"/>
  <c r="I114"/>
  <c r="E114"/>
  <c r="E84"/>
  <c r="F84"/>
  <c r="L84"/>
  <c r="M84" s="1"/>
  <c r="I84"/>
  <c r="C84"/>
  <c r="D84"/>
  <c r="F113"/>
  <c r="I113"/>
  <c r="D113"/>
  <c r="C113"/>
  <c r="E113"/>
  <c r="L113"/>
  <c r="E72"/>
  <c r="C72"/>
  <c r="L72"/>
  <c r="M72" s="1"/>
  <c r="D72"/>
  <c r="I72"/>
  <c r="F72"/>
  <c r="D62"/>
  <c r="C62"/>
  <c r="E62"/>
  <c r="F62"/>
  <c r="I62"/>
  <c r="L62"/>
  <c r="M62" s="1"/>
  <c r="M109"/>
  <c r="E88"/>
  <c r="C88"/>
  <c r="F88"/>
  <c r="I88"/>
  <c r="D88"/>
  <c r="L88"/>
  <c r="M88" s="1"/>
  <c r="J18" i="4"/>
  <c r="L19"/>
  <c r="J4"/>
  <c r="I4" s="1"/>
  <c r="F56" i="9" s="1"/>
  <c r="L5" i="4"/>
  <c r="J34"/>
  <c r="L35"/>
  <c r="G63" i="9"/>
  <c r="M91"/>
  <c r="H3" i="4"/>
  <c r="D55" i="9" s="1"/>
  <c r="B38"/>
  <c r="I39"/>
  <c r="H40"/>
  <c r="H39"/>
  <c r="L61" i="4"/>
  <c r="J60"/>
  <c r="M106" i="9"/>
  <c r="J36" i="4"/>
  <c r="L37"/>
  <c r="M116" i="9"/>
  <c r="J54" i="4"/>
  <c r="L55"/>
  <c r="J26"/>
  <c r="L27"/>
  <c r="F101" i="9"/>
  <c r="C101"/>
  <c r="D101"/>
  <c r="I101"/>
  <c r="E101"/>
  <c r="L101"/>
  <c r="M101" s="1"/>
  <c r="E81"/>
  <c r="F81"/>
  <c r="C81"/>
  <c r="I81"/>
  <c r="L81"/>
  <c r="M81" s="1"/>
  <c r="D81"/>
  <c r="M69"/>
  <c r="J6" i="4"/>
  <c r="I6" s="1"/>
  <c r="D58" i="9" s="1"/>
  <c r="L7" i="4"/>
  <c r="M113" i="9"/>
  <c r="I83"/>
  <c r="C83"/>
  <c r="D83"/>
  <c r="E83"/>
  <c r="F83"/>
  <c r="L83"/>
  <c r="M83" s="1"/>
  <c r="L56"/>
  <c r="M56" s="1"/>
  <c r="C56"/>
  <c r="C112"/>
  <c r="L112"/>
  <c r="M112" s="1"/>
  <c r="D112"/>
  <c r="F112"/>
  <c r="I112"/>
  <c r="E112"/>
  <c r="J30" i="4"/>
  <c r="L31"/>
  <c r="F71" i="9"/>
  <c r="L71"/>
  <c r="M71" s="1"/>
  <c r="I71"/>
  <c r="C71"/>
  <c r="E71"/>
  <c r="D71"/>
  <c r="M108"/>
  <c r="L47" i="4"/>
  <c r="J46"/>
  <c r="F87" i="9"/>
  <c r="I87"/>
  <c r="D87"/>
  <c r="C87"/>
  <c r="E87"/>
  <c r="L87"/>
  <c r="M87" s="1"/>
  <c r="C54"/>
  <c r="L54"/>
  <c r="M54" s="1"/>
  <c r="D75"/>
  <c r="J75" s="1"/>
  <c r="E75"/>
  <c r="F75"/>
  <c r="C75"/>
  <c r="L75"/>
  <c r="M75" s="1"/>
  <c r="I75"/>
  <c r="M63"/>
  <c r="J2" i="4"/>
  <c r="I2" s="1"/>
  <c r="D54" i="9" s="1"/>
  <c r="L3" i="4"/>
  <c r="M90" i="9"/>
  <c r="L29" i="4"/>
  <c r="J28"/>
  <c r="I59" i="9"/>
  <c r="C59"/>
  <c r="E59"/>
  <c r="D59"/>
  <c r="F59"/>
  <c r="L59"/>
  <c r="M59" s="1"/>
  <c r="J50" i="4"/>
  <c r="L51"/>
  <c r="E70" i="9"/>
  <c r="C70"/>
  <c r="I70"/>
  <c r="D70"/>
  <c r="F70"/>
  <c r="L70"/>
  <c r="M70" s="1"/>
  <c r="M111"/>
  <c r="G76"/>
  <c r="M60"/>
  <c r="G89"/>
  <c r="I61"/>
  <c r="F61"/>
  <c r="D61"/>
  <c r="E61"/>
  <c r="C61"/>
  <c r="L61"/>
  <c r="M61" s="1"/>
  <c r="L58"/>
  <c r="M58" s="1"/>
  <c r="C58"/>
  <c r="G102" l="1"/>
  <c r="J79"/>
  <c r="J80"/>
  <c r="J108"/>
  <c r="G99"/>
  <c r="G92"/>
  <c r="J68"/>
  <c r="G62"/>
  <c r="G90"/>
  <c r="J103"/>
  <c r="G73"/>
  <c r="J71"/>
  <c r="G116"/>
  <c r="J78"/>
  <c r="J63"/>
  <c r="G59"/>
  <c r="J85"/>
  <c r="J76"/>
  <c r="J87"/>
  <c r="J88"/>
  <c r="G67"/>
  <c r="J97"/>
  <c r="G77"/>
  <c r="G108"/>
  <c r="G69"/>
  <c r="G64"/>
  <c r="G60"/>
  <c r="G68"/>
  <c r="G72"/>
  <c r="G66"/>
  <c r="G74"/>
  <c r="G78"/>
  <c r="G107"/>
  <c r="G70"/>
  <c r="G80"/>
  <c r="G65"/>
  <c r="J59"/>
  <c r="J83"/>
  <c r="J84"/>
  <c r="J67"/>
  <c r="G115"/>
  <c r="J90"/>
  <c r="G105"/>
  <c r="J65"/>
  <c r="J98"/>
  <c r="J109"/>
  <c r="G71"/>
  <c r="G61"/>
  <c r="J112"/>
  <c r="J101"/>
  <c r="J60"/>
  <c r="G113"/>
  <c r="J91"/>
  <c r="J114"/>
  <c r="E53"/>
  <c r="G97"/>
  <c r="J111"/>
  <c r="G81"/>
  <c r="J117"/>
  <c r="J54"/>
  <c r="E54"/>
  <c r="G54"/>
  <c r="J55"/>
  <c r="G55"/>
  <c r="E55"/>
  <c r="J58"/>
  <c r="E58"/>
  <c r="J57"/>
  <c r="G57"/>
  <c r="E57"/>
  <c r="C42"/>
  <c r="F54"/>
  <c r="D56"/>
  <c r="G56" s="1"/>
  <c r="G112"/>
  <c r="G101"/>
  <c r="F44"/>
  <c r="D44"/>
  <c r="C44"/>
  <c r="C46" s="1"/>
  <c r="E44"/>
  <c r="G75"/>
  <c r="G114"/>
  <c r="J115"/>
  <c r="J100"/>
  <c r="J73"/>
  <c r="J86"/>
  <c r="G85"/>
  <c r="G86"/>
  <c r="G106"/>
  <c r="G98"/>
  <c r="J104"/>
  <c r="P47"/>
  <c r="E45" s="1"/>
  <c r="E47" s="1"/>
  <c r="T47"/>
  <c r="L14"/>
  <c r="R47"/>
  <c r="F45" s="1"/>
  <c r="N47"/>
  <c r="J93"/>
  <c r="J96"/>
  <c r="H47"/>
  <c r="H46"/>
  <c r="G87"/>
  <c r="J94"/>
  <c r="G83"/>
  <c r="G103"/>
  <c r="F58"/>
  <c r="H42"/>
  <c r="H41"/>
  <c r="C39"/>
  <c r="C41" s="1"/>
  <c r="E39"/>
  <c r="D39"/>
  <c r="F39"/>
  <c r="J82"/>
  <c r="J53"/>
  <c r="J66"/>
  <c r="F40"/>
  <c r="G79"/>
  <c r="G82"/>
  <c r="C47"/>
  <c r="C118"/>
  <c r="J70"/>
  <c r="J81"/>
  <c r="J62"/>
  <c r="J92"/>
  <c r="D40"/>
  <c r="D42" s="1"/>
  <c r="T42"/>
  <c r="G40" s="1"/>
  <c r="N42"/>
  <c r="P42"/>
  <c r="E40" s="1"/>
  <c r="E42" s="1"/>
  <c r="L12"/>
  <c r="R42"/>
  <c r="G109"/>
  <c r="D45"/>
  <c r="D47" s="1"/>
  <c r="J61"/>
  <c r="J113"/>
  <c r="J110"/>
  <c r="G95"/>
  <c r="J89"/>
  <c r="G110"/>
  <c r="J116"/>
  <c r="G88"/>
  <c r="G111"/>
  <c r="G84"/>
  <c r="G104"/>
  <c r="J72"/>
  <c r="J95"/>
  <c r="J107"/>
  <c r="G45"/>
  <c r="J99"/>
  <c r="G96"/>
  <c r="G91"/>
  <c r="G58"/>
  <c r="D118" l="1"/>
  <c r="J118" s="1"/>
  <c r="F118"/>
  <c r="I58"/>
  <c r="I55"/>
  <c r="D46"/>
  <c r="I45"/>
  <c r="G44"/>
  <c r="F47"/>
  <c r="F46"/>
  <c r="I40"/>
  <c r="F41"/>
  <c r="F42"/>
  <c r="D41"/>
  <c r="I54"/>
  <c r="G39"/>
  <c r="I57"/>
  <c r="E41"/>
  <c r="E46"/>
  <c r="J56"/>
  <c r="E56"/>
  <c r="E118" s="1"/>
  <c r="I56" l="1"/>
  <c r="G41"/>
  <c r="G42"/>
  <c r="I42" s="1"/>
  <c r="G46"/>
  <c r="G47"/>
  <c r="I47" s="1"/>
  <c r="K47" l="1"/>
  <c r="J42" s="1"/>
  <c r="I46"/>
  <c r="K46" s="1"/>
  <c r="J41" s="1"/>
  <c r="K42"/>
  <c r="G53" s="1"/>
  <c r="I41"/>
  <c r="K41" s="1"/>
  <c r="E11"/>
  <c r="D11" s="1"/>
  <c r="E10" l="1"/>
  <c r="D10" s="1"/>
  <c r="E13"/>
  <c r="D13" s="1"/>
  <c r="E12"/>
  <c r="D12" s="1"/>
  <c r="E14"/>
  <c r="D14" s="1"/>
  <c r="G118"/>
  <c r="I53"/>
  <c r="I118" s="1"/>
</calcChain>
</file>

<file path=xl/comments1.xml><?xml version="1.0" encoding="utf-8"?>
<comments xmlns="http://schemas.openxmlformats.org/spreadsheetml/2006/main">
  <authors>
    <author>Branislav Strečanský</author>
    <author>Janíčková Lýdia</author>
  </authors>
  <commentList>
    <comment ref="A4" authorId="0">
      <text>
        <r>
          <rPr>
            <sz val="8"/>
            <color indexed="81"/>
            <rFont val="Tahoma"/>
            <family val="2"/>
          </rPr>
          <t>Vybrať z rozbaľovacieho zoznamu</t>
        </r>
        <r>
          <rPr>
            <sz val="8"/>
            <color indexed="81"/>
            <rFont val="Tahoma"/>
            <family val="2"/>
          </rPr>
          <t xml:space="preserve">
</t>
        </r>
      </text>
    </comment>
    <comment ref="A7" authorId="0">
      <text>
        <r>
          <rPr>
            <b/>
            <sz val="8"/>
            <color indexed="81"/>
            <rFont val="Tahoma"/>
            <family val="2"/>
          </rPr>
          <t>Účel úhrady</t>
        </r>
        <r>
          <rPr>
            <sz val="8"/>
            <color indexed="81"/>
            <rFont val="Tahoma"/>
            <family val="2"/>
          </rPr>
          <t xml:space="preserve">
Vybrať z rozbaľovacieho zoznamu, inak formulár nebude správne vyhodnocovať vyúčtovanie.
POZOR:
Doklady vkladať v poradí jednotlivých účelov a v rámci účelov podľa Popisu úhrady Doklady nevkladať podľa dátumu úhrady, ani podľa abecedy.</t>
        </r>
      </text>
    </comment>
    <comment ref="B7" authorId="0">
      <text>
        <r>
          <rPr>
            <b/>
            <sz val="8"/>
            <color indexed="81"/>
            <rFont val="Tahoma"/>
            <family val="2"/>
          </rPr>
          <t>Interné číslo účtovného dokladu</t>
        </r>
        <r>
          <rPr>
            <sz val="8"/>
            <color indexed="81"/>
            <rFont val="Tahoma"/>
            <family val="2"/>
          </rPr>
          <t xml:space="preserve">
Uviesť číslo, pod ktorým je doklad zaevidovaný v účtovnej evidencii vo Vašom peňažnom denníku alebo v knihe prijatých faktúr, pod ktorým sa dá identifikovať doklad. Čísla dokladov je potrebné uvádzať presne, aj s pomlčkou, alebo iným znakom.
POZOR:
Neuvádzať číslo faktúry, ani číslo pokladničného bloku, ani variabilný symbol platby. </t>
        </r>
      </text>
    </comment>
    <comment ref="C7" authorId="0">
      <text>
        <r>
          <rPr>
            <b/>
            <sz val="8"/>
            <color indexed="81"/>
            <rFont val="Tahoma"/>
            <family val="2"/>
          </rPr>
          <t>Číslo originálneho (externého) účtovného dokladu</t>
        </r>
        <r>
          <rPr>
            <sz val="8"/>
            <color indexed="81"/>
            <rFont val="Tahoma"/>
            <family val="2"/>
          </rPr>
          <t xml:space="preserve">
Uviesť variabilný symbol faktúry, alebo číslo pracovnej zmluvy (napr. v prípade pracovného pomeru alebo dohody), alebo číslo výdavkového pokladničného dokladu (napr. v prípade pracovnej cesty). V prípade refundácií uviesť čísla pôvodných refundovaných dokladov. Čísla dokladov uvádzať presne, aj s pomlčkou, alebo iným znakom.
POZOR:
Číslo externého dokladu nie je číslo interného dokladu vo vašom účtovníctve ani číslo bankového výpisu. Zvyčajne býva iné ako interné číslo. Ak si však vo vašom účtovníctve uvediete interné číslo rovnaké ako externé, je to v poriadku.
</t>
        </r>
      </text>
    </comment>
    <comment ref="D7" authorId="0">
      <text>
        <r>
          <rPr>
            <b/>
            <sz val="8"/>
            <color indexed="81"/>
            <rFont val="Tahoma"/>
            <family val="2"/>
          </rPr>
          <t>Dátum skutočnej úhrady účtovného dokladu</t>
        </r>
        <r>
          <rPr>
            <sz val="8"/>
            <color indexed="81"/>
            <rFont val="Tahoma"/>
            <family val="2"/>
          </rPr>
          <t xml:space="preserve">
Uviesť dátum, kedy bola platba zrealizovaná bankou (úhrada z bankového účtu), alebo vyplatená v hotovosti (úhrada pokladničného dokladu),
pri refundáciách je to rovnako dátum prevodu zo samostatného účtu alebo dátum na pokladničnom doklade.
V prípade, ak ste uhrádzali výdavky zo svojho vlastného/iného účtu a následne  previedli finančné prostriedky zo samostatného účtu na vlastný, uvádzate dátum pôvodnej úhrady (z vlastného/iného účtu).
POZOR:
- neuvádzať dátum zadania príkazu na úhradu,
- neuvádzať dátum splatnosti/vystavenia/zdaniteľného plnenia faktúry,
- dátum skutočnej úhrady nesmie byť neskorší ako termín použitia.</t>
        </r>
      </text>
    </comment>
    <comment ref="E7" authorId="0">
      <text>
        <r>
          <rPr>
            <b/>
            <sz val="8"/>
            <color indexed="81"/>
            <rFont val="Tahoma"/>
            <family val="2"/>
          </rPr>
          <t>Popis úhrady</t>
        </r>
        <r>
          <rPr>
            <sz val="8"/>
            <color indexed="81"/>
            <rFont val="Tahoma"/>
            <family val="2"/>
          </rPr>
          <t xml:space="preserve">
Základom je vybrať si tú správnu z ponúkaných možností.
Uviesť výstižný popis toho, za čo bola úhrada vykonaná (napr. počet kusov, osôb, dní, názov podujatia, a pod.).
V prípade nákupu PHM do služobného vozidla prijímateľa dotácie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31.12.2019.
V prípade miezd vyplácaných pracovníkom na podujatí je potrebné vybrať zo zoznamu položku "Podujatie" a vypísať konkrétne údaje podľa vzoru.
V prípade refundácie (napr.výdavkov  klubu) treba uzatvoriť zmluvu o refundácii (s daným klubom) a rozpísať použitie na konkrétne položky.
V prípade vyúčtovania nákladov za používanie mobilu je potrebné uviesť jeho číslo, a tiež uviesť, či ide o opravu alebo zakúpenie prístroja, hovory, dáta a pod.
POZOR:
Zálohové platby za to isté plnenie uvádzať v riadkoch pod sebou. Ako poslednú uviesť vyúčtovaciu platbu.
Vratky (vrátené sumy poskytovateľovi) neuvádzať ani kladným ani záporným číslom.</t>
        </r>
      </text>
    </comment>
    <comment ref="F7" authorId="1">
      <text>
        <r>
          <rPr>
            <b/>
            <sz val="8"/>
            <color indexed="81"/>
            <rFont val="Segoe UI"/>
            <family val="2"/>
            <charset val="238"/>
          </rPr>
          <t>IČO dodávateľa plnenia</t>
        </r>
        <r>
          <rPr>
            <sz val="8"/>
            <color indexed="81"/>
            <rFont val="Segoe UI"/>
            <family val="2"/>
            <charset val="238"/>
          </rPr>
          <t xml:space="preserve">
Uviesť IČO dodávateľa.
V prípade zahraničného dodávateľa, ktorý nemá IČO, ostáva bunka nevyplnená.</t>
        </r>
        <r>
          <rPr>
            <sz val="9"/>
            <color indexed="81"/>
            <rFont val="Segoe UI"/>
            <family val="2"/>
            <charset val="238"/>
          </rPr>
          <t xml:space="preserve">
</t>
        </r>
      </text>
    </comment>
    <comment ref="G7" authorId="0">
      <text>
        <r>
          <rPr>
            <b/>
            <sz val="8"/>
            <color indexed="81"/>
            <rFont val="Tahoma"/>
            <family val="2"/>
          </rPr>
          <t xml:space="preserve">Dodávateľ plnenia
</t>
        </r>
        <r>
          <rPr>
            <sz val="8"/>
            <color indexed="81"/>
            <rFont val="Tahoma"/>
            <family val="2"/>
          </rPr>
          <t xml:space="preserve">Dodávateľom plnenia je
- v prípade pracovnej cesty je to účastník pracovnej cesty, resp. vedúci výpravy (meno a priezvisko, NIE napr. "osoba 1"),
- v prípade vyúčtovania služobného vozidla prijímateľa prostriedkov je to osoba, ktorá zodpovedá za toto vozidlo (meno a priezvisko, NIE napr. "osoba 1"),
- v prípade, ak dodávateľom plnenia je živnostník, je to obchodné meno živnostníka, to znamená VŽDY meno a priezvisko živnostníka (NIE napr. "osoba 1") s označením "živnostník",  nakoľko ide o obchodné meno a príjem z podnikateľskej činnosti,
- v prípade, ak finančné prostriedky dostal športovec ako príspevok športovcovi top tímu, je to tento športovec, a je potrebné uviesť jeho meno a priezvisko (NIE napr. "osoba 1"),
- v ostatných prípadoch VŽDY konečný prijímateľ finančných prostriedkov, dodávateľ podľa faktúry/pokladničného bloku, napríklad: Slovenská pošta, Slovak Telekom, Gumon a.s., OMV s.r.o., Lufthansa, Slovak Lines, Autoopravovňa Tibor, Horská chata Malina, Jozef Mak - Kancelárske potreby (je potrebné uviesť plný názov dodávateľa, nie iba jeho skratku).
</t>
        </r>
        <r>
          <rPr>
            <b/>
            <sz val="8"/>
            <color indexed="81"/>
            <rFont val="Tahoma"/>
            <family val="2"/>
          </rPr>
          <t>POZOR:
Dodávateľom plnenia nemôže byť nikdy prijímateľ prostriedkov (nie zväz, nie asociácia a pod.). Ak budú finančné prostriedky vyplatené jednej osobe viackrát počas roka, je potrebné zachovať rovnaké označenie tejto osoby v celom vyúčtovaní (napr. "osoba 1").</t>
        </r>
      </text>
    </comment>
    <comment ref="H7" authorId="0">
      <text>
        <r>
          <rPr>
            <b/>
            <sz val="8"/>
            <color indexed="81"/>
            <rFont val="Tahoma"/>
            <family val="2"/>
          </rPr>
          <t xml:space="preserve">Skutočne uhradená suma
</t>
        </r>
        <r>
          <rPr>
            <b/>
            <sz val="8"/>
            <color indexed="81"/>
            <rFont val="Tahoma"/>
            <family val="2"/>
            <charset val="238"/>
          </rPr>
          <t>(uhradená alebo refundovaná zo samostatného bankového účtu)</t>
        </r>
        <r>
          <rPr>
            <sz val="8"/>
            <color indexed="81"/>
            <rFont val="Tahoma"/>
            <family val="2"/>
          </rPr>
          <t xml:space="preserve">
Uviesť skutočne uhradenú sumu s presnosťou na dve desatinné miesta. Sumy je potrebné uvádzať presne (ako na faktúre), nielen približne.</t>
        </r>
      </text>
    </comment>
    <comment ref="I7" authorId="0">
      <text>
        <r>
          <rPr>
            <b/>
            <sz val="8"/>
            <color indexed="81"/>
            <rFont val="Tahoma"/>
            <family val="2"/>
          </rPr>
          <t xml:space="preserve">Analytický kód
</t>
        </r>
        <r>
          <rPr>
            <sz val="8"/>
            <color indexed="81"/>
            <rFont val="Tahoma"/>
            <family val="2"/>
          </rPr>
          <t xml:space="preserve">
1 = šport mládeže do 23 rokov (cez kluby)
2 = talentovaní športovci
3 = športová reprezentácia
4 = správa a prevádzka
99 = spolufinancovanie (výlučne v prípade dotácie, pri ktorej bola zmluvne určená povinnosť spolufinancovania) 
</t>
        </r>
        <r>
          <rPr>
            <b/>
            <sz val="8"/>
            <color indexed="81"/>
            <rFont val="Tahoma"/>
            <family val="2"/>
            <charset val="238"/>
          </rPr>
          <t>TOTO SA NETÝKA:</t>
        </r>
        <r>
          <rPr>
            <sz val="8"/>
            <color indexed="81"/>
            <rFont val="Tahoma"/>
            <family val="2"/>
          </rPr>
          <t xml:space="preserve">
1. Príspevku uznanému športu
2. Príspevku športovcom top-tímov
3. Príspevkov SOV a SPV</t>
        </r>
      </text>
    </comment>
  </commentList>
</comments>
</file>

<file path=xl/comments2.xml><?xml version="1.0" encoding="utf-8"?>
<comments xmlns="http://schemas.openxmlformats.org/spreadsheetml/2006/main">
  <authors>
    <author>Branislav Strečanský</author>
    <author>Janíčková Lýdia</author>
  </authors>
  <commentList>
    <comment ref="A104" authorId="0">
      <text>
        <r>
          <rPr>
            <b/>
            <sz val="8"/>
            <color indexed="81"/>
            <rFont val="Tahoma"/>
            <family val="2"/>
            <charset val="238"/>
          </rPr>
          <t xml:space="preserve">Účel úhrady
</t>
        </r>
        <r>
          <rPr>
            <sz val="8"/>
            <color indexed="81"/>
            <rFont val="Tahoma"/>
            <family val="2"/>
            <charset val="238"/>
          </rPr>
          <t>Vybrať z rozbaľovacieho zoznamu, inak formulár nebude správne vyhodnocovať vyúčtovanie.
POZOR:
Doklady vkladať v poradí jednotlivých účelov a v rámci účelov podľa Popisu úhrady Doklady nevkladať podľa dátumu úhrady, ani podľa abecedy.</t>
        </r>
        <r>
          <rPr>
            <sz val="8"/>
            <color indexed="81"/>
            <rFont val="Tahoma"/>
            <family val="2"/>
            <charset val="238"/>
          </rPr>
          <t xml:space="preserve">
</t>
        </r>
      </text>
    </comment>
    <comment ref="B104" authorId="0">
      <text>
        <r>
          <rPr>
            <b/>
            <sz val="8"/>
            <color indexed="81"/>
            <rFont val="Tahoma"/>
            <family val="2"/>
            <charset val="238"/>
          </rPr>
          <t xml:space="preserve">Interné číslo účtovného dokladu
</t>
        </r>
        <r>
          <rPr>
            <sz val="8"/>
            <color indexed="81"/>
            <rFont val="Tahoma"/>
            <family val="2"/>
            <charset val="238"/>
          </rPr>
          <t xml:space="preserve">Uviesť číslo, pod ktorým je doklad zaevidovaný v účtovnej evidencii vo Vašom peňažnom denníku alebo v knihe prijatých faktúr, pod ktorým sa dá identifikovať doklad. Čísla dokladov je potrebné uvádzať presne, aj s pomlčkou, alebo iným znakom.
POZOR:
Neuvádzať číslo faktúry, ani číslo pokladničného bloku, ani variabilný symbol platby. 
</t>
        </r>
      </text>
    </comment>
    <comment ref="C104" authorId="0">
      <text>
        <r>
          <rPr>
            <b/>
            <sz val="8"/>
            <color indexed="81"/>
            <rFont val="Tahoma"/>
            <family val="2"/>
            <charset val="238"/>
          </rPr>
          <t xml:space="preserve">Číslo originálneho (externého) účtovného dokladu
</t>
        </r>
        <r>
          <rPr>
            <sz val="8"/>
            <color indexed="81"/>
            <rFont val="Tahoma"/>
            <family val="2"/>
            <charset val="238"/>
          </rPr>
          <t xml:space="preserve">Uviesť variabilný symbol faktúry, alebo číslo pracovnej zmluvy (napr. v prípade pracovného pomeru alebo dohody), alebo číslo výdavkového pokladničného dokladu (napr. v prípade pracovnej cesty). V prípade refundácií uviesť čísla pôvodných refundovaných dokladov. Čísla dokladov uvádzať presne, aj s pomlčkou, alebo iným znakom.
POZOR:
Číslo externého dokladu nie je číslo interného dokladu vo vašom účtovníctve ani číslo bankového výpisu. Zvyčajne býva iné ako interné číslo. Ak si však vo vašom účtovníctve uvediete interné číslo rovnaké ako externé, je to v poriadku.
</t>
        </r>
      </text>
    </comment>
    <comment ref="D104" authorId="0">
      <text>
        <r>
          <rPr>
            <b/>
            <sz val="8"/>
            <color indexed="81"/>
            <rFont val="Tahoma"/>
            <family val="2"/>
            <charset val="238"/>
          </rPr>
          <t xml:space="preserve">Dátum skutočnej úhrady účtovného dokladu
</t>
        </r>
        <r>
          <rPr>
            <sz val="8"/>
            <color indexed="81"/>
            <rFont val="Tahoma"/>
            <family val="2"/>
            <charset val="238"/>
          </rPr>
          <t xml:space="preserve">Uviesť dátum, kedy bola platba zrealizovaná bankou (úhrada z bankového účtu), alebo vyplatená v hotovosti (úhrada pokladničného dokladu),
pri refundáciách je to rovnako dátum prevodu zo samostatného účtu alebo dátum na pokladničnom doklade.
V prípade, ak ste uhrádzali výdavky zo svojho vlastného/iného účtu a následne  previedli finančné prostriedky zo samostatného účtu na vlastný, uvádzate dátum pôvodnej úhrady (z vlastného/iného účtu).
POZOR:
- neuvádzať dátum zadania príkazu na úhradu,
- neuvádzať dátum splatnosti/vystavenia/zdaniteľného plnenia faktúry,
- dátum skutočnej úhrady nesmie byť neskorší ako termín použitia.
</t>
        </r>
      </text>
    </comment>
    <comment ref="E104" authorId="0">
      <text>
        <r>
          <rPr>
            <b/>
            <sz val="8"/>
            <color indexed="81"/>
            <rFont val="Tahoma"/>
            <family val="2"/>
            <charset val="238"/>
          </rPr>
          <t xml:space="preserve">Popis úhrady
</t>
        </r>
        <r>
          <rPr>
            <sz val="8"/>
            <color indexed="81"/>
            <rFont val="Tahoma"/>
            <family val="2"/>
            <charset val="238"/>
          </rPr>
          <t xml:space="preserve">Základom je vybrať si tú správnu z ponúkaných možností.
Uviesť výstižný popis toho, za čo bola úhrada vykonaná (napr. počet kusov, osôb, dní, názov podujatia, a pod.).
V prípade nákupu PHM do služobného vozidla prijímateľa dotácie je potrebné vybrať zo zoznamu položku "Služobné motorové vozidlo" a vypísať konkrétne údaje podľa vzoru.
V prípade pracovnej cesty (majstrovstvá sveta, sústredenie, kongres, zasadnutie komisie a pod.) je potrebné vybrať zo zoznamu položku "Pracovná cesta" a vypísať konkrétne údaje podľa vzoru.
V prípade vyplácania miezd a dohôd je potrebné vybrať zo zoznamu položku "hrubá mzda vyplatená pracovníkovi". Pri hrubých mzdách uvádzať dátum úhrady 31.12.2021.
V prípade miezd vyplácaných pracovníkom na podujatí je potrebné vybrať zo zoznamu položku "Podujatie" a vypísať konkrétne údaje podľa vzoru.
V prípade refundácie (napr.výdavkov  klubu) treba uzatvoriť zmluvu o refundácii (s daným klubom) a rozpísať použitie na konkrétne položky.
V prípade vyúčtovania nákladov za používanie mobilu je potrebné uviesť, či ide o opravu alebo zakúpenie prístroja, hovory (obdobie, napr. 6/2021), dáta a pod.
POZOR:
Zálohové platby (iba ak sú zmluvne dohodnuté s dodávateľom) za to isté plnenie uvádzať v riadkoch pod sebou. Ako poslednú uviesť vyúčtovaciu platbu.
Vratky (vrátené sumy poskytovateľovi) neuvádzať ani kladným ani záporným číslom.
</t>
        </r>
      </text>
    </comment>
    <comment ref="F104" authorId="1">
      <text>
        <r>
          <rPr>
            <b/>
            <sz val="9"/>
            <color indexed="81"/>
            <rFont val="Segoe UI"/>
            <family val="2"/>
            <charset val="238"/>
          </rPr>
          <t xml:space="preserve">IČO dodávateľa plnenia
</t>
        </r>
        <r>
          <rPr>
            <sz val="9"/>
            <color indexed="81"/>
            <rFont val="Segoe UI"/>
            <family val="2"/>
            <charset val="238"/>
          </rPr>
          <t xml:space="preserve">
Uviesť IČO dodávateľa.
V prípade zahraničného dodávateľa, ktorý nemá IČO, ostáva bunka nevyplnená.
</t>
        </r>
      </text>
    </comment>
    <comment ref="G104" authorId="0">
      <text>
        <r>
          <rPr>
            <b/>
            <sz val="8"/>
            <color indexed="81"/>
            <rFont val="Tahoma"/>
            <family val="2"/>
            <charset val="238"/>
          </rPr>
          <t>Dodávateľ plnenia</t>
        </r>
        <r>
          <rPr>
            <sz val="8"/>
            <color indexed="81"/>
            <rFont val="Tahoma"/>
            <family val="2"/>
            <charset val="238"/>
          </rPr>
          <t xml:space="preserve">
Dodávateľom plnenia je
- v prípade pracovnej cesty je to účastník pracovnej cesty, resp. vedúci výpravy (meno a priezvisko, NIE napr. "osoba 1"),
- v prípade vyúčtovania služobného vozidla prijímateľa prostriedkov je to osoba, ktorá zodpovedá za toto vozidlo (meno a priezvisko, NIE napr. "osoba 1"),
- v prípade, ak dodávateľom plnenia je živnostník, je to obchodné meno živnostníka, to znamená VŽDY meno a priezvisko živnostníka (NIE napr. "osoba 1") s označením "živnostník",  nakoľko ide o obchodné meno a príjem z podnikateľskej činnosti,
- v prípade, ak finančné prostriedky dostal športovec ako príspevok športovcovi top tímu, je to tento športovec, a je potrebné uviesť jeho meno a priezvisko (NIE napr. "osoba 1"),
- v ostatných prípadoch VŽDY konečný prijímateľ finančných prostriedkov, dodávateľ podľa faktúry/pokladničného bloku, napríklad: Slovenská pošta, Slovak Telekom, Gumon a.s., OMV s.r.o., Lufthansa, Slovak Lines, Autoopravovňa Tibor, Horská chata Malina, Jozef Mak - Kancelárske potreby (je potrebné uviesť plný názov dodávateľa, nie iba jeho skratku).
POZOR:
Dodávateľom plnenia nemôže byť nikdy prijímateľ prostriedkov (nie zväz, nie asociácia a pod.). Ak budú finančné prostriedky vyplatené jednej osobe viackrát počas roka, je potrebné zachovať rovnaké označenie tejto osoby v celom vyúčtovaní (napr. "osoba 1").
</t>
        </r>
      </text>
    </comment>
    <comment ref="H104" authorId="0">
      <text>
        <r>
          <rPr>
            <b/>
            <sz val="8"/>
            <color indexed="81"/>
            <rFont val="Tahoma"/>
            <family val="2"/>
            <charset val="238"/>
          </rPr>
          <t xml:space="preserve">Skutočne uhradená suma
</t>
        </r>
        <r>
          <rPr>
            <sz val="8"/>
            <color indexed="81"/>
            <rFont val="Tahoma"/>
            <family val="2"/>
            <charset val="238"/>
          </rPr>
          <t xml:space="preserve">(uhradená alebo refundovaná zo samostatného bankového účtu)
Uviesť skutočne uhradenú sumu s presnosťou na dve desatinné miesta. Sumy je potrebné uvádzať presne (ako na faktúre), nielen približne.
</t>
        </r>
      </text>
    </comment>
    <comment ref="I104" authorId="0">
      <text>
        <r>
          <rPr>
            <b/>
            <sz val="8"/>
            <color indexed="81"/>
            <rFont val="Tahoma"/>
            <family val="2"/>
            <charset val="238"/>
          </rPr>
          <t xml:space="preserve">Analytický kód </t>
        </r>
        <r>
          <rPr>
            <sz val="8"/>
            <color indexed="81"/>
            <rFont val="Tahoma"/>
            <family val="2"/>
            <charset val="238"/>
          </rPr>
          <t xml:space="preserve">(je ho potrebné vždy zadať výberom zo zoznamu)
</t>
        </r>
        <r>
          <rPr>
            <b/>
            <sz val="8"/>
            <color indexed="81"/>
            <rFont val="Tahoma"/>
            <family val="2"/>
            <charset val="238"/>
          </rPr>
          <t xml:space="preserve">
PRE PRÍSPEVOK UZNANÉMU ŠPORTU
</t>
        </r>
        <r>
          <rPr>
            <sz val="8"/>
            <color indexed="81"/>
            <rFont val="Tahoma"/>
            <family val="2"/>
            <charset val="238"/>
          </rPr>
          <t xml:space="preserve">1 = šport mládeže do 23 rokov (cez kluby)
2 = talentovaní športovci
3 = športová reprezentácia
4 = správa a prevádzka
5  = iné (ostatná športová činnosť, vrátane kapitálových transferov z PUŠ) </t>
        </r>
        <r>
          <rPr>
            <b/>
            <sz val="8"/>
            <color indexed="81"/>
            <rFont val="Tahoma"/>
            <family val="2"/>
            <charset val="238"/>
          </rPr>
          <t xml:space="preserve">
Analytický kód
PRE OSTATNÉ FINANČNÉ PROSTRIEDKY
</t>
        </r>
        <r>
          <rPr>
            <sz val="8"/>
            <color indexed="81"/>
            <rFont val="Tahoma"/>
            <family val="2"/>
            <charset val="238"/>
          </rPr>
          <t>10 = ostatné účely (okrem PUŠ)</t>
        </r>
        <r>
          <rPr>
            <b/>
            <sz val="8"/>
            <color indexed="81"/>
            <rFont val="Tahoma"/>
            <family val="2"/>
            <charset val="238"/>
          </rPr>
          <t xml:space="preserve">
</t>
        </r>
        <r>
          <rPr>
            <sz val="8"/>
            <color indexed="81"/>
            <rFont val="Tahoma"/>
            <family val="2"/>
            <charset val="238"/>
          </rPr>
          <t xml:space="preserve">99 = spolufinancovanie (výlučne iba ak bola zmluvne určená povinnosť spolufinancovania) 
</t>
        </r>
      </text>
    </comment>
  </commentList>
</comments>
</file>

<file path=xl/comments3.xml><?xml version="1.0" encoding="utf-8"?>
<comments xmlns="http://schemas.openxmlformats.org/spreadsheetml/2006/main">
  <authors>
    <author>Ivan</author>
  </authors>
  <commentList>
    <comment ref="K1" authorId="0">
      <text>
        <r>
          <rPr>
            <sz val="9"/>
            <color indexed="81"/>
            <rFont val="Tahoma"/>
            <family val="2"/>
            <charset val="238"/>
          </rPr>
          <t>uviesť názov uznaného športu iba v prípade PUŠ (bežné alebo kapitálové transfery); inak ponechať prázdne !!</t>
        </r>
      </text>
    </comment>
  </commentList>
</comments>
</file>

<file path=xl/sharedStrings.xml><?xml version="1.0" encoding="utf-8"?>
<sst xmlns="http://schemas.openxmlformats.org/spreadsheetml/2006/main" count="41867" uniqueCount="14399">
  <si>
    <t>IČO</t>
  </si>
  <si>
    <t>SF
(%)</t>
  </si>
  <si>
    <t>Šport</t>
  </si>
  <si>
    <t>Účel</t>
  </si>
  <si>
    <t>PPG</t>
  </si>
  <si>
    <t>cyklistika</t>
  </si>
  <si>
    <t>026 02</t>
  </si>
  <si>
    <t>026 01</t>
  </si>
  <si>
    <t>atletika</t>
  </si>
  <si>
    <t>026 04</t>
  </si>
  <si>
    <t>026 03</t>
  </si>
  <si>
    <t>jazdectvo</t>
  </si>
  <si>
    <t>026 05</t>
  </si>
  <si>
    <t>futbal</t>
  </si>
  <si>
    <t>šach</t>
  </si>
  <si>
    <t>lyžovanie</t>
  </si>
  <si>
    <t>automobilový šport</t>
  </si>
  <si>
    <t>americký futbal</t>
  </si>
  <si>
    <t>00631655</t>
  </si>
  <si>
    <t>Slovenská asociácia boccie</t>
  </si>
  <si>
    <t>42019541</t>
  </si>
  <si>
    <t>Slovenská asociácia čínskeho wushu</t>
  </si>
  <si>
    <t>wushu</t>
  </si>
  <si>
    <t>Slovenská asociácia Frisbee</t>
  </si>
  <si>
    <t>go</t>
  </si>
  <si>
    <t>31940668</t>
  </si>
  <si>
    <t>Slovenská asociácia korfbalu</t>
  </si>
  <si>
    <t>korfbal</t>
  </si>
  <si>
    <t>30842069</t>
  </si>
  <si>
    <t>Slovenská asociácia motoristického športu</t>
  </si>
  <si>
    <t>orientačné športy</t>
  </si>
  <si>
    <t>florbal</t>
  </si>
  <si>
    <t>30814910</t>
  </si>
  <si>
    <t>taekwondo</t>
  </si>
  <si>
    <t>ľadový hokej</t>
  </si>
  <si>
    <t>Slovenská baseballová federácia</t>
  </si>
  <si>
    <t>Slovenská basketbalová asociácia</t>
  </si>
  <si>
    <t>basketbal</t>
  </si>
  <si>
    <t>31744621</t>
  </si>
  <si>
    <t>Slovenská boxerská federácia</t>
  </si>
  <si>
    <t>box</t>
  </si>
  <si>
    <t>karate</t>
  </si>
  <si>
    <t>golf</t>
  </si>
  <si>
    <t>00688321</t>
  </si>
  <si>
    <t>Slovenská gymnastická federácia</t>
  </si>
  <si>
    <t>gymnastika</t>
  </si>
  <si>
    <t>motocyklový šport</t>
  </si>
  <si>
    <t>36068764</t>
  </si>
  <si>
    <t>Slovenská plavecká federácia</t>
  </si>
  <si>
    <t>plavecké športy</t>
  </si>
  <si>
    <t>Slovenská rugbyová únia</t>
  </si>
  <si>
    <t>37998919</t>
  </si>
  <si>
    <t>Slovenská skialpinistická asociácia</t>
  </si>
  <si>
    <t>skialpinizmus</t>
  </si>
  <si>
    <t>Slovenská softballová asociácia</t>
  </si>
  <si>
    <t>Slovenská squashová asociácia</t>
  </si>
  <si>
    <t>Slovenská triatlonová únia</t>
  </si>
  <si>
    <t>triatlon</t>
  </si>
  <si>
    <t>00688819</t>
  </si>
  <si>
    <t>Slovenská volejbalová federácia</t>
  </si>
  <si>
    <t>volejbal</t>
  </si>
  <si>
    <t>36063835</t>
  </si>
  <si>
    <t>Slovenský atletický zväz</t>
  </si>
  <si>
    <t>Slovenský biliardový zväz</t>
  </si>
  <si>
    <t>biliard</t>
  </si>
  <si>
    <t>36128147</t>
  </si>
  <si>
    <t>Slovenský bowlingový zväz</t>
  </si>
  <si>
    <t>Slovenský bridžový zväz</t>
  </si>
  <si>
    <t>bridž</t>
  </si>
  <si>
    <t>Slovenský curlingový zväz</t>
  </si>
  <si>
    <t>curling</t>
  </si>
  <si>
    <t>00687308</t>
  </si>
  <si>
    <t>Slovenský futbalový zväz</t>
  </si>
  <si>
    <t>horolezectvo</t>
  </si>
  <si>
    <t>31805540</t>
  </si>
  <si>
    <t>Slovenský krasokorčuliarsky zväz</t>
  </si>
  <si>
    <t>Slovenský lukostrelecký zväz</t>
  </si>
  <si>
    <t>lukostreľba</t>
  </si>
  <si>
    <t>00677604</t>
  </si>
  <si>
    <t>letecké športy</t>
  </si>
  <si>
    <t>30811082</t>
  </si>
  <si>
    <t>31745661</t>
  </si>
  <si>
    <t>Slovenský paralympijský výbor</t>
  </si>
  <si>
    <t>30688060</t>
  </si>
  <si>
    <t>Slovenský rýchlokorčuliarsky zväz</t>
  </si>
  <si>
    <t>30806836</t>
  </si>
  <si>
    <t>Slovenský stolnotenisový zväz</t>
  </si>
  <si>
    <t>stolný tenis</t>
  </si>
  <si>
    <t>00603341</t>
  </si>
  <si>
    <t>streľba</t>
  </si>
  <si>
    <t>Slovenský šachový zväz</t>
  </si>
  <si>
    <t>Slovenský šermiarsky zväz</t>
  </si>
  <si>
    <t>šerm</t>
  </si>
  <si>
    <t>30811384</t>
  </si>
  <si>
    <t>Slovenský tenisový zväz</t>
  </si>
  <si>
    <t>tenis</t>
  </si>
  <si>
    <t>00688304</t>
  </si>
  <si>
    <t>Slovenský veslársky zväz</t>
  </si>
  <si>
    <t>veslovanie</t>
  </si>
  <si>
    <t>31791981</t>
  </si>
  <si>
    <t>zápasenie</t>
  </si>
  <si>
    <t>tanečný šport</t>
  </si>
  <si>
    <t>Slovenský zväz bedmintonu</t>
  </si>
  <si>
    <t>bedminton</t>
  </si>
  <si>
    <t>35656743</t>
  </si>
  <si>
    <t>Slovenský zväz biatlonu</t>
  </si>
  <si>
    <t>biatlon</t>
  </si>
  <si>
    <t>Slovenský zväz bobistov</t>
  </si>
  <si>
    <t>00684112</t>
  </si>
  <si>
    <t>Slovenský zväz cyklistiky</t>
  </si>
  <si>
    <t>Slovenský zväz dráhového golfu</t>
  </si>
  <si>
    <t>dráhový golf</t>
  </si>
  <si>
    <t>Slovenský zväz florbalu</t>
  </si>
  <si>
    <t>Slovenský zväz hádzanej</t>
  </si>
  <si>
    <t>hádzaná</t>
  </si>
  <si>
    <t>Slovenský zväz jachtingu</t>
  </si>
  <si>
    <t>jachting</t>
  </si>
  <si>
    <t>17308518</t>
  </si>
  <si>
    <t>kanoistika</t>
  </si>
  <si>
    <t>30811571</t>
  </si>
  <si>
    <t>31119247</t>
  </si>
  <si>
    <t>Slovenský zväz kickboxu</t>
  </si>
  <si>
    <t>kickbox</t>
  </si>
  <si>
    <t>Slovenský zväz ľadového hokeja</t>
  </si>
  <si>
    <t>Slovenský zväz moderného päťboja</t>
  </si>
  <si>
    <t>moderný päťboj</t>
  </si>
  <si>
    <t>30806518</t>
  </si>
  <si>
    <t>Slovenský zväz orientačných športov</t>
  </si>
  <si>
    <t>31751075</t>
  </si>
  <si>
    <t>Slovenský zväz pozemného hokeja</t>
  </si>
  <si>
    <t>pozemný hokej</t>
  </si>
  <si>
    <t>psie záprahy</t>
  </si>
  <si>
    <t>31871526</t>
  </si>
  <si>
    <t>Slovenský zväz rybolovnej techniky</t>
  </si>
  <si>
    <t>rybolovná technika</t>
  </si>
  <si>
    <t>31989373</t>
  </si>
  <si>
    <t>Slovenský zväz sánkarov</t>
  </si>
  <si>
    <t>00684767</t>
  </si>
  <si>
    <t>22665234</t>
  </si>
  <si>
    <t>Slovenský zväz telesne postihnutých športovcov</t>
  </si>
  <si>
    <t>30793203</t>
  </si>
  <si>
    <t>vodné lyžovanie</t>
  </si>
  <si>
    <t>00681768</t>
  </si>
  <si>
    <t>Slovenský zväz vodného motorizmu</t>
  </si>
  <si>
    <t>vodný motorizmus</t>
  </si>
  <si>
    <t>31796079</t>
  </si>
  <si>
    <t>Slovenský zväz vzpierania</t>
  </si>
  <si>
    <t>vzpieranie</t>
  </si>
  <si>
    <t>Združenie šípkarských organizácií</t>
  </si>
  <si>
    <t>šípky</t>
  </si>
  <si>
    <t>00585319</t>
  </si>
  <si>
    <t>Zväz potápačov Slovenska</t>
  </si>
  <si>
    <t>Transfer</t>
  </si>
  <si>
    <t>PPG názov</t>
  </si>
  <si>
    <t>aikido</t>
  </si>
  <si>
    <t>bandy hokej</t>
  </si>
  <si>
    <t>basebal</t>
  </si>
  <si>
    <t>baskická pelota</t>
  </si>
  <si>
    <t>boby a skeleton</t>
  </si>
  <si>
    <t>boccia</t>
  </si>
  <si>
    <t>boule lyonnaise</t>
  </si>
  <si>
    <t>bowling</t>
  </si>
  <si>
    <t>dáma</t>
  </si>
  <si>
    <t>dračie lode</t>
  </si>
  <si>
    <t>fistbal</t>
  </si>
  <si>
    <t>judo</t>
  </si>
  <si>
    <t>ju-jitsu</t>
  </si>
  <si>
    <t>kendo</t>
  </si>
  <si>
    <t>kolieskové korčuľovanie</t>
  </si>
  <si>
    <t>krasokorčuľovanie</t>
  </si>
  <si>
    <t>kriket</t>
  </si>
  <si>
    <t>kulturistika a fitnes</t>
  </si>
  <si>
    <t>ľadové kužele</t>
  </si>
  <si>
    <t>lakros</t>
  </si>
  <si>
    <t>netbal</t>
  </si>
  <si>
    <t>petang</t>
  </si>
  <si>
    <t>pólo</t>
  </si>
  <si>
    <t>potápačské športy</t>
  </si>
  <si>
    <t>povzbudzovanie</t>
  </si>
  <si>
    <t>preťahovanie lanom</t>
  </si>
  <si>
    <t>raketbal</t>
  </si>
  <si>
    <t>rugby</t>
  </si>
  <si>
    <t>rýchlokorčuľovanie</t>
  </si>
  <si>
    <t>sambo</t>
  </si>
  <si>
    <t>sánkovanie</t>
  </si>
  <si>
    <t>savate</t>
  </si>
  <si>
    <t>sepaktakraw</t>
  </si>
  <si>
    <t>silové športy</t>
  </si>
  <si>
    <t>soft tenis</t>
  </si>
  <si>
    <t>softbal</t>
  </si>
  <si>
    <t>squash</t>
  </si>
  <si>
    <t>sumo</t>
  </si>
  <si>
    <t>surfovanie</t>
  </si>
  <si>
    <t>športové lezectvo</t>
  </si>
  <si>
    <t>športové rybárstvo</t>
  </si>
  <si>
    <t>športy s lietajúcim diskom</t>
  </si>
  <si>
    <t>thajský box</t>
  </si>
  <si>
    <t>vodné záchranárstvo</t>
  </si>
  <si>
    <t>Šport pre všetkých, školský a univerzitný  šport</t>
  </si>
  <si>
    <t>Uznané športy</t>
  </si>
  <si>
    <t>Národné športové projekty</t>
  </si>
  <si>
    <t>Športová infraštruktúra</t>
  </si>
  <si>
    <t>Prierezové činnosti</t>
  </si>
  <si>
    <t>a</t>
  </si>
  <si>
    <t>b</t>
  </si>
  <si>
    <t>c</t>
  </si>
  <si>
    <t>d</t>
  </si>
  <si>
    <t>e</t>
  </si>
  <si>
    <t>f</t>
  </si>
  <si>
    <t>g</t>
  </si>
  <si>
    <t>h</t>
  </si>
  <si>
    <t>i</t>
  </si>
  <si>
    <t>j</t>
  </si>
  <si>
    <t>k</t>
  </si>
  <si>
    <t>l</t>
  </si>
  <si>
    <t>m</t>
  </si>
  <si>
    <t>n</t>
  </si>
  <si>
    <t>o</t>
  </si>
  <si>
    <t>p</t>
  </si>
  <si>
    <t>q</t>
  </si>
  <si>
    <t>r</t>
  </si>
  <si>
    <t>s</t>
  </si>
  <si>
    <t>t</t>
  </si>
  <si>
    <t>u</t>
  </si>
  <si>
    <t>v</t>
  </si>
  <si>
    <t>w</t>
  </si>
  <si>
    <t>x</t>
  </si>
  <si>
    <t>y</t>
  </si>
  <si>
    <t>z</t>
  </si>
  <si>
    <t xml:space="preserve">šport 23 </t>
  </si>
  <si>
    <t>talenty</t>
  </si>
  <si>
    <t>reprezentácia</t>
  </si>
  <si>
    <t>administratíva</t>
  </si>
  <si>
    <t>športovci</t>
  </si>
  <si>
    <t>SOV</t>
  </si>
  <si>
    <t>SPV</t>
  </si>
  <si>
    <t>ostatné</t>
  </si>
  <si>
    <t>Účel rozšírený</t>
  </si>
  <si>
    <t>účasť a mládež</t>
  </si>
  <si>
    <t>multi a ŠPV</t>
  </si>
  <si>
    <t>trasy</t>
  </si>
  <si>
    <t>kampaň</t>
  </si>
  <si>
    <t>odmeny</t>
  </si>
  <si>
    <t>Režim</t>
  </si>
  <si>
    <t>Subjekt</t>
  </si>
  <si>
    <t>Právna forma</t>
  </si>
  <si>
    <t>Ulica a číslo domu</t>
  </si>
  <si>
    <t>Mesto</t>
  </si>
  <si>
    <t>PSČ</t>
  </si>
  <si>
    <t>Webové sídlo</t>
  </si>
  <si>
    <t>E-mail</t>
  </si>
  <si>
    <t>Štatutárny zástupca</t>
  </si>
  <si>
    <t>Štatutár - funkcia</t>
  </si>
  <si>
    <t>Kontakná osoba</t>
  </si>
  <si>
    <t>Kontakt
telefón</t>
  </si>
  <si>
    <t>občianske združenie</t>
  </si>
  <si>
    <t>www.bocce.sk</t>
  </si>
  <si>
    <t>Banská Bystrica</t>
  </si>
  <si>
    <t>974 01</t>
  </si>
  <si>
    <t>www.wushuslovakia.sk</t>
  </si>
  <si>
    <t>email@wushuslovakia.sk</t>
  </si>
  <si>
    <t>Ľubomír France</t>
  </si>
  <si>
    <t>generálny sekretár</t>
  </si>
  <si>
    <t>Eisnerova 6131/13</t>
  </si>
  <si>
    <t>Bratislava 4</t>
  </si>
  <si>
    <t>841 07</t>
  </si>
  <si>
    <t>www.szf.sk</t>
  </si>
  <si>
    <t>safslovakia@gmail.com</t>
  </si>
  <si>
    <t>Juraj Turan</t>
  </si>
  <si>
    <t>Prievidza</t>
  </si>
  <si>
    <t>971 01</t>
  </si>
  <si>
    <t>www.korfbal.sk</t>
  </si>
  <si>
    <t>martinsonoga@gmail.com</t>
  </si>
  <si>
    <t>Martin Sonoga</t>
  </si>
  <si>
    <t>predseda</t>
  </si>
  <si>
    <t>Junácka 6</t>
  </si>
  <si>
    <t>Bratislava 3</t>
  </si>
  <si>
    <t>832 80</t>
  </si>
  <si>
    <t>www.sakst.sk</t>
  </si>
  <si>
    <t>Boris Mlsna</t>
  </si>
  <si>
    <t>prezident</t>
  </si>
  <si>
    <t>Fatranská 3</t>
  </si>
  <si>
    <t>Nitra</t>
  </si>
  <si>
    <t>949 01</t>
  </si>
  <si>
    <t>samssk@nextra.sk</t>
  </si>
  <si>
    <t>Dušan Koblišek</t>
  </si>
  <si>
    <t>Vojtech Ruisl</t>
  </si>
  <si>
    <t>www.satkd.sk</t>
  </si>
  <si>
    <t>satkd.wtf@gmail.com</t>
  </si>
  <si>
    <t>Pavel Ižarik</t>
  </si>
  <si>
    <t>www.baseballslovakia.com</t>
  </si>
  <si>
    <t>Dušan Noga</t>
  </si>
  <si>
    <t>František Bunta</t>
  </si>
  <si>
    <t>www.slovakbasket.sk</t>
  </si>
  <si>
    <t>sekretariat@slovakbasket.sk</t>
  </si>
  <si>
    <t>Bratislava 2</t>
  </si>
  <si>
    <t>821 02</t>
  </si>
  <si>
    <t>sbf@sbf.sk</t>
  </si>
  <si>
    <t>Kukučínova 26</t>
  </si>
  <si>
    <t>831 02</t>
  </si>
  <si>
    <t>www.skga.sk</t>
  </si>
  <si>
    <t>skga@skga.sk</t>
  </si>
  <si>
    <t>Kamil Balga</t>
  </si>
  <si>
    <t>gymnastics@sgf.sk</t>
  </si>
  <si>
    <t>Ján Novák</t>
  </si>
  <si>
    <t>Monika Šišková</t>
  </si>
  <si>
    <t>www.sjf.sk</t>
  </si>
  <si>
    <t>Vladimír Chovan</t>
  </si>
  <si>
    <t>Zuzana Bačiak Masaryková</t>
  </si>
  <si>
    <t>50434101</t>
  </si>
  <si>
    <t>Slovenská kanoistika</t>
  </si>
  <si>
    <t>831 04</t>
  </si>
  <si>
    <t>www.canoe.sk</t>
  </si>
  <si>
    <t>canoe@canoe.sk</t>
  </si>
  <si>
    <t>Boris Bergendi</t>
  </si>
  <si>
    <t>Poprad</t>
  </si>
  <si>
    <t>058 01</t>
  </si>
  <si>
    <t>Športovcov 340</t>
  </si>
  <si>
    <t>Považská Bystrica</t>
  </si>
  <si>
    <t>017 01</t>
  </si>
  <si>
    <t>www.smf.sk</t>
  </si>
  <si>
    <t>smf@smf.sk</t>
  </si>
  <si>
    <t>Tatiana Kašlíková</t>
  </si>
  <si>
    <t>Za kasárňou 1</t>
  </si>
  <si>
    <t>831 03</t>
  </si>
  <si>
    <t>www.swimmsvk.sk</t>
  </si>
  <si>
    <t>prezident@swimmsvk.sk</t>
  </si>
  <si>
    <t>Hrobákova 1</t>
  </si>
  <si>
    <t>Bratislava 5</t>
  </si>
  <si>
    <t>851 02</t>
  </si>
  <si>
    <t>www.slovakrugby.sk</t>
  </si>
  <si>
    <t>Eduard Krützner</t>
  </si>
  <si>
    <t>Bobrovec 550</t>
  </si>
  <si>
    <t>Bobrovec</t>
  </si>
  <si>
    <t>032 21</t>
  </si>
  <si>
    <t>www.softballslovakia.com</t>
  </si>
  <si>
    <t>Richard Bohunický</t>
  </si>
  <si>
    <t>www.squash.sk</t>
  </si>
  <si>
    <t>www.triathlon.sk</t>
  </si>
  <si>
    <t>Jozef Jurášek</t>
  </si>
  <si>
    <t>www.svf.sk</t>
  </si>
  <si>
    <t>svf@svf.sk</t>
  </si>
  <si>
    <t>Tomáš Singer</t>
  </si>
  <si>
    <t>Peter Korčok, Vladimír Gubrický</t>
  </si>
  <si>
    <t>prezident, generálny sekretár</t>
  </si>
  <si>
    <t>Vladimír Gubrický</t>
  </si>
  <si>
    <t>Samuel Koniar</t>
  </si>
  <si>
    <t xml:space="preserve">Košice </t>
  </si>
  <si>
    <t>www.slovakbowling.sk</t>
  </si>
  <si>
    <t>Vladimír Merkovský</t>
  </si>
  <si>
    <t>Lopenícka 1/A</t>
  </si>
  <si>
    <t>www.bridgeclub.sk</t>
  </si>
  <si>
    <t>sbz@bridgeclub.sk</t>
  </si>
  <si>
    <t>Peter Belčák</t>
  </si>
  <si>
    <t>www.curling.sk</t>
  </si>
  <si>
    <t>Pavol Pitoňák</t>
  </si>
  <si>
    <t>821 01</t>
  </si>
  <si>
    <t>www.futbalsfz.sk</t>
  </si>
  <si>
    <t>Ján Kováčik</t>
  </si>
  <si>
    <t>Záhradnícka 95</t>
  </si>
  <si>
    <t>821 08</t>
  </si>
  <si>
    <t>www.kraso.sk</t>
  </si>
  <si>
    <t>slovakskating@kraso.sk</t>
  </si>
  <si>
    <t>www.archerysvk.sk</t>
  </si>
  <si>
    <t>office@archerysvk.sk</t>
  </si>
  <si>
    <t>Pri Rajčianke 49</t>
  </si>
  <si>
    <t>Žilina</t>
  </si>
  <si>
    <t>010 01</t>
  </si>
  <si>
    <t>www.sna.sk</t>
  </si>
  <si>
    <t>sna@sna.sk</t>
  </si>
  <si>
    <t>Spišská Nová Ves</t>
  </si>
  <si>
    <t>052 01</t>
  </si>
  <si>
    <t>Ján Magdoško</t>
  </si>
  <si>
    <t>Černockého 6</t>
  </si>
  <si>
    <t>831 53</t>
  </si>
  <si>
    <t>www.sstz.sk</t>
  </si>
  <si>
    <t>sstz1@sstz.sk</t>
  </si>
  <si>
    <t>Wolkrova 4</t>
  </si>
  <si>
    <t>851 01</t>
  </si>
  <si>
    <t>www.shooting.sk</t>
  </si>
  <si>
    <t>Miloslav Benca</t>
  </si>
  <si>
    <t>www.chess.sk</t>
  </si>
  <si>
    <t>sekretariat@chess.sk</t>
  </si>
  <si>
    <t>Vladimír Szűcs</t>
  </si>
  <si>
    <t>Trnavská cesta 39</t>
  </si>
  <si>
    <t>www.slovak-fencing.sk</t>
  </si>
  <si>
    <t>Tatiana Drobná</t>
  </si>
  <si>
    <t>Príkopova 6</t>
  </si>
  <si>
    <t>www.stz.sk</t>
  </si>
  <si>
    <t>stz@stz.sk</t>
  </si>
  <si>
    <t>Tibor Macko</t>
  </si>
  <si>
    <t>Michal Sihelník</t>
  </si>
  <si>
    <t>www.veslovanie.sk</t>
  </si>
  <si>
    <t>rowingslovakia@gmail.com</t>
  </si>
  <si>
    <t>Elena Valentová</t>
  </si>
  <si>
    <t>Slovenská 19</t>
  </si>
  <si>
    <t>Prešov</t>
  </si>
  <si>
    <t>080 01</t>
  </si>
  <si>
    <t>www.bedminton.sk</t>
  </si>
  <si>
    <t>sekretar@bedminton.sk</t>
  </si>
  <si>
    <t>www.biathlon.sk</t>
  </si>
  <si>
    <t>svk@biathlon.sk</t>
  </si>
  <si>
    <t>Líščie údolie 134</t>
  </si>
  <si>
    <t>841 04</t>
  </si>
  <si>
    <t>www.boby.sk</t>
  </si>
  <si>
    <t>szb@boby.sk</t>
  </si>
  <si>
    <t>Milan Jagnešák</t>
  </si>
  <si>
    <t>Zdenka Jagnešáková</t>
  </si>
  <si>
    <t>www.cyklistikaszc.sk</t>
  </si>
  <si>
    <t>szc@cyklistikaszc.sk</t>
  </si>
  <si>
    <t>Peter Privara, Katarína Jakubová</t>
  </si>
  <si>
    <t>Katarína Jakubová</t>
  </si>
  <si>
    <t>www.minigolfsport.sk</t>
  </si>
  <si>
    <t>František Drgoň</t>
  </si>
  <si>
    <t>René Šimanský</t>
  </si>
  <si>
    <t>www.szfb.sk</t>
  </si>
  <si>
    <t>info@szfb.sk</t>
  </si>
  <si>
    <t>Trnavská cesta 37</t>
  </si>
  <si>
    <t>www.slovakhandball.sk</t>
  </si>
  <si>
    <t>szh@slovakhandball.sk</t>
  </si>
  <si>
    <t>Jaroslav Holeša</t>
  </si>
  <si>
    <t>Ivan Sabovik</t>
  </si>
  <si>
    <t>www.sailing.sk</t>
  </si>
  <si>
    <t>szj@sailing.sk</t>
  </si>
  <si>
    <t>Marián Babjak</t>
  </si>
  <si>
    <t>szj@judo.sk</t>
  </si>
  <si>
    <t>Ján Krišanda</t>
  </si>
  <si>
    <t>Peter Pisoň</t>
  </si>
  <si>
    <t>Slovenský Zväz Karate</t>
  </si>
  <si>
    <t>www.karate.sk</t>
  </si>
  <si>
    <t>karate@karate.sk</t>
  </si>
  <si>
    <t>Daniel Líška</t>
  </si>
  <si>
    <t>Leopold Roman</t>
  </si>
  <si>
    <t>onuscak@kickboxing.sk</t>
  </si>
  <si>
    <t>Peter Onuščák</t>
  </si>
  <si>
    <t>Viliam Sabol</t>
  </si>
  <si>
    <t>Trnavská cesta 27/B</t>
  </si>
  <si>
    <t>www.hockeyslovakia.sk</t>
  </si>
  <si>
    <t>www.pentathlon.sk</t>
  </si>
  <si>
    <t>smpa@pentathlon.sk</t>
  </si>
  <si>
    <t>Dušan Poláček ml.</t>
  </si>
  <si>
    <t>Dušan Poláček st.</t>
  </si>
  <si>
    <t>slovakia@orienteering.sk</t>
  </si>
  <si>
    <t>Milan Mazúr</t>
  </si>
  <si>
    <t>Jurkovičova 5</t>
  </si>
  <si>
    <t>831 06</t>
  </si>
  <si>
    <t>www.szph.sk</t>
  </si>
  <si>
    <t>szph@szph.sk</t>
  </si>
  <si>
    <t>Ľudmila Pastorová</t>
  </si>
  <si>
    <t>Mariana Mankovecká</t>
  </si>
  <si>
    <t>Svornosti 69</t>
  </si>
  <si>
    <t>Nové Zámky</t>
  </si>
  <si>
    <t>940 77</t>
  </si>
  <si>
    <t>www.szrtnz.sk</t>
  </si>
  <si>
    <t>szrtnz@szm.sk</t>
  </si>
  <si>
    <t>Juraj Mészáros</t>
  </si>
  <si>
    <t>Starý Smokovec 18074</t>
  </si>
  <si>
    <t>062 01</t>
  </si>
  <si>
    <t>www.sane.sk</t>
  </si>
  <si>
    <t>Jozef Škvarek</t>
  </si>
  <si>
    <t>Viera Bachárová Findurová</t>
  </si>
  <si>
    <t>www.szts.sk</t>
  </si>
  <si>
    <t>szts@szts.sk</t>
  </si>
  <si>
    <t>Petr Horáček</t>
  </si>
  <si>
    <t>Slovenský zväz vodného lyžovania a wakeboardingu</t>
  </si>
  <si>
    <t>www.waterski.sk</t>
  </si>
  <si>
    <t>waterski@waterski.sk</t>
  </si>
  <si>
    <t>Alexander Vaško</t>
  </si>
  <si>
    <t>Denisa Oravcová</t>
  </si>
  <si>
    <t>Trnavská cesta 29</t>
  </si>
  <si>
    <t>832 84</t>
  </si>
  <si>
    <t>www.szvm.sk</t>
  </si>
  <si>
    <t>szvm@szvm.sk</t>
  </si>
  <si>
    <t>www.vzpieranie.sk</t>
  </si>
  <si>
    <t>szv@vzpieranie.sk</t>
  </si>
  <si>
    <t>Ján Štefánik</t>
  </si>
  <si>
    <t>Szakkayho 1</t>
  </si>
  <si>
    <t>Košice</t>
  </si>
  <si>
    <t>040 01</t>
  </si>
  <si>
    <t>www.slovakiadart.sk</t>
  </si>
  <si>
    <t>info@sipky.sk</t>
  </si>
  <si>
    <t>Karol Kirchner</t>
  </si>
  <si>
    <t>www.zps-diving.sk</t>
  </si>
  <si>
    <t>zps@zps-diving.sk</t>
  </si>
  <si>
    <t>Roman Baláž</t>
  </si>
  <si>
    <t>Príspevok uznanému športu</t>
  </si>
  <si>
    <t>Príspevok šporovcom top tímu</t>
  </si>
  <si>
    <t>Príspevok Slovenskému olympijskému výboru</t>
  </si>
  <si>
    <t>Príspevok slovenskému paralympijskému výboru</t>
  </si>
  <si>
    <t>Dotácia</t>
  </si>
  <si>
    <t>AK</t>
  </si>
  <si>
    <t>Benediktiho 5</t>
  </si>
  <si>
    <t>Bratislava 1</t>
  </si>
  <si>
    <t>811 05</t>
  </si>
  <si>
    <t>www.spv.sk</t>
  </si>
  <si>
    <t>spcoffice@spv.sk</t>
  </si>
  <si>
    <t>Ján Riapoš</t>
  </si>
  <si>
    <t>www.sztps.sk</t>
  </si>
  <si>
    <t>tps@sztps.sk</t>
  </si>
  <si>
    <t>www.olympic.sk</t>
  </si>
  <si>
    <t>office@olympic.sk</t>
  </si>
  <si>
    <t>Organizácia podujatia
názov podujatia (napr. Kongres ISF, Svetový pohár ICU):
miesto konania (napr. Komjatice):
termín (od-do) (napr. 1.5.-15.5.2013):
počet aktívnych účastníkov (napr. 223):
počet odpracovaných hodín spolu: (napr. 690):
hrubé mzdy vyplatené osobám v súvislosti s podujatím vrátane odvodov zamestnávateľa spolu (dohody, zmluvy, faktúry, a pod.) v eur:</t>
  </si>
  <si>
    <t>Hrubé mzdy vyplatené osobám (zamestnancom) vrátane odvodov zamestnávateľa
počet fyzických osôb (napr. 3):
obdobie (napr. január - marec):</t>
  </si>
  <si>
    <t>Služobné motorové vozidlo
EČV (napr. BB 123 AK):
Obdobie (napr. 3.7.-28.7.2013):
Najazdené kilometre (napr. 1 211 km):</t>
  </si>
  <si>
    <t>Pracovná cesta
(napr. výjazd na výkonný výbor, na majstrovstvá)
Názov (napr. majstrovstvá sveta, sústredenie, kongres, zasadnutie komisie):
Termín (napr. 1.5.-3.6.2013):
Miesto - mesto a štát (napr. Palermo, Taliansko):
Spôsob dopravy (napr. letecky):
Počet všetkých osôb na pracovnej ceste (napr. 17)
z toho:
- športovci (+ navádzači): 12
- tréneri + rozhodcovia + vedúci výpravy + administratívni pracovníci + lekár + fyzioterapeut + masér + ): 2
- ostatné osoby (napr. sponzori, hostia): 3</t>
  </si>
  <si>
    <t>Prijímateľ dotácie:</t>
  </si>
  <si>
    <t xml:space="preserve"> </t>
  </si>
  <si>
    <t>Interné číslo účtovného dokladu</t>
  </si>
  <si>
    <t>Číslo externého (originálneho)
účtovného dokladu</t>
  </si>
  <si>
    <t>Dátum skutočnej úhrady účtovného dokladu</t>
  </si>
  <si>
    <t>Dodávateľ plnenia</t>
  </si>
  <si>
    <t>ÚDAJE ZORADIŤ PODĽA ÚČELU ÚHRADY A V RÁMCI JEDNÉHO ÚČELU PODĽA POPISU ÚHRADY</t>
  </si>
  <si>
    <r>
      <t xml:space="preserve">Popis úhrady
</t>
    </r>
    <r>
      <rPr>
        <b/>
        <sz val="8"/>
        <color indexed="10"/>
        <rFont val="Arial"/>
        <family val="2"/>
      </rPr>
      <t>(vyberte z rozbaľovacieho zoznamu, alebo zadajte voľný text)</t>
    </r>
  </si>
  <si>
    <r>
      <t>Skutočne uhradená suma</t>
    </r>
    <r>
      <rPr>
        <b/>
        <sz val="8"/>
        <rFont val="Arial"/>
        <family val="2"/>
      </rPr>
      <t xml:space="preserve">
(eur)</t>
    </r>
  </si>
  <si>
    <r>
      <t xml:space="preserve">Účel úhrady
</t>
    </r>
    <r>
      <rPr>
        <b/>
        <sz val="8"/>
        <color indexed="10"/>
        <rFont val="Arial"/>
        <family val="2"/>
      </rPr>
      <t>(vyberte zo zoznamu, inak automatické vyhodnocovanie nebude fungovať)</t>
    </r>
  </si>
  <si>
    <t>Grafické vysvetlenie spolufinancovania (napr. 35%):</t>
  </si>
  <si>
    <t>Povinne vyúčtovaná suma</t>
  </si>
  <si>
    <t>DÔLEŽITÉ UPOZORNENIA</t>
  </si>
  <si>
    <t>VYSVETLIVKY</t>
  </si>
  <si>
    <t>Účel úhrady (stĺpec A)</t>
  </si>
  <si>
    <t>Vybrať z rozbaľovacieho zoznamu, inak formulár nebude správne vyhodnocovať vyúčtovanie.</t>
  </si>
  <si>
    <t>POZOR:</t>
  </si>
  <si>
    <t>Doklady vkladať v poradí jednotlivých účelov a v rámci účelov podľa Popisu uhradeného plnenia.</t>
  </si>
  <si>
    <t>Interné číslo účtovného dokladu (stĺpec B)</t>
  </si>
  <si>
    <t xml:space="preserve">Neuvádzať číslo faktúry, ani číslo pokladničného bloku, ani variabilný symbol platby. </t>
  </si>
  <si>
    <t>Číslo externého (originálneho) účtovného dokladu (stĺpec C)</t>
  </si>
  <si>
    <t>Uviesť variabilný symbol faktúry, alebo číslo pracovnej zmluvy (napr. v prípade pracovného pomeru alebo dohody), alebo číslo výdavkového pokladničného dokladu (napr. v prípade pracovnej cesty). V prípade refundácií uviesť čísla pôvodných refundovaných dokladov. Čísla dokladov uvádzať presne, aj s pomlčkou, alebo iným znakom.</t>
  </si>
  <si>
    <t>Dátum skutočnej úhrady účtovného dokladu (stĺpec D)</t>
  </si>
  <si>
    <t>neuvádzať dátum zadania príkazu na úhradu,</t>
  </si>
  <si>
    <t>neuvádzať dátum splatnosti/vystavenia/zdaniteľného plnenia faktúry,</t>
  </si>
  <si>
    <t>Popis úhrady (stĺpec E)</t>
  </si>
  <si>
    <t xml:space="preserve">V prípade refundácie (napr. výdavkov klubu) treba uzatvoriť zmluvu o refundácii (s daným klubom) a rozpísať použitie na konkrétne položky. </t>
  </si>
  <si>
    <t>Dodávateľom plnenia je</t>
  </si>
  <si>
    <t>VŽDY meno a priezvisko živnostníka (NIE napr. "osoba 1") s označením "živnostník",  nakoľko ide o obchodné meno a príjem z podnikateľskej činnosti,</t>
  </si>
  <si>
    <t>IČO:</t>
  </si>
  <si>
    <t>Sídlo:</t>
  </si>
  <si>
    <t>SPOLU</t>
  </si>
  <si>
    <t xml:space="preserve">Názov prijímateľa prostriedkov: </t>
  </si>
  <si>
    <t>Poskytnuté prostriedky</t>
  </si>
  <si>
    <t>Aktualizovaná suma prostriedkov poskytnutých ministerstvom k  dátumu</t>
  </si>
  <si>
    <t>Príklady vyplnenia formulára</t>
  </si>
  <si>
    <t>Slovenský zväz skúšobný</t>
  </si>
  <si>
    <t>CP14-110</t>
  </si>
  <si>
    <t>počet odpracovaných hodín spolu: 100
hrubé mzdy vyplatené osobám v súvislosti s podujatím vrátane odvodov zamestnávateľa spolu (dohody, zmluvy, faktúry, a pod.) v eur</t>
  </si>
  <si>
    <t>osoba 1 - osoba 20</t>
  </si>
  <si>
    <t>DF 24</t>
  </si>
  <si>
    <t>náklady na ubytovanie 10 športovcov + 1 tréner</t>
  </si>
  <si>
    <t>Chata Breznovčan</t>
  </si>
  <si>
    <t>3020</t>
  </si>
  <si>
    <t>grafické práce na výrobe loga podujatia</t>
  </si>
  <si>
    <t>Anna Malá - PROMOTION, s.r.o.</t>
  </si>
  <si>
    <t>100002352</t>
  </si>
  <si>
    <t xml:space="preserve">cestovné - vlak - Bratislava - Brezno, 16 osôb </t>
  </si>
  <si>
    <t>Ján Rýchly</t>
  </si>
  <si>
    <t>DF 26</t>
  </si>
  <si>
    <t>stravovanie 20 osôb</t>
  </si>
  <si>
    <t>Reštaurácia "U vodníka", Brezno</t>
  </si>
  <si>
    <t>DF 29</t>
  </si>
  <si>
    <t>prenájom plavárne</t>
  </si>
  <si>
    <t>STARZ, Bratislava</t>
  </si>
  <si>
    <t>DF 30</t>
  </si>
  <si>
    <t>nákup športového oblečenia - 15 ks</t>
  </si>
  <si>
    <t>Adidas, Brezno</t>
  </si>
  <si>
    <t>3252514</t>
  </si>
  <si>
    <t>nákup leteniek - 6 ks</t>
  </si>
  <si>
    <t>Czech Airlines</t>
  </si>
  <si>
    <t>materiálové zabezpečenie pretekov - nákup 4 pušiek</t>
  </si>
  <si>
    <t>Puškárstvo - Ernest Bezaj, Malinovo</t>
  </si>
  <si>
    <t>DF 32</t>
  </si>
  <si>
    <t>občerstvenie - 6 osôb</t>
  </si>
  <si>
    <t>Messing Catering, s.r.o., Rovinka</t>
  </si>
  <si>
    <t>DF 33</t>
  </si>
  <si>
    <t>ubytovanie - 2 osoby</t>
  </si>
  <si>
    <t>Jozef Karát - privát, Šaľa</t>
  </si>
  <si>
    <t>DF50</t>
  </si>
  <si>
    <t>prenájom miestnosti</t>
  </si>
  <si>
    <t>Double Tree Hotel, Bratislava</t>
  </si>
  <si>
    <t>999</t>
  </si>
  <si>
    <t>Železničná spoločnosť, a.s., Slovensko</t>
  </si>
  <si>
    <t>258963</t>
  </si>
  <si>
    <t>vecné ceny - poháre 3 ks</t>
  </si>
  <si>
    <t>Victory sport, s.r.o.</t>
  </si>
  <si>
    <t>Ostatné</t>
  </si>
  <si>
    <t>P1/V/316</t>
  </si>
  <si>
    <t>osoba 1, osoba 4 - 7</t>
  </si>
  <si>
    <t>258</t>
  </si>
  <si>
    <t>doplnky výživy - 21 športovcov</t>
  </si>
  <si>
    <t>Lekáreň Kozia, Bratislava</t>
  </si>
  <si>
    <t>oprava športtesteru</t>
  </si>
  <si>
    <t>TOP TREND Patrik Valo</t>
  </si>
  <si>
    <t>Uniqa poisťovňa, a.s.</t>
  </si>
  <si>
    <t>OMV, s.r.o.</t>
  </si>
  <si>
    <t>32</t>
  </si>
  <si>
    <t>poštovné</t>
  </si>
  <si>
    <t>Slovenská pošta, a.s.</t>
  </si>
  <si>
    <t>3</t>
  </si>
  <si>
    <t>Slovenské združenie telesnej kultúry</t>
  </si>
  <si>
    <t>P1/V/259</t>
  </si>
  <si>
    <t>20123698752</t>
  </si>
  <si>
    <t>SPORTMEDICAL s.r.o., Bratislava</t>
  </si>
  <si>
    <t>40010</t>
  </si>
  <si>
    <t>nákup materiálu - reprezentačná vlajka 1 ks</t>
  </si>
  <si>
    <t>ADAT, s.r.o.</t>
  </si>
  <si>
    <t>Prestige catering, s.r.o.</t>
  </si>
  <si>
    <t>DF500</t>
  </si>
  <si>
    <t>prenájom plavárne, 4 dráhy, 8 hodín</t>
  </si>
  <si>
    <t>Mesto Žilina</t>
  </si>
  <si>
    <t>14</t>
  </si>
  <si>
    <t>Boris Dubaj - živnostník</t>
  </si>
  <si>
    <t>bankové poplatky</t>
  </si>
  <si>
    <t>SLSP, a.s.</t>
  </si>
  <si>
    <t>980</t>
  </si>
  <si>
    <t>Internationale Asociation .....</t>
  </si>
  <si>
    <t>5</t>
  </si>
  <si>
    <t>Konfederácia športových zväzov</t>
  </si>
  <si>
    <t>78954787</t>
  </si>
  <si>
    <t>e-Net, s.r.o.</t>
  </si>
  <si>
    <t>FD52</t>
  </si>
  <si>
    <t>Slovak telekom, a.s.</t>
  </si>
  <si>
    <t>V1-12</t>
  </si>
  <si>
    <t>Slovnaft, a.s. Bratislava</t>
  </si>
  <si>
    <t>25</t>
  </si>
  <si>
    <t>358</t>
  </si>
  <si>
    <t>Ondrej Pado - živnostník</t>
  </si>
  <si>
    <t>26985235</t>
  </si>
  <si>
    <t>oprava služobného motorového vozidla, BA 222 AA</t>
  </si>
  <si>
    <t>Prvý autoservis, Bratislava</t>
  </si>
  <si>
    <t>P1/V/309</t>
  </si>
  <si>
    <t>PP46130119</t>
  </si>
  <si>
    <t>lekárske vyšetrenie - 10 športovcov</t>
  </si>
  <si>
    <t>Alpha medical a.s.</t>
  </si>
  <si>
    <t>256</t>
  </si>
  <si>
    <t>laboratórne vyšetrenie</t>
  </si>
  <si>
    <t>Nemocnica s poliklinikou, Prešov</t>
  </si>
  <si>
    <t>Dušan Otčenáš - Martek Sport</t>
  </si>
  <si>
    <t>ID258</t>
  </si>
  <si>
    <t>športová výstroj - tenisové rakety - 7 ks</t>
  </si>
  <si>
    <t>Sportissimo, Bratislava</t>
  </si>
  <si>
    <t xml:space="preserve">Peter Konrád </t>
  </si>
  <si>
    <t>regenerácia</t>
  </si>
  <si>
    <t>369</t>
  </si>
  <si>
    <t>Národné tenisové centrum, a.s.</t>
  </si>
  <si>
    <t>25412</t>
  </si>
  <si>
    <t>doplnky výživy</t>
  </si>
  <si>
    <t>Sunpharma, s.r.o.</t>
  </si>
  <si>
    <t>nákup mikrobusu, EVČ BA 111 SS (faktúra doložená v prílohe vyúčtovania)</t>
  </si>
  <si>
    <t>AUDI centrum, s.r.o.</t>
  </si>
  <si>
    <t>36/14</t>
  </si>
  <si>
    <t>rekonštrukcia športovej haly v Čadci - opláštenie tribúny, výmena sedadiel, rekonštrukcia šatní a sociálnych zariadení (faktúra doložená v prílohe vyúčtovania)</t>
  </si>
  <si>
    <t>Rekostav, s.r.o., Čadca</t>
  </si>
  <si>
    <t>(1) - výber a príprava športových talentov</t>
  </si>
  <si>
    <t>ID082</t>
  </si>
  <si>
    <t>555</t>
  </si>
  <si>
    <t>Autodoprava Charvát, Veľké Bielice</t>
  </si>
  <si>
    <t>ID100</t>
  </si>
  <si>
    <t>444</t>
  </si>
  <si>
    <t>Ján Rýchly, prezident zväzu</t>
  </si>
  <si>
    <t>FA213090</t>
  </si>
  <si>
    <t>1300072</t>
  </si>
  <si>
    <t xml:space="preserve">potlač 4 ks športových dresov </t>
  </si>
  <si>
    <t>RES Promotion, s.r.o., Košice 1</t>
  </si>
  <si>
    <t>DF2555</t>
  </si>
  <si>
    <t>Fyziopraktik, s.r.o.</t>
  </si>
  <si>
    <t>PZ5</t>
  </si>
  <si>
    <t>Henrich Madaj - živnostník</t>
  </si>
  <si>
    <t>254</t>
  </si>
  <si>
    <t>Materiálové vybavenie športovcov CTM Žilina, náhradné súčiastky na bicykel</t>
  </si>
  <si>
    <t>Bottico, s.r.o. Otrokovice</t>
  </si>
  <si>
    <t>141</t>
  </si>
  <si>
    <t>regenerácia športovcov CTM Bobot, 30 hodín</t>
  </si>
  <si>
    <t>Slovenské liečebné kúpele Rajecké Teplice, a.s.</t>
  </si>
  <si>
    <t>ID221</t>
  </si>
  <si>
    <t>Ubytovňa Nádej, Bardejov</t>
  </si>
  <si>
    <t>760998</t>
  </si>
  <si>
    <t>Peter Novák</t>
  </si>
  <si>
    <t>760852</t>
  </si>
  <si>
    <t xml:space="preserve">odmena trénerovi mládeže </t>
  </si>
  <si>
    <t>Miroslav Hurban</t>
  </si>
  <si>
    <t>tlač diplomov A4 547 ks</t>
  </si>
  <si>
    <t>Mouton, s.r.o. Žilina</t>
  </si>
  <si>
    <t>36</t>
  </si>
  <si>
    <t xml:space="preserve">technické a organizačné zabezpečenie súťaže - úprava pretekárskej dráhy, stavba pódia, organizácia záverečného ceremoniálu, moderovanie </t>
  </si>
  <si>
    <t>Dušan Tesár - Select Managering, s.r.o.</t>
  </si>
  <si>
    <t>nákup športového vybavenia - 20 ks lôpt</t>
  </si>
  <si>
    <t>Sport, s.r.o. Poprad</t>
  </si>
  <si>
    <t>56/C</t>
  </si>
  <si>
    <t>OMV, s.r.o., Bratislava</t>
  </si>
  <si>
    <t>952</t>
  </si>
  <si>
    <t>športový materiál - bedmintonové rakety, košíky</t>
  </si>
  <si>
    <t xml:space="preserve">Funny sport, s.r.o., Prešov </t>
  </si>
  <si>
    <t>zdravotné služby</t>
  </si>
  <si>
    <t>DZS OPTIMUS, s.r.o.</t>
  </si>
  <si>
    <t>V582/14</t>
  </si>
  <si>
    <t>materiál na obnovu značkovania - okres Poprad - farby, štetce, stĺpiky</t>
  </si>
  <si>
    <t>Color, s.r.o., Poprad</t>
  </si>
  <si>
    <t>a - kriket - bežné výdavky</t>
  </si>
  <si>
    <t>b - Sergej Bubka</t>
  </si>
  <si>
    <t>a - kriket - mikrobus</t>
  </si>
  <si>
    <t>a - kriket - hala</t>
  </si>
  <si>
    <t>d - finančné odmeny športovcom a trénerom - Eleonóra Sihoťová</t>
  </si>
  <si>
    <t xml:space="preserve">d - finančné odmeny športovcom a trénerom -  Miroslav Hurban </t>
  </si>
  <si>
    <t>d- Národná súťaž v skúškach</t>
  </si>
  <si>
    <t>d- obnova turistických značkovaných trás a údržba turistických informačných miest</t>
  </si>
  <si>
    <t>Zoznam akceptovaných skratiek</t>
  </si>
  <si>
    <t>Pri vyúčtovaní môžete používať nasledovné skratky. Ak potrebujete, definujte ďalšie.</t>
  </si>
  <si>
    <t>Skratka</t>
  </si>
  <si>
    <t>Vysvetlenie</t>
  </si>
  <si>
    <t>MS</t>
  </si>
  <si>
    <t>majstrovstvá sveta</t>
  </si>
  <si>
    <t>ME</t>
  </si>
  <si>
    <t>majstrovstvá Európy</t>
  </si>
  <si>
    <t>SP</t>
  </si>
  <si>
    <t>svetový pohár</t>
  </si>
  <si>
    <t>EP</t>
  </si>
  <si>
    <t>európsky pohár</t>
  </si>
  <si>
    <t>MSR</t>
  </si>
  <si>
    <t>majstrovstvá Slovenska</t>
  </si>
  <si>
    <t>VV</t>
  </si>
  <si>
    <t>výkonný výbor</t>
  </si>
  <si>
    <t>ŠH</t>
  </si>
  <si>
    <t>športová hala</t>
  </si>
  <si>
    <t>PHM</t>
  </si>
  <si>
    <t>pohonné hmoty</t>
  </si>
  <si>
    <t>VC</t>
  </si>
  <si>
    <t>veľká cena</t>
  </si>
  <si>
    <t>VZ</t>
  </si>
  <si>
    <t>valné zhromaždenie</t>
  </si>
  <si>
    <t>EČV</t>
  </si>
  <si>
    <t>evidenčné číslo vozidla</t>
  </si>
  <si>
    <t>OA</t>
  </si>
  <si>
    <t>osobný automobil</t>
  </si>
  <si>
    <t>BUS</t>
  </si>
  <si>
    <t>autobus</t>
  </si>
  <si>
    <t>LOD</t>
  </si>
  <si>
    <t>loď</t>
  </si>
  <si>
    <t>LET</t>
  </si>
  <si>
    <t>lietadlo</t>
  </si>
  <si>
    <t>VLAK</t>
  </si>
  <si>
    <t>vlak</t>
  </si>
  <si>
    <t>ÚTM</t>
  </si>
  <si>
    <t>útvar talentovanej mládeže</t>
  </si>
  <si>
    <t>CTM</t>
  </si>
  <si>
    <t>centrum talentovanej mládeže</t>
  </si>
  <si>
    <t>(5) Prijímateľ uvádza každý príjem (poukázané Finančné prostriedky) a každý výdaj (použitie Finančných prostriedkov) na samostatnom riadku ako samostatnú položku. Ak je potrebné platbu rozdeliť na viacero účelov, rozpíše sa táto platba na viacero riadkov, v každom riadku sa uvedie príslušný kód účelu a riadok sa priradí k príslušnému účelu.</t>
  </si>
  <si>
    <r>
      <t xml:space="preserve">(9) Pri vkladaní údajov ako pomôcky </t>
    </r>
    <r>
      <rPr>
        <b/>
        <sz val="10"/>
        <rFont val="Arial"/>
        <family val="2"/>
      </rPr>
      <t>použite komentáre</t>
    </r>
    <r>
      <rPr>
        <sz val="10"/>
        <rFont val="Arial"/>
        <family val="2"/>
        <charset val="238"/>
      </rPr>
      <t>, ktoré sa zobrazia, keď podržíte kurzor myši nad bunkami označenými malými červenými trojuholníčkami v záhlaví stĺpcov.</t>
    </r>
  </si>
  <si>
    <t>(13) Vyúčtovávané sumy vkladajte s presnosťou na dve desatinné miesta.</t>
  </si>
  <si>
    <r>
      <t>(14) V prípade inej meny ako euro</t>
    </r>
    <r>
      <rPr>
        <sz val="10"/>
        <rFont val="Arial"/>
        <family val="2"/>
        <charset val="238"/>
      </rPr>
      <t xml:space="preserve"> sumu na účtovnom doklade (napr. na faktúre) prepočítajte na eurá podľa kurzu na účtovnom doklade, resp. aktuálnym kurzom NBS ku dňu realizácie platby. V prípade doloženia faktúr (dokladov) za kapitálové výdavky je potrebné doložiť faktúru (doklad), na ktorej je údaj s aktuálnym kurzom k dátumu prepočítania a prepočítanou sumou.</t>
    </r>
  </si>
  <si>
    <t>00586455</t>
  </si>
  <si>
    <t>37818058</t>
  </si>
  <si>
    <t>Slovenský horolezecký spolok JAMES</t>
  </si>
  <si>
    <t>www.james.sk</t>
  </si>
  <si>
    <t>office@james.sk</t>
  </si>
  <si>
    <t>www.saaf.sk</t>
  </si>
  <si>
    <t>info@saaf.sk</t>
  </si>
  <si>
    <t>Slovenský zväz psích záprahov</t>
  </si>
  <si>
    <t>www.mushing.sk</t>
  </si>
  <si>
    <t>Právna forma:</t>
  </si>
  <si>
    <t>Podprogram</t>
  </si>
  <si>
    <t>Čestne vyhlasujem, že</t>
  </si>
  <si>
    <t>a) všetky uvedené údaje sú pravdivé,</t>
  </si>
  <si>
    <t>c) toto vytlačené a podpísané vyúčtovanie je zhodné s hárkom, ktorý sme zaslali na adresu ziadosti.sport@minedu.sk dňa ....................... o .......... hod. ........ min.</t>
  </si>
  <si>
    <t>Súhlasím so zhromažďovaním, spracovávaním a zverejňovaním poskytnutých údajov.</t>
  </si>
  <si>
    <t>Účel poskytnutých finančných prostriedkov</t>
  </si>
  <si>
    <t>Prierezové činnosti v športe</t>
  </si>
  <si>
    <t>Vyúčtované
FP</t>
  </si>
  <si>
    <t>Schválená
(eur)</t>
  </si>
  <si>
    <t>ico+ucel</t>
  </si>
  <si>
    <t>Vyúčtované
SF</t>
  </si>
  <si>
    <t>Poskytnuté
FP</t>
  </si>
  <si>
    <t>Povinnosť
vrátiť</t>
  </si>
  <si>
    <t>Dátum:</t>
  </si>
  <si>
    <t>ico+ppg</t>
  </si>
  <si>
    <t>Povinné
SF</t>
  </si>
  <si>
    <t>Priebežné čerpanie a vyúčtovanie finančných prostriedkov poskytnutých zo štátneho rozpočtu v oblasti športu</t>
  </si>
  <si>
    <t>AAA</t>
  </si>
  <si>
    <t>BBB</t>
  </si>
  <si>
    <t>CCC</t>
  </si>
  <si>
    <t>DDD</t>
  </si>
  <si>
    <t>EEE</t>
  </si>
  <si>
    <t>FFF</t>
  </si>
  <si>
    <t>GGG</t>
  </si>
  <si>
    <t>HHH</t>
  </si>
  <si>
    <t>Poskytnutý príspevok uznanému športu</t>
  </si>
  <si>
    <t>Vyúčtovaný príspevok uznanému športu</t>
  </si>
  <si>
    <t>Názov</t>
  </si>
  <si>
    <t>BK</t>
  </si>
  <si>
    <t>B</t>
  </si>
  <si>
    <t>K</t>
  </si>
  <si>
    <t>PPGBK</t>
  </si>
  <si>
    <t>ICO+PPG+BK</t>
  </si>
  <si>
    <t>Použitie príspevku uznanému športu</t>
  </si>
  <si>
    <t>Poskytnuté
(eur)</t>
  </si>
  <si>
    <t>Povinnosť
vrátiť
(eur)</t>
  </si>
  <si>
    <t>Základné pokyny</t>
  </si>
  <si>
    <t>1. Vložiť údaje do hárkov "Príjmy" a "Doklady".</t>
  </si>
  <si>
    <t>2. Skontrolovať hárky "Doklady" a "Spolu".</t>
  </si>
  <si>
    <r>
      <t xml:space="preserve">3. Po kontrole odoslať elektronickú verziu formuláru na adresu </t>
    </r>
    <r>
      <rPr>
        <b/>
        <sz val="11"/>
        <color indexed="30"/>
        <rFont val="Arial"/>
        <family val="2"/>
        <charset val="238"/>
      </rPr>
      <t>ziadosti.sport@minedu.sk.</t>
    </r>
  </si>
  <si>
    <t>4. Vyplniť hárok  "Avízo - vratka" (len Prijímatelia, ktorí nevyčerpali celú sumu).</t>
  </si>
  <si>
    <t>6. Dopísať do hárku "Spolu" dátum a čas odoslania elektronickej verzie formuláru vyúčtovania.</t>
  </si>
  <si>
    <t>(2) Prijímateľ Finančných prostriedkov je v súlade s § 65 ods. (6) zákona o športe povinný priebežne zverejňovať informácie o prijatí a spôsobe použitia Finančných prostriedkov najneskôr do 25. dňa kalendárneho mesiaca nasledujúceho po kalendárnom mesiaci, v ktorom boli Finančné prostriedky prijaté alebo použité. 
Zverejnením formuláru vyúčtovania na svojej webovej stránke a jeho pravidelnou aktualizáciou, vrátane oznámenia tejto webovej adresy ministerstvu, si túto povinnosť splníte.</t>
  </si>
  <si>
    <r>
      <t xml:space="preserve">(11) Pri vkladaní popisu uhradeného plnenia </t>
    </r>
    <r>
      <rPr>
        <b/>
        <sz val="10"/>
        <rFont val="Arial"/>
        <family val="2"/>
        <charset val="238"/>
      </rPr>
      <t xml:space="preserve">vyberte z rozbaľovacieho zoznamu správnu možnosť. </t>
    </r>
    <r>
      <rPr>
        <sz val="10"/>
        <rFont val="Arial"/>
        <family val="2"/>
        <charset val="238"/>
      </rPr>
      <t>V prípade, ak sa daná možnosť vo výbere nenachádza, zadajte voľný text (výstižný s presnou špecifikáciou plnenia).</t>
    </r>
  </si>
  <si>
    <t>(15) Je dôležité vyplniť všetky bunky v každom riadku. Prázdne bunky nie sú prípustné. Výnimku tvorí úvodný riadok k danej aktivite s presnou kvantifikáciou akcie/podujatia/súťaže/konferencie/školenia.</t>
  </si>
  <si>
    <t>(17) Nakoľko elektronická forma vyúčtovania bude zverejnená na internete, pri osobných nákladoch neuvádzajte mená osôb, ale „osoba 1“, „osoba 2“, „osoba 3“, atď. Pokiaľ jednej osobe boli prostriedky poskytnuté viackrát, tejto osobe je potrebné uvádzať vždy to isté označenie.</t>
  </si>
  <si>
    <r>
      <t>(18) V hárku „</t>
    </r>
    <r>
      <rPr>
        <b/>
        <sz val="10"/>
        <rFont val="Arial"/>
        <family val="2"/>
        <charset val="238"/>
      </rPr>
      <t>Doklady</t>
    </r>
    <r>
      <rPr>
        <sz val="10"/>
        <rFont val="Arial"/>
        <family val="2"/>
        <charset val="238"/>
      </rPr>
      <t>“ nemeňte typ ani veľkosť písma.</t>
    </r>
  </si>
  <si>
    <t>(21) Pred tlačou</t>
  </si>
  <si>
    <t>VZOR:</t>
  </si>
  <si>
    <t>Miesto - mesto a štát: Varšava, Poľsko</t>
  </si>
  <si>
    <t>Spôsob dopravy: letecky/BUS</t>
  </si>
  <si>
    <t>Počet všetkých osôb na pracovnej ceste: 6, z toho:</t>
  </si>
  <si>
    <t>športovci (+ navádzači): 1</t>
  </si>
  <si>
    <t>tréneri, rozhodcovia, maséri, vedúci výpravy, lekár, fyzioterapeut atď.:2</t>
  </si>
  <si>
    <t>ostatné osoby: 1</t>
  </si>
  <si>
    <t>Uviesť výstižný popis toho, za čo bola úhrada vykonaná (napr. počet kusov, osôb, dní, názov podujatia, a pod.), to znamená vybrať jednu z ponúkaných možností a vypísať údaje podľa vzoru, alebo zadať vlastný text s presnou špecifikáciou.</t>
  </si>
  <si>
    <t>UPOZORNENIE: pod pracovnou cestou sa rozumie účasť na akomkoľvek podujatí, zasadnutí výkonného výboru, valného zhromaždenia, sústredení, výcvikovom tábore, zasadnutí komisie, konferencii, súťaži, svetovom pohári, európskom pohári, príp. inej akcii.</t>
  </si>
  <si>
    <t xml:space="preserve">c) v prípade, ak dodávateľom plnenia je živnostník, obchodné meno živnostníka, to znamená </t>
  </si>
  <si>
    <t>Prijímateľ</t>
  </si>
  <si>
    <r>
      <t xml:space="preserve">Prijímateľ prostriedkov zo štátneho rozpočtu je povinný </t>
    </r>
    <r>
      <rPr>
        <b/>
        <sz val="10"/>
        <color indexed="30"/>
        <rFont val="Arial"/>
        <family val="2"/>
        <charset val="238"/>
      </rPr>
      <t>priebežne</t>
    </r>
    <r>
      <rPr>
        <sz val="10"/>
        <rFont val="Arial"/>
        <family val="2"/>
        <charset val="238"/>
      </rPr>
      <t xml:space="preserve"> zverejňovať informácie o prijatí a spôsobe ich použitia najneskôr do </t>
    </r>
    <r>
      <rPr>
        <b/>
        <sz val="10"/>
        <color indexed="30"/>
        <rFont val="Arial"/>
        <family val="2"/>
        <charset val="238"/>
      </rPr>
      <t>25. dňa kalendárneho</t>
    </r>
    <r>
      <rPr>
        <b/>
        <sz val="10"/>
        <color indexed="10"/>
        <rFont val="Arial"/>
        <family val="2"/>
      </rPr>
      <t xml:space="preserve"> </t>
    </r>
    <r>
      <rPr>
        <b/>
        <sz val="10"/>
        <color indexed="30"/>
        <rFont val="Arial"/>
        <family val="2"/>
        <charset val="238"/>
      </rPr>
      <t>mesiaca</t>
    </r>
    <r>
      <rPr>
        <sz val="10"/>
        <rFont val="Arial"/>
        <family val="2"/>
        <charset val="238"/>
      </rPr>
      <t xml:space="preserve"> nasledujúceho po kalendárnom mesiaci, v ktorom boli prijaté alebo použité ( § 65, ods. 6 zákona č. 440/2015 Z. z. o športe a o zmene a doplnení niektorých zákonov v znení neskorších predpisov).</t>
    </r>
  </si>
  <si>
    <t>Suma</t>
  </si>
  <si>
    <t>Vyúčtované
(eur)</t>
  </si>
  <si>
    <t>Stromová 1</t>
  </si>
  <si>
    <t>813 30  Bratislava 1</t>
  </si>
  <si>
    <t>Avízo o vrátení finančných prostriedkov</t>
  </si>
  <si>
    <t>z podprogramu:</t>
  </si>
  <si>
    <t>z účelu:</t>
  </si>
  <si>
    <t>z nášho účtu:</t>
  </si>
  <si>
    <t>na účet:</t>
  </si>
  <si>
    <t>Dátum poukázania vrátených prostriedkov:</t>
  </si>
  <si>
    <t>IBAN odosielajúceho účtu:</t>
  </si>
  <si>
    <t>IBAN určeného účtu ministerstva:</t>
  </si>
  <si>
    <t>Dátum odoslania AVÍZA:</t>
  </si>
  <si>
    <t>Suma vrátených prostriedkov (eur):</t>
  </si>
  <si>
    <r>
      <rPr>
        <b/>
        <sz val="8"/>
        <color indexed="8"/>
        <rFont val="Arial"/>
        <family val="2"/>
        <charset val="238"/>
      </rPr>
      <t>SK94 8180 0000 0070 0006 3820</t>
    </r>
    <r>
      <rPr>
        <sz val="8"/>
        <color indexed="8"/>
        <rFont val="Arial"/>
        <family val="2"/>
        <charset val="238"/>
      </rPr>
      <t xml:space="preserve">
(odvody nedaňových príjmov z minulých rokov)
slúži pre vrátenie nevyčerpaných/nezúčtovaných finančných prostriedkov z predchádzajúcich rokov</t>
    </r>
  </si>
  <si>
    <t>SK80 8180 0000 0070 0006 5236</t>
  </si>
  <si>
    <t>SK68 8180 0000 0070 0006 3900</t>
  </si>
  <si>
    <t>SK94 8180 0000 0070 0006 3820</t>
  </si>
  <si>
    <t>Ing. Ildikó Belanová</t>
  </si>
  <si>
    <t>V prípade nejasností kontaktujte nasledovné osoby:</t>
  </si>
  <si>
    <t>1. VYPLŇTE ZELENÉ BUNKY
2. VYTLAČTE, PODPÍŠTE A ODOŠLITE V LISTINNEJ PODOBE</t>
  </si>
  <si>
    <t>Avízo o úhrade výnosov</t>
  </si>
  <si>
    <t>meno, priezvisko, mobil a podpis osoby oprávnenej vykonávať právne úkony
v mene prijímateľa (v súlade so stanovami/zriaďovacou listinou)</t>
  </si>
  <si>
    <r>
      <t xml:space="preserve">(8) Do polí riadkov 107 až 3000 vložte postupne vyúčtovacie údaje (polia zmenia farbu na žltú). Údaje v stĺpcoch B až H je možné vyplniť aj vložením údajov z iného hárku .xls, alebo z iného zdroja (CTRL+C, CTRL+V). </t>
    </r>
    <r>
      <rPr>
        <b/>
        <sz val="10"/>
        <rFont val="Arial"/>
        <family val="2"/>
      </rPr>
      <t>Údaje v stĺpci A nie je možné vyplniť kopírovaním z iného zdroja, ale je potrebné vybrať ich z ponúkaného zoznamu. Pri nedodržaní tohto upozornenia sa poruší funkčnosť formulára a takéto vyúčtovanie nebude akceptované.</t>
    </r>
  </si>
  <si>
    <t>ROZDIEL</t>
  </si>
  <si>
    <t>Slovenská asociácia amerického futbalu, o.z.</t>
  </si>
  <si>
    <t>Slovenská golfová asociácia</t>
  </si>
  <si>
    <t>Slovenská motocyklová federácia</t>
  </si>
  <si>
    <t>Lučenec</t>
  </si>
  <si>
    <t>984 01</t>
  </si>
  <si>
    <t>Makovického 6/2</t>
  </si>
  <si>
    <t>Rudohorská 31</t>
  </si>
  <si>
    <t xml:space="preserve">Banská Bystrica </t>
  </si>
  <si>
    <t>974 11</t>
  </si>
  <si>
    <t>Mostová 2</t>
  </si>
  <si>
    <t>811 02</t>
  </si>
  <si>
    <t>Tomášikova 30C</t>
  </si>
  <si>
    <t>Junácka 2951/6</t>
  </si>
  <si>
    <t>Vranov nad Topľou</t>
  </si>
  <si>
    <t>093 01</t>
  </si>
  <si>
    <t>info@vladimirmoravcik.com</t>
  </si>
  <si>
    <t>www.atletika.sk</t>
  </si>
  <si>
    <t>msvvas@futbalsfz.sk</t>
  </si>
  <si>
    <t>Jozef Beständig</t>
  </si>
  <si>
    <t>Anton Siekel</t>
  </si>
  <si>
    <t>Oto Divinský</t>
  </si>
  <si>
    <t>igorpribula11@gmail.com</t>
  </si>
  <si>
    <t>Igor Pribula</t>
  </si>
  <si>
    <t>Vladimír Piperek</t>
  </si>
  <si>
    <t>Marcel Korinek</t>
  </si>
  <si>
    <t>Predmet
(názov, miesto, termín, parametre)</t>
  </si>
  <si>
    <t>americký futbal - bežné transfery</t>
  </si>
  <si>
    <t>boccia - bežné transfery</t>
  </si>
  <si>
    <t>boule lyonnaise - bežné transfery</t>
  </si>
  <si>
    <t>wushu - bežné transfery</t>
  </si>
  <si>
    <t>športy s lietajúcim diskom - bežné transfery</t>
  </si>
  <si>
    <t>korfbal - bežné transfery</t>
  </si>
  <si>
    <t>automobilový šport - bežné transfery</t>
  </si>
  <si>
    <t>taekwondo - bežné transfery</t>
  </si>
  <si>
    <t>basketbal - bežné transfery</t>
  </si>
  <si>
    <t>box - bežné transfery</t>
  </si>
  <si>
    <t>golf - bežné transfery</t>
  </si>
  <si>
    <t>gymnastika - bežné transfery</t>
  </si>
  <si>
    <t>jazdectvo - bežné transfery</t>
  </si>
  <si>
    <t>kanoistika - bežné transfery</t>
  </si>
  <si>
    <t>motocyklový šport - bežné transfery</t>
  </si>
  <si>
    <t>thajský box - bežné transfery</t>
  </si>
  <si>
    <t>plavecké športy - bežné transfery</t>
  </si>
  <si>
    <t>rugby - bežné transfery</t>
  </si>
  <si>
    <t>skialpinizmus - bežné transfery</t>
  </si>
  <si>
    <t>softbal - bežné transfery</t>
  </si>
  <si>
    <t>squash - bežné transfery</t>
  </si>
  <si>
    <t>triatlon - bežné transfery</t>
  </si>
  <si>
    <t>volejbal - bežné transfery</t>
  </si>
  <si>
    <t>atletika - bežné transfery</t>
  </si>
  <si>
    <t>biliard - bežné transfery</t>
  </si>
  <si>
    <t>bowling - bežné transfery</t>
  </si>
  <si>
    <t>bridž - bežné transfery</t>
  </si>
  <si>
    <t>curling - bežné transfery</t>
  </si>
  <si>
    <t>futbal - bežné transfery</t>
  </si>
  <si>
    <t>horolezectvo - bežné transfery</t>
  </si>
  <si>
    <t>športové lezenie - bežné transfery</t>
  </si>
  <si>
    <t>krasokorčuľovanie - bežné transfery</t>
  </si>
  <si>
    <t>lukostreľba - bežné transfery</t>
  </si>
  <si>
    <t>letecké športy - bežné transfery</t>
  </si>
  <si>
    <t>kolieskové korčuľovanie - bežné transfery</t>
  </si>
  <si>
    <t>rýchlokorčuľovanie - bežné transfery</t>
  </si>
  <si>
    <t>stolný tenis - bežné transfery</t>
  </si>
  <si>
    <t>streľba - bežné transfery</t>
  </si>
  <si>
    <t>šach - bežné transfery</t>
  </si>
  <si>
    <t>šerm - bežné transfery</t>
  </si>
  <si>
    <t>tenis - bežné transfery</t>
  </si>
  <si>
    <t>veslovanie - bežné transfery</t>
  </si>
  <si>
    <t>zápasenie - bežné transfery</t>
  </si>
  <si>
    <t>bedminton - bežné transfery</t>
  </si>
  <si>
    <t>biatlon - bežné transfery</t>
  </si>
  <si>
    <t>boby a skeleton - bežné transfery</t>
  </si>
  <si>
    <t>cyklistika - bežné transfery</t>
  </si>
  <si>
    <t>dráhový golf - bežné transfery</t>
  </si>
  <si>
    <t>florbal - bežné transfery</t>
  </si>
  <si>
    <t>hádzaná - bežné transfery</t>
  </si>
  <si>
    <t>jachting - bežné transfery</t>
  </si>
  <si>
    <t>judo - bežné transfery</t>
  </si>
  <si>
    <t>karate - bežné transfery</t>
  </si>
  <si>
    <t>kickbox - bežné transfery</t>
  </si>
  <si>
    <t>ľadový hokej - bežné transfery</t>
  </si>
  <si>
    <t>moderný päťboj - bežné transfery</t>
  </si>
  <si>
    <t>orientačné športy - bežné transfery</t>
  </si>
  <si>
    <t>pozemný hokej - bežné transfery</t>
  </si>
  <si>
    <t>psie záprahy - bežné transfery</t>
  </si>
  <si>
    <t>rybolovná technika - bežné transfery</t>
  </si>
  <si>
    <t>sánkovanie - bežné transfery</t>
  </si>
  <si>
    <t>tanečný šport - bežné transfery</t>
  </si>
  <si>
    <t>vodné lyžovanie - bežné transfery</t>
  </si>
  <si>
    <t>vodný motorizmus - bežné transfery</t>
  </si>
  <si>
    <t>vzpieranie - bežné transfery</t>
  </si>
  <si>
    <t>šípky - bežné transfery</t>
  </si>
  <si>
    <t>potápačské športy - bežné transfery</t>
  </si>
  <si>
    <t>činnosť Slovenského olympijského výboru</t>
  </si>
  <si>
    <t>činnosť Deaflympijského výboru Slovenska</t>
  </si>
  <si>
    <t>činnosť Slovenského paralympijského výboru</t>
  </si>
  <si>
    <t>činnosť Slovenského zväzu telesne postihnutých športovcov</t>
  </si>
  <si>
    <t>činnosť Slovenskej asociácie zrakovo postihnutých športovcov</t>
  </si>
  <si>
    <t>činnosť Špeciálnych olympiád Slovensko</t>
  </si>
  <si>
    <t>B/K</t>
  </si>
  <si>
    <r>
      <t>(7) V hárku „</t>
    </r>
    <r>
      <rPr>
        <b/>
        <sz val="10"/>
        <rFont val="Arial"/>
        <family val="2"/>
      </rPr>
      <t>Doklady</t>
    </r>
    <r>
      <rPr>
        <sz val="10"/>
        <rFont val="Arial"/>
        <family val="2"/>
        <charset val="238"/>
      </rPr>
      <t xml:space="preserve">“ </t>
    </r>
    <r>
      <rPr>
        <sz val="10"/>
        <rFont val="Arial"/>
        <family val="2"/>
        <charset val="238"/>
      </rPr>
      <t>vyberte zo zoznamu svoju organizáciu („Prijímateľ Finančných prostriedkov“).</t>
    </r>
  </si>
  <si>
    <t>príspevok uznaným športom</t>
  </si>
  <si>
    <t>príspevok športovcom top tímu</t>
  </si>
  <si>
    <t>príspevok Slovenskému paralympijskému výboru</t>
  </si>
  <si>
    <t>rozvoj športov, ktoré nie sú uznanými podľa zákona č. 440/2015 Z. z.</t>
  </si>
  <si>
    <t>projekty školského, univerzitného športu a športu pre všetkých</t>
  </si>
  <si>
    <t>Zoraď</t>
  </si>
  <si>
    <t>02 / 59374 762</t>
  </si>
  <si>
    <t>IČO 
dodávateľa
plnenia</t>
  </si>
  <si>
    <t>IČO dodávateľa plnenia (stĺpec F)</t>
  </si>
  <si>
    <t>Dodávateľ plnenia (stĺpec G)</t>
  </si>
  <si>
    <t>Skutočne uhradená suma (stĺpec H)</t>
  </si>
  <si>
    <t>Analytický kód (stĺpec I)</t>
  </si>
  <si>
    <t>IČO dodávateľa plnenia zo stĺpca G.</t>
  </si>
  <si>
    <t>www.sams-asn.sk</t>
  </si>
  <si>
    <t>Tomáš Stoklasa, Miroslav Rusnák</t>
  </si>
  <si>
    <t>prezident, viceprezident</t>
  </si>
  <si>
    <t>www.sgf.sk</t>
  </si>
  <si>
    <t>www.judo.sk</t>
  </si>
  <si>
    <t>športové lezenie</t>
  </si>
  <si>
    <t>Šport pre všetkých, školský a univerzitný šport</t>
  </si>
  <si>
    <t>;</t>
  </si>
  <si>
    <t xml:space="preserve">sekcia športu </t>
  </si>
  <si>
    <t>Mgr. Lýdia Janíčková</t>
  </si>
  <si>
    <t>02 / 59374 636</t>
  </si>
  <si>
    <t>Pri vypĺňaní odporúčame použiť hárok „Príklady“, v ktorom sú vysvetlené najčastejšie druhy výdavkov. Pomôže v prípade, ak si nie ste istí, ako uviesť určitý typ výdavku.</t>
  </si>
  <si>
    <t>(6) Formulár si uložte vo vašom počítači. V akomkoľvek hárku vypĺňate len žlté polia. V prípade nezrovnalostí alebo problémov pri vypĺňaní sa obráťte na zamestnancov sekcie športu MŠVVaŠ SR.</t>
  </si>
  <si>
    <t>b) skontrolujte identifikačné údaje o vašej organizácii (v prípade potreby zmeny identifikačných údajov organizácie kontaktujte zamestnancov sekcie športu MŠVVaŠ SR).</t>
  </si>
  <si>
    <t>Slovenský olympijský a športový výbor</t>
  </si>
  <si>
    <t>Slovenská federácia pétanque</t>
  </si>
  <si>
    <t>www.sfp.sk</t>
  </si>
  <si>
    <t>Martin Ševček</t>
  </si>
  <si>
    <t>pétanque - bežné transfery</t>
  </si>
  <si>
    <t>pétanque</t>
  </si>
  <si>
    <t>Ministerstvo školstva, vedy, výskumu a športu Slovenskej republiky</t>
  </si>
  <si>
    <t>ŠS:</t>
  </si>
  <si>
    <t>VS:</t>
  </si>
  <si>
    <t>príspevok Slovenskému olympijskému a športovému výboru</t>
  </si>
  <si>
    <t>Michal Martikán</t>
  </si>
  <si>
    <t>940 02</t>
  </si>
  <si>
    <t>42254388</t>
  </si>
  <si>
    <t>DEAFLYMPIJSKÝ VÝBOR SLOVENSKA</t>
  </si>
  <si>
    <t>Blumentálska 24</t>
  </si>
  <si>
    <t>811 07</t>
  </si>
  <si>
    <t>www.deaflympic.sk</t>
  </si>
  <si>
    <t>office@deaflympic.sk</t>
  </si>
  <si>
    <t>Dušan Dědeček</t>
  </si>
  <si>
    <t xml:space="preserve">prezident </t>
  </si>
  <si>
    <t>Ladislava Dérera 35</t>
  </si>
  <si>
    <t>831 01</t>
  </si>
  <si>
    <t>30811686</t>
  </si>
  <si>
    <t>Slovenská asociácia pretláčania rukou</t>
  </si>
  <si>
    <t>Vavrečka 311</t>
  </si>
  <si>
    <t>029 01</t>
  </si>
  <si>
    <t>www.armsport.sk</t>
  </si>
  <si>
    <t>sekretariat@armsport.sk</t>
  </si>
  <si>
    <t>Stará spišská cesta 2166/38</t>
  </si>
  <si>
    <t>Peter Lazar</t>
  </si>
  <si>
    <t>Ivan Šulek</t>
  </si>
  <si>
    <t>Marek Kubiček</t>
  </si>
  <si>
    <t>Dunajská 12</t>
  </si>
  <si>
    <t>Anton Pacek</t>
  </si>
  <si>
    <t>Vladimír Bužek</t>
  </si>
  <si>
    <t>Mária Sprušanská</t>
  </si>
  <si>
    <t>prezidentka</t>
  </si>
  <si>
    <t>Ján Žiška</t>
  </si>
  <si>
    <t>manager@minigolfsport.sk</t>
  </si>
  <si>
    <t>www.orienteering.sk</t>
  </si>
  <si>
    <t>Andrej Patráš</t>
  </si>
  <si>
    <t>organizovanie významnej súťaže podľa § 55 ods. 1 písm. b)</t>
  </si>
  <si>
    <t>Ing. Mária Horáková</t>
  </si>
  <si>
    <t>02 / 59374 693</t>
  </si>
  <si>
    <t>Peter Birka</t>
  </si>
  <si>
    <t>Michal Slašťan</t>
  </si>
  <si>
    <t>Juraj Sopkuliak</t>
  </si>
  <si>
    <t>Slovenská asociácia fitnes,kulturistiky a silového trojboja</t>
  </si>
  <si>
    <t>Martin Števko</t>
  </si>
  <si>
    <t>Námestovo</t>
  </si>
  <si>
    <t>Ján Germánus</t>
  </si>
  <si>
    <t>Dagmar Petrová</t>
  </si>
  <si>
    <t>Slovenská asociácia taekwondo WT</t>
  </si>
  <si>
    <t>Gabriela Ižariková</t>
  </si>
  <si>
    <t>Miloš Drgoň</t>
  </si>
  <si>
    <t>ul. Dr. Vladimíra Clementisa 10</t>
  </si>
  <si>
    <t>www.sbf.sk</t>
  </si>
  <si>
    <t xml:space="preserve">Tomáš Kovács </t>
  </si>
  <si>
    <t>Ivana Dostálová</t>
  </si>
  <si>
    <t>Karpatské námestie 10A</t>
  </si>
  <si>
    <t>martin.sevcek@gmail.com</t>
  </si>
  <si>
    <t>Slovenská jazdecká federácia</t>
  </si>
  <si>
    <t>baciak.masarykova@sjf.sk</t>
  </si>
  <si>
    <t>Slovenská Lakrosová Federácia</t>
  </si>
  <si>
    <t>www.lacrosse.sk</t>
  </si>
  <si>
    <t>Igor Moravčík</t>
  </si>
  <si>
    <t>Slovenská Muay - Thai Asociácia</t>
  </si>
  <si>
    <t xml:space="preserve">www.smta.sk </t>
  </si>
  <si>
    <t xml:space="preserve">Vladimír Moravčík </t>
  </si>
  <si>
    <t>michal.mihalik@noskopartners.eu</t>
  </si>
  <si>
    <t>Michal Mihálik</t>
  </si>
  <si>
    <t>Igor Žiak</t>
  </si>
  <si>
    <t>Roland Hric</t>
  </si>
  <si>
    <t>Dávid Kubiček</t>
  </si>
  <si>
    <t>triathlon@triathlon.sk</t>
  </si>
  <si>
    <t>Peter Dobiaš</t>
  </si>
  <si>
    <t>office@atletika.sk</t>
  </si>
  <si>
    <t>www.biliard.online</t>
  </si>
  <si>
    <t xml:space="preserve">040 01 </t>
  </si>
  <si>
    <t>office@curling.sk</t>
  </si>
  <si>
    <t>Slávka Makovníková</t>
  </si>
  <si>
    <t>Slovenský národný aeroklub gen. Milana Rastislava Štefánika</t>
  </si>
  <si>
    <t>Marcela Nagyová</t>
  </si>
  <si>
    <t xml:space="preserve">www.speedskating.sk   </t>
  </si>
  <si>
    <t>info@speedskating.sk</t>
  </si>
  <si>
    <t>Ivica Hatalová</t>
  </si>
  <si>
    <t>Slovenský strelecký zväz (SSZ)</t>
  </si>
  <si>
    <t>ssz@shooting.sk</t>
  </si>
  <si>
    <t>Ján Kulich</t>
  </si>
  <si>
    <t>Bernolákovo námestie 811/25</t>
  </si>
  <si>
    <t>Gabriela Geršiová</t>
  </si>
  <si>
    <t>Stanislava Vičanová</t>
  </si>
  <si>
    <t>Slovenský zápasnícky zväz</t>
  </si>
  <si>
    <t xml:space="preserve">www.zapasenie.sk </t>
  </si>
  <si>
    <t xml:space="preserve">szz@zapasenie.sk   </t>
  </si>
  <si>
    <t>Partizánska cesta č. 3501/71</t>
  </si>
  <si>
    <t>Peter Vozár</t>
  </si>
  <si>
    <t>Zuzana Vargová</t>
  </si>
  <si>
    <t>Slovenský zväz judo</t>
  </si>
  <si>
    <t xml:space="preserve">www.slovak-kickboxing.sk </t>
  </si>
  <si>
    <t>M.R.Štefánika 217</t>
  </si>
  <si>
    <t xml:space="preserve">Vysoké Tatry </t>
  </si>
  <si>
    <t>51118831</t>
  </si>
  <si>
    <t>Slovenský zväz športového rybolovu</t>
  </si>
  <si>
    <t>Andreja Kmeťa 20</t>
  </si>
  <si>
    <t>www.szsr.sk</t>
  </si>
  <si>
    <t>sekretariatszsr@gmail.com</t>
  </si>
  <si>
    <t xml:space="preserve">predseda </t>
  </si>
  <si>
    <t>Dom športu, Junácka č. 6</t>
  </si>
  <si>
    <t>boule lyonnaise - kapitálové transfery</t>
  </si>
  <si>
    <t>pretláčanie rukou - bežné transfery</t>
  </si>
  <si>
    <t>pretláčanie rukou - kapitálové transfery</t>
  </si>
  <si>
    <t>baseball - bežné transfery</t>
  </si>
  <si>
    <t>gymnastika - kapitálové transfery</t>
  </si>
  <si>
    <t>kanoistika - kapitálové transfery</t>
  </si>
  <si>
    <t>lakros - bežné transfery</t>
  </si>
  <si>
    <t>atletika - kapitálové transfery</t>
  </si>
  <si>
    <t>stolný tenis - kapitálové transfery</t>
  </si>
  <si>
    <t>streľba - kapitálové transfery</t>
  </si>
  <si>
    <t>veslovanie - kapitálové transfery</t>
  </si>
  <si>
    <t>biatlon - kapitálové transfery</t>
  </si>
  <si>
    <t>cyklistika - kapitálové transfery</t>
  </si>
  <si>
    <t>ľadový hokej - kapitálové transfery</t>
  </si>
  <si>
    <t>sánkovanie - kapitálové transfery</t>
  </si>
  <si>
    <t>športové rybárstvo - bežné transfery</t>
  </si>
  <si>
    <t>šípky - kapitálové transfery</t>
  </si>
  <si>
    <t>pretláčanie rukou</t>
  </si>
  <si>
    <t>baseball</t>
  </si>
  <si>
    <r>
      <t xml:space="preserve">(10) Pri vkladaní údajov </t>
    </r>
    <r>
      <rPr>
        <b/>
        <sz val="10"/>
        <rFont val="Arial"/>
        <family val="2"/>
      </rPr>
      <t>uvádzajte plné výrazy</t>
    </r>
    <r>
      <rPr>
        <sz val="10"/>
        <rFont val="Arial"/>
        <family val="2"/>
        <charset val="238"/>
      </rPr>
      <t xml:space="preserve">, nie skratky (napr. namiesto DPC  treba uviesť „dohoda o pracovnej činnosti“). V nevyhnutnom prípade používajte skratky podľa zoznamu v hárku </t>
    </r>
    <r>
      <rPr>
        <b/>
        <sz val="10"/>
        <rFont val="Arial"/>
        <family val="2"/>
      </rPr>
      <t>"Skratky"</t>
    </r>
    <r>
      <rPr>
        <sz val="10"/>
        <rFont val="Arial"/>
        <family val="2"/>
        <charset val="238"/>
      </rPr>
      <t xml:space="preserve">, ktorý si môžete rozšíriť o vlastné skratky (je potrebné ich doplniť do príslušnej tabuľky). V stĺpci "Dodávateľ plnenia" nie je prípustné používať skratky, okrem skratiek, ktoré sú v oficiálnom názve subjektu.
</t>
    </r>
    <r>
      <rPr>
        <b/>
        <sz val="10"/>
        <rFont val="Arial"/>
        <family val="2"/>
      </rPr>
      <t>Vyhnite sa prehnanému používaniu skratiek</t>
    </r>
    <r>
      <rPr>
        <sz val="10"/>
        <rFont val="Arial"/>
        <family val="2"/>
        <charset val="238"/>
      </rPr>
      <t>, ktoré nie sú bežne zaužívané,</t>
    </r>
    <r>
      <rPr>
        <b/>
        <sz val="10"/>
        <rFont val="Arial"/>
        <family val="2"/>
      </rPr>
      <t xml:space="preserve"> vyúčtovanie sa tak stáva neprehľadným. </t>
    </r>
    <r>
      <rPr>
        <b/>
        <sz val="10"/>
        <rFont val="Arial"/>
        <family val="2"/>
        <charset val="238"/>
      </rPr>
      <t>Poskytovateľ môže vrátiť neprehľadné vyúčtovanie na prepracovanie.</t>
    </r>
  </si>
  <si>
    <r>
      <t>(16) Pri vyúčtovávaní pracovnej cesty: vyúčtovanie pracovnej cesty (majstrovstvá sveta, sústredenie, školenie, podujatie, súťaž, konferencia, iná akcia) pozostáva z položiek, ktoré vyplývajú zo zákona č. 283/2002 Z. z. o cestovných náhradách.</t>
    </r>
    <r>
      <rPr>
        <b/>
        <sz val="10"/>
        <rFont val="Arial"/>
        <family val="2"/>
        <charset val="238"/>
      </rPr>
      <t xml:space="preserve"> Prípadný materiál/služba zakúpený/á na pracovnej ceste sa zúčtuje ako samostatná položka (nie je súčasťou vyúčtovania pracovnej cesty).</t>
    </r>
  </si>
  <si>
    <r>
      <t xml:space="preserve">a) nastavte počet strán, ktoré budete tlačiť </t>
    </r>
    <r>
      <rPr>
        <b/>
        <sz val="10"/>
        <rFont val="Arial"/>
        <family val="2"/>
        <charset val="238"/>
      </rPr>
      <t>(dôsledok nedodržania: budete zbytočne tlačiť viac ako 80 strán, nakoľko automaticky je nastavená tlač všetkých 3 000 pripravených formátovaných riadkov, čo je cca 250 strán),</t>
    </r>
  </si>
  <si>
    <r>
      <t>(22) Po vytlačení
a)</t>
    </r>
    <r>
      <rPr>
        <b/>
        <sz val="10"/>
        <rFont val="Arial"/>
        <family val="2"/>
        <charset val="238"/>
      </rPr>
      <t xml:space="preserve"> na vytlačený formulár (hárok "Spolu") rukou dopíšte dátum a čas odoslania (nesnažte sa dopisovať tieto údaje priamo do elektronického formulára - ide o čas skutočného odoslania, nie o čas zamýšľaného odoslania)</t>
    </r>
    <r>
      <rPr>
        <sz val="10"/>
        <rFont val="Arial"/>
        <family val="2"/>
        <charset val="238"/>
      </rPr>
      <t xml:space="preserve">,
b) </t>
    </r>
    <r>
      <rPr>
        <b/>
        <sz val="10"/>
        <rFont val="Arial"/>
        <family val="2"/>
        <charset val="238"/>
      </rPr>
      <t>bez ďalších zásahov odošlite elektronický formulár na adresu ziadosti.sport@minedu.sk,</t>
    </r>
    <r>
      <rPr>
        <sz val="10"/>
        <rFont val="Arial"/>
        <family val="2"/>
        <charset val="238"/>
      </rPr>
      <t xml:space="preserve">
c) </t>
    </r>
    <r>
      <rPr>
        <b/>
        <sz val="10"/>
        <rFont val="Arial"/>
        <family val="2"/>
        <charset val="238"/>
      </rPr>
      <t>odošlite vytlačený formulár predpísanou formou na predpísanú adresu.</t>
    </r>
    <r>
      <rPr>
        <sz val="10"/>
        <rFont val="Arial"/>
        <family val="2"/>
        <charset val="238"/>
      </rPr>
      <t xml:space="preserve">
</t>
    </r>
  </si>
  <si>
    <t xml:space="preserve">(1) Poskytovanie preddavkov z finančných prostriedkov (platby za zálohové faktúry) je podľa § 31 ods. 1 písm. l) zákona 523/2004 Z. z. o rozpočtových pravidlách verejnej správy a o zmene a doplnení niektorých  zákonov v znení neskorších predpisov možné len v prípade, ak boli vopred v zmluve o dodávke výkonov a tovarov písomne dohodnuté, a to najviac na obdobie troch mesiacov v závislosti od vecného plnenia dodávok výkonov a tovarov. 
Úhrada preddavku z finančných prostriedkov v rozpore s týmto zákonom je porušením finančnej disciplíny. 
Výnimkou je poskytnutie  zálohy fyzickej osobe, vyslanej na pracovnú cestu, na krytie svojich nákladov podľa zákona o cestovných náhradách, ktorú vyslaná osoba zúčtováva po skončení pracovnej cesty. 
Platba bez dokladu právnickej osobe nesmie byť poskytnutá (príjmový doklad predstaviteľa klubu nestačí, nakoľko to je iba doklad, na ktorom nie sú ceny za konečný tovar/službu). Dokladom môže byť iba pokladničný blok/faktúra konečného poskytovateľa služby, alebo dodávateľa tovaru. Kópie všetkých primárnych dokladov musia byť uložené u prijímateľa Finančných prostriedkov a na požiadanie predložené príslušným orgánom vykonávajúcim kontrolu.                                                                                                                                                             
</t>
  </si>
  <si>
    <t>V prípade Príspevku uznanému športu (poskytnutie príspevku priamo klubu) a Príspevku Slovenskému paralympijskému výboru (poskytnutie príspevku subjektom uvedeným v zmluve) nejde o poskytovanie zálohových platieb.</t>
  </si>
  <si>
    <t xml:space="preserve">V prípade zúčtovania dane z pridanej hodnoty (ďalej len "DPH") uvádzať toto DPH do predloženého vyúčtovania priamo pod riadok k  príslušnému číslu interného účtovného dokladu, na ktoré je DPH viazané. </t>
  </si>
  <si>
    <t xml:space="preserve">Meno, priezvisko a podpis kontrolóra športu (ak je takáto funkcia v športovej organizácii podľa zákona o športe zriadená) </t>
  </si>
  <si>
    <t>Meno, priezvisko a podpis štatutárneho zástupcu/zástupcov oprávneného/oprávnených na podpis žiadosti a zmluvy o poskytnutí finančných prostriedkov v súlade so stanovami, resp. zriaďovacou listinou</t>
  </si>
  <si>
    <r>
      <t>5. Vytlačiť hárky "Spolu", "Doklady"</t>
    </r>
    <r>
      <rPr>
        <b/>
        <strike/>
        <sz val="11"/>
        <rFont val="Arial"/>
        <family val="2"/>
        <charset val="238"/>
      </rPr>
      <t>,</t>
    </r>
    <r>
      <rPr>
        <b/>
        <sz val="11"/>
        <rFont val="Arial"/>
        <family val="2"/>
        <charset val="238"/>
      </rPr>
      <t xml:space="preserve"> "Avízo - vratka".</t>
    </r>
  </si>
  <si>
    <t xml:space="preserve">7. Podpísať všetky hárky štatutárnym zástupcom a kontrolórom športovej organizácie v prípade, ak je zriadený podľa  § 10 ods. 1 Zákona č. 440/2015 Z. z.  o športe a o zmene a doplnení niektorých zákonov v znení neskorších predpisov (v súlade so stanovami), prípadne podľa pokynov na hárku.   </t>
  </si>
  <si>
    <r>
      <t>8. Odoslať formulár vyúčtovania (hárky "Doklady", "Spolu"</t>
    </r>
    <r>
      <rPr>
        <b/>
        <strike/>
        <sz val="11"/>
        <rFont val="Arial"/>
        <family val="2"/>
        <charset val="238"/>
      </rPr>
      <t xml:space="preserve"> </t>
    </r>
    <r>
      <rPr>
        <b/>
        <sz val="11"/>
        <rFont val="Arial"/>
        <family val="2"/>
        <charset val="238"/>
      </rPr>
      <t xml:space="preserve">a "Avízo - vratka") v listinnej podobe na adresu: </t>
    </r>
    <r>
      <rPr>
        <b/>
        <sz val="11"/>
        <color indexed="30"/>
        <rFont val="Arial"/>
        <family val="2"/>
        <charset val="238"/>
      </rPr>
      <t>MŠVVaŠ SR, Sekcia športu, Stromová 1, 813 30  Bratislava.</t>
    </r>
  </si>
  <si>
    <r>
      <t xml:space="preserve">(19) Doklady vkladajte </t>
    </r>
    <r>
      <rPr>
        <b/>
        <sz val="10"/>
        <rFont val="Arial"/>
        <family val="2"/>
        <charset val="238"/>
      </rPr>
      <t>podľa účelu a v rámci účelu podľa popisu uhradeného plnenia</t>
    </r>
    <r>
      <rPr>
        <sz val="10"/>
        <rFont val="Arial"/>
        <family val="2"/>
        <charset val="238"/>
      </rPr>
      <t>.</t>
    </r>
    <r>
      <rPr>
        <b/>
        <strike/>
        <sz val="10"/>
        <color indexed="10"/>
        <rFont val="Arial"/>
        <family val="2"/>
      </rPr>
      <t/>
    </r>
  </si>
  <si>
    <r>
      <t xml:space="preserve">Zálohové faktúry (čiastkové úhrady) za to isté plnenie a k nim patriace vyúčtovacie faktúry  (aj nulové), </t>
    </r>
    <r>
      <rPr>
        <b/>
        <sz val="10"/>
        <rFont val="Arial"/>
        <family val="2"/>
        <charset val="238"/>
      </rPr>
      <t>uvádzať vo vyúčtovaní v riadkoch pod sebou</t>
    </r>
    <r>
      <rPr>
        <sz val="10"/>
        <rFont val="Arial"/>
        <family val="2"/>
        <charset val="238"/>
      </rPr>
      <t>. Rovnako pri vyúčtovaní  tuzemských a zahraničných pracovných ciest, pri ktorých je najprv poskytnutá záloha a následne k nim vykonané vyúčtovanie pracovnej cesty, treba údaje uvádzať v riadkoch pod sebou s uvedením, že ide o vyúčtovanie pracovnej cesty (doplatok</t>
    </r>
    <r>
      <rPr>
        <strike/>
        <sz val="10"/>
        <rFont val="Arial"/>
        <family val="2"/>
        <charset val="238"/>
      </rPr>
      <t xml:space="preserve"> </t>
    </r>
    <r>
      <rPr>
        <sz val="10"/>
        <rFont val="Arial"/>
        <family val="2"/>
        <charset val="238"/>
      </rPr>
      <t>resp. vrátenie časti zálohovej platby).</t>
    </r>
  </si>
  <si>
    <t>Názov: Majstrovstvá Európy v ...</t>
  </si>
  <si>
    <t>Uviesť číslo, pod ktorým je doklad zaevidovaný v účtovnej evidencii prijímateľa finančných prostriedkov v jeho peňažnom denníku alebo v knihe prijatých faktúr, pod ktorým je možné identifikovať doklad. Čísla dokladov je potrebné uvádzať presne, aj s pomlčkou, alebo iným znakom.</t>
  </si>
  <si>
    <t>Uviesť dátum, kedy bola platba zrealizovaná bankou (podľa výpisu z bankového účtu), alebo vyplatená v hotovosti (úhrada pokladničného dokladu).</t>
  </si>
  <si>
    <r>
      <t>VRATKY (vrátené nevyčerpané Finančné prostriedky</t>
    </r>
    <r>
      <rPr>
        <b/>
        <sz val="10"/>
        <rFont val="Arial"/>
        <family val="2"/>
      </rPr>
      <t>) neuvádzať ani kladným ani záporným číslom. Nevyčerpané Finančné prostriedky sa automaticky zobrazia v hárku "Spolu".</t>
    </r>
  </si>
  <si>
    <r>
      <t>Poskytnuté zľavy z pôvodnej ceny tovarov, služieb, storná za poplatky, dobropisy,...</t>
    </r>
    <r>
      <rPr>
        <b/>
        <sz val="10"/>
        <rFont val="Arial"/>
        <family val="2"/>
        <charset val="238"/>
      </rPr>
      <t xml:space="preserve">uvádzajte záporným číslom. </t>
    </r>
  </si>
  <si>
    <t>a) v prípade pracovnej cesty účastník pracovnej cesty (meno a priezvisko, a NIE napr. "osoba 1"),</t>
  </si>
  <si>
    <t>b) v prípade vyúčtovania použitia služobného motorového vozidla prijímateľa Finančných prostriedkov osoba, ktorá zodpovedá za toto vozidlo (meno a priezvisko, NIE napr. "osoba 1"),</t>
  </si>
  <si>
    <t>e) v ostatných prípadoch je to VŽDY konečný prijímateľ finančných prostriedkov, dodávateľ podľa faktúry/pokladničného bloku, napríklad: Slovenská pošta, Slovak Telekom, Gumon a.s., Jozef Mak - podnikateľ</t>
  </si>
  <si>
    <t>Pri refundáciách je to dátum prevodu zo samostatného účtu na refundovaný účet alebo dátum na pokladničnom doklade.</t>
  </si>
  <si>
    <t>V prípade, ak ste uhrádzali výdavky zo svojho vlastného/iného účtu a následne  previedli finančné prostriedky zo samostatného účtu na vlastný, uvádzajte dátum pôvodnej úhrady dokladu z vlastného/iného účtu.</t>
  </si>
  <si>
    <t>dátum skutočnej úhrady nesmie byť neskorší ako termín použitia finančných prostriedkov</t>
  </si>
  <si>
    <t>Dodávateľom plnenia nemôže byť nikdy prijímateľ Finančných prostriedkov (nie zväz, nie asociácia a pod.). Ak budú finančné prostriedky poskytnuté jednej osobe viackrát počas roka, je potrebné zachovať rovnaké označenie tejto osoby v celom vyúčtovaní (napr. "osoba 1").</t>
  </si>
  <si>
    <t>ico+ucel+B/K</t>
  </si>
  <si>
    <t>D/258/2020</t>
  </si>
  <si>
    <t>DF100/9/2020</t>
  </si>
  <si>
    <t>V-2020-3</t>
  </si>
  <si>
    <t>DF2020/143</t>
  </si>
  <si>
    <t>4/2020/DU</t>
  </si>
  <si>
    <t>3852/2020</t>
  </si>
  <si>
    <r>
      <t>(20) Vyúčtovacie údaje sú spracovávané a analyzované automaticky v priebehu ich vkladania a je možné prezerať ich v hárku „</t>
    </r>
    <r>
      <rPr>
        <b/>
        <sz val="10"/>
        <rFont val="Arial"/>
        <family val="2"/>
      </rPr>
      <t>Spolu</t>
    </r>
    <r>
      <rPr>
        <sz val="10"/>
        <rFont val="Arial"/>
        <family val="2"/>
        <charset val="238"/>
      </rPr>
      <t xml:space="preserve">“. Formulár automaticky vyhodnocuje čerpanie Finančných prostriedkov (analytický kód 1, 2, 3, 4, 5 a 10).
Poznámka: 
V prípade, ak je v zmluve uvedená povinnosť spolufinancovania (napr. pri kapitálových výdavkoch na infraštruktúru národného významu), tak formulár vyhodnocuje aj sumu spolufinancovania (analytický kód 99).
</t>
    </r>
    <r>
      <rPr>
        <b/>
        <sz val="10"/>
        <rFont val="Arial"/>
        <family val="2"/>
        <charset val="238"/>
      </rPr>
      <t>Upozornenie:</t>
    </r>
    <r>
      <rPr>
        <sz val="10"/>
        <rFont val="Arial"/>
        <family val="2"/>
        <charset val="238"/>
      </rPr>
      <t xml:space="preserve">
</t>
    </r>
    <r>
      <rPr>
        <b/>
        <sz val="10"/>
        <color indexed="30"/>
        <rFont val="Arial"/>
        <family val="2"/>
        <charset val="238"/>
      </rPr>
      <t>Do hárku „Spolu“ nerobte žiadne zásahy (dôsledok nedodržania: znefunkčnenie automatického vyhodnocovania), takéto vyúčtovanie nebude akceptované.</t>
    </r>
  </si>
  <si>
    <r>
      <t xml:space="preserve">(vybrať z rozbaľovacieho zoznamu)                                                                                                                                        Analytický kód </t>
    </r>
    <r>
      <rPr>
        <b/>
        <sz val="10"/>
        <color indexed="30"/>
        <rFont val="Arial"/>
        <family val="2"/>
        <charset val="238"/>
      </rPr>
      <t>PRE PRÍSPEVOK UZNANÉMU ŠPORTU :</t>
    </r>
    <r>
      <rPr>
        <sz val="10"/>
        <rFont val="Arial"/>
        <family val="2"/>
        <charset val="238"/>
      </rPr>
      <t xml:space="preserve">
1 = šport mládeže do 23 rokov (cez kluby)
2 = talentovaní športovci
3 = športová reprezentácia
4 = správa a prevádzka
5  = iné (ostatná športová činnosť, vrátane kapitálových transferov z PUŠ)
Analytický kód</t>
    </r>
    <r>
      <rPr>
        <b/>
        <sz val="10"/>
        <color indexed="30"/>
        <rFont val="Arial"/>
        <family val="2"/>
        <charset val="238"/>
      </rPr>
      <t xml:space="preserve"> PRE OSTATNÉ FINANČNÉ PROSTRIEDKY :
</t>
    </r>
    <r>
      <rPr>
        <sz val="10"/>
        <rFont val="Arial"/>
        <family val="2"/>
        <charset val="238"/>
      </rPr>
      <t xml:space="preserve">10 = ostatné účely (okrem PUŠ)
99 = spolufinancovanie (výlučne iba ak bola zmluvne určená povinnosť spolufinancovania) </t>
    </r>
  </si>
  <si>
    <t>kapitálové transfery z PUŠ</t>
  </si>
  <si>
    <t>ostatné úlohy</t>
  </si>
  <si>
    <t>Uznaná suma vyúčtov. FP</t>
  </si>
  <si>
    <t>Uznaná suma vyúčtovaných FP</t>
  </si>
  <si>
    <t>organizovanie významných a tradičných športových podujatí na území SR v roku 2020</t>
  </si>
  <si>
    <t>projekty školského športu, univerzitného športu a športu pre všetkých</t>
  </si>
  <si>
    <t>podpora a rozvoj turistických a cykloturistických trás</t>
  </si>
  <si>
    <t>finančné odmeny športovcom za výsledky dosiahnuté v roku 2019 a trénerom mládeže za dosiahnuté výsledky ich športovcov v roku 2019 a za celoživotnú prácu s mládežou</t>
  </si>
  <si>
    <t>projekty pre popularizáciu pohybových aktivít detí, mládeže a seniorov</t>
  </si>
  <si>
    <t>výstavba, modernizácia a rekonštrukcia športovej infraštruktúry národného významu</t>
  </si>
  <si>
    <t>podpora zdravotne postihnutých športovcov</t>
  </si>
  <si>
    <t>plnenie úloh verejného záujmu v športe národnými športovými organizáciami</t>
  </si>
  <si>
    <t>účasť na významnej súťaži podľa § 3 písm. h) druhého až štvrtého bodu Zákona o športe vrátane prípravy na túto súťaž</t>
  </si>
  <si>
    <t>účasť na významnej súťaži podľa § 3 písm. h) prvého bodu Zákona o športe</t>
  </si>
  <si>
    <t>Bratislava</t>
  </si>
  <si>
    <t>851 04</t>
  </si>
  <si>
    <t>štatutár</t>
  </si>
  <si>
    <t>Jašíková 24</t>
  </si>
  <si>
    <t>821 03</t>
  </si>
  <si>
    <t>31824021</t>
  </si>
  <si>
    <t>17315166</t>
  </si>
  <si>
    <t>50284363</t>
  </si>
  <si>
    <t>30853427</t>
  </si>
  <si>
    <t>30813883</t>
  </si>
  <si>
    <t>17316723</t>
  </si>
  <si>
    <t>30807018</t>
  </si>
  <si>
    <t>31745466</t>
  </si>
  <si>
    <t>31770908</t>
  </si>
  <si>
    <t>37841866</t>
  </si>
  <si>
    <t>17310571</t>
  </si>
  <si>
    <t>30806437</t>
  </si>
  <si>
    <t>30811546</t>
  </si>
  <si>
    <t>31795421</t>
  </si>
  <si>
    <t>30793211</t>
  </si>
  <si>
    <t>30845386</t>
  </si>
  <si>
    <t>00688312</t>
  </si>
  <si>
    <t>42161045</t>
  </si>
  <si>
    <t>30810108</t>
  </si>
  <si>
    <t>30844711</t>
  </si>
  <si>
    <t>45009660</t>
  </si>
  <si>
    <t>34056939</t>
  </si>
  <si>
    <t>34003975</t>
  </si>
  <si>
    <t>42361885</t>
  </si>
  <si>
    <t>00603091</t>
  </si>
  <si>
    <t>36075809</t>
  </si>
  <si>
    <t>30806887</t>
  </si>
  <si>
    <t>34009388</t>
  </si>
  <si>
    <t>31771688</t>
  </si>
  <si>
    <t>30865930</t>
  </si>
  <si>
    <t>00896896</t>
  </si>
  <si>
    <t>37938941</t>
  </si>
  <si>
    <t>30811406</t>
  </si>
  <si>
    <t>31945732</t>
  </si>
  <si>
    <t>12664901</t>
  </si>
  <si>
    <t>31749852</t>
  </si>
  <si>
    <t>30844568</t>
  </si>
  <si>
    <t>36064742</t>
  </si>
  <si>
    <t>31787801</t>
  </si>
  <si>
    <t>34057587</t>
  </si>
  <si>
    <t>30851459</t>
  </si>
  <si>
    <t>31753825</t>
  </si>
  <si>
    <t>30793009</t>
  </si>
  <si>
    <t>36067580</t>
  </si>
  <si>
    <t>31806431</t>
  </si>
  <si>
    <t>30774772</t>
  </si>
  <si>
    <t>30788714</t>
  </si>
  <si>
    <t>35538015</t>
  </si>
  <si>
    <t>KLUB SLOVENSKÝCH TURISTOV</t>
  </si>
  <si>
    <t>Záborského 33</t>
  </si>
  <si>
    <t>www.kst.sk</t>
  </si>
  <si>
    <t>ustredie@kst.sk</t>
  </si>
  <si>
    <t>Peter Dragúň</t>
  </si>
  <si>
    <t>Ida Ovečková</t>
  </si>
  <si>
    <t>Slovenská asociácia Crossmintonu</t>
  </si>
  <si>
    <t>Viestova 17</t>
  </si>
  <si>
    <t>www.crossmintonslovakia.sk</t>
  </si>
  <si>
    <t>crossmintonslovakia@gmail.com</t>
  </si>
  <si>
    <t>Jozef Gibala</t>
  </si>
  <si>
    <t>Slovenská Asociácia Dynamickej Streľby</t>
  </si>
  <si>
    <t>Urxova 6751/4</t>
  </si>
  <si>
    <t>Prešov - Solivar</t>
  </si>
  <si>
    <t>080 05</t>
  </si>
  <si>
    <t>www.sads.sk</t>
  </si>
  <si>
    <t>prezident@sads.sk</t>
  </si>
  <si>
    <t>Bystrík Zachar</t>
  </si>
  <si>
    <t>Slovenská asociácia go</t>
  </si>
  <si>
    <t>www.sago.sk</t>
  </si>
  <si>
    <t>slovakgo@gmail.com</t>
  </si>
  <si>
    <t>Miroslav Poliak</t>
  </si>
  <si>
    <t>Slovenská asociácia naturálnej kulturistiky</t>
  </si>
  <si>
    <t>Štefanikova 20</t>
  </si>
  <si>
    <t>Michalovce</t>
  </si>
  <si>
    <t>071 01</t>
  </si>
  <si>
    <t>www.sank.sk</t>
  </si>
  <si>
    <t>rigosank@gmail.com</t>
  </si>
  <si>
    <t>Viliam Rigo</t>
  </si>
  <si>
    <t>Slovenská cyklotrialová únia</t>
  </si>
  <si>
    <t>Štefánikova 4445</t>
  </si>
  <si>
    <t>stefan@blackmail.sk</t>
  </si>
  <si>
    <t>Štefan Pčola</t>
  </si>
  <si>
    <t>Slovenská federácia karate a bojových umení</t>
  </si>
  <si>
    <t>www.karate-slovakia.sk</t>
  </si>
  <si>
    <t>info@karate-slovakia.sk</t>
  </si>
  <si>
    <t>Daniel Baran</t>
  </si>
  <si>
    <t>Peter Kotásek</t>
  </si>
  <si>
    <t>Slovenská footgolfová asociácia</t>
  </si>
  <si>
    <t>Medveďovej 1575/13</t>
  </si>
  <si>
    <t>www.sfga.sk</t>
  </si>
  <si>
    <t>tomas.bartko@sfga.sk</t>
  </si>
  <si>
    <t>Viliam Nemčko</t>
  </si>
  <si>
    <t>Tomáš Bartko</t>
  </si>
  <si>
    <t>Slovenská hokejbalová únia</t>
  </si>
  <si>
    <t>www.hokejbal.sk</t>
  </si>
  <si>
    <t>hokejbal@hokejbal.sk</t>
  </si>
  <si>
    <t>Julius Szaraz</t>
  </si>
  <si>
    <t>Generálny sekretár</t>
  </si>
  <si>
    <t>Slovenský kolkársky zväz</t>
  </si>
  <si>
    <t>Štúrova 22</t>
  </si>
  <si>
    <t>Piešťany</t>
  </si>
  <si>
    <t>921 01</t>
  </si>
  <si>
    <t>www.kolky.sk</t>
  </si>
  <si>
    <t>sekretariat@kolky.sk</t>
  </si>
  <si>
    <t>Štefan Kočan</t>
  </si>
  <si>
    <t>Eva Ondrejkovičová</t>
  </si>
  <si>
    <t>Slovenský zväz malého futbalu</t>
  </si>
  <si>
    <t>www.malyfutbal.sk</t>
  </si>
  <si>
    <t>peter.kralik@malyfutbal.sk</t>
  </si>
  <si>
    <t>Peter Králik</t>
  </si>
  <si>
    <t>Barbora Dedičová</t>
  </si>
  <si>
    <t>Slovenský zväz rádioamatérov</t>
  </si>
  <si>
    <t>Mlynská 4</t>
  </si>
  <si>
    <t>Stupava</t>
  </si>
  <si>
    <t>900 31</t>
  </si>
  <si>
    <t>www.hamradio.sk</t>
  </si>
  <si>
    <t>szr@szr.sk</t>
  </si>
  <si>
    <t>Roman Kudláč</t>
  </si>
  <si>
    <t>Slovenský zväz Taekwon - Do ITF</t>
  </si>
  <si>
    <t>Trnavská 18</t>
  </si>
  <si>
    <t>Smolenice</t>
  </si>
  <si>
    <t>919 04</t>
  </si>
  <si>
    <t>www.sztkd-itf.sk</t>
  </si>
  <si>
    <t>ladislav.hunady@gmail.com</t>
  </si>
  <si>
    <t>Ladislav Huňady</t>
  </si>
  <si>
    <t>Zväz športovej kynológie Slovenskej republiky</t>
  </si>
  <si>
    <t>Partizánska cesta 97</t>
  </si>
  <si>
    <t>www.zsksr.sk</t>
  </si>
  <si>
    <t>palovicova@zsk-sr.sk</t>
  </si>
  <si>
    <t>Ivan Kočajda</t>
  </si>
  <si>
    <t>Renáta Chlebanová</t>
  </si>
  <si>
    <t>Zväz vodáctva a raftingu Slovenskej republiky</t>
  </si>
  <si>
    <t>www.zvazraftingu</t>
  </si>
  <si>
    <t>zvazraftingu@gmail.com</t>
  </si>
  <si>
    <t>Radoslav Orokocký</t>
  </si>
  <si>
    <t>Slovenská lukostrelecká asociácia 3D</t>
  </si>
  <si>
    <t>Trnovec nad Váhom 1040</t>
  </si>
  <si>
    <t>Trnovec nad Váhom</t>
  </si>
  <si>
    <t>925 71</t>
  </si>
  <si>
    <t>www.archery3d.sk</t>
  </si>
  <si>
    <t>malek@archery3d.sk</t>
  </si>
  <si>
    <t>Peter Málek</t>
  </si>
  <si>
    <t>Slovenská nohejbalová asociácia</t>
  </si>
  <si>
    <t>Gabriel Viňanský</t>
  </si>
  <si>
    <t>Miroslav Kováč</t>
  </si>
  <si>
    <t>Slovenský cykloklub</t>
  </si>
  <si>
    <t>Námestie slobody 1716/6</t>
  </si>
  <si>
    <t>www.cykloklub.sk</t>
  </si>
  <si>
    <t>office@cykloklub.sk</t>
  </si>
  <si>
    <t>Michal Hlatký</t>
  </si>
  <si>
    <t>Špeciálne olympiády Slovensko</t>
  </si>
  <si>
    <t>www.specialolympics.sk</t>
  </si>
  <si>
    <t>office@specialolympics.sk</t>
  </si>
  <si>
    <t>Eva Gažová</t>
  </si>
  <si>
    <t>Národná riaditeľka</t>
  </si>
  <si>
    <t>boby a skeleton - kapitálové transfery</t>
  </si>
  <si>
    <t>karate - kapitálové transfery</t>
  </si>
  <si>
    <t>tanečný šport - kapitálové transfery</t>
  </si>
  <si>
    <r>
      <t xml:space="preserve">mládež 23
</t>
    </r>
    <r>
      <rPr>
        <b/>
        <strike/>
        <sz val="8"/>
        <color indexed="10"/>
        <rFont val="Arial"/>
        <family val="2"/>
        <charset val="238"/>
      </rPr>
      <t>MIN.15%</t>
    </r>
  </si>
  <si>
    <r>
      <t xml:space="preserve">talenty
</t>
    </r>
    <r>
      <rPr>
        <b/>
        <strike/>
        <sz val="8"/>
        <color indexed="10"/>
        <rFont val="Arial"/>
        <family val="2"/>
        <charset val="238"/>
      </rPr>
      <t>MIN.20%</t>
    </r>
  </si>
  <si>
    <r>
      <t xml:space="preserve">reprezentácia
</t>
    </r>
    <r>
      <rPr>
        <b/>
        <strike/>
        <sz val="8"/>
        <color indexed="10"/>
        <rFont val="Arial"/>
        <family val="2"/>
        <charset val="238"/>
      </rPr>
      <t>MIN.25%</t>
    </r>
  </si>
  <si>
    <r>
      <t xml:space="preserve">prevádzka
</t>
    </r>
    <r>
      <rPr>
        <b/>
        <sz val="8"/>
        <color indexed="56"/>
        <rFont val="Arial"/>
        <family val="2"/>
        <charset val="238"/>
      </rPr>
      <t>MAX.20%</t>
    </r>
  </si>
  <si>
    <t>30787009</t>
  </si>
  <si>
    <t>Usmernenie k priebežnému čerpaniu a vyúčtovaniu finančných prostriedkov poskytnutých v roku 2021</t>
  </si>
  <si>
    <t>v roku 2021</t>
  </si>
  <si>
    <t>Priebežné čerpanie finančných prostriedkov poskytnutých zo štátneho rozpočtu v oblasti športu v roku 2021</t>
  </si>
  <si>
    <t xml:space="preserve">Organizovanie podujatia
Názov podujatia: Svetový pohár v skúškach
Miesto konania: Brezno
Termín: 15. - 18.4.2021
Počet zúčastnených osôb (okrem divákov): 20
</t>
  </si>
  <si>
    <t>Pracovná cesta
Názov: Majstrovstvá V4 v skúškach
Termín: 3.9.2021
Miesto - mesto a štát: Varšava, Poľsko
Spôsob dopravy: letecky/BUS
Počet všetkých osôb na pracovnej ceste: 6, z toho:
- športovci (+ navádzači): 1
- tréneri + rozhodcovia + vedúci výpravy + lekár + fyzioterapeut + masér + ): 1
- ostatné osoby (napr. sponzori, hostia): 4</t>
  </si>
  <si>
    <t>cestovné - Cerová - Trnava a späť, 3.9.2021, 2 osoby</t>
  </si>
  <si>
    <t>Hrubé mzdy vyplatené osobám (zamestnancom) vrátane odvodov zamestnávateľa za rok 2021
počet fyzických osôb: 5</t>
  </si>
  <si>
    <t>havarijné poistenie 1-3/2021, EČV BA 258 KK</t>
  </si>
  <si>
    <t>diaľničná nálepka na rok 2021</t>
  </si>
  <si>
    <t>nájom kancelárskych priestorov 2/2021</t>
  </si>
  <si>
    <t>regenerácia, 8 športovcov, 8/2021</t>
  </si>
  <si>
    <t xml:space="preserve">refundácia nákladov na základe zmluvy pre CTM Žilina: Okresné kolo v skúškach, 7.8.2021, Žilina, 43 osôb, z toho: 37 športovcov, 1 tréner, 1 strážna služba,  1 masér, 3 technickí pracovníci, úhrada nákladov za stravovanie </t>
  </si>
  <si>
    <t>upratovacie služby 5/2021</t>
  </si>
  <si>
    <t>poplatok medzinárodnej federácii za rok 2021</t>
  </si>
  <si>
    <t>členský poplatok za rok 2021</t>
  </si>
  <si>
    <t>prenájom optického kábla 3/2021</t>
  </si>
  <si>
    <t>poplatky za telefón, 7/2021</t>
  </si>
  <si>
    <t>PHM - služobné motorové vozidlo
EČV: BA 111 SA
Obdobie: 14.4. - 18.4.2021
Najazdené kilometre: 800 km</t>
  </si>
  <si>
    <t>trénerské služby 10/2021</t>
  </si>
  <si>
    <t>lyžiarsky servis - február 2021</t>
  </si>
  <si>
    <t>Pracovná cesta
Názov: Výcvikový tábor
Termín: 1.12.-20.12.2021
Miesto - mesto a štát: Moskva, Ruská federácia
Spôsob dopravy: LET
Počet všetkých osôb na pracovnej ceste: 2, z toho - športovci: 1
- tréner: 1</t>
  </si>
  <si>
    <t>trénerské služby - 1.12-20.12.2021</t>
  </si>
  <si>
    <t>prenájom tenisového kurtu 1.2.2021</t>
  </si>
  <si>
    <t>Pracovná cesta                                                          Názov: Sústredenie dievčat                                             Termín: 03.-07.06.2021                                                    Miesto - mesto a štát: Košice                         Spôsob dopravy: vlak                                                        Počet všetkých osôb na pracovnej ceste: 48, z toho:
- športovci (+ navádzači): 44
- tréneri + rozhodcovia + vedúci výpravy + lekár + fyzioterapeut + masér + ): 3
- ostatné osoby (napr. sponzori, hostia): 1</t>
  </si>
  <si>
    <t>doprava, BUS, 2.7.2021, 7.6.2021, 39 osôb</t>
  </si>
  <si>
    <t>cestovné, VLAK, Banská Bystrica - Košice, 3.7.2021, 8 osôb</t>
  </si>
  <si>
    <t>regenerácia 16.5.2021, 1 športovec</t>
  </si>
  <si>
    <t>trénerská činnosť 12/2021</t>
  </si>
  <si>
    <t xml:space="preserve">refundácia nákladov na základe zmluvy za centrum talentovanej mládeže Bošáca: sústredenie mladších žiačok, 30.6.-7.7.2021, Bardejov, ubytovanie, 12 osôb </t>
  </si>
  <si>
    <t>odmena športovcom za výsledky dosiahnuté v roku 2021</t>
  </si>
  <si>
    <t xml:space="preserve">Organizovanie podujatia                                                          Názov: Národná súťaž v skúškach                                             Termín: 15.06.2021                                                    Miesto - mesto a štát: Pezinok                                                              Počet zúčastnených osôb (okrem divákov): 547         </t>
  </si>
  <si>
    <t>PHM - služobné motorové vozidlo
EČV: BL 363 AA
Obdobie: 10.6.-15.6.2021
Najazdené kilometre: 600</t>
  </si>
  <si>
    <t xml:space="preserve">Organizovanie podujatia                                                          Názov: M-SR žiakov ZŠ v skúškach                                             Termín: 15.05.2021                                                    Miesto - mesto a štát: Nitra                                                              Počet zúčastnených osôb (okrem divákov): 220         </t>
  </si>
  <si>
    <t>Priebežné čerpanie a vyúčtovanie finančných prostriedkov poskytnutých zo štátneho rozpočtu v oblasti športu v roku 2021</t>
  </si>
  <si>
    <t>organizovanie významných a tradičných športových podujatí na území SR v roku 2021</t>
  </si>
  <si>
    <t>finančné odmeny športovcom za výsledky dosiahnuté v roku 2020 a trénerom mládeže za dosiahnuté výsledky ich športovcov v roku 2020 a za celoživotnú prácu s mládežou</t>
  </si>
  <si>
    <t>b) dolu podpísaná osoba/osoby je oprávnená/sú oprávnené v súlade so stanovami/zriaďovacou listinou na podpis vyúčtovania finančných prostriedkov poskytnutých v roku 2021.</t>
  </si>
  <si>
    <r>
      <rPr>
        <b/>
        <sz val="8"/>
        <color indexed="8"/>
        <rFont val="Arial"/>
        <family val="2"/>
        <charset val="238"/>
      </rPr>
      <t>SK80 8180 0000 0070 0006 5236</t>
    </r>
    <r>
      <rPr>
        <sz val="8"/>
        <color indexed="8"/>
        <rFont val="Arial"/>
        <family val="2"/>
        <charset val="238"/>
      </rPr>
      <t xml:space="preserve">
(výdavkový účet štátneho rozpočtu)
slúži pre vrátenie nevyčerpaných finančných prostriedkov</t>
    </r>
    <r>
      <rPr>
        <sz val="8"/>
        <color indexed="10"/>
        <rFont val="Arial"/>
        <family val="2"/>
        <charset val="238"/>
      </rPr>
      <t xml:space="preserve"> </t>
    </r>
    <r>
      <rPr>
        <b/>
        <sz val="8"/>
        <color indexed="10"/>
        <rFont val="Arial"/>
        <family val="2"/>
        <charset val="238"/>
      </rPr>
      <t>do 30.11.2021</t>
    </r>
  </si>
  <si>
    <r>
      <rPr>
        <b/>
        <sz val="8"/>
        <color indexed="8"/>
        <rFont val="Arial"/>
        <family val="2"/>
        <charset val="238"/>
      </rPr>
      <t>SK68 8180 0000 0070 0006 3900</t>
    </r>
    <r>
      <rPr>
        <sz val="8"/>
        <color indexed="8"/>
        <rFont val="Arial"/>
        <family val="2"/>
        <charset val="238"/>
      </rPr>
      <t xml:space="preserve">
(depozitný účet)
slúži pre vrátenie nevyčerpaných/nezúčtovaných finančných prostriedkov v termíne </t>
    </r>
    <r>
      <rPr>
        <b/>
        <sz val="8"/>
        <color indexed="10"/>
        <rFont val="Arial"/>
        <family val="2"/>
        <charset val="238"/>
      </rPr>
      <t>od 01.01.2022</t>
    </r>
  </si>
  <si>
    <t>Nevädzová 17211/6B</t>
  </si>
  <si>
    <t>Vajanského 874/46</t>
  </si>
  <si>
    <t>prezidente@gmail.com
slovenska.asociacia.bocce@gmail.com</t>
  </si>
  <si>
    <t>Ján Macko
Ján Brezňan - boccia raffa
Ladislav Mészéros - boule lyonnaise</t>
  </si>
  <si>
    <t>prezident
predseda - raffa
predseda - boule</t>
  </si>
  <si>
    <t>sekretariat@safkst.sk</t>
  </si>
  <si>
    <t>Ingrid Vrabcová
Veronika Vančo Véghová</t>
  </si>
  <si>
    <t>421908965156
421904354979</t>
  </si>
  <si>
    <t>office@baseballslovakia.com</t>
  </si>
  <si>
    <t>Štefan Kubík
František Kubala</t>
  </si>
  <si>
    <t>421905504810
421907986706</t>
  </si>
  <si>
    <t>www.slovakbiketrial.sk</t>
  </si>
  <si>
    <t>Miletičova 3/A 1</t>
  </si>
  <si>
    <t>eminentasro@gmail.com</t>
  </si>
  <si>
    <t>www.nohejbalsk.com</t>
  </si>
  <si>
    <t>nohejbal.sna@gmail.com</t>
  </si>
  <si>
    <t>421904435321
421917800004</t>
  </si>
  <si>
    <t>www.slovakskimo.sk</t>
  </si>
  <si>
    <t>info@slovakskimo.sk</t>
  </si>
  <si>
    <t>office@softballslovakia.com</t>
  </si>
  <si>
    <t>gs@squash.sk</t>
  </si>
  <si>
    <t>koniar@sbiz.sk</t>
  </si>
  <si>
    <t>merkovskyv@gmail.com; sekretariat@slovakbowling.sk</t>
  </si>
  <si>
    <t>Gábor Asványi
Patrik Hrbek</t>
  </si>
  <si>
    <t>421903584992
421911090490</t>
  </si>
  <si>
    <t>Ján Riapoš
Maroš Čambal</t>
  </si>
  <si>
    <t>421905788436
421257789713</t>
  </si>
  <si>
    <t>T. Vansovej 2171/1</t>
  </si>
  <si>
    <t>421903370792
421903370791</t>
  </si>
  <si>
    <t>Milan Roman</t>
  </si>
  <si>
    <t>slovak-fencing@slovak-fencing.sk</t>
  </si>
  <si>
    <t>421233104805
421904700522</t>
  </si>
  <si>
    <t>Zoltán Szeiler, Elena Valentová</t>
  </si>
  <si>
    <t>viceprezident, generálna sekretárka</t>
  </si>
  <si>
    <t>Zuzana Rajdugová</t>
  </si>
  <si>
    <t>Silvia Šarközi
Jaroslava Lauková</t>
  </si>
  <si>
    <t>421911323487
421905788868</t>
  </si>
  <si>
    <t>urbanova@szlh.sk; pulkert@szlh.sk</t>
  </si>
  <si>
    <t xml:space="preserve">Ivan Pulkert </t>
  </si>
  <si>
    <t>Andrea Urbanová</t>
  </si>
  <si>
    <t>421 2 32 340 901</t>
  </si>
  <si>
    <t>sane@sane.sk</t>
  </si>
  <si>
    <t>Jaroslav Sámela</t>
  </si>
  <si>
    <t>Peter Ivanič
Daša Guzmanová</t>
  </si>
  <si>
    <t>421905245008
421263813424</t>
  </si>
  <si>
    <t>Ján Riapoš
Martina Balcová</t>
  </si>
  <si>
    <t>421905788436
421918940356</t>
  </si>
  <si>
    <t>Marian Jung</t>
  </si>
  <si>
    <t>Patrik Fiala
Dana Duchoslavová</t>
  </si>
  <si>
    <t>421907731995
421907469799</t>
  </si>
  <si>
    <t>golf - kapitálové transfery</t>
  </si>
  <si>
    <t>squash - kapitálové transfery</t>
  </si>
  <si>
    <t>bridž - kapitálové transfery</t>
  </si>
  <si>
    <t>účasť výprav (športovcov a členov realizačných tímov) Slovenskej republiky na majstrovstvách sveta v lyžovaní v seniorskej a juniorskej kategórii v jednotlivých lyžiarskych odvetviach v roku 2021 vrátane s tým spojených nevyhnutných výdavkov</t>
  </si>
  <si>
    <t>plnenie úloh verejného záujmu v športe</t>
  </si>
  <si>
    <t>organizácia významnej súťaže alebo účasť na významnej súťaži podľa § 3 písm. h) vrátane prípravy na túto súťaž</t>
  </si>
  <si>
    <r>
      <t>INFORMÁCIA – PRIEBEŽNÉ ZVEREJŇOVANIE A VYÚČTOVANIE PRÍSPEVKOV PRE KLUBY
V prípade poskytnutia finančných prostriedkov z príspevku uznanému športu klubom podľa § 69 ods. (5) bod a) má národný športový zväz (ďalej len „NŠZ“) dve možnosti:
1. Príspevok poskytne priamym poukázaním na samostatný bankový účet klubu. V tomto prípade:
a) KLUB je povinný zriadiť pre príjem prostriedkov zo štátneho rozpočtu samostatný bankový účet,
b) KLUB zverejňuje použitie príspevku v rovnakej forme a štruktúre ako NŠZ príspevok uznanému športu, nakoľko v tomto prípade vystupuje klub ako prijímateľ prostriedkov zo štátneho rozpočtu,
c) NŠZ zverejňuje v hárku „Doklady“ poskytnutú sumu klubu ako samostatnú položku s Popisom úhrady „príspevok klubu“, pričom v Dodávateľovi plnenia uvedie názov klubu,
d) NŠZ uvádza vo formulári vyúčtovania finančných prostriedkov za rok 2021 prostriedky poskytnuté klubom v rovnakej forme a štruktúre, ako ostatné účely uvedené v zmluve (viď hárok "Príklady").
2. Príspevok poskytne formou refundácie výdavkov klubu na bankový účet klubu. V tomto prípade:</t>
    </r>
    <r>
      <rPr>
        <sz val="10"/>
        <color indexed="30"/>
        <rFont val="Arial"/>
        <family val="2"/>
        <charset val="238"/>
      </rPr>
      <t xml:space="preserve">
a) KLUB - NEzverejňuje priebežne prijatie a čerpanie poskytnutých prostriedkov z príspevku uznanému športu, nakoľko tieto položky sú priebežne zverejňované národným športovým zväzom,
b) NŠZ zverejňuje v hárku „Doklady“ refundované sumy klubu ako samostatné položky podľa konkrétneho účelu, pričom okrem sumy a účelu uvedie ako „Dodávateľa plnenia“ názov klubu aj konečného dodávateľa tovarov a služieb,
c) NŠZ - vyúčtovanie prostriedkov za rok 2021 voči MŠVVaŠ SR sa predkladá rovnako ako v predchádzajúcom prípade.
</t>
    </r>
  </si>
  <si>
    <t>(1) Priebežné čerpanie a vyúčtovanie príspevkov/dotácií poskytnutých zo štátneho rozpočtu v roku 2021 v oblasti športu (ďalej len "Finančných prostriedkov") sa vykonáva v termínoch a spôsobom, ktoré sú stanovené zákonom a v zmluve/dodatku k zmluve o poskytnutí Finančných prostriedkov (ďalej len „Zmluva“).</t>
  </si>
  <si>
    <t>(4) Prijímateľ aktualizuje k vloženému dátumu (bunka C1 hárku "Príjmy") sumu prijatých Finančných prostriedkov, ktoré mu boli poukázané od 01.01.2021.</t>
  </si>
  <si>
    <r>
      <t xml:space="preserve">(12) Vo vyúčtovaní Finančných prostriedkov môžu byť uvedené len doklady uhradené s dátumom od 01.01.2021 do 31.12.2021, resp. s dátumom, ktorý bol uvedený v zmluve/dodatku k zmluve o poskytnutí Finančných prostriedkov ako termín pre ich použitie. Rovnako to platí aj pre príspevky klubom a subjektom v prípade príspevku SPV, to znamená, že aj kluby aj subjekty musia použiť prostriedky v termíne od 01.01.2021 do 31.12.2021, resp. v termíne, ktorý bol uvedený v zmluve/dodatku k zmluve o poskytnutí Finančných prostriedkov. </t>
    </r>
    <r>
      <rPr>
        <b/>
        <sz val="10"/>
        <rFont val="Arial"/>
        <family val="2"/>
        <charset val="238"/>
      </rPr>
      <t>Pri investíciách (kapitálové transfery) je nevyhnutné priložiť  k vyúčtovaniu aj kópie faktúr a kópie dokladov o ich úhrade</t>
    </r>
    <r>
      <rPr>
        <sz val="10"/>
        <rFont val="Arial"/>
        <family val="2"/>
        <charset val="238"/>
      </rPr>
      <t>.</t>
    </r>
  </si>
  <si>
    <t>Termín: 3.9.2021</t>
  </si>
  <si>
    <r>
      <rPr>
        <b/>
        <sz val="10"/>
        <color indexed="10"/>
        <rFont val="Arial"/>
        <family val="2"/>
        <charset val="238"/>
      </rPr>
      <t>Upozornenie:</t>
    </r>
    <r>
      <rPr>
        <sz val="10"/>
        <color indexed="10"/>
        <rFont val="Arial"/>
        <family val="2"/>
        <charset val="238"/>
      </rPr>
      <t xml:space="preserve"> Vo formulári na vyúčtovanie príspevku uznanému športu sú zapracované ustanovenia novely zákona o športe</t>
    </r>
    <r>
      <rPr>
        <sz val="10"/>
        <color indexed="10"/>
        <rFont val="Arial"/>
        <family val="2"/>
        <charset val="238"/>
      </rPr>
      <t>, podľa ktorých v roku, v ktorom bola vyhlásená krízová situácia a trvala viac ako 30 dní, sa ustanovenia § 69 ods. 4 zákona o športe nepoužijú a ustanovenia zmluvy o poskytnutí príspevku uznanému športu, ktoré sa týkajú rozdelenia finančných prostriedkov podľa § 69 ods. 4, sa v príslušnom kalendárnom roku  nebudú uplatňovať. Pri čerpaní/vyúčtovaní príspevku za rok 2021 je záväzná len suma bežných a kapitálových výdavkov (vrátane ich účelového určenia) a  výdavkov na správu a prevádzku - podľa § 69 ods. 5 zákona o športe, ktorá nesmie v kalendárnom roku, v ktorom bola vyhlásená krízová situácia a trvala viac ako 30 dní, prekročiť 20 % z ročných príjmov národného športového zväzu z príspevku uznanému športu. Zaradenie výdavkov do jednotlivých analytických kódov (okrem bodu 4 - správa a prevádzka) má preto len informatívny charakter.</t>
    </r>
  </si>
  <si>
    <t>026 02 - Uznané športy</t>
  </si>
  <si>
    <t>Slovenská asociácia zrakovo postihnutých športovcov</t>
  </si>
  <si>
    <t>30841798</t>
  </si>
  <si>
    <t>Rosina 497</t>
  </si>
  <si>
    <t>Rosina</t>
  </si>
  <si>
    <t>013 22</t>
  </si>
  <si>
    <t>www.sazps.sk</t>
  </si>
  <si>
    <t>sazps@sazps.sk</t>
  </si>
  <si>
    <t>Peter Ďuroška</t>
  </si>
  <si>
    <t>Adrián Babič</t>
  </si>
  <si>
    <t>Amália Lepótová</t>
  </si>
  <si>
    <t>David Pristáč</t>
  </si>
  <si>
    <t>Ema Štetková</t>
  </si>
  <si>
    <t>Eva Jurková</t>
  </si>
  <si>
    <t>Ivana Krištofičová</t>
  </si>
  <si>
    <t>Július Maťovčík</t>
  </si>
  <si>
    <t>Marek Tutura</t>
  </si>
  <si>
    <t>Martina Antušeková</t>
  </si>
  <si>
    <t>Nataša Bačenková</t>
  </si>
  <si>
    <t>Rastislav Jelínek</t>
  </si>
  <si>
    <t>Terézia Pristáčová</t>
  </si>
  <si>
    <t>Thomas Keinath</t>
  </si>
  <si>
    <t>INFORMÁCIA - PRIEBEŽNÉ ZVEREJŇOVANIE A VYÚČTOVANIE PRÍSPEVKU SLOVENSKÉMU PARALYMPIJSKÉMU VÝBORU
V prípade poskytnutia finančných prostriedkov z príspevku na národný športový projekt podľa § 75 ods. (6) Slovenskému paralympijskému výboru (ďalej len „SPV“)  sa príspevok poskytne priamym poukázaním na samostatné bankové účty jednotlivých subjektov uvedených v zmluve (nie vo forme refundácie výdavkov). V tomto prípade:
a) je každý subjekt povinný zriadiť pre príjem prostriedkov zo štátneho rozpočtu samostatný bankový účet,
b) SPV zverejňuje poskytnutú sumu subjektu ako samostatnú položku s Popisom úhrady „príspevok subjektu“, pričom v Dodávateľovi plnenia uvedie názov subjektu,
c) subjekt zverejňuje použitie príspevku v rovnakej forme a štruktúre ako prijímateľ príspevku, t. j. SPV, nakoľko v tomto prípade vystupuje každý subjekt ako prijímateľ prostriedkov zo štátneho rozpočtu, 
d) SPV uvádza vo formulári vyúčtovanie finančných prostriedkov za rok 2021 prostriedky poskytnuté samotnému SPV a subjekty združené v SPV v rovnakej forme a štruktúre ako SPV (viď hárok "Príklady"). Podľa zmluvy na r. 2021 subjekty združené v SPV posielajú vyúčtovanie priamo MŠVVaŠ SR (nie cez SPV).</t>
  </si>
  <si>
    <r>
      <t xml:space="preserve">Upozornenie: </t>
    </r>
    <r>
      <rPr>
        <sz val="10"/>
        <color indexed="10"/>
        <rFont val="Arial"/>
        <family val="2"/>
        <charset val="238"/>
      </rPr>
      <t xml:space="preserve">V prípadoch, </t>
    </r>
    <r>
      <rPr>
        <sz val="10"/>
        <color indexed="10"/>
        <rFont val="Arial"/>
        <family val="2"/>
        <charset val="238"/>
      </rPr>
      <t>ak podľa zmluvy/dodatku k zmluve je  umožnené čerpať finančné prostriedky, poskytnuté ako bežný transfer po 1. auguste 2021, v termíne do 31.03.2022, je to s výni</t>
    </r>
    <r>
      <rPr>
        <sz val="10"/>
        <color indexed="10"/>
        <rFont val="Arial"/>
        <family val="2"/>
        <charset val="238"/>
      </rPr>
      <t>mkou miezd, platov, služobných príjmov a ostatných osobných vyrovnaní a odmien vyplácaných na základe dohôd o prácach vykonávaných mimo pracovného pomeru.</t>
    </r>
  </si>
  <si>
    <t>d) v prípade, ak boli finančné prostriedky poskytnuté športovcovi alebo trénerovi na základe schválenej dotácie ako napr. "Ocenenie športovcov a trénerov...", je to príslušný športovec/tréner, a je potrebné uviesť jeho meno a priezvisko (NIE napr. "osoba 1"),</t>
  </si>
  <si>
    <t>Uviesť skutočne uhradenú sumu v eurách s presnosťou na dve desatinné miesta. Sumy je potrebné uvádzať presne ako na faktúre (nielen približne).
Doplnenie: Úhradu môžete vykonať zo samostatného bankového účtu, uvedeného v Zmluve.</t>
  </si>
  <si>
    <t>123/2021</t>
  </si>
  <si>
    <t>124/2021</t>
  </si>
  <si>
    <t>100/2021</t>
  </si>
  <si>
    <t>121/2021</t>
  </si>
  <si>
    <t>125/2021</t>
  </si>
  <si>
    <t>126/2021</t>
  </si>
  <si>
    <t>128/2021</t>
  </si>
  <si>
    <t>270/2021</t>
  </si>
  <si>
    <t>274/2021</t>
  </si>
  <si>
    <t>275/2021</t>
  </si>
  <si>
    <t>280/2021</t>
  </si>
  <si>
    <t>190/2021</t>
  </si>
  <si>
    <t>250/2021</t>
  </si>
  <si>
    <t>251/2021</t>
  </si>
  <si>
    <t>J/2021-20</t>
  </si>
  <si>
    <t>DF2021/326</t>
  </si>
  <si>
    <t>DF2021/193</t>
  </si>
  <si>
    <t>199/2021</t>
  </si>
  <si>
    <t>235/2021</t>
  </si>
  <si>
    <t>206/2021</t>
  </si>
  <si>
    <t>207/2021</t>
  </si>
  <si>
    <t>305/2021</t>
  </si>
  <si>
    <t>301/2021</t>
  </si>
  <si>
    <t>330/2021</t>
  </si>
  <si>
    <t>300/2021</t>
  </si>
  <si>
    <t>V/2021/3</t>
  </si>
  <si>
    <t>DF2021/309</t>
  </si>
  <si>
    <t>R/2021/11</t>
  </si>
  <si>
    <t>40/2021</t>
  </si>
  <si>
    <t>89/2021</t>
  </si>
  <si>
    <t>310/2021</t>
  </si>
  <si>
    <t>32/2021</t>
  </si>
  <si>
    <t>25/2021</t>
  </si>
  <si>
    <t>288/2021</t>
  </si>
  <si>
    <t>13/2021</t>
  </si>
  <si>
    <t>66/2021</t>
  </si>
  <si>
    <t>361/2021</t>
  </si>
  <si>
    <t>98/2021</t>
  </si>
  <si>
    <t>PC2021/36</t>
  </si>
  <si>
    <t>380/2021</t>
  </si>
  <si>
    <t>390/2021</t>
  </si>
  <si>
    <t>400/2021</t>
  </si>
  <si>
    <t>Patrik Hatala</t>
  </si>
  <si>
    <t>Weapon vs. Weapon Sparring Routine  - dvojica</t>
  </si>
  <si>
    <t>Beata Graňáková</t>
  </si>
  <si>
    <t>Dobroslava Lehotská</t>
  </si>
  <si>
    <t>Jana Stachová</t>
  </si>
  <si>
    <t>Katarína Klimasová</t>
  </si>
  <si>
    <t>Kristína Juricová</t>
  </si>
  <si>
    <t>Michaela Pavleová</t>
  </si>
  <si>
    <t>Michal Barbier</t>
  </si>
  <si>
    <t>Peter Tatarka</t>
  </si>
  <si>
    <t>Tatiana Ondrušková</t>
  </si>
  <si>
    <t>Tomáš Smrek</t>
  </si>
  <si>
    <t>Vladimír Holota</t>
  </si>
  <si>
    <t>Zuzana Kardošová</t>
  </si>
  <si>
    <t>Lucia Debnárová</t>
  </si>
  <si>
    <t>Rebeka Martinkovičová</t>
  </si>
  <si>
    <t>Gabriela Briškárová</t>
  </si>
  <si>
    <t>Andrej Csemez</t>
  </si>
  <si>
    <t>Dávid Michálek</t>
  </si>
  <si>
    <t>Jessica Triebeľová</t>
  </si>
  <si>
    <t>Lukáš Ferneza</t>
  </si>
  <si>
    <t>Matúš Strnisko</t>
  </si>
  <si>
    <t>Michal Takács</t>
  </si>
  <si>
    <t>Miroslava Jedináková</t>
  </si>
  <si>
    <t>Adam Gonšenica</t>
  </si>
  <si>
    <t>Alexander Slafkovský</t>
  </si>
  <si>
    <t>C 2 - juniori</t>
  </si>
  <si>
    <t>Eduard Strýček</t>
  </si>
  <si>
    <t>Eliška Mintálová</t>
  </si>
  <si>
    <t>Emanuela Luknárová</t>
  </si>
  <si>
    <t>Ivana Chlebová</t>
  </si>
  <si>
    <t>Ivana Mládková</t>
  </si>
  <si>
    <t>Jakub Grigar</t>
  </si>
  <si>
    <t>Jana Dukátová</t>
  </si>
  <si>
    <t>Juraj Dieška</t>
  </si>
  <si>
    <t>K 2 - do 23 rokov</t>
  </si>
  <si>
    <t>K 2 - juniori</t>
  </si>
  <si>
    <t>K 2 - juniorky</t>
  </si>
  <si>
    <t xml:space="preserve">K 4 - do 23 rokov </t>
  </si>
  <si>
    <t>K 4 - juniori</t>
  </si>
  <si>
    <t xml:space="preserve">K 4 - juniorky </t>
  </si>
  <si>
    <t>K 4 - muži</t>
  </si>
  <si>
    <t>Katarína Pecsuková</t>
  </si>
  <si>
    <t>Kristína Ďurecová</t>
  </si>
  <si>
    <t>Ľudovít Macúš</t>
  </si>
  <si>
    <t>Mariana Petrušová</t>
  </si>
  <si>
    <t>Marko Mirgorodský</t>
  </si>
  <si>
    <t>Martin Dodok</t>
  </si>
  <si>
    <t>Matej Beňuš</t>
  </si>
  <si>
    <t>Matúš Jedinák</t>
  </si>
  <si>
    <t>Michaela Haššová</t>
  </si>
  <si>
    <t>Monika Škáchová</t>
  </si>
  <si>
    <t>Peter Gelle</t>
  </si>
  <si>
    <t>Simona Maceková</t>
  </si>
  <si>
    <t>Soňa Stanovská</t>
  </si>
  <si>
    <t>Zuzana Paňková</t>
  </si>
  <si>
    <t>Nikoleta Trníková</t>
  </si>
  <si>
    <t>štafeta - juniorky</t>
  </si>
  <si>
    <t>Marianna Jagerčíková</t>
  </si>
  <si>
    <t>Daniel Kováč</t>
  </si>
  <si>
    <t>Gabriela Gajanová</t>
  </si>
  <si>
    <t>Ján Volko</t>
  </si>
  <si>
    <t>Ľubomír Kubiš</t>
  </si>
  <si>
    <t>Marcel Lomnický</t>
  </si>
  <si>
    <t>Martina Hrašnová</t>
  </si>
  <si>
    <t xml:space="preserve">Matej Baluch </t>
  </si>
  <si>
    <t>Matej Tóth</t>
  </si>
  <si>
    <t>Oliver Murcko</t>
  </si>
  <si>
    <t>Tomáš Veszelka</t>
  </si>
  <si>
    <t>zmiešaná štafeta</t>
  </si>
  <si>
    <t>Peter Kuric</t>
  </si>
  <si>
    <t>Vanda Michalková</t>
  </si>
  <si>
    <t>Nicole Rajičová</t>
  </si>
  <si>
    <t>air navigation race - dvojica</t>
  </si>
  <si>
    <t>Igor Burger</t>
  </si>
  <si>
    <t>Ján Koťuha</t>
  </si>
  <si>
    <t>Ján Šabľa jr.</t>
  </si>
  <si>
    <t>Marián Greš</t>
  </si>
  <si>
    <t>Michal Žitňan st.</t>
  </si>
  <si>
    <t>Adrián Matušík</t>
  </si>
  <si>
    <t>Henrieta Farkašová + 1 os.</t>
  </si>
  <si>
    <t>Jakub Krako + 1 os.</t>
  </si>
  <si>
    <t>Július Hutka</t>
  </si>
  <si>
    <t>Kristína Funková</t>
  </si>
  <si>
    <t>Marek Kamzík</t>
  </si>
  <si>
    <t>Marek Kubačka + 1 os.</t>
  </si>
  <si>
    <t>Marián Kuřeja</t>
  </si>
  <si>
    <t>Martin France</t>
  </si>
  <si>
    <t>Miroslav Haraus + 1 os.</t>
  </si>
  <si>
    <t>Petra Smaržová</t>
  </si>
  <si>
    <t>Radoslav Malenovský</t>
  </si>
  <si>
    <t>Tatiana Blattnerová</t>
  </si>
  <si>
    <t>Veronika Vadovičová</t>
  </si>
  <si>
    <t>Dominika Králiková</t>
  </si>
  <si>
    <t>in line zjazd družstvo</t>
  </si>
  <si>
    <t>Richard Tury</t>
  </si>
  <si>
    <t>Ema Labošová</t>
  </si>
  <si>
    <t>Yang Wang</t>
  </si>
  <si>
    <t>zmiešaná štvorhra</t>
  </si>
  <si>
    <t>Danka Barteková</t>
  </si>
  <si>
    <t>Erik Varga</t>
  </si>
  <si>
    <t>Juraj Tužinský</t>
  </si>
  <si>
    <t>Marián Kovačócy</t>
  </si>
  <si>
    <t>Patrik Jány</t>
  </si>
  <si>
    <t>Štefan Šulek</t>
  </si>
  <si>
    <t>team mix - trap</t>
  </si>
  <si>
    <t>Vanesa Hocková</t>
  </si>
  <si>
    <t>Veronika Sýkorová</t>
  </si>
  <si>
    <t>Zuzana Rehák Štefečeková</t>
  </si>
  <si>
    <t>Romana Čišovská</t>
  </si>
  <si>
    <t>Viktória Morvayová</t>
  </si>
  <si>
    <t>dvojskif LV</t>
  </si>
  <si>
    <t xml:space="preserve">Ahsarbek Gulaev </t>
  </si>
  <si>
    <t xml:space="preserve">Boris Makoev </t>
  </si>
  <si>
    <t>Daniel Chomanič</t>
  </si>
  <si>
    <t>Denis Horváth</t>
  </si>
  <si>
    <t>Jakub Sýkora</t>
  </si>
  <si>
    <t>Leoš Drmola</t>
  </si>
  <si>
    <t>Taimuraz Salkazanov</t>
  </si>
  <si>
    <t>Zsuzsana Molnár</t>
  </si>
  <si>
    <t>Paulína Fialková</t>
  </si>
  <si>
    <t>štafeta - juniori</t>
  </si>
  <si>
    <t>štafeta - kadetky</t>
  </si>
  <si>
    <t>štafeta - ženy</t>
  </si>
  <si>
    <t>Tomáš Sklenárik</t>
  </si>
  <si>
    <t>Zuzana Remeňová</t>
  </si>
  <si>
    <t>Peter Sagan</t>
  </si>
  <si>
    <t>Alex Barto</t>
  </si>
  <si>
    <t>Benjamin Maťašeje</t>
  </si>
  <si>
    <t>Bruno Banský</t>
  </si>
  <si>
    <t>Marius Fízeľ</t>
  </si>
  <si>
    <t>Milan Randl</t>
  </si>
  <si>
    <t>Adam Štelcl</t>
  </si>
  <si>
    <t>Adi Gyurík</t>
  </si>
  <si>
    <t>Dominik Imrich</t>
  </si>
  <si>
    <t>Dominika Veisová</t>
  </si>
  <si>
    <t>Dorota Balciarová</t>
  </si>
  <si>
    <t>Ingrida Suchánková</t>
  </si>
  <si>
    <t>Jakub Štetina</t>
  </si>
  <si>
    <t>Ján Fuzer</t>
  </si>
  <si>
    <t>Jana Vaňušaniková</t>
  </si>
  <si>
    <t>Julián Enrik Smoliga</t>
  </si>
  <si>
    <t>Kristína Šimčíková</t>
  </si>
  <si>
    <t>Laura Pálinkášová</t>
  </si>
  <si>
    <t>Lenka Ťažká</t>
  </si>
  <si>
    <t>Maroš Janovčík</t>
  </si>
  <si>
    <t>Matúš Lieskovský</t>
  </si>
  <si>
    <t>Michaela Čukanová</t>
  </si>
  <si>
    <t>Mimolat Bagaev</t>
  </si>
  <si>
    <t>Miroslava Kopúňová</t>
  </si>
  <si>
    <t>Natália Rajčanová</t>
  </si>
  <si>
    <t>Nina Jelžová</t>
  </si>
  <si>
    <t>Pavol Szolár</t>
  </si>
  <si>
    <t>Peter Fabian</t>
  </si>
  <si>
    <t>Sára Krivdová</t>
  </si>
  <si>
    <t>Sarah Hrnková</t>
  </si>
  <si>
    <t>Tatiana Ťapajčíková</t>
  </si>
  <si>
    <t>Tomáš Kósa</t>
  </si>
  <si>
    <t>Zdenko Vanka</t>
  </si>
  <si>
    <t>Barbora Mayerová</t>
  </si>
  <si>
    <t>Dominika Sakáčová, rod. Karchová</t>
  </si>
  <si>
    <t>Jaroslav Paľa</t>
  </si>
  <si>
    <t>Marek Karlík</t>
  </si>
  <si>
    <t>Monika Chochlíková</t>
  </si>
  <si>
    <t>Ján Furucz</t>
  </si>
  <si>
    <t>Andrej Drábik</t>
  </si>
  <si>
    <t>Igor Štefan</t>
  </si>
  <si>
    <t>Jakub Reguli</t>
  </si>
  <si>
    <t>Ján Neger</t>
  </si>
  <si>
    <t>Maroš Litvaj</t>
  </si>
  <si>
    <t>Tomáš Hockicko</t>
  </si>
  <si>
    <t>Ján Meszáros</t>
  </si>
  <si>
    <t>Jana Jankovičová</t>
  </si>
  <si>
    <t>Michaela Némethová</t>
  </si>
  <si>
    <t>Rastislav Náhlik</t>
  </si>
  <si>
    <t>Tomáš Valášek</t>
  </si>
  <si>
    <t>Vanessa Staršicová</t>
  </si>
  <si>
    <t>dvojsedadlové sane</t>
  </si>
  <si>
    <t>Jozef Ninis</t>
  </si>
  <si>
    <t>Katarína Šimoňáková</t>
  </si>
  <si>
    <t>Marián Skupek</t>
  </si>
  <si>
    <t>družstvo prívlač</t>
  </si>
  <si>
    <t>Kristián Šveda</t>
  </si>
  <si>
    <t>Peter Horňák</t>
  </si>
  <si>
    <t>Adam Fekete</t>
  </si>
  <si>
    <t>Alena Kánová</t>
  </si>
  <si>
    <t>Anna Oroszová</t>
  </si>
  <si>
    <t>Boris Trávniček</t>
  </si>
  <si>
    <t>družstvo mix - kladkový luk</t>
  </si>
  <si>
    <t>Jozef Metelka</t>
  </si>
  <si>
    <t>Marcel Pavlík</t>
  </si>
  <si>
    <t>Martin Ludrovský</t>
  </si>
  <si>
    <t>Michaela Balcová</t>
  </si>
  <si>
    <t>Miroslav Jambor</t>
  </si>
  <si>
    <t>Ondrej Strečko</t>
  </si>
  <si>
    <t>Patrik Kuril</t>
  </si>
  <si>
    <t>Peter Mihálik</t>
  </si>
  <si>
    <t>Rastislav Kurilák</t>
  </si>
  <si>
    <t>Róbert Mezík</t>
  </si>
  <si>
    <t>Samuel Andrejčík</t>
  </si>
  <si>
    <t>Tomáš Král</t>
  </si>
  <si>
    <t>Jaroslav Baláž</t>
  </si>
  <si>
    <t>Marián Jung</t>
  </si>
  <si>
    <t>Karol Samko</t>
  </si>
  <si>
    <t>Matej Kováč</t>
  </si>
  <si>
    <t>Nikola Seničová</t>
  </si>
  <si>
    <t>Radoslav Tatarčík</t>
  </si>
  <si>
    <t>Richard Tkáč</t>
  </si>
  <si>
    <t>Sebastian Cabala</t>
  </si>
  <si>
    <t>Zuzana Hrašková</t>
  </si>
  <si>
    <t>00595209</t>
  </si>
  <si>
    <t>Maratónsky klub Košice</t>
  </si>
  <si>
    <t>Hroncova 2</t>
  </si>
  <si>
    <t>www.kosicemarathon.com</t>
  </si>
  <si>
    <t>klub@kosicemarathon.com</t>
  </si>
  <si>
    <t>Ján Sudzina</t>
  </si>
  <si>
    <t>Tomáš Chovanec</t>
  </si>
  <si>
    <t>17316731</t>
  </si>
  <si>
    <t>Slovenská asociácia univerzitného športu</t>
  </si>
  <si>
    <t>Trnavska cesta 37</t>
  </si>
  <si>
    <t>www.saus.sk</t>
  </si>
  <si>
    <t>saus@saus.sk</t>
  </si>
  <si>
    <t>Július Dubovský</t>
  </si>
  <si>
    <t>Michaela Masárová</t>
  </si>
  <si>
    <t>Aktivity a úlohy v oblasti univerzitného športu v roku 2021 (v tom Slovenská univerzitná hokejová asociácia - zabezpečenie účasti slovenských športových klubov v Európskej univerzitnej hokejovej lige v sume 80 000 eur)</t>
  </si>
  <si>
    <t>značenie turistických trás</t>
  </si>
  <si>
    <t>značenie cykloturistických trás</t>
  </si>
  <si>
    <t>Olympijský odznak všestrannosti</t>
  </si>
  <si>
    <t>zabezpečenie prípravy a účasti športovej reprezentácie na Hrách XXXII. olympiády v Tokiu</t>
  </si>
  <si>
    <t>zabezpečenie účasti športovej reprezentácie SR na XXIV. zimných olympijských hrách v Pekingu 2022</t>
  </si>
  <si>
    <t>zabezpečenie prípravy a účasti športovej reprezentácie na XVI. paralympijských hrách v Tokiu</t>
  </si>
  <si>
    <t>zabezpečenie účasti športovej reprezentácie SR na 24. Letnej Deaflympiáde v Caxias do Sul 2022</t>
  </si>
  <si>
    <t>zabezpečenie účasti športovej reprezentácie SR a na XIII. zimných paralympijských hrách v Pekingu 2022</t>
  </si>
  <si>
    <t>zabezpečenie účasti športovej reprezentácie SR na Svetových zimných hrách špeciálnych olympiád v Kazani 2022</t>
  </si>
  <si>
    <t>Barbora Mokošová - zabezpečenie športovej prípravy na Hry XXXII. Olympiády v Tokiu v roku 2021</t>
  </si>
  <si>
    <t>Majstrovstvá sveta vo vodnom slalome a šprinte 2021</t>
  </si>
  <si>
    <t>Majstrovstvá Európy hádzanej mužov 2022</t>
  </si>
  <si>
    <t>Ivona Fialková - zabezpečenie športovej prípravy na XXII. zimné olympijské hry 2022 v Pekingu</t>
  </si>
  <si>
    <t>Medzinárodný maratón mieru</t>
  </si>
  <si>
    <t>Atletický míting P-T-S - 56.ročník</t>
  </si>
  <si>
    <t>Medzinárodné cyklistické preteky Okolo Slovenska</t>
  </si>
  <si>
    <t>odmena trénerovi: Jiří Mikšík za 1. miesto na ME do 19 rokov Nora Jenčušová</t>
  </si>
  <si>
    <t>odmena trénerovi: Daniel Kvasnica za 2. miesto na ME do 15 rokov Nina Kvasnicová</t>
  </si>
  <si>
    <t>odmena trénerovi: Július Valenta za 2. miesto na ME do 17 rokov Adam Štecl</t>
  </si>
  <si>
    <t>odmena trénerovi: Jaroslav Javorský za 2. miesto na ME do 15 rokov Dominik Kešeľak</t>
  </si>
  <si>
    <t>odmena trénerovi: Peter Baďura za 3. miesto na ME do 20 rokov Julián Enrik Smoliga</t>
  </si>
  <si>
    <t>Slovenské olympijské a športové múzeum - dovybavenie expozície</t>
  </si>
  <si>
    <t>Majstrovstvá Európy v malom futbale 2021</t>
  </si>
  <si>
    <t>V4</t>
  </si>
  <si>
    <t>Štefan Svitko - zabezpečenie športovej prípravy a účasti na podujatí Dakar 2022 v Saudskej Arábii</t>
  </si>
  <si>
    <t>Emma Zapletalová</t>
  </si>
  <si>
    <t>Jakub Grigar - 2. miesto (kanoistika)</t>
  </si>
  <si>
    <t>Matej Beňuš - 6. miesto (kanoistika)</t>
  </si>
  <si>
    <t>Samuel Baláž, Adam Botek, Denis Myšák, Erik Vlček - 3. miesto (kanoistika)</t>
  </si>
  <si>
    <t>Patrik Jány - 7. miesto (streľba)</t>
  </si>
  <si>
    <t>Zuzana Rehák Štefečeková - 1. miesto (streľba)</t>
  </si>
  <si>
    <t>Erik Varga, Zuzana Rehák Štefečeková - 4. miesto (streľba)</t>
  </si>
  <si>
    <t>Jana Špotáková, Marián Kovačócy - 8. miesto (streľba)</t>
  </si>
  <si>
    <t>Rory Sabbatini - 2. miesto (golf)</t>
  </si>
  <si>
    <t>Rory Sabattini: Martina Sabattini - caddie - asistent golfistu (golf)</t>
  </si>
  <si>
    <t>Rory Sabattini: Rastislav Antala - vedúci tímu (golf)</t>
  </si>
  <si>
    <t>Matej Beňuš: Peter Škantár - tréner (kanoistika)</t>
  </si>
  <si>
    <t>Jakub Grigar: Stanislav Gejdoš - tréner (kanoistika)</t>
  </si>
  <si>
    <t>Patrik Jány: Miroslav Marko - vedúci tímu (streľba)</t>
  </si>
  <si>
    <t>Patrik Jány: Martina Halinárová - kondičný tréner (streľba)</t>
  </si>
  <si>
    <t>Patrik Jány: Zoltán Baláž - tréner (streľba)</t>
  </si>
  <si>
    <t>Zuzana Rehák Štefečeková: Branislav Slamka - tréner, vedúci tímu (streľba)</t>
  </si>
  <si>
    <t>Jana Špotáková, Marián Kovačócy: Branislav Slamka - tréner, vedúci tímu (streľba)</t>
  </si>
  <si>
    <t>Jana Špotáková, Marián Kovačócy: Wilbert Recabarren - lekár (streľba)</t>
  </si>
  <si>
    <t>Zuzana Rehák Štefečeková, Erik Varga: Wilbert Recabarren - lekár (streľba)</t>
  </si>
  <si>
    <t>Zuzana Rehák Štefečeková, Erik Varga: Branislav Slamka - tréner, vedúci tímu (streľba)</t>
  </si>
  <si>
    <t>Zuzana Rehák Štefečeková, Erik Varga: Patrícia Vargová Compelová - športový odborník, masér, kondičný tréner (streľba)</t>
  </si>
  <si>
    <t>Zuzana Rehák Štefečeková, Erik Varga: Vojtech Varga - osobný tréner, asistent trénera (streľba)</t>
  </si>
  <si>
    <t>Baláž, Myšák, Vlček, Botek: Peter Likér - tréner (kanoistika)</t>
  </si>
  <si>
    <t>Baláž, Myšák, Vlček, Botek: Andrej Wiebauer - tréner (kanoistika)</t>
  </si>
  <si>
    <t>Marián Kuřeja - 3. miesto (atletika)</t>
  </si>
  <si>
    <t>Dušan Laczkó - 5. miesto (atletika)</t>
  </si>
  <si>
    <t>Ladislav Čuchran - 5. miesto (atletika)</t>
  </si>
  <si>
    <t>Samuel Andrejčík - 1. miesto (boccia)</t>
  </si>
  <si>
    <t>Michaela Balcová - 8. miesto (boccia)</t>
  </si>
  <si>
    <t>Róbert Mezík - 8. miesto (boccia)</t>
  </si>
  <si>
    <t>Martin Strehársky, Samuel Andrejčík, Michaela Balcová - 1. miesto (boccia)</t>
  </si>
  <si>
    <t>Martin Ludrovský - 8. miesto (stolný tenis)</t>
  </si>
  <si>
    <t>Boris Trávniček - 8. miesto (stolný tenis)</t>
  </si>
  <si>
    <t>Alena Kánová - 2. miesto (stolný tenis)</t>
  </si>
  <si>
    <t>Martin Ludrovský, Ján Riapoš - 3. miesto (stolný tenis)</t>
  </si>
  <si>
    <t>Boris Trávniček, Peter Mihálik - 3. miesto (stolný tenis)</t>
  </si>
  <si>
    <t>Jozef Metelka - 3. miesto (cyklistika)</t>
  </si>
  <si>
    <t>Jozef Metelka - 1. miesto (cyklistika)</t>
  </si>
  <si>
    <t>Jozef Metelka - 2. miesto (cyklistika)</t>
  </si>
  <si>
    <t>Patrik Kuril - 7. miesto (cyklistika)</t>
  </si>
  <si>
    <t>Patrik Kuril - 1. miesto (cyklistika)</t>
  </si>
  <si>
    <t>Anna Oroszová - 8. miesto (cyklistika)</t>
  </si>
  <si>
    <t>Anna Oroszová - 4. miesto (cyklistika)</t>
  </si>
  <si>
    <t>Ondrej Strečko - 8. miesto (cyklistika)</t>
  </si>
  <si>
    <t>Marcel Pavlík - 4. miesto (lukostreľba)</t>
  </si>
  <si>
    <t>Veronika Vadovičová - 4. miesto (streľba)</t>
  </si>
  <si>
    <t>Veronika Vadovičová - 6. miesto (streľba)</t>
  </si>
  <si>
    <t>Veronika Vadovičová - 1. miesto (streľba)</t>
  </si>
  <si>
    <t>Radoslav Malenovský - 5. miesto (streľba)</t>
  </si>
  <si>
    <t>Radoslav Malenovský - 7. miesto (streľba)</t>
  </si>
  <si>
    <t>Marián Kuřeja: Jana Sučíková - športový asistent (atletika)</t>
  </si>
  <si>
    <t>Marián Kuřeja: Peter Matuška - tréner (atletika)</t>
  </si>
  <si>
    <t>Marián Kuřeja: Radek Šatka - tréner (atletika)</t>
  </si>
  <si>
    <t>Marián Kuřeja: Vladimír Bezdíček - reprezentačný tréner (atletika)</t>
  </si>
  <si>
    <t>Dušan Laczkó: Ján Botcher - predseda ŠTK (atletika)</t>
  </si>
  <si>
    <t>Dušan Laczkó: Roland Laczkó - športový asistent (atletika)</t>
  </si>
  <si>
    <t>Dušan Laczkó: Adrián Matušík - sparing (atletika)</t>
  </si>
  <si>
    <t>Ladislav Čuchran: Ľuboslava Čuchranová - športový asistent (atletika)</t>
  </si>
  <si>
    <t>Ladislav Čuchran: Július Hutka - osobný tréner (atletika)</t>
  </si>
  <si>
    <t>Samuel Andrejčík: Martin Gabko - reprezentačný tréner (boccia)</t>
  </si>
  <si>
    <t>Samuel Andrejčík: Ľudmila Andrejčíková - športový asistent (boccia)</t>
  </si>
  <si>
    <t>Samuel Andrejčík: Peter Bielik - športový psychológ (boccia)</t>
  </si>
  <si>
    <t>Michaela Balcová: Martin Gabko - reprezentačný tréner (boccia)</t>
  </si>
  <si>
    <t>Michaela Balcová: Vladimíra Balcová - športový asistent (boccia)</t>
  </si>
  <si>
    <t>Róbert Mezík: Martin Gabko - reprezentačný tréner (boccia)</t>
  </si>
  <si>
    <t>Róbert Mezík: Nina Gabková - športový asistent (boccia)</t>
  </si>
  <si>
    <t>Martin Strehársky, Samuel Andrejčík, Michaela Balcová: Martin Gabko - reprezentačný tréner (boccia)</t>
  </si>
  <si>
    <t>Martin Strehársky, Samuel Andrejčík, Michaela Balcová: Ľudmila Andrejčíková - športový asistent (boccia)</t>
  </si>
  <si>
    <t>Martin Strehársky, Samuel Andrejčík, Michaela Balcová: Vladimíra Balcová - športový asistent (boccia)</t>
  </si>
  <si>
    <t>Martin Strehársky, Samuel Andrejčík, Michaela Balcová: Peter Bielik - športový psychológ (boccia)</t>
  </si>
  <si>
    <t>Jozef Metelka: Fabio Bortolini - športový manažér (cyklistika)</t>
  </si>
  <si>
    <t>Jozef Metelka: Kyleigh Manners - osobný tréner (cyklistika)</t>
  </si>
  <si>
    <t>Jozef Metelka: Branislav Režňák - reprezentačný tréner/vedúci tímu na PH (cyklistika)</t>
  </si>
  <si>
    <t>Jozef Metelka: Patrik Chlebo - mechanik tímu (cyklistika)</t>
  </si>
  <si>
    <t>Jozef Metelka: Tom Kirk - osobný tréner (cyklistika)</t>
  </si>
  <si>
    <t>Patrik Kuril: Branislav Režňák - reprezentačný tréner/vedúci tímu na PH (cyklistika)</t>
  </si>
  <si>
    <t>Patrik Kuril: Patrik Chlebo - mechanik tímu (cyklistika)</t>
  </si>
  <si>
    <t>Anna Oroszová: Milan Orosz - osobný tréner (cyklistika)</t>
  </si>
  <si>
    <t>Ondrej Strečko: Patrik Chlebo - mechanik tímu (cyklistika)</t>
  </si>
  <si>
    <t>Ondrej Strečko: Branislav Režňák - reprezentačný tréner/vedúci tímu na PH (cyklistika)</t>
  </si>
  <si>
    <t>Ondrej Strečko: Milan Orosz - osobný tréner (cyklistika)</t>
  </si>
  <si>
    <t>Marcel Pavlík: Júlia Buzgová - skórovač (lukostreľba)</t>
  </si>
  <si>
    <t>Marcel Pavlík: Lida Fikarová - skórovač (lukostreľba)</t>
  </si>
  <si>
    <t>Marcel Pavlík: Peter Kuračka - mentálny kouč (lukostreľba)</t>
  </si>
  <si>
    <t>Marcel Pavlík: Ingrid Šilonová - predseda ŠTK lukostreľby (lukostreľba)</t>
  </si>
  <si>
    <t>Martin Ludrovský: Andrej Bardoň - reprezentačný tréner (stolný tenis)</t>
  </si>
  <si>
    <t>Martin Ludrovský: Tomáš Varga - predseda ŠTK stolný tenis (stolný tenis)</t>
  </si>
  <si>
    <t>Martin Ludrovský: Ján Lackovič - asistent reprezentačného trénera (stolný tenis)</t>
  </si>
  <si>
    <t>Martin Ludrovský: Michal Bardoň - asistent reprezentačného trénera (stolný tenis)</t>
  </si>
  <si>
    <t>Martin Ludrovský: Martin Rehák - vedúci tímu na PH (stolný tenis)</t>
  </si>
  <si>
    <t>Martin Ludrovský: Ľuboš Dobrotka - sekretár ŠTK stolný tenis (stolný tenis)</t>
  </si>
  <si>
    <t>Martin Ludrovský: Andrej Mészárós - sparing hráčov - vozíčkarov (stolný tenis)</t>
  </si>
  <si>
    <t>Boris Trávniček: Andrej Bardoň - reprezentačný tréner (stolný tenis)</t>
  </si>
  <si>
    <t>Boris Trávniček: Tomáš Varga - predseda ŠTK stolný tenis (stolný tenis)</t>
  </si>
  <si>
    <t>Boris Trávniček: Ján Lackovič - asistent reprezentačného trénera (stolný tenis)</t>
  </si>
  <si>
    <t>Boris Trávniček: Michal Bardoň - asistent reprezentačného trénera (stolný tenis)</t>
  </si>
  <si>
    <t>Boris Trávniček: Martin Rehák - vedúci tímu na PH (stolný tenis)</t>
  </si>
  <si>
    <t>Boris Trávniček: Ľuboš Dobrotka - sekretár ŠTK stolný tenis (stolný tenis)</t>
  </si>
  <si>
    <t>Boris Trávniče: kAndrej Mészárós - sparing hráčov - vozíčkarov (stolný tenis)</t>
  </si>
  <si>
    <t>Alena Kánová: Andrej Bardoň - reprezentačný tréner (stolný tenis)</t>
  </si>
  <si>
    <t>Alena Kánová: Tomáš Varga - predseda ŠTK stolný tenis (stolný tenis)</t>
  </si>
  <si>
    <t>Alena Kánová: Ján Lackovič - asistent reprezentačného trénera (stolný tenis)</t>
  </si>
  <si>
    <t>Alena Kánová: Michal Bardoň - asistent reprezentačného trénera (stolný tenis)</t>
  </si>
  <si>
    <t>Alena Kánová: Martin Rehák - vedúci tímu na PH (stolný tenis)</t>
  </si>
  <si>
    <t>Alena Kánová: Ľuboš Dobrotka - sekretár ŠTK stolný tenis (stolný tenis)</t>
  </si>
  <si>
    <t>Alena Kánová: Andrej Mészárós - sparing hráčov - vozíčkarov (stolný tenis)</t>
  </si>
  <si>
    <t>Martin Ludrovský, Ján Riapoš: Andrej Bardoň - reprezentačný tréner (stolný tenis)</t>
  </si>
  <si>
    <t>Martin Ludrovský, Ján Riapoš: Tomáš Varga - predseda ŠTK stolný tenis (stolný tenis)</t>
  </si>
  <si>
    <t>Martin Ludrovský, Ján Riapoš: Ján Lackovič - asistent reprezentačného trénera (stolný tenis)</t>
  </si>
  <si>
    <t>Martin Ludrovský, Ján Riapoš: Michal Bardoň - asistent reprezentačného trénera (stolný tenis)</t>
  </si>
  <si>
    <t>Martin Ludrovský, Ján Riapoš: Martin Rehák - vedúci tímu na PH (stolný tenis)</t>
  </si>
  <si>
    <t>Martin Ludrovský, Ján Riapoš: Ľuboš Dobrotka - sekretár ŠTK stolný tenis (stolný tenis)</t>
  </si>
  <si>
    <t>Martin Ludrovský, Ján Riapoš: Andrej Mészárós - sparing hráčov - vozíčkarov (stolný tenis)</t>
  </si>
  <si>
    <t>Boris Trávniček, Peter Mihálik: Andrej Bardoň - reprezentačný tréner (stolný tenis)</t>
  </si>
  <si>
    <t>Boris Trávniček, Peter Mihálik: Tomáš Varga - predseda ŠTK stolný tenis (stolný tenis)</t>
  </si>
  <si>
    <t>Boris Trávniček, Peter Mihálik: Ján Lackovič - asistent reprezentačného trénera (stolný tenis)</t>
  </si>
  <si>
    <t>Boris Trávniček, Peter Mihálik: Michal Bardoň - asistent reprezentačného trénera (stolný tenis)</t>
  </si>
  <si>
    <t>Boris Trávniček, Peter Mihálik: Martin Rehák - vedúci tímu na PH (stolný tenis)</t>
  </si>
  <si>
    <t>Boris Trávniček, Peter Mihálik: Ľuboš Dobrotka - sekretár ŠTK stolný tenis (stolný tenis)</t>
  </si>
  <si>
    <t>Boris Trávniček, Peter Mihálik: Andrej Mészárós - sparing hráčov - vozíčkarov (stolný tenis)</t>
  </si>
  <si>
    <t>Veronika Vadovičová: Milan Goleňa - reprezentačný tréner (streľba)</t>
  </si>
  <si>
    <t>Veronika Vadovičová: Dušan Malenovský - predseda ŠTK streľby (streľba)</t>
  </si>
  <si>
    <t>Veronika Vadovičová: Adela Funková - športový asistent (streľba)</t>
  </si>
  <si>
    <t>Radoslav Malenovský: Dušan Malenovský - osobný tréner/predseda ŠTK streľby (streľba)</t>
  </si>
  <si>
    <t>Radoslav Malenovský: Milan Goleňa - reprezentačný tréner (streľba)</t>
  </si>
  <si>
    <t>Radoslav Malenovský: Adela Funková - športový asistent (streľba)</t>
  </si>
  <si>
    <t>odmeny športových reprezentantov a členov realizačného tímu za výsledky dosiahnuté na Hrách XXXII. olympiády a na XVI. paralympijských hrách v Tokiu 2020, podľa § 75 ods. 2 písm. a) a b) zákona č. 440/2015 Z. z.</t>
  </si>
  <si>
    <t>Jozef Hušla - zabezpečenie športovej prípravy a účasti na podujatiach s cieľom kvalifikácie na XXIV. zimné olympijské hry 2022 v Pekingu</t>
  </si>
  <si>
    <t>Viktória Čerňanská - zabezpečenie športovej prípravy a účasti na podujatiach s cieľom kvalifikácie na XXIV. zimné olympijské hry 2022 v Pekingu</t>
  </si>
  <si>
    <t>31800394</t>
  </si>
  <si>
    <t>Cyklokoalícia</t>
  </si>
  <si>
    <t>Partizánska 2</t>
  </si>
  <si>
    <t>811 03</t>
  </si>
  <si>
    <t>www.cyklokoalicia.sk</t>
  </si>
  <si>
    <t>info@cyklokoalicia.sk</t>
  </si>
  <si>
    <t>Dan Kollár</t>
  </si>
  <si>
    <t>Do školy na bicykli - nákup cyklistických stojanov pre víťazné školy</t>
  </si>
  <si>
    <r>
      <t xml:space="preserve">(3) Tento formulár obsahuje údaje o sumách a účeloch Finančných prostriedkov uvedených v Zmluve o poskytnutí finančných prostriedkov Prijímateľovi, vybranému zo zoznamu. </t>
    </r>
    <r>
      <rPr>
        <b/>
        <sz val="10"/>
        <rFont val="Arial"/>
        <family val="2"/>
        <charset val="238"/>
      </rPr>
      <t>Údaje sú aktualizované k dátumu 11.01.2022.</t>
    </r>
  </si>
  <si>
    <t>Slovenský zväz tanečných športov</t>
  </si>
  <si>
    <t>Dunajská 8</t>
  </si>
  <si>
    <t>811 08</t>
  </si>
  <si>
    <t>Miroslav Haviar</t>
  </si>
  <si>
    <t>odmena trénerke Beáte Graňákovej za 3. miesto na majstrovstvách Európy juniorov športovkyne Anety Tichej vo fitnes a kulturistike</t>
  </si>
  <si>
    <t>odmena trénerovi Martinovi Juricovi za 1. miesto na majstrovstvách Európy juniorov športovkyne Kristíny Juricovej vo fitnes a kulturistike</t>
  </si>
  <si>
    <t>odmena trénerke Barbare Papánkovej za 3. miesto na majstrovstvách Európy juniorov športovkyne Nelli Novodomskej vo fitnes a kulturistike</t>
  </si>
  <si>
    <t>odmena trénerke Ivete Chrťanovej za 2. miesto na majstrovstvách Európy juniorov  športovkyne Paulíny Melušovej vo fitnes a kulturistike</t>
  </si>
  <si>
    <t>odmena trénerke Mariane Kollárovej za 2. miesto na majstrovstvách Európy juniorov  športovkyne Tatiany Ondruškovej vo fitnes a kulturistike</t>
  </si>
  <si>
    <t>odmena trénerke Erike Letkovej za 1. miesto na majstrovstvách sveta športovca Adama Musila v karate a bojových umeniach</t>
  </si>
  <si>
    <t>odmena trénerovi Kamilovi Horákovi za 1. miesto na majstrovstvách sveta juniorov športovkyne Romany Adamcovej v karate a bojových umeniach</t>
  </si>
  <si>
    <t>odmena trénerovi Eugenovi Hontimu za 2. miesto na majstrovstvách sveta juniorov športovkyne Bianky Sidovej v kanoistike</t>
  </si>
  <si>
    <t>odmena trénerovi Patrikovi Gajarskému za 2. miesto na majstrovstvách sveta juniorov športovkyne Emanuely Luknárovej v kanoistike</t>
  </si>
  <si>
    <t>odmena trénerovi Petrovi Mrázovi za 2. miesto na majstrovstvách Európy juniorov športovkyne Ivany Chlebovej v kanoistike</t>
  </si>
  <si>
    <t>odmena trénerovi Petrovi Pecsukovi za 2. miesto na majstrovstvách Európy juniorov športovkýň Kataríny Pecsukovej, Bianky Sidovej v kanoistike</t>
  </si>
  <si>
    <t>odmena trénerovi Petrovi Likérovi za 2. miesto na majstrovstvách Európy juniorov športovkyne Mariany Petrušovej v kanoistike</t>
  </si>
  <si>
    <t>odmena trénerovi Matúšovi Hujsovi za 3. miesto na majstrovstvách Európy juniorov športovcov Ondreja Macúša, Ilju Burana, Filipa Stanka v kanoistike</t>
  </si>
  <si>
    <t>odmena trénerovi Miroslavovi Damborskému za 3. miesto na majstrovstvách Európy juniorov športovcov Ondreja Macúša, Ilju Burana, Filipa Stanka v kanoistike</t>
  </si>
  <si>
    <t>odmena trénerovi Vladimírovi Chrapčiakovi za 3. miesto na majstrovstvách Európy juniorov športovcov Ondreja Macúša, Ilju Burana, Filipa Stanka v kanoistike</t>
  </si>
  <si>
    <t>odmena trénerovi Jozefovi Martikánovi za 1. miesto na majstrovstvách Európy športovkýň Simony Glejtekovej, Zuzany Paňkovej, Moniky Škáchovej v kanoistike</t>
  </si>
  <si>
    <t>odmena trénerovi Tomášovi Mrázovi za 1. miesto na majstrovstvách Európy športovkýň Simony Glejtekovej, Zuzany Paňkovej, Moniky Škáchovej v kanoistike</t>
  </si>
  <si>
    <t>odmena trénerovi Miroslavovi Stanovskému za 2. miesto na majstrovstvách Európy juniorov športovkyne Soni Stanovskej v kanoistike</t>
  </si>
  <si>
    <t>odmena trénerovi Dušanovi Muhlovi za 2. miesto na majstrovstvách sveta juniorov športovkýň Soni Stanovskej, Michaely Haššovej, Kristíny Ďurecovej v kanoistike</t>
  </si>
  <si>
    <t>odmena trénerovi Pavlovi Ostrovskému za 2. miesto na majstrovstvách sveta juniorov športovkýň Soni Stanovskej, Michaely Haššovej, Kristíny Ďurecovej v kanoistike</t>
  </si>
  <si>
    <t>odmena trénerovi Petrovi Murckovi za 1. miesto na majstrovstvách Európy juniorov športovkyne Zuzany Paňkovej v kanoistike</t>
  </si>
  <si>
    <t>odmena trénerovi Martinovi Janatovi za 1. miesto na majstrovstvách Európy juniorov športovkýň Zuzany Paňkovej, Ivany Chlebovej, Amy Ryanovej v kanoistike</t>
  </si>
  <si>
    <t>odmena trénerovi Dušanovi Ifkovi za 2. miesto na majstrovstvách sveta juniorov športovca Lukáša Zubáka v nohejbale</t>
  </si>
  <si>
    <t>odmena trénerovi Petrovi Žňavovi za 1. miesto na majstrovstvách Európy juniorov športovkyne Emmy Zapletalovej v atletike</t>
  </si>
  <si>
    <t>odmena trénerovi Vladimírovi Hurbanovi za 2. miesto na majstrovstvách Európy  športovkyne Denisy Baránkovej v lukostreľbe</t>
  </si>
  <si>
    <t>odmena trénerovi Máriovi Filipovičovi za 3. miesto na majstrovstvách sveta juniorov športovcov Filipa Benkovského, Daniela Hrušku, Timoteja Tótha v streľbe</t>
  </si>
  <si>
    <t>odmena trénerovi Ivanovi Némethovi za 3. miesto na majstrovstvách Európy juniorov športovcov Mareka Copáka, Lukáša Filipa, Jerguša Vengríniho v streľbe</t>
  </si>
  <si>
    <t>odmena trénerovi Danielovi Trčkovi za 3. miesto na majstrovstvách sveta juniorov športovcov Petra Benjamína Privaru, Victora Lilova v tenise</t>
  </si>
  <si>
    <t>odmena trénerovi Jánovi Matúšovi za 3. miesto na majstrovstvách Európy juniorov športovkyne Renáty Jamrichovej v tenise</t>
  </si>
  <si>
    <t>odmena trénerovi Rudolfovi Horváthovi za 3. miesto na majstrovstvách Európy juniorov športovcov Renáty Jamrichovej, Kiary Žabkovej, Lucii Hradeckej v tenise</t>
  </si>
  <si>
    <t>odmena trénerovi Attilovi Raiszovi za 2. miesto na majstrovstvách Európy juniorov športovkyne Zsuzsanny Molnárovej v zápasení</t>
  </si>
  <si>
    <t>odmena trénerovi Petrovi Kazárovi za 3. miesto na majstrovstvách sveta juniorov športovkyne Emy Kapustovej v biatlone</t>
  </si>
  <si>
    <t>odmena trénerovi Lukášovi Daubnerovi za 2. miesto na majstrovstvách sveta juniorov  športovkyne Henriety Horvátovej v biatlone</t>
  </si>
  <si>
    <t>odmena trénerovi Jánovi Longovi za 3. miesto na majstrovstvách Európy športovca Adiho Gyuríka v karate</t>
  </si>
  <si>
    <t>odmena trénerovi Danielovi Kvasnicovi za 1. miesto na majstrovstvách Európy juniorov športovkyne Niny Kvasnicovej v karate</t>
  </si>
  <si>
    <t>odmena trénerke Kristíne Mackovej za 3. miesto na majstrovstvách Európy juniorov  športovca Romana Hrčku v karate</t>
  </si>
  <si>
    <t>odmena trénerovi Ľubomírovi Striežovskému za 3. miesto na majstrovstvách Európy juniorov športovca Šimona Sečkára v karate</t>
  </si>
  <si>
    <t>odmena trénerovi Marianovi Jungovi za 2. miesto na majstrovstvách sveta juniorov športovca Šimona Junga vo vodnom motorizme</t>
  </si>
  <si>
    <t>odmena trénerovi Štefanovi Gribaninovi za 3. miesto na majstrovstvách Európy juniorov športovkyne Nikoly Seničovej vo vzpieraní</t>
  </si>
  <si>
    <t>odmena trénerovi Rudolfovi Lukáčovi za 2. miesto na majstrovstvách Európy juniorov športovca Vladimíra Macuru vo vzpieraní</t>
  </si>
  <si>
    <t>Miroslav Gábor</t>
  </si>
  <si>
    <t>Jarabinková 6/B</t>
  </si>
  <si>
    <t>821 09</t>
  </si>
  <si>
    <t>fitnes a kulturistika - bežné transfery</t>
  </si>
  <si>
    <t>fitnes a kulturistika</t>
  </si>
  <si>
    <t>silový trojboj</t>
  </si>
  <si>
    <t>silový trojboj - bežné transfery</t>
  </si>
  <si>
    <t>Marek Rojko</t>
  </si>
  <si>
    <t>FTVŠ, Nábr. Arm. Gen. L. Svobodu 9</t>
  </si>
  <si>
    <t>814 69</t>
  </si>
  <si>
    <t>Anton Hamran</t>
  </si>
  <si>
    <t>20/2020</t>
  </si>
  <si>
    <t>Konzultačná činnosť - 12/20</t>
  </si>
  <si>
    <t>Ing. Mário Popovič</t>
  </si>
  <si>
    <t>trénerský poplatok - 12/20</t>
  </si>
  <si>
    <t>František Horváth</t>
  </si>
  <si>
    <t>Zuzana Pátková</t>
  </si>
  <si>
    <t>kondičná príprava - 12/20</t>
  </si>
  <si>
    <t>Mgr. Rudolf Pátek</t>
  </si>
  <si>
    <t>Pretenis s.r.o.</t>
  </si>
  <si>
    <t>demontáž nafukovacích hál</t>
  </si>
  <si>
    <t>Sedven spol. s.r.o.</t>
  </si>
  <si>
    <t>demontáž nafukovacej haly</t>
  </si>
  <si>
    <t>préningový proces - K &amp; P - 4/21</t>
  </si>
  <si>
    <t>Zmluva o finančnom príspevu na šport mádeže</t>
  </si>
  <si>
    <t>TK Slávia STU Bratislava</t>
  </si>
  <si>
    <t>31744109</t>
  </si>
  <si>
    <t>tréningy  - akadémie - 4/21</t>
  </si>
  <si>
    <t>DaM tennis s.r.o.</t>
  </si>
  <si>
    <t>príslušenstvo na dvorce</t>
  </si>
  <si>
    <t>COMAN_BA, s.r.o.</t>
  </si>
  <si>
    <t>konzultačná činnosť - 5/21</t>
  </si>
  <si>
    <t>CTM - 5/21</t>
  </si>
  <si>
    <t>ADVANTAGE TENNIS s.r.o.</t>
  </si>
  <si>
    <t>tréningy  - akadémie - 5/21</t>
  </si>
  <si>
    <t>príprava tenisovej akadémie - 5/21</t>
  </si>
  <si>
    <t>organizácia tréning. procesu-5/21</t>
  </si>
  <si>
    <t>kondičná príprava - 5/21</t>
  </si>
  <si>
    <t>konzultačná činnosť - 6/21</t>
  </si>
  <si>
    <t>trénerská činnosť - 6/21</t>
  </si>
  <si>
    <t>tréningový proces - 6/21</t>
  </si>
  <si>
    <t>príprava tenisovej akadémie - 6/21</t>
  </si>
  <si>
    <t>trénersko metodická činnosť - 7/21</t>
  </si>
  <si>
    <t>konzultačná činnosť - 7/21</t>
  </si>
  <si>
    <t>trénerská činnosť - 7/21</t>
  </si>
  <si>
    <t>kondičná príprava - 7/21</t>
  </si>
  <si>
    <t>konzultačná činnosť - 8/21</t>
  </si>
  <si>
    <t>a - tenis - bežné transfery</t>
  </si>
  <si>
    <t>Tenisový klub Slovan Bratislava</t>
  </si>
  <si>
    <t>00892076</t>
  </si>
  <si>
    <t>Vedenie tr. procesu tenisovej prípravy 4/2021</t>
  </si>
  <si>
    <t>Jozef Blaško</t>
  </si>
  <si>
    <t>Milan Kanka</t>
  </si>
  <si>
    <t>&amp;GO sro</t>
  </si>
  <si>
    <t>Vedenie tr. procesu tenisovej prípravy 5/2021</t>
  </si>
  <si>
    <t>Tomáš Škoda</t>
  </si>
  <si>
    <t>Herbert Bende</t>
  </si>
  <si>
    <t>prenájom kurtov na tréningový proces CTM 11,12/2020 5eur/hodina, 200h/mesiac</t>
  </si>
  <si>
    <t>TK Slovan -Marketing sro</t>
  </si>
  <si>
    <t>prenájom kurtov na tréningový proces CTM 1,2/2021 5eur/hodina, 200h/mesiac</t>
  </si>
  <si>
    <t>Ján Studenič</t>
  </si>
  <si>
    <t>Vedenie tr. procesu tenisovej prípravy 6/2021</t>
  </si>
  <si>
    <t>prenájom kurtov na tréningový proces CTM 3,4/2021 5eur/hodina, 200h/mesiac</t>
  </si>
  <si>
    <t>prenájom kurtov na tréningový proces CTM 5,6/2021 7eur/hodina, 200h/mesiac</t>
  </si>
  <si>
    <t>prenájom kurtov na tréningový proces CTM 7,8/2021 7eur/hodina, 200h/mesiac</t>
  </si>
  <si>
    <t>Vedenie tr. procesu tenisovej prípravy 7/2021</t>
  </si>
  <si>
    <t>Vedenie tr. procesu tenisovej prípravy 8/2021</t>
  </si>
  <si>
    <t>Vedenie tr. procesu tenisovej prípravy 9/2021</t>
  </si>
  <si>
    <t>Vedenie tr. procesu tenisovej prípravy 10/2021</t>
  </si>
  <si>
    <t>36680397</t>
  </si>
  <si>
    <t>TC EMPIRE Trnava, a.s.</t>
  </si>
  <si>
    <t>služby trénera za 11/2020</t>
  </si>
  <si>
    <t>51783410</t>
  </si>
  <si>
    <t>Marek Lukačovič</t>
  </si>
  <si>
    <t>43499171</t>
  </si>
  <si>
    <t>Ing. Tomáš Boleman, PhD.</t>
  </si>
  <si>
    <t>AQS - TT, s.r.o.</t>
  </si>
  <si>
    <t>Karol Beck</t>
  </si>
  <si>
    <t>služby trénera za 12/2020</t>
  </si>
  <si>
    <t>Elektrická energia za 12/2020 - nafukovacia hala</t>
  </si>
  <si>
    <t>ZSE Energia, a.s.</t>
  </si>
  <si>
    <t>nájom tenisovej haly za 12/2020 - 15 hodín</t>
  </si>
  <si>
    <t>Corpia Properties a.s.</t>
  </si>
  <si>
    <t>7240705851</t>
  </si>
  <si>
    <t>17.02.21</t>
  </si>
  <si>
    <t>Elektrická energia za 1/2021</t>
  </si>
  <si>
    <t>7230775480</t>
  </si>
  <si>
    <t>18.03.21</t>
  </si>
  <si>
    <t>Elektrická energia za 2/2021</t>
  </si>
  <si>
    <t>7121825759</t>
  </si>
  <si>
    <t>21.04.21</t>
  </si>
  <si>
    <t>Elektrická energia za 3/2021</t>
  </si>
  <si>
    <t>7230778881</t>
  </si>
  <si>
    <t>19.05.21</t>
  </si>
  <si>
    <t>Elektrická energia za 4/2021</t>
  </si>
  <si>
    <t>7161294058</t>
  </si>
  <si>
    <t>Elektrická energia za 5/2021</t>
  </si>
  <si>
    <t>7220832840</t>
  </si>
  <si>
    <t>Elektrická energia za 6/2021</t>
  </si>
  <si>
    <t>Elektrická energia za 7/2021</t>
  </si>
  <si>
    <t>2021026</t>
  </si>
  <si>
    <t>Tenisové lopty, 90 x 4 ks</t>
  </si>
  <si>
    <t>BB SPORT s.r.o.</t>
  </si>
  <si>
    <t>2021046</t>
  </si>
  <si>
    <t>2021047</t>
  </si>
  <si>
    <t>2021077</t>
  </si>
  <si>
    <t>2021078</t>
  </si>
  <si>
    <t>2021102</t>
  </si>
  <si>
    <t>2021101</t>
  </si>
  <si>
    <t>20210408</t>
  </si>
  <si>
    <t>Antuka, 3 tony</t>
  </si>
  <si>
    <t>Benet LTC, s.r.o.</t>
  </si>
  <si>
    <t>202116</t>
  </si>
  <si>
    <t>Tenisové siete, 5 ks</t>
  </si>
  <si>
    <t>KARZOSPOL s.r.o.</t>
  </si>
  <si>
    <t>Trénerské služby 4/2021</t>
  </si>
  <si>
    <t>Trénerské služby 5/2021</t>
  </si>
  <si>
    <t>Trénerské služby 6/2021</t>
  </si>
  <si>
    <t>Trénerské služby 7/2021</t>
  </si>
  <si>
    <t>AQS, s.r.o.</t>
  </si>
  <si>
    <t>121002</t>
  </si>
  <si>
    <t>121003</t>
  </si>
  <si>
    <t>Elektrická energia za 8/2021</t>
  </si>
  <si>
    <t>Elektrická energia za 9/2021</t>
  </si>
  <si>
    <t>Elektrická energia za 10/2021</t>
  </si>
  <si>
    <t>Trénerské služby 8/2021</t>
  </si>
  <si>
    <t>Trénerské služby 9/2021</t>
  </si>
  <si>
    <t>Trénerské služby 10/2021</t>
  </si>
  <si>
    <t>37897543</t>
  </si>
  <si>
    <t>TENISOVÁ AKADÉMIA EDMUND PAVLÍK BANSKÁ BYSTRICA, o.z.</t>
  </si>
  <si>
    <t>435364086</t>
  </si>
  <si>
    <t>odv.zdr.poist. 92021</t>
  </si>
  <si>
    <t>zdr.poist.</t>
  </si>
  <si>
    <t>MZ202109</t>
  </si>
  <si>
    <t>MZDA 92021</t>
  </si>
  <si>
    <t>OSOBA 1</t>
  </si>
  <si>
    <t>437149113</t>
  </si>
  <si>
    <t>odv.soc.poist 92021</t>
  </si>
  <si>
    <t>soc.poist.</t>
  </si>
  <si>
    <t>435364121</t>
  </si>
  <si>
    <t>odv.zdr.poist.DôVERA 92021</t>
  </si>
  <si>
    <t>odv.zdr.poist. UNION 92021</t>
  </si>
  <si>
    <t>MZ202108</t>
  </si>
  <si>
    <t>MZDA 82021</t>
  </si>
  <si>
    <t>odv.soc.poist 82021</t>
  </si>
  <si>
    <t>odv.zdr.poist. 82021</t>
  </si>
  <si>
    <t>odv.zdr.poist.DôVERA 82021</t>
  </si>
  <si>
    <t>MZ202107</t>
  </si>
  <si>
    <t>MZDA 72021</t>
  </si>
  <si>
    <t>odv.soc.poist 72021</t>
  </si>
  <si>
    <t>odv.zdr.poist. 72021</t>
  </si>
  <si>
    <t>odv.zdr.poist.DôVERA 72021</t>
  </si>
  <si>
    <t>MZ202106</t>
  </si>
  <si>
    <t>MZDA 62021</t>
  </si>
  <si>
    <t>odv.soc.poist 62021</t>
  </si>
  <si>
    <t>odv.zdr.poist. 62021</t>
  </si>
  <si>
    <t>odv.zdr.poist.DôVERA 62021</t>
  </si>
  <si>
    <t>prenájom kurtov 102021</t>
  </si>
  <si>
    <t>Štefan Ba-PRO SET</t>
  </si>
  <si>
    <t>prenájom kurtov 42021</t>
  </si>
  <si>
    <t>prenájom kurtov 52021</t>
  </si>
  <si>
    <t>prenájom kurtov 62021</t>
  </si>
  <si>
    <t>prenájom kurtov 72021</t>
  </si>
  <si>
    <t>prenájom kurtov 92021</t>
  </si>
  <si>
    <t>plyn tenisová hala 22021</t>
  </si>
  <si>
    <t>innogySlovensko s.r.o</t>
  </si>
  <si>
    <t>plyn tenisová hala 32021</t>
  </si>
  <si>
    <t>plyn tenisová hala 42021</t>
  </si>
  <si>
    <t>plyn tenisová hala 52021</t>
  </si>
  <si>
    <t>plyn tenisová hala 62021</t>
  </si>
  <si>
    <t>plyn tenisová hala 72021</t>
  </si>
  <si>
    <t>plyn tenisová hala 82021</t>
  </si>
  <si>
    <t>plyn tenisová hala 92021</t>
  </si>
  <si>
    <t>LOPTY  792 ks</t>
  </si>
  <si>
    <t>HEAD SPORT GMBH</t>
  </si>
  <si>
    <t>rakety 56 ks</t>
  </si>
  <si>
    <t>lopty 336ks, úchytky čiary 30ks</t>
  </si>
  <si>
    <t>SPORT SERVIS Robert Nagy</t>
  </si>
  <si>
    <t>lopty 288 ks</t>
  </si>
  <si>
    <t>DSC sport s.r.o</t>
  </si>
  <si>
    <t>lopty 120ks</t>
  </si>
  <si>
    <t>elektr.energia hala 12021</t>
  </si>
  <si>
    <t>UMB B.Bystrica</t>
  </si>
  <si>
    <t>elektr.energia hala 22021</t>
  </si>
  <si>
    <t>elektr.energia hala 32021</t>
  </si>
  <si>
    <t>elektr.energia hala 42021</t>
  </si>
  <si>
    <t>diplomi</t>
  </si>
  <si>
    <t>Roda press s.r.o</t>
  </si>
  <si>
    <t>plachta na plot kurtov</t>
  </si>
  <si>
    <t>Mplot s.r.o</t>
  </si>
  <si>
    <t>sieť</t>
  </si>
  <si>
    <t>F202070</t>
  </si>
  <si>
    <t>stroj na antuku-nože, podložky</t>
  </si>
  <si>
    <t>RADANSPORT s.r.o</t>
  </si>
  <si>
    <t>ceny na turnaj-bublifuk, loptičky</t>
  </si>
  <si>
    <t>PETREX Trenčín s.r.o</t>
  </si>
  <si>
    <t>odv.soc.poist  92021</t>
  </si>
  <si>
    <t>31309925</t>
  </si>
  <si>
    <t>Tenisový klub Mladosť Košice</t>
  </si>
  <si>
    <t>Tréner CTM 12.2020 MJ</t>
  </si>
  <si>
    <t>Martin Jedinák-MJ tenis</t>
  </si>
  <si>
    <t>Hala Barca 01.2021</t>
  </si>
  <si>
    <t>PMJ tenis s.r.o.</t>
  </si>
  <si>
    <t>Hala  Kežmarská 01.2021</t>
  </si>
  <si>
    <t>Refundácia-kond. tréner CTM 12.2020</t>
  </si>
  <si>
    <t>Mgr.Radovan Gergeľ</t>
  </si>
  <si>
    <t>Refundácia-hala Kežmarská 12.2020</t>
  </si>
  <si>
    <t>Refundácia-hala Barca 12.2020</t>
  </si>
  <si>
    <t>Refundácia-kond. tréner CTM  01.2021</t>
  </si>
  <si>
    <t>Kond. tréner pre NTC team  03.2021</t>
  </si>
  <si>
    <t>Lopty Stage1/360 ks, Stage 2/144 ks, obuv, košik</t>
  </si>
  <si>
    <t>Brandhouse s.r.o.</t>
  </si>
  <si>
    <t>Hala  Kežmarská 03.2021 pre CTM</t>
  </si>
  <si>
    <t>Lopty  Fort/ 432 ks, Stage1/144 ks, Stage 2/72 ks, obuv+drobnosti</t>
  </si>
  <si>
    <t>Tréner CTM 4/2021 MJ</t>
  </si>
  <si>
    <t>Martin Jedinák-MJ TENIS</t>
  </si>
  <si>
    <t>Tréner CTM 4/2021 RF</t>
  </si>
  <si>
    <t>PROENTRY s.r.o.</t>
  </si>
  <si>
    <t>Kond. tréner pre NTC team  04.2021</t>
  </si>
  <si>
    <t>Refundácia-kondička NTC team 2/2021</t>
  </si>
  <si>
    <t>Refundácia-hala Kežmarská pre CTM 2/2021</t>
  </si>
  <si>
    <t>Tréner CTM 5/2021 RF</t>
  </si>
  <si>
    <t>Refundácia-tréner CTM 5/2021 LL</t>
  </si>
  <si>
    <t>Ing.Lisý Lukáš</t>
  </si>
  <si>
    <t>Refundácia-tréner CTM 5/2021 JM</t>
  </si>
  <si>
    <t>Ján Martinko</t>
  </si>
  <si>
    <t>Refundácia-tréner CTM 5/2021 MJ</t>
  </si>
  <si>
    <t>Refundácia-hala Kežmarská 5/2021</t>
  </si>
  <si>
    <t>Refundácia-kondička pre CTM 6/2021</t>
  </si>
  <si>
    <t>Refundácia-fyzio cvičenia 6/2021 pre CTM</t>
  </si>
  <si>
    <t>TEMPUS, s.r.o., Košice</t>
  </si>
  <si>
    <t>Refundácia-tréner CTM 6/2021 MJ</t>
  </si>
  <si>
    <t>Refundácia-tréner CTM 6/2021 RF</t>
  </si>
  <si>
    <t>Refundácia-tréner CTM 6/2021 LL</t>
  </si>
  <si>
    <t>Refundácia-tréner CTM 6/2021 JM</t>
  </si>
  <si>
    <t>Refundácia-hala Kežmarská 6/2021</t>
  </si>
  <si>
    <t>Refundácia-výjazd M SR dorast Žilina MJ</t>
  </si>
  <si>
    <t>Refundácia-lopty pre CTM Fort 216 ks</t>
  </si>
  <si>
    <t xml:space="preserve">Refundácia-tenis. Rakety, výplet pre CTM </t>
  </si>
  <si>
    <t>Refundácia-lopty pre CTM Fort 288 ks, Stage 1-144 ks, omotávky</t>
  </si>
  <si>
    <t>Tréner CTM 7/2021</t>
  </si>
  <si>
    <t>Tréner CTM 8/2021 MJ</t>
  </si>
  <si>
    <t>Tréner CTM 10/2021 LL</t>
  </si>
  <si>
    <t>Refundácia-tréner CTM 8/2021 LL</t>
  </si>
  <si>
    <t>Refundácia-tréner CTM 9/2021 FR</t>
  </si>
  <si>
    <t>Refundácia-trénerske služby pre CTM 7-9/2021</t>
  </si>
  <si>
    <t>Refundácia-tréner CTM 10/2021 JM</t>
  </si>
  <si>
    <t>Refundácia-tréner CTM 10/2021 MJ</t>
  </si>
  <si>
    <t>Refundácia-tričká pre CTM + potlač 78ks</t>
  </si>
  <si>
    <t>Mundial s.r.o.</t>
  </si>
  <si>
    <t>Refundácia-tréner CTM 9/2021 MJ</t>
  </si>
  <si>
    <t>Refundácia-Fyzio 8/2021 pre CTM</t>
  </si>
  <si>
    <t>Tempus s.r.o.</t>
  </si>
  <si>
    <t>Refundácia-Fyzio 9/2021 pre CTM</t>
  </si>
  <si>
    <t>42027977</t>
  </si>
  <si>
    <t>Tenisová akadémia Prešov</t>
  </si>
  <si>
    <t>úhrada faktúry za nájom haly za apríl/21</t>
  </si>
  <si>
    <t>TaLK Prešov-Šváby, o.z.</t>
  </si>
  <si>
    <t>úhrada faktúry za trénovanie - IV/21</t>
  </si>
  <si>
    <t>Jozef Maras st.</t>
  </si>
  <si>
    <t>úhrada faktúry za nájom areálu za máj/21</t>
  </si>
  <si>
    <t>Peter Palovič</t>
  </si>
  <si>
    <t>úhrada faktúry za nákup tenisových lôpt - 72ks</t>
  </si>
  <si>
    <t>Brandhouse, s.r.o.</t>
  </si>
  <si>
    <t>úhrada faktúry za nájom areálu za jún/21</t>
  </si>
  <si>
    <t>úhrada faktúry za trénovanie - V/21</t>
  </si>
  <si>
    <t>úhrada faktúry za nájom kurtov - V/21</t>
  </si>
  <si>
    <t>úhrada faktúry za nájom areálu za júl/21</t>
  </si>
  <si>
    <t>úhrada faktúry za nájom kurtov za VI/21</t>
  </si>
  <si>
    <t>úhrada faktúry za trénovanie - VI/21</t>
  </si>
  <si>
    <t>úhrada faktúry za trénovanie VII/2021</t>
  </si>
  <si>
    <t>úhrada faktúry za nájom kurtov - VII/21</t>
  </si>
  <si>
    <t>TaLK Prešov - Šváby, o.z.</t>
  </si>
  <si>
    <t>úhrada faktúry za nájom areálu za VII/21</t>
  </si>
  <si>
    <t>14222990</t>
  </si>
  <si>
    <t>Tenisový klub Žilina, združenie</t>
  </si>
  <si>
    <t>Tenisové lopty 576 ks + tréningová pomôcka</t>
  </si>
  <si>
    <t>BB SPORT s.r.o</t>
  </si>
  <si>
    <t>Vedúci tréner 11,12/2020</t>
  </si>
  <si>
    <t>Ing.Anton Blaško</t>
  </si>
  <si>
    <t>Kondičná príprava 12/2020</t>
  </si>
  <si>
    <t>Mgr.Radoslav Zima</t>
  </si>
  <si>
    <t>Pomocný tréner 12/2020</t>
  </si>
  <si>
    <t>Ing.Branislav Kališ</t>
  </si>
  <si>
    <t>Prenájom tenisovej haly 11,12/2020</t>
  </si>
  <si>
    <t>Tennis Point s.r.o</t>
  </si>
  <si>
    <t>Prenájom tenisovej haly 12/2020(do 18.12.2020)</t>
  </si>
  <si>
    <t>Pomocný tréner 01/2021-kond.príprava</t>
  </si>
  <si>
    <t>Tenisové lopty 936 ks All court + 144 ks Stage green</t>
  </si>
  <si>
    <t>Tenisové rakety, gripy, výplety, ponožky,tenisky</t>
  </si>
  <si>
    <t>MAX SPORT SLOVAKIA s.r.o</t>
  </si>
  <si>
    <t>Prenájom tenisovej haly 05/2021(1.-10.5.)</t>
  </si>
  <si>
    <t>Pomocný tréner 04/2021 ( 21.-30.04.)</t>
  </si>
  <si>
    <t>Vedúci tréner 04/2021 ( 21.-30.04.)</t>
  </si>
  <si>
    <t>Prenájom tenisovej haly 05/2021 ( 10.-31.05.)</t>
  </si>
  <si>
    <t>Masážne a wellnes služby-regenerácia 05/2021</t>
  </si>
  <si>
    <t>Michal Janovec - OAZIS</t>
  </si>
  <si>
    <t xml:space="preserve">Vedúci tréner 05/2021 </t>
  </si>
  <si>
    <t xml:space="preserve">Pomocný tréner 05/2021 </t>
  </si>
  <si>
    <t>Kondičná príprava 04,05/2021-vonku</t>
  </si>
  <si>
    <t>Mgr. Radoslav Zima</t>
  </si>
  <si>
    <t>Masážne a wellnes služby-regenerácia 06/2021</t>
  </si>
  <si>
    <t>Menovky hráčov turnaje</t>
  </si>
  <si>
    <t>TigerPrint s.r.o</t>
  </si>
  <si>
    <t xml:space="preserve">Pomocný tréner 06/2021 </t>
  </si>
  <si>
    <t xml:space="preserve">Vedúci tréner 06/2021 </t>
  </si>
  <si>
    <t>Vrchný rozhodca (A) ml.žiactvo</t>
  </si>
  <si>
    <t>Strava pre organizačný výbor turnaja</t>
  </si>
  <si>
    <t>CONCETTA, s.r.o</t>
  </si>
  <si>
    <t>Zdravotnícka služba počas turnajov mladšieho žiactva a dorastu</t>
  </si>
  <si>
    <t>Tričká pre deti - prázdninové sústredenia</t>
  </si>
  <si>
    <t>Futbalová škola JUVENTUS</t>
  </si>
  <si>
    <t>Ceny-trofeje, poháre a medaile na turnaje</t>
  </si>
  <si>
    <t xml:space="preserve">Prenájom tenisovej haly 06-07/2021 </t>
  </si>
  <si>
    <t xml:space="preserve">Vedúci tréner 07/2021 </t>
  </si>
  <si>
    <t xml:space="preserve">Pomocný tréner 07/2021 </t>
  </si>
  <si>
    <t>Zástupca vrchného rozhodcu (B) st.žiactvo</t>
  </si>
  <si>
    <t>Tričká pre družstvá na MSR</t>
  </si>
  <si>
    <t>Tenisové siete</t>
  </si>
  <si>
    <t>KARZOSPOL s.r.o</t>
  </si>
  <si>
    <t xml:space="preserve">Prenájom tenisovej haly 08/2021 </t>
  </si>
  <si>
    <t xml:space="preserve">Vedúci tréner 08/2021 </t>
  </si>
  <si>
    <t xml:space="preserve">Pomocný tréner 08/2021 </t>
  </si>
  <si>
    <t>Masážne a wellnes služby-regenerácia 07-08/2021</t>
  </si>
  <si>
    <t xml:space="preserve">Prenájom tenisovej haly 09/2021 </t>
  </si>
  <si>
    <t>Tenisový vypletací stroj</t>
  </si>
  <si>
    <t>Masážne a wellnes služby-regenerácia 09/2021</t>
  </si>
  <si>
    <t xml:space="preserve">Pomocný tréner 09/2021 </t>
  </si>
  <si>
    <t xml:space="preserve">Tenisové lopty Dunlop Fort all court 720 ks </t>
  </si>
  <si>
    <t xml:space="preserve">Vedúci tréner 09/2021 </t>
  </si>
  <si>
    <t>Kondičná príprava 6-9/2021</t>
  </si>
  <si>
    <t>Kondičný tréner na kond.sústredení</t>
  </si>
  <si>
    <t>TK Slávia SPU Nitra</t>
  </si>
  <si>
    <t>18046924</t>
  </si>
  <si>
    <t>výplet Luxilon Alu Power 125</t>
  </si>
  <si>
    <t>Vachy Sport sro, Blava</t>
  </si>
  <si>
    <t xml:space="preserve"> 1 - 2021</t>
  </si>
  <si>
    <t>služby trénera - 01 2021</t>
  </si>
  <si>
    <t>Hradecká Andrea</t>
  </si>
  <si>
    <t>Pochabová Petra</t>
  </si>
  <si>
    <t xml:space="preserve"> 2 - 2021</t>
  </si>
  <si>
    <t>Krasňan Marián</t>
  </si>
  <si>
    <t>služby trénera - 02 2021</t>
  </si>
  <si>
    <t>športové oblečenie - tepláková súprava 15ks, tričká 10 ks</t>
  </si>
  <si>
    <t>WORKTEX chrán.dieľňa sro</t>
  </si>
  <si>
    <t>dielenské náradie</t>
  </si>
  <si>
    <t>OBI Slovakia sro</t>
  </si>
  <si>
    <t>BV5</t>
  </si>
  <si>
    <t>dobrovoľn.činnosť 05 2021</t>
  </si>
  <si>
    <t>Uhrík Marián</t>
  </si>
  <si>
    <t>Matuščín Pavel</t>
  </si>
  <si>
    <t>Matuščínová Darina</t>
  </si>
  <si>
    <t>Telepková Dária</t>
  </si>
  <si>
    <t>nájom - kurty 05 2021</t>
  </si>
  <si>
    <t>Mesto Nitra</t>
  </si>
  <si>
    <t>tenisové lopty 720 ks</t>
  </si>
  <si>
    <t>BB SPORT sro</t>
  </si>
  <si>
    <t>služby trénera - 05 2021</t>
  </si>
  <si>
    <t>služby trénera - 05 2021 kond.prípr.</t>
  </si>
  <si>
    <t>nájom - kurty 06 2021 družstvá</t>
  </si>
  <si>
    <t>nájom - kurty 06 2021</t>
  </si>
  <si>
    <t>služby trénera - 06 2021</t>
  </si>
  <si>
    <t>služby trénera - 06 2021 kond.prípr.</t>
  </si>
  <si>
    <t>služby trénera - 06 2021 Solčan</t>
  </si>
  <si>
    <t>ceny na turnaj dorastu</t>
  </si>
  <si>
    <t>A3 SPORT sro</t>
  </si>
  <si>
    <t>slnečníky na tenisové kurty</t>
  </si>
  <si>
    <t>JYSK sro</t>
  </si>
  <si>
    <t>ALDESŠPORT sro</t>
  </si>
  <si>
    <t>nájom - kurty 07 2021</t>
  </si>
  <si>
    <t>BV8</t>
  </si>
  <si>
    <t>dobrovoľn.činnosť 08 2021</t>
  </si>
  <si>
    <t>dobrovoľn.činnosť-zab.súťaží družst.</t>
  </si>
  <si>
    <t>tenisové lopty 864 ks</t>
  </si>
  <si>
    <t>BB SPORT sro, TO</t>
  </si>
  <si>
    <t>stravné a občerstv.-M.SR dorastenky, 20.-22.8.2021, 8 osôb</t>
  </si>
  <si>
    <t>CKK sro a ďalší</t>
  </si>
  <si>
    <t>ubytovanie M-SR dorastenky, 20.-22.8.2021, 3 noci, 6 osôb</t>
  </si>
  <si>
    <t>GRAND sro, Žilina</t>
  </si>
  <si>
    <t>cestovné M-SR ml.žiaci, 17.-19.8.2021, AUV, 3 osoby</t>
  </si>
  <si>
    <t>Mravík Ľubomír, Nitra</t>
  </si>
  <si>
    <t>ubytovanie M-SR ml.žiaci, 17.-19.8.2021, 3 noci, 3 osoby</t>
  </si>
  <si>
    <t>KAISAR, sro</t>
  </si>
  <si>
    <t>dobrovoľn.činnosť-M-SR ml.žiaci</t>
  </si>
  <si>
    <t>Horný Maroš, Z.Moravce</t>
  </si>
  <si>
    <t>cestovné M-SR dorastenky, 20.-22.8.2021,  AUV, 4 osoby</t>
  </si>
  <si>
    <t>BV9</t>
  </si>
  <si>
    <t>cestovné M-SR dorastenky, 20.-22.8.2021, AUV, 3 osoby</t>
  </si>
  <si>
    <t>Šabíková Henrieta</t>
  </si>
  <si>
    <t>cestovné M-SR ml.žiaci, 17.-19.8.2021, AUV, 4 osoby</t>
  </si>
  <si>
    <t>Andelová Lucia</t>
  </si>
  <si>
    <t>org.zab.turnaja A dorast</t>
  </si>
  <si>
    <t>dobrovoľn.činnosť 09 2021</t>
  </si>
  <si>
    <t>tepláková súprava 25 ks</t>
  </si>
  <si>
    <t>WORKTEX chrán.dielňa sro</t>
  </si>
  <si>
    <t>športové tričká 48 ks</t>
  </si>
  <si>
    <t>služby trénera - 09 2021</t>
  </si>
  <si>
    <t>služby trénera - 09 2021 kond.prípr.</t>
  </si>
  <si>
    <t>služby trénera - 10 2021 kond.prípr.</t>
  </si>
  <si>
    <t>služby trénera - 10 2021</t>
  </si>
  <si>
    <t>00892386</t>
  </si>
  <si>
    <t>TK Kúpele Piešťany</t>
  </si>
  <si>
    <t>odmena za služby trénera 12/2020</t>
  </si>
  <si>
    <t>Matúš Belanec</t>
  </si>
  <si>
    <t>Andrew Brown</t>
  </si>
  <si>
    <t>Miloslav Grolmus</t>
  </si>
  <si>
    <t>Diana Zelenayová</t>
  </si>
  <si>
    <t>odmena za služby trénera 5/21</t>
  </si>
  <si>
    <t>odmena za služby trénera</t>
  </si>
  <si>
    <t>42173060</t>
  </si>
  <si>
    <t>TK LOVE 4 TENNIS</t>
  </si>
  <si>
    <t>Fyzioterapia (1.12. - 30.12.)</t>
  </si>
  <si>
    <t>Milan Gašpárek</t>
  </si>
  <si>
    <t>Kondičný tréner (1.12. - 31.12.)</t>
  </si>
  <si>
    <t xml:space="preserve">Pavel Šmela </t>
  </si>
  <si>
    <t>Tréner (1.12. - 18.12.)</t>
  </si>
  <si>
    <t>Ján Stančík</t>
  </si>
  <si>
    <t>Vyplety a gripy</t>
  </si>
  <si>
    <t>SK4120053366</t>
  </si>
  <si>
    <t>HEAD sport s.r.o.</t>
  </si>
  <si>
    <t>FV2110200108</t>
  </si>
  <si>
    <t>Športové oblečenie (5x tričko, 2x mikina, 1xbunda, 4x tepláky)</t>
  </si>
  <si>
    <t>LEVELSPORTKONCEPT s.r.o.</t>
  </si>
  <si>
    <t>Alsox s.r.o.</t>
  </si>
  <si>
    <t>Nákup tenisových lôpt (36dóz + 18dóz, 216ks lôpt)</t>
  </si>
  <si>
    <t>Toro Sport s.r.o.</t>
  </si>
  <si>
    <t>Športové oblečenie (2x tričká)</t>
  </si>
  <si>
    <t>Športové oblečenie (2xmikina, 2xtričko 2xnohavice)</t>
  </si>
  <si>
    <t>Nákup tenisových lôpt (4 kartóny - 288lôpt)</t>
  </si>
  <si>
    <t>HEAD SPORT s.r.o.</t>
  </si>
  <si>
    <t>Tréner (1.4.-30.4.)</t>
  </si>
  <si>
    <t>Michal Fašung</t>
  </si>
  <si>
    <t>Dávid Mikula</t>
  </si>
  <si>
    <t>Miroslav Jantulík</t>
  </si>
  <si>
    <t>Rehabilitácia - fyzioterapia (1.4.-30.4.)</t>
  </si>
  <si>
    <t>Trénerské služby (1.5.-31.5.2021)</t>
  </si>
  <si>
    <t>Matej Klobušovský</t>
  </si>
  <si>
    <t>Lopty Dunlop Fort 54 dóz</t>
  </si>
  <si>
    <t>Trénerské služby (1.8.-31.8.2021)</t>
  </si>
  <si>
    <t>42188245</t>
  </si>
  <si>
    <t>TC BASELINE Banská Bystrica</t>
  </si>
  <si>
    <t>kredit na prenájom dvorcov I/2021</t>
  </si>
  <si>
    <t>BASPA s.r.o.</t>
  </si>
  <si>
    <t>tenisové lopty 72+20ks</t>
  </si>
  <si>
    <t>BASELINE SPORT s.r.o.</t>
  </si>
  <si>
    <t>tenisové lopty 288ks</t>
  </si>
  <si>
    <t>DSC Sport s.r.o.</t>
  </si>
  <si>
    <t>CP tréningový proces Španielsko, 7-22.2.21, 2 osoby, AUV+lietadlo</t>
  </si>
  <si>
    <t>Radovan Sloboda</t>
  </si>
  <si>
    <t>treningy november 2020</t>
  </si>
  <si>
    <t>TK DIXON Bansá Bystrica</t>
  </si>
  <si>
    <t>CP tréning a turnaj Chorvátsko, 2-14.4.21, 2 osoby, AUV</t>
  </si>
  <si>
    <t>klubový odev, 21 ks tričká</t>
  </si>
  <si>
    <t>Juraj Kútik</t>
  </si>
  <si>
    <t>prenájom dvorcov V+VI/2021</t>
  </si>
  <si>
    <t>lopty 144ks</t>
  </si>
  <si>
    <t>medaile 15ks</t>
  </si>
  <si>
    <t>Mišiak šport s.r.o.</t>
  </si>
  <si>
    <t>športová obuv 1pár</t>
  </si>
  <si>
    <t>potlač tričiek 117ks</t>
  </si>
  <si>
    <t>Martin Andersson</t>
  </si>
  <si>
    <t>CP, 2 os, MSR ml.ž PN, AUV,31.5-4.6.21</t>
  </si>
  <si>
    <t>CP. 2 os, U14 PN, AUV, 9-11.5.21</t>
  </si>
  <si>
    <t>CP 2 os, MSR st.ž., PN, AUV, 24-28.5.21</t>
  </si>
  <si>
    <t>prenájom kurtov VI-IX/21</t>
  </si>
  <si>
    <t>CP, 2 os, MCR Liberec, AUV 6-10.7.21</t>
  </si>
  <si>
    <t>CP, 2os, st.ž. Trnava, AUV, 1-3.7.21</t>
  </si>
  <si>
    <t xml:space="preserve">treningy V-VI/21 </t>
  </si>
  <si>
    <t>Marek Novák</t>
  </si>
  <si>
    <t>CP, 2os, MCR druzstva, Prostejov, Zlín</t>
  </si>
  <si>
    <t>trening dorast, V-VI/21</t>
  </si>
  <si>
    <t>treningy HTS, V-VI/21</t>
  </si>
  <si>
    <t>trening st žiaci V-VI/21</t>
  </si>
  <si>
    <t>treningy mládež V-VI/21</t>
  </si>
  <si>
    <t>Mestský športový klub Poprad - Tatry</t>
  </si>
  <si>
    <t>51286971</t>
  </si>
  <si>
    <t>Nákup tenisového náradia a doplnkov - Šport. rakety 12ks, výplety veľké 5ks a malé 15ks, lopty 296ks,bundy 2ks,doplnky 128 ks,Uterák 2ks,ponožky 4ks</t>
  </si>
  <si>
    <t>PRO SPORT SK s.r.o.</t>
  </si>
  <si>
    <t>Prenájom tenisových kurtov 01/2021</t>
  </si>
  <si>
    <t>Mesto Poprad</t>
  </si>
  <si>
    <t>Prenájom tenisových kurtov 02/2021</t>
  </si>
  <si>
    <t>Prenájom tenisových kurtov 03/2021</t>
  </si>
  <si>
    <t>Tenisový výplet</t>
  </si>
  <si>
    <t>Solinco Tenis, s.r.o.</t>
  </si>
  <si>
    <t>Prenájom tenisových kurtov 04/2021</t>
  </si>
  <si>
    <t>Nákup tenisových lôpt DUNLOP-66 túb</t>
  </si>
  <si>
    <t>MDDr. Jana Galajdová</t>
  </si>
  <si>
    <t>Nákup antuky 300 bal.</t>
  </si>
  <si>
    <t>STOVA, spol. s. r.o.</t>
  </si>
  <si>
    <t>Prenájom tenisových kurtov 05/2021</t>
  </si>
  <si>
    <t>Nákup tenisového náradia a doplnkov - Šport. rakety 18ks, výplety veľké 8ks, lopty 640ks,tenis. príslušenstvo 52ks, tašky 4ks</t>
  </si>
  <si>
    <t>Výkon trénerskej činnosti</t>
  </si>
  <si>
    <t>Viliam Štinčík,Tatratréning</t>
  </si>
  <si>
    <t>Nákup oblečenia - 5ks ten.súprava Dunlop</t>
  </si>
  <si>
    <t>Prenájom krytej tenisovej haly 05-06/2021 v rozsahu 320 hodín</t>
  </si>
  <si>
    <t>Ján Polóny</t>
  </si>
  <si>
    <t>Nákup ten.lôpt s logom-180 túb</t>
  </si>
  <si>
    <t>Tk 77 Skalica</t>
  </si>
  <si>
    <t>36081639</t>
  </si>
  <si>
    <t>prenájom telocvične 11.2020</t>
  </si>
  <si>
    <t>Stredná odborná škola strojnícka Skalica</t>
  </si>
  <si>
    <t>prenájom telocvične 12.2020</t>
  </si>
  <si>
    <t>trénerské služby 1.2021</t>
  </si>
  <si>
    <t>iMove s.r.o.</t>
  </si>
  <si>
    <t>trénerské služby 2.2021</t>
  </si>
  <si>
    <t>Antuka CS1 - 10 t</t>
  </si>
  <si>
    <t>trénerské služby 1-3.2021</t>
  </si>
  <si>
    <t>Tenisové lopty 202 balení</t>
  </si>
  <si>
    <t>DSC sport s.r.o. Zlín</t>
  </si>
  <si>
    <t>trénerské služby 4.2021</t>
  </si>
  <si>
    <t>tenisové trička s potiskom 13 ks</t>
  </si>
  <si>
    <t>lopty-4 bal., sieť mini 4 ks</t>
  </si>
  <si>
    <t>trénerské služby 4/2021</t>
  </si>
  <si>
    <t>Cvik Patrik</t>
  </si>
  <si>
    <t>trénerské služby 5/2021</t>
  </si>
  <si>
    <t>lopty - 54 balení</t>
  </si>
  <si>
    <t>lopty + 6 x 18 balení</t>
  </si>
  <si>
    <t>Crowina, s.r.o.</t>
  </si>
  <si>
    <t>015/21</t>
  </si>
  <si>
    <t>trénerské služby za4-5/2021</t>
  </si>
  <si>
    <t>Tennis Motion s.r.o.</t>
  </si>
  <si>
    <t>trénerské služby za 6/2021</t>
  </si>
  <si>
    <t>Hránková Viktória</t>
  </si>
  <si>
    <t>021/21</t>
  </si>
  <si>
    <t>lopty 3x 18 bal, gripy 24 ks</t>
  </si>
  <si>
    <t>033/21</t>
  </si>
  <si>
    <t>Trénerské služby za 08.21</t>
  </si>
  <si>
    <t>Patrik Cvik</t>
  </si>
  <si>
    <t>Tenisové lopty - 54 bal.</t>
  </si>
  <si>
    <t>trénerské služby za 09.21</t>
  </si>
  <si>
    <t>037/21</t>
  </si>
  <si>
    <t>trénerské služby za 09,21</t>
  </si>
  <si>
    <t>37951343</t>
  </si>
  <si>
    <t>Lieskovský tenisový klub - LTC</t>
  </si>
  <si>
    <t>trénerské služby 11,12/2020</t>
  </si>
  <si>
    <t>D. Tužinský DT-Tenis progres</t>
  </si>
  <si>
    <t>výplety 4ks, tlmiče</t>
  </si>
  <si>
    <t>trénerské služby 6,7/2021</t>
  </si>
  <si>
    <t xml:space="preserve">oblečenie MSR </t>
  </si>
  <si>
    <t>Xinga s.r.o.</t>
  </si>
  <si>
    <t>tréningové pomôcky - rakety</t>
  </si>
  <si>
    <t>crowina s.r.o.</t>
  </si>
  <si>
    <t>mikiny MSR</t>
  </si>
  <si>
    <t>trénerské služby 8,9/2021</t>
  </si>
  <si>
    <t>lopty 5 kart, gripy 2bal</t>
  </si>
  <si>
    <t>TK Kysucké Nové Mesto</t>
  </si>
  <si>
    <t>36138993</t>
  </si>
  <si>
    <t>trénerská činnosť 1/2021</t>
  </si>
  <si>
    <t>Boris Drexler</t>
  </si>
  <si>
    <t>tenisové rakety</t>
  </si>
  <si>
    <t>Sportobchod s.r.o.</t>
  </si>
  <si>
    <t>trénerská činnosť 2/2021</t>
  </si>
  <si>
    <t>prenájom haly 04-08/2021</t>
  </si>
  <si>
    <t>Kynet s.r.o.</t>
  </si>
  <si>
    <t>bicykel</t>
  </si>
  <si>
    <t>Mtbiker.shop s.r.o.</t>
  </si>
  <si>
    <t>trénerská  činnosť 4/2021</t>
  </si>
  <si>
    <t>trénerská činnosť 5/2021</t>
  </si>
  <si>
    <t>Nikola Kubíková</t>
  </si>
  <si>
    <t>trénerská činnosť 6/2021</t>
  </si>
  <si>
    <t>trénerská činnosť 7/2021</t>
  </si>
  <si>
    <t>tenisové loptičky  96 doz</t>
  </si>
  <si>
    <t>DSC sport s.r.o.</t>
  </si>
  <si>
    <t>tenisový kemp strava 23-27.8.2021</t>
  </si>
  <si>
    <t>ROFIS Gastro</t>
  </si>
  <si>
    <t>trénerská činnosť 8/2021</t>
  </si>
  <si>
    <t>trénerská  činnosť 8/2021</t>
  </si>
  <si>
    <t xml:space="preserve">         F203037</t>
  </si>
  <si>
    <t>tenis.loptičky 18dóz,výplet 200m,gripy 50ks</t>
  </si>
  <si>
    <t>Radansport s.r.o.</t>
  </si>
  <si>
    <t>prenájom haly 09-010/2021</t>
  </si>
  <si>
    <t>trénerská  činnosť 9/2021</t>
  </si>
  <si>
    <t>TK SENICA</t>
  </si>
  <si>
    <t>34075038</t>
  </si>
  <si>
    <t>tréningová činnosť júl 2021</t>
  </si>
  <si>
    <t>MGR. ALENA NEMČEKOVÁ</t>
  </si>
  <si>
    <t>úprava a údržba kurtov, štaní, WC-júl</t>
  </si>
  <si>
    <t>Miroslav Petrovič</t>
  </si>
  <si>
    <t>Ivan Štefík</t>
  </si>
  <si>
    <t>tréningová činnosť august 2021</t>
  </si>
  <si>
    <t>Monika Machálková</t>
  </si>
  <si>
    <t>tech.materiál na údržbu kurtov - kartáč 2ks, kotva 3ks, hrablo drevené 1ks, hrablo arrow 1ks, metla na kurty 1ks, guma 1ks, guma 1ks, kartáč 1ks</t>
  </si>
  <si>
    <t>JET SPORT CHAIRMAN, s.r.o.</t>
  </si>
  <si>
    <t>úprava a údržba kurtov a ostatných priestorov TK Senica za MAREC 2021</t>
  </si>
  <si>
    <t>spúšťanie zavlažovacieho systému na tenisových dvorcoch</t>
  </si>
  <si>
    <t>Rain Service, s.r.o.</t>
  </si>
  <si>
    <t>FS-2137001533</t>
  </si>
  <si>
    <t>bateria do válca na úpravu tenisových dvorcov</t>
  </si>
  <si>
    <t>Efteria spol. s r.o. - Brno</t>
  </si>
  <si>
    <t>001/2021</t>
  </si>
  <si>
    <t>trénerská činnosť 4/21</t>
  </si>
  <si>
    <t>Klára Krištofíková</t>
  </si>
  <si>
    <t>úprava a údržba kurtov, šatní a WC za mesiac apríl 2021</t>
  </si>
  <si>
    <t>nákup tenisových loptičiek 288ks</t>
  </si>
  <si>
    <t>tréningová činnosť za máj</t>
  </si>
  <si>
    <t>úprava a údržba kurtov, šatní a WC za mesiac máj 2021</t>
  </si>
  <si>
    <t>Alena Nemčeková</t>
  </si>
  <si>
    <t>tréningová činnosť za jún</t>
  </si>
  <si>
    <t>úprava a údržba kurtov, šatní a WC za mesiac jún 2021</t>
  </si>
  <si>
    <t>stravovanie detský tenisový kemp júl</t>
  </si>
  <si>
    <t>BODY CARE s.r.o.</t>
  </si>
  <si>
    <t>nákup ten.loptičiek 144ks žlté, 12ks red, mini tenisová sieťka</t>
  </si>
  <si>
    <t>tréningová činnosť za júl</t>
  </si>
  <si>
    <t>Tennis Club Topoľčany</t>
  </si>
  <si>
    <t>35591099</t>
  </si>
  <si>
    <t>dodávka plynu 7/2021* podľa dohody o platbách</t>
  </si>
  <si>
    <t>SLOVAKIA ENERGY s.r.o.</t>
  </si>
  <si>
    <t>dodávka elektriny 7/2021* podľa dohody o platbách</t>
  </si>
  <si>
    <t>dodávka plynu 8/2021* podľa dohody o platbách</t>
  </si>
  <si>
    <t>dodávka elektriny 8/2021* podľa dohody o platbách</t>
  </si>
  <si>
    <t>dodávka plynu 9/2021* podľa dohody o platbách</t>
  </si>
  <si>
    <t>dodávka elektriny 9/2021* podľa dohody o platbách</t>
  </si>
  <si>
    <t>lopty (DUNLOP FORT 8x72, Stage1 3x72, Stage2 3x72, Stage3 3x72) a športové potreby (tričko 30x, kraťasy 30x, rebrík pre rýchle nohy 1x, kužeľ 8x, méty 2x sada)</t>
  </si>
  <si>
    <t>04   2021</t>
  </si>
  <si>
    <t>odplata za zabezpečovanie tréningového procesu 4/2021</t>
  </si>
  <si>
    <t>Mgr. Martin Ležák</t>
  </si>
  <si>
    <t>dodávka plynu 5/2021* podľa dohody o platbách</t>
  </si>
  <si>
    <t>dodávka elektriny 5/2021* podľa dohody o platbách</t>
  </si>
  <si>
    <t>05   2021</t>
  </si>
  <si>
    <t>odplata za zabezpečovanie tréningového procesu 5/2021</t>
  </si>
  <si>
    <t>dodávka plynu 6/2021* podľa dohody o platbách</t>
  </si>
  <si>
    <t>dodávka elektriny 6/2021* podľa dohody o platbách</t>
  </si>
  <si>
    <t>20 21 095</t>
  </si>
  <si>
    <t>lopty 432ks + 1080 ks, tréningové pomôcky, gripy 60ks</t>
  </si>
  <si>
    <t>06   2021</t>
  </si>
  <si>
    <t>odplata za zabezpečovanie tréningového procesu 6/2021</t>
  </si>
  <si>
    <t>TJ Sokol Prešov</t>
  </si>
  <si>
    <t>36161551</t>
  </si>
  <si>
    <t>F207913</t>
  </si>
  <si>
    <t>Nájomné kurty december 2020</t>
  </si>
  <si>
    <t>Analyticko-diagnostické laboratórium a ambulancie s.r.o.</t>
  </si>
  <si>
    <t>F211161</t>
  </si>
  <si>
    <t>Nájomné kurty január 2020</t>
  </si>
  <si>
    <t>Tenisové lopty 4BT 72ks</t>
  </si>
  <si>
    <t>2192306/2269620</t>
  </si>
  <si>
    <t>Výplet 200m 1ks, omotávky 30ks, omotávky 36ks, omotávky 50ks, tenisky 1ks, Tenisová taška 2ks</t>
  </si>
  <si>
    <t>HRB702149</t>
  </si>
  <si>
    <t>Sports Warehouse GmbH</t>
  </si>
  <si>
    <t>F211788</t>
  </si>
  <si>
    <t>Nájomné kurty február 2021</t>
  </si>
  <si>
    <t>F213002</t>
  </si>
  <si>
    <t>Nájomné kurty marec 2021</t>
  </si>
  <si>
    <t>F214684</t>
  </si>
  <si>
    <t>Nájomné kurty apríl 2021</t>
  </si>
  <si>
    <t>F216239</t>
  </si>
  <si>
    <t>Nájomné kurty máj 2021</t>
  </si>
  <si>
    <t>F216868</t>
  </si>
  <si>
    <t>Nájomné kurty jún 2021</t>
  </si>
  <si>
    <t>F217472</t>
  </si>
  <si>
    <t>Nájomné kurty júl 2021</t>
  </si>
  <si>
    <t>F218425</t>
  </si>
  <si>
    <t>Nájomné kurty august 2021</t>
  </si>
  <si>
    <t>F218828</t>
  </si>
  <si>
    <t>Nájomné kurty september 2021</t>
  </si>
  <si>
    <t>F219581</t>
  </si>
  <si>
    <t>Nájomné kurty október 2021</t>
  </si>
  <si>
    <t>2264383/2335909</t>
  </si>
  <si>
    <t>Tenisová obuv 1ks, tričko 1ks, tenisové lopty 4ks</t>
  </si>
  <si>
    <t>2294244/2364215</t>
  </si>
  <si>
    <t>Tenisová obuv 2ks</t>
  </si>
  <si>
    <t>Tenisová raketa Yonex, Polokošeľa Nike 1ks, Ponožky Nike 5ks, Tenisky Asics 1ks, Výplet MSV 200m 1ks</t>
  </si>
  <si>
    <t>FR30323438358</t>
  </si>
  <si>
    <t>TENNISPRO</t>
  </si>
  <si>
    <t>2356415/2426597</t>
  </si>
  <si>
    <t>Detská tenisová obuv Babolat 2ks, Tenisová polokošeľa Nike 3ks, šortky 2ks, legíny 1ks, výplet 200m 1ks, raketa Babolat 1ks</t>
  </si>
  <si>
    <t>2361141/2430681</t>
  </si>
  <si>
    <t>Tenisové ponožky 2-pack 12ks</t>
  </si>
  <si>
    <t>Výplet 200m 2ks, Omotávky 60 3ks, základné gripy 12ks, vibračné tlmiče 60ks, závažia 6ks</t>
  </si>
  <si>
    <t>ATU67883926</t>
  </si>
  <si>
    <t>PROS PRO VERSAND GMBH</t>
  </si>
  <si>
    <t>2330958/2407447</t>
  </si>
  <si>
    <t>Omotavka na raketu 30ks rolka 7ks, omotavka 12 ks balenie 3ks</t>
  </si>
  <si>
    <t>2330958/2440226</t>
  </si>
  <si>
    <t>Omotavka na raketu 30ks rolka 3ks</t>
  </si>
  <si>
    <t>prenájom telocvične za 12/2020</t>
  </si>
  <si>
    <t>SOŠ Elektrotechnická</t>
  </si>
  <si>
    <t>tenisové lopty 31 dóz - (124ks)</t>
  </si>
  <si>
    <t>Max Sport Slovakia,s.r.o.</t>
  </si>
  <si>
    <t>tenisová obuv 2ks</t>
  </si>
  <si>
    <t>umelé čiary -1sada, sieťovačka - 1ks,kefa - 1ks</t>
  </si>
  <si>
    <t>Karzospol s.r.o.</t>
  </si>
  <si>
    <t>Kosačka + olej do kosačky</t>
  </si>
  <si>
    <t>Intec Husqarna</t>
  </si>
  <si>
    <t>Antuka - 5t (á153,6e)</t>
  </si>
  <si>
    <t>Realstav KR, spol. s r.o.</t>
  </si>
  <si>
    <t>tenisové výplety - 2ks (1ks/200m)</t>
  </si>
  <si>
    <t>Kamil Machálek</t>
  </si>
  <si>
    <t>prenájom telocvične za 05/2021</t>
  </si>
  <si>
    <t>tenisové lopty - 8 kartónov (576ks)</t>
  </si>
  <si>
    <t>R4Hs.r.o.</t>
  </si>
  <si>
    <t>tenisové lopty - 18 dóz (72ks)</t>
  </si>
  <si>
    <t>prenájom tenisových dvorcov 04-06/2021</t>
  </si>
  <si>
    <t>Tenisová akadémia Net Trnava</t>
  </si>
  <si>
    <t>teisové lopty - 360ks</t>
  </si>
  <si>
    <t>tenis.výplety - 5ks/200m</t>
  </si>
  <si>
    <t>tenis.výplety 2ks(á200m),tenis.lopty - 8ks</t>
  </si>
  <si>
    <t>tenis.lopty(54 dóz-216ks),tenis.výplet - 1ks(200m),tenis.gripy - 100ks</t>
  </si>
  <si>
    <t>regeberačné služby pre klub.hráčov v období 5-9/2021</t>
  </si>
  <si>
    <t>PREMEZ s.r.o.</t>
  </si>
  <si>
    <t>Prenájom nafukovacej haly 10/2021</t>
  </si>
  <si>
    <t>Fortuna IS,spol.s r.o.</t>
  </si>
  <si>
    <t>tenis.lopty - 172dóz - 688ks</t>
  </si>
  <si>
    <t>tenis.lopty-18 dóz(72ks),tenis.výplet-10ks/12m,tenis.gripy-20ks</t>
  </si>
  <si>
    <t>Mgr.Rudolf Horváth - RH</t>
  </si>
  <si>
    <t>tenis.výplety 2ks/200m</t>
  </si>
  <si>
    <t>35628120</t>
  </si>
  <si>
    <t>OZ Slávia Trnava</t>
  </si>
  <si>
    <t>Jednotka - tenisová škola</t>
  </si>
  <si>
    <t>30797047</t>
  </si>
  <si>
    <t>Fakturujeme Vám prenájom tenisovej haly za obdobie december-január 2021 pre tréningový proces Jednotky tenisovej školy</t>
  </si>
  <si>
    <t>TK JEDNOTKA s.r.o.</t>
  </si>
  <si>
    <t>Tenisové lopty</t>
  </si>
  <si>
    <t>Antuka</t>
  </si>
  <si>
    <t>REALSTAV KR.spol.s r.o.</t>
  </si>
  <si>
    <t>Vypletenie, tenisové lopty</t>
  </si>
  <si>
    <t>Vachy Sport, s.r.o.</t>
  </si>
  <si>
    <t>202105/00091</t>
  </si>
  <si>
    <t>Nákup cien</t>
  </si>
  <si>
    <t>Fizioterapeutické služby</t>
  </si>
  <si>
    <t>FITMEDICAL, s.r.o.</t>
  </si>
  <si>
    <t>Prenájom kurtu</t>
  </si>
  <si>
    <t>TK JEDNOTKA</t>
  </si>
  <si>
    <t>Prenájom tenisových kurtov 8-9/2021</t>
  </si>
  <si>
    <t>TK JEDNOTKA, s.r.o.</t>
  </si>
  <si>
    <t>TJ Slávia Univerzita P.J. Šafárika Košice</t>
  </si>
  <si>
    <t>31313949</t>
  </si>
  <si>
    <t>Prenájom kurtov 20.4. - 19.10.2021</t>
  </si>
  <si>
    <t>Univerzita P.J.Šafárika</t>
  </si>
  <si>
    <t>Energie 2.q - tenisové kurty</t>
  </si>
  <si>
    <t>Média - 2.q - voda a el.enerigia šatne</t>
  </si>
  <si>
    <t>Trénerské služby  : 1.7. - 10.9.2021</t>
  </si>
  <si>
    <t>DEXTERITY - Ing.Radovan Sedlaček</t>
  </si>
  <si>
    <t>448/21</t>
  </si>
  <si>
    <t>Nákup ten.rakiet 3ks a tenis.tričiek 4ks</t>
  </si>
  <si>
    <t>Ing. Juraj Kútik - obch.firma</t>
  </si>
  <si>
    <t>31800190</t>
  </si>
  <si>
    <t>Tenisový klub Dúbravka</t>
  </si>
  <si>
    <t>Nákup tenisových lôpt/4/ - 108ks</t>
  </si>
  <si>
    <t>DSCsport s.r.o</t>
  </si>
  <si>
    <t>Nákup tenisových rakiet junior - 6 ks</t>
  </si>
  <si>
    <t>TORO SPORT s.r.o</t>
  </si>
  <si>
    <t>202107/00003</t>
  </si>
  <si>
    <t>Nákup medajlí</t>
  </si>
  <si>
    <t>Viktory sport s.r.o</t>
  </si>
  <si>
    <t>Prenájom tenisových dvorcov</t>
  </si>
  <si>
    <t>Dúbravské športové centrum</t>
  </si>
  <si>
    <t>Nákup športového materiálu - gripy, potítka, tlmiče</t>
  </si>
  <si>
    <t>MiSo, s.r.o</t>
  </si>
  <si>
    <t>202108/00118</t>
  </si>
  <si>
    <t>Victory sports s.r.o</t>
  </si>
  <si>
    <t>Nákup tenisových lôpt/4/ - 144ks</t>
  </si>
  <si>
    <t>Nákup tenisových výpletov - 8 ks</t>
  </si>
  <si>
    <t>Trénerska činnosť</t>
  </si>
  <si>
    <t>Tenisová škola Mgr. Michal vavro</t>
  </si>
  <si>
    <t>Prenájom športoviska</t>
  </si>
  <si>
    <t>Dúbravsklé športové centrum</t>
  </si>
  <si>
    <t>Prenájom tenisových dvorcov /máj, jún 2021</t>
  </si>
  <si>
    <t>Trénerská činnosť</t>
  </si>
  <si>
    <t>Tenisová škola Mgr. Michal Vavro</t>
  </si>
  <si>
    <t>Nákup tenisových lôpt 288 ks</t>
  </si>
  <si>
    <t>Nákup švihadiel 13ks</t>
  </si>
  <si>
    <t>Decathlon SK s.r.o</t>
  </si>
  <si>
    <t>Nákup švihadiel 11ks</t>
  </si>
  <si>
    <t>TESCO</t>
  </si>
  <si>
    <t>Trénerská činnosť 6/21, 8/21</t>
  </si>
  <si>
    <t>Tenisový škola Mgr. Michal Vavro</t>
  </si>
  <si>
    <t>31941346</t>
  </si>
  <si>
    <t>Tenisový klub Ružomberok</t>
  </si>
  <si>
    <t>Za nájom telocvične 12/2020</t>
  </si>
  <si>
    <t>Spojená škola Ružomberok</t>
  </si>
  <si>
    <t>Za nájom tenisovej haly 11-12/2020</t>
  </si>
  <si>
    <t>Občianske združenie Tenisová hala Ružomberok</t>
  </si>
  <si>
    <t>Príspevok dobrovoľníka 11/2020</t>
  </si>
  <si>
    <t>Jozef Virág, Ing.</t>
  </si>
  <si>
    <t>Náhrada za stratu času 11/2020</t>
  </si>
  <si>
    <t>Príspevok dobrovoľníka 12/2020</t>
  </si>
  <si>
    <t>Náhrada za stratu času 12/2020</t>
  </si>
  <si>
    <t>Dušan Dujava, Ing.</t>
  </si>
  <si>
    <t>Odmena trénera za 11-12/2020</t>
  </si>
  <si>
    <t>Pavel Balážik,podnikanie športového odborníka</t>
  </si>
  <si>
    <t>Tenisové lopty DUNLOP All court logo -432 ks, Stage GRN - 72 ks, Stage ORG - 72 ks</t>
  </si>
  <si>
    <t>Tenisové lopty DUNLOP All Court logo - 288 ks</t>
  </si>
  <si>
    <t>V-0030</t>
  </si>
  <si>
    <t>Vyúčtovanie cesty družstvo dorci, OZ ŠK Púchov 5.6.21, 2x AUV, počet osôb 7</t>
  </si>
  <si>
    <t>Ing.Milan Sekera, kpt.družstva</t>
  </si>
  <si>
    <t>V-0031</t>
  </si>
  <si>
    <t>Vyúčtovanie cesty družstvo ml.žiačky, N.Dubnica 5.6.21, 2x AUV, počet osôb 6</t>
  </si>
  <si>
    <t>Branislav Vrtich, kpt.družstva</t>
  </si>
  <si>
    <t>V-0032</t>
  </si>
  <si>
    <t>Vyúčtovanie cesty  družstvo ml.žiaci, N.Dubnica 6.6.21, AUV, počet osôb 4</t>
  </si>
  <si>
    <t>Jozef Matej, kpt.družstva</t>
  </si>
  <si>
    <t>V-0033</t>
  </si>
  <si>
    <t>Vyúčtovanie cesty, družstvo dorky, B. Bystrica 6.6.21, 2x AUV, počet osôb 7</t>
  </si>
  <si>
    <t>Alena Hazuchová, poverená kpt.družstva</t>
  </si>
  <si>
    <t>Príspevok dobrov.za 05/2021</t>
  </si>
  <si>
    <t>Martin Madliak, tréner</t>
  </si>
  <si>
    <t>Náhrada straty času 05/2021</t>
  </si>
  <si>
    <t>Dušan Dujava, tréner</t>
  </si>
  <si>
    <t>Jozef Virág, tréner</t>
  </si>
  <si>
    <t>V-0037</t>
  </si>
  <si>
    <t>Vyúčtovanie cesty DC do 10 r. Prievidza, 12.-13.6.21, 2x AUV, počet osôb 5</t>
  </si>
  <si>
    <t>Ing.Jozef Virág, kpt.družstva</t>
  </si>
  <si>
    <t>V-0038</t>
  </si>
  <si>
    <t>Vyúčtovanie cesty FC do 10 r.Prievidza, 12.-13.6.21, 2x AUV, počet osôb 5</t>
  </si>
  <si>
    <t>Martin Madliak, kpt.družstva</t>
  </si>
  <si>
    <t>V-0040</t>
  </si>
  <si>
    <t>Vyúčtovanie cesty st. žiaci  P.Bystrica 13.6.21,, AUV, počet osôb 5</t>
  </si>
  <si>
    <t>Martin Sleziak, kpt.družstva</t>
  </si>
  <si>
    <t>V-0041A</t>
  </si>
  <si>
    <t>Vyúčtovanie cesty družstvo dorci, 19.6.21, Žilina A, AUV, počet osôb 4</t>
  </si>
  <si>
    <t>V-0042</t>
  </si>
  <si>
    <t>Vyúčtovanie cesty družstvo ml.žiaci -K.N.Mesto 19.6.21, AUV, počet osôb 4</t>
  </si>
  <si>
    <t>V-0043</t>
  </si>
  <si>
    <t>Vyúčtovanie cesty družstvo ml.žiačky Žilina A, 19.6.21, 2 x AUV, počet osôb 6</t>
  </si>
  <si>
    <t>Ceny CT D Dorast</t>
  </si>
  <si>
    <t>Janka Bystričanová-MAJABY</t>
  </si>
  <si>
    <t>Ceny CT D staršie žiactvo</t>
  </si>
  <si>
    <t>Odmena trénera za 05/2021</t>
  </si>
  <si>
    <t>Milan Sekera,Ing.podnikanie športového  odborníka</t>
  </si>
  <si>
    <t>Príspevok dobrovoľníka 06/2021</t>
  </si>
  <si>
    <t>Náhrada za stratu času 06/2021</t>
  </si>
  <si>
    <t>Príspevok dobrov.za 06/2021</t>
  </si>
  <si>
    <t>Náhrada straty času 06/2021</t>
  </si>
  <si>
    <t>Odmena trénera za 06/2021</t>
  </si>
  <si>
    <t>č.07/2021</t>
  </si>
  <si>
    <t>Náhr.str.času dobr..4-5/21 úpr.dvor.</t>
  </si>
  <si>
    <t>Vrtich Branislav, člen</t>
  </si>
  <si>
    <t>č.06/2021</t>
  </si>
  <si>
    <t>Náhr.str.času dobr.4-5/21 úpr.dvor.</t>
  </si>
  <si>
    <t>Plančík Matúš, člen</t>
  </si>
  <si>
    <t>č.08/2021</t>
  </si>
  <si>
    <t>Straňák Vladimír, člen</t>
  </si>
  <si>
    <t>SK00200818</t>
  </si>
  <si>
    <t>Ceny a upomienk.predmety k CT</t>
  </si>
  <si>
    <t>National PEN</t>
  </si>
  <si>
    <t>SK00200850</t>
  </si>
  <si>
    <t>21VF00015</t>
  </si>
  <si>
    <t>Ceny CT D ml.žiactvo</t>
  </si>
  <si>
    <t>Ceny CT deti do 10 rokov</t>
  </si>
  <si>
    <t>Sportisimo SK , s.r.o.</t>
  </si>
  <si>
    <t>Ceny CT deti do 10 rokov - nápoje</t>
  </si>
  <si>
    <t>Lidl Slovenská republika v.o.s.</t>
  </si>
  <si>
    <t>21VF00017</t>
  </si>
  <si>
    <t>č.09/2021</t>
  </si>
  <si>
    <t>Náhrada str.času dobrov.7/2021</t>
  </si>
  <si>
    <t>Martin Madliak, rozhodca</t>
  </si>
  <si>
    <t>č.11/2021</t>
  </si>
  <si>
    <t>Dušan Dujava, rozhodca</t>
  </si>
  <si>
    <t>Príspevok dobrov.za 07/2021</t>
  </si>
  <si>
    <t>č.10/2021</t>
  </si>
  <si>
    <t>Jozef Virág, rozhodca</t>
  </si>
  <si>
    <t>Odmena trénera 07/2021</t>
  </si>
  <si>
    <t>Odmena trénera 08/2021</t>
  </si>
  <si>
    <t>Ceny CT C dorast 1.a 2. miesto</t>
  </si>
  <si>
    <t>Fast plus, a.s.</t>
  </si>
  <si>
    <t>21VF00039</t>
  </si>
  <si>
    <t xml:space="preserve">Ceny CT C dorast </t>
  </si>
  <si>
    <t>V-0082</t>
  </si>
  <si>
    <t>Vyúčt. cesty druž. D DC do 8 rokov -Prievidza 25.9.2021,2xAUV, počet os.5</t>
  </si>
  <si>
    <t>Dušan Dujava, kpt.</t>
  </si>
  <si>
    <t>V-0083</t>
  </si>
  <si>
    <t>Vyúčt. cesty druž. D FC do 8 rokov -Prievidza 25.9.2021,AUV, počet os. 4</t>
  </si>
  <si>
    <t>Jozef Virág, kpt.</t>
  </si>
  <si>
    <t>Odmena trénera 09/2021</t>
  </si>
  <si>
    <t>Príspevok dobrov.za 09/2021</t>
  </si>
  <si>
    <t>Náhrada str.času dobrov.09/2021</t>
  </si>
  <si>
    <t>č.02/2021</t>
  </si>
  <si>
    <t>č.05/2021</t>
  </si>
  <si>
    <t>č.03/2021</t>
  </si>
  <si>
    <t>Odmena trénera za 09/2021</t>
  </si>
  <si>
    <t>Tenisové lopty DUNLOP STAGE 1 + STAGE 2  288 ks</t>
  </si>
  <si>
    <t>Za nájom telocvične 10/2021</t>
  </si>
  <si>
    <t>Škola umeleckého priemyslu Ružomberok</t>
  </si>
  <si>
    <t>Odmena trénera za 10/2021</t>
  </si>
  <si>
    <t>Za nájom tenis.haly 10/2021</t>
  </si>
  <si>
    <t>Príspevok dobrov.za 10/2021</t>
  </si>
  <si>
    <t>Náhrada str.času dobrov.10/2021</t>
  </si>
  <si>
    <t>45026041</t>
  </si>
  <si>
    <t>Tenisový klub TENNis FUN B.Bystrica</t>
  </si>
  <si>
    <t>2 ks rakety, tričko, čelenka</t>
  </si>
  <si>
    <t>1 x výplet 200m</t>
  </si>
  <si>
    <t>MAX SPORT SLOVAKIA s.r.o.</t>
  </si>
  <si>
    <t>1 ks raketa</t>
  </si>
  <si>
    <t>2  kartóny lopt - 144 ks</t>
  </si>
  <si>
    <t>1 xvýplet 200m</t>
  </si>
  <si>
    <t>2 x výplet 200 m ,1 x tlmiče</t>
  </si>
  <si>
    <t>1 x výplet 200 m</t>
  </si>
  <si>
    <t xml:space="preserve">4 ks raketa junior 17, 24 ks lopt </t>
  </si>
  <si>
    <t>Ing. Ľuboš Demín-CAR TEAM</t>
  </si>
  <si>
    <t>mzda tréner 05/2021</t>
  </si>
  <si>
    <t>osoba 1</t>
  </si>
  <si>
    <t>odvody do zdr.poist. Tréner 05/2021</t>
  </si>
  <si>
    <t>VŠZP</t>
  </si>
  <si>
    <t>odvody do soc.poist. Tréner 05/2021</t>
  </si>
  <si>
    <t>Sociálna poisťovňa</t>
  </si>
  <si>
    <t>mzda tréner 06/2021</t>
  </si>
  <si>
    <t>odvody do zdr.poist. Tréner 06/2021</t>
  </si>
  <si>
    <t>odvody do soc.poist. Tréner 06/2021</t>
  </si>
  <si>
    <t>2021/5</t>
  </si>
  <si>
    <t>trenérske služby 5,6/2021</t>
  </si>
  <si>
    <t>Ing. Andrej jakál - športový odborník</t>
  </si>
  <si>
    <t>1 ks raketa jr.25</t>
  </si>
  <si>
    <t>1 ks mikina</t>
  </si>
  <si>
    <t>1 ks tenisky Sprint pro 3.0 men</t>
  </si>
  <si>
    <t>2 x ponozky, 4x tricko, 1x teplaky, 1 x mikina, 1 x šortky</t>
  </si>
  <si>
    <t>1 x ponožky, 1 x mikina</t>
  </si>
  <si>
    <t>1 ks raketa, 1 ks tenisky revolt,2 ks uterak, 50 ks mini tennis ball</t>
  </si>
  <si>
    <t>č.25</t>
  </si>
  <si>
    <t>1 bal gripy- 12 ks, 1 ks raketa JR 25</t>
  </si>
  <si>
    <t>Ing. Juraj Kútik-obchodná firma</t>
  </si>
  <si>
    <t>č.41</t>
  </si>
  <si>
    <t>1 bal gripy- 12 ks, 2 ks ruksak</t>
  </si>
  <si>
    <t>1 ks raketa 23, 15 + 24 detskych lopt</t>
  </si>
  <si>
    <t>Decathlon</t>
  </si>
  <si>
    <t>1 x výplet 200m, raketa ezone 100 L</t>
  </si>
  <si>
    <t>doklad č.27</t>
  </si>
  <si>
    <t>3 balenia ponožiek, 1 ks 200m vyplet, 1 ks raketa Drive G</t>
  </si>
  <si>
    <t>doklad č.76</t>
  </si>
  <si>
    <t>5 ks šiltovka, 4 ks potitka, 2 ks uterak</t>
  </si>
  <si>
    <t>1 ks raketaMX SPARK Blue, 1 ks tenisky</t>
  </si>
  <si>
    <t>Head Sport GMBH</t>
  </si>
  <si>
    <t>2 ks rakiet extreme nite</t>
  </si>
  <si>
    <t>2021/6</t>
  </si>
  <si>
    <t>trenérske služby 7,8,9/2021</t>
  </si>
  <si>
    <t>Ing.A. Jakál - šport.odborník</t>
  </si>
  <si>
    <t>odvody do zdr.poist.trréner 09/2021</t>
  </si>
  <si>
    <t>mzda tréner 09/2021</t>
  </si>
  <si>
    <t>mzda tréner 07/2021</t>
  </si>
  <si>
    <t>odvody do zdr.poist. Tréner 07/2021</t>
  </si>
  <si>
    <t>odvody do soc.poist. Tréner 07/2021</t>
  </si>
  <si>
    <t>mzda tréner 08/2021</t>
  </si>
  <si>
    <t>odvody do zdr.poist. Tréner 08/2021</t>
  </si>
  <si>
    <t>odvody do soc.poist. Tréner 08/2021</t>
  </si>
  <si>
    <t>72 ks lopty, 1 ks raketa</t>
  </si>
  <si>
    <t>doklad č. 36</t>
  </si>
  <si>
    <t>144 ks lopt</t>
  </si>
  <si>
    <t>Ing. Juraj Kútik - obchod.firma</t>
  </si>
  <si>
    <t>doklad č. 11</t>
  </si>
  <si>
    <t>1 ks 200 m vyplet</t>
  </si>
  <si>
    <t>doklad č. 26</t>
  </si>
  <si>
    <t>1 ks raketa,1 ks  kryt na raketu</t>
  </si>
  <si>
    <t>doklad č. 8</t>
  </si>
  <si>
    <t>1 ks raketa Jr.21, 1 ks raketa Boost</t>
  </si>
  <si>
    <t>doklad č.40</t>
  </si>
  <si>
    <t>1 ks raketa Boost. 1 ks taška</t>
  </si>
  <si>
    <t>doklad č. 10</t>
  </si>
  <si>
    <t>1 ks raketa Pure Strike</t>
  </si>
  <si>
    <t>doklad č. 60</t>
  </si>
  <si>
    <t>1 ks raketa Boost</t>
  </si>
  <si>
    <t>37925075</t>
  </si>
  <si>
    <t>Toptenis,N.O</t>
  </si>
  <si>
    <t>prenájom haly na jan,febr.marec</t>
  </si>
  <si>
    <t>BHR Sport,s.r.o</t>
  </si>
  <si>
    <t>prenájo dvorcov na družstvá deti</t>
  </si>
  <si>
    <t>Play Fair,s.r.o</t>
  </si>
  <si>
    <t>prenájo dvorcov na družstvá deti jul</t>
  </si>
  <si>
    <t>prenájo dvorcov na družstvá deti august</t>
  </si>
  <si>
    <t>42273757</t>
  </si>
  <si>
    <t>OZ ŠK ODEMA</t>
  </si>
  <si>
    <t>343/21</t>
  </si>
  <si>
    <t>zberač Rolling</t>
  </si>
  <si>
    <t>Ing.Juraj Kútik</t>
  </si>
  <si>
    <t>Tričko-dres s potlačou 100ks</t>
  </si>
  <si>
    <t>Alena Benešová-ODEMA</t>
  </si>
  <si>
    <t>loptičky 84 ks</t>
  </si>
  <si>
    <t>prenájom priestorov 5/2021</t>
  </si>
  <si>
    <t>Marián Chovanec</t>
  </si>
  <si>
    <t>prenájom priestorov  6/2021</t>
  </si>
  <si>
    <t>prenájom priestorov 7/2021</t>
  </si>
  <si>
    <t>prenájom priestorov 8/2021</t>
  </si>
  <si>
    <t>250 ks loptičky DUNLOP, 50 ks omotávky</t>
  </si>
  <si>
    <t>Alena Benešová -ODEMA</t>
  </si>
  <si>
    <t>odporové gumy boxing set</t>
  </si>
  <si>
    <t>P.Šebesta-MAREA PRODUCTION</t>
  </si>
  <si>
    <t>trénerská činnosť 7,8/2021</t>
  </si>
  <si>
    <t>Tenis BULKO</t>
  </si>
  <si>
    <t>trénerská činnosť 9/2021</t>
  </si>
  <si>
    <t>prenájom priestorov 9/2021</t>
  </si>
  <si>
    <t>37906135</t>
  </si>
  <si>
    <t>Benet Lawn-tennis Club Bytča</t>
  </si>
  <si>
    <t>202012</t>
  </si>
  <si>
    <t>trenérska činnosť za mesiac 12/2020 (91,5 hod.)</t>
  </si>
  <si>
    <t>Mokryš Martin</t>
  </si>
  <si>
    <t>2021102656</t>
  </si>
  <si>
    <t>pánska tenisová obuv Wilson (1 pár)</t>
  </si>
  <si>
    <t>SportObchod.cz s.r.o.</t>
  </si>
  <si>
    <t>74210004</t>
  </si>
  <si>
    <t>tenisové lopty Dunlop (144 ks)</t>
  </si>
  <si>
    <t>2021103168</t>
  </si>
  <si>
    <t>tenisová raketa Head Radical MP (1 ks)</t>
  </si>
  <si>
    <t>2100002</t>
  </si>
  <si>
    <t>tričko 16 ks, šortky 8 ks, tepláky 6 ks</t>
  </si>
  <si>
    <t>Biznis inn print, s.r.o.</t>
  </si>
  <si>
    <t>20210226</t>
  </si>
  <si>
    <t>tenisové čiary (1 set), tenisový výplet (1 klbo)</t>
  </si>
  <si>
    <t>JET SPORT CHAIRMAN s.r.o.</t>
  </si>
  <si>
    <t>20210002</t>
  </si>
  <si>
    <t>JOMA oblečenie: mikina Cairo II 15 ks</t>
  </si>
  <si>
    <t>Peter Žáček, Trenč. Teplá</t>
  </si>
  <si>
    <t>20210464</t>
  </si>
  <si>
    <t>tričká 25 ks s potlačou loga</t>
  </si>
  <si>
    <t>ALFA Reklama s.r.o.</t>
  </si>
  <si>
    <t>20210005</t>
  </si>
  <si>
    <t>tepláky 10 ks, mikina b 11 ks, mikina z 3 ks, termo trič 3ks</t>
  </si>
  <si>
    <t>74210030</t>
  </si>
  <si>
    <t>20210006</t>
  </si>
  <si>
    <t>mikina b 3 ks, tričko b 3 ks, tričko z 8 ks, tričko č 8 ks, mikina b 12 ks</t>
  </si>
  <si>
    <t>74210048</t>
  </si>
  <si>
    <t>20210008</t>
  </si>
  <si>
    <t>tričká 9 ks</t>
  </si>
  <si>
    <t>210180</t>
  </si>
  <si>
    <t>omotávky na raketu 120 ks</t>
  </si>
  <si>
    <t>Ing.Ľuboš Demín - CAR TEAM</t>
  </si>
  <si>
    <t>trénerská činnosť 05/2021</t>
  </si>
  <si>
    <t>Martin Mokryš</t>
  </si>
  <si>
    <t>74210083</t>
  </si>
  <si>
    <t>tenisové lopty Dunlop (216 ks)</t>
  </si>
  <si>
    <t>74210119</t>
  </si>
  <si>
    <t>20210019</t>
  </si>
  <si>
    <t>športové poháre (4 ks), medaily (4 ks)</t>
  </si>
  <si>
    <t>Marcela Kameníková, PB</t>
  </si>
  <si>
    <t>20210027</t>
  </si>
  <si>
    <t>športové poháre (6 ks), medaily (6 ks)</t>
  </si>
  <si>
    <t>trénerská činnosť 09/2021</t>
  </si>
  <si>
    <t>74210160</t>
  </si>
  <si>
    <t>tenisové lopty Dunlop (72 ks)</t>
  </si>
  <si>
    <t>42297869</t>
  </si>
  <si>
    <t>ŠK Blava 1928 J.Bohunice</t>
  </si>
  <si>
    <t>športové oblečenie s logom klubu 24ks</t>
  </si>
  <si>
    <t>DEMI šport plus, s.r.o.</t>
  </si>
  <si>
    <t>služby trénera 5/2021</t>
  </si>
  <si>
    <t>Matúš Béreš</t>
  </si>
  <si>
    <t>služby rozhodcu 5.7.-7.7.2021</t>
  </si>
  <si>
    <t>E &amp; M BEST, s.r.o.</t>
  </si>
  <si>
    <t>FV2021/093</t>
  </si>
  <si>
    <t>tenislové lopty Dunlop 216ks</t>
  </si>
  <si>
    <t>BALTY s.r.o.</t>
  </si>
  <si>
    <t>služby trénera 8/2021</t>
  </si>
  <si>
    <t>37988948</t>
  </si>
  <si>
    <t>Športový klub HSC Piešťany</t>
  </si>
  <si>
    <t>organizácia a zabezpečenie tréningového procesu december 2020</t>
  </si>
  <si>
    <t>Oclandio Pinho Siqueira</t>
  </si>
  <si>
    <t>organizácia a zabezpečenie tréningového procesu apríl 2021</t>
  </si>
  <si>
    <t>Kristián Stevič</t>
  </si>
  <si>
    <t>rozhodcovská činnosť</t>
  </si>
  <si>
    <t>Ing. Pavol Šimo</t>
  </si>
  <si>
    <t>organizácia a zabezpečenie tréningového procesu máj 2021</t>
  </si>
  <si>
    <t>Nákup tenisových lôpt DUNLOP FORT AC  72ks a DUNLOP  MINI STAGE 1 GREEN 72ks</t>
  </si>
  <si>
    <t>DSC sport, s.r.o.</t>
  </si>
  <si>
    <t>Nákup cien na tenisový turnaj</t>
  </si>
  <si>
    <t>DEKORCENTRUM JURDA, s.r.o.</t>
  </si>
  <si>
    <t>Rozhodcovská činnosť</t>
  </si>
  <si>
    <t>31303188</t>
  </si>
  <si>
    <t>1. Tenisový klub Humenné</t>
  </si>
  <si>
    <t>úhrada faktúry za lopty - 4 kartóny a 72 ks</t>
  </si>
  <si>
    <t>úhrada faktúry za tenisové lopty - 72 ks</t>
  </si>
  <si>
    <t>Max Sport Slovakia, s.r.o.</t>
  </si>
  <si>
    <t>úhrada faktúry za trénovanie 6/21</t>
  </si>
  <si>
    <t>Zuzana Minichová</t>
  </si>
  <si>
    <t>úhrada faktúry za trénovanie 7/21</t>
  </si>
  <si>
    <t>úhrada faktúry za trénovanie 7/21 - 155 hod a 20 €</t>
  </si>
  <si>
    <t>Márius Burda</t>
  </si>
  <si>
    <t>úhrada faktúry za ten. Lopty - 360 ks</t>
  </si>
  <si>
    <t>úhrada faktúry za trénovanie 8/21 - 175 hod. a 20 €</t>
  </si>
  <si>
    <t>TENNIS JUNIOR TEAM MICHALOVCE</t>
  </si>
  <si>
    <t>35571471</t>
  </si>
  <si>
    <t xml:space="preserve">  07/2021</t>
  </si>
  <si>
    <t>odmena za služby trénera7/2021</t>
  </si>
  <si>
    <t>Miroslav Janda</t>
  </si>
  <si>
    <t xml:space="preserve">  08/2021</t>
  </si>
  <si>
    <t>odmena za služby trénera8/2021</t>
  </si>
  <si>
    <t xml:space="preserve"> 09/2021</t>
  </si>
  <si>
    <t>odmena za služby trénera9/2021</t>
  </si>
  <si>
    <t xml:space="preserve"> 05/2021</t>
  </si>
  <si>
    <t>odmena za služby trénera5/2021</t>
  </si>
  <si>
    <t xml:space="preserve"> 04/2021</t>
  </si>
  <si>
    <t>odmena za služby trénera4/2021</t>
  </si>
  <si>
    <t xml:space="preserve"> 03/2021</t>
  </si>
  <si>
    <t>odmena za služby trénera3/2021</t>
  </si>
  <si>
    <t xml:space="preserve"> 02/2021</t>
  </si>
  <si>
    <t>odmena za služby trénera2/2021</t>
  </si>
  <si>
    <t xml:space="preserve"> 01/2021</t>
  </si>
  <si>
    <t>odmena za služby trénera1/2021</t>
  </si>
  <si>
    <t>odmena za treningovu prípravu deti</t>
  </si>
  <si>
    <t>1. atleticky klub he</t>
  </si>
  <si>
    <t xml:space="preserve"> 10/2021</t>
  </si>
  <si>
    <t>odmena za služby trénera10/2021</t>
  </si>
  <si>
    <t>AS Trenčín</t>
  </si>
  <si>
    <t>421 40 501</t>
  </si>
  <si>
    <t>Prenájom tenisovej haly 4/21 (105,25 hod)</t>
  </si>
  <si>
    <t>TENISOVA AKADEMIA s.r.o.</t>
  </si>
  <si>
    <t>Prenájom tenisovej haly 5/21 (105,25 hod)</t>
  </si>
  <si>
    <t>Nákup materiálu (304 dóz lôpt, 4 krabice grip)</t>
  </si>
  <si>
    <t>Nákup materiálu (lopty 1224 ks, tlmiče 15 ks, gumičky 18 ks)</t>
  </si>
  <si>
    <t>51007282</t>
  </si>
  <si>
    <t>Tenisový klub GAME, SET, MATCH Prešov, o.z.</t>
  </si>
  <si>
    <t>ZP210004</t>
  </si>
  <si>
    <t>Antuka - 3 palety</t>
  </si>
  <si>
    <t>JAŠIM, s.r.o.</t>
  </si>
  <si>
    <t>Tenisové lopty HEADTOUR - 2 kartóny</t>
  </si>
  <si>
    <t>4 tennis, s.r.o.</t>
  </si>
  <si>
    <t>Tenisové čiary - 2 kurty</t>
  </si>
  <si>
    <t>SPORT SERVIS Robert Nagy  s.r.o.</t>
  </si>
  <si>
    <t>Tenis. Lopty - družstva DUNLOP 5 kartónov + HTO 2 kartóny</t>
  </si>
  <si>
    <t>Nájomné - hala 1-4/2021 po zľave</t>
  </si>
  <si>
    <t>Bastien, s.r.o.</t>
  </si>
  <si>
    <t>Tenis. Lopty - družstva DUNLOP 5 kartónov</t>
  </si>
  <si>
    <t>Testovacie rakety - 4 ks (1 ks á HEAD Extreme, Head Prestige, HEAD Radical, YONEX Ezone)</t>
  </si>
  <si>
    <t>Nájom - tenis. kurty Máj - Október 2021</t>
  </si>
  <si>
    <t>14222566</t>
  </si>
  <si>
    <t>TK Baník Prievidza</t>
  </si>
  <si>
    <t>Tenisové lopty 360ks + 1ks tenisová sieť</t>
  </si>
  <si>
    <t>antuka 13t</t>
  </si>
  <si>
    <t>elektrika hala 12/2020</t>
  </si>
  <si>
    <t>Technické služby Prievidza</t>
  </si>
  <si>
    <t>V V-0023</t>
  </si>
  <si>
    <t>Mzda 5-2021</t>
  </si>
  <si>
    <t>Osoba 1</t>
  </si>
  <si>
    <t>V V-0028</t>
  </si>
  <si>
    <t>Mzda 6-2021</t>
  </si>
  <si>
    <t>V V-0034</t>
  </si>
  <si>
    <t>Mzda 7-2021</t>
  </si>
  <si>
    <t>zdravotné poistenie 6-2021</t>
  </si>
  <si>
    <t>Všeobecná zdravotná PD</t>
  </si>
  <si>
    <t>sociálne poistenie 6-2021</t>
  </si>
  <si>
    <t xml:space="preserve">Sociálna Poisťovňa </t>
  </si>
  <si>
    <t>sociálne poistenie 7-2021</t>
  </si>
  <si>
    <t>sociálne poistenie 5-2021</t>
  </si>
  <si>
    <t>zdravotné poistenie 5-2021</t>
  </si>
  <si>
    <t>zdravotné poistenie 7-2021</t>
  </si>
  <si>
    <t>BB SPORT  s.r.o.</t>
  </si>
  <si>
    <t>lopty Dunlop 720ks + výplet</t>
  </si>
  <si>
    <t>V V-044</t>
  </si>
  <si>
    <t>Mzda 8-2021</t>
  </si>
  <si>
    <t>V V-056</t>
  </si>
  <si>
    <t>Mzda 9-2021</t>
  </si>
  <si>
    <t>Lopty Dunlop  360 ks,2ks vyplet Cyber</t>
  </si>
  <si>
    <t>42281121</t>
  </si>
  <si>
    <t>Tenisová akadémia Martina Ryšavého Bojnice</t>
  </si>
  <si>
    <t>Uhrada za tréningy (kondičné) trénerovi</t>
  </si>
  <si>
    <t>Martin Ryšavý - tenisový tréner</t>
  </si>
  <si>
    <t>sportove oblečenie:vesta 1ks,bunda 1ks,krátke nohavice 1ks,</t>
  </si>
  <si>
    <t>ATU69561949</t>
  </si>
  <si>
    <t>Under Armour Parndorf</t>
  </si>
  <si>
    <t>kondičné prekázky 10ks,vyplet 5ks</t>
  </si>
  <si>
    <t>Ing Lubos Demin-Car TEAM</t>
  </si>
  <si>
    <t xml:space="preserve">tenisové lopty 5 kartonov,vyplety 4x, </t>
  </si>
  <si>
    <t>BB sport s.r.o. Tovarníky</t>
  </si>
  <si>
    <t>prenájom tenisových dvorcov 1.casť</t>
  </si>
  <si>
    <t>Tenisový klub Baník Prievidza</t>
  </si>
  <si>
    <t>Uhrada za tréningy  trénerovi</t>
  </si>
  <si>
    <t>športove oblečenie:mikina(1ks), botasky(1ks), kratke nohavice(2ks), tričká (3ks), leginy (1ks)</t>
  </si>
  <si>
    <t>ATU46008706</t>
  </si>
  <si>
    <t>Nike Parndorf factory store</t>
  </si>
  <si>
    <t>tenisové lopty(3kartony), vyplety 3ks, gripy 1bal</t>
  </si>
  <si>
    <t>Bbsport s.r.o. DR. Pantočku Tovarníky</t>
  </si>
  <si>
    <t>Tenisová raketa 1ks</t>
  </si>
  <si>
    <t>sportobchod, Čechyňska 361 Brno</t>
  </si>
  <si>
    <t>oblečenie: bunda 1ks, tenisky 1ks</t>
  </si>
  <si>
    <t>CZ983228753</t>
  </si>
  <si>
    <t>tennis-point GmBH, Herzenbrock-Clarholz Nemecko</t>
  </si>
  <si>
    <t>toro sport s.r.o. zahradnicka 60 Bratislava</t>
  </si>
  <si>
    <t>tenisová taška 2ks</t>
  </si>
  <si>
    <t>alza.cz a.s. jateční 33a Praha</t>
  </si>
  <si>
    <t>tenisová raketa 2ks</t>
  </si>
  <si>
    <t>max sport slovakia, sro Tomašikova 30 Bratislava</t>
  </si>
  <si>
    <t>tenisová obuv 1ks,tenisové oblečenie 2ks</t>
  </si>
  <si>
    <t>Tennis-point GmbH Nemecko</t>
  </si>
  <si>
    <t>tenisový výplet 6x 200m, klieste na vypletanie 1ks</t>
  </si>
  <si>
    <t>Car team Šurany, Slovensko</t>
  </si>
  <si>
    <t>druha čast prenájom tenisových dvorcov</t>
  </si>
  <si>
    <t>tenis.oblečenie nike 2ks,tenis.obuv nike 1ks, detske tenis.lopty 12ks</t>
  </si>
  <si>
    <t>krátke nohavice sportove 2ks</t>
  </si>
  <si>
    <t>sportissimo Prievidza</t>
  </si>
  <si>
    <t xml:space="preserve">tenisová obuv 1ks </t>
  </si>
  <si>
    <t>Max sport Slovakia s.r.o Bratislava</t>
  </si>
  <si>
    <t>poskytnutie tenisových tréningov pre klub, 40 hodín</t>
  </si>
  <si>
    <t>tretia čast prenájom tenisových dvorcov</t>
  </si>
  <si>
    <t>tenisový výplet Solinco Hyper-G 200m</t>
  </si>
  <si>
    <t>Bozisport, s.r.o Brno</t>
  </si>
  <si>
    <t>42145741</t>
  </si>
  <si>
    <t>TK NOVÁ GENERÁCIA</t>
  </si>
  <si>
    <t>preniájom tenisového kurtu</t>
  </si>
  <si>
    <t>Mgr.Radovan Kriško</t>
  </si>
  <si>
    <t>tenisové lopty Dunlop 72ks</t>
  </si>
  <si>
    <t>tenisová obuv Sprint Pro 2ks</t>
  </si>
  <si>
    <t>tenisové tréningy máj 2021</t>
  </si>
  <si>
    <t>Tatiana Krišková</t>
  </si>
  <si>
    <t>tenisové lopty Dunlop 320ks</t>
  </si>
  <si>
    <t>tričká pre hráčov 28ks</t>
  </si>
  <si>
    <t>tenisové tréningy jún 2021</t>
  </si>
  <si>
    <t>trofeje na turnaj detí</t>
  </si>
  <si>
    <t xml:space="preserve">Ján Podolan-RIVAL </t>
  </si>
  <si>
    <t>štartovné Radovan Kriško/1.-5.7.2021/</t>
  </si>
  <si>
    <t>TC EMPIRE Trnava</t>
  </si>
  <si>
    <t>01-2105043</t>
  </si>
  <si>
    <t>prenájom tenisového kurtu</t>
  </si>
  <si>
    <t>MARINA SR d.o.o.</t>
  </si>
  <si>
    <t>TKVP-TKVP-1670</t>
  </si>
  <si>
    <t>štartovné Radovan Kriško/11.-18.7.2021/</t>
  </si>
  <si>
    <t>Teniški klub Val Portorož</t>
  </si>
  <si>
    <t>štartovné Radovan Kriško/19.-23.7.2021/</t>
  </si>
  <si>
    <t>Tenisový klub KÚPELE PIEŠŤANY</t>
  </si>
  <si>
    <t>štartovné Radovan Kriško/31.7.-4.8.2021/</t>
  </si>
  <si>
    <t>Tenisový klub Slávia STU BA</t>
  </si>
  <si>
    <t>štartovné Radovan Kriško/9.-12.8.2021/</t>
  </si>
  <si>
    <t>Tenisový klub Žilina</t>
  </si>
  <si>
    <t>tenisové lopty/Fort 36 dóz,Stage1 12 dóz,Stage2 12 dóz/</t>
  </si>
  <si>
    <t>prenájom tenisového kurtu/mesiace júl,august/</t>
  </si>
  <si>
    <t>ubytovanie TEJ 14 Radovan Kriško,jr/Banská Bystrica/, 1.9.-5.9.2021, 1 noc, osoby 2</t>
  </si>
  <si>
    <t>Mudr.Juraj Sninský</t>
  </si>
  <si>
    <t>štartovné Radovan Kriško/1.-8.9.2021/</t>
  </si>
  <si>
    <t>štartovné Radovan Kriško/12.-19.9.2021/</t>
  </si>
  <si>
    <t>Teniski klub DEC Vrsar</t>
  </si>
  <si>
    <t>štartovné Radovan Kriško/25.9.-1.10.2021/</t>
  </si>
  <si>
    <t>Heraklion Grecko</t>
  </si>
  <si>
    <t>13/21</t>
  </si>
  <si>
    <t>tenisové tréningy august,september</t>
  </si>
  <si>
    <t>prenájom tenisového kurtu/mesiace september,október/</t>
  </si>
  <si>
    <t>tenisové lopty/fort 54 dóz,stage1 24 dóz/</t>
  </si>
  <si>
    <t>tenisová výstroj Radovan Kriško/12xgrip,2xvýplet Hawk Touch/</t>
  </si>
  <si>
    <t>42157226</t>
  </si>
  <si>
    <t>TC DRACI Matúškovo</t>
  </si>
  <si>
    <t>2021/001</t>
  </si>
  <si>
    <t>Jarná údržba kurtov</t>
  </si>
  <si>
    <t>Jochnan s.r.o.</t>
  </si>
  <si>
    <t>Dezinfekčné práce</t>
  </si>
  <si>
    <t>NELDAN s.r.o.</t>
  </si>
  <si>
    <t>FV2102138</t>
  </si>
  <si>
    <t>Wilson grip 12ks, dunlop lopty 72ks</t>
  </si>
  <si>
    <t>RichSport s.r.o.</t>
  </si>
  <si>
    <t>FV2103797</t>
  </si>
  <si>
    <t>Dunlop lopty 20ks, 72 ks</t>
  </si>
  <si>
    <t>2021/002</t>
  </si>
  <si>
    <t>Údržba kurtov, letná sezóna</t>
  </si>
  <si>
    <t>TM FORT ALL COURT lopty 18ks</t>
  </si>
  <si>
    <t>42161975</t>
  </si>
  <si>
    <t>Tennis club Veľké Kostoľany</t>
  </si>
  <si>
    <t>nákup antutky 3t</t>
  </si>
  <si>
    <t>TOVA s.r.o.</t>
  </si>
  <si>
    <t>správa areálu,príprava na začiatok sezony</t>
  </si>
  <si>
    <t>E&amp;M BEST s.r.o.</t>
  </si>
  <si>
    <t>čistica práce/zazimovanie kurtov</t>
  </si>
  <si>
    <t>nákup loptičiek 288 ks</t>
  </si>
  <si>
    <t>správa areálu,05-06 mesiac</t>
  </si>
  <si>
    <t>treningový proces</t>
  </si>
  <si>
    <t>nákup výplet Babolat</t>
  </si>
  <si>
    <t>JONATHAN O.M:</t>
  </si>
  <si>
    <t>vypletanie rakiet+gripy</t>
  </si>
  <si>
    <t>nákup loptičiek</t>
  </si>
  <si>
    <t>Ing.Ľuboš Demín</t>
  </si>
  <si>
    <t>202109/00202</t>
  </si>
  <si>
    <t>nákup medailí</t>
  </si>
  <si>
    <t>DEMI šport plus s.r.o.</t>
  </si>
  <si>
    <t>vypletanie rakiet+treningy</t>
  </si>
  <si>
    <t>nákup antuky 5t</t>
  </si>
  <si>
    <t>REALSTAV KR s.ro.</t>
  </si>
  <si>
    <t>nákup výpletov , potreby na teni.treningy</t>
  </si>
  <si>
    <t xml:space="preserve">PRO S PRO </t>
  </si>
  <si>
    <t>Faktura za treningy..mesiac december2020</t>
  </si>
  <si>
    <t>Martin Krajcovic</t>
  </si>
  <si>
    <t>Treningy za Maj.</t>
  </si>
  <si>
    <t>349/21</t>
  </si>
  <si>
    <t>Tenisove vyplety,gripy,raketa.</t>
  </si>
  <si>
    <t>Juraj Kutik</t>
  </si>
  <si>
    <t>404/21</t>
  </si>
  <si>
    <t>Tenisova Raketa</t>
  </si>
  <si>
    <t>35591021</t>
  </si>
  <si>
    <t>Leopoldovsky tenisovy klub LTC Leopoldov</t>
  </si>
  <si>
    <t>Treningy za Jun.</t>
  </si>
  <si>
    <t>Treningy za August.</t>
  </si>
  <si>
    <t>35564636</t>
  </si>
  <si>
    <t>Tenisový klub mládeže Betliar</t>
  </si>
  <si>
    <t>prenájom tenisovej haly (170 hod z FA)</t>
  </si>
  <si>
    <t>Albatros tour Rožňava s.r.o., prev. Penzión tenisový klub</t>
  </si>
  <si>
    <t>tenisové lopty (2kartóny x72 ks-144ks)</t>
  </si>
  <si>
    <t>Brandhouse s.r.o. Košice</t>
  </si>
  <si>
    <t xml:space="preserve">2x tenisový výplet á 200m </t>
  </si>
  <si>
    <t>Toro Sport Bratislava, s.r.o.</t>
  </si>
  <si>
    <t>prenájom haly a dvorcov (60 hod haly a 40 hod dvorcov z FA)</t>
  </si>
  <si>
    <t>reprezentačné tenisové oblečenie 17 ks</t>
  </si>
  <si>
    <t>Sport Servis Robert nagy s.r.o. Šamorín</t>
  </si>
  <si>
    <t xml:space="preserve">ubytovanie hráčov  TKM Betliar pred zápasom 1. ligy v Bratislave </t>
  </si>
  <si>
    <t>Thermpres s.r.o. Bratislava</t>
  </si>
  <si>
    <t>tenisové lopty Dunlop fort 2 kartóny (144 ks)</t>
  </si>
  <si>
    <t>prenájom tenisových dvorcov (po 140 mesačne, spolu 280 hod z FA)</t>
  </si>
  <si>
    <t>tenisové lopty Dunlop fort 4 kartóny (288 ks)</t>
  </si>
  <si>
    <t>prenájom tenisových dvorcov (po 140 hod mesačne, spolu 280 hod z FA)</t>
  </si>
  <si>
    <t>prenájom tenisových dvorcov (140 hod z FA)</t>
  </si>
  <si>
    <t>37913174</t>
  </si>
  <si>
    <t>Tenisový klub Nová Dubnica</t>
  </si>
  <si>
    <t>Antuka (6 ton standard, 2 tony jemna)</t>
  </si>
  <si>
    <t>Tenisové lopty detske (12x3 cervene, 36ks oranzove, 36ks zelene), dospelacke (10tub)</t>
  </si>
  <si>
    <t>Bc. Ladislav Oleš</t>
  </si>
  <si>
    <t>potreby na upravu dvorca(hrabadla, sietovacky, nahradne diely)</t>
  </si>
  <si>
    <t>Trička 6ks - druzstvo deti do 10 rokov</t>
  </si>
  <si>
    <t>Elite travel,s.r.o.</t>
  </si>
  <si>
    <t xml:space="preserve">Diplomy - 200ks </t>
  </si>
  <si>
    <t xml:space="preserve">Agentúra Pardon - TN, s.r.o. </t>
  </si>
  <si>
    <t>Lopty Dunlop Fort 6 kartonov po 18 doz</t>
  </si>
  <si>
    <t xml:space="preserve">BB SPORT s.r.o. </t>
  </si>
  <si>
    <t>Ceny na turnaj deti</t>
  </si>
  <si>
    <t>Taška na lopty 2x</t>
  </si>
  <si>
    <t>GEVORG s.r.o.</t>
  </si>
  <si>
    <t>Tenisove siete 2x, sietovacka 2x, kefy 9x</t>
  </si>
  <si>
    <t>Lopty Dunlop Stage 1,2,3- po 3 kartony, All court s logom STZ -4 kartony</t>
  </si>
  <si>
    <t xml:space="preserve">Lopty Dunlop Clay Court, 4 kartony </t>
  </si>
  <si>
    <t>Kos na lopty a treningove pomocky</t>
  </si>
  <si>
    <t>Tenisove rakety 4ks a gripy</t>
  </si>
  <si>
    <t>35981105</t>
  </si>
  <si>
    <t>FRESH CLUB Zvolen</t>
  </si>
  <si>
    <t>1/2021</t>
  </si>
  <si>
    <t>trénerské služby  IV - VI 2021</t>
  </si>
  <si>
    <t>Mgr.J. Ištóková - Škola tenisu</t>
  </si>
  <si>
    <t>prenájom priestorov IV -IX 2021</t>
  </si>
  <si>
    <t>TENIS CENTRUM s.r.o.</t>
  </si>
  <si>
    <t>trénerské služby IV - IX 2021</t>
  </si>
  <si>
    <t>Jiří Příkazský MASTERS</t>
  </si>
  <si>
    <t>31823220</t>
  </si>
  <si>
    <t>Tenisový klub Levice</t>
  </si>
  <si>
    <t>12/341</t>
  </si>
  <si>
    <t>Sústredenie strava a ubytovanie 28.6.21 - 2.7.21</t>
  </si>
  <si>
    <t>Amibus, s.r.o.</t>
  </si>
  <si>
    <t>Strava sústredenie 5.-9.7.2021 - 35 detí 3 trénerov</t>
  </si>
  <si>
    <t>Quatro - JK, s.r.o.</t>
  </si>
  <si>
    <t>Strava sústredenie 5.-9.7.2021 - 37 detí 3 trénerov</t>
  </si>
  <si>
    <t>Strava sústredenie 19.-23.7.2021 - 35 detí 3 trénerov</t>
  </si>
  <si>
    <t>Strava sústredenie 19.-23.7.2021 - 36 detí 3 trénerov</t>
  </si>
  <si>
    <t>Strava sústredenie 19.-23.7.2021 - 33 detí 3 trénerov</t>
  </si>
  <si>
    <t>Strava sústredenie 23.-27.8.2021 - 35 detí 3 trénerov</t>
  </si>
  <si>
    <t>Strava sústredenie 23.-27.8.2021 - 32 detí 3 trénerov</t>
  </si>
  <si>
    <t>Strava sústredenie 23.-27.8.2021 - 34 detí 3 trénerov</t>
  </si>
  <si>
    <t>Teplákové Mikiny 22ks</t>
  </si>
  <si>
    <t>Branislav Kondrčík</t>
  </si>
  <si>
    <t>Tenisové loptičky 29 balení</t>
  </si>
  <si>
    <t>Crowina s.r.o.</t>
  </si>
  <si>
    <t>Prenájom kurtov jún 165 hodín</t>
  </si>
  <si>
    <t>TK Ratufa s.r.o.</t>
  </si>
  <si>
    <t>2021/319</t>
  </si>
  <si>
    <t>Tenisové loptičky 54 túb</t>
  </si>
  <si>
    <t>Infinity team s.r.o.</t>
  </si>
  <si>
    <t>50644327</t>
  </si>
  <si>
    <t>TC Stupava</t>
  </si>
  <si>
    <t>nákup ten. lôpt ( 288 ks Dunlop Fort)</t>
  </si>
  <si>
    <t xml:space="preserve">DSC sport s.r.o. </t>
  </si>
  <si>
    <t>A 00012021</t>
  </si>
  <si>
    <t>fyzioterapia pre hráčov klubu 1-6/2021</t>
  </si>
  <si>
    <t>Fit-care, Phdr. Jana Prokešová</t>
  </si>
  <si>
    <t>nákup antuky 3 tony</t>
  </si>
  <si>
    <t xml:space="preserve">Benet LTC, s.r.o. </t>
  </si>
  <si>
    <t>186/21</t>
  </si>
  <si>
    <t>nákup šport. potrieb ( 3 ks ten. raketa)</t>
  </si>
  <si>
    <t>Ing. Juraj Kútik - obch. firma</t>
  </si>
  <si>
    <t>224/21</t>
  </si>
  <si>
    <t>nákup šport. potrieb ( 3 ks ten. raketa + 1 ks výplet)</t>
  </si>
  <si>
    <t>F201364</t>
  </si>
  <si>
    <t xml:space="preserve">nákup šport. Potrieb ( 4 ks wimbledon, 2 ks metla, 2 ks výplet </t>
  </si>
  <si>
    <t>289/21</t>
  </si>
  <si>
    <t>nákup šport. potrieb ( 2ks ten. obuv )</t>
  </si>
  <si>
    <t>prenájom ten. areálu ( 20.4.-30.4.2021 )</t>
  </si>
  <si>
    <t>Sport Park Stupava s.r.o.</t>
  </si>
  <si>
    <t>prenájom ten. areálu (máj)</t>
  </si>
  <si>
    <t>nákup šport. potrieb ( 2 ks ten. raketa)</t>
  </si>
  <si>
    <t>nákup klubových mikín 10ks, tričiek 6 ks, plagát 1 ks</t>
  </si>
  <si>
    <t>Grafco s.r.o.</t>
  </si>
  <si>
    <t>608/21</t>
  </si>
  <si>
    <t>nákup šport. potrieb ( 1 ks ten. obuv, 1 ks ten. raketa )</t>
  </si>
  <si>
    <t>nákup výherných pohárov 30ks</t>
  </si>
  <si>
    <t>Victory sport, spol. s.r.o.</t>
  </si>
  <si>
    <t>645/21</t>
  </si>
  <si>
    <t xml:space="preserve">nákup šport. potrieb ( 1 ks tričko, 1 ks ten. raketa </t>
  </si>
  <si>
    <t>nákup výherných pohárov 40ks</t>
  </si>
  <si>
    <t>31790500</t>
  </si>
  <si>
    <t>Tennis club TALENT</t>
  </si>
  <si>
    <t>Tréningy detí za apríl 2021</t>
  </si>
  <si>
    <t>Mgr. Dávid Jakubovič</t>
  </si>
  <si>
    <t>Tréningy detí za máj 2021</t>
  </si>
  <si>
    <t>Martin Knapčok</t>
  </si>
  <si>
    <t>Tréningy detí za júl, 1.7.-14.7.</t>
  </si>
  <si>
    <t>Tenisové lopty 144ks</t>
  </si>
  <si>
    <t>TOROSPORT s.r.o</t>
  </si>
  <si>
    <t>Tréningy detí 11.8.-31.8.</t>
  </si>
  <si>
    <t>Tréningy detí a tenis.kemp</t>
  </si>
  <si>
    <t>Tenisové lopty 216 ks</t>
  </si>
  <si>
    <t>30848521</t>
  </si>
  <si>
    <t>TK Petržalka</t>
  </si>
  <si>
    <t>nájomné za klubovňu 15.4-15.10.</t>
  </si>
  <si>
    <t>ZŠ Dudova 2, Bratislava</t>
  </si>
  <si>
    <t>prenájom kurtov 19.4.-30.4.2021</t>
  </si>
  <si>
    <t>TŠP -tenisová škola Petržalka</t>
  </si>
  <si>
    <t>nájomné za pozemok 15.4.-15.10.</t>
  </si>
  <si>
    <t>výplet, gripy</t>
  </si>
  <si>
    <t>TORO SPORT s.r.o., BA</t>
  </si>
  <si>
    <t>P-00011</t>
  </si>
  <si>
    <t>štartovné LMBR ženy , Kratochvílová Karin</t>
  </si>
  <si>
    <t>Tenis klub Zohor</t>
  </si>
  <si>
    <t>prenájom kurtov  1.5.-15.5.2021</t>
  </si>
  <si>
    <t>444/00002</t>
  </si>
  <si>
    <t>kondičný trénig</t>
  </si>
  <si>
    <t>ReFit clinic s.r.o, BA</t>
  </si>
  <si>
    <t>dresy, pomôcky</t>
  </si>
  <si>
    <t>20210004A</t>
  </si>
  <si>
    <t>prenájom kurtov 1.6.-30.6.2021</t>
  </si>
  <si>
    <t>lopty Dunlop Fort</t>
  </si>
  <si>
    <t>štartovné EMIPRE Junors Cup 2021 , dorastenky C,  Kratochvílová Karin</t>
  </si>
  <si>
    <t>TC EMPIRE Trnava a.s.</t>
  </si>
  <si>
    <t>552/00014</t>
  </si>
  <si>
    <t>terapia Kratochvílová Karin</t>
  </si>
  <si>
    <t>Klinika ReFit s.r.o., BA</t>
  </si>
  <si>
    <t>525/00002</t>
  </si>
  <si>
    <t>fyzioterapia Kratochvílová Karin</t>
  </si>
  <si>
    <t>530/00005</t>
  </si>
  <si>
    <t>laseroterapia Kratochvílová Karin</t>
  </si>
  <si>
    <t xml:space="preserve">prenájom kurtu </t>
  </si>
  <si>
    <t>Národné tenisové centrum BA</t>
  </si>
  <si>
    <t>536/000034</t>
  </si>
  <si>
    <t>ortopedické vyšetrenie, MRI Kratochvílová Karin</t>
  </si>
  <si>
    <t>prenájom kurtov 1.9.-30.9.2021</t>
  </si>
  <si>
    <t>42446562</t>
  </si>
  <si>
    <t>Tenisový klub Tennis Classic o.z.</t>
  </si>
  <si>
    <t>antuka 6 ton CP 05 jemne vrecovaná</t>
  </si>
  <si>
    <t>Benet LTC,s.r.o.</t>
  </si>
  <si>
    <t>20215003</t>
  </si>
  <si>
    <t>prenájom tenisových kurtov zimna sezona 2020/2021</t>
  </si>
  <si>
    <t>Capital4Y s.r.o.</t>
  </si>
  <si>
    <t>20215005</t>
  </si>
  <si>
    <t>51221233</t>
  </si>
  <si>
    <t>TKM - Tenisový klub Madunice</t>
  </si>
  <si>
    <t>Plachty na oplotenie kurtov Windbreaker Babolat 2x18m</t>
  </si>
  <si>
    <t>FR02552131401</t>
  </si>
  <si>
    <t xml:space="preserve">Babolat </t>
  </si>
  <si>
    <t>Tenisové lopty  216 ks</t>
  </si>
  <si>
    <t>Ubytovanie hráčov TKM na kondičnom sústredení 17.-24.10.2021, 7 nocí, 11 hráčov: Adela Polakovičová, Ema Baraniaková, Terézia Baraniaková, Aneta Polačiková, Lucia Čuboňová,Žofia Čuboňová, Yannik Rogulski, Bianka Rogulski, Michal Baláž, Sofia Kyjaci, Kristína Ceperková</t>
  </si>
  <si>
    <t>Tatra Hotel Slovakia,a.s. Hotel Patria štrbské pleso</t>
  </si>
  <si>
    <t>Tenisové lopty 360 ks</t>
  </si>
  <si>
    <t>Tenisové lopty 288 ks</t>
  </si>
  <si>
    <t>Poháre a diplomy na turnaj dorasteniek</t>
  </si>
  <si>
    <t>Poháre a diplomy na turnaj ml. žiačok</t>
  </si>
  <si>
    <t>Rozhodovanie a diety turnaj ml.žiačok</t>
  </si>
  <si>
    <t>AQS-TT, s.r.o.</t>
  </si>
  <si>
    <t>17149461</t>
  </si>
  <si>
    <t>TC 92 Levoča</t>
  </si>
  <si>
    <t>Elektrina 12/2020</t>
  </si>
  <si>
    <t>VSE Košice</t>
  </si>
  <si>
    <t>Trénerské služby 12/2020</t>
  </si>
  <si>
    <t>Vavrinec Sedlák</t>
  </si>
  <si>
    <t>Prenájom TH 12/2020</t>
  </si>
  <si>
    <t>STEZ Spišská Nová Ves</t>
  </si>
  <si>
    <t>35556161</t>
  </si>
  <si>
    <t>TK DRANaM Košice</t>
  </si>
  <si>
    <t>nájom dvorcov za II. polrok 2020 TUKE</t>
  </si>
  <si>
    <t>Technická univerzita v Košiciach</t>
  </si>
  <si>
    <t>faktúra energie I.Q 2021</t>
  </si>
  <si>
    <t>faktúra energie II.Q. 2021 - zaloha</t>
  </si>
  <si>
    <t>zálohová faktúra energie III.Q. 2021</t>
  </si>
  <si>
    <t>523470442</t>
  </si>
  <si>
    <t>Tenis Team Nové Zámky</t>
  </si>
  <si>
    <t xml:space="preserve">Úhrada za kúpu tenisových loptičiek, počet objednaných loptičiek 976. </t>
  </si>
  <si>
    <t>0F0409-021</t>
  </si>
  <si>
    <t>Úhrada za prenájom tenisových kurtov a tenisovej haly za mesiac Júl.</t>
  </si>
  <si>
    <t>Novovital</t>
  </si>
  <si>
    <t>Úhrada za klubové oblečenie na Majstrovstvá Slovenska starších žiakov.</t>
  </si>
  <si>
    <t>XINGA s.r.o.</t>
  </si>
  <si>
    <t>Úhrada za potlač klubového loga na klubové oblečenie.</t>
  </si>
  <si>
    <t>LIZARD FASHION s.r.o.</t>
  </si>
  <si>
    <t>Úhrada za trofeje, medaily, diplomy na tenisový turnaj starších žiakov, ktorý organizoval náš klub.</t>
  </si>
  <si>
    <t>Firma KOŠÍK - siete s.r.o.</t>
  </si>
  <si>
    <t>Úhrada za kúpu tenisových loptičiek, počet objednaných loptičiek 980ks</t>
  </si>
  <si>
    <t>Úhrada za klubové oblečenie.</t>
  </si>
  <si>
    <t>Úhrada za potlač na klubové oblečenie.</t>
  </si>
  <si>
    <t>31103715</t>
  </si>
  <si>
    <t>Śportový klub Šk Skalica</t>
  </si>
  <si>
    <t>poskytovanie odborných znalostí december</t>
  </si>
  <si>
    <t>beoncourt s.r.o.</t>
  </si>
  <si>
    <t>poskytovanie odborných znalostí január</t>
  </si>
  <si>
    <t xml:space="preserve">LIND group s.r. o </t>
  </si>
  <si>
    <t>tenisové loptičky 288 ks /7x72/</t>
  </si>
  <si>
    <t>O6223524</t>
  </si>
  <si>
    <t>poskytovanie odborných znalostí apríl</t>
  </si>
  <si>
    <t>príprava tenisových dvorcov</t>
  </si>
  <si>
    <t>antuka /33,4x150/</t>
  </si>
  <si>
    <t>PRO-DOMA, SE</t>
  </si>
  <si>
    <t>kefa, tyčky sieť na tenis</t>
  </si>
  <si>
    <t>sieť tenis. dvorce</t>
  </si>
  <si>
    <t>poskytovanie odborných znalostí máj</t>
  </si>
  <si>
    <t>tenisové loptičky 288 ks</t>
  </si>
  <si>
    <t>poskytovanie odborných znalostí jún</t>
  </si>
  <si>
    <t>tenisový výplet</t>
  </si>
  <si>
    <t>SPORT SERVIS Robert Nagy s.r.o.</t>
  </si>
  <si>
    <t>poskytovanie odborných znalostí júl</t>
  </si>
  <si>
    <t>organizovanie tenisového turnaja a poskytovanie odborných znalostí august</t>
  </si>
  <si>
    <t>trička pre tenis. hráče - výročie oddielu</t>
  </si>
  <si>
    <t>LIDKA Clothers, s.r.o.</t>
  </si>
  <si>
    <t>36086061</t>
  </si>
  <si>
    <t>Tenisový klub TC Moravský Svätý Ján</t>
  </si>
  <si>
    <t>antuka 8 ton</t>
  </si>
  <si>
    <t>Benet LTC s.r.o.</t>
  </si>
  <si>
    <t>tenisové lopty 18 ks</t>
  </si>
  <si>
    <t>prenájom haly ,01.11. - 31.12.2020</t>
  </si>
  <si>
    <t>tenisové lopty 36 ks</t>
  </si>
  <si>
    <t>tenisové lopty 42 ks</t>
  </si>
  <si>
    <t>rakety 5 ks tenisové lopty 36</t>
  </si>
  <si>
    <t>tenisové tričká 30 ks</t>
  </si>
  <si>
    <t>tenisové rakety 2 ks</t>
  </si>
  <si>
    <t>tréningové pomôcky</t>
  </si>
  <si>
    <t>Decatlon SK s.r.o.</t>
  </si>
  <si>
    <t>36118435</t>
  </si>
  <si>
    <t>TENISOVÝ KLUB TENIS CENTRUM BOJNICE</t>
  </si>
  <si>
    <t>-</t>
  </si>
  <si>
    <t>Prenájom pôdy pod dvorcami za 2021</t>
  </si>
  <si>
    <t>Rimskokatolícka farnosť Bojnice</t>
  </si>
  <si>
    <t xml:space="preserve">Lopty Fort – 72ks, Stage 1 – 24ks, Overgripy – Viper – 5+2ks, Overgrip Gecko – 5+2ks, </t>
  </si>
  <si>
    <t>DSC sport s.r.o., Ve Žlebech 416, Štípa, Zlín 76314</t>
  </si>
  <si>
    <t>Prenájom tenisových kurtov – október 2021</t>
  </si>
  <si>
    <t>Alica Kapustová, Gazdovská 7, 97101 Prievidza</t>
  </si>
  <si>
    <t>Obuv pánska - tenis</t>
  </si>
  <si>
    <t>Sportisimo SK, s.r.o.</t>
  </si>
  <si>
    <t>Faktúra elektrická energia od 1.1.2021 do 30.9.2021</t>
  </si>
  <si>
    <t>Technické služby mesta Bojnice</t>
  </si>
  <si>
    <t>Tenisová sieť 4ks, lopty Dunlop Fort AC - 72 ks, Mini Stage 1 - 48 ks, Mini Stage 2 – 24ks, Mini Stage 3 – 5+1ks, OverGrip Viper 6ks, OverGrip Gecko 5ks, dopravné a balné 3ks.</t>
  </si>
  <si>
    <t>Prenájom telocvične október 2021</t>
  </si>
  <si>
    <t>Základná škola M. Falešníka 6, 97101 Prievidza</t>
  </si>
  <si>
    <t>02/2021</t>
  </si>
  <si>
    <t>Tepláky a ponožky (výdavkový doklad 2/2021)</t>
  </si>
  <si>
    <t>ATU68941425</t>
  </si>
  <si>
    <t>Puma Outlet Parndorf</t>
  </si>
  <si>
    <t>31823491</t>
  </si>
  <si>
    <t>Volejbal Tenis Club</t>
  </si>
  <si>
    <t>Prenájom pretlakovej nafukovacej haly - december 2020</t>
  </si>
  <si>
    <t>VTC Tenisové centrum Pezinok s.r.o</t>
  </si>
  <si>
    <t>Prenájom pretlakovej nafukovacej haly - január 2021</t>
  </si>
  <si>
    <t>Faktúra za služby trénera - František Nemčovič</t>
  </si>
  <si>
    <t>František Nemčovič, DIČ 1123728232</t>
  </si>
  <si>
    <t>35658789</t>
  </si>
  <si>
    <t>ŠK PEPAS Slovenská Ľupča</t>
  </si>
  <si>
    <t>78/21</t>
  </si>
  <si>
    <t>tenisová obuv babolat 1ks</t>
  </si>
  <si>
    <t>Ing. Juraj Kútik</t>
  </si>
  <si>
    <t>ten. Lopty dunlop 2 kartóny + prepravné</t>
  </si>
  <si>
    <t>cyklotrenažér</t>
  </si>
  <si>
    <t>insportline s.r.o.</t>
  </si>
  <si>
    <t>149/21</t>
  </si>
  <si>
    <t>ten. Raketa babolat</t>
  </si>
  <si>
    <t>antuka 12 ton</t>
  </si>
  <si>
    <t>363/21</t>
  </si>
  <si>
    <t>raketa babolat</t>
  </si>
  <si>
    <t>348/21</t>
  </si>
  <si>
    <t>babolat taška stojan na kolesách na lopty</t>
  </si>
  <si>
    <t>športové poháre ceny pre víťazov</t>
  </si>
  <si>
    <t>mišiak šport s.r.o.</t>
  </si>
  <si>
    <t>458/21</t>
  </si>
  <si>
    <t>babolat príslušenstvo: tlmiče, prívesky, gripy,potítka</t>
  </si>
  <si>
    <t>tenisové lopty dunlop 60 balení+ preprava</t>
  </si>
  <si>
    <t xml:space="preserve"> ceny na turnaje: tričká 58ks, reklamné šnúrky 100ks, potlač tričiek 58ks, medaile 100ks, samolepky 31ks, diplomy 22ks </t>
  </si>
  <si>
    <t>CINEMA + spol, s.r.o.</t>
  </si>
  <si>
    <t>36637092</t>
  </si>
  <si>
    <t>TK Hradová Lučenec</t>
  </si>
  <si>
    <t>1 lopta swiss ball,1 Basketbalova lopta, 1 penovy valec,1 basketbalovy kos mobilny, 1 balancna doska, 1 masazny valec, 1 masazna pomocka na nohy, 1 lopt resist 500 v6</t>
  </si>
  <si>
    <t>Decathlon SK s.r.o.</t>
  </si>
  <si>
    <t xml:space="preserve">Skladaci vozík na lopty a rakety </t>
  </si>
  <si>
    <t>MILCHA s.r.o.</t>
  </si>
  <si>
    <t>18 dóz Lopty Dunlop, 10 ks tlmič, 4 x raketa Yonex</t>
  </si>
  <si>
    <t>36 dóz Lopty Dunslop Fort All court</t>
  </si>
  <si>
    <t>IN21-000041458</t>
  </si>
  <si>
    <t>Dievčenské klubové oblečenie: 30ks sukňa, 30ks tričko, 30ks mikina
Chlapčenské klubové oblečenie: 31ks krátke nohavice, 31ks mikina, 31ks tričko</t>
  </si>
  <si>
    <t>OTCF S.A.</t>
  </si>
  <si>
    <t>2 x medicinbal, 1 x pánska mikina, 2 x kôš na loptičky na kolieskach, 2 x masážny valec, 4 x tenisové loptičky á 72ks, 2 x omotávka Head Extreme, 4 x tenisové loptičky TB160 á 72ks, 1x tréningový rebrík, 2x kôš na tenisové na loptičky, 1 x detská bunda, 2 x tenisové loptičky TB110 á 72 ks, doprava</t>
  </si>
  <si>
    <t>Logovanie na klubové oblečenie - 153ks logo malé, 123 ks logo veľké</t>
  </si>
  <si>
    <t>Retex s.r.o.</t>
  </si>
  <si>
    <t>IN21-000064470</t>
  </si>
  <si>
    <t>Klubové oblečenie - 53 ks tričiek</t>
  </si>
  <si>
    <t>14223210</t>
  </si>
  <si>
    <t>TK Sparta Pov. Bystrica</t>
  </si>
  <si>
    <t>Tenisove lopty Dunlop Fort 288ks</t>
  </si>
  <si>
    <t>Tenisove vyplety 3ks, tricko 2ks, sortky 1ks, omotavka 1ks</t>
  </si>
  <si>
    <t>RaketSport s.r.o.</t>
  </si>
  <si>
    <t>Prenajom tenisovych kurtov 12/2020</t>
  </si>
  <si>
    <t>Prima zdroj Pov. Bystrica sro</t>
  </si>
  <si>
    <t>tenisove sluzby - treningy 12/2020</t>
  </si>
  <si>
    <t>Match Point Tennis Academy s. r. o.</t>
  </si>
  <si>
    <t>Prenajom tenisovych kurtov 05/2021</t>
  </si>
  <si>
    <t>Prima Šport o.z.</t>
  </si>
  <si>
    <t>Prenajom tenisovych kurtov 04/2021</t>
  </si>
  <si>
    <t>31825192</t>
  </si>
  <si>
    <t>Spartak Komárno</t>
  </si>
  <si>
    <t>ten.raketa 1ks, výplet 1ks, potítka 4ks</t>
  </si>
  <si>
    <t>ten.raketa 1ks</t>
  </si>
  <si>
    <t>ten.raketa 2ks</t>
  </si>
  <si>
    <t>ten.lopty 18dóz x 2</t>
  </si>
  <si>
    <t>BB Sport s.r.o.</t>
  </si>
  <si>
    <t>medaile 4ks</t>
  </si>
  <si>
    <t>Sekáč Robert</t>
  </si>
  <si>
    <t>t. šortky1ks, t.ponožky3ks,t.obuv1ks, t.šiltovka1ks</t>
  </si>
  <si>
    <t>Sportisimo SK s.r.o.</t>
  </si>
  <si>
    <t>FV2108929</t>
  </si>
  <si>
    <t>ten. Raketa 1ks</t>
  </si>
  <si>
    <t>Rich Sport s.r.o.</t>
  </si>
  <si>
    <t>ten.raketa 3ks, omotavky 2bal.</t>
  </si>
  <si>
    <t>ten.lopty 18dóz x 3</t>
  </si>
  <si>
    <t>ten.lopty stage 3- 30ks, kužel 2ks</t>
  </si>
  <si>
    <t>F202577</t>
  </si>
  <si>
    <t>náhradné umelé čiary na kurt 2ks</t>
  </si>
  <si>
    <t>poháre,trofeje 16ks</t>
  </si>
  <si>
    <t>Sabe, spol. s.r.o.</t>
  </si>
  <si>
    <t>FV2110333</t>
  </si>
  <si>
    <t>omotávky 2bal, grip 10ks., ten.prív. 3ks</t>
  </si>
  <si>
    <t>turnaj štartovné- Riszdorferová</t>
  </si>
  <si>
    <t>MŠO Štúrovo</t>
  </si>
  <si>
    <t>ten.lopty 18dóz x3</t>
  </si>
  <si>
    <t>ten.rakety 3ks, výplet 1ks, omotávky 1bal., potítka 8ks.</t>
  </si>
  <si>
    <t>hal.obuv</t>
  </si>
  <si>
    <t>CCC Slovakia, s.r.o.</t>
  </si>
  <si>
    <t>odmena za služby trénera 06-07-08</t>
  </si>
  <si>
    <t>Z. Kováč</t>
  </si>
  <si>
    <t>hal.ten.obuv1ks,šnúrky1ks,bež.obuv1ks</t>
  </si>
  <si>
    <t>M.Jantošík</t>
  </si>
  <si>
    <t>lopty junior 120ks, stage 2 x 24</t>
  </si>
  <si>
    <t>CAR TEAM</t>
  </si>
  <si>
    <t>ten.lopty 18 dóz x 3</t>
  </si>
  <si>
    <t>odmena za služby trénera 06-07-09</t>
  </si>
  <si>
    <t>ubuv na kondičnú prípravu</t>
  </si>
  <si>
    <t>TK Jednotka</t>
  </si>
  <si>
    <t xml:space="preserve">TK Slovan </t>
  </si>
  <si>
    <t>TC Empire Trnava</t>
  </si>
  <si>
    <t>50508237</t>
  </si>
  <si>
    <t>J&amp;F-it Veľké Úľany</t>
  </si>
  <si>
    <t>obuv detská - tenis</t>
  </si>
  <si>
    <t>SPORTISIMO SK s.r.o.</t>
  </si>
  <si>
    <t>SPORTISIMO SK s r o</t>
  </si>
  <si>
    <t>obuv športová - 3ks</t>
  </si>
  <si>
    <t>tenisové loptičky - 4 kartóny</t>
  </si>
  <si>
    <t>DSC šport, s.r.o.</t>
  </si>
  <si>
    <t>úprava tenisových kurtov, nákup valca, zásteny</t>
  </si>
  <si>
    <t>H2i, s.r.o.</t>
  </si>
  <si>
    <t>obuv detská - tenis, športové okuliare</t>
  </si>
  <si>
    <t>obuv detská - tenis, dresy, plavky</t>
  </si>
  <si>
    <t>loptičky - 1kartón, výplet</t>
  </si>
  <si>
    <t>BB SPORT, s.r.o.</t>
  </si>
  <si>
    <t>tričká s potlačou loga klubu pre hráčov - 39ks</t>
  </si>
  <si>
    <t>Károly Ladislav COLOR PRINT</t>
  </si>
  <si>
    <t>tričká s potlačou loga klubu pre hráčov - 20ks</t>
  </si>
  <si>
    <t>obedy - tenisové sústredenie hráčov klubu</t>
  </si>
  <si>
    <t>Robert Burian, Mostová 227</t>
  </si>
  <si>
    <t>taška na tenis - 2ks, tenisová raketa</t>
  </si>
  <si>
    <t>SPORTISIMO SK, s.r.o.</t>
  </si>
  <si>
    <t>prenájom kurtov Šaľa - júl 2021</t>
  </si>
  <si>
    <t>BODRô, s.r.o., Šaľa-Lodenica</t>
  </si>
  <si>
    <t>prenájom kurtov Galanta - máj, jún, júl 2021</t>
  </si>
  <si>
    <t>TK Slovan Galanta</t>
  </si>
  <si>
    <t>48412040</t>
  </si>
  <si>
    <t>Tenis - Bedminton klub Dunajská Lužná</t>
  </si>
  <si>
    <t>prenájom kurtov 19.4-30.4.2021</t>
  </si>
  <si>
    <t>TŠP-tenisová škola Petržalka</t>
  </si>
  <si>
    <t>20210003A</t>
  </si>
  <si>
    <t>prenájom kurtov 1.5.-31.5.2021</t>
  </si>
  <si>
    <t>prenájomkurtov 1.5.-30.9.2021</t>
  </si>
  <si>
    <t>42061059</t>
  </si>
  <si>
    <t>Dolné Kysuce RSPNKL</t>
  </si>
  <si>
    <t xml:space="preserve">Nákup antuky :  3 tony </t>
  </si>
  <si>
    <t>Benet LTC, s.r.o</t>
  </si>
  <si>
    <t>Nakup športového oblečnia : tričko 1ks</t>
  </si>
  <si>
    <t>SK4020426850</t>
  </si>
  <si>
    <t>Tennis-Point GmbH</t>
  </si>
  <si>
    <t>FV2101725</t>
  </si>
  <si>
    <t>Nákup športových potrieb : gripy 3ks , lopty 68ks , tričko 1ks</t>
  </si>
  <si>
    <t>RichSport s.r.o</t>
  </si>
  <si>
    <t>F200643</t>
  </si>
  <si>
    <t>Nakup športového potrieb : zásteny 2ks</t>
  </si>
  <si>
    <t>Radansport s.r.o</t>
  </si>
  <si>
    <t>Nakup športového oblečnia : ponožky 3ks , mikina 1 ks, tričko 1ks,tepláky 1ks , športová spodna bielizeň 1ks</t>
  </si>
  <si>
    <t>A3 SPORT s.ro</t>
  </si>
  <si>
    <t>Nákup športových potrieb : Tenisové lopty 15ks, tenisová obuv 1ks</t>
  </si>
  <si>
    <t>Nákup športových potrieb : Tenisové lopty 21ks</t>
  </si>
  <si>
    <t>Nákup športových potrieb : Tenisová obuv 1ks</t>
  </si>
  <si>
    <t>Sportobchod.cz s.r.o</t>
  </si>
  <si>
    <t>FV2106713</t>
  </si>
  <si>
    <t>Nákup športových potrieb : Tenisové lopty 15ks</t>
  </si>
  <si>
    <t>Nákup športových potrieb : Tenisová raketa 1ks</t>
  </si>
  <si>
    <t>Nákup športových potrieb : Tenisové ponožky 2ks</t>
  </si>
  <si>
    <t>Nákup športových potrieb : Tenisové ponožky 6ks</t>
  </si>
  <si>
    <t>Nákup športových potrieb : Tenisové lopty 15ks, tenisová raketa 1ks</t>
  </si>
  <si>
    <t>Nákup športových potrieb : Tenisové kraťasy 1ks</t>
  </si>
  <si>
    <t>Údržba kurtov za mesiac Máj/2021 60hod x 5€/hod</t>
  </si>
  <si>
    <t>Bača Michal</t>
  </si>
  <si>
    <t>Tréningový proces detí za mesiac Máj 2021</t>
  </si>
  <si>
    <t>Nákup športových potrieb : tenisová raketa 1ks</t>
  </si>
  <si>
    <t>SportObchod.cz s.r.o</t>
  </si>
  <si>
    <t>Nakup športového oblečnia : mikina 1ks , tenisová obuv 1ks</t>
  </si>
  <si>
    <t>FV2108759</t>
  </si>
  <si>
    <t>Nákup športových potrieb : výplet 200m 1ks, výplet 12,2m 1ks</t>
  </si>
  <si>
    <t>Nakup športového potrieb : Tlmič 2ks, Tenisová raketa 2ks , Gripy 3ks , potítka 4ks ,</t>
  </si>
  <si>
    <t>Tréningový proces od 01.08.-31.08.2021</t>
  </si>
  <si>
    <t>Michal Bača</t>
  </si>
  <si>
    <t>FV2110636</t>
  </si>
  <si>
    <t xml:space="preserve">Nákup športových potrieb: výplet 200m 1ks, výplet 12,2m 2ks </t>
  </si>
  <si>
    <t>Nakup športového potrieb : Tenisová raketa 1ks , Grip 1ks</t>
  </si>
  <si>
    <t>Nakup športového potrieb : tenisová obuv 1ks</t>
  </si>
  <si>
    <t>A3 Sport s.r.o</t>
  </si>
  <si>
    <t>Tréningový proces od 01.09.-30.09.2021</t>
  </si>
  <si>
    <t>Údržba kurtov za obdobie od 01.06.- 31.10.2021 v počte hodín 64, jednotková cena 5€/hod</t>
  </si>
  <si>
    <t>36618357</t>
  </si>
  <si>
    <t>Mestský športový klub Žiar nad Hronom, spol. s r.o. v skratke MŠK Žiar nad Hronom</t>
  </si>
  <si>
    <t>F300975</t>
  </si>
  <si>
    <t>Držiak na plot pre sieťovačky a metly       3 ks</t>
  </si>
  <si>
    <t>RADANSPORT s.r.o., České Budějovice, Česká republika</t>
  </si>
  <si>
    <t>502/21</t>
  </si>
  <si>
    <t>BAB raketa Pure Drive 4 ks</t>
  </si>
  <si>
    <t>Ing. Juraj Kútik - obchodná firma, Banská Bystrica</t>
  </si>
  <si>
    <t xml:space="preserve">Tenisové loptičky rôzne druhy 252 ks vrátane dopravného a balného </t>
  </si>
  <si>
    <t>DSC sport s.r.o., Zlín, Česká republika</t>
  </si>
  <si>
    <t>Sieť na delenie kurtu 2ks</t>
  </si>
  <si>
    <t>Firma KOŠÍK - siete s.r.o., Nové Zámky</t>
  </si>
  <si>
    <t>Oceľové lano 74 m</t>
  </si>
  <si>
    <t>Karabínky 130 ks</t>
  </si>
  <si>
    <t>Preprava k sieti, lanu a karabinkam</t>
  </si>
  <si>
    <t>Trénerské služby 04/2021</t>
  </si>
  <si>
    <t>Ing. Zuzana Perháčová</t>
  </si>
  <si>
    <t>Trénerské služby 05/2021</t>
  </si>
  <si>
    <t>Trénerské služby 06/2021</t>
  </si>
  <si>
    <t>42192196</t>
  </si>
  <si>
    <t>Top Tennis Academy</t>
  </si>
  <si>
    <t>15x Tenisové rakety YONEX</t>
  </si>
  <si>
    <t>Tennislife</t>
  </si>
  <si>
    <t>5x Výplet Babolat</t>
  </si>
  <si>
    <t>6kartónov Tenisový lopty Dunlop</t>
  </si>
  <si>
    <t>4x Minisiet Babolat</t>
  </si>
  <si>
    <t>45 624 453</t>
  </si>
  <si>
    <t>Šport park LÚČKY</t>
  </si>
  <si>
    <t>V1/2021</t>
  </si>
  <si>
    <t>vklad na turnaj HMR ml.ž.- 5.12.- 7.12.2020 Slov.Lupča</t>
  </si>
  <si>
    <t>ŠPORTOVÝ KLUB PEPAS</t>
  </si>
  <si>
    <t>CP1/2021</t>
  </si>
  <si>
    <t>vyúčt.cesty, 5.12-7.12.2020, HMR ml.ž.Slov.Lupča, AUV, 2 osoby</t>
  </si>
  <si>
    <t>Miroslav Vrbacký</t>
  </si>
  <si>
    <t>HSZ-2</t>
  </si>
  <si>
    <t>vklad na turnaj HMR st.ž.- 12.12.- 13.12.2020 Žilina</t>
  </si>
  <si>
    <t>31154871</t>
  </si>
  <si>
    <t>Tenisový kub Žilina</t>
  </si>
  <si>
    <t>CP2/2021</t>
  </si>
  <si>
    <t>vyúčtovanie cesty, turnaj HMR st.ž.Žilina, 12.-13.12.2021, AUV, počet osôb:2</t>
  </si>
  <si>
    <t>0</t>
  </si>
  <si>
    <t>MISTRINGER vypletací stroj</t>
  </si>
  <si>
    <t>Oprava stroja LOBSTAR</t>
  </si>
  <si>
    <t>Nákup antuky vrecovanej 3,0 t</t>
  </si>
  <si>
    <t>Benet bytča</t>
  </si>
  <si>
    <t>Služby šport.odboníka - terapia pohyb.aparát  - online</t>
  </si>
  <si>
    <t>Bc.Soňa Palovičová</t>
  </si>
  <si>
    <t>FV2103178</t>
  </si>
  <si>
    <t>Lopty Dunlop FORT ALL COURT, 3 kartóny po 18 ks túb, teda 3x18x4 =216 ks loptičiek</t>
  </si>
  <si>
    <t>Antuka Poľsko, 3,75 t + doprava</t>
  </si>
  <si>
    <t>KANEX, s.r.o. Bobrov</t>
  </si>
  <si>
    <t>Relaxačné cvičenia - terapia online</t>
  </si>
  <si>
    <t>KAJTO, s.r.o., Lúčky</t>
  </si>
  <si>
    <t>V10/2021</t>
  </si>
  <si>
    <t>vklad na SORI Cup Budapešť U16 19.4.-23.4.2021  Emma Karasová</t>
  </si>
  <si>
    <t>Tenisztanoda Sportegyesulet</t>
  </si>
  <si>
    <t>CP3/2021</t>
  </si>
  <si>
    <t>vyúčt.cesty, 18.4-23.4.2021, SORI Cup Budapešť U16, AUV, 2 osoby, Lucia a Emma Karasová</t>
  </si>
  <si>
    <t>Ing.Lucia Karasová</t>
  </si>
  <si>
    <t>2021/0154</t>
  </si>
  <si>
    <t>Ubytovanie Budapešť U16 18.4. - 21.4.2021, 2 osoby  Lucia a Emma Karasová</t>
  </si>
  <si>
    <t>LE ROSE hotel Budapešť</t>
  </si>
  <si>
    <t>V12/2021</t>
  </si>
  <si>
    <t xml:space="preserve">vklad na Viszlo Trans Cup Szekesfehervar HU U16 26.4.-2.5.2021  </t>
  </si>
  <si>
    <t xml:space="preserve"> Viszlo Trans Cup Szekesfehervar HU</t>
  </si>
  <si>
    <t>CP4/2021</t>
  </si>
  <si>
    <t>vyúčtovanie cesty na Viszlo Trans Cup Szekesfehervar HU U16 26.4.-2.5.2021 , AUV 2 osoby  Lucia a Emma Karasová</t>
  </si>
  <si>
    <t>Ubytovanie na Viszlo Trans Cup Szekesfehervar HU U16 26.4.-28.4.2021 , 2 osoby Lucia a Emma Karasová</t>
  </si>
  <si>
    <t>Hotel SEMPRE Étterrem És Panzió</t>
  </si>
  <si>
    <t>1-F01-204/2021</t>
  </si>
  <si>
    <t>Ubytovanie na Viszlo Trans Cup Szekesfehervar HU U16 28.4.-2.5.2021, 2 osoby Lucia a Emma Karasová</t>
  </si>
  <si>
    <t xml:space="preserve">Hotel Magyar Király Szekesfehervar </t>
  </si>
  <si>
    <t>Fakt.202117</t>
  </si>
  <si>
    <t>Kondičné tréningy 48 ks – online</t>
  </si>
  <si>
    <t>SK STRENGTH&amp;CONDITIONNING s.r.o.</t>
  </si>
  <si>
    <t>Turnaj letné MR str.žiaci B.Bystrica-štartovné</t>
  </si>
  <si>
    <t>Baselin Sport, s.r.o.</t>
  </si>
  <si>
    <t>C5/2021</t>
  </si>
  <si>
    <t>vyúčt.cesty, 15.5.-17.5.2021, MR st.žiaci, AUV, 2 osoby, Vrbacký a Jozef Karas -B.Bystrica</t>
  </si>
  <si>
    <t>Ing.Miroslav Vrbacký</t>
  </si>
  <si>
    <t>Turnaj letné MR ml..žiaci Ružomberok-štartovné</t>
  </si>
  <si>
    <t>TK Ružomberok</t>
  </si>
  <si>
    <t>C6/2021</t>
  </si>
  <si>
    <t>vyúčt.cesty, 15.5.-17.5.2021, MR st.žiaci, AUV, 2 osoby, Vrbacký a Jozef Karas</t>
  </si>
  <si>
    <t>Permanentka na tenis Emma Karasová</t>
  </si>
  <si>
    <t>LTK Lipt.Mikuláš</t>
  </si>
  <si>
    <t>18/2021</t>
  </si>
  <si>
    <t>Turnaj dorast „B“ Piešťany -štartovné</t>
  </si>
  <si>
    <t>ŠK HSC Piešťany</t>
  </si>
  <si>
    <t>C7/2021</t>
  </si>
  <si>
    <t>vyúčt.cesty, Piešťany 22.6.-24.6.2021, Turnaj dorast“B“, AUV, 2 osoby, Vrbacký a Emma Karasová</t>
  </si>
  <si>
    <t>52021025</t>
  </si>
  <si>
    <t xml:space="preserve">Tenisový klub 1901 Spišská Nová Ves </t>
  </si>
  <si>
    <t>2100073/21</t>
  </si>
  <si>
    <t>2 ks rakety, výplet YONEX</t>
  </si>
  <si>
    <t>2100079/21</t>
  </si>
  <si>
    <t>rakety</t>
  </si>
  <si>
    <t>kondičná príprava</t>
  </si>
  <si>
    <t>Šimon Spišák</t>
  </si>
  <si>
    <t>21/PDPV0001</t>
  </si>
  <si>
    <t xml:space="preserve">vyúčtovanie cesty, turnaj Košice 13.6.2021, AUV, počet osôb,  </t>
  </si>
  <si>
    <t>Jana Strache, kapitán družstva</t>
  </si>
  <si>
    <t>21/PDPV0002</t>
  </si>
  <si>
    <t>vyúčtovanie cesty, turnaj Košice 5.6.2021, AUV, počet osôb, turnaj Snina 30.5.2021, AUV, počet osôb</t>
  </si>
  <si>
    <t>Dušan Hrebík, kapitán družstva</t>
  </si>
  <si>
    <t>21/PDPV0003</t>
  </si>
  <si>
    <t>vyúčtovanie cesty, turnaj Prešov, 26.6.2021, AUV, počet osôb 6</t>
  </si>
  <si>
    <t>21/PDPV0004</t>
  </si>
  <si>
    <t>vyúčtovanie cesty, turnaj Humenné, 27.6.2021, AUV, počet osôb 5</t>
  </si>
  <si>
    <t>21/PDPV0005</t>
  </si>
  <si>
    <t>vyúčtovanie cesty, turnaj Poprad, 30.6.2021, AUV, počet osôb 5</t>
  </si>
  <si>
    <t>vyúčtovanie cesty, turnaj Trebišov 2.7.2021, AUV, počet osôb 5</t>
  </si>
  <si>
    <t>2100168/21</t>
  </si>
  <si>
    <t>tenisová obuv, výplety lopty</t>
  </si>
  <si>
    <t>SportObchod c. sro Brno</t>
  </si>
  <si>
    <t>2100264/21</t>
  </si>
  <si>
    <t>vak na rakety, výplety, gripy, tlmiče</t>
  </si>
  <si>
    <t>tenisové lopty 36ks, gripy</t>
  </si>
  <si>
    <t>12618161</t>
  </si>
  <si>
    <t>Elán</t>
  </si>
  <si>
    <t>Elektrická energia na kurtoch 1-6/2021</t>
  </si>
  <si>
    <t xml:space="preserve">Stredoslovenská energetika </t>
  </si>
  <si>
    <t>Tenisové zásteny 1x12 m, 6 ks</t>
  </si>
  <si>
    <t>KOŠÍK-siete s.r.o.</t>
  </si>
  <si>
    <t>Antuka na tenisové kurty, 17 T</t>
  </si>
  <si>
    <t>Ipeľské Tehelne a.s.</t>
  </si>
  <si>
    <t>Tenisové lopty pre deti, 36 ks</t>
  </si>
  <si>
    <t>TORO SPORT s.r.o.</t>
  </si>
  <si>
    <t>Ceny na turnaj, 16 ks</t>
  </si>
  <si>
    <t>MIŠIAK ŠPORT s.r.o.</t>
  </si>
  <si>
    <t>Ceny na turnaj, 3ks</t>
  </si>
  <si>
    <t>Zebra Stores s.r.o.</t>
  </si>
  <si>
    <t>Tenisové lopty pre deti, 72 ks</t>
  </si>
  <si>
    <t>Vyúčtovanie cesty,zápas v Žiari n/H,26.6.2021,počet osôb:2</t>
  </si>
  <si>
    <t>Mgr.Jaroslav Horváth</t>
  </si>
  <si>
    <t>Vyúčtovanie cesty,zápas v Lieskovci,30.5.2021,počet osôb:5</t>
  </si>
  <si>
    <t>Ing. Marian Vrško</t>
  </si>
  <si>
    <t>Vyúčtovanie cesty,zápas v B.Bystrici,6.6.2021,počet osôb:5</t>
  </si>
  <si>
    <t>Mgr.Eduard Fekiač</t>
  </si>
  <si>
    <t>Vyúčtovanie cesty,zápas v Kremnici,5.6.2021,počet osôb:5</t>
  </si>
  <si>
    <t>Mgr. Jozef Sulaček</t>
  </si>
  <si>
    <t>Vyúčtovanie cesty,zápas v Ružomberku,29.5.2021,počet osôb:4</t>
  </si>
  <si>
    <t>Vyúčtovanie cesty,zápas v Lipt. Sliačoch,30.5.2021,počet osôb:5</t>
  </si>
  <si>
    <t>Ceny na turnaj detí, 22 ks</t>
  </si>
  <si>
    <t>MIŠIAK SPORT s.r.o.</t>
  </si>
  <si>
    <t>Tenisové náradie, 10 ks</t>
  </si>
  <si>
    <t>5980567</t>
  </si>
  <si>
    <t>TK Hriňová</t>
  </si>
  <si>
    <t>Servis stroja lobster</t>
  </si>
  <si>
    <t>Sport servis Robert Nagy s.r.o.</t>
  </si>
  <si>
    <t>O12021</t>
  </si>
  <si>
    <t>Trening 6.2020-8.2020 20 hod.</t>
  </si>
  <si>
    <t>Radoslav Francisty</t>
  </si>
  <si>
    <t>Tenisové lopty  18 tub,72ks</t>
  </si>
  <si>
    <t>106/21</t>
  </si>
  <si>
    <t>Juniorská  tenisová obuv</t>
  </si>
  <si>
    <t>Elastické tréningové lano SKLZ Recoil360</t>
  </si>
  <si>
    <t>Alza .sk</t>
  </si>
  <si>
    <t>SVK1684567</t>
  </si>
  <si>
    <t>Tenisové loptičky  do 10 rokov 72 ks</t>
  </si>
  <si>
    <t>2100011/21</t>
  </si>
  <si>
    <t>Výplet 200m, Grip 30ks</t>
  </si>
  <si>
    <t>Max sport Slovakia s.r.o.</t>
  </si>
  <si>
    <t>Tenisový výplet issospeed 23 ks 12m</t>
  </si>
  <si>
    <t>Ing.Sidonia Karlíková SK</t>
  </si>
  <si>
    <t>Tenisové lopty  36 tub,144ks</t>
  </si>
  <si>
    <t>DSC sports.r.o.</t>
  </si>
  <si>
    <t>309/21</t>
  </si>
  <si>
    <t>Juniorská  tenisová raketa</t>
  </si>
  <si>
    <t>200m výplet,švihadlá 10ks, šidlo,PL 2ks</t>
  </si>
  <si>
    <t>30 hod tenisová hala</t>
  </si>
  <si>
    <t>Martin Sedliak</t>
  </si>
  <si>
    <t>2100039/21</t>
  </si>
  <si>
    <t>Výplet 200m  2 ks, bag 1ks,</t>
  </si>
  <si>
    <t>Ukazovateľ skóre 2ks</t>
  </si>
  <si>
    <t>Krimar s.r.o.</t>
  </si>
  <si>
    <t>Výplet 200m, výplet Isospeed 20ks 12m</t>
  </si>
  <si>
    <t>10 hod tenisový tréning</t>
  </si>
  <si>
    <t>Mgr.Radoslav Francisty</t>
  </si>
  <si>
    <t>493/21</t>
  </si>
  <si>
    <t>detská raketa, 2ks výplet 12m</t>
  </si>
  <si>
    <t>Ing Juraj Kutik</t>
  </si>
  <si>
    <t>2100122/21</t>
  </si>
  <si>
    <t>200m výplet yonex</t>
  </si>
  <si>
    <t>Max sport Slavakia</t>
  </si>
  <si>
    <t>676/21</t>
  </si>
  <si>
    <t>200m výplet ba bolat RPM</t>
  </si>
  <si>
    <t>2100151/21</t>
  </si>
  <si>
    <t>detská raketa, 2ks grip</t>
  </si>
  <si>
    <t>30 hodín kurty,hala</t>
  </si>
  <si>
    <t>33 ks tenisové lopty do 10 rokov</t>
  </si>
  <si>
    <t>Decatlon</t>
  </si>
  <si>
    <t>Prenájom kurtov na zápas družstiev</t>
  </si>
  <si>
    <t>TK Detva</t>
  </si>
  <si>
    <t>Tepláky</t>
  </si>
  <si>
    <t>Sportsdirect</t>
  </si>
  <si>
    <t>20 ks výplet isospeed control</t>
  </si>
  <si>
    <t>Sport servis Robert Nagy</t>
  </si>
  <si>
    <t>805/21</t>
  </si>
  <si>
    <t xml:space="preserve">200 m výplet babolat RPM Blast </t>
  </si>
  <si>
    <t>891/21</t>
  </si>
  <si>
    <t>200 m výplet babolat RPM Team</t>
  </si>
  <si>
    <t>3 ks detská súprava na tenis Lotto</t>
  </si>
  <si>
    <t>Sportisimo</t>
  </si>
  <si>
    <t>Mikina</t>
  </si>
  <si>
    <t>A3 Sport</t>
  </si>
  <si>
    <t>Tréning 10 hodín september</t>
  </si>
  <si>
    <t>Lopty 72 ks</t>
  </si>
  <si>
    <t>O623524</t>
  </si>
  <si>
    <t>Tenisová raketa</t>
  </si>
  <si>
    <t xml:space="preserve">Tenisový výplet isospeed 200m, lopty 72ks </t>
  </si>
  <si>
    <t>36114871</t>
  </si>
  <si>
    <t>Tenisový klub Púchov</t>
  </si>
  <si>
    <t>tenisové lopty Dunlop  288 ks</t>
  </si>
  <si>
    <t>DSC sport  s.r.o. , Zlín</t>
  </si>
  <si>
    <t xml:space="preserve"> tenisová raketa Yonex 1 ks + tenisová obuv Babolat 1 ks</t>
  </si>
  <si>
    <t>SportObchod.cz  s.r.o. , Brno</t>
  </si>
  <si>
    <t>antuka (5 ton)</t>
  </si>
  <si>
    <t>Benet LTC, s.r.o. , Bytča</t>
  </si>
  <si>
    <t>dobrovoľnícka činnosť-trénovanie prípravky a detí v období 17.5.-30.6. 2021</t>
  </si>
  <si>
    <t>Eduard Kukosa</t>
  </si>
  <si>
    <t>odmena za služby trénera za 7/2021</t>
  </si>
  <si>
    <t>Vladimír Kuchař (SZČO)</t>
  </si>
  <si>
    <t>odmena za služby trénera za 8/2021</t>
  </si>
  <si>
    <t>52198332</t>
  </si>
  <si>
    <t>TK SAAG Šahy</t>
  </si>
  <si>
    <t>Odmena trénera od 1.6.2021 do 30.6.2021</t>
  </si>
  <si>
    <t>Mgr.Martin Hudec Future Tenisová škola</t>
  </si>
  <si>
    <t>Judita Szőllősyová-Judis Aerobic a Tenis</t>
  </si>
  <si>
    <t>Odmena trénera od 1.7.2021 do 31.7.2021</t>
  </si>
  <si>
    <t>Odmena trénera od 1.7.2021 do 31.10.2021</t>
  </si>
  <si>
    <t>00840/2021</t>
  </si>
  <si>
    <t>Úhrada športových pohárov a štítkov</t>
  </si>
  <si>
    <t>OLYMP ERBY s.r.o.</t>
  </si>
  <si>
    <t>52382273</t>
  </si>
  <si>
    <t>TK Šport Púchov</t>
  </si>
  <si>
    <t>Prenájom športovísk za mesiace 11-12/2020</t>
  </si>
  <si>
    <t xml:space="preserve">Marián Chovanec </t>
  </si>
  <si>
    <t>Prenájom športovísk za mesiace 4-6/2021</t>
  </si>
  <si>
    <t>Prenájom športovísk za mesiace 7-9/2021</t>
  </si>
  <si>
    <t>31938191</t>
  </si>
  <si>
    <t>ŠKT Kremnica</t>
  </si>
  <si>
    <t>F11/2020</t>
  </si>
  <si>
    <t>Prenájom telocvične</t>
  </si>
  <si>
    <t>Základná škola Pavla Križku</t>
  </si>
  <si>
    <t>Sada čiar Geniala</t>
  </si>
  <si>
    <t>Lopty-Dunlop Fort All Court 4ks-54; Dunlop Stage 1 zel.-216ks; Dunlop Stage 2 oranž.-216ks</t>
  </si>
  <si>
    <t xml:space="preserve">BB Sport s.r.o. </t>
  </si>
  <si>
    <t>Lopty-Dunlop Fort All Court 18 dóz-4ks</t>
  </si>
  <si>
    <t>456/21</t>
  </si>
  <si>
    <t>ten. Raketa-2s, tričká-25ks</t>
  </si>
  <si>
    <t>Zápas družstiev do 10 rokov; Lučenec 2. kolo</t>
  </si>
  <si>
    <t>nemá IČO</t>
  </si>
  <si>
    <t>Miroslav Kostrian-ved. družstva</t>
  </si>
  <si>
    <t>Zápas družstievdorastenky; Detva 1. kolo</t>
  </si>
  <si>
    <t>Radoslav Gajdoš-ved. družstva</t>
  </si>
  <si>
    <t>Tlakované tenisové lopty-2 sady</t>
  </si>
  <si>
    <t>Detský Davis Cup-Prievidza</t>
  </si>
  <si>
    <t>Viera Mišíková-ved. družstva</t>
  </si>
  <si>
    <t>Turnaj-dievčatá do 8 rokov-29.5.2021-Lieskovec</t>
  </si>
  <si>
    <t>Silvia Plíšková-matka</t>
  </si>
  <si>
    <t>Turnaj chlaci do 8 rokov-29.5.2021-Lieskovec</t>
  </si>
  <si>
    <t>Vladimír Ťahún-otec</t>
  </si>
  <si>
    <t>Tičká s potlačou</t>
  </si>
  <si>
    <t>Martn Neuschl-CREAtees</t>
  </si>
  <si>
    <t>36133388</t>
  </si>
  <si>
    <t>Liptovský tenisový klub</t>
  </si>
  <si>
    <t>2 mm antuka-2 tony,0,5 mm antuka-1 tona</t>
  </si>
  <si>
    <t>Benet LTC,s.r.o., Bytča</t>
  </si>
  <si>
    <t>tenisové lopty dunlop fort all 2 kartóny (144 ks)</t>
  </si>
  <si>
    <t>RichSport s.r.o, Košice</t>
  </si>
  <si>
    <t>antuka - 5 ton</t>
  </si>
  <si>
    <t>Kanex s.r.o, Bobrov</t>
  </si>
  <si>
    <t>kartáče, kefy na antuku, sieť</t>
  </si>
  <si>
    <t>JetSportChairman,P.Bystrica</t>
  </si>
  <si>
    <t>antuka vrecovaná (0-2 mm)-1 tona, antuka jemná vrecovaná 0,5 mm-1 tona</t>
  </si>
  <si>
    <t>Benet LTC,s.r.o. Bytča</t>
  </si>
  <si>
    <t>373/21</t>
  </si>
  <si>
    <t>tenisové rakety -2 ks, tenisové výplety - 4 ks</t>
  </si>
  <si>
    <t>Ing.Kútik, Banská Bystrica</t>
  </si>
  <si>
    <t>tenisové lopty dunlop fort all 3 kartóny (216 ks)</t>
  </si>
  <si>
    <t>kartáče na umelé čiary - 3 ks</t>
  </si>
  <si>
    <t>671/21</t>
  </si>
  <si>
    <t>tenisová raketa - 1 ks,ten.gripy- 11 ks</t>
  </si>
  <si>
    <t>34005692</t>
  </si>
  <si>
    <t>Tennis Club Partizánske</t>
  </si>
  <si>
    <t>0001FV000392/21</t>
  </si>
  <si>
    <t>nákup šport.cien na turnaje (športové poháre...)</t>
  </si>
  <si>
    <t>Victory sport, spol. s r.o.</t>
  </si>
  <si>
    <t>FV210965</t>
  </si>
  <si>
    <t>nákup šport.cien na turnaje (športové poháre)</t>
  </si>
  <si>
    <t>3G, spol. s r.o.</t>
  </si>
  <si>
    <t>1006/21</t>
  </si>
  <si>
    <t>Nákup tenis.výpletu</t>
  </si>
  <si>
    <t>Juraj Jančovič Polystar  Sk</t>
  </si>
  <si>
    <t>Nákup tenis.lôpt Dunlop ( Fort All-432ks, Stage1-144ks, Stage2-72ks)</t>
  </si>
  <si>
    <t>36849880</t>
  </si>
  <si>
    <t>FV211797</t>
  </si>
  <si>
    <t>Nákup tenis.lôpt Dunlop ( Fort All-488ks, Stage1-288ks, Stage2-144ks)</t>
  </si>
  <si>
    <t>nákup umelých tenis. čiar Geniala-standard(5cm)</t>
  </si>
  <si>
    <t>Coman_BA, s.r.o.</t>
  </si>
  <si>
    <t>nákup tenis.výpletu Polystar Energy (400m-2ks, 200m-1ks)</t>
  </si>
  <si>
    <t>Juraj Jančovič Polystar Sk</t>
  </si>
  <si>
    <t>37944053</t>
  </si>
  <si>
    <t>TK F1 Poprad o.z.</t>
  </si>
  <si>
    <t>Podnájom tenisových kurtov na ul. B. Nemcovej 4899 v Poprade.</t>
  </si>
  <si>
    <t>Mestský športový klub Poprad-Tatry</t>
  </si>
  <si>
    <t>22618520</t>
  </si>
  <si>
    <t xml:space="preserve">mesta  Martin </t>
  </si>
  <si>
    <t>fa 1/21</t>
  </si>
  <si>
    <t>dobrovoľnícka činnosť trénovanie</t>
  </si>
  <si>
    <t>Ing.Ľubomír Hamza</t>
  </si>
  <si>
    <t xml:space="preserve">fa 2/21            </t>
  </si>
  <si>
    <t>Ing. Ľubomír Hamza</t>
  </si>
  <si>
    <t>fa 3/21</t>
  </si>
  <si>
    <t>fa 4/21</t>
  </si>
  <si>
    <t>fa 5/21</t>
  </si>
  <si>
    <t>Mgr.Martin Michalko</t>
  </si>
  <si>
    <t>fa 2100198/21</t>
  </si>
  <si>
    <t>Tričká Jonex 5 ks</t>
  </si>
  <si>
    <t>MAX SPORT Slovakia s.r.o.</t>
  </si>
  <si>
    <t>dobrovoľnícka činnosť trénovanie 9/21</t>
  </si>
  <si>
    <t xml:space="preserve"> Ing. Ľubomír Hamza</t>
  </si>
  <si>
    <t>dobrovoľnícka činnosť trénovanie 10/21</t>
  </si>
  <si>
    <t>dobrovoľnícka činnosť trénovanie 9-10/21</t>
  </si>
  <si>
    <t>Mgr. Martin Michalko</t>
  </si>
  <si>
    <t>42401453</t>
  </si>
  <si>
    <t>ŠKM Nádeje Trakovice</t>
  </si>
  <si>
    <t>Dunlop Fort All Court TS, pen. L. S-100</t>
  </si>
  <si>
    <t>Dunlop  Fort All Court TS 4ks</t>
  </si>
  <si>
    <t xml:space="preserve">Prenájom kurtov </t>
  </si>
  <si>
    <t>Obec Trakovice</t>
  </si>
  <si>
    <t>Lopty  228 ks</t>
  </si>
  <si>
    <t>Tenisové rakety 2 ks</t>
  </si>
  <si>
    <t>Lopty    72 ks</t>
  </si>
  <si>
    <t>21PHO1795</t>
  </si>
  <si>
    <t>Medaily, stužka V2</t>
  </si>
  <si>
    <t>Gripy 30ks, D. Stage 5ks, DFAC TS, pen. L</t>
  </si>
  <si>
    <t>42379695</t>
  </si>
  <si>
    <t>Školský Tenisový Klub POPRAD VEĽKÁ</t>
  </si>
  <si>
    <t>športová obuv 1 ks</t>
  </si>
  <si>
    <t>SK4120105627</t>
  </si>
  <si>
    <t>Topforsport s.r.o.</t>
  </si>
  <si>
    <t>antuka 33,4 kg*240 bal (8 ton)</t>
  </si>
  <si>
    <t>Tehelňa STOVA, spol. s r.o.</t>
  </si>
  <si>
    <t>športové oblečenie, ponožky, tričko</t>
  </si>
  <si>
    <t>BOZISPORT, s.r.o.</t>
  </si>
  <si>
    <t>šport. obleč., ponožky, tejpov. paska</t>
  </si>
  <si>
    <t>0 9 / 2 0 2 0</t>
  </si>
  <si>
    <t>nájom za telocvičňu</t>
  </si>
  <si>
    <t>ZŠ s materskou školou</t>
  </si>
  <si>
    <t>2 0 2 1 0 2 4 3</t>
  </si>
  <si>
    <t xml:space="preserve">výplet na rakety, tričko, raketa </t>
  </si>
  <si>
    <t>výplet na rakety</t>
  </si>
  <si>
    <t>Ing. Ľ.Demín - CAR TEAM</t>
  </si>
  <si>
    <t>športové oblečenie,tričko, nohavice</t>
  </si>
  <si>
    <t>CYCLESTORE s.r.o.</t>
  </si>
  <si>
    <t>TENNISPR</t>
  </si>
  <si>
    <t>A3 SPORT s.r.o.</t>
  </si>
  <si>
    <t>športová budnda 1ks</t>
  </si>
  <si>
    <t>DOVE, s.r.o.</t>
  </si>
  <si>
    <t>športové oblečenie, tepláky</t>
  </si>
  <si>
    <t>TCHIBO SLOVENSKO s.r.o.</t>
  </si>
  <si>
    <t>športové oblečenie, tenisky, ponožky</t>
  </si>
  <si>
    <t>Rysy Group, s.r.o.</t>
  </si>
  <si>
    <t>športová obuv 2 ks, fľaša</t>
  </si>
  <si>
    <t>36148016</t>
  </si>
  <si>
    <t>Tenisový klub Liptovské Sliače</t>
  </si>
  <si>
    <t>tenisová obuv, 1 ks</t>
  </si>
  <si>
    <t>tenisový výplet 11 ks, tenisový grip 55 ks, tenisový vak 1 ks, tenisová čiapka 1 ks, tenisové ponožky 1 ks</t>
  </si>
  <si>
    <t>tenisová obuv 1 ks</t>
  </si>
  <si>
    <t>Športový nápoj 7 ks</t>
  </si>
  <si>
    <t>Muziker, a.s.</t>
  </si>
  <si>
    <t>Tenisové lopty Dunlop fort 216 ks, Dunlop stage 1 72 ks</t>
  </si>
  <si>
    <t>Športový nápoj 5 ks</t>
  </si>
  <si>
    <t>dobrovoľnícka činnosť, tréner za 5.2021</t>
  </si>
  <si>
    <t>Michal Trnečka</t>
  </si>
  <si>
    <t>cestovné náhrady, dorastenci, družstvá, AUV, 6.6.2021, počet osôb 5</t>
  </si>
  <si>
    <t>Hanula Miroslav, Ing.</t>
  </si>
  <si>
    <t>cestovné náhrady, dorastenci, družstvá, AUV, 19.6.2021, počet osôb 5</t>
  </si>
  <si>
    <t>dobrovoľnícka činnosť, tréner za 6.2021</t>
  </si>
  <si>
    <t>nákup materiálu, osuška pre hráčov 12 ks</t>
  </si>
  <si>
    <t>LIDL</t>
  </si>
  <si>
    <t>dobrovoľnícka činnosť, tréner za 7.2021</t>
  </si>
  <si>
    <t>nákup materiálu, tričká pre hráčov 16 ks</t>
  </si>
  <si>
    <t>výmena zakúpených tričiek, 5 ks</t>
  </si>
  <si>
    <t>nákup materiálu, ponožky pre hráčov 14 ks, uterák pre hráčov 5 ks</t>
  </si>
  <si>
    <t>Player s.r.o. SK</t>
  </si>
  <si>
    <t>dobrovoľnícka činnosť, tréner za 8.2021</t>
  </si>
  <si>
    <t xml:space="preserve">Nákup materiálu, halová obuv, hráč 1 ks </t>
  </si>
  <si>
    <t>R-GOL.com</t>
  </si>
  <si>
    <t>Nákup materiálu, tenisové lopty Dunlop  Fort 216 ks</t>
  </si>
  <si>
    <t>42239192</t>
  </si>
  <si>
    <t>TK PROFITENNIS ACADEMY PREŠOV</t>
  </si>
  <si>
    <t>tenisove potreby (obuv Head Sprint junior, tenisové lopty Head tour 18ks, tenisové lopty Head Pro 18 ks, výplet Mantis poly tour 1ks)</t>
  </si>
  <si>
    <t>PTA sport s.r.o.</t>
  </si>
  <si>
    <t>tenisove potreby ( tenis. Lopty Mantis Pro 36ks, tenisové lopty Mantis Tour 18ks, grip Mantis 30 ks, rakety Mantis CS III 1ks, vak Head radical 1ks, tričko Joma Granada 6ks)</t>
  </si>
  <si>
    <t>prenájom tenisovej haly (1.1.-31.1.2021)</t>
  </si>
  <si>
    <t>Tenis Komplex s.r.o.</t>
  </si>
  <si>
    <t>191/21</t>
  </si>
  <si>
    <t>tenisový vyplet (Babolat RPM blast 1ks)</t>
  </si>
  <si>
    <t>Ing.Juraj Kútik-obchodná firma</t>
  </si>
  <si>
    <t>elektrika-tenisová hala (1.2.-28.2.2021)</t>
  </si>
  <si>
    <t>Východoslovenská energetika a.s.</t>
  </si>
  <si>
    <t>plyn záloha-tenisová hala (1.3.-31.3.2021)</t>
  </si>
  <si>
    <t>Innogy Slovensko s.r.o.</t>
  </si>
  <si>
    <t>36086614</t>
  </si>
  <si>
    <t>Maloblahovský tenisový klub Dunajská Streda</t>
  </si>
  <si>
    <t>2104300OYNIBR</t>
  </si>
  <si>
    <t>Prenájom tenisových dvorcov od 20.04.2021 - 30.09.2021</t>
  </si>
  <si>
    <t>Hi-Ten TAC s.r.o.</t>
  </si>
  <si>
    <t>2108041ERGIBR</t>
  </si>
  <si>
    <t>42050405</t>
  </si>
  <si>
    <t>Mestská športová organizácia</t>
  </si>
  <si>
    <t>športový radar Speed Net Playz, prepravné</t>
  </si>
  <si>
    <t>JET SPORT CHAIRMAN s.r.o., Považská Bystrica</t>
  </si>
  <si>
    <t>antuka, 4 t</t>
  </si>
  <si>
    <t>REALSTAV KR. spol.s r.o.</t>
  </si>
  <si>
    <t>preprava antuky</t>
  </si>
  <si>
    <t>DT Trans s.r.o., Kravany nad Dunajom</t>
  </si>
  <si>
    <t>ceny na tenisový tábor - maketa tenisovej lopty, 2 ks, prepravné náklady</t>
  </si>
  <si>
    <t>Muziker, a.s., Bratislava</t>
  </si>
  <si>
    <t>tričká na tenisový tábor, 20 ks</t>
  </si>
  <si>
    <t>Stinet - Mikuláš Lengyelfalusy</t>
  </si>
  <si>
    <t xml:space="preserve">omotávka 2ks, kôš na lopty 2ks, </t>
  </si>
  <si>
    <t>BOZISPORT, s.r.o., (Tenislife.cz) Brno</t>
  </si>
  <si>
    <t>trofeje na tenisový tábor, 17 ks</t>
  </si>
  <si>
    <t>3G, s.r.o., Hertník</t>
  </si>
  <si>
    <t>strava na tenisový tábor, 18 osôb (17 detí+tréner)</t>
  </si>
  <si>
    <t>Caesar Pizzeria Restaurant s.r.o., Štúrovo</t>
  </si>
  <si>
    <t>tenisové lopty Dunlop Fort all court 288 ks, Dunlop mini stage 72 ks., dopravné a balné</t>
  </si>
  <si>
    <t>DSC sport s.r.o., Zlín</t>
  </si>
  <si>
    <t>náhrada pre trénera Babindai Patrik</t>
  </si>
  <si>
    <t>Babindai Patrik</t>
  </si>
  <si>
    <t>42013569</t>
  </si>
  <si>
    <t>ŠPORTOVÁ AKADÉMIA Trenčianske Teplice</t>
  </si>
  <si>
    <t>Tenisové lopty Dunlop Fort All Court: 432 kusov, Dunlop Stage (oranžové): 72 kusov, Penové lopty (9cm): 72 kusov a športové pomôcky a potreby.</t>
  </si>
  <si>
    <t>odmena za služby trénera 07/08/09 2021</t>
  </si>
  <si>
    <t>Daniel Ježík-DANJE-AG (SZČO)</t>
  </si>
  <si>
    <t>14222868</t>
  </si>
  <si>
    <t>Telovýchovná jednota ČSAD Ladomerská Vieska</t>
  </si>
  <si>
    <t>2xtenisky, 1xlegíny, 1xšortky, 1xtričko</t>
  </si>
  <si>
    <t>Tenis-Point GmbH</t>
  </si>
  <si>
    <t>tenisové loptičky, D TM FORT ALL COURT TS 4BT LOG (36dóz po 4 ks)</t>
  </si>
  <si>
    <t>2xtričko, 1xteplákové kraťasy</t>
  </si>
  <si>
    <t>EXIsport, PPG Group s.r.o., Košice</t>
  </si>
  <si>
    <t>1xšortky</t>
  </si>
  <si>
    <t>Decathlon SK s.r.o., Bratislava</t>
  </si>
  <si>
    <t>1xtenisky, 2xpotítko, 1xšortky, 1xšiltovka, 1xtričko, 1xlegíny</t>
  </si>
  <si>
    <t>Player, s.r.o., L.Mikuláš</t>
  </si>
  <si>
    <t>1xmikina</t>
  </si>
  <si>
    <t>BMM Retail SK s.r.o., Bratislava</t>
  </si>
  <si>
    <t>A3 Sport s.r.o., Bratislava</t>
  </si>
  <si>
    <t>1xtepláky, 1xtričko</t>
  </si>
  <si>
    <t>1xmikina, 1xtričko, 1xlegíny</t>
  </si>
  <si>
    <t>Campus Tennispro, France</t>
  </si>
  <si>
    <t>1xšiltovka, 1xponožky</t>
  </si>
  <si>
    <t>1xtepláky, 1xmikina</t>
  </si>
  <si>
    <t>1xtepláková bunda</t>
  </si>
  <si>
    <t>FV2110793</t>
  </si>
  <si>
    <t>1xtenisky, 1xmikina, 1xšilt, 1xgrip</t>
  </si>
  <si>
    <t>RichSport s.r.o., Košice</t>
  </si>
  <si>
    <t>FV2110888</t>
  </si>
  <si>
    <t>1xtenisová raketa</t>
  </si>
  <si>
    <t>F3202105876</t>
  </si>
  <si>
    <t>Vodoinštaláčný materiál na rekonštrukciu vody - polievanie kurtov</t>
  </si>
  <si>
    <t>Ptáček - veľkoobchod, a.s., Bratislava</t>
  </si>
  <si>
    <t>Prenájom telocvične (september / október 2021)</t>
  </si>
  <si>
    <t>Obec Stará Kremnička</t>
  </si>
  <si>
    <t>42277850</t>
  </si>
  <si>
    <t>TK RAKETA</t>
  </si>
  <si>
    <t>prenájom tenisových kurtov     03/2021-10/2021</t>
  </si>
  <si>
    <t>KPN REAL SK, Kukučínová 670/27, 97212 Nedožery-Brezany</t>
  </si>
  <si>
    <t>42038383</t>
  </si>
  <si>
    <t>Tenisový klub "TATRAN 2007", o.z.</t>
  </si>
  <si>
    <t>Sada čiar Geniala 4 cm</t>
  </si>
  <si>
    <t>SPORT SERVIS R. Nagy s.r.o.</t>
  </si>
  <si>
    <t>Tenisová raketa HEAD 360+Gravity TOUR - 1 ks</t>
  </si>
  <si>
    <t>Športové tašky  - 2 ks, ponožky - 1 pár + dres - 1 sk</t>
  </si>
  <si>
    <t>Športová obuv - 5 párov, ponožky - 4 páry</t>
  </si>
  <si>
    <t>PPG Group s.r.o.</t>
  </si>
  <si>
    <t>004 + 005</t>
  </si>
  <si>
    <t>Tenisové rakety HEAD ... - 2 ks</t>
  </si>
  <si>
    <t>006 + 007</t>
  </si>
  <si>
    <t>Tenisové batohy na rakety - 2 ks</t>
  </si>
  <si>
    <t>22 + 95</t>
  </si>
  <si>
    <t>Športové rakety - 2 ks + výplety - 7 ks</t>
  </si>
  <si>
    <t>MAX SPORT SLOVAKIA, s.r.o.</t>
  </si>
  <si>
    <t>731 + 3610</t>
  </si>
  <si>
    <t>Omotávky - 3 ks + fitlopty - 3 ks</t>
  </si>
  <si>
    <t>Športové ponožky - pár</t>
  </si>
  <si>
    <t>Športová obuv - 1 pár</t>
  </si>
  <si>
    <t>FV21002</t>
  </si>
  <si>
    <t>Tréningy mládeže za 06-07/2021</t>
  </si>
  <si>
    <t>Martin Potočňák</t>
  </si>
  <si>
    <t>37969927</t>
  </si>
  <si>
    <t>Tenisový klub Zlaté Moravce</t>
  </si>
  <si>
    <t>Prenájom kurtu apríl</t>
  </si>
  <si>
    <t>Hanaka s.r.o., Kalinčiakova 8, Zlaté Moravce</t>
  </si>
  <si>
    <t>Prenájom kurtu máj</t>
  </si>
  <si>
    <t>Tenisová sieť, umelé čiary</t>
  </si>
  <si>
    <t>BB Sport s.r.o., Tovarníky, Dr. Pantočku 489</t>
  </si>
  <si>
    <t>Dunlop Forte tenisové lopty 412 kusov</t>
  </si>
  <si>
    <t>ZF7210010</t>
  </si>
  <si>
    <t>Válec 200 kg na tenisový kurt</t>
  </si>
  <si>
    <t>JHL - Produkt s.r.o, Súvoz 818, Trenčín</t>
  </si>
  <si>
    <t>51055619</t>
  </si>
  <si>
    <t>Detská tenisová škola Nitra</t>
  </si>
  <si>
    <t>Prenájom tenisovej haly</t>
  </si>
  <si>
    <t>ŠK ŠOG Nitra</t>
  </si>
  <si>
    <t>Tenisová raketa HEAD + tenisky wilson</t>
  </si>
  <si>
    <t>Tenisové loptičky Dunlop STZ 72ks</t>
  </si>
  <si>
    <t>FV2105523</t>
  </si>
  <si>
    <t>Tenisová raketa Babolat + výplet Luxilon</t>
  </si>
  <si>
    <t>Tenisová raketa Technifibre</t>
  </si>
  <si>
    <t>Tenisové loptičky detské Stage2 12ks, stage 3 12ks</t>
  </si>
  <si>
    <t>Ing. Ľuboš Demín - CAR TEAM</t>
  </si>
  <si>
    <t>Fv2114</t>
  </si>
  <si>
    <t>Tenisové šiltovky detské 70ks, Tenisové batohy 70 ks</t>
  </si>
  <si>
    <t>Marián Palkovič- MP reklama</t>
  </si>
  <si>
    <t>FV2107233</t>
  </si>
  <si>
    <t>Medaile</t>
  </si>
  <si>
    <t>PROJECT PLUS s.r.o.</t>
  </si>
  <si>
    <t>45027374</t>
  </si>
  <si>
    <t>TENISOVÁ AKADÉMIA EDMUND PAVLÍK, o.z.</t>
  </si>
  <si>
    <t>prenájom kurtov 82021</t>
  </si>
  <si>
    <t>48413437</t>
  </si>
  <si>
    <t>Tenisový klub TK Matchpoint Trebatice</t>
  </si>
  <si>
    <t>tenisové tenisky 1ks</t>
  </si>
  <si>
    <t>tričko 1ks, tielko 1ks, tenisové tenisky 2ks</t>
  </si>
  <si>
    <t>tepláky 1ks, tenisové tenisky 1ks, ponožky 1ks, tričko 1ks, mikina 1ks</t>
  </si>
  <si>
    <t>SPORTSDIRECT.COM SLOVAKIA s.r.o.</t>
  </si>
  <si>
    <t>prenájom kurtov za 04-05/2021</t>
  </si>
  <si>
    <t>HOCHEL Slovakia s.r.o.</t>
  </si>
  <si>
    <t>kraťasy 1ks, tielko 1ks</t>
  </si>
  <si>
    <t>prenájom kurtov za mesiac 06/2021</t>
  </si>
  <si>
    <t>tepláky 1ks</t>
  </si>
  <si>
    <t>NIKE</t>
  </si>
  <si>
    <t xml:space="preserve">tenisové tenisky 1ks, šiltovka 3ks, tričká 4ks, mikina 1ks, tepláky 1ks, ponožky 1ks, kraťasy 2ks, </t>
  </si>
  <si>
    <t>UNDER ARMOUR</t>
  </si>
  <si>
    <t>tenisové tenisky 1ks, ponožky 1ks, tepláky 1ks</t>
  </si>
  <si>
    <t>ATU25700701</t>
  </si>
  <si>
    <t>adidas</t>
  </si>
  <si>
    <t>tričko 1ks</t>
  </si>
  <si>
    <t>tenisové tenisky 1ks, ponožky 1ks</t>
  </si>
  <si>
    <t>tepláková súprava 1ks, tenisky 1ks</t>
  </si>
  <si>
    <t>1ks šiltovka, 4ks športová súprava, 3ks tričko, 1ks ponožky</t>
  </si>
  <si>
    <t>masáž</t>
  </si>
  <si>
    <t>FITNEST s.r.o.</t>
  </si>
  <si>
    <t>52145042</t>
  </si>
  <si>
    <t>TK N.1 Holíč</t>
  </si>
  <si>
    <t>odmena trénera február - marec-apríl</t>
  </si>
  <si>
    <t>iMove s.r.o</t>
  </si>
  <si>
    <t>18046177</t>
  </si>
  <si>
    <t>TK ŠTK Šamorín</t>
  </si>
  <si>
    <t>nakup antuky, 15t</t>
  </si>
  <si>
    <t>Tenisovy klub Šaľa</t>
  </si>
  <si>
    <t>37890654</t>
  </si>
  <si>
    <t>Tk Tajch Nová Baňa</t>
  </si>
  <si>
    <t>Solinco Tour Bite Soft 16L 200m</t>
  </si>
  <si>
    <t>SOLINCO</t>
  </si>
  <si>
    <t>Dunlop Fort s logom STZ (4 kartońy, po 18 túb, 4 lopty tuba)</t>
  </si>
  <si>
    <t>TO.FE.KO.s.r.o</t>
  </si>
  <si>
    <t>FV2108505</t>
  </si>
  <si>
    <t>Wilson STARTER RED 36 ks, Dunlop Stage 1 GREEN 24ks</t>
  </si>
  <si>
    <t>Richsport, s.r.o.</t>
  </si>
  <si>
    <t>Topspin Pro Official</t>
  </si>
  <si>
    <t>SportObchod</t>
  </si>
  <si>
    <t>Serve master</t>
  </si>
  <si>
    <t>Connected Clubs</t>
  </si>
  <si>
    <t>Klubové trička 46ks</t>
  </si>
  <si>
    <t>Solinco Tour Bite Soft 16L 200m 2x</t>
  </si>
  <si>
    <t>Tecnifibre T-REBOUND 298 Iga</t>
  </si>
  <si>
    <t>SPORTINDUSTRIA</t>
  </si>
  <si>
    <t>48473383</t>
  </si>
  <si>
    <t>PRO SET Bratislava</t>
  </si>
  <si>
    <t>FV2021/047</t>
  </si>
  <si>
    <t>lopty 216ks</t>
  </si>
  <si>
    <t xml:space="preserve">BALTY s.r.o. </t>
  </si>
  <si>
    <t>FV2021/059</t>
  </si>
  <si>
    <t>lopty 288ks</t>
  </si>
  <si>
    <t>prekážky, loptičky, set značkovačov..</t>
  </si>
  <si>
    <t>OF2021/04</t>
  </si>
  <si>
    <t>antuka 5t</t>
  </si>
  <si>
    <t>Michal Varsányi - "MV"</t>
  </si>
  <si>
    <t>42234174</t>
  </si>
  <si>
    <t>TK Slovan Bardejovské Kúpele</t>
  </si>
  <si>
    <t>fa. 20110391</t>
  </si>
  <si>
    <t>nákup 864 ks lopt Dunlop fort s logom STZ</t>
  </si>
  <si>
    <t>crowina, s.r.o.</t>
  </si>
  <si>
    <t>fa.11029157</t>
  </si>
  <si>
    <t>nákup výpletov Exon Comfort Feel2x200 m</t>
  </si>
  <si>
    <t>AK SPORT s.r.o</t>
  </si>
  <si>
    <t xml:space="preserve"> príspevok na 1,5 hod. hry v hale st. žiačky</t>
  </si>
  <si>
    <t>SAMIFARM s.r.o.</t>
  </si>
  <si>
    <t>49</t>
  </si>
  <si>
    <t xml:space="preserve"> príspevok na 2 hod. hry v hale st. žiačky</t>
  </si>
  <si>
    <t>príspevok prenájom antuk.kurtu dorci</t>
  </si>
  <si>
    <t>príspevok prenájom ant.kurtu dorky</t>
  </si>
  <si>
    <t>príspevok na prenájom antuky dorky</t>
  </si>
  <si>
    <t>príspevok prenájom antuk.kurtu deti</t>
  </si>
  <si>
    <t>permanentka do tenisovej haly dorky</t>
  </si>
  <si>
    <t xml:space="preserve"> príspevok  2 hod. hry antuka st. žiačky</t>
  </si>
  <si>
    <t xml:space="preserve"> príspevok na 1,5 hod. hry v hale st. žiaci</t>
  </si>
  <si>
    <t>príspevok hra v hale deti</t>
  </si>
  <si>
    <t>príspevok hra v hale deti 2 hod.</t>
  </si>
  <si>
    <t>príspevok hra v hale deti 3 hod.</t>
  </si>
  <si>
    <t>fa.11031943</t>
  </si>
  <si>
    <t>nákup 144 ks lopt Dunlop fort s logom STZ</t>
  </si>
  <si>
    <t>42</t>
  </si>
  <si>
    <t>príspevok ten.hala a antuka žiaci</t>
  </si>
  <si>
    <t>45</t>
  </si>
  <si>
    <t>príspevok na hru na atuke deti</t>
  </si>
  <si>
    <t>príspevok na hru staršie žiačky antuka</t>
  </si>
  <si>
    <t>37988131</t>
  </si>
  <si>
    <t xml:space="preserve">TK Slovan Galanta </t>
  </si>
  <si>
    <t>Denná údržba kurtov TK v období 1.4.-31.8.2021 - Ing. Jozef Škoda</t>
  </si>
  <si>
    <t>Ing. Jozef Škoda</t>
  </si>
  <si>
    <t>31940994</t>
  </si>
  <si>
    <t>Tenisový klub Združených závodov a organizácii (ZZO)Čadca</t>
  </si>
  <si>
    <t>Úhrada antuky CS1 vrecovaná</t>
  </si>
  <si>
    <t>31747558</t>
  </si>
  <si>
    <t>Bratislavský tenisový zväz</t>
  </si>
  <si>
    <t>nákup tenisových lôpt 840 ks</t>
  </si>
  <si>
    <t>Vachy sport, s.r.o.</t>
  </si>
  <si>
    <t>nákup tenisových lôpt 324 ks</t>
  </si>
  <si>
    <t>42131405</t>
  </si>
  <si>
    <t>TŠP - tenisová škola Petržalka</t>
  </si>
  <si>
    <t>nájomné za pozemok I. splátka</t>
  </si>
  <si>
    <t>ZŠ Nobelovo nám. 6, Bratislava</t>
  </si>
  <si>
    <t xml:space="preserve">nájomné za pozemok </t>
  </si>
  <si>
    <t>ZŠ Dudova 2,  Bratislava</t>
  </si>
  <si>
    <t>528/000015</t>
  </si>
  <si>
    <t>laseroterapia Vida Dominik</t>
  </si>
  <si>
    <t>Klinika ReFit s.r.o., Bratislava</t>
  </si>
  <si>
    <t>kardiologické vyšetrenie Vida Dominik</t>
  </si>
  <si>
    <t>ASMEA s.r.o., Bratislava</t>
  </si>
  <si>
    <t>nájomné za pozemok II. Splátka</t>
  </si>
  <si>
    <t>37920227</t>
  </si>
  <si>
    <t>DuTaF SPORT Dubnica nad Váhom</t>
  </si>
  <si>
    <t>úhrada faktúry za antuku - 6 ton CS1</t>
  </si>
  <si>
    <t xml:space="preserve">Benet LTC, s. r. o. </t>
  </si>
  <si>
    <t>tenis. Lopty Dunlop - 54 balení</t>
  </si>
  <si>
    <t>PRO SPORT sk, s. r. o.</t>
  </si>
  <si>
    <t>020/2021</t>
  </si>
  <si>
    <t>ubytovanie druzstva 8 os. /12-13.6.21</t>
  </si>
  <si>
    <t>FINBEST s. r. o. PP</t>
  </si>
  <si>
    <t>tenis. vyuka a prenajom kurtov 5´21</t>
  </si>
  <si>
    <t>DuTaF CENTRUM, s. r. o.</t>
  </si>
  <si>
    <t>tenis. vyuka a prenajom kurtov 6´21</t>
  </si>
  <si>
    <t>tenis. vyuka a prenajom kurtov 7´21</t>
  </si>
  <si>
    <t>42273919</t>
  </si>
  <si>
    <t>TK ASICS Trenčín</t>
  </si>
  <si>
    <t>8</t>
  </si>
  <si>
    <t>03.05.2021</t>
  </si>
  <si>
    <t>Prenájom tenisových kurtov - máj 2021</t>
  </si>
  <si>
    <t>36322831</t>
  </si>
  <si>
    <t>Ostrov, s.r.o.</t>
  </si>
  <si>
    <t>58</t>
  </si>
  <si>
    <t>10.05.2021</t>
  </si>
  <si>
    <t>97</t>
  </si>
  <si>
    <t>24.05.2021</t>
  </si>
  <si>
    <t>2</t>
  </si>
  <si>
    <t>01.06.2021</t>
  </si>
  <si>
    <t>Prenájom tenisových kurtov - jún 2021</t>
  </si>
  <si>
    <t>40</t>
  </si>
  <si>
    <t>08.06.2021</t>
  </si>
  <si>
    <t>99</t>
  </si>
  <si>
    <t>17.06.2021</t>
  </si>
  <si>
    <t>121</t>
  </si>
  <si>
    <t>23.06.2021</t>
  </si>
  <si>
    <t>01.07.2021</t>
  </si>
  <si>
    <t>Prenájom tenisových kurtov - júl 2021</t>
  </si>
  <si>
    <t>74</t>
  </si>
  <si>
    <t>13.07.2021</t>
  </si>
  <si>
    <t>17.07.2021</t>
  </si>
  <si>
    <t>103</t>
  </si>
  <si>
    <t>18.07.2021</t>
  </si>
  <si>
    <t>113</t>
  </si>
  <si>
    <t>19.07.2021</t>
  </si>
  <si>
    <t>114</t>
  </si>
  <si>
    <t>153</t>
  </si>
  <si>
    <t>23.07.2021</t>
  </si>
  <si>
    <t>37835726</t>
  </si>
  <si>
    <t>Tenisový klub Červeník</t>
  </si>
  <si>
    <t>c16</t>
  </si>
  <si>
    <t>tréningy detí za December</t>
  </si>
  <si>
    <t>Michal Lukačovič</t>
  </si>
  <si>
    <t>c17</t>
  </si>
  <si>
    <t>tréningy detí za Apríl, Máj</t>
  </si>
  <si>
    <t>c18</t>
  </si>
  <si>
    <t>tréningy detí za Jún</t>
  </si>
  <si>
    <t>c19</t>
  </si>
  <si>
    <t>tréningy detí za Júl</t>
  </si>
  <si>
    <t>c21</t>
  </si>
  <si>
    <t>tréningy detí za September</t>
  </si>
  <si>
    <t>42103568</t>
  </si>
  <si>
    <t>Tenisový klub Dargov</t>
  </si>
  <si>
    <t>601/21</t>
  </si>
  <si>
    <t>Výplety-600m, oblečenie-5ks, drobné doplnky</t>
  </si>
  <si>
    <t>Ing. Juraj Kútik Banská Bystrica</t>
  </si>
  <si>
    <t>Výplety-200m</t>
  </si>
  <si>
    <t>Václav Šmat, Vejprnice, CZ</t>
  </si>
  <si>
    <t>Výplety-220m</t>
  </si>
  <si>
    <t>Brandhouse s.r.o., Košice</t>
  </si>
  <si>
    <t>1014/21</t>
  </si>
  <si>
    <t>Raketa-1ks, taška-1ks, doplnky</t>
  </si>
  <si>
    <t>1027/21</t>
  </si>
  <si>
    <t>Raketa-1ks, výplety-200m</t>
  </si>
  <si>
    <t>Lopty-144ks</t>
  </si>
  <si>
    <t>42262020</t>
  </si>
  <si>
    <t>TK PROFI Senec</t>
  </si>
  <si>
    <t>Výplety 1ks</t>
  </si>
  <si>
    <t>Športové rakety 1ks</t>
  </si>
  <si>
    <t>Športové rakety 5ks</t>
  </si>
  <si>
    <t>Tenisové lopty 80ks</t>
  </si>
  <si>
    <t>Tenisové lopty, omotávky 100 ks, 30ks</t>
  </si>
  <si>
    <t>Tenisové lopty 50ks</t>
  </si>
  <si>
    <t>Športové doplnky 1ks</t>
  </si>
  <si>
    <t>Výplety, omotávky 1ks, 1ks</t>
  </si>
  <si>
    <t>Výplety 2ks</t>
  </si>
  <si>
    <t>Športové rakety 2ks</t>
  </si>
  <si>
    <t>37393360</t>
  </si>
  <si>
    <t>TK-SVIT</t>
  </si>
  <si>
    <t>Antuka s dopravou 3t</t>
  </si>
  <si>
    <t>KLK BAU s.r.o</t>
  </si>
  <si>
    <t>Vodné za polievanie 6-9/21</t>
  </si>
  <si>
    <t>PVPS,a.s</t>
  </si>
  <si>
    <t>Tenisová hala - prenajom 10/21</t>
  </si>
  <si>
    <t>REKREATOUR, s.r.o</t>
  </si>
  <si>
    <t>42072247</t>
  </si>
  <si>
    <t>TK Tvrdošín</t>
  </si>
  <si>
    <t>22192114</t>
  </si>
  <si>
    <t>Činnosť športového odborníka</t>
  </si>
  <si>
    <t>Zajac Peter SZČO</t>
  </si>
  <si>
    <t>Prenájom tenisových kurtov za 06-07/21</t>
  </si>
  <si>
    <t>Orava Tennis Academy s.r.o</t>
  </si>
  <si>
    <t>00631183</t>
  </si>
  <si>
    <t>MTK Rimavská Sobota</t>
  </si>
  <si>
    <t>Výplata správcovi 4/21</t>
  </si>
  <si>
    <t>František Fekete</t>
  </si>
  <si>
    <t>Tenisová lopty 288ks</t>
  </si>
  <si>
    <t>DSC Šport s.r.o.</t>
  </si>
  <si>
    <t>42281563</t>
  </si>
  <si>
    <t>Športový klub Spartan</t>
  </si>
  <si>
    <t>V2021002</t>
  </si>
  <si>
    <t>športové potreby tenis 1ks</t>
  </si>
  <si>
    <t>V2021003</t>
  </si>
  <si>
    <t>V2021004</t>
  </si>
  <si>
    <t>športová obuv tenis 1ks</t>
  </si>
  <si>
    <t>Pavel Kmeť Žilina</t>
  </si>
  <si>
    <t>V2021005</t>
  </si>
  <si>
    <t>V2021006</t>
  </si>
  <si>
    <t>FP202101</t>
  </si>
  <si>
    <t>tenisové lopty 36 po 4ks</t>
  </si>
  <si>
    <t>V2021008</t>
  </si>
  <si>
    <t>vyúčtovanie cesty, turnaj Bytča, 30.5.2021, AUV, počet osôb:4</t>
  </si>
  <si>
    <t>Granec Marek Ing.</t>
  </si>
  <si>
    <t>vyúčtovanie cesty, turnaj Nová Dubnica, 10.6.2021, AUV, počet osôb:4</t>
  </si>
  <si>
    <t>vyúčtovanie cesty, turnaj Kys.N.Mesto, 26.6.2021, AUV, počet osôb:4</t>
  </si>
  <si>
    <t>V2021009</t>
  </si>
  <si>
    <t>tenisová obuv 1ks, kraťasy 1ks</t>
  </si>
  <si>
    <t>DECIMAS, Mallorca</t>
  </si>
  <si>
    <t>V2021010</t>
  </si>
  <si>
    <t>športové potreby tenis 7ks</t>
  </si>
  <si>
    <t>V2021011</t>
  </si>
  <si>
    <t>Leder a Schun Sk s.r.o.</t>
  </si>
  <si>
    <t>V2021012</t>
  </si>
  <si>
    <t>PPG Group s.ro.</t>
  </si>
  <si>
    <t>V2021013</t>
  </si>
  <si>
    <t>športové potreby tenis 5ks</t>
  </si>
  <si>
    <t>Decathlon Sk s.r.o.</t>
  </si>
  <si>
    <t>V2021014</t>
  </si>
  <si>
    <t>Štefan Kuchár - Fock faun</t>
  </si>
  <si>
    <t>V2021015</t>
  </si>
  <si>
    <t>FP202102</t>
  </si>
  <si>
    <t>42104513</t>
  </si>
  <si>
    <t>TK Čingov 2008</t>
  </si>
  <si>
    <t>tenisové lopty Dunlop Fort 190ks</t>
  </si>
  <si>
    <t>BB Sport sro</t>
  </si>
  <si>
    <t>antuka 60 vriec x 33.4kg + doprava</t>
  </si>
  <si>
    <t>Tehelňa STOVA, spol sro</t>
  </si>
  <si>
    <t>35661321</t>
  </si>
  <si>
    <t>Tenisový klub NCHZ Nováky</t>
  </si>
  <si>
    <t>nákup 11 t antuky na údržbu kurtov</t>
  </si>
  <si>
    <t>Branislav Volko Valča</t>
  </si>
  <si>
    <t>48473421</t>
  </si>
  <si>
    <t xml:space="preserve">STK - Martin - Priekopa </t>
  </si>
  <si>
    <t xml:space="preserve">Nájom tenisových kurtov </t>
  </si>
  <si>
    <t xml:space="preserve">ZŠ s MŠ Dolinského </t>
  </si>
  <si>
    <t xml:space="preserve">Nákup tenisových loptičiek </t>
  </si>
  <si>
    <t xml:space="preserve">Radomír Štípala </t>
  </si>
  <si>
    <t>22192126</t>
  </si>
  <si>
    <t>42128561</t>
  </si>
  <si>
    <t>Tenisový klub OLYMP Bratislava</t>
  </si>
  <si>
    <t>2021/4</t>
  </si>
  <si>
    <t>nájom tenisových kurtov-1.polrok 2021</t>
  </si>
  <si>
    <t>ZŠ Gessayova 2, Bratislava</t>
  </si>
  <si>
    <t>nákup tenisová raketa (1 ks)</t>
  </si>
  <si>
    <t>nákup tenisové rakety (2 ks)</t>
  </si>
  <si>
    <t>nákup tenisové lopty (64 ks)</t>
  </si>
  <si>
    <t>2021/10</t>
  </si>
  <si>
    <t>nájom ten. kurtov júl-október 2021</t>
  </si>
  <si>
    <t>31982824</t>
  </si>
  <si>
    <t>Sabinov</t>
  </si>
  <si>
    <t>Lopty, DUNLOP 144 ks</t>
  </si>
  <si>
    <t>napínací systém k vyplietaciemu stroju</t>
  </si>
  <si>
    <t>PROS-PRO. COM; ARFAIAN</t>
  </si>
  <si>
    <t>50594885</t>
  </si>
  <si>
    <t>TK TIE-BREAK MALACKY, o.z.</t>
  </si>
  <si>
    <t>Prenájom kurtov 01.01.2021-30.06.2021</t>
  </si>
  <si>
    <t>Mgr. Peter Ondrovič</t>
  </si>
  <si>
    <t>14222302</t>
  </si>
  <si>
    <t>TENIS KLUB VRÚTKY</t>
  </si>
  <si>
    <t>antuka vrecovaná 0-2 mm, 7 ton</t>
  </si>
  <si>
    <t>BRANISLAV VOLKO</t>
  </si>
  <si>
    <t>51134039</t>
  </si>
  <si>
    <t>Tréningy v mesiaci  07/2021</t>
  </si>
  <si>
    <t>Marianna Schmidtová (SZČO)</t>
  </si>
  <si>
    <t>Leon Tennis Academy</t>
  </si>
  <si>
    <t>31928137</t>
  </si>
  <si>
    <t>Stredoslovenský tenisový zväz</t>
  </si>
  <si>
    <t>Denný tenisový tábor 16.-20.82021</t>
  </si>
  <si>
    <t>V.Rebrošová Žiar nad Hronom</t>
  </si>
  <si>
    <t>Tenisové lopty Dunlop Stage 1 216ks</t>
  </si>
  <si>
    <t>BB SPORT s.r.o. Továrniky</t>
  </si>
  <si>
    <t>42414890</t>
  </si>
  <si>
    <t>TC Mihal Bratislava</t>
  </si>
  <si>
    <t>Prenajom tenisovych dvorcov od 1.8.2021 - 14.10.2021</t>
  </si>
  <si>
    <t>UNI POINT, s.r.o.</t>
  </si>
  <si>
    <t>50338072</t>
  </si>
  <si>
    <t>TENIS CLUB Nové Zámky</t>
  </si>
  <si>
    <t>127/21</t>
  </si>
  <si>
    <t>Raketa 3 ks</t>
  </si>
  <si>
    <t>mikina 2ks, ponožky 3 páre, výplete 2 ks, testovacia raketa2 ks, loptičky 5 ks</t>
  </si>
  <si>
    <t>testovacia raketa</t>
  </si>
  <si>
    <t>42165474</t>
  </si>
  <si>
    <t>TK E.T. Jaslovské Bohunice</t>
  </si>
  <si>
    <t>SKADIN0000196001</t>
  </si>
  <si>
    <t>športové oblečenie</t>
  </si>
  <si>
    <t>adidas Slovakia, s.r.o.</t>
  </si>
  <si>
    <t>Ing. Juraj Kútik - obchodná firma</t>
  </si>
  <si>
    <t>35678194</t>
  </si>
  <si>
    <t>Tenisová klub RELAX Liptovský Mikuláš- Palúdzka</t>
  </si>
  <si>
    <t>Antuka s dovozom 6t</t>
  </si>
  <si>
    <t>KANEX s.r.o. Obchodna 71, Bobrov</t>
  </si>
  <si>
    <t>34000313</t>
  </si>
  <si>
    <t>TK TCN Nitra</t>
  </si>
  <si>
    <t>antuka 4t</t>
  </si>
  <si>
    <t>30998891</t>
  </si>
  <si>
    <t>Tenisový klub Zohor</t>
  </si>
  <si>
    <t>Fa 20210212</t>
  </si>
  <si>
    <t>nákup antuky /2tony/</t>
  </si>
  <si>
    <t>Fa 721013</t>
  </si>
  <si>
    <t>tenisová nahrávacia stena</t>
  </si>
  <si>
    <t>JHL-PRODUKT,s.r.o.</t>
  </si>
  <si>
    <t>42163901</t>
  </si>
  <si>
    <t>FORTUNA Trnava</t>
  </si>
  <si>
    <t>úhrada faktúry-prenájom kurtov -obdobie 8,9/2021</t>
  </si>
  <si>
    <t>FORTUNA IS, spol.  s r.o.</t>
  </si>
  <si>
    <t>51250331</t>
  </si>
  <si>
    <t>Občianske združenie TALENT NiZa</t>
  </si>
  <si>
    <t>športové tašky 2ks - Under Armour DUFFLE XL</t>
  </si>
  <si>
    <t>SPORTISIMO SK S.r.o.</t>
  </si>
  <si>
    <t>497/21</t>
  </si>
  <si>
    <t>Babolat - športová taška 1ks, nákup náradia - výplet 1ks RPM Team 125/200, tlmič 1ks</t>
  </si>
  <si>
    <t>náradie - band, švihadlo, expander</t>
  </si>
  <si>
    <t>SM Systém</t>
  </si>
  <si>
    <t>Juraj Volf - BodyMas</t>
  </si>
  <si>
    <t>42299454</t>
  </si>
  <si>
    <t>Športový klub Prgress Rimavská Sobota</t>
  </si>
  <si>
    <t>,Šortky,polo,ponžky,potítko</t>
  </si>
  <si>
    <t>Tenis Point Herzebrck</t>
  </si>
  <si>
    <t>cestovné, MSR Dorast, Žilina 1.6.21, AUV</t>
  </si>
  <si>
    <t>Pivnik I.trener/otec</t>
  </si>
  <si>
    <t>36116165</t>
  </si>
  <si>
    <t xml:space="preserve">TK 2000 </t>
  </si>
  <si>
    <t>N/1/21</t>
  </si>
  <si>
    <t>činnosť športového odborníka</t>
  </si>
  <si>
    <t>Marián Ležák - TENTRE</t>
  </si>
  <si>
    <t>H/2/21</t>
  </si>
  <si>
    <t>42426057</t>
  </si>
  <si>
    <t>Tenisový klub EES Želiezovce</t>
  </si>
  <si>
    <t>Tenisové loptičky - 54 ks</t>
  </si>
  <si>
    <t>42354706</t>
  </si>
  <si>
    <t>TK GARDA Bratislava</t>
  </si>
  <si>
    <t>nájom za tenisové dvorce hala zima</t>
  </si>
  <si>
    <t>INTER - SC, spol. s.r.o.</t>
  </si>
  <si>
    <t>tenisové výplety</t>
  </si>
  <si>
    <t>31825184</t>
  </si>
  <si>
    <t>Tenisový klub Tlmače</t>
  </si>
  <si>
    <t>Lopty Dunlop Fort All Court 144ks</t>
  </si>
  <si>
    <t>2100088/21</t>
  </si>
  <si>
    <t>Bag + výplet Yonex</t>
  </si>
  <si>
    <t>Max Sport Slovakia s.r.o. BA</t>
  </si>
  <si>
    <t>00592129</t>
  </si>
  <si>
    <t>TJ Tenisový oddiel</t>
  </si>
  <si>
    <t>V51</t>
  </si>
  <si>
    <t>Nákup športového oblečenia a obuvi</t>
  </si>
  <si>
    <t>18047009</t>
  </si>
  <si>
    <t>Západoslovenský tenisový zväz</t>
  </si>
  <si>
    <t>D-31</t>
  </si>
  <si>
    <t>športové potreby/vybavenie</t>
  </si>
  <si>
    <t>nákup antuky 5 ton</t>
  </si>
  <si>
    <t>22192014</t>
  </si>
  <si>
    <t>TC Play Tennis Malinovo</t>
  </si>
  <si>
    <t>Tenisový rakety 2ks</t>
  </si>
  <si>
    <t>22192079</t>
  </si>
  <si>
    <t>Mentorská činnosť</t>
  </si>
  <si>
    <t>JHT s.r.o.</t>
  </si>
  <si>
    <t>22192108</t>
  </si>
  <si>
    <t>Prenájom tenisových kurtov 09/2021</t>
  </si>
  <si>
    <t>Jaborníkova Eva</t>
  </si>
  <si>
    <t>Nákup tenisové lopty Dunlop (ATP - 72 ks, Dunlop FORT - 144 ks, Dunlop MINI STAGE 2 - 72 ks) - SPOLU 288 loptičiek</t>
  </si>
  <si>
    <t>Prenájom tenisových kurtov 04-08/2021</t>
  </si>
  <si>
    <t>Oukey Tenis Chorvátsky Grob</t>
  </si>
  <si>
    <t>51465001</t>
  </si>
  <si>
    <t>Príspevky na individuálnu prípravu</t>
  </si>
  <si>
    <t>ubytovanie ITF15 Monastir Morvayová 41 nocí 31.01.-13.03. a couch Fabián 9 nocí 04.03.-13.03.2021</t>
  </si>
  <si>
    <t>Magic hotels Monastir Tunisia</t>
  </si>
  <si>
    <t>004/2021</t>
  </si>
  <si>
    <t>letenka couch Fabián a Morvayová prílet ITF15 Tunis-Wien</t>
  </si>
  <si>
    <t>Seneca Tours spol sro,Lichnerova 40,Senec</t>
  </si>
  <si>
    <t>003/2021</t>
  </si>
  <si>
    <t>letenka couch Fabián odlet na ITF15 Wien-Tunis 04.03.2021</t>
  </si>
  <si>
    <t>letenka Morvayová odlet na ITF15 Wien-Tunis 31.01.2021</t>
  </si>
  <si>
    <t>002/2021</t>
  </si>
  <si>
    <t>letenka Morvayová posun termínu ITF15 Tunis-Wien</t>
  </si>
  <si>
    <t>Nike športové oblečenie a obuv pre Morvayová</t>
  </si>
  <si>
    <t>DE282500217</t>
  </si>
  <si>
    <t>Tennis-Point Gmbh Herzebrock33442 Deutschland</t>
  </si>
  <si>
    <t>vyváženi,testovanie a úprava rakiet Babolat pre Morvayová Viktória</t>
  </si>
  <si>
    <t>Vladislav Cupák 8 Mája Svidník</t>
  </si>
  <si>
    <t>30/21</t>
  </si>
  <si>
    <t>6 ks Babolat rakety a taška pre Morvayová</t>
  </si>
  <si>
    <t>ing Juraj Kútik obch firma,Bakossova 18 Banská Bystrica</t>
  </si>
  <si>
    <t>permanentka na 10 fyzio ošetrení pre Morvayová</t>
  </si>
  <si>
    <t>Fitnes sro Seberíniho 9 Ružinov Bratislava</t>
  </si>
  <si>
    <t>cestovné poistenie  Viktória Morvayová 2021</t>
  </si>
  <si>
    <t>Poisťovňa Union as Karadžičova 10 Bratislava</t>
  </si>
  <si>
    <t>2 ks tenisové rakety Babolat drive pre Morvayová</t>
  </si>
  <si>
    <t>Vachy Sport sro Mamateyova 28 Bratislava</t>
  </si>
  <si>
    <t>005/2021</t>
  </si>
  <si>
    <t>letenka Morvayová a couch  9.4.2021 Wien-Calvi na ITF25000 Calvi</t>
  </si>
  <si>
    <t>SEneca Tours spol sro,Lichnerova 40,Senec</t>
  </si>
  <si>
    <t>ubytovanie 4 noci, 25.-29.04.2021 hráčky Viktória Morvayová  W25 Oeiras Portugalsko</t>
  </si>
  <si>
    <t>Vila Galé Hotels OPERA 1300141 Lisboa Portugal</t>
  </si>
  <si>
    <t>ubytovanie 1 noc 28.-29.04.2021 hráčky Viktória Morvayová W25 Oeiras Portugalsko</t>
  </si>
  <si>
    <t>ubytovanie 3 noci 07.-10.05.2021, 2 osoby hráčky Viktória Morvayová a couch W15 Jerusalem Izrael</t>
  </si>
  <si>
    <t>Prima Kings Hotel Jeusalem Izrael</t>
  </si>
  <si>
    <t>ubytovanie 3 noci od 10.05.hráčky, 2 osoby Viktória Morvayová a couch W15 Jerusalem Izrael</t>
  </si>
  <si>
    <t>PCR test hráčky Viktória Morvayová 28.04. W25 Oeiras Portugalsko</t>
  </si>
  <si>
    <t>SYNLAB Cap Social Com de Lisboa Portugal</t>
  </si>
  <si>
    <t>PCR test couch Denisa Morvayová 28.04.2021 W25 Oeiras Portugalsko</t>
  </si>
  <si>
    <t>ubytovanie 6 noci 17.-23.05.2021, 2 osoby hráčky Viktória Morvayová a couch W15 Tbilisi</t>
  </si>
  <si>
    <t>Maqro Tourism LLC Tbilisi Gruzia</t>
  </si>
  <si>
    <t>letenka 2 osoby  odlet Wien 25.04.2021 do Lisabon a 30.04.2021 späť ITF W25 Qeiras</t>
  </si>
  <si>
    <t>test PCR Viktória Morvayová 07.05.W15 Jerusalem</t>
  </si>
  <si>
    <t xml:space="preserve">Check2Fly by Omega Rambam Ben Gurion Airport </t>
  </si>
  <si>
    <t>test PCR Rudolf Morvay couch 07.05. W15 Jerusalem</t>
  </si>
  <si>
    <t>00087/2021</t>
  </si>
  <si>
    <t>16.06. PCR test hráčky a couch 2xW25 Madrid</t>
  </si>
  <si>
    <t>Euromedicalsa AlcobendasEasy Cov Madrid</t>
  </si>
  <si>
    <t>ubytovanie 14 nocí  03.-17.06.2021, 2 osoby Viktória Morvayová a couch 2xW25 Madrid</t>
  </si>
  <si>
    <t>Gestora Hotel Villa Madrid Xaudaro 2,Spanielsko</t>
  </si>
  <si>
    <t>letenka 2 osoby  Wien-Madrid 03.06.2021na W25 Madrid</t>
  </si>
  <si>
    <t>Lastminute com.booking  Madrid</t>
  </si>
  <si>
    <t>letenka 2 osoby Madrid-Wien 17.06.2021 z W25 Madrid</t>
  </si>
  <si>
    <t>ubytovanie 8 nocí  07.-15.04.2021, 2 osoby Viktória Morvayová a couch 25W Calvi</t>
  </si>
  <si>
    <t xml:space="preserve">Mariana Hotel Avenue Santa Maria 20260 Calvi </t>
  </si>
  <si>
    <t>letenka 2 osoby Viedeň-Lisabon-Viedeň  25. 30.04.2021</t>
  </si>
  <si>
    <t>letenka2 osobyViedeň-Tel Aviv  07.05.2021</t>
  </si>
  <si>
    <t>letenka 2 osoby Tel Aviv-Tbilisi 13.05.2021</t>
  </si>
  <si>
    <t>ubytovanie 2 osoby  Nur Sultan 2.-15.7.2021  14 nocí</t>
  </si>
  <si>
    <t>2107TENIF</t>
  </si>
  <si>
    <t>Park Inn Radisson Astana Sary Arka 8A Kazachstan</t>
  </si>
  <si>
    <t>ubytovanie 2 osoby ITF25 Tel avvi 16.-19.7.2021 4 noci</t>
  </si>
  <si>
    <t>HT001158</t>
  </si>
  <si>
    <t>Holiday Inn Rustavely str Tel Avi Gruzia</t>
  </si>
  <si>
    <t>ubytovanie 2 osoby ITF 25 Parnu  31.7.-3.8.2021 na 3 noci</t>
  </si>
  <si>
    <t xml:space="preserve">Hotell EMMI Laine2,Parnu </t>
  </si>
  <si>
    <t>ubytovanie 2 osoby ITF25 Parnu 3.-6.8.2021 na 3 noci</t>
  </si>
  <si>
    <t>ubytovanie 2 osoby ITF25 Parnu  1 noc 6.-7.8.2021</t>
  </si>
  <si>
    <t>ubytovanie 1 osoba 22.-25.7.2021 na 3 noci Bratislava</t>
  </si>
  <si>
    <t>Hotel Set Kalinčiakova29 Bratislava</t>
  </si>
  <si>
    <t>ubytovanie 2 osoby ITF25 Pretoria  23.-28.9.2021 5 nocí</t>
  </si>
  <si>
    <t>Hotel Hatfield Pretoria South Africa</t>
  </si>
  <si>
    <t>ubytovanie 1 osobana 4 noci  27.-31.7.2021 Bratislaba</t>
  </si>
  <si>
    <t>ubytovanie 2 osoby Budapest  11.-13.8.2021 na 2 noci</t>
  </si>
  <si>
    <t>HU10219522</t>
  </si>
  <si>
    <t>Hotel Radisson Blu Budapest</t>
  </si>
  <si>
    <t>letenka 2 osobyViedeň-Johannesburg-Viedeň  11.9.-2.10.2021</t>
  </si>
  <si>
    <t>Opodo Barcelona 21 Španielsko</t>
  </si>
  <si>
    <t>1009TE</t>
  </si>
  <si>
    <t>ubytovanie 2 osoby Johannesburg 11.-22.9.2021 11 nocí</t>
  </si>
  <si>
    <t>Garden Court Johannesburg South Africa</t>
  </si>
  <si>
    <t>letenka 2 osoby ITF25 Parnu Tallin-Viedeň  7.8.2021</t>
  </si>
  <si>
    <t>Travel Genio Vienna</t>
  </si>
  <si>
    <t>MPYE4</t>
  </si>
  <si>
    <t>letenka 2 osoby ITF25 Ouerias Viedeň-Madrid 15.8.2021</t>
  </si>
  <si>
    <t>IBERIA Madrid 121 Espanol</t>
  </si>
  <si>
    <t>letenka 2 osoby ITF25 Madrid-Geneva 26.08.2021</t>
  </si>
  <si>
    <t>letenka 2 osoby ITF25 Parnu Viedeň-Tallin 31.07.201</t>
  </si>
  <si>
    <t>ubytovanie 2 osoby ITF60 Geneve 3 noci 29.8.-1.9.2021</t>
  </si>
  <si>
    <t>Hotel Diplomate ,Terrassiere46,Geneva</t>
  </si>
  <si>
    <t>RCH2PKYSW9</t>
  </si>
  <si>
    <t>ubytovanie 2 osoby ITF60 Geneve 3 noci 26.-29.8.2021</t>
  </si>
  <si>
    <t>IE9827384</t>
  </si>
  <si>
    <t>Airbnb South Lotto road Dublin Ireland</t>
  </si>
  <si>
    <t>P213636</t>
  </si>
  <si>
    <t>ubytovanie 2 osoby ITF25 Ourense 6 nocí 15.-21.8.2021</t>
  </si>
  <si>
    <t>BJ5488226</t>
  </si>
  <si>
    <t>Hotel Francisco Bedoya17,Ourense</t>
  </si>
  <si>
    <t>zmena spiatočného letu pre Morvayova a couch z Tbilisi do Vieden z ITF15 z 23.05.2021 na 19.5.2021</t>
  </si>
  <si>
    <t>Seneca Tours spol s.r.o.</t>
  </si>
  <si>
    <t xml:space="preserve">letenky 2 osoby  Geneve-Vieden 31.08.2021 </t>
  </si>
  <si>
    <t>Opodo Barcelona21 Spanielsko</t>
  </si>
  <si>
    <t>ubytovanie couch a Morvayová ITF25 Pretoria 5 nocí  od 23.09.2021</t>
  </si>
  <si>
    <t>ubytovanie  ITF25 Pretoria 2 noci 30.9.-2.10.2021, 2 osoby</t>
  </si>
  <si>
    <t>Hotel Sheraton Pretoria South Africa</t>
  </si>
  <si>
    <t>ubytovanie 2 noci v Bratislave 11.-13.10.2021, 1 osoba</t>
  </si>
  <si>
    <t xml:space="preserve">Hotel West </t>
  </si>
  <si>
    <t xml:space="preserve">Nike športové oblečenie a obuv </t>
  </si>
  <si>
    <t xml:space="preserve">Tennis-Point Gmbh </t>
  </si>
  <si>
    <t>Nike Parndorf Factory Rakusko</t>
  </si>
  <si>
    <t>ubytovanie  2 noci v Bratislave 9.-11.9.2021, 1 osoba</t>
  </si>
  <si>
    <t>Hotel Set s.r.o.</t>
  </si>
  <si>
    <t>tenisový tréning október 2021</t>
  </si>
  <si>
    <t>Hultai Gergely Mogyoród 5 Maďarsko</t>
  </si>
  <si>
    <t>tenisový tréning september 2021</t>
  </si>
  <si>
    <t>ubytovanie  1 noc v Bratislave 14.-15.08.2021, 1 osoba</t>
  </si>
  <si>
    <t>Hotel West</t>
  </si>
  <si>
    <t>ubytovanie  1 noc v Bratislave 10.-11.08.2021, 1 osoba</t>
  </si>
  <si>
    <t>letenky TelAviv-Tbilis-Viedeň ITF 15 Tbilisi a ITF15 Tel Aviv 16.05.2021, 2 osoby</t>
  </si>
  <si>
    <t>Daniel Trčka</t>
  </si>
  <si>
    <t>služby trénera za 01/2020</t>
  </si>
  <si>
    <t>služby trénera za 02/2020</t>
  </si>
  <si>
    <t>Letenky Viedeň-Mallorca, 2 osoby 1.1.2021</t>
  </si>
  <si>
    <t>Pelicantravel.com s.r.o.</t>
  </si>
  <si>
    <t>Transport z letiska na hotel 1.1.2021</t>
  </si>
  <si>
    <t>Taxi 1020 Palma</t>
  </si>
  <si>
    <t>SR-2485</t>
  </si>
  <si>
    <t>Ubytovanie, 2 osoby, 7 nocí 1.-8.1.2021</t>
  </si>
  <si>
    <t>Rafa Nadal Sport Resicence</t>
  </si>
  <si>
    <t>SR-2645</t>
  </si>
  <si>
    <t>Ubytovanie, 2 osoby, 7 nocí, 8.-15.1.2021</t>
  </si>
  <si>
    <t>Transport z hotela na letisko 15.1.2021</t>
  </si>
  <si>
    <t>Bienvenidos al servicio de taxi de Manacor</t>
  </si>
  <si>
    <t>Letenka Mallorca-Viedeň, 2 osoby 15.1.2021</t>
  </si>
  <si>
    <t>AIR 55 s.r.o.</t>
  </si>
  <si>
    <t>vklad na turnaj 2.-7.1.2021</t>
  </si>
  <si>
    <t>Santander</t>
  </si>
  <si>
    <t>vklad na turnaj 9.-14.1.2021</t>
  </si>
  <si>
    <t>služby trénera za 3/2021</t>
  </si>
  <si>
    <t>služby trénera za 3,4/2021</t>
  </si>
  <si>
    <t>služby trénera za 4/2021</t>
  </si>
  <si>
    <t>Vitalii Shcherba</t>
  </si>
  <si>
    <t>služby trénera za 5/2021</t>
  </si>
  <si>
    <t>Michal Karel</t>
  </si>
  <si>
    <t>BB SPORT, s. r. o.</t>
  </si>
  <si>
    <t>vklad na turnaj 12.-15.4.2021</t>
  </si>
  <si>
    <t>Yeltsin cup (J1 Kazaň)</t>
  </si>
  <si>
    <t>vklad na turnaj  25.-29.4.2021</t>
  </si>
  <si>
    <t>Orel jednota Praha - Balkán</t>
  </si>
  <si>
    <t>Ubytovanie 25.-29.4.2021,  4 noci 2 osoby</t>
  </si>
  <si>
    <t>vklad na turnaj 3-8.5.2021</t>
  </si>
  <si>
    <t>Oradea Junior Trophy</t>
  </si>
  <si>
    <t>covid test Peter Benjamin Privara  7.5.2021</t>
  </si>
  <si>
    <t>SC BIOINVEST SRL</t>
  </si>
  <si>
    <t>covid test Shcherre Vitalii 7.5.2021</t>
  </si>
  <si>
    <t>ubytovanie 2.-7.5.2021, 5 noci, 2 osoby</t>
  </si>
  <si>
    <t>RO1559737</t>
  </si>
  <si>
    <t>CONTINENTAL HOTELS S.A.</t>
  </si>
  <si>
    <t>parkovné 2.-7.5.2021</t>
  </si>
  <si>
    <t>vklad na turnaj 22.-29.5.2021</t>
  </si>
  <si>
    <t>DE321656175</t>
  </si>
  <si>
    <t>ITF Juniors tour U18 Hannover</t>
  </si>
  <si>
    <t>covid test Privara 27.5.2021</t>
  </si>
  <si>
    <t>Alexander Gorovits</t>
  </si>
  <si>
    <t>covid test Privara 28.5.2021</t>
  </si>
  <si>
    <t>ubytovanie,  23.-29.5.2021, 6 nocí, 1 osoba</t>
  </si>
  <si>
    <t>DE244500168</t>
  </si>
  <si>
    <t>GHOTEL hotel&amp;living Hannover</t>
  </si>
  <si>
    <t>služby trénera za 6/2021</t>
  </si>
  <si>
    <t>služby trénera za 7/2021</t>
  </si>
  <si>
    <t>služby trénera za 8/2021</t>
  </si>
  <si>
    <t>00225053</t>
  </si>
  <si>
    <t>COVID test</t>
  </si>
  <si>
    <t>CYTOPATHOS spol. s r. o.</t>
  </si>
  <si>
    <t>Letenka Viedeň-Kapské mesto-Viedeň, 22.10.-2.11.2021, 2 osoby</t>
  </si>
  <si>
    <t>doplatok letenky zmena dátumu na 30.10.2021</t>
  </si>
  <si>
    <t>Ubytovanie, 1 noc 23.10.-24.10.2021, 2 osoby</t>
  </si>
  <si>
    <t>SUN SQUARE CAPE TOWN</t>
  </si>
  <si>
    <t>vklad na turnaj 24.-29.10.2021</t>
  </si>
  <si>
    <t>JA Cape Town U18</t>
  </si>
  <si>
    <t>COVID testy</t>
  </si>
  <si>
    <t>Indalo Bio (PTY) Ltd.</t>
  </si>
  <si>
    <t>transfer na letisko Vienna 22.10.2021</t>
  </si>
  <si>
    <t>Transfer to airport Wien</t>
  </si>
  <si>
    <t>transfer z letiska Vienna 31.10.2021</t>
  </si>
  <si>
    <t>služby trénera za 9/2021</t>
  </si>
  <si>
    <t>služby trénera za 10/2021</t>
  </si>
  <si>
    <t>ubytovanie Mouratoglu  B&amp;B, 9.-15.1.2021 6 noci, 2 osoby</t>
  </si>
  <si>
    <t>Hotel B&amp;B ,Biot</t>
  </si>
  <si>
    <t>letenka Vienna-Nice.Vienna,Radka Zelníčková 09.01.-15.01.2021</t>
  </si>
  <si>
    <t>Millennium Travel,s.r.o.</t>
  </si>
  <si>
    <t>letenka Vienna-Nice-Vienna,trener 09.01.-15.01.21</t>
  </si>
  <si>
    <t>týždenný kemp  9.-15.1.2021</t>
  </si>
  <si>
    <t>Mouratoglou Academy</t>
  </si>
  <si>
    <t>PCR test Francúzsko 14.01.2021</t>
  </si>
  <si>
    <t>letenka turnaj Vienna-Kiev,Radka Zelníčková 17.01-22.01.21</t>
  </si>
  <si>
    <t>letenka turnaj Vienna-Kiev,tréner 17.01.-22.01.21</t>
  </si>
  <si>
    <t>tenisová obuv Nike</t>
  </si>
  <si>
    <t>Vachy Sport s.r.o.</t>
  </si>
  <si>
    <t>letenka Vienna-Antalya Radka Zelníčková 24.03.21</t>
  </si>
  <si>
    <t>letenka Vienna-Antalya tréner 24.03.21</t>
  </si>
  <si>
    <t>ubytovanie Antalya San-Tur Turizm A.S 2 osoby 4 noci 24.03.-28.03.2021</t>
  </si>
  <si>
    <t>Antalya San Turizm A.S</t>
  </si>
  <si>
    <t>ubytovanie Antalya San-Tur Turizm A.S 2 osoby 5 noci 28.03.-02.04.2021</t>
  </si>
  <si>
    <t>ubytovanie Antalya San-Tur Turizm A.S 2 osoby 2 noci 02.04.-04.04.2021</t>
  </si>
  <si>
    <t>ubytovanie Antalya San-Tur Turizm A.S 2 osoby 6 noci 05.04.-11.04.2021</t>
  </si>
  <si>
    <t>ubytovanie Antalya Tenis Organizasyon 2 osoby 4 noci 11.04.-15.04.2021</t>
  </si>
  <si>
    <t>Tennis Organizasyonlari,Antalya</t>
  </si>
  <si>
    <t>letenka Antalya-Vienna tréner 15.04.21</t>
  </si>
  <si>
    <t>PCR test+transfer letisko Antalya Radka Zelníčková 21.04.2021</t>
  </si>
  <si>
    <t>Club Megasaray</t>
  </si>
  <si>
    <t>PCR test turnaj ITF J1 Ricany,26.4.-02.05.2021,Radka Zelníčková</t>
  </si>
  <si>
    <t>Analytx s.r.o.</t>
  </si>
  <si>
    <t>PCR test turnaj ITF J1 Ricany,26.4.-02.05.2021,Zuzana  Zelníčková</t>
  </si>
  <si>
    <t>vklad na turnajITF J1 Ricany,25.4.2021,Radka Zelníčková</t>
  </si>
  <si>
    <t>Orel jednota Praha-Balkán</t>
  </si>
  <si>
    <t>Ubytovanie turnaj ITF J1 Ricany,Radka Zelníčková,25.4.-28.4.2021,3 noci, 2 osoby</t>
  </si>
  <si>
    <t>Pavilon Ricany s.r.o.</t>
  </si>
  <si>
    <t>Tenisová obuv na grass 2ks</t>
  </si>
  <si>
    <t>Head Sport s.r.o.</t>
  </si>
  <si>
    <t>Tenisové oblečenie 1ks</t>
  </si>
  <si>
    <t>Nike Store</t>
  </si>
  <si>
    <t>Tenisové oblečenie 2ks</t>
  </si>
  <si>
    <t>A3 Sport s.r.o.</t>
  </si>
  <si>
    <t>Zalando</t>
  </si>
  <si>
    <t>Športové šortky white 1ks</t>
  </si>
  <si>
    <t>Športové Tilko 1ks</t>
  </si>
  <si>
    <t>Tenisová obuv 1ks</t>
  </si>
  <si>
    <t>Tennis Warehouse</t>
  </si>
  <si>
    <t>tréningový proces TC Empire Trnava a.s.,Radka Zelníčková 01.12.-31.12.2020</t>
  </si>
  <si>
    <t>TC Empire Trnava a.s.</t>
  </si>
  <si>
    <t>tréningový proces TC Empire Trnava a.s.,Radka Zelníčkov01.04.-30.04.2021</t>
  </si>
  <si>
    <t>tréningový proces TC Empire Trnava a.s.,R.Zelníčková 01.03.-31.03.2021</t>
  </si>
  <si>
    <t>Ubytovanie Hotel Set,R.Zelníčková 01.07.-31.07.2021, 1 osoba</t>
  </si>
  <si>
    <t>Transfer NTC-Airport Vienna ,Radka Zelníčková</t>
  </si>
  <si>
    <t>Ubytovanie  Radka Zelníčková 8/2021</t>
  </si>
  <si>
    <t>Ubytovanie Radka Zelníčková 9/2021</t>
  </si>
  <si>
    <t>Ubytovanie, turnaj WTA 500 Ostrava Open 2021, 15.-18.9.2021, 3 noci, 2 osoby</t>
  </si>
  <si>
    <t xml:space="preserve">Quality Hotel </t>
  </si>
  <si>
    <t>tenisový materiál</t>
  </si>
  <si>
    <t>Head Sport Gmbh</t>
  </si>
  <si>
    <t>Letenka turnaj ITF junior Sanxenxo 18.10.-24.10.2021Španielsko,otec Radovan Zelníček Vienna-Vigo 18.10.2021</t>
  </si>
  <si>
    <t>1127/21</t>
  </si>
  <si>
    <t>Letenka turnaj ITF junior Sanxenxo 18.10.-24.10.2021Španielsko,otec Radovan Zelníček Porto-Vienna 20.10.2021</t>
  </si>
  <si>
    <t>vklad na turnaj ITF Jablonec Nad Nisou 12.-19.9.2021,kvalifikácia,Radka Zelníčková</t>
  </si>
  <si>
    <t>trénerske služby</t>
  </si>
  <si>
    <t>Zuzana deWidt</t>
  </si>
  <si>
    <t>trénerske služby 1/21</t>
  </si>
  <si>
    <t>fyzioterapeuticke služby 1/21</t>
  </si>
  <si>
    <t>Mgr. Jana Sýkorová</t>
  </si>
  <si>
    <t>2021-SAL7-000259987</t>
  </si>
  <si>
    <t>letenky Krakow-Tallin 9.2.2021, 2 osoby</t>
  </si>
  <si>
    <t>B61965778</t>
  </si>
  <si>
    <t>dDreams</t>
  </si>
  <si>
    <t>Testovanie Covid 19 16.4.2021</t>
  </si>
  <si>
    <t>Nemocnica Agel Zvolen a.s.</t>
  </si>
  <si>
    <t>I07684100003930</t>
  </si>
  <si>
    <t>Prenájom vozidla turnaj J5 Tallin-EST, 18.02.-05.03.2021</t>
  </si>
  <si>
    <t>Ideal LIMITED - Taĺlin-Estonia</t>
  </si>
  <si>
    <t>2021-SAL7-000418143</t>
  </si>
  <si>
    <t>Letenky tunaj J5- Tallin-EST 05.03.2021, Tallin-Viedeň, 2 osoby, Irina Balus+trenerka Zuzana DeWidt.</t>
  </si>
  <si>
    <t>Vacaiones eDreams SLU</t>
  </si>
  <si>
    <t>2100030/21</t>
  </si>
  <si>
    <t>tenisové oblečenie a obuv</t>
  </si>
  <si>
    <t>tenisová obuv</t>
  </si>
  <si>
    <t>Ubytovanie turnaj J5-Skopje-MNE 08.-09.05.2021, 2 osoby, Irina Balus+trenerka Zuzana DeWidt</t>
  </si>
  <si>
    <t>Hotel Russia</t>
  </si>
  <si>
    <t>Ubytovanie turnaj J5-Skopje-MNE 08.-16.05.2021, 2 osoby Irina Balus+trenerka Zuzana DeWidt</t>
  </si>
  <si>
    <t>Fyzioterapeutické služby</t>
  </si>
  <si>
    <t>RC93MXMDNY</t>
  </si>
  <si>
    <t>Ubytovanie 2 osoby Irina Balus+Coach, ITF J3 Krakow  10.-15.8.2021 5 noci</t>
  </si>
  <si>
    <t>Graffit House Apartment</t>
  </si>
  <si>
    <t>vklad na turnaj11.-15.8.2021</t>
  </si>
  <si>
    <t>Charĺie Berwzakiewicz Memorial</t>
  </si>
  <si>
    <t>Ubytovanie 2 osoby Irina Balus+Coach, ITF J3 Praha 17.-20.8.2021 3 noci</t>
  </si>
  <si>
    <t>B&amp;B Hotel Prague City</t>
  </si>
  <si>
    <t>vklad na turnaj 18.-22.8.2021</t>
  </si>
  <si>
    <t>I. CLTK Cup</t>
  </si>
  <si>
    <t>Ubytovanie 2 osoby Irina Balus+Coach, ITF J4 Rotterdam  27.6.-3.7.2021 6 noci</t>
  </si>
  <si>
    <t>Bastion Hotel Rotterdam Alexander</t>
  </si>
  <si>
    <t>RCF9S9HSRE</t>
  </si>
  <si>
    <t>Ubytovanie 2 osoby Irina Balus+Coach, ITF  J4 Eindhoven  19.-27.6.2021 8 noci</t>
  </si>
  <si>
    <t>Leende</t>
  </si>
  <si>
    <t>vklad na turnaj 21.-24.6.2021</t>
  </si>
  <si>
    <t>Amjoy Cup 2021</t>
  </si>
  <si>
    <t>vklad na turnaj 28.-30.6.2021</t>
  </si>
  <si>
    <t>FOCUS Tennis Academy</t>
  </si>
  <si>
    <t>RCJJH3FD4E</t>
  </si>
  <si>
    <t>Ubytovanie 2 osoby Irina Balus+Coach, ITF J4 Aarhus 13.-19.6.2021 6 noci</t>
  </si>
  <si>
    <t>Aarhus</t>
  </si>
  <si>
    <t>Ubytovanie J3 a J2 Stellenbosch (JAR) 7.-21.10-2021, 14 noci, 2 osoby</t>
  </si>
  <si>
    <t>Avemore Apartments Stellenbosch South Africa</t>
  </si>
  <si>
    <t>Ubytovanie J2 Novi Sad (SRB) 29.8.-2-9-2021, 4 noci, 2 osoby</t>
  </si>
  <si>
    <t>HTUP Park Novosadskog sajma 35 Novi Sad</t>
  </si>
  <si>
    <t>204.954</t>
  </si>
  <si>
    <t xml:space="preserve">Ubytovanie J3 Barcelona (ES) 5.-8.9.2021 ,3 noci, 2 osoby </t>
  </si>
  <si>
    <t>Hotel Esplugues Ignasi Iglesias 83, Esplugues de Llobregat</t>
  </si>
  <si>
    <t>FS139567/VL</t>
  </si>
  <si>
    <t>Ubytovanie J3 El Prat de Llobregat (ES) 12.-15.9-2021, 3 noci, 2 osoby</t>
  </si>
  <si>
    <t>B&amp;B Hotel Barcelona Viladecans, av. Olof Palme 24, Viladecans.</t>
  </si>
  <si>
    <t>0034518/VL a 0034519/VL</t>
  </si>
  <si>
    <t xml:space="preserve">Ubytovanie J3 El Prat de Llobregat (ES) 17.18-9.2021, 1 noc, 2 osoby </t>
  </si>
  <si>
    <t>0034470/VL</t>
  </si>
  <si>
    <t>Ubytovanie J3 El Prat de Llobregat (ES) 15.-16.9.2021, 1 noc, 2 osoby</t>
  </si>
  <si>
    <t>Ubytovanie J1 Charleroi Marcinelle (BE) 18.-24.9.2021, 5 noci, 2 osoby</t>
  </si>
  <si>
    <t>Hotel Aero, Rue de Louis Bleriot 4, Gosselies</t>
  </si>
  <si>
    <t>095411990Z</t>
  </si>
  <si>
    <t>Letenky Budapest - Barcelona 1.9.2021, 1 osoba</t>
  </si>
  <si>
    <t>Wizzair</t>
  </si>
  <si>
    <t>vklad na turnaj 6.-9.9.2021</t>
  </si>
  <si>
    <t>Nacho Juncosa assoc. Sportiva</t>
  </si>
  <si>
    <t>vklad na turnaj 20.-24.9.2021</t>
  </si>
  <si>
    <t>Astrid Bowl Charleroi</t>
  </si>
  <si>
    <t>3.762</t>
  </si>
  <si>
    <t>Vypletanie rakiet J3 El Prat de Llobregat (ES)</t>
  </si>
  <si>
    <t xml:space="preserve">Tennis Friends, Prat de Llobregat - Barcelona </t>
  </si>
  <si>
    <t>3.817</t>
  </si>
  <si>
    <t>3.681</t>
  </si>
  <si>
    <t>638.172</t>
  </si>
  <si>
    <t>Covid test J1 Charleroi Marcinelle (BE)</t>
  </si>
  <si>
    <t>Pharmacie de la Cascade</t>
  </si>
  <si>
    <t>PCR Covid test pred turnajom J3 Stellenbosch (JAR)</t>
  </si>
  <si>
    <t xml:space="preserve">Váš lekár s.r.o. Bratislava </t>
  </si>
  <si>
    <t>športové pomôcky</t>
  </si>
  <si>
    <t>iM3s.r.o.</t>
  </si>
  <si>
    <t>S300000019</t>
  </si>
  <si>
    <t>Moveo, s.r.o.</t>
  </si>
  <si>
    <t>trénerské služby 2/21</t>
  </si>
  <si>
    <t>Ing.Boris Sedlacek</t>
  </si>
  <si>
    <t>Slovenske liecebne kupele Rajecke Teplce, a.s.</t>
  </si>
  <si>
    <t>tenisové lopty</t>
  </si>
  <si>
    <t>masérske služby</t>
  </si>
  <si>
    <t>SK2023310355</t>
  </si>
  <si>
    <t>JaMa SK s.r.o.</t>
  </si>
  <si>
    <t>Slovenské liečebné kúpele Rajecké Teplce, a.s.</t>
  </si>
  <si>
    <t>1_2021</t>
  </si>
  <si>
    <t>Žilinská tenisová škola</t>
  </si>
  <si>
    <t>pilates/masérske služby</t>
  </si>
  <si>
    <t>PILATES, s.r.o.</t>
  </si>
  <si>
    <t>ubytovanie 7.-9.6.2021, 2 noci,1 osoba</t>
  </si>
  <si>
    <t>POLONEC, s.r.o.</t>
  </si>
  <si>
    <t>2021/613</t>
  </si>
  <si>
    <t>ubytovanie 3.-7.7.2021, 4 noci, 1 osoba</t>
  </si>
  <si>
    <t>Colorsinn Sarajevo</t>
  </si>
  <si>
    <t>trénerské služby 7/21</t>
  </si>
  <si>
    <t>Mgr. Martin Chachula</t>
  </si>
  <si>
    <t>FV2108793</t>
  </si>
  <si>
    <t>športové pomôcky, oblečenie, obuv</t>
  </si>
  <si>
    <t>2021/1122</t>
  </si>
  <si>
    <t>ubytovanie 16.-20.8.2021, 5 noci, 1 osoba</t>
  </si>
  <si>
    <t>pilates cvičenie</t>
  </si>
  <si>
    <t>PLIATES, s.r.o.</t>
  </si>
  <si>
    <t>kredit vstup fittness</t>
  </si>
  <si>
    <t>MOZOLANI TRAININGS AGENCY/MOZOLANI KULTURISTICKY ODDIEL</t>
  </si>
  <si>
    <t>športová prehliadka</t>
  </si>
  <si>
    <t>IMUNOSPORT s.r.o.</t>
  </si>
  <si>
    <t>Fitline nápoje-Basics,Acti,drink,Zellschutz</t>
  </si>
  <si>
    <t>Hanbav s.r.o.</t>
  </si>
  <si>
    <t>CH Alpha kolagén na kĺby</t>
  </si>
  <si>
    <t>AF Rehab s.r.o.</t>
  </si>
  <si>
    <t>MR kĺbu</t>
  </si>
  <si>
    <t>MR Piešťany s.r.o.</t>
  </si>
  <si>
    <t>Fitline protein</t>
  </si>
  <si>
    <t>Poplatok za vyšetrenie u ortopéda</t>
  </si>
  <si>
    <t>Sportmed s.r.o.</t>
  </si>
  <si>
    <t>Fitline protein,resto</t>
  </si>
  <si>
    <t>BCAA nápoje</t>
  </si>
  <si>
    <t>Tesco Stores SR a.s.</t>
  </si>
  <si>
    <t>DUNLOP ATP 2 kartóny tenisové lopty</t>
  </si>
  <si>
    <t>športové krátke nohavice</t>
  </si>
  <si>
    <t>A3 sport s.r.o.</t>
  </si>
  <si>
    <t>športové krátke nohavice,tričko</t>
  </si>
  <si>
    <t>tričko</t>
  </si>
  <si>
    <t>výplet Pacific Polyforce 1,24mm 2roly</t>
  </si>
  <si>
    <t>Sportsone.cz Vladimir Sedlař</t>
  </si>
  <si>
    <t>2021-13193018</t>
  </si>
  <si>
    <t xml:space="preserve">letenky pre 2osoby Budapešť-Tunis </t>
  </si>
  <si>
    <t>KIWI.com s.r.o.</t>
  </si>
  <si>
    <t>PCR test</t>
  </si>
  <si>
    <t>SALVUS s.r.o.</t>
  </si>
  <si>
    <t>ubytovanie pre 2 osoby ITF turnaj Nabeul Tunis</t>
  </si>
  <si>
    <t>S.H.T Khayam Garden Nabeul</t>
  </si>
  <si>
    <t>001/2021ITFJ4S</t>
  </si>
  <si>
    <t>ubytovanie pre 2 osoby ITF turnaj Sousse</t>
  </si>
  <si>
    <t>El Mouradi Palace Sousse TN</t>
  </si>
  <si>
    <t>2021-13296951</t>
  </si>
  <si>
    <t>letenky pre 2osoby Tunis-Viedeň</t>
  </si>
  <si>
    <t>ubytovanie pre 2 osoby Sfax,Tunis</t>
  </si>
  <si>
    <t>TCSF-Tennis Club De Sfax Hotel Ibis</t>
  </si>
  <si>
    <t>ubytovanie pre 2 osoby Tunis</t>
  </si>
  <si>
    <t>Hotel Carlton Tunis</t>
  </si>
  <si>
    <t>Tennis.Point GmbH Herzebrock</t>
  </si>
  <si>
    <t>SEBI Lab s.r.o.</t>
  </si>
  <si>
    <t>individuálny tréning kondičný</t>
  </si>
  <si>
    <t>P+P Partner s.r.o.</t>
  </si>
  <si>
    <t>Manuálne techniky SM system</t>
  </si>
  <si>
    <t>202104/00085</t>
  </si>
  <si>
    <t>prenájom kurtu</t>
  </si>
  <si>
    <t>Fortuna IS spol. s r.o. Trnava</t>
  </si>
  <si>
    <t>Tejpovacia páska</t>
  </si>
  <si>
    <t>CIMED s.r.o.</t>
  </si>
  <si>
    <t>Fitline nápoje</t>
  </si>
  <si>
    <t>transfer Tunis</t>
  </si>
  <si>
    <t>Zayen Mahdi taxi</t>
  </si>
  <si>
    <t>2021-13439672</t>
  </si>
  <si>
    <t>letenky pre 2 osoby Viedeň-Bishkek</t>
  </si>
  <si>
    <t>ubytovanie 9.-14.5.2021, 5 noci, 2 osoby Skopje,Macedónsko</t>
  </si>
  <si>
    <t>2021-13520777</t>
  </si>
  <si>
    <t>letenky  2 osoby Biskek-Dušanbe 29.-30.5.2021</t>
  </si>
  <si>
    <t>PCR test D.Schwarc</t>
  </si>
  <si>
    <t>2021-13664434</t>
  </si>
  <si>
    <t>letenky  2 osoby Samarkand-Viedeň 5.-6.6.2021</t>
  </si>
  <si>
    <t>výplet PACIFIC Poly Force 1,24mm</t>
  </si>
  <si>
    <t>Sportsone.cz V.Sedlář</t>
  </si>
  <si>
    <t>157/387</t>
  </si>
  <si>
    <t>prenájom kurtov 5/21</t>
  </si>
  <si>
    <t>Fortuna IS spol. s r.o.</t>
  </si>
  <si>
    <t>223/424</t>
  </si>
  <si>
    <t>prenájom kurtov 6/21</t>
  </si>
  <si>
    <t>individuálny tréning kondičný, SM systém</t>
  </si>
  <si>
    <t>electronic visa Republic of Tajikistan-Igor Branisa</t>
  </si>
  <si>
    <t>Apostille.tj</t>
  </si>
  <si>
    <t>Electronic visa Republic of Tajikistan-David Schwarc</t>
  </si>
  <si>
    <t>zabezpečenie tréningového procesu a prenájom kurtov od 19.4.2021 do 31.5.2021</t>
  </si>
  <si>
    <t>TKM-Tenisový klub Madunice</t>
  </si>
  <si>
    <t>výplet ELEMENT 125 200m reel</t>
  </si>
  <si>
    <t>Amer Sports Czech Republic s.r.o.</t>
  </si>
  <si>
    <t>22192206</t>
  </si>
  <si>
    <t>72021</t>
  </si>
  <si>
    <t>zabezpečenie tréningového procesu,prenájom kurtov september</t>
  </si>
  <si>
    <t>1101092836</t>
  </si>
  <si>
    <t>tenisový výplet Pacific, tenisky Adidas,športová bunda</t>
  </si>
  <si>
    <t>22192207</t>
  </si>
  <si>
    <t>42021</t>
  </si>
  <si>
    <t>nájom kurtov za 04/2021</t>
  </si>
  <si>
    <t>308307</t>
  </si>
  <si>
    <t>123456</t>
  </si>
  <si>
    <t>vklad na turnaj 10.-13.5.2021</t>
  </si>
  <si>
    <t>892386</t>
  </si>
  <si>
    <t>vklad na turnaj 15.-17.5.2021</t>
  </si>
  <si>
    <t>77</t>
  </si>
  <si>
    <t>ubytovanie na MSR st.ž, Piešťany, Lucia Hradecká, 1 noc 26.5.2021</t>
  </si>
  <si>
    <t>36525561</t>
  </si>
  <si>
    <t>AMO - Plus,s.r.o. Pod Párovcami 5159/3,Piešťany</t>
  </si>
  <si>
    <t>52021</t>
  </si>
  <si>
    <t>nájom kurtov za 05/2021</t>
  </si>
  <si>
    <t>95509027</t>
  </si>
  <si>
    <t>tričko 3ks, šortky, šiltovka, šaty,ponožky,tielko</t>
  </si>
  <si>
    <t>36661856</t>
  </si>
  <si>
    <t>2692024421</t>
  </si>
  <si>
    <t>výplety 2ks kotúčov Head Gravity</t>
  </si>
  <si>
    <t>HEAD Sport s.r.o.,Sportovní 457,Vestec</t>
  </si>
  <si>
    <t>62021</t>
  </si>
  <si>
    <t>nájom kurtov za 06/2021</t>
  </si>
  <si>
    <t>162021</t>
  </si>
  <si>
    <t>odmena za služby trénera za 04,05/2021</t>
  </si>
  <si>
    <t>41061594</t>
  </si>
  <si>
    <t>Andrea Hradecká, tenisový tréner</t>
  </si>
  <si>
    <t>202021</t>
  </si>
  <si>
    <t>odmena za služby trénera za 06/2021</t>
  </si>
  <si>
    <t>vklad na turnaj 11.-14.7.2021</t>
  </si>
  <si>
    <t>Spolek Sportovní klub Véska, Véska 6, 78316 Dolany-Véska</t>
  </si>
  <si>
    <t>ubytovanie ITF Véska J4, CZE,Véska, 2 osoby, 3 noci 11.7 - 14.7.2021</t>
  </si>
  <si>
    <t>Hotel Véska, Véska 91, 78316 Dolany -  Véska</t>
  </si>
  <si>
    <t>nájom kurtov za 07/ 2021</t>
  </si>
  <si>
    <t>00308307</t>
  </si>
  <si>
    <t>vklad na turnaj 10.-15.8.2021</t>
  </si>
  <si>
    <t>Športový klub PEPAS, Slovenská Ľupča</t>
  </si>
  <si>
    <t>nájom kurtov za 08/2021</t>
  </si>
  <si>
    <t>odmena za služby trénera za 07/2021</t>
  </si>
  <si>
    <t>odmena za služby trénera za 08/2021</t>
  </si>
  <si>
    <t>odmena za služby trénera za 09/2021</t>
  </si>
  <si>
    <t>Petr Lajkep</t>
  </si>
  <si>
    <t>služby trénera za 1/2021</t>
  </si>
  <si>
    <t>služby trénera za 2/2021</t>
  </si>
  <si>
    <t>2021/0474</t>
  </si>
  <si>
    <t>Prenájom auta-turnaj U16 Pančevo</t>
  </si>
  <si>
    <t>Páleník Robert</t>
  </si>
  <si>
    <t>2021/0473</t>
  </si>
  <si>
    <t>Prenájom auta-turnaj U16 Budapešť</t>
  </si>
  <si>
    <t>Ubytovanie Pančevo, 4 noci, 2 osoby, 9.-13.4.2021</t>
  </si>
  <si>
    <t>Guesthouse Vladimir&amp;Ana</t>
  </si>
  <si>
    <t>RC4F2FK9E3</t>
  </si>
  <si>
    <t>Ubytovanie Pančevo, 2 noci, 2 osoby, 13.-15.4.2021</t>
  </si>
  <si>
    <t>Airbnb Ireland UC</t>
  </si>
  <si>
    <t>RC9B8ZQKSW</t>
  </si>
  <si>
    <t>Ubytovanie Pančevo, 1 noc, 15.-16.4.2021, 2 osoby</t>
  </si>
  <si>
    <t>RCDSAPJX9N</t>
  </si>
  <si>
    <t>Ubytovanie Budapešť, 2 noci, 20.-22.4.2021, 2 osoby</t>
  </si>
  <si>
    <t>Ubytovanie, 2 noci 27.-29.4.2021, 2 osoby</t>
  </si>
  <si>
    <t>KEBAB ÉS MÁS Kft</t>
  </si>
  <si>
    <t>Ubytovanie, 1 noc, 29.-30.4.2021, 2 osoby</t>
  </si>
  <si>
    <t>Ubytovanie, 1 noc, 30.4.-1.5.2021, 2 osoby</t>
  </si>
  <si>
    <t>221000228575</t>
  </si>
  <si>
    <t>Letenka Viena-Tirana-Viena 2.-17.5.2021, 1 osoba</t>
  </si>
  <si>
    <t>Austrian Airlines</t>
  </si>
  <si>
    <t>Ubytovanie Tirana, 7 nocí, 2 osoby, 2.-9.5.2021</t>
  </si>
  <si>
    <t>National Sport Park</t>
  </si>
  <si>
    <t>Ubytovanie Tirana, 8 nocí, 2 osoby 9.-16.5.2021</t>
  </si>
  <si>
    <t>Ubytovanie, 1 noc, 30.31.5.2021, 2 osoby</t>
  </si>
  <si>
    <t>Penzión Kamélia</t>
  </si>
  <si>
    <t>Ubytovanie, 2 noci, 1.-3.6.2021, 2 osoby</t>
  </si>
  <si>
    <t>Profit real Žilina, s.r.o.</t>
  </si>
  <si>
    <t>Ubytovanie, 1 noc, 9.7.2021, 2 osoby</t>
  </si>
  <si>
    <t>TUXXER, s.r.o.</t>
  </si>
  <si>
    <t>Ubytovanie, 1 noc, 2 osoby 9.-10.7.2021</t>
  </si>
  <si>
    <t>Penzión EXPO</t>
  </si>
  <si>
    <t>Ubytovanie, 1 noc, 2 osoby 10.-11.7.2021</t>
  </si>
  <si>
    <t>PCR Covid Test 7.3.2021</t>
  </si>
  <si>
    <t>vklad na turnaj 8.-14.3.2021 Bratislava</t>
  </si>
  <si>
    <t>náhrady za použitie vlastného motorového vozidla 7.-9.3.2021</t>
  </si>
  <si>
    <t>Ing. Anton Baláži</t>
  </si>
  <si>
    <t>registračný poplatok predkvalifikácia 14.-16.4.2021</t>
  </si>
  <si>
    <t>Teniski klub Šibenik</t>
  </si>
  <si>
    <t>registračný poplatok kvalifikácia 17.-20.4.2021</t>
  </si>
  <si>
    <t>vypletanie rateky (60kn : 7,5668)</t>
  </si>
  <si>
    <t>Šibenik</t>
  </si>
  <si>
    <t>ubytovanie Šibenik 14.4.-19.4.2021 5 nocí, 2 osoby</t>
  </si>
  <si>
    <t>Apartman OldSchool, Šibenik</t>
  </si>
  <si>
    <t>náhrady za použitie vlastného motorového vozidla Trenčín - Šibenik  14.-19.4.2021</t>
  </si>
  <si>
    <t>Tenisový klub AS Trenčín</t>
  </si>
  <si>
    <t>PCR Covid Test 22.5.2021</t>
  </si>
  <si>
    <t>vklad na turnaj 22.-25.5.2021</t>
  </si>
  <si>
    <t>ubytovanie 22.-23.5.2021, 1 noc, 1 osoba</t>
  </si>
  <si>
    <t>CASCADE servisní s.r.o.</t>
  </si>
  <si>
    <t>náhrady za použitie vlastného motorového vozidla Trenčín - Most CZ, 22.-23.5.2021</t>
  </si>
  <si>
    <t>M-15 Poprad: ATG test</t>
  </si>
  <si>
    <t>Mobilné odberové miesto TN</t>
  </si>
  <si>
    <t>ubytovanie 3.-4.7.2021, 1 noc, 1 osoba</t>
  </si>
  <si>
    <t>Hotel Poprad</t>
  </si>
  <si>
    <t>náhrady za použitie vlastného motorového vozidla Trenčín - Poprad 3.-5.5.2021</t>
  </si>
  <si>
    <t>výplety</t>
  </si>
  <si>
    <t>Max sport Slovakia, s.r.o.</t>
  </si>
  <si>
    <t>trénerské služby 5 -7/2021</t>
  </si>
  <si>
    <t xml:space="preserve">trénerské služby 8/2021 </t>
  </si>
  <si>
    <t>vitamínové doplnky</t>
  </si>
  <si>
    <t>HANBAV s.r.o.</t>
  </si>
  <si>
    <t>Ing. Sčerbanovský Vladimír</t>
  </si>
  <si>
    <t>cvičenie</t>
  </si>
  <si>
    <t>masáž, elektroliečba</t>
  </si>
  <si>
    <t>fyzioterapia</t>
  </si>
  <si>
    <t>SPORT PRO s.r.o.</t>
  </si>
  <si>
    <t>167/21</t>
  </si>
  <si>
    <t>BAB Raketa pure strike, BAB taška RM x 12 pure strike</t>
  </si>
  <si>
    <t>vložky SIDAS</t>
  </si>
  <si>
    <t>JaP sport, s. r. o.</t>
  </si>
  <si>
    <t>Tenisové oblečenie Nike</t>
  </si>
  <si>
    <t>Tennispoint Gmbh.</t>
  </si>
  <si>
    <t xml:space="preserve">Vypletanie tenisovej rakety 5x </t>
  </si>
  <si>
    <t>Vachy Šport s. r. o.</t>
  </si>
  <si>
    <t>339/21</t>
  </si>
  <si>
    <t>vypletanie tenisovej rakety</t>
  </si>
  <si>
    <t>Vypletanie rakety J. Fekete,  M 15 Antalya MTA Open Series</t>
  </si>
  <si>
    <t xml:space="preserve">Tenis Organizasyoni club Mecasaray </t>
  </si>
  <si>
    <t>Športové oblečenie a obuv</t>
  </si>
  <si>
    <t>AG sport s.r.o., K. Kračany</t>
  </si>
  <si>
    <t>Vypletanie tenisovej rakety 9x /od 26.3. do 7.5./</t>
  </si>
  <si>
    <t>Ubytovanie 5.-12.9.2021, 7 nocí, 1 osoba</t>
  </si>
  <si>
    <t>Oáza Říčany, Říčany, ČR</t>
  </si>
  <si>
    <t>Nákup tenisových potrieb na kondičnú prípravu, regeneráciu, iontové nápoje</t>
  </si>
  <si>
    <t>AG šport s.r.o.</t>
  </si>
  <si>
    <t>Smart športové hodiny na kondičnú prípravu</t>
  </si>
  <si>
    <t>Alza.cz a.s.</t>
  </si>
  <si>
    <t>Vypletanie tenisových rakiet 25 x, tlmiče</t>
  </si>
  <si>
    <t>Vachy šport s. r. o.</t>
  </si>
  <si>
    <t>kondičná príprava a konzultácie</t>
  </si>
  <si>
    <t>Roman Švantner STRENGHT&amp;CONDITIONING s.r.o</t>
  </si>
  <si>
    <t>22192212</t>
  </si>
  <si>
    <t>2021045</t>
  </si>
  <si>
    <t>letenka ITF 25000 Santo Domingo /DOM/ 31.5.-6.6.2021, ITF 25000 Santo Domingo/DOM/ 7.6.-- 13.6.2021, 2 osoby Vienna_Santo Domingo-Vienna</t>
  </si>
  <si>
    <t>50257421</t>
  </si>
  <si>
    <t>Airline Travel s.r.o.</t>
  </si>
  <si>
    <t>1210001888</t>
  </si>
  <si>
    <t>46572392</t>
  </si>
  <si>
    <t>CarnoMed s.r.o</t>
  </si>
  <si>
    <t>1100672826</t>
  </si>
  <si>
    <t>686</t>
  </si>
  <si>
    <t>prenájom tenisového kurtu 12.8.2021</t>
  </si>
  <si>
    <t>47909323</t>
  </si>
  <si>
    <t>BASELINE SPORT, s.r.o.</t>
  </si>
  <si>
    <t>Trénerské Práce 1.1.-30.11.2021</t>
  </si>
  <si>
    <t>Radovan Kužma, Brnenská 10, Košice</t>
  </si>
  <si>
    <t xml:space="preserve">Letenka Tel Aviv- Vieden Sofia Milatova (ITF Jeruzalem), 14.5.2021, 1 osoba </t>
  </si>
  <si>
    <t>pelicantravel.com s.r.o.</t>
  </si>
  <si>
    <t>SR-3059</t>
  </si>
  <si>
    <t xml:space="preserve">ubytovanie na turnajoch ITF Manacor Sofia Milatová, 15.1.-5.2.2021,21 nocí, 1 osoba </t>
  </si>
  <si>
    <t>B57717035</t>
  </si>
  <si>
    <t>RAFA NADAL SPORT RESIDENCE</t>
  </si>
  <si>
    <t>PCR Covid test</t>
  </si>
  <si>
    <t>PCR Covid test Sofia Milatová  plus trener</t>
  </si>
  <si>
    <t>vklad na turnaj 22.-25.3.2021</t>
  </si>
  <si>
    <t>0747-0033</t>
  </si>
  <si>
    <t xml:space="preserve">Ubytovanie turnaj ITF Taliansko, 23.6.- 25.6.2021, 2 noci, 1 osoba </t>
  </si>
  <si>
    <t>Blue Globe Hotels</t>
  </si>
  <si>
    <t>A232689</t>
  </si>
  <si>
    <t>Letenka Vieden - Las Palmas Sofia Milatova plus trener (ITF Las Palmas), 5.8.2021, 2 osoby</t>
  </si>
  <si>
    <t>A234510</t>
  </si>
  <si>
    <t>Letenka Las Palmas - Vieden Sofia Milatova plus trener (ITF Las Palmas),12.8.2021, 2 osoby</t>
  </si>
  <si>
    <t xml:space="preserve">Letenka Pariz - Vieden ITF Poitiers, 25.10.2021, 1 osoba </t>
  </si>
  <si>
    <t xml:space="preserve">Letenka Riga - Heraklion ITF Heraklion, 29.5.2021, 1 osoba </t>
  </si>
  <si>
    <t>LV40003245752</t>
  </si>
  <si>
    <t>Air Baltic</t>
  </si>
  <si>
    <t xml:space="preserve">Ubytovanie Riga ITF Liepaja, 27.5.-29.5.2021, 2 noci, 1 osoba </t>
  </si>
  <si>
    <t>LV40103376919</t>
  </si>
  <si>
    <t>Rixwelll Elefant Hotel</t>
  </si>
  <si>
    <t xml:space="preserve">Ubytovanie ITF Poitiers, 23.10.- 25.10.2021, 1 osoba </t>
  </si>
  <si>
    <t>FR91523708717</t>
  </si>
  <si>
    <t>ACE Hotel Poitiers</t>
  </si>
  <si>
    <t>Ubytovanie ITF Jerusalem, 13.5.-14.5.2021, 1 noc, 2 osoby</t>
  </si>
  <si>
    <t xml:space="preserve">Sadot hotel </t>
  </si>
  <si>
    <t xml:space="preserve">Ubytovanie ITF Vittoria Gasteiz, 12.7.-16.7.2021, 3 noci, 1 osoba </t>
  </si>
  <si>
    <t>HVI00398</t>
  </si>
  <si>
    <t>Hotel Jardines de Uleta</t>
  </si>
  <si>
    <t>Športové oblečenie</t>
  </si>
  <si>
    <t>AVORI s.r.o.</t>
  </si>
  <si>
    <t>Tričko 2ks</t>
  </si>
  <si>
    <t>BMM Retail CZ s.r.o.</t>
  </si>
  <si>
    <t>Tričko 1ks + kraťase 2ks</t>
  </si>
  <si>
    <t>Haunold GmbH</t>
  </si>
  <si>
    <t>Športová obuv</t>
  </si>
  <si>
    <t>Salewa</t>
  </si>
  <si>
    <t>ECCO Retail (Slovakia) s.r.o.</t>
  </si>
  <si>
    <t>KRM Retail (Slovakia) s.r.o.</t>
  </si>
  <si>
    <t>Tričko 1ks</t>
  </si>
  <si>
    <t>Lacoste Outlet Parndorf</t>
  </si>
  <si>
    <t>Športové príslušenstvo</t>
  </si>
  <si>
    <t>Voltaren masť</t>
  </si>
  <si>
    <t>OS Group, a.s.</t>
  </si>
  <si>
    <t>Vypletanie rakiet</t>
  </si>
  <si>
    <t>Megasaray Club Hotel</t>
  </si>
  <si>
    <t>Vyváženie + vypletanie rakiet</t>
  </si>
  <si>
    <t>Vložky do tenisiek</t>
  </si>
  <si>
    <t>JaP sport s.r.o.</t>
  </si>
  <si>
    <t>Výživové doplnky</t>
  </si>
  <si>
    <t>BioTech USA Kft.</t>
  </si>
  <si>
    <t>Katarína Pischel - REPROMA</t>
  </si>
  <si>
    <t>Mikina 1ks</t>
  </si>
  <si>
    <t>EL ENTERPRISE s.r.o.</t>
  </si>
  <si>
    <t>Tričko 1ks + športové šortky 2ks</t>
  </si>
  <si>
    <t>Fyzioterapia</t>
  </si>
  <si>
    <t>Mgr. Marek Bielik</t>
  </si>
  <si>
    <t>Milan Gašparek</t>
  </si>
  <si>
    <t>Zuzana Balejová</t>
  </si>
  <si>
    <t>Tričko 1ks + mikina 1ks</t>
  </si>
  <si>
    <t>Merch s.r.o.</t>
  </si>
  <si>
    <t>SPORTMED s.r.o.</t>
  </si>
  <si>
    <t>Regenerácia</t>
  </si>
  <si>
    <t>Marika Studio s.r.o.</t>
  </si>
  <si>
    <t>Hypotonický nápoj</t>
  </si>
  <si>
    <t>BIO 5 s.r.o.</t>
  </si>
  <si>
    <t>Antigentest</t>
  </si>
  <si>
    <t>Vienna International Airport</t>
  </si>
  <si>
    <t>Vklad na turnaj 14.-16.5.2021</t>
  </si>
  <si>
    <t>TK Love 4 Tennis</t>
  </si>
  <si>
    <t>HERBFORCE CZ s.r.o.</t>
  </si>
  <si>
    <t>Tenisky</t>
  </si>
  <si>
    <t>Mammut Store Parndorf</t>
  </si>
  <si>
    <t>Tom Tailor Retail GmbH</t>
  </si>
  <si>
    <t>TJX Poland Sp. z o.o.</t>
  </si>
  <si>
    <t>OPOS-SPORT</t>
  </si>
  <si>
    <t>Športové oblečenie a príslušenstvo Wilson</t>
  </si>
  <si>
    <t>SPRI.NG</t>
  </si>
  <si>
    <t>Vklad na turnaj 23.-25.8.2021</t>
  </si>
  <si>
    <t>Vklad na turnaj 22.-23.8.2021</t>
  </si>
  <si>
    <t>UTR PRO TENNIS TOUR</t>
  </si>
  <si>
    <t>Predíženie licencie ITF</t>
  </si>
  <si>
    <t>ITF Licensing (UK) Ltd.</t>
  </si>
  <si>
    <t>Poplatok pre ITF 2021</t>
  </si>
  <si>
    <t>ITF World Tennis Tour</t>
  </si>
  <si>
    <t>Vklad na turnaj 23.-24.8.2021</t>
  </si>
  <si>
    <t>NCAA Registrácia</t>
  </si>
  <si>
    <t>NCAA Eligibility Center</t>
  </si>
  <si>
    <t>Retailors-FL NK Slovakia s.r.o.</t>
  </si>
  <si>
    <t>Pretennis s.r.o.</t>
  </si>
  <si>
    <t>Nákup vložiek do tenisiek</t>
  </si>
  <si>
    <t>Nákup športovej obuvi</t>
  </si>
  <si>
    <t>Nákup športových potrieb a obuvi</t>
  </si>
  <si>
    <t>Nákup športových potrieb a oblečenia</t>
  </si>
  <si>
    <t>Nákup športových potrieb</t>
  </si>
  <si>
    <t>Nákup športového oblečenia</t>
  </si>
  <si>
    <t>JG STORES s.r.o.</t>
  </si>
  <si>
    <t>vklad na turnaj 3.-5.7.2021</t>
  </si>
  <si>
    <t>MŠK Poprad - Tatry</t>
  </si>
  <si>
    <t>Ubytovanie na turnaji M15 PP - 2 noci</t>
  </si>
  <si>
    <t>MK - Gastro servis s.r.o.</t>
  </si>
  <si>
    <t>Ubytovanie na turnaji M15 PP - 1 noc</t>
  </si>
  <si>
    <t>Tennis - Point GmbH</t>
  </si>
  <si>
    <t>Vypletanie rakety</t>
  </si>
  <si>
    <t>Ubytovanie na turnaji 29.8.-2.9.2021,4 noci, 1 osoba</t>
  </si>
  <si>
    <t>Tiny Apartment Gotti</t>
  </si>
  <si>
    <t>Magnetická rezonancia</t>
  </si>
  <si>
    <t>PROFYTT s.r.o.</t>
  </si>
  <si>
    <t>Fyzioterapia 5x25 minút</t>
  </si>
  <si>
    <t>Fyzioterapia 5x50 minút</t>
  </si>
  <si>
    <t>vklad na  turnaj muži 11.-14.7.2021</t>
  </si>
  <si>
    <t>ITF Supervisor Werner Hoetzinger</t>
  </si>
  <si>
    <t>Ubytovanie v dňoch 10.- 13.07.2021 na turnaji M25 Telfs 3 noci, 2 osoby</t>
  </si>
  <si>
    <t>ATU73792524</t>
  </si>
  <si>
    <t xml:space="preserve">Apart Hotel Garni Olympia Tirol </t>
  </si>
  <si>
    <t xml:space="preserve">Vyúčtovanie cesty na turnaj M25 Telfs, 10.07.2021-13.07.2021, počet osôb:1 , trasa Michalovce - Telfs -Michalovce , spolu 2.188,00 km </t>
  </si>
  <si>
    <t>Samuel Paulovčák</t>
  </si>
  <si>
    <t>vklad na turnaj 17.-20.7.2021</t>
  </si>
  <si>
    <t xml:space="preserve">ASVO JU§AK Turnier Events </t>
  </si>
  <si>
    <t xml:space="preserve">Vyúčtovanie cesty na turnaj M25 Kottingbrunn, 18.07.2021-20.07.2021, počet osôb:1 , trasa Michalovce - Kottingbrunn -Michalovce , dochádzanie Bratislava - Kottingrunn 106 km a späť 106 km x 2 dni,celkom 1.434,00 km </t>
  </si>
  <si>
    <t xml:space="preserve">1 x vypletanie tenisovej rakety </t>
  </si>
  <si>
    <t xml:space="preserve">Faktúra TK love 4 tennis  za Výjazd s trénerom na turnaji M 25 Telfs od 10.07.2021 do 12.07.2021 </t>
  </si>
  <si>
    <t xml:space="preserve">TK love 4 tennis </t>
  </si>
  <si>
    <t>vklad na turnaj 14.-17.8.2021</t>
  </si>
  <si>
    <t>Orel jednota Praha-balkán</t>
  </si>
  <si>
    <t>Ubytovanie  14.-15.08.2021, 1 noc, 1 osoba</t>
  </si>
  <si>
    <t xml:space="preserve">Hotel tennis club , provozovatel Bohenia s.r.o. </t>
  </si>
  <si>
    <t>Ubytovanie  15.-16.08.2021, 1 noc, 1 osoba</t>
  </si>
  <si>
    <t>vklad na turnaj 23.-25.8.2021</t>
  </si>
  <si>
    <t xml:space="preserve">Tenisový klub Slávia STU Bratislava </t>
  </si>
  <si>
    <t xml:space="preserve">Vyúčtovanie cesty, turnaj M15 Bratislava, 22.08.2021-24.08.2021, počet osôb:1 , trasa Michalovce - Bratislava -Michalovce , spolu 1.010,00 km  </t>
  </si>
  <si>
    <t>vklad na turnaj 29.-31.8.2021</t>
  </si>
  <si>
    <t xml:space="preserve">Tenisový klub  Žilina </t>
  </si>
  <si>
    <t xml:space="preserve">Vyúčtovanie cesty, turnaj M15 Žilina, 28.08.2021-31.08.2021, počet osôb:1 , trasa Michalovce - Žilina -Michalovce , spolu 610,00 km </t>
  </si>
  <si>
    <t>vklad na turnaj 18.-22.9.2021</t>
  </si>
  <si>
    <t>CZ03115062</t>
  </si>
  <si>
    <t xml:space="preserve">DAE services s.r.o. </t>
  </si>
  <si>
    <t>Ubytovanie  18.-19.9.2021 v Hotel euro Pardubice , a.s. ,  na turnaji M25 Pardubice , 1 noc, 1 osoba</t>
  </si>
  <si>
    <t>CZ27478611</t>
  </si>
  <si>
    <t>Hotel Euro Pardubice ,a.s.</t>
  </si>
  <si>
    <t>Vyúčtovanie cesty na turnaj M25 Pardubice, 18.09.2021-20.09.2021, počet osôb:1 , trasa Michalovce - Pardubice -Michalovce , spolu 1.280,00 km</t>
  </si>
  <si>
    <t>vklad na turnaj 3.-6.10.2021</t>
  </si>
  <si>
    <t>HU 202112767</t>
  </si>
  <si>
    <t>Ubytovanie   2.-3.10.2021 v Nemeček Jiří Hotel-Kanárek, 1 noc, 1 osoba</t>
  </si>
  <si>
    <t>CZ521217127</t>
  </si>
  <si>
    <t>Nemeček Jiří Hotel-Kanárek</t>
  </si>
  <si>
    <t>HU 202112773</t>
  </si>
  <si>
    <t>Ubytovanie   3.-4.10.2021 v Nemeček Jiří Hotel-Kanárek, 1 noc, 1 osoba</t>
  </si>
  <si>
    <t xml:space="preserve">Vyúčtovanie cesty na  turnaj M25 Pardubice, 02.10.2021-04.10.2021, počet osôb:1 , trasa Michalovce - Praha -Michalovce , spolu 1.678,00 km </t>
  </si>
  <si>
    <t>faktúra za výjazdy na medzinárodné turnaje 18.-19.7., 15.-16.8., 2.-4.10.2021</t>
  </si>
  <si>
    <t>TK love 4 tennis</t>
  </si>
  <si>
    <t>tenisové rakety a gripy značky Yonex</t>
  </si>
  <si>
    <t>MAX SPORT SLOVAKIA, s.r.o</t>
  </si>
  <si>
    <t>130-11-13</t>
  </si>
  <si>
    <t>ubytovanie v Poreči na 4 noci 10.-14.3.2021, 1 osoba</t>
  </si>
  <si>
    <t xml:space="preserve">Valamar Riviera d,d. </t>
  </si>
  <si>
    <t>ubytovanie v Poreči na 3 noci  14.-17.3.2021, 1 osoba</t>
  </si>
  <si>
    <t>2328/2021</t>
  </si>
  <si>
    <t>ubytovanie v Rovinj na 2 noci 17.-19.3.2021, 1 osoba</t>
  </si>
  <si>
    <t xml:space="preserve">Maistra d,d. </t>
  </si>
  <si>
    <t>vklad na turnaj 11.-15.3.2021</t>
  </si>
  <si>
    <t>1279/004/00002</t>
  </si>
  <si>
    <t>dialničná známka Rakúsko</t>
  </si>
  <si>
    <t xml:space="preserve">Shell Station </t>
  </si>
  <si>
    <t>31/2021</t>
  </si>
  <si>
    <t>vklad na turnaj 21.-25.3.2021</t>
  </si>
  <si>
    <t xml:space="preserve">Mauro Svič </t>
  </si>
  <si>
    <t xml:space="preserve">Národné tenisové centrum, a.s. </t>
  </si>
  <si>
    <t>Protilátky IgG</t>
  </si>
  <si>
    <t xml:space="preserve">Medirex, a.s </t>
  </si>
  <si>
    <t xml:space="preserve"> 4094-11-11</t>
  </si>
  <si>
    <t>ubytovanie v Poreči na 3 noci aj pre Sama Polakoviča, a wellness 14.-17.3.2021, 2 osoby</t>
  </si>
  <si>
    <t>tenisové oblečenie</t>
  </si>
  <si>
    <t>A3 sport s.r.o</t>
  </si>
  <si>
    <t>športová výživa</t>
  </si>
  <si>
    <t xml:space="preserve">Decathlon SK s.r.o </t>
  </si>
  <si>
    <t xml:space="preserve">tenisové rakety a vypletanie </t>
  </si>
  <si>
    <t xml:space="preserve">taška na tenis </t>
  </si>
  <si>
    <t xml:space="preserve">masáž </t>
  </si>
  <si>
    <t>Fyzioklinik s.r.o</t>
  </si>
  <si>
    <t xml:space="preserve">letenka z Viedne do Antálye aj spiatočná </t>
  </si>
  <si>
    <t xml:space="preserve">pelicantravel.com s.r.o </t>
  </si>
  <si>
    <t>transport na turnaji 31.5.2021</t>
  </si>
  <si>
    <t>CLUB MEGASARAY HOTEL KADRIYE MAH.</t>
  </si>
  <si>
    <t>ubytovanie v Antalyi na 10 dní 12.-22.5.2021, 1 osoba</t>
  </si>
  <si>
    <t>ubytovanie v Antalyi na 10 dní 22.5.-1.6.2021, 1 osoba</t>
  </si>
  <si>
    <t>vklad na turnaj 19.-22.5.2021</t>
  </si>
  <si>
    <t>vklad na turnaj 23.-25.5.2021</t>
  </si>
  <si>
    <t>Tenis Organizasyonlari</t>
  </si>
  <si>
    <t>Vypletanie</t>
  </si>
  <si>
    <t>Masáž, komplexná terapia</t>
  </si>
  <si>
    <t>FYZIOKLINIK s.r.o</t>
  </si>
  <si>
    <t>komplexna terapia</t>
  </si>
  <si>
    <t>komplexna terapia x2</t>
  </si>
  <si>
    <t>ERI liečba</t>
  </si>
  <si>
    <t xml:space="preserve">Kondičný tréning </t>
  </si>
  <si>
    <t>3x rakety, taška, 2x výplety, 2x obuv, 2x omotávky, oblečenie</t>
  </si>
  <si>
    <t>Kondičná príprava 12/20, 1/21</t>
  </si>
  <si>
    <t>ŠK 26 Karlovka</t>
  </si>
  <si>
    <t>Kondičná príprava 2,3,4/2021</t>
  </si>
  <si>
    <t>Kondičná príprava</t>
  </si>
  <si>
    <t>členský príspevok 7/21</t>
  </si>
  <si>
    <t>členský príspevok 8/21</t>
  </si>
  <si>
    <t>Puškár Samuel</t>
  </si>
  <si>
    <t>členský príspevok 9/21</t>
  </si>
  <si>
    <t>SportObchod.cz.s.r.o.</t>
  </si>
  <si>
    <t>27-02-2021/4310</t>
  </si>
  <si>
    <t>Vitamíny, lieky</t>
  </si>
  <si>
    <t>Laugaricio Pharmacy, s.r.o.</t>
  </si>
  <si>
    <t>22-02-2021/3513</t>
  </si>
  <si>
    <t>magnésium tabl, lioton gel</t>
  </si>
  <si>
    <t>17-02-2021/1769</t>
  </si>
  <si>
    <t>wobenzyn tablety</t>
  </si>
  <si>
    <t>26-01-2021/2871</t>
  </si>
  <si>
    <t>magnesium, c-vitamin</t>
  </si>
  <si>
    <t>11-02-2021/1171</t>
  </si>
  <si>
    <t>magnesium, vitamíny, zinok</t>
  </si>
  <si>
    <t>02-01-2021/0195</t>
  </si>
  <si>
    <t>magnesium, vitamímny</t>
  </si>
  <si>
    <t>iontové nápoje</t>
  </si>
  <si>
    <t>GymBeam s.r.o.</t>
  </si>
  <si>
    <t>07-03-2021/1200</t>
  </si>
  <si>
    <t>magnesium, prípr proti kŕčom</t>
  </si>
  <si>
    <t>vypletenie rakiet</t>
  </si>
  <si>
    <t>Vachy sport s.r.o.</t>
  </si>
  <si>
    <t>FV2103744</t>
  </si>
  <si>
    <t>tenisové lopty, tenis. ponožky</t>
  </si>
  <si>
    <t>02-04-2021/0287</t>
  </si>
  <si>
    <t>magnesium , b-komplex</t>
  </si>
  <si>
    <t>12-04-2021/2297</t>
  </si>
  <si>
    <t>magnesium, D-vit</t>
  </si>
  <si>
    <t>HRB9528</t>
  </si>
  <si>
    <t>22-04-2021/3973</t>
  </si>
  <si>
    <t>permanentka - kurty</t>
  </si>
  <si>
    <t>09-05-2021/1161</t>
  </si>
  <si>
    <t>magnesium, D-vit , C-.vit</t>
  </si>
  <si>
    <t>Šport.klub HSC Piešťany</t>
  </si>
  <si>
    <t>cvičebná pomôcka</t>
  </si>
  <si>
    <t>cest príkaz 1</t>
  </si>
  <si>
    <t>cest príkaz- Šibenik W15</t>
  </si>
  <si>
    <t>Pavol Slabý</t>
  </si>
  <si>
    <t>cest príkaz 2</t>
  </si>
  <si>
    <t>cest.príkaz- Wroclaw W25</t>
  </si>
  <si>
    <t>platba-kurty (Wroclaw-W25)</t>
  </si>
  <si>
    <t>Klub Sportowy AZS Wroclaw</t>
  </si>
  <si>
    <t>MAYO TECH s.r.o.</t>
  </si>
  <si>
    <t>Tenis klub 92</t>
  </si>
  <si>
    <t>kryoterapia lokálna</t>
  </si>
  <si>
    <t>A Pro Sport</t>
  </si>
  <si>
    <t>10368/2021</t>
  </si>
  <si>
    <t>AG test - na lekárske vyšetrenie</t>
  </si>
  <si>
    <t>FN Trenčín</t>
  </si>
  <si>
    <t>vklad na turnaj 14.-16.8.2021</t>
  </si>
  <si>
    <t>vklad na turnaj 22.-25.8.2021</t>
  </si>
  <si>
    <t>TK Precheza Přerov</t>
  </si>
  <si>
    <t>FV2109839</t>
  </si>
  <si>
    <t>tenisové gripy</t>
  </si>
  <si>
    <t>202108/00561</t>
  </si>
  <si>
    <t>permanentka - fitness centrum</t>
  </si>
  <si>
    <t>MG RINK, s.r.o.</t>
  </si>
  <si>
    <t>W-ITF-AUT-02A-2021</t>
  </si>
  <si>
    <t>vklad na turnaj 30.8.-1.9.2021</t>
  </si>
  <si>
    <t>W ITF Wourld Tennis Tour</t>
  </si>
  <si>
    <t>energet nápoje - Viedeň</t>
  </si>
  <si>
    <t>298723 Z</t>
  </si>
  <si>
    <t>BP Tankstelle , Reza Ghader</t>
  </si>
  <si>
    <t>vklad na turnaj 5.-8.9.2021</t>
  </si>
  <si>
    <t>Orel Jednota Praha - Balkán</t>
  </si>
  <si>
    <t>138550629678-18</t>
  </si>
  <si>
    <t>vklad na turnaj12.-15.9.2021</t>
  </si>
  <si>
    <t>Mestský športový klub Poprad</t>
  </si>
  <si>
    <t>138550629682-46</t>
  </si>
  <si>
    <t>12-10-2021/2430</t>
  </si>
  <si>
    <t>15-10-2021/2996</t>
  </si>
  <si>
    <t>202110/00827</t>
  </si>
  <si>
    <t>prenájom haly 20.10.2021</t>
  </si>
  <si>
    <t>202110/00550</t>
  </si>
  <si>
    <t>01-11-2021/0215</t>
  </si>
  <si>
    <t>cest príkaz 3</t>
  </si>
  <si>
    <t>cest príkaz Ružomberok</t>
  </si>
  <si>
    <t>cest príkaz 4</t>
  </si>
  <si>
    <t>cest príkaz Přerov</t>
  </si>
  <si>
    <t>Pavol SLabý</t>
  </si>
  <si>
    <t>cest príkaz 5</t>
  </si>
  <si>
    <t>cest príkaz Viedeň</t>
  </si>
  <si>
    <t>cest príkaz 6</t>
  </si>
  <si>
    <t>cest príkaz Frýdek Mýstek</t>
  </si>
  <si>
    <t>cest príkaz 7</t>
  </si>
  <si>
    <t>cest príkaz Jablonec n.Nisou</t>
  </si>
  <si>
    <t>cest príkaz 8</t>
  </si>
  <si>
    <t>cest príkaz Poprad</t>
  </si>
  <si>
    <t>cest príkaz 9</t>
  </si>
  <si>
    <t>cest príkaz Púchov</t>
  </si>
  <si>
    <t>cest príkaz 10</t>
  </si>
  <si>
    <t>cest príkaz Levoča</t>
  </si>
  <si>
    <t>výživové doplnky - probiotiká</t>
  </si>
  <si>
    <t>Ing. Ľubica Kuttnerová</t>
  </si>
  <si>
    <t>tenisové topánky</t>
  </si>
  <si>
    <t>Presporty s.r.o.</t>
  </si>
  <si>
    <t>tenisové lopty Dunlop Fort 72ks</t>
  </si>
  <si>
    <t>tenisové oblečenie, tenisové topánky 2 ks</t>
  </si>
  <si>
    <t>Tennospro Entzheim</t>
  </si>
  <si>
    <t>Tenisový výplet 2 ks</t>
  </si>
  <si>
    <t>BOZOSPORT s.r.o</t>
  </si>
  <si>
    <t>Tenisový výplet 2 ks, 60 ks grip</t>
  </si>
  <si>
    <t>Bežecké topánky</t>
  </si>
  <si>
    <t>AIRE s.r.o.</t>
  </si>
  <si>
    <t xml:space="preserve">Tenisový výplet 2 ks </t>
  </si>
  <si>
    <t>Solinco Tenis, s.r.o</t>
  </si>
  <si>
    <t>Výživové doplnky, iontové nápoje</t>
  </si>
  <si>
    <t>FitForm.sk</t>
  </si>
  <si>
    <t xml:space="preserve">      FV2104633</t>
  </si>
  <si>
    <t>tenisové lopty Dunlop ATP 18 dóz</t>
  </si>
  <si>
    <t>Vklad na turnaj -J4 Dunakeszi 18.-21.5.2021</t>
  </si>
  <si>
    <t>Dunakeszi Teniszklub</t>
  </si>
  <si>
    <t>Vklad na turnaj -J5 Niš 25.-28.4.2021</t>
  </si>
  <si>
    <t>TENNIS ACADEMY ZIVKOVIC</t>
  </si>
  <si>
    <t>Vklad na turnaj - J2 Oberpullendorf  4.-7.5.2021</t>
  </si>
  <si>
    <t>TC Sport Hotel Kurz</t>
  </si>
  <si>
    <t xml:space="preserve">               1/202</t>
  </si>
  <si>
    <t>Ubytovanie na turnaji 24.-25.4.2021  1 noc 1 osoba</t>
  </si>
  <si>
    <t>MEROPA DOO</t>
  </si>
  <si>
    <t>Ubytovanie na turnaji  5 nocí  25.-29.4.2021, 1 osoba</t>
  </si>
  <si>
    <t>Apartmans Nela</t>
  </si>
  <si>
    <t>odmena za služby trénera -24.4.-1.5.2021</t>
  </si>
  <si>
    <t>Ing. Tomáš Mucha</t>
  </si>
  <si>
    <t>výživový doplnok - Rain soul</t>
  </si>
  <si>
    <t>EKO - BAU s.r.o.</t>
  </si>
  <si>
    <t>Vklad na turnaj J4 Kelibia 15.-18.6.2021</t>
  </si>
  <si>
    <t>T.C.Kelibia</t>
  </si>
  <si>
    <t>Vklad na turnaj J4 Carthage 22.-25.6.2021</t>
  </si>
  <si>
    <t>Tennis Club Carthage</t>
  </si>
  <si>
    <t>Vklad na turnaj J2 Plzeň 27.-30.6.2021</t>
  </si>
  <si>
    <t>TK Slavia Plzeň</t>
  </si>
  <si>
    <t>Ubytovanie na turnaji J2 plzeň 1 noc 27.6.2021 1 osoba</t>
  </si>
  <si>
    <t>Plzeňská tenisová s.r.o.</t>
  </si>
  <si>
    <t>Ubytovanie na turnaji J2 plzeň 1 noc 28.6.2021 1 osoba</t>
  </si>
  <si>
    <t>Tenisová obuv asics</t>
  </si>
  <si>
    <t>Tennis -Point GmbH</t>
  </si>
  <si>
    <t>Letenky Viedeň-Tunis  13.6.2021, 2 osoby</t>
  </si>
  <si>
    <t xml:space="preserve">      21VF00094</t>
  </si>
  <si>
    <t>Ubytovanie na turnaji Žilina MSR 30.5.-31.52021, 2 noci 2 osoby</t>
  </si>
  <si>
    <t>Profit real s.r.o. Žilina</t>
  </si>
  <si>
    <t>21VF00106</t>
  </si>
  <si>
    <t>Ubytovanie na turnaji Žilina MSR 1.6.2021, 1 noc 2 osoby</t>
  </si>
  <si>
    <t>21VF00112</t>
  </si>
  <si>
    <t>Ubytovanie na turnaji Žilina MSR 2.6.2021, 1 noc 2 osoby</t>
  </si>
  <si>
    <t>Ubytovanie na turnaji J4 Véska CZE 1 noc 13.-14.7.2021 2 osoby</t>
  </si>
  <si>
    <t>Hotel Sport Véska - IES Moravia REAL</t>
  </si>
  <si>
    <t>Ubytovanie na turnaji J4 Véska CZE 1 noc 14.-15.7.2021 2 osoby</t>
  </si>
  <si>
    <t>Hotel Sport Véska - IES MORAVIA REAL</t>
  </si>
  <si>
    <t>2021-063</t>
  </si>
  <si>
    <t>Ubytovanie na turnaji J2 Oberpullendorf 2.-4.5.2021 2 noci, 2 osoby</t>
  </si>
  <si>
    <t>Frustuckpension Ingrid Neutal</t>
  </si>
  <si>
    <t>Vklad na turnaj J4 Véska 11.-15.7.2021</t>
  </si>
  <si>
    <t>TK Véska</t>
  </si>
  <si>
    <t>Isotonický nápoj, gél</t>
  </si>
  <si>
    <t>KOMPAVA spol. s. r. o</t>
  </si>
  <si>
    <t>47/07/21</t>
  </si>
  <si>
    <t>Vklad na turnaj A Nitra 26.-29.7.2021</t>
  </si>
  <si>
    <t>MD21</t>
  </si>
  <si>
    <t>Vklad na turnaj J4 Žilina 2.-5.8.2021</t>
  </si>
  <si>
    <t>tenisový výplet Solinco 2 ks</t>
  </si>
  <si>
    <t>Solinco Tenis s.r.o.</t>
  </si>
  <si>
    <t>Tenisová obuv</t>
  </si>
  <si>
    <t>DE814969166</t>
  </si>
  <si>
    <t>BIO 5, s.r.o.</t>
  </si>
  <si>
    <t>Fyzioterapeutické pomôcky - Elektródy, Compex</t>
  </si>
  <si>
    <t>ENERGYSPORT SK s.r.o.</t>
  </si>
  <si>
    <t>zdravotné potreby - lekáreň</t>
  </si>
  <si>
    <t>Lekáreň POLYGÓNIA s.r.o.</t>
  </si>
  <si>
    <t>Rehabilitácia</t>
  </si>
  <si>
    <t>rehabilitácia - vstupné vyšetrenie</t>
  </si>
  <si>
    <t>Rebalance s.r.o.</t>
  </si>
  <si>
    <t>výživové doplnky</t>
  </si>
  <si>
    <t>21030815O9GSM</t>
  </si>
  <si>
    <t>Luxilon Alu Power 125, tenisové výplety 2 ks</t>
  </si>
  <si>
    <t>NIKE BUENAVISTA</t>
  </si>
  <si>
    <t>SPORT LINE AMERICA</t>
  </si>
  <si>
    <t>Fyzio - liečebná masť Argea</t>
  </si>
  <si>
    <t>MEDICI-H s.r.o.</t>
  </si>
  <si>
    <t>2103292EC0GSM</t>
  </si>
  <si>
    <t xml:space="preserve">Fyzioterapia </t>
  </si>
  <si>
    <t>Regeneračné centrum Skalka s.r.o.</t>
  </si>
  <si>
    <t>210331249IGSM</t>
  </si>
  <si>
    <t>Športové ortopedické vložky 2 ks</t>
  </si>
  <si>
    <t>HAXNE s.r.o.</t>
  </si>
  <si>
    <t xml:space="preserve"> Tenisová obuv - Nike Vapor Pro Clay </t>
  </si>
  <si>
    <t>Tenisová obuv - Nike Air Zoom Vapor</t>
  </si>
  <si>
    <t>BOZISPORT, s.r.o. Tenislife.cz</t>
  </si>
  <si>
    <t>Výživové zdravotné potreby</t>
  </si>
  <si>
    <t>Vyšetrenie zdravotné</t>
  </si>
  <si>
    <t>ProCare, a.s.</t>
  </si>
  <si>
    <t>MR muskuloskeletálneho systému</t>
  </si>
  <si>
    <t>Medicínske centrum Nitra, spol. s.r.o.</t>
  </si>
  <si>
    <t>Výživový doplnok BIOMON H- VITA</t>
  </si>
  <si>
    <t>FIT LOPTA</t>
  </si>
  <si>
    <t>EXIsport, PPG Group s.r.o.</t>
  </si>
  <si>
    <t>AMA - Andrea Gahírová</t>
  </si>
  <si>
    <t>Športová zdravotná ortéza na lýtko</t>
  </si>
  <si>
    <t>Tenisová obuv - Nike GP Turbo Clay</t>
  </si>
  <si>
    <t>Vyšetrenie zdravotné - kontrolné</t>
  </si>
  <si>
    <t>MR muskuloskeletálneho systému - kontrolné</t>
  </si>
  <si>
    <t>Masáž</t>
  </si>
  <si>
    <t>Aisawan s.r.o.</t>
  </si>
  <si>
    <t>TENNISPRO. eu</t>
  </si>
  <si>
    <t>ViaVitalis, s.r.o.</t>
  </si>
  <si>
    <t>Športové oblečenie, športová obuv</t>
  </si>
  <si>
    <t>Trimera Sports Slovakia s.r.o.</t>
  </si>
  <si>
    <t>2108120MEGSM</t>
  </si>
  <si>
    <t xml:space="preserve"> Fyzioterapia, kompenzačné cvičenia, fyziotréning</t>
  </si>
  <si>
    <t>Oliver Poór s.r.o.</t>
  </si>
  <si>
    <t>Tenisová obuv, športové oblečenie</t>
  </si>
  <si>
    <t>VÝživové doplnky</t>
  </si>
  <si>
    <t>MYPROTEIN.SK</t>
  </si>
  <si>
    <t>Kohézne bandáže - COPOLY</t>
  </si>
  <si>
    <t>VZP ADRIKA s.r.o.</t>
  </si>
  <si>
    <t>Výživový doplnok - HYALGEL</t>
  </si>
  <si>
    <t>Vallebona a.s.</t>
  </si>
  <si>
    <t>Tenisový výplet Yonnex</t>
  </si>
  <si>
    <t>odmena za služby trénera za 5/6/7/2021</t>
  </si>
  <si>
    <t>Juraj Jančovič šp.odb.</t>
  </si>
  <si>
    <t>odmena za služby trénera za 6/7/2021</t>
  </si>
  <si>
    <t xml:space="preserve"> trénerský poplatok - 12/20</t>
  </si>
  <si>
    <t>ADVANTAGE TENNIS s.ro.</t>
  </si>
  <si>
    <t>CTM - trénerský poplatok - 4/21</t>
  </si>
  <si>
    <t>CTM - trénerský poplatok - 5/21</t>
  </si>
  <si>
    <t>CTM - trénerský poplatok - 6/21</t>
  </si>
  <si>
    <t>trénerské služby za 11-12/2020</t>
  </si>
  <si>
    <t>David Tužinský - DT - Tenis progres</t>
  </si>
  <si>
    <t>Vklad dvojhra - turnaj WTT 22.-28.3.2021</t>
  </si>
  <si>
    <t>Národné tenisové centrum, a.s., Bratislava</t>
  </si>
  <si>
    <t>výplet Alu power - 2 rolky</t>
  </si>
  <si>
    <t>Amer Sports Czech Republic, s.r.o., o.z.</t>
  </si>
  <si>
    <t>trénerské služby za 5/2021</t>
  </si>
  <si>
    <t>Ubytovanie na majstrovstvách SR Žilina 31.5.-4.6.2021, 4 noci, 1 osoba</t>
  </si>
  <si>
    <t>TINECO, s.r.o.</t>
  </si>
  <si>
    <t>202105/00164</t>
  </si>
  <si>
    <t>športová mikina na tréningy BEH</t>
  </si>
  <si>
    <t>PRODES SK, s.r.o.</t>
  </si>
  <si>
    <t>202105/00685</t>
  </si>
  <si>
    <t>šortky na tréningy Adidas</t>
  </si>
  <si>
    <t>Sportsdirect.com Slovakia, s.r.o.</t>
  </si>
  <si>
    <t>202105/00731</t>
  </si>
  <si>
    <t>tenisky na kondičné tréningy Nike</t>
  </si>
  <si>
    <t>1013/21</t>
  </si>
  <si>
    <t>tenisové tréningy júl 2021</t>
  </si>
  <si>
    <t>doplnky výživy a regenerácie</t>
  </si>
  <si>
    <t>BENU SK 41, s.r.o.</t>
  </si>
  <si>
    <t>trénerské služby za 7-9/2021</t>
  </si>
  <si>
    <t>thai Smile - regenerácia, masáže (poukážka na september 2021)</t>
  </si>
  <si>
    <t>Thai Smile, s.r.o.</t>
  </si>
  <si>
    <t>thai Smile - regenerácia, masáže (poukážka na október 2021)</t>
  </si>
  <si>
    <t xml:space="preserve">vklad na turnaj "A" 14-18.8.2021 Ružomberok ženy </t>
  </si>
  <si>
    <t>ubytovanie na turnaji14-18.8.2021 , 4 noci 1 osoba</t>
  </si>
  <si>
    <t>tenisové tréningy júl 2021 - doplatok</t>
  </si>
  <si>
    <t>INFINITY team, s.r.o.</t>
  </si>
  <si>
    <t>Omotávky na tenis.rakety</t>
  </si>
  <si>
    <t>zdravie športovca, náplaste</t>
  </si>
  <si>
    <t>DM drogerie markt, s.r.o</t>
  </si>
  <si>
    <t>tenisové konzultácie, vyletanie rakiet 1/21</t>
  </si>
  <si>
    <t>Mgr. Jozef Blaško</t>
  </si>
  <si>
    <t>zdravie športovca</t>
  </si>
  <si>
    <t>HillVital, s.r.o</t>
  </si>
  <si>
    <t>tenisové tréningy a konzultácie športovca 2/21</t>
  </si>
  <si>
    <t xml:space="preserve">vypletenie rakety </t>
  </si>
  <si>
    <t>Vachy sport, s.r.o</t>
  </si>
  <si>
    <t>covid testovanie</t>
  </si>
  <si>
    <t>NTC, a.s</t>
  </si>
  <si>
    <t>Ipshop, s.r.o</t>
  </si>
  <si>
    <t>Max Sport Slovakia, s.r.o</t>
  </si>
  <si>
    <t>vitamíny</t>
  </si>
  <si>
    <t>PHARMAVIT, s.r.o</t>
  </si>
  <si>
    <t>respirátory</t>
  </si>
  <si>
    <t>Magic print, s.r.o.</t>
  </si>
  <si>
    <t>vyšetrenie zraku</t>
  </si>
  <si>
    <t>Lens Optik De Rossi</t>
  </si>
  <si>
    <t>zdravotnícke pomôcky</t>
  </si>
  <si>
    <t>Vitalita , s.r.o</t>
  </si>
  <si>
    <t>Fokus očná optika a.s.</t>
  </si>
  <si>
    <t>lieky</t>
  </si>
  <si>
    <t>EUROPHARMA, s.r.o</t>
  </si>
  <si>
    <t>šošovky</t>
  </si>
  <si>
    <t>Lens optik De Rossi</t>
  </si>
  <si>
    <t xml:space="preserve">športové potreby </t>
  </si>
  <si>
    <t>SPORTISIMO SK , s.r.o.</t>
  </si>
  <si>
    <t xml:space="preserve">fyzioterapia </t>
  </si>
  <si>
    <t xml:space="preserve">fyzioterapia/ diagnostika </t>
  </si>
  <si>
    <t>INSPORTREHA, s.r.o</t>
  </si>
  <si>
    <t>NORTHEINDER, a.s</t>
  </si>
  <si>
    <t xml:space="preserve">športová konzultácia </t>
  </si>
  <si>
    <t>REVITALIS, s.r.o.</t>
  </si>
  <si>
    <t>Peek Cloppenburg, s.r.o</t>
  </si>
  <si>
    <t>A3 SPORT, s.r.o.</t>
  </si>
  <si>
    <t>vyšetrenie, vložky do topánok</t>
  </si>
  <si>
    <t>BENU SK 11, s.r.o.</t>
  </si>
  <si>
    <t>kredit tenisové kurty</t>
  </si>
  <si>
    <t>TK-SLOVAN-MARKETING, s.r.o</t>
  </si>
  <si>
    <t>oblečenie športovca</t>
  </si>
  <si>
    <t>Marketing Investment, s.r.o</t>
  </si>
  <si>
    <t>Peek Cloppenburg, s.r.o.</t>
  </si>
  <si>
    <t xml:space="preserve">antigénový  test </t>
  </si>
  <si>
    <t>Mediačné centrum SR, s.r.o.</t>
  </si>
  <si>
    <t>výplety, omotávky</t>
  </si>
  <si>
    <t>Pharmapost, s.r.o</t>
  </si>
  <si>
    <t>obuv športovca /tenisky/</t>
  </si>
  <si>
    <t>1344/1/9213</t>
  </si>
  <si>
    <t>Pharmacy - LV spol. s.r.o</t>
  </si>
  <si>
    <t>ag test športovca</t>
  </si>
  <si>
    <t>masáž športovca</t>
  </si>
  <si>
    <t>Sabai a.s.</t>
  </si>
  <si>
    <t>tenisky 2kusy, športová legíny 2kusy, tenisová sukňa 1kus</t>
  </si>
  <si>
    <t>Tennis-point GmbH</t>
  </si>
  <si>
    <t>Bicykel RC120 sivý ABYSS</t>
  </si>
  <si>
    <t>tričko 1 kus</t>
  </si>
  <si>
    <t>BIBLOOVIP</t>
  </si>
  <si>
    <t>Isostar tablety</t>
  </si>
  <si>
    <t>DM drogeria markt s.r.o.</t>
  </si>
  <si>
    <t>Magne B6, magnesium teblety, vitaminy</t>
  </si>
  <si>
    <t>21-273753</t>
  </si>
  <si>
    <t>športová bunda 1kus, mikina 1kus, športové tričko 2kusy</t>
  </si>
  <si>
    <t>ABOUT YOU GMBH &amp; CO.KG</t>
  </si>
  <si>
    <t>cyklo nohavice 1kus, cyklo tričko 1 kus</t>
  </si>
  <si>
    <t xml:space="preserve"> vypletanie tenisová reketa x 6</t>
  </si>
  <si>
    <t>Vypletenie tenisovej rakety 1 kus</t>
  </si>
  <si>
    <t>Vypletenie tenisovej rakety 2 kusy</t>
  </si>
  <si>
    <t>Vypletenie tenisovej rakety 3 kusy</t>
  </si>
  <si>
    <t>športové šortky</t>
  </si>
  <si>
    <t>LEAN EU s.r.o.</t>
  </si>
  <si>
    <t>isotonický nápoj</t>
  </si>
  <si>
    <t>tepláky 2 kusy</t>
  </si>
  <si>
    <t>PROFYZIM P</t>
  </si>
  <si>
    <t>tenisky nike 1 kus</t>
  </si>
  <si>
    <t>Nike tričko 3 kusy</t>
  </si>
  <si>
    <t>Vypletenie tenisovej rakety  2 kusy</t>
  </si>
  <si>
    <t>športová mikina 1 kus</t>
  </si>
  <si>
    <t>Fyzio terapia, fyzikálna terapia</t>
  </si>
  <si>
    <t>Mgr. Zuzana Balejová</t>
  </si>
  <si>
    <t>Odber krvy pre športovca</t>
  </si>
  <si>
    <t>ubytovanie MSR U18, Žilina, 31.5.-2.6.2021, 2 noci, 2 osoby</t>
  </si>
  <si>
    <t>Hotel Slovakia, s.r.o.</t>
  </si>
  <si>
    <t>ubytovanie MSR U18, Žilina, 2.-3.6.2021, 1 noc, 2 osoby</t>
  </si>
  <si>
    <t>ubytovanie , MSR U18, Žilina, 3-4.6.2021, 1 noc, 2 osoby</t>
  </si>
  <si>
    <t>vypletanie tenisová raketa 3kusy</t>
  </si>
  <si>
    <t>Ponožky</t>
  </si>
  <si>
    <t xml:space="preserve">INTERSPORT </t>
  </si>
  <si>
    <t>1xtenisky, 4xtenisový top, 1x sportová podprsenka</t>
  </si>
  <si>
    <t>TENNIS POINT</t>
  </si>
  <si>
    <t>VH ŠPORT s.r.o.</t>
  </si>
  <si>
    <t>tenisové omotávky</t>
  </si>
  <si>
    <t>PROFIZYM 60 kapsul</t>
  </si>
  <si>
    <t>Dr. Max s.r.o.</t>
  </si>
  <si>
    <t xml:space="preserve">Kompava BCAA </t>
  </si>
  <si>
    <t>Dm, drogeria s.r.o.</t>
  </si>
  <si>
    <t>športový top, 1x tenisky</t>
  </si>
  <si>
    <t>3 Sport, s.r.o.</t>
  </si>
  <si>
    <t>vypletanie tenisová raketa 2kusy</t>
  </si>
  <si>
    <t>ponožky, športová podprsenka</t>
  </si>
  <si>
    <t>A3 Sport, s.r.o.</t>
  </si>
  <si>
    <t>športová šiltovka</t>
  </si>
  <si>
    <t>športové ponožky</t>
  </si>
  <si>
    <t>NIKE STORE, s.r.o.</t>
  </si>
  <si>
    <t>športové podprsenky</t>
  </si>
  <si>
    <t>Manatt Group, s.r.o.</t>
  </si>
  <si>
    <t>vstup do bazéna</t>
  </si>
  <si>
    <t>STH-Stavohotely, a.s.</t>
  </si>
  <si>
    <t>vklad na trunaji ITF U18, Mostar, kategoria 3, 14.-17.9.2021</t>
  </si>
  <si>
    <t>TENISKI KLUB MOSTAR</t>
  </si>
  <si>
    <t>kolobežka, Microgo M5 black</t>
  </si>
  <si>
    <t>NTN, s.r.o.</t>
  </si>
  <si>
    <t>fyzio terapia, komenzačné cvičenia</t>
  </si>
  <si>
    <t>Mgr. Matej Knoll</t>
  </si>
  <si>
    <t>vypletanie tenisovej rakety, 1kus</t>
  </si>
  <si>
    <t>vypletanie tenisových rakiet, 3kusy</t>
  </si>
  <si>
    <t>vypletanie tenisových rakiet, 2kusy</t>
  </si>
  <si>
    <t>športová mikina</t>
  </si>
  <si>
    <t>DENIM retail s.r.o.</t>
  </si>
  <si>
    <t>Proteinové nápoje, výživové doplnky</t>
  </si>
  <si>
    <t>MLO Slovakia, s.r.o.</t>
  </si>
  <si>
    <t>vstup do bazena</t>
  </si>
  <si>
    <t>vypletanie rakety, 1kus</t>
  </si>
  <si>
    <t>ponožky, prilba</t>
  </si>
  <si>
    <t>gymnasticka podložka, čiapka, pomôcky na cvičenie</t>
  </si>
  <si>
    <t>STENIA a.s.</t>
  </si>
  <si>
    <t>vypletanie tenisovej rakety, 2kusy</t>
  </si>
  <si>
    <t>Tenisové pomôcky - výplet Hawk Touch Rolle 120m</t>
  </si>
  <si>
    <t>HEAD</t>
  </si>
  <si>
    <t>Regeneračná pomôcka - NormaTec Arm Attachment</t>
  </si>
  <si>
    <t>Go Create s.r.o.,Saratovská 2986/83, 934 05 Levice</t>
  </si>
  <si>
    <t>Regeneračná pomôcka - Venon</t>
  </si>
  <si>
    <t>Športové pomôcky - Vložky Sidas</t>
  </si>
  <si>
    <t>JaP sport s.r.o., Rožňavská 22, 821 05 Bratislava</t>
  </si>
  <si>
    <t>Športové pomôcky - rakety a doplnky</t>
  </si>
  <si>
    <t>MAX SPORT SLOVAKIA, s.r.o. Tomašiková 30, 821 01 Bratislava</t>
  </si>
  <si>
    <t>Športové pomôcky - rakety a omotávky</t>
  </si>
  <si>
    <t>Funkčné vyšetrnie a lekárske vyšetrenie - odbery</t>
  </si>
  <si>
    <t xml:space="preserve">Výźivové doplnky </t>
  </si>
  <si>
    <t xml:space="preserve">Lekáreň Šustekova s.r.o., </t>
  </si>
  <si>
    <t>Decathlon SK s.r.o., Pri letisku 2, 821 04 Bratislava</t>
  </si>
  <si>
    <t>NTC a.s.,Príkopová 6, 821 03 Bratislava</t>
  </si>
  <si>
    <t>Výživové doplnky - Liposomales Vitamin C | Sanddorn PURE 250 m</t>
  </si>
  <si>
    <t>ActiNovo Fullfillment, Louis Couperusplein 2, NL-2514
HP Den Haag</t>
  </si>
  <si>
    <t>NEDE1300218</t>
  </si>
  <si>
    <t>Výživové doplnky - Premium Magnesiumcitrat</t>
  </si>
  <si>
    <t>DE322897642</t>
  </si>
  <si>
    <t>natural elements GmbH - Mittelstraße 11-13 - 40789 Monheim am Rhein</t>
  </si>
  <si>
    <t>NEDE1300860</t>
  </si>
  <si>
    <t>Výživové doplnky - Acerola Kapseln - Natürliches, Vitamin C - 180</t>
  </si>
  <si>
    <t>NEPL1762978</t>
  </si>
  <si>
    <t>Výživové doplnky - Hyaluronsäure Kapseln</t>
  </si>
  <si>
    <t>Vypletanie tenis. Rakety</t>
  </si>
  <si>
    <t>Vachy Sport s.r.o., Mamateyova 28, 85103 Bratislava</t>
  </si>
  <si>
    <t>Regenerácia - Compex SP 8.0</t>
  </si>
  <si>
    <t>NL822538489B01</t>
  </si>
  <si>
    <t>PhysioSupplies, Königsborner Straße 26a, D-39175 Biederitz
Deutschland</t>
  </si>
  <si>
    <t>Talasi Kinesiologie Tape Set</t>
  </si>
  <si>
    <t>DE319442618</t>
  </si>
  <si>
    <t>Talasi - Simon Hauenschild - Am Knick 2 - 31195 Lamspringe</t>
  </si>
  <si>
    <t>21PB06742</t>
  </si>
  <si>
    <t>Výživový doplnok - Zeen Collagen 7200mg - 6ks</t>
  </si>
  <si>
    <t>Bioland For You, s.r.o., Tehelná 3, 902 01 Pezinok</t>
  </si>
  <si>
    <t>Ing. Anton Blaško, Nitrianska 8637/6, 01008 Žilina</t>
  </si>
  <si>
    <t>Vklad dvojhra - Turnaj M15 Bratislava, 23 Aug - 29 Aug 2021</t>
  </si>
  <si>
    <t>Narodne tenisove centrum, a.s. Prikopova 6, 83103 Bratislava</t>
  </si>
  <si>
    <t>Vedúci tréner 11,12/2020-do 18.12.</t>
  </si>
  <si>
    <t>Prenájom tenisovej haly 11,12/2020-do 18.12.</t>
  </si>
  <si>
    <t>Prenájom tenisovej haly 05/2021 ( 01.-10.05.)</t>
  </si>
  <si>
    <t>Pomocný tréner 05/2021</t>
  </si>
  <si>
    <t>Pomocný tréner 06/2021</t>
  </si>
  <si>
    <t>Vedúci tréner 07/2021</t>
  </si>
  <si>
    <t>Pomocný tréner 07/2021</t>
  </si>
  <si>
    <t>Vedúci tréner 08/2021</t>
  </si>
  <si>
    <t>Pomocný tréner 08/2021</t>
  </si>
  <si>
    <t>Vedúci tréner 09/2021</t>
  </si>
  <si>
    <t>nákup výpletov</t>
  </si>
  <si>
    <t>vklad na  turnaj Banja Luka ITF ženy 29.5.-2.6.2021</t>
  </si>
  <si>
    <t>TK Banja Luka</t>
  </si>
  <si>
    <t>ubytovanie Hotel Ideja ,Banja luka 29.5.-5.6.2021, 7 nocí, 1 osoba</t>
  </si>
  <si>
    <t>Hotel Ideja Banja Luka ,BaH</t>
  </si>
  <si>
    <t>.415</t>
  </si>
  <si>
    <t>nákup športových potrieb</t>
  </si>
  <si>
    <t>inSportline Sk</t>
  </si>
  <si>
    <t>prenájom kurtov 7/21</t>
  </si>
  <si>
    <t>TK Slovan Marketing sro</t>
  </si>
  <si>
    <t>nákup športovej obuvi</t>
  </si>
  <si>
    <t>Tennis warehouse</t>
  </si>
  <si>
    <t>Ubytovanie Tarvisio Hotel Raibl 10.-11.7.2021, 1 noc 1 osoba</t>
  </si>
  <si>
    <t>Hotel Raibl</t>
  </si>
  <si>
    <t>419-0016</t>
  </si>
  <si>
    <t>Ubytovanie Tarvisio Hotel Valleverde 11.-12.7.2021 1 noc, 1 osoba</t>
  </si>
  <si>
    <t>Hotel Valleverde</t>
  </si>
  <si>
    <t>vklad na turbaj Olomouc ITF ženy 18.-20.7.2021</t>
  </si>
  <si>
    <t>ubytovanie NH hotels Olomouc 18.-19.7.2021, 1 noc, 1 osoba</t>
  </si>
  <si>
    <t>NH COLLECTION OLOMUC</t>
  </si>
  <si>
    <t>vklad na  turnaj ITF Cordenons ženy 25.-27.7.2021</t>
  </si>
  <si>
    <t>Eurosports asd</t>
  </si>
  <si>
    <t>Ubytovanie Cordenons 25.-27.7.2021, 2 noci, 2 osoby</t>
  </si>
  <si>
    <t>Hotel Santini</t>
  </si>
  <si>
    <t>letenky Viedeň-Kodaň 29.7.2021, 2 osoby</t>
  </si>
  <si>
    <t>OPODO</t>
  </si>
  <si>
    <t>Ubytovanie Frederiksberg, Dánsko, 31.7.-3.8.2021,  3 noci, 2 osoby</t>
  </si>
  <si>
    <t>Scandic Glostrup Hotel</t>
  </si>
  <si>
    <t>ubytovanie turnaj ITF Praha 28.-30.8.2021, 2 noci, 2 osoby</t>
  </si>
  <si>
    <t>Hotel Don Giovanni</t>
  </si>
  <si>
    <t>prenájom kurtov 9/21</t>
  </si>
  <si>
    <t>prenájom kurtov 10/21</t>
  </si>
  <si>
    <t>vitamíny d,magnézium,liek na bolesť</t>
  </si>
  <si>
    <t>BODY-STAR s.r.o.</t>
  </si>
  <si>
    <t>ortoped. Vložky do tenisiek</t>
  </si>
  <si>
    <t>JaP sport, s.r.o.</t>
  </si>
  <si>
    <t>TENNIS WAREHOUSE EUROPE</t>
  </si>
  <si>
    <t>vitamíny c,magnézium,collagen</t>
  </si>
  <si>
    <t>vyplaetanie - oprava šport.potrieb</t>
  </si>
  <si>
    <t>Mgr. Alica Holubová ALIVO</t>
  </si>
  <si>
    <t>HypoFit + výživa</t>
  </si>
  <si>
    <t>dm drogerie markt, s.r.o.</t>
  </si>
  <si>
    <t>D vitamín + omega 3 mastné kyseliny</t>
  </si>
  <si>
    <t>EZAMED, s.r.o.</t>
  </si>
  <si>
    <t>Výplety</t>
  </si>
  <si>
    <t>Tenisová obuv Asics</t>
  </si>
  <si>
    <t>Tenisové rakety Yonex</t>
  </si>
  <si>
    <t>Magnézium</t>
  </si>
  <si>
    <t>HypoFit + Isostar</t>
  </si>
  <si>
    <t>Športové okuliare (záloha)</t>
  </si>
  <si>
    <t>Optik Morvay, s.r.o.</t>
  </si>
  <si>
    <t>Športové okuliare (doplatok)</t>
  </si>
  <si>
    <t>Vitamíny</t>
  </si>
  <si>
    <t>Výživa</t>
  </si>
  <si>
    <t>Bežecké tenisky</t>
  </si>
  <si>
    <t>HypoFit + Gelo - 3 komplex (výživa)</t>
  </si>
  <si>
    <t>D vitamín</t>
  </si>
  <si>
    <t>Tenisové ponožky</t>
  </si>
  <si>
    <t>DEICHMANN-OBUV SK s.r.o.</t>
  </si>
  <si>
    <t>Tričko</t>
  </si>
  <si>
    <t>Prenájom kurtu 24.5.2021</t>
  </si>
  <si>
    <t>FORTUNA IS, spol. s r.o.</t>
  </si>
  <si>
    <t>Prenájom kurtu 26.5.2021</t>
  </si>
  <si>
    <t>Tenisové tenisky 2x + tričko</t>
  </si>
  <si>
    <t>Výplet</t>
  </si>
  <si>
    <t>Prenájom kurtu 2.6.2021</t>
  </si>
  <si>
    <t>Prenájom kurtu 5.6.2021</t>
  </si>
  <si>
    <t>Tenisové oblečenie</t>
  </si>
  <si>
    <t>Dr. Max 136 T, s.r.o.</t>
  </si>
  <si>
    <t>Prenájom kurtu 20.6.2021</t>
  </si>
  <si>
    <t>Prenájom kurtu 22.6.2021</t>
  </si>
  <si>
    <t>Fyziioterapia</t>
  </si>
  <si>
    <t>INSPORTREHA, s.r.o.</t>
  </si>
  <si>
    <t>YVEN GEL</t>
  </si>
  <si>
    <t>KINESIO TAPE</t>
  </si>
  <si>
    <t>Refit family s.r.o.</t>
  </si>
  <si>
    <t>Prenájom kurtu 16.7.2021</t>
  </si>
  <si>
    <t>energetický gél</t>
  </si>
  <si>
    <t>Prenájom kurtu 25.7.2021</t>
  </si>
  <si>
    <t>Individuálne cvičenie</t>
  </si>
  <si>
    <t>Prenájom kurtu 4.8.2021</t>
  </si>
  <si>
    <t>vklad na turnaj 15.-17.8.2021</t>
  </si>
  <si>
    <t xml:space="preserve">Národné tenisové centurm </t>
  </si>
  <si>
    <t>Wobenzym - výživa</t>
  </si>
  <si>
    <t>výživa + vitamíny</t>
  </si>
  <si>
    <t>Wobenzym + kolagen</t>
  </si>
  <si>
    <t>Prenájom kurtu 29.8.2021</t>
  </si>
  <si>
    <t>Prenájom kurtu 30.8.2021</t>
  </si>
  <si>
    <t>21-1062759</t>
  </si>
  <si>
    <t>Športová taška a športové ponožky</t>
  </si>
  <si>
    <t>ABOUT YOU AG &amp; CO. KG</t>
  </si>
  <si>
    <t>Prenájom kurtu 6.9.2021</t>
  </si>
  <si>
    <t xml:space="preserve">HypoFit </t>
  </si>
  <si>
    <t>Prenájom kurtu 10.9.2021</t>
  </si>
  <si>
    <t>Prenájom kurtu 12.9.2021</t>
  </si>
  <si>
    <t>Tenisové tenisky 2x + oblečenie</t>
  </si>
  <si>
    <t>grip Aqua Zorb Premium 60 ks</t>
  </si>
  <si>
    <t>vitámín C+D + magnézium</t>
  </si>
  <si>
    <t>LEONTYNE s.r.o.</t>
  </si>
  <si>
    <t>Grip Powder YONEX</t>
  </si>
  <si>
    <t>Tenisové tenisky + oblečenie</t>
  </si>
  <si>
    <t>Tenisové tenisky</t>
  </si>
  <si>
    <t>Výplety + cestovná taška YONEX</t>
  </si>
  <si>
    <t>2195405/2268355</t>
  </si>
  <si>
    <t>tenisky + gripy</t>
  </si>
  <si>
    <t>Tennis Warehouse Europe</t>
  </si>
  <si>
    <t>test Covid 19 pred turnajom 28.2.2021</t>
  </si>
  <si>
    <t>vklad na turnaj ITF  7.-9.3.2021</t>
  </si>
  <si>
    <t>test Covid 19 pred turnajom 7.3.2021</t>
  </si>
  <si>
    <t>Výjazd ITF M15  Bratislava 7.-9.3.2021</t>
  </si>
  <si>
    <t>Martin Jedinák MJ Tenis</t>
  </si>
  <si>
    <t>cestovné na turnaj Bratislava - Praha 8.5.2021, 1 osoba</t>
  </si>
  <si>
    <t>Železničná spoločnosť Slovensko, a.s.</t>
  </si>
  <si>
    <t>cestovné z turnaja Praha - Bratislava 9.5.2021, 1 osoba</t>
  </si>
  <si>
    <t xml:space="preserve">Regiojet </t>
  </si>
  <si>
    <t>vklad na turnaj ITF Praha 8.-9.5.2021</t>
  </si>
  <si>
    <t>Orel jednota Praha Balkán</t>
  </si>
  <si>
    <t>cestovné na turnaj Košice-Bratislava 14.5.2021, 1 osoba</t>
  </si>
  <si>
    <t>cestovné na turnaj Bratislava - Praha 15.5.2021, 1 osoba</t>
  </si>
  <si>
    <t>cestovné na turnaj Praha-Bratislava 16.5.2021, 1 osoba</t>
  </si>
  <si>
    <t>vklad na turnaj ITF Jablonec 15.-16.5.2021</t>
  </si>
  <si>
    <t>ubytovanie na turnaji 15.-16.5.2021, 1 noc, 1 osoba</t>
  </si>
  <si>
    <t xml:space="preserve">Hotel Zlatý Lev </t>
  </si>
  <si>
    <t>cestovné na turnaj Košice-Bratislava 21.5.2021, 1 osoba</t>
  </si>
  <si>
    <t>cestovné na turnaj Praha-Bratislava 24.5.2021, 1 osoba</t>
  </si>
  <si>
    <t>cestovné z turnaja Bratislava-Košice 25.5.2021, 1 osoba</t>
  </si>
  <si>
    <t>vklad na turnaj ITF Most 22.-24.5.2021</t>
  </si>
  <si>
    <t>ubytovanie na turnaji 22.-23.5.2021, 1 noc, 1 osoba</t>
  </si>
  <si>
    <t>Hotel Pohádka Most</t>
  </si>
  <si>
    <t>ubytovanie na turnaji 23.-24.5.2021, 1 osoba</t>
  </si>
  <si>
    <t>cestovné na turnaji 24.5.2021, 1 osoba</t>
  </si>
  <si>
    <t>Roman Sopr, Most</t>
  </si>
  <si>
    <t>tenisky + športové oblečenie</t>
  </si>
  <si>
    <t>výplety+gripy</t>
  </si>
  <si>
    <t>Head sport</t>
  </si>
  <si>
    <t>02A2021</t>
  </si>
  <si>
    <t>vklad na turnaj ITF Telfs 11.-12.7.2021</t>
  </si>
  <si>
    <t xml:space="preserve">ITF WTT Telfs </t>
  </si>
  <si>
    <t>ubytovanie na turnaji 10.-11.7.2021, 1 noc, 1 osoba</t>
  </si>
  <si>
    <t>Hotel Marina Telfs</t>
  </si>
  <si>
    <t>cestovné z turnaja Innsbruck - Košice 12.7.2021, 1 osoba</t>
  </si>
  <si>
    <t>Športová obuv - tenisky</t>
  </si>
  <si>
    <t>Nike , Des Champs-Elysees, Paris</t>
  </si>
  <si>
    <t>športová masáž</t>
  </si>
  <si>
    <t>Tempus, s.r.o.</t>
  </si>
  <si>
    <t>športová obuv a činky</t>
  </si>
  <si>
    <t>Sportisimo, s.r.o.</t>
  </si>
  <si>
    <t>vklad na turnaj ITF M 25 Pardubice  18.-21.9.2021</t>
  </si>
  <si>
    <t>DAE services s.r.o.</t>
  </si>
  <si>
    <t>ubytovanie na turnaji Hotel Euro Pardubice, 1 noc, 1 osoba 18.-19.9.2021</t>
  </si>
  <si>
    <t>Hotel Euro Pardubice, Česko</t>
  </si>
  <si>
    <t>ubytovanie na turnaji Hotel Euro Pardubice 1noc, 1 osoba 19.-20.9.2021</t>
  </si>
  <si>
    <t>Hotel Euro Pardubice</t>
  </si>
  <si>
    <t>vklad na turnaj ITF M 25 Budapest, 26.-29.9.2021</t>
  </si>
  <si>
    <t>M25 Budapest</t>
  </si>
  <si>
    <t>vak na tenisové rakety Head, športový cestovný vak Head, športová taška Head</t>
  </si>
  <si>
    <t>Head sport, s.r.o.</t>
  </si>
  <si>
    <t xml:space="preserve">cestovné na turnaj  15.10.2021  Košice - Viedeň </t>
  </si>
  <si>
    <t>L254M9</t>
  </si>
  <si>
    <t>letenka na turnaj 15.10.2021  Viedeň - Antalya, 1 osoba</t>
  </si>
  <si>
    <t>SunExpress com TR</t>
  </si>
  <si>
    <t xml:space="preserve">ubytovanie na turnaji  Hotel Kadrive Antalya 15.- 25.10.2021 10 nocí 1 osoba, </t>
  </si>
  <si>
    <t>Tenis Club Megasaray</t>
  </si>
  <si>
    <t xml:space="preserve">ubytovanie na turnaji  Hotel Kadrive Antalya 25.10.-1.11.2021 7 nocí 1 osoba, </t>
  </si>
  <si>
    <t xml:space="preserve">ubytovanie na turnaji  Hotel Kadrive Antalya 1.-2.11.2021 1 noc 1 osoba, </t>
  </si>
  <si>
    <t>vklad na turnaj ITF M 15 Antalya, 17.-20.10.2021</t>
  </si>
  <si>
    <t>vklad na turnaj ITF M 15 Antalya20.-24.10.2021</t>
  </si>
  <si>
    <t>vklad na turnaj ITF M 15 Antalya, 24.-27.10.2021</t>
  </si>
  <si>
    <t>vklad na turnaj ITF M 15 Antalya 31.10.-3.11.2021, kvalifikácia</t>
  </si>
  <si>
    <t>vklad na turnaj ITF M 15 Antalya 31.10.-3.11.2021</t>
  </si>
  <si>
    <t>vypletanie rakiet</t>
  </si>
  <si>
    <t>22-21</t>
  </si>
  <si>
    <t>tenisový výplet Babolat RPM Blast-2ks,tenisová obuv babolat -1pár</t>
  </si>
  <si>
    <t>obchodná firma, Juraj Kútik,Banská Bystrica</t>
  </si>
  <si>
    <t>poplatok za registráciu IPIN- ITF MUŽI</t>
  </si>
  <si>
    <t>World Pay ITF</t>
  </si>
  <si>
    <t>tenisový výplet Solinco Hyper G-2ks, tenisový výplet Tour Bite Soft-1ks</t>
  </si>
  <si>
    <t>Solinco Tenis,s.r.o. Liptovský Mikuláš</t>
  </si>
  <si>
    <t>tenisové ponožky 2ks</t>
  </si>
  <si>
    <t xml:space="preserve">Sportisimo,s.r.o. </t>
  </si>
  <si>
    <t>doplnky výživy-proteíny-2ks</t>
  </si>
  <si>
    <t xml:space="preserve">PROTEIN.SK </t>
  </si>
  <si>
    <t>ubytovania na turnaji v Sekesfehérvári 2 osoby,4 noci, 4.2.-8.2.2021</t>
  </si>
  <si>
    <t>Smart Rooms Motel, Sekesfehervár, Maďarsko</t>
  </si>
  <si>
    <t>tenis. botasky babolat jetmach  1pár</t>
  </si>
  <si>
    <t>PCR test na turnaje ITF v Estónsku</t>
  </si>
  <si>
    <t>klinic. laboratórium Lučenec</t>
  </si>
  <si>
    <t>letenka Krakow-Tallin turnaje ITF  18.2.2021 1 osoba</t>
  </si>
  <si>
    <t>Enjoytravel,</t>
  </si>
  <si>
    <t>KF18022110</t>
  </si>
  <si>
    <t>ubytovania na turnaji v Tartu, 2 osoby,6nocí, 18.2.-24.2.2021</t>
  </si>
  <si>
    <t>Realtor OU, Tartu, Estónsko</t>
  </si>
  <si>
    <t>SE24022104</t>
  </si>
  <si>
    <t>ubytovanie na turnaji v Tartu, 2 osoby,1noc, 24.2.-25.2.2021</t>
  </si>
  <si>
    <t>KE25022103</t>
  </si>
  <si>
    <t>ubytovanie na turnaji v Tartu, 2 osoby,1 noc, 25.2.-26.2.2021</t>
  </si>
  <si>
    <t>cesta autobusom z Tallinu do Waršavy s prestupom v Rige 2.-3.3.2021 1 osoba</t>
  </si>
  <si>
    <t>WWW.ECOLINES</t>
  </si>
  <si>
    <t>RD20213583</t>
  </si>
  <si>
    <t>ubytovanie na turnaji v Budapešti, 2 noci,2 osoby,13.3.-15.3.2021</t>
  </si>
  <si>
    <t>RD Hotel Kft. Budapešť, Maďarsko</t>
  </si>
  <si>
    <t>RD20214350</t>
  </si>
  <si>
    <t>ubytovanie na turnaji v Budapešti, 2 noci,2 osoby,3.4.-5.4.2021</t>
  </si>
  <si>
    <t>RD20214636</t>
  </si>
  <si>
    <t>ubytovanie na turnaji v Budapešti, 2 noci,2 osoby, 9.4.-11.4.2021</t>
  </si>
  <si>
    <t>RD Hotel Kft. Budapešť, Maďarsko, Silver Garden</t>
  </si>
  <si>
    <t>tenisové rakety Babolat Pure Aero,2ks</t>
  </si>
  <si>
    <t>obnova IPIN- juniory ITF</t>
  </si>
  <si>
    <t>ITF IPIN Membership</t>
  </si>
  <si>
    <t>PCR test na turnaje ITF v Srbsku</t>
  </si>
  <si>
    <t xml:space="preserve">SK-LAB,s.r.o. </t>
  </si>
  <si>
    <t>štartovné na turnaji G5 v Subotici 19.-24.4.2021</t>
  </si>
  <si>
    <t>Tenis Klub Spartak Subotica</t>
  </si>
  <si>
    <t>štartovné na turnaji G5 v Niši, Srbsko 26.-29.4.2021</t>
  </si>
  <si>
    <t>Niš, Srbsko</t>
  </si>
  <si>
    <t>cesta vlakom z Tartu do Tallinu 26.2.2021, 1 osoba</t>
  </si>
  <si>
    <t>KAARDIMAKSE KVIITUNG</t>
  </si>
  <si>
    <t>cesta autobusom z Krakowa do Nového Targu 3.3.2021, 1 osoba</t>
  </si>
  <si>
    <t>Szwagropol. Sp.J.</t>
  </si>
  <si>
    <t>vklad na turnaj ITF v Budapešti 10.-13.5.2021</t>
  </si>
  <si>
    <t>ITF World tennis tour junior</t>
  </si>
  <si>
    <t>RD20216330</t>
  </si>
  <si>
    <t xml:space="preserve">ubytovanie na turnaji ITF v Budapešti, 1 noc,1 osoba,12.5.-13.5.2021 </t>
  </si>
  <si>
    <t>RD Hotel Kft, Budapešť</t>
  </si>
  <si>
    <t xml:space="preserve">ubytovanie na turnaji v Prievidzi,1 noc, 1 osoba, 15.5.-16.5.2021 </t>
  </si>
  <si>
    <t>HOKEJKA s.r.o.</t>
  </si>
  <si>
    <t>tenisové botasky babolat jet tere,1pár</t>
  </si>
  <si>
    <t xml:space="preserve">Ing. Juraj Kútik - obchodná firma </t>
  </si>
  <si>
    <t>ubytovanie na turnaji v Dunakeszi, 1 osoba,3 noci, 19.5.-21.5.2021</t>
  </si>
  <si>
    <t>Kikelet Panzió, Dunakeszi</t>
  </si>
  <si>
    <t>vklad na turnaj ITF v Dunakeszi 19.-23.5.2021</t>
  </si>
  <si>
    <t>výplet Babolat RPM Blast,1ks</t>
  </si>
  <si>
    <t>proteíny a BCAA-doplnky výživy</t>
  </si>
  <si>
    <t>PROTEIN.SK,Ľubica</t>
  </si>
  <si>
    <t>21VF00116</t>
  </si>
  <si>
    <t>ubytovanie na MSR v Žiline, 1 osoba,3 noci,31.5.-3.6.2021</t>
  </si>
  <si>
    <t>hotel  bôrik, Žilina</t>
  </si>
  <si>
    <t>obnova IPIN pre mužské turnaje ITF</t>
  </si>
  <si>
    <t xml:space="preserve">ITF World tennis tour </t>
  </si>
  <si>
    <t>EC1571</t>
  </si>
  <si>
    <t>ubytovanie na turnaji v Poprade, 1 osoba,3 noci,14.-17.6.2021</t>
  </si>
  <si>
    <t>Mgr. Ľubica Slobodová, penzión Plesnivec</t>
  </si>
  <si>
    <t>vklad na turnaj v  Levoči 22.-25.6.2021</t>
  </si>
  <si>
    <t>Tenis Club 92 Levoča</t>
  </si>
  <si>
    <t>vklad na turnaj v Poprade 14.-17.6.2021</t>
  </si>
  <si>
    <t>ubytovanie na turnaji v Levoči,2 osoby,2 noci,22.6.-24.6.2021</t>
  </si>
  <si>
    <t>Spolros,s.r.o.,Levoča</t>
  </si>
  <si>
    <t>ubytovania na turnaji v Bratislave,1 osoba,1 noc,2.-3.7.2021</t>
  </si>
  <si>
    <t>hotel Viktor, Bratislava</t>
  </si>
  <si>
    <t>vklad na turnaj ITF vo Véske 12.-15.7.2021</t>
  </si>
  <si>
    <t>ubytovanie na turnaji ITF vo ,2 osoby,3 noci,11.7.-14.7.2021</t>
  </si>
  <si>
    <t>penzión Fojtství Olomouc, ho-tel Sport Véska</t>
  </si>
  <si>
    <t>vklad na turnaj v Nitre 26.-28.7.2021</t>
  </si>
  <si>
    <t>TK Slavia SPU Nitra</t>
  </si>
  <si>
    <t>ubytovanie na turnaji v Nitre,2 osoby,3 noci,25.7.-28.7.2021</t>
  </si>
  <si>
    <t>Agro Complex Apartments,Nit-ra</t>
  </si>
  <si>
    <t>výplet Babolat RPM blast,1ks,botasky j-et mach 3, 1pár</t>
  </si>
  <si>
    <t>AG test pred turnajom ITF vo Véske 9.7.2021</t>
  </si>
  <si>
    <t>microDENT clinic,Rim.Sobota</t>
  </si>
  <si>
    <t>doplnky výživy-Levro BCAA-1ks</t>
  </si>
  <si>
    <t>Protein.sk</t>
  </si>
  <si>
    <t>ŠK Pepas, Slovenská Ľupča</t>
  </si>
  <si>
    <t>ubytovanie na turnaji ITF v Slovenskej Ľupči,9.8.-14.8.2021, 5 nocí, 1 osoba</t>
  </si>
  <si>
    <t>SK Cosmopolit 2</t>
  </si>
  <si>
    <t>covid ag test pred MSR družstiev</t>
  </si>
  <si>
    <t>MicroDent clinic</t>
  </si>
  <si>
    <t>gripy wilson pro overgrip-1balenie</t>
  </si>
  <si>
    <t>vklad na turnaj 23.-27.8.2021</t>
  </si>
  <si>
    <t>00392076</t>
  </si>
  <si>
    <t>TK Slovan Bratislava</t>
  </si>
  <si>
    <t>vklad na turnaj 1.-5.9.2021</t>
  </si>
  <si>
    <t>vklad na turnaj 28.-31.8.2021</t>
  </si>
  <si>
    <t>cesta domov vlakom  Bratislava-Rimavská Sobota 5.9.2021, 1 osoba</t>
  </si>
  <si>
    <t>Železničná Spoločnosť Slovensko</t>
  </si>
  <si>
    <t>ponožky- 3páry</t>
  </si>
  <si>
    <t xml:space="preserve">Sportissimo SK s.r.o., </t>
  </si>
  <si>
    <t>vklad na turnaj 11.-13.9.2021</t>
  </si>
  <si>
    <t>ubytovanie na turnaji v Prievidzi, 1 osoba,  3noci, 10.9.-13.9.2021</t>
  </si>
  <si>
    <t>Hotel Hokejka,</t>
  </si>
  <si>
    <t>vklad na turnaj 18.-21.9.2021</t>
  </si>
  <si>
    <t>MŠK Poprad-Tatry</t>
  </si>
  <si>
    <t>ubytovanie na turnaji  v Poprade,  1 noc,1 osoba, 17.9.-18.9.2021</t>
  </si>
  <si>
    <t>penzión Plesnivec</t>
  </si>
  <si>
    <t>ubytovanie na turnaji v Poprade, 1 noc, 1osoba, 19.9.-20.9.2021</t>
  </si>
  <si>
    <t>penzión Limba</t>
  </si>
  <si>
    <t xml:space="preserve">Babolat RPM blast-1ks, botasky babola t jet mach-1 pár  </t>
  </si>
  <si>
    <t>Juraj Kútik, obchodná firma</t>
  </si>
  <si>
    <t>tenisky Wilson, 2 ks</t>
  </si>
  <si>
    <t>produkty Wilson - rakety, vak, vyplety, botasky, gripy, oblečenie</t>
  </si>
  <si>
    <t>Amer Sport Czech Republic</t>
  </si>
  <si>
    <t>ubytovanie turnaj, 9.-17.4.2021, 8 nocí, 2 osoby</t>
  </si>
  <si>
    <t>Hotel Magnolija Lux, Pancevo, Srbsko</t>
  </si>
  <si>
    <t>AN065331</t>
  </si>
  <si>
    <t>ubytovanie turnaj, 3.-9.4.2021, 6 nocí, 2 osoby</t>
  </si>
  <si>
    <t>Hotel Meridiana Plus, Novi Sad, Srbsko</t>
  </si>
  <si>
    <t>Trénerské služby, turnaj M15 Bratislva 7.-9.3.2021</t>
  </si>
  <si>
    <t>Botasky Wilson KAOS 3.0</t>
  </si>
  <si>
    <t>000272/00005</t>
  </si>
  <si>
    <t>Botasky Wilson, Wilson Grip, Tlmič</t>
  </si>
  <si>
    <t>produkty Wilson - 1x vyplet 200m, 1x vak na botasky, 1x botasky KAOS</t>
  </si>
  <si>
    <t>648-001010-1</t>
  </si>
  <si>
    <t>ubytovanie turnaj, 27.6.-3.7.2021, 6 nocí, 2 osoby</t>
  </si>
  <si>
    <t>Hotel PARK, Čakovec, Chorvátsko</t>
  </si>
  <si>
    <t>ubytovanie turnaj, 6.-9.6.2021, 3 noci, 2 osoby</t>
  </si>
  <si>
    <t>Penzión Oáza, Trnava</t>
  </si>
  <si>
    <t>ubytovanie turnaj, 30.5.-3.6.2021,4 noci, 2 osoby</t>
  </si>
  <si>
    <t>Penzión Kamélia, Žilina</t>
  </si>
  <si>
    <t>Vklad na turnaj TEJT U16, Maribor 10.-14.5.2021</t>
  </si>
  <si>
    <t>Maribor, Slovinsko</t>
  </si>
  <si>
    <t>Vklad na turaj M15 Poprad 4.-7.7.2021</t>
  </si>
  <si>
    <t>Mestský šport. klub, Poprad</t>
  </si>
  <si>
    <t>FA-19941</t>
  </si>
  <si>
    <t>ubytovanie turnaj, 31.8.-5.9.2021, 5 nocí, 2 osoby</t>
  </si>
  <si>
    <t>Hotel SET, Bratislava</t>
  </si>
  <si>
    <t>ubytovanie turnaj, 2.-5.8.2021, 3 noci, 2 osoby</t>
  </si>
  <si>
    <t>ubytovanie turnaj, 5.-6.8.2021, 1 noc, 2 osoby</t>
  </si>
  <si>
    <t>ubytovanie turnaj, 22.-23.8.2021, 1 noc, 1 osoba</t>
  </si>
  <si>
    <t>Penzión Mari Kiri, Bratislava</t>
  </si>
  <si>
    <t>ubytovanie turnaj, 10.-12.8.2021, 2 noci, 1 osoba</t>
  </si>
  <si>
    <t>Penzión Mníchov dvor, Slovenská Ľupča</t>
  </si>
  <si>
    <t>ubytovanie turnaj, 12.-13.8.2021, 1 noc, 1 osoba</t>
  </si>
  <si>
    <t>ubytovanie turnaj, 13.-14.8.2021, 1 noc, 1 osoba</t>
  </si>
  <si>
    <t>ubytovanie turnaj, 14.-15.8.2021, 1 noc, 1 osoba</t>
  </si>
  <si>
    <t>vklad na turnaj, ITF J5, Sl. Lupča 10.-15.8.2021</t>
  </si>
  <si>
    <t>Športový klub PEPAS</t>
  </si>
  <si>
    <t>MD27</t>
  </si>
  <si>
    <t>vklad na turnaj, ITF J4, Žilina 2.-5.82021</t>
  </si>
  <si>
    <t>vklad na turnaj, M15, Slávia STU BA 22.-24.8.2021</t>
  </si>
  <si>
    <t>vklad na turnaj, dorastenci A 11.-13.9.2021</t>
  </si>
  <si>
    <t>P-67</t>
  </si>
  <si>
    <t>Vypletanie tenisových rakiet - 11x</t>
  </si>
  <si>
    <t>tenisové tréningy 1.12-31.12.2020</t>
  </si>
  <si>
    <t>treningy 4/21</t>
  </si>
  <si>
    <t>treningy 5/21</t>
  </si>
  <si>
    <t>tréningy  6/21</t>
  </si>
  <si>
    <t>Uhrada treningov 1.8-31.08.2021</t>
  </si>
  <si>
    <t>David Tužinský-DT-tenis progres</t>
  </si>
  <si>
    <t>2021-6296</t>
  </si>
  <si>
    <t>ubytovanie turnaj Budapest 11.-12.5.2021, 1 noc, 1 osoba</t>
  </si>
  <si>
    <t>23070767-2-42</t>
  </si>
  <si>
    <t>RD Hotel Kft. Budabest</t>
  </si>
  <si>
    <t>2021-6337</t>
  </si>
  <si>
    <t>ubytovanie turnaj Budapest 12.-14.5.2021, 2 noci, 1 osoba</t>
  </si>
  <si>
    <t>2307067-2-42</t>
  </si>
  <si>
    <t>Alena Benešová - ODEMA</t>
  </si>
  <si>
    <t>štartovné letné regionalne MSR Púchov 22.-24.5.2021</t>
  </si>
  <si>
    <t>OZ Šk Odema</t>
  </si>
  <si>
    <t>ubytovanie letné regionalne MSR Púchov 21.-24.5.2021, 3 noci, 2 osoby</t>
  </si>
  <si>
    <t>Sport Aqua Hotel</t>
  </si>
  <si>
    <t>Trenerské služby 5/21</t>
  </si>
  <si>
    <t>David Tužinský DT-tenis progres</t>
  </si>
  <si>
    <t>nákup tenisového oblečenia</t>
  </si>
  <si>
    <t>sportisimo sk</t>
  </si>
  <si>
    <t>ubytovanie na turnaji MSR Žilina 31.5-4.4.2021, 5 noci, 2 osoby</t>
  </si>
  <si>
    <t>vklad na turnaj A Prešov 14.-18.6.2021</t>
  </si>
  <si>
    <t>ubytovanie na turnaji A Prešov 14-17.6.2021, 3 noci, 2 osoby</t>
  </si>
  <si>
    <t>Limba ŠK</t>
  </si>
  <si>
    <t>ubytovanie na turnaji A Prešov 17.-18.6.2021, 1 noc 2 osoby</t>
  </si>
  <si>
    <t xml:space="preserve">JKL Service </t>
  </si>
  <si>
    <t>nakup tenisoveho oblečenia</t>
  </si>
  <si>
    <t>board paradise</t>
  </si>
  <si>
    <t>antigenový test na Covid 19</t>
  </si>
  <si>
    <t>lekaren ZLP</t>
  </si>
  <si>
    <t>M09</t>
  </si>
  <si>
    <t>vklad na turnaj ITF Žilina 3.-8.8.2021</t>
  </si>
  <si>
    <t>ubytovanie turnaj ITF Žilina 2.-6.8.2021, 4 noci, 1 osoba</t>
  </si>
  <si>
    <t>ubytovanie turnaj ITF Žilina 6.-7.8.2021, 1 noc, 1 osoba</t>
  </si>
  <si>
    <t>vklad na turnaj ITF Sl. Lupča 10.-15.8.2021</t>
  </si>
  <si>
    <t>Športový klub Pepas</t>
  </si>
  <si>
    <t>vklad na turnaj C - Muži Podbrezová 28.-30.8.2021</t>
  </si>
  <si>
    <t>TK Podbrezová</t>
  </si>
  <si>
    <t>vklad na turnaj A TK Slovan 23.-27.8.2021</t>
  </si>
  <si>
    <t>TK Slovan</t>
  </si>
  <si>
    <t>ubytovanie turnaj A TK Slovan 22.-27.8.2021, 5 noci, 1 osoba</t>
  </si>
  <si>
    <t>Hotel SET s.r.o.</t>
  </si>
  <si>
    <t>vklad na turnaj ITF Slovan 1.-.5.9.2021</t>
  </si>
  <si>
    <t>vklad na turnaj A Prievidza 11.-15.9.2021</t>
  </si>
  <si>
    <t>testovanie na Covid PCR</t>
  </si>
  <si>
    <t>Lekáreň ZLP Zvolen</t>
  </si>
  <si>
    <t>vklad na turnaj ITF Veli Losijn CRO 27.9.-3.10.2021</t>
  </si>
  <si>
    <t>ITF Junior Circuit</t>
  </si>
  <si>
    <t>ubytovanie ITF Turnaj Veli Losijn CRO 26.9.-1.10.2021, 5 noci, 2 osoby</t>
  </si>
  <si>
    <t>Punta Hotel Veli Lošijn</t>
  </si>
  <si>
    <t>vklad na turnaj ITF Maria Lanzendorf AT 2.10.-10.10.2021</t>
  </si>
  <si>
    <t>Asvo JU&amp;AK Turnier Events</t>
  </si>
  <si>
    <t>ubytovanie ITF Maria Lanzendorf 3.-4.10.2021, 1 noc, 2 osoby</t>
  </si>
  <si>
    <t>Hotel Khail</t>
  </si>
  <si>
    <t>ubytovanie ITF Maria Lanzendorf 6.-7.10.2021, 1 noc, 3 osoby</t>
  </si>
  <si>
    <t>Instyle Residences aparthotel</t>
  </si>
  <si>
    <t>ubytovanie ITF Budapest 19.10.-21.10.2021, 2 noci, 2 osoby</t>
  </si>
  <si>
    <t xml:space="preserve">hotel Mediterrán </t>
  </si>
  <si>
    <t>nemocnica AGEL</t>
  </si>
  <si>
    <t>The Hut.com.Limited,United Kingdom</t>
  </si>
  <si>
    <t>Tennis Point Nemecko</t>
  </si>
  <si>
    <t>doplnenie lekárničky</t>
  </si>
  <si>
    <t>Mild Cure Four s.r.o.Košice</t>
  </si>
  <si>
    <t>doplnenenie lekárničky</t>
  </si>
  <si>
    <t>PharmaVita s.r.o. Bratislava</t>
  </si>
  <si>
    <t>vyplet rakiet</t>
  </si>
  <si>
    <t>MAX SPORT SLOVAKIA s.r.o.Bratislava</t>
  </si>
  <si>
    <t>výplet rakiet</t>
  </si>
  <si>
    <t>Vachy Sport s.r.o. Bratislava</t>
  </si>
  <si>
    <t>Zdravie pri práci s.r.o. Košice</t>
  </si>
  <si>
    <t>Vallebona a.s. Bratislava</t>
  </si>
  <si>
    <t>IDMC s.r.o.Bratislava</t>
  </si>
  <si>
    <t>vitamíny, výživové doplnky</t>
  </si>
  <si>
    <t>Skyfall Investment,a.s.Bratislava</t>
  </si>
  <si>
    <t>sportová obuv</t>
  </si>
  <si>
    <t>vypletanie rakiet,sportová obuv</t>
  </si>
  <si>
    <t>krosový bicykel</t>
  </si>
  <si>
    <t>Proexim s.r.o.</t>
  </si>
  <si>
    <t>vypletanie</t>
  </si>
  <si>
    <t>ITF turnaj Turecko</t>
  </si>
  <si>
    <t>športové potreby</t>
  </si>
  <si>
    <t xml:space="preserve">MAX SPORT SLOVAKIA s.r.o. </t>
  </si>
  <si>
    <t xml:space="preserve">Vachy Šport s.r.o. </t>
  </si>
  <si>
    <t>PharmaVita s.r.o.</t>
  </si>
  <si>
    <t xml:space="preserve">Marika Studio s.r.o. </t>
  </si>
  <si>
    <t>športová obuv</t>
  </si>
  <si>
    <t>Dod.šport Banja Luka</t>
  </si>
  <si>
    <t>ITF turnaj Banja Luka</t>
  </si>
  <si>
    <t>vypletanie,športová obuv</t>
  </si>
  <si>
    <t>poplatok IPIN</t>
  </si>
  <si>
    <t>ITF Licensing,London</t>
  </si>
  <si>
    <t>športove oblečenie</t>
  </si>
  <si>
    <t>NIKE Parndorf</t>
  </si>
  <si>
    <t>výbava lekárničky</t>
  </si>
  <si>
    <t>TK Prokuplje</t>
  </si>
  <si>
    <t>vypletanie rakety</t>
  </si>
  <si>
    <t>Zdravie pri práci s.r.o.</t>
  </si>
  <si>
    <t>fyzioterapeut</t>
  </si>
  <si>
    <t xml:space="preserve">MAX ŠPORT SLOVAKIA s.r.o. </t>
  </si>
  <si>
    <t>ubytovanie 1 noc turnaj W60 Prerov 21.-22.8.2021, 2 osoby</t>
  </si>
  <si>
    <t xml:space="preserve">Hotel Prachárna s.r.o. </t>
  </si>
  <si>
    <t>ubytovanie 1 noc turnaj W60 Prerov 22.-23.8.2021, 2 osoby</t>
  </si>
  <si>
    <t xml:space="preserve">Hotel Octárna s.r.o. </t>
  </si>
  <si>
    <t>ubytovanie 2 nocí W25 Frýdek Místek, 4.-6.9.2021, 2 osoby</t>
  </si>
  <si>
    <t xml:space="preserve">Penzion Stará pošta s.r.o. </t>
  </si>
  <si>
    <t xml:space="preserve">OS Group a.s. </t>
  </si>
  <si>
    <t>sportova obuv 2ks</t>
  </si>
  <si>
    <t xml:space="preserve">MIG Slovakia s.r.o. </t>
  </si>
  <si>
    <t>Homeomatika, vyzivove doplnky, naplast na bolest</t>
  </si>
  <si>
    <t>BENU SK 4 s.r.o, Pribylinska 2/A, Bratislava 83104, Lekaren BENU, Americka trieda 15, Kosice 04013</t>
  </si>
  <si>
    <t>Aminokyseliny, iontovy napoj, kolagen na klby, multivitamin</t>
  </si>
  <si>
    <t>GRAM Kosice, s.r.o, Masarykova 17/A Kosice, Lekaren GRAM</t>
  </si>
  <si>
    <t>Ortopedicka obuv na ploche nohy</t>
  </si>
  <si>
    <t>Iontovy napoj Hypofit</t>
  </si>
  <si>
    <t>Konska mast, multivitaminy, zeleny caj</t>
  </si>
  <si>
    <t>uhrada spravneho poplatku za ucelom vydania cestovneho pasu</t>
  </si>
  <si>
    <t>Slovenska posta a.s, Partizanska cesta 9, Banska Bystrica  975 99, ODI/OD Kosice, Komenskeho 52, Kosice 040 01</t>
  </si>
  <si>
    <t xml:space="preserve"> Respirator, vyzivove doplnky, naplast na pluzgiere</t>
  </si>
  <si>
    <t xml:space="preserve">BENU SK 4 s.r.o, </t>
  </si>
  <si>
    <t>výživive doplnky, krem na bolest</t>
  </si>
  <si>
    <t>GRAM Kosice, s.r.o</t>
  </si>
  <si>
    <t xml:space="preserve">Výživove doplnky, </t>
  </si>
  <si>
    <t>Respiratory, doplnky výživy</t>
  </si>
  <si>
    <t>Vitaminy</t>
  </si>
  <si>
    <t>Klbova výživa</t>
  </si>
  <si>
    <t xml:space="preserve">Respiratory, </t>
  </si>
  <si>
    <t>Trenerske za vyjazd ITF M15 Bratislava 7.3-9.3.2021</t>
  </si>
  <si>
    <t>Martin Jedinak-MJ TENIS</t>
  </si>
  <si>
    <t>Ubytovanie na ITF turnaji M 15 Bratislava7-9.3.2021, 3 noci, 2 osoby</t>
  </si>
  <si>
    <t>Respiratory, vyživove doplnky</t>
  </si>
  <si>
    <t>Testy Covid 19</t>
  </si>
  <si>
    <t>1,6,93</t>
  </si>
  <si>
    <t>Nakup vitaminov</t>
  </si>
  <si>
    <t>vklad na turnaj ITF J5 Subotica, Srbsko 18.-21.4.2021</t>
  </si>
  <si>
    <t>Spartak Suboica Srbsko</t>
  </si>
  <si>
    <t>športový materiál</t>
  </si>
  <si>
    <t>Head sport s.r.o.</t>
  </si>
  <si>
    <t>Hrudny pas na meranie tepovej frekvencie</t>
  </si>
  <si>
    <t>Daha s.r.o.</t>
  </si>
  <si>
    <t>vklad na turnaj ITF J5 Nis, Srbsko 25.-28.4.2021</t>
  </si>
  <si>
    <t>Nis, Tenis Club, Srbsko</t>
  </si>
  <si>
    <t>Ubytovanie na ITF J5 Subotica 18.4-25.4.2021, 7 nocí, 2 osoby</t>
  </si>
  <si>
    <t>Meropa DOO, Vlad.Majak.24, Subotica, Srbsko</t>
  </si>
  <si>
    <t>Ubytovanie na turnaji ITF J5 Nis, 25.4-30.4.2021, 5 noci, 2 osoby</t>
  </si>
  <si>
    <t>Apartmans Nela, Zdravke Vuckovic 56, Nis, Srbsko</t>
  </si>
  <si>
    <t>vklad na turnaj ITF J4 Dunakeszi 21.5.2021-28.5.2021</t>
  </si>
  <si>
    <t>18711626-2-13</t>
  </si>
  <si>
    <t>Dunakeszi Tenisz klub sportegyesulet,2132 God, Pozsonyiu 7</t>
  </si>
  <si>
    <t>vklad na turnaj ITF J2  Plzen 27.6.2021-4.7.2021</t>
  </si>
  <si>
    <t>TK Slavia Plzen z.s, U Borskeho parku2916/19</t>
  </si>
  <si>
    <t>Ubytovanie na turnaji ITF J2 Plzen 28.6.2021, 1 noc, 2 osoby</t>
  </si>
  <si>
    <t>Plzenska tenisova s.r.o.</t>
  </si>
  <si>
    <t>vklad na turnaj  kategorie A -muzi, Levoca 3.-6.7.2021</t>
  </si>
  <si>
    <t>Tenis club 92 Levoča</t>
  </si>
  <si>
    <t>vklad na turnaj A Dorast Presov, konanen v Poprade 14.-17.6.2021</t>
  </si>
  <si>
    <t>vklad na turnaj ITF J3 Praha 26.7.-1.8.2021</t>
  </si>
  <si>
    <t>Tenisový klub Sparta Praha</t>
  </si>
  <si>
    <t>6.</t>
  </si>
  <si>
    <t>Ubytovanie na turnaji A Dorast Prešov, konane v Poprade 13.-15.6.2021, 2 noci, 2 osoby</t>
  </si>
  <si>
    <t>Lubomir Kacvinsky-Baroko club</t>
  </si>
  <si>
    <t>Ubytovanie na turnaji A Dorast Prešov, konane v Poprade 15.-16.7.2021, 1 noc, 2 osoby.</t>
  </si>
  <si>
    <t>Ubytovanie na turnaji ITF J3 Praha, 27.-29.7.2021, 2 noci, 2 osoby</t>
  </si>
  <si>
    <t xml:space="preserve">B F gastro service s.r.o </t>
  </si>
  <si>
    <t>Ubytovnie na MSR dorast Žilina, 30.5.-3.6.2021, 5 noci, 2 osoby</t>
  </si>
  <si>
    <t>Penzion Kamélia</t>
  </si>
  <si>
    <t>Ubytovnie na MSR dorast Žilina, 3.-4.6.2021, 1 noc, 2 osoby</t>
  </si>
  <si>
    <t>Výjazd na ITF turnaj J4 Dunakeszi, 18.5.2021-22.5.2021</t>
  </si>
  <si>
    <t>Tenisový klub Mladosť Kosice</t>
  </si>
  <si>
    <t>ubytovanie na turnajoch M15 muzi, Antalya -Turecko 15.-25.10.2021 10 noci, 2 osoby</t>
  </si>
  <si>
    <t>tenis Organizasyonlari, Club Megasaray Hotel, Kadrye, Uckumtepesi8/1 Belek</t>
  </si>
  <si>
    <t>28032021</t>
  </si>
  <si>
    <t>Vkladna turnaj M15 Antalya 28.-31.3.2021</t>
  </si>
  <si>
    <t>PARA MAKBUZU</t>
  </si>
  <si>
    <t>127</t>
  </si>
  <si>
    <t>Foto na víza RU</t>
  </si>
  <si>
    <t>FaxCopy a.s.</t>
  </si>
  <si>
    <t>166</t>
  </si>
  <si>
    <t>Lieky a výživové doplnky</t>
  </si>
  <si>
    <t>Skyfall Investment, a.s.</t>
  </si>
  <si>
    <t>167</t>
  </si>
  <si>
    <t>0017</t>
  </si>
  <si>
    <t>9154199</t>
  </si>
  <si>
    <t>Oáza Říčany</t>
  </si>
  <si>
    <t>20210162</t>
  </si>
  <si>
    <t>Výplet LXN</t>
  </si>
  <si>
    <t>0102</t>
  </si>
  <si>
    <t>0018</t>
  </si>
  <si>
    <t>1100481142</t>
  </si>
  <si>
    <t>Tenisky, tepláky</t>
  </si>
  <si>
    <t>0021</t>
  </si>
  <si>
    <t>Ubytovanie MSR U18 30.5.-2.6.2021, 3 noci, 2 osoby</t>
  </si>
  <si>
    <t>0001</t>
  </si>
  <si>
    <t>Ing. Anton Blaško</t>
  </si>
  <si>
    <t>469</t>
  </si>
  <si>
    <t>FITNESS - 10 vstupov</t>
  </si>
  <si>
    <t>Management Skill Base, s.r.o.</t>
  </si>
  <si>
    <t>0086</t>
  </si>
  <si>
    <t>0129</t>
  </si>
  <si>
    <t>0011</t>
  </si>
  <si>
    <t xml:space="preserve">Terapia - fyzikálna terapia </t>
  </si>
  <si>
    <t>0140</t>
  </si>
  <si>
    <t>0030</t>
  </si>
  <si>
    <t>Fyzioterapia 15min</t>
  </si>
  <si>
    <t>0598176</t>
  </si>
  <si>
    <t>Vklad ITF J2 Plzeň 29.6.-1.7.2021</t>
  </si>
  <si>
    <t>TK Slavia Plzeň z.s.</t>
  </si>
  <si>
    <t>472021</t>
  </si>
  <si>
    <t>Vklad M15 Poprad Tatry 4.-7.7.2021</t>
  </si>
  <si>
    <t>MŠK POPRAD - TATRY</t>
  </si>
  <si>
    <t>Lopty DUNLOP Fort</t>
  </si>
  <si>
    <t>156</t>
  </si>
  <si>
    <t>Ubytovanie M15 Poprad Tatry 3.7.2021, 1 noc, 2 osoby</t>
  </si>
  <si>
    <t>LIMBA ŠK, spol. s r.o.</t>
  </si>
  <si>
    <t>216</t>
  </si>
  <si>
    <t>Ubytovanie M15 Poprad Tatry 4.7.2021, 1 noc, 2 osoby</t>
  </si>
  <si>
    <t>253</t>
  </si>
  <si>
    <t>Ubytovanie M15 Poprad Tatry 4.7.2021, 1 noc, 1 osoba</t>
  </si>
  <si>
    <t>306</t>
  </si>
  <si>
    <t>BENU SK 4, s.r.o.</t>
  </si>
  <si>
    <t>772021</t>
  </si>
  <si>
    <t>75</t>
  </si>
  <si>
    <t>Ubytovanie M15 Poprad Tatry 7.7.2021, 1 noc, 2 osoby</t>
  </si>
  <si>
    <t>Peter Simčák - SIMI</t>
  </si>
  <si>
    <t>4400042266</t>
  </si>
  <si>
    <t>Amer Sports CR, s.r.o., o.z.</t>
  </si>
  <si>
    <t>0120</t>
  </si>
  <si>
    <t>1143</t>
  </si>
  <si>
    <t>Ubytovanie Summer Cup Magnólia 28.-30.7.2021, 2 noci, 2 osoby</t>
  </si>
  <si>
    <t>TATRA UNITED CORPORATION, a.s.</t>
  </si>
  <si>
    <t>Masáž 10x</t>
  </si>
  <si>
    <t>Ing. Vladimír Sčerbanovský</t>
  </si>
  <si>
    <t>37</t>
  </si>
  <si>
    <t>Energetické gély</t>
  </si>
  <si>
    <t>DAHA s.r.o.</t>
  </si>
  <si>
    <t>0075</t>
  </si>
  <si>
    <t>1100906431</t>
  </si>
  <si>
    <t>0094</t>
  </si>
  <si>
    <t>108133634</t>
  </si>
  <si>
    <t>prenájom tenisového kurtu 20.8.2021</t>
  </si>
  <si>
    <t>TK SLOVAN - MARKETING, spol s r.o.</t>
  </si>
  <si>
    <t>Vklad M15 Žilina 29.-31.8.2021</t>
  </si>
  <si>
    <t>TENISOVÝ KLUB ŽILINA</t>
  </si>
  <si>
    <t>0210</t>
  </si>
  <si>
    <t>20210090</t>
  </si>
  <si>
    <t>Mgr. Milan Gašpárek</t>
  </si>
  <si>
    <t>0226</t>
  </si>
  <si>
    <t>Ubytovanie 29.-30.8.2021, 1 noc, 2 osoby</t>
  </si>
  <si>
    <t>0235</t>
  </si>
  <si>
    <t>Ubytovanie 30.-31.8.2021, 1 noc, 2 osoby</t>
  </si>
  <si>
    <t>0246</t>
  </si>
  <si>
    <t>Ubytovanie 31.8.-1.9.2021, 1 noc, 2 osoby</t>
  </si>
  <si>
    <t>0006</t>
  </si>
  <si>
    <t>Ubytovanie 1.-2.9.2021, 1 noc, 2 osoby</t>
  </si>
  <si>
    <t>325812</t>
  </si>
  <si>
    <t>RASA, s.r.o.</t>
  </si>
  <si>
    <t>02189</t>
  </si>
  <si>
    <t>Šiltovka</t>
  </si>
  <si>
    <t>SKL, s.r.o.</t>
  </si>
  <si>
    <t>0037</t>
  </si>
  <si>
    <t>0112</t>
  </si>
  <si>
    <t>411</t>
  </si>
  <si>
    <t>Respirátory</t>
  </si>
  <si>
    <t>1030</t>
  </si>
  <si>
    <t>Lieky, vitamíny a výživové doplnky</t>
  </si>
  <si>
    <t>1195</t>
  </si>
  <si>
    <t>1322</t>
  </si>
  <si>
    <t>1314</t>
  </si>
  <si>
    <t>0135</t>
  </si>
  <si>
    <t>Elektroliečba</t>
  </si>
  <si>
    <t>0149</t>
  </si>
  <si>
    <t>0155</t>
  </si>
  <si>
    <t>0178</t>
  </si>
  <si>
    <t>0058</t>
  </si>
  <si>
    <t>673</t>
  </si>
  <si>
    <t>990</t>
  </si>
  <si>
    <t>0107</t>
  </si>
  <si>
    <t>0122</t>
  </si>
  <si>
    <t>0148</t>
  </si>
  <si>
    <t>0165</t>
  </si>
  <si>
    <t>0012</t>
  </si>
  <si>
    <t>0023</t>
  </si>
  <si>
    <t>0117</t>
  </si>
  <si>
    <t>0162</t>
  </si>
  <si>
    <t>Cvičenie</t>
  </si>
  <si>
    <t>0077</t>
  </si>
  <si>
    <t>0098</t>
  </si>
  <si>
    <t>777</t>
  </si>
  <si>
    <t>0010</t>
  </si>
  <si>
    <t>0049</t>
  </si>
  <si>
    <t>0060</t>
  </si>
  <si>
    <t>0079</t>
  </si>
  <si>
    <t>213</t>
  </si>
  <si>
    <t>0027</t>
  </si>
  <si>
    <t>0040</t>
  </si>
  <si>
    <t>738</t>
  </si>
  <si>
    <t>1076</t>
  </si>
  <si>
    <t>0088</t>
  </si>
  <si>
    <t>0109</t>
  </si>
  <si>
    <t>Nákup športovej obuvi Nike</t>
  </si>
  <si>
    <t>US Direct eCommerce Ltd/a eShop World</t>
  </si>
  <si>
    <t>Nákup vložky Sidas do športovej obuvi</t>
  </si>
  <si>
    <t>Vyplietanie tenisových rakiet</t>
  </si>
  <si>
    <t>Regenerácia - masáž</t>
  </si>
  <si>
    <t>Nákup bežeckej obuvi, ponožiek, vitaminový nápoj</t>
  </si>
  <si>
    <t>PARFE Prešov, s.r.o.</t>
  </si>
  <si>
    <t>Nákup tenisový výplet a tenisová raketa</t>
  </si>
  <si>
    <t>HEAD SPORT</t>
  </si>
  <si>
    <t>Nákup tenisovej obuvi a tenisové tlmiče na raketu</t>
  </si>
  <si>
    <t>Nákup balíčku TEAM HEAD - oblečenie a tenisová obuv</t>
  </si>
  <si>
    <t>Nákup športového trička</t>
  </si>
  <si>
    <t>FAVAB s.r.o.</t>
  </si>
  <si>
    <t>Thomas Neuner</t>
  </si>
  <si>
    <t>Nákup vitaminový jontový nápoj</t>
  </si>
  <si>
    <t>Nákup športového oblečenia, šľapky a fľaša na jontové nápoje</t>
  </si>
  <si>
    <t>RI - ŠPORT, s.r.o.</t>
  </si>
  <si>
    <t>Q11 - M15</t>
  </si>
  <si>
    <t>vklad na  turnaj M15  v Žiline od 29.8.-2.9.2021</t>
  </si>
  <si>
    <t>Ubytonvanie na turnaji M15 v Žiline od 29.8.2021 do 1.9.2021, 3 noci, 1 osoba</t>
  </si>
  <si>
    <t>SIRS-Akvizície, a.s.</t>
  </si>
  <si>
    <t>Ubytonvanie na turnaji M15 v Žiline od 1.9.2021 do 2.9.2021 1 noc 1 osoba</t>
  </si>
  <si>
    <t>Nákup športových teplákov</t>
  </si>
  <si>
    <t>Marketing Investment Group Slovakia s.r.o.</t>
  </si>
  <si>
    <t>Nákup výpletov, gripov, tenisovej obuvi</t>
  </si>
  <si>
    <t>Nákup tenisovej obuvi</t>
  </si>
  <si>
    <t>Regenerácia - masáž, tréningové služby - kondičná príprava</t>
  </si>
  <si>
    <t>Jozef Štieber</t>
  </si>
  <si>
    <t>A2T9P5</t>
  </si>
  <si>
    <t>Letenka z Viedne do Antálye na mužský turnaj M15 v Antálii v termíne 11. - 17.10.2021, 1 osoba</t>
  </si>
  <si>
    <t>SunExpress</t>
  </si>
  <si>
    <t>Ubytovanie na mužskom turnaji M15 v Antályi v dňoch 5. - 12 .10 2021, 7 noci, 1 osoba</t>
  </si>
  <si>
    <t>Hotel Kadrive</t>
  </si>
  <si>
    <t>Ubytovanie na mužskom turnaji M15 v Antályi v dňoch 12. - 19 .10 2021, 7 dní, 1 osoba</t>
  </si>
  <si>
    <t>vklad na turnaj M15  v Antályi v termíne 18. - 24.10.2021</t>
  </si>
  <si>
    <t>M15 Antálya</t>
  </si>
  <si>
    <t>Ubytovanie na turnaji M15 v Antályi v dňoch 19. - 23.10.2021, 4 noci, 1 osoba</t>
  </si>
  <si>
    <t>R2U4H3</t>
  </si>
  <si>
    <t>Letenka z mužského turnaja M15 z Antálye do Viedne 23.10.2021, 1 osoba</t>
  </si>
  <si>
    <t>športové vložky Sidas</t>
  </si>
  <si>
    <t>obuv</t>
  </si>
  <si>
    <t>športové oblečenie - tréningové</t>
  </si>
  <si>
    <t>fyzioterapia-manuálna terapia</t>
  </si>
  <si>
    <t>fyzioterapia- vstupné vyšetrenie</t>
  </si>
  <si>
    <t>fyziocvičenie</t>
  </si>
  <si>
    <t>Segmentálna masáž</t>
  </si>
  <si>
    <t>PCR COVID TEST</t>
  </si>
  <si>
    <t>Celotelová masáž</t>
  </si>
  <si>
    <t>Elektroterapia prístrojová</t>
  </si>
  <si>
    <t>Manuálna terapia</t>
  </si>
  <si>
    <t>Manuálna terapia ,Fyziocvičenie</t>
  </si>
  <si>
    <t>Diagnostika a výroba vložiek</t>
  </si>
  <si>
    <t>Trakcia</t>
  </si>
  <si>
    <t>Cvičenie s fyzioterapeutom</t>
  </si>
  <si>
    <t>INSPORTREHA,s.r.o.</t>
  </si>
  <si>
    <t>Kraniosakrálne postupy</t>
  </si>
  <si>
    <t xml:space="preserve"> Výživový doplnok - powercoct</t>
  </si>
  <si>
    <t>Liečebná masáž</t>
  </si>
  <si>
    <t>Ibalgin</t>
  </si>
  <si>
    <t>PATRICIUS s.r.o.</t>
  </si>
  <si>
    <t>Vypletanie rakety 3 x</t>
  </si>
  <si>
    <t>Opr. ručky 6x, Vyváženie te.rakety 6x</t>
  </si>
  <si>
    <t>Pretenis s.r.o</t>
  </si>
  <si>
    <t>Vypletanie rakety 2 x, grip</t>
  </si>
  <si>
    <t>Elektroterapia</t>
  </si>
  <si>
    <t>Regeneracia</t>
  </si>
  <si>
    <t>Marika Studio s.r.o</t>
  </si>
  <si>
    <t>IPIN ITF</t>
  </si>
  <si>
    <t>ITF Licensing UK</t>
  </si>
  <si>
    <t>Vypletanie tenis rakety</t>
  </si>
  <si>
    <t>Športova obuv</t>
  </si>
  <si>
    <t>SPORTISIMOSK s.r.o</t>
  </si>
  <si>
    <t>Vyživové doplnky</t>
  </si>
  <si>
    <t>HANBAV s r.o</t>
  </si>
  <si>
    <t>Vyšetrenie - kolena</t>
  </si>
  <si>
    <t>Sagax</t>
  </si>
  <si>
    <t xml:space="preserve">Tennis Point </t>
  </si>
  <si>
    <t>Športová výživa</t>
  </si>
  <si>
    <t>Tom Plus s.r.o.</t>
  </si>
  <si>
    <t>Sportsdirect.com Slovakia</t>
  </si>
  <si>
    <t>Marika studio s.r.o.</t>
  </si>
  <si>
    <t>Trimera Sport Slovakia s.r.o.</t>
  </si>
  <si>
    <t xml:space="preserve">Športová výživa </t>
  </si>
  <si>
    <t>Pilulka.sk, a.s.</t>
  </si>
  <si>
    <t>Športové doplnky</t>
  </si>
  <si>
    <t>Športové oblečenie Nike</t>
  </si>
  <si>
    <t>About You</t>
  </si>
  <si>
    <t>Fitness</t>
  </si>
  <si>
    <t>PREMIUM FIT s.r.o.</t>
  </si>
  <si>
    <t>FIT PLUS s.r.o.</t>
  </si>
  <si>
    <t>IPIN poplatok ITF dorast</t>
  </si>
  <si>
    <t>ITF Licensing</t>
  </si>
  <si>
    <t>IPIN poplatok ITF ženy</t>
  </si>
  <si>
    <t>bandáž kolena</t>
  </si>
  <si>
    <t>Norttfinder a.s.</t>
  </si>
  <si>
    <t>Nike Parndorf Factory Store</t>
  </si>
  <si>
    <t>Tlmič -raketa</t>
  </si>
  <si>
    <t>Kondičná obuv</t>
  </si>
  <si>
    <t>Vklad na turnaj 11.-13.7.2021</t>
  </si>
  <si>
    <t>ITF 61° TROFEO BONFIGLIO JA MILAN</t>
  </si>
  <si>
    <t>Ubytovanie na turnaji 11-12.07.2021, 2 noci, 2 osoby</t>
  </si>
  <si>
    <t>HotelMirage Milano</t>
  </si>
  <si>
    <t>vyúčtovanie cesty Bratislava-Miláno, 12.-18.7.2021, počet osôb 2</t>
  </si>
  <si>
    <t>Suchánková Sara</t>
  </si>
  <si>
    <t>Nike Retail B.V</t>
  </si>
  <si>
    <t>Champion Europe</t>
  </si>
  <si>
    <t>Golem pass Bory</t>
  </si>
  <si>
    <t>Premium Fit</t>
  </si>
  <si>
    <t>Vklad na turnaj 14.-17.8.2021</t>
  </si>
  <si>
    <t>Carinthian Open 2021 powered by PANACEO presented by THERMEN RESORT Warmbad Villach $15000</t>
  </si>
  <si>
    <t>Ubytovanie na turnaji 14.-16.8.2021, 2 noci, 2 osoby
$15000 14.-16.08.2021 2 noci</t>
  </si>
  <si>
    <t>Aktiv  Hotel Gargantini</t>
  </si>
  <si>
    <t>Ubytovanie na turnaji 16.-17.8.2021, 1 noc, 2 osoby
$15000 16.08.2021 1 noci</t>
  </si>
  <si>
    <t>B&amp;B Hotels</t>
  </si>
  <si>
    <t>vyúčtovanie cesty, turnaj ITF Villach , Bratislava-Villach 16.-22.8.2021, počet osôb:2</t>
  </si>
  <si>
    <t>Vklad na turnaj 30.8.-2.9.2021</t>
  </si>
  <si>
    <t>LADIES OPEN VIENNA PRESENTED BY ALPSTAR $25000</t>
  </si>
  <si>
    <t>vyúčtovanie cesty, turnaj ITF Vienna ,Bratislava-Viedeň 30.8.2021, počet osôb:2</t>
  </si>
  <si>
    <t>vyváženie tenisovej rakety 4ks</t>
  </si>
  <si>
    <t xml:space="preserve">BIO 5 s. r. o. </t>
  </si>
  <si>
    <t>Balaro s.r.o-Premiošport</t>
  </si>
  <si>
    <t>tréningová maska a bandáž</t>
  </si>
  <si>
    <t>Smash inn</t>
  </si>
  <si>
    <t>Tennis point GmbH</t>
  </si>
  <si>
    <t>tréningová pomôcka</t>
  </si>
  <si>
    <t>Topsipnpro</t>
  </si>
  <si>
    <t>ubytovanie na turnaji ženy Antalya  21.2.-25.2.2021 - 5 nocí 1 osoba</t>
  </si>
  <si>
    <t>SAN-TUR TURIZM a.s.</t>
  </si>
  <si>
    <t>tenisový výplet + tréningový uterák</t>
  </si>
  <si>
    <t>bežecká obuv Nike 2 ks</t>
  </si>
  <si>
    <t>ubytovanie na turnaji ženy Monastir 19.4.-25.4.2021 - 7 nocí 1 osoba</t>
  </si>
  <si>
    <t>Monastir Magic hotels skanes</t>
  </si>
  <si>
    <t>tréningové oblečenie</t>
  </si>
  <si>
    <t>2x tenisová raketa + výplet</t>
  </si>
  <si>
    <t>TORO SPORT, s.r.o.</t>
  </si>
  <si>
    <t>Ing. Rastislav Hošták</t>
  </si>
  <si>
    <t>2x tenisová raketa</t>
  </si>
  <si>
    <t>TennisPRO</t>
  </si>
  <si>
    <t>výplet</t>
  </si>
  <si>
    <t>Clensky prispevok za mesiac Februar</t>
  </si>
  <si>
    <t>Členský prispevok za mesiac Marec</t>
  </si>
  <si>
    <t>Clensky prispevok za mesiac August 2021</t>
  </si>
  <si>
    <t>člensky prispevok 8/21</t>
  </si>
  <si>
    <t xml:space="preserve">kondičné tréningy </t>
  </si>
  <si>
    <t>Jozef Jandzík, Veľké Rovné</t>
  </si>
  <si>
    <t>tenisové tréningy</t>
  </si>
  <si>
    <t>TK TENNis FUN Banská Bystrica</t>
  </si>
  <si>
    <t>AYSK-21-61091</t>
  </si>
  <si>
    <t>ABOUT YOU</t>
  </si>
  <si>
    <t>Letenka Viedeň-Malorca, 5.3.2021, 1 osoba</t>
  </si>
  <si>
    <t xml:space="preserve">pelicantravel.com s.r.o. </t>
  </si>
  <si>
    <t>športová súprava</t>
  </si>
  <si>
    <t>A-60348240</t>
  </si>
  <si>
    <t>STRADIVARIUS ESPAŇA, S.A.</t>
  </si>
  <si>
    <t>CENTRE ESPORTIU MANACOR, S.L.</t>
  </si>
  <si>
    <t>FA075441</t>
  </si>
  <si>
    <t>TENNIS ONLY, Nederlan</t>
  </si>
  <si>
    <t>ubytovanie 5.-12.3.2021, 7 nocí, 1 osoba</t>
  </si>
  <si>
    <t>RAFA NADAL SPORT RESIDENCE, Manacor</t>
  </si>
  <si>
    <t>W51K5C</t>
  </si>
  <si>
    <t>letenka Malorca-Viedeň 12.3.2021, 1 osoba</t>
  </si>
  <si>
    <t>Itinerary@ryanair.com</t>
  </si>
  <si>
    <t>športová zimná bunda</t>
  </si>
  <si>
    <t xml:space="preserve">A3 SPORT s.r.o. </t>
  </si>
  <si>
    <t>vklad na turnaj 15.-17.3.2021</t>
  </si>
  <si>
    <t>2021/3</t>
  </si>
  <si>
    <t>Tenisové tréningy</t>
  </si>
  <si>
    <t>Ing. Andrej Jájkal-šporotvý odborník</t>
  </si>
  <si>
    <t>PCR COVID TEST 21.3.2021</t>
  </si>
  <si>
    <t>športová obuv - tenisky</t>
  </si>
  <si>
    <t>ATU 36741905</t>
  </si>
  <si>
    <t>HEAD SPOR GMBH, Kennelbach</t>
  </si>
  <si>
    <t>športové legíny</t>
  </si>
  <si>
    <t>Mav Trading s.r.o.</t>
  </si>
  <si>
    <t>FV2104572</t>
  </si>
  <si>
    <t>LPP Slovakia, s.r.o. Banská Bystrica</t>
  </si>
  <si>
    <t>A3 SPORT s.r.o. Bratislava</t>
  </si>
  <si>
    <t>39/2020</t>
  </si>
  <si>
    <t>Tréningový proces 11,12/2020</t>
  </si>
  <si>
    <t>TK Žilina</t>
  </si>
  <si>
    <t>Tréningový proces apríl/2021</t>
  </si>
  <si>
    <t>výplet fire 200 m</t>
  </si>
  <si>
    <t>Tenisová obuv a oblečenie</t>
  </si>
  <si>
    <t>pánska obuv na beh - na tréning</t>
  </si>
  <si>
    <t>pánska obuv na horský beh - na tréning</t>
  </si>
  <si>
    <t>OZ ŠK Odema</t>
  </si>
  <si>
    <t>PDQ010727947</t>
  </si>
  <si>
    <t>Tenisová obuv na antuku</t>
  </si>
  <si>
    <t>Slovak Parcel Service s.r.o.</t>
  </si>
  <si>
    <t>vklad na turnaj 22.-25.6.2021</t>
  </si>
  <si>
    <t>Tenis club 92</t>
  </si>
  <si>
    <t>33/07/21</t>
  </si>
  <si>
    <t>vklad na turnaj 26.-29.7.2021</t>
  </si>
  <si>
    <t>ubytovanie počas turnaja 13.-15.6.2021, 2 noci, 1 osoba</t>
  </si>
  <si>
    <t>hotel SATEL - SLOVAKIA s.r.o.</t>
  </si>
  <si>
    <t>knihy o športe</t>
  </si>
  <si>
    <t>MEGAKNIHY - Internet-Handel s.r.o.</t>
  </si>
  <si>
    <t>ubytovanie počas turnaja 15.-16.6.2021, 1 noc, 1 osoba</t>
  </si>
  <si>
    <t>tenisová obuv a oblečenie</t>
  </si>
  <si>
    <t>26/2021</t>
  </si>
  <si>
    <t>Tréningový proces august,sept.2021</t>
  </si>
  <si>
    <t>tréningová obuv</t>
  </si>
  <si>
    <t>vklad na turnaj ITF WTT J5 FERONA SLOVAN CUP 1.-5.9.2021</t>
  </si>
  <si>
    <t>Tenisový klub Slovan</t>
  </si>
  <si>
    <t>vklad na turnaj 5.-7.9.2021</t>
  </si>
  <si>
    <t>vklad na turnaj 11.-13.10.2021</t>
  </si>
  <si>
    <t>TK PRECHEZA PŘEROV z.s.</t>
  </si>
  <si>
    <t>OTCF SLOVAKIA s.r.o.</t>
  </si>
  <si>
    <t>fyzioterapia - škola chrbta</t>
  </si>
  <si>
    <t>Mgr. Roderika Cifrová</t>
  </si>
  <si>
    <t>w000079</t>
  </si>
  <si>
    <t>vklad na turnaj 7.-11.9.2021</t>
  </si>
  <si>
    <t>BESKIDZKI KLUB TENISOWY</t>
  </si>
  <si>
    <t>vklad na turnaj 29.9.-1.10.2021</t>
  </si>
  <si>
    <t>Tenisový klub Prostejov, spolek</t>
  </si>
  <si>
    <t>Tréningový proces oktober.2021</t>
  </si>
  <si>
    <t>športová obuv na tréning</t>
  </si>
  <si>
    <t>tenisové tréningy 1/21</t>
  </si>
  <si>
    <t>hráčske poplatky leto 2021</t>
  </si>
  <si>
    <t>TK SLOVAN</t>
  </si>
  <si>
    <t>tenisové tréningy 4,5/21</t>
  </si>
  <si>
    <t>tenisové tréningy 7/21</t>
  </si>
  <si>
    <t>tenisové tréningy 8,9/21</t>
  </si>
  <si>
    <t>S300005703</t>
  </si>
  <si>
    <t>21VF05008</t>
  </si>
  <si>
    <t>Tréningový proces 5/2021</t>
  </si>
  <si>
    <t>21/043</t>
  </si>
  <si>
    <t>Ubytovanie - turnaj Poprad 13.6.2021, 1 noc, 1 osoba</t>
  </si>
  <si>
    <t>Ladislav Hrivko-SLOVKRED s.p.</t>
  </si>
  <si>
    <t>Ubytovanie - turnaj Žilina 13.-14.7.2021, 1 noc, 1 osoba</t>
  </si>
  <si>
    <t>Penzión Kamélia s.r.o.</t>
  </si>
  <si>
    <t>Ubytovanie - turnaj Levoča 4.-5.7.2021, 1 noc, 2 osoby</t>
  </si>
  <si>
    <t>PONTOS s.r.o.</t>
  </si>
  <si>
    <t>21VF06013</t>
  </si>
  <si>
    <t>Tréningový proces 6/2021</t>
  </si>
  <si>
    <t>Ubytovanie - turnaj Ružomberok 13.-14.8.2021, 1 noc, 1 osoba</t>
  </si>
  <si>
    <t>Ján Benedikovič - PENZIÓN BLESK</t>
  </si>
  <si>
    <t>Tenisové loptičky</t>
  </si>
  <si>
    <t>21VF07037</t>
  </si>
  <si>
    <t>Tréningový proces 7/2021</t>
  </si>
  <si>
    <t>21VF08056</t>
  </si>
  <si>
    <t>Tréningový proces 8/2021</t>
  </si>
  <si>
    <t>21VF09022</t>
  </si>
  <si>
    <t>Tréningový proces 9/2021</t>
  </si>
  <si>
    <t>1000/21</t>
  </si>
  <si>
    <t>Tenisové tréningy 4/21</t>
  </si>
  <si>
    <t>Juraj Jančovič</t>
  </si>
  <si>
    <t>1008/21</t>
  </si>
  <si>
    <t>Tenisové tréningy 5/21</t>
  </si>
  <si>
    <t>Športová obuv 2 ks, oblečenie</t>
  </si>
  <si>
    <t>Pernamentka vstup na kurty</t>
  </si>
  <si>
    <t>Ostrov s.r.o.</t>
  </si>
  <si>
    <t>Koppany Enyedy</t>
  </si>
  <si>
    <t>vklad na turnaj 26.28.4.2021</t>
  </si>
  <si>
    <t>Attila Machon</t>
  </si>
  <si>
    <t>vklad na turnaj 4.-7.4.2021</t>
  </si>
  <si>
    <t>Tennis Trainings und Leistungszentrum Südost</t>
  </si>
  <si>
    <t>Ubytovanie turnaj Szekesfehervar 25.-29.4.2021, 4 noci, 2 osoby</t>
  </si>
  <si>
    <t>BW Plus Lakeside Hotel</t>
  </si>
  <si>
    <t>Športová obuv 3 ks</t>
  </si>
  <si>
    <t>Regeneračné prípravky</t>
  </si>
  <si>
    <t>SONIVA s.r.o.</t>
  </si>
  <si>
    <t>1016/21</t>
  </si>
  <si>
    <t>Tenisové tréningy 7/21</t>
  </si>
  <si>
    <t>Pepas Cup 2021</t>
  </si>
  <si>
    <t>vklad na turnaj 4.-7.9.2021</t>
  </si>
  <si>
    <t xml:space="preserve">OZ ŠK Odema </t>
  </si>
  <si>
    <t>vklad na turnaj 23.-24.8.2021</t>
  </si>
  <si>
    <t>vklad na turnaj 24.-26.8.2021</t>
  </si>
  <si>
    <t>Karoly Izmendi</t>
  </si>
  <si>
    <t>1021/21</t>
  </si>
  <si>
    <t>Tenisové tréningy 8,9/21</t>
  </si>
  <si>
    <t>5/07.01.2021</t>
  </si>
  <si>
    <t>zdravotná prehliadka - športový lekár</t>
  </si>
  <si>
    <t>ICOM PLUS s.r.o.</t>
  </si>
  <si>
    <t>261/15.01.2021</t>
  </si>
  <si>
    <t>výplet a omotávky YONEX</t>
  </si>
  <si>
    <t>činky, podložka na cvičenie, expander</t>
  </si>
  <si>
    <t>1833/OSH-SK/2021</t>
  </si>
  <si>
    <t>SK 4120173343</t>
  </si>
  <si>
    <t>OTCF Spólka Akcyjna</t>
  </si>
  <si>
    <t>99067/0061</t>
  </si>
  <si>
    <t>kinesio tape</t>
  </si>
  <si>
    <t>Dr.MAX 51 s.r.o.</t>
  </si>
  <si>
    <t>323/02-02-2021</t>
  </si>
  <si>
    <t>dm drogerie markt s.r.o.</t>
  </si>
  <si>
    <t>21/02/00175</t>
  </si>
  <si>
    <t>športové legíny ELLESSE</t>
  </si>
  <si>
    <t>Marketing investment group slovakia s.r.o.</t>
  </si>
  <si>
    <t>114/8.2.2021</t>
  </si>
  <si>
    <t>športové nohavice</t>
  </si>
  <si>
    <t>194/13.2.2021</t>
  </si>
  <si>
    <t>športové podprsenky NIKE</t>
  </si>
  <si>
    <t>2215113/2287454</t>
  </si>
  <si>
    <t>tenisová obuv NIKE Vapor Cage Clay</t>
  </si>
  <si>
    <t>DE 814969166</t>
  </si>
  <si>
    <t>3109/16.3.2021</t>
  </si>
  <si>
    <t>cestovný kufor JOY veľký</t>
  </si>
  <si>
    <t>TESCO STRORES SR a.s.</t>
  </si>
  <si>
    <t>10288/0003</t>
  </si>
  <si>
    <t>kinesi tape ARES 2 ks</t>
  </si>
  <si>
    <t>DENTUR s.r.o.</t>
  </si>
  <si>
    <t>Unilabs Slovensko s.r.o.</t>
  </si>
  <si>
    <t>474/15.4.2021</t>
  </si>
  <si>
    <t>výplet yonex a omotávky yonex 2 ks</t>
  </si>
  <si>
    <t>EDPH2155128</t>
  </si>
  <si>
    <t>PCR testy</t>
  </si>
  <si>
    <t>Ubytovanie ITF turnaj Ventspils 6.-12.5.2021, 6 noci, 2 osoby</t>
  </si>
  <si>
    <t>LV40003245964</t>
  </si>
  <si>
    <t>Olimpiskais centrs Ventspils</t>
  </si>
  <si>
    <t>PCR test Ventspils</t>
  </si>
  <si>
    <t>LV40003210801</t>
  </si>
  <si>
    <t>SIA Centrala laboratotia</t>
  </si>
  <si>
    <t>81/13.5.2021</t>
  </si>
  <si>
    <t>výplety yonex</t>
  </si>
  <si>
    <t>Max Sport Slovakia s.r.o.</t>
  </si>
  <si>
    <t xml:space="preserve">tenisová obuv a oblečenie </t>
  </si>
  <si>
    <t>Tennis Point BmbH</t>
  </si>
  <si>
    <t>FVATZ/35289/05/2021/SK</t>
  </si>
  <si>
    <t>športová obuv Addidas</t>
  </si>
  <si>
    <t>SK4120004493</t>
  </si>
  <si>
    <t>eobuwie.pl S.A.</t>
  </si>
  <si>
    <t>1257/PG/2021</t>
  </si>
  <si>
    <t>ubytovanie ITF turnaj Gdaňsk 6.-11.6.2021, 5 noci, 2 osoby</t>
  </si>
  <si>
    <t>Focus Hotels S.A.</t>
  </si>
  <si>
    <t>222/2021/2363</t>
  </si>
  <si>
    <t>Seltime s.r.o.</t>
  </si>
  <si>
    <t>205/29.6.2021</t>
  </si>
  <si>
    <t>výplety a omotávky yonex</t>
  </si>
  <si>
    <t>566/7.7.2021</t>
  </si>
  <si>
    <t>tenisová šiltovka</t>
  </si>
  <si>
    <t>265/1.10.2021</t>
  </si>
  <si>
    <t>tenisové rakety 3ks a tenisový vak</t>
  </si>
  <si>
    <t>222/2021/16055</t>
  </si>
  <si>
    <t>Selftime s.r.o.</t>
  </si>
  <si>
    <t>Úhrada za tréning 11-12/2020</t>
  </si>
  <si>
    <t>David Tužinský - DT- Tenis progres</t>
  </si>
  <si>
    <t>Tenisová antuková obuv, ponožky</t>
  </si>
  <si>
    <t>BOZISPORT,  s.r.o., Brno</t>
  </si>
  <si>
    <t>Ubytovanie  na medz.turnaji TEJ U16, Szekesfehervar, Maďarsko, 25-30.4.2021, 5 noci, 2 osoby</t>
  </si>
  <si>
    <t>HU11951560</t>
  </si>
  <si>
    <t>BW Plus Lakeside Hotel, Szekesfehervar</t>
  </si>
  <si>
    <t>Tenisová raketa Yonex Ezone 2 ks</t>
  </si>
  <si>
    <t>Tenisové lopty 2 tuby</t>
  </si>
  <si>
    <t>TENIS CENTRUM s.r.o. Zvolen</t>
  </si>
  <si>
    <t xml:space="preserve">Lekárske televýchovno športové vyšetrenie </t>
  </si>
  <si>
    <t>Medicona Clinic s.r.o., Malacky</t>
  </si>
  <si>
    <t>vklad na turnaj dorastencov C Poprad 27-29.6.2021</t>
  </si>
  <si>
    <t>Mestký športový klub Poprad - Tatry</t>
  </si>
  <si>
    <t>Ubytovanie turnaj dorastencov C Poprad  27.-28.6.2021, 1 noc, 1 osoba</t>
  </si>
  <si>
    <t>MK-Gastro servis, s.r.o.</t>
  </si>
  <si>
    <t>VF-STSK10123/2021</t>
  </si>
  <si>
    <t>Lepidlá a odstraňovač tejpov</t>
  </si>
  <si>
    <t>Fixtape s.r.o, Veľké Meziříčí, Česká republika</t>
  </si>
  <si>
    <t>DB14</t>
  </si>
  <si>
    <t>vklad na turnaj dorastencov B Žilina 13-16.7.2021</t>
  </si>
  <si>
    <t xml:space="preserve">Tenisový klub Žilina </t>
  </si>
  <si>
    <t>MAX SPORT SLOVAKIA, s.r.o. Bratislava</t>
  </si>
  <si>
    <t>Tenisový kurt - umelá tráva</t>
  </si>
  <si>
    <t xml:space="preserve">Tejpovacia páska </t>
  </si>
  <si>
    <t>Lekáreň OPIUM s.r.o., Zvolen</t>
  </si>
  <si>
    <t>vklad na turnaj dorastenci B Piešťany 22-25.7.2021</t>
  </si>
  <si>
    <t>32/07/21</t>
  </si>
  <si>
    <t>vklad na turnaj dorastencov A Nitra 26-30.7.2021</t>
  </si>
  <si>
    <t>Športové poradenstvo a kondičný tréning</t>
  </si>
  <si>
    <t>Michal Ragač, Zvolen</t>
  </si>
  <si>
    <t>Tenisový kurt -- hala</t>
  </si>
  <si>
    <t>Ubytovanie turnaj dorastencov C Spišská Nová Ves 4-5.8.2021, 1 noc, 2 osoby</t>
  </si>
  <si>
    <t xml:space="preserve">METROPOL Invest, a .s. Spišská Nová Ves </t>
  </si>
  <si>
    <t xml:space="preserve">Tenisová raketa Yonex Ezone </t>
  </si>
  <si>
    <t>Tenisový kurt - hala</t>
  </si>
  <si>
    <t>vklad na medz. turnaj ITF J5 Slovenská Ľupča 10-15.8.2021</t>
  </si>
  <si>
    <t xml:space="preserve">Športový klub PEPAS, Slovenská Ľupča </t>
  </si>
  <si>
    <t>TENIS CENTRUM, s.r.o. Zvolen</t>
  </si>
  <si>
    <t>vklad na turnaj dorastencov A Slovan Bratislava 23-27.8.2021</t>
  </si>
  <si>
    <t>vklad na  medz.turnaj ITF J5Ferona Slovan BA od 30.8. - 5.9.2021</t>
  </si>
  <si>
    <t xml:space="preserve">Tenisová obuv  </t>
  </si>
  <si>
    <t>vklad na turnaj dorastencov B Púchov 4-7.9.2021</t>
  </si>
  <si>
    <t>OZ ŠK Odema Púchov</t>
  </si>
  <si>
    <t>vklad na turnaj dorastencov C Ružomberok 18-20.9.2021</t>
  </si>
  <si>
    <t>Tenisový klubRužomberok</t>
  </si>
  <si>
    <t>Osobné kondičné tréningy, strečing</t>
  </si>
  <si>
    <t>DRIVE, s.r.o Zvolen</t>
  </si>
  <si>
    <t>Mentálna príprava</t>
  </si>
  <si>
    <t>Centrum rozvoja osobnosti, s.r.o. Zvolen</t>
  </si>
  <si>
    <t>Trénerské služby 7-9/2021</t>
  </si>
  <si>
    <t>20VF12043</t>
  </si>
  <si>
    <t>Treningovy proces 12/2020</t>
  </si>
  <si>
    <t>21VF02004</t>
  </si>
  <si>
    <t>Treningovy proces 2/2021</t>
  </si>
  <si>
    <t>21VF02012</t>
  </si>
  <si>
    <t>Treningovy proces 4/2021</t>
  </si>
  <si>
    <t>21VF05018</t>
  </si>
  <si>
    <t>Treningovy proces 5/2021</t>
  </si>
  <si>
    <t>21VF06021</t>
  </si>
  <si>
    <t>Treningovy proces 6/2021</t>
  </si>
  <si>
    <t>21VF08074</t>
  </si>
  <si>
    <t>Treningovy proces 8/2021</t>
  </si>
  <si>
    <t>lopty 18x4</t>
  </si>
  <si>
    <t>športová taška</t>
  </si>
  <si>
    <t>športové potreby - výplety</t>
  </si>
  <si>
    <t>Amer Sport Czech Republic s.r.o., oz</t>
  </si>
  <si>
    <t>lopty 1x4</t>
  </si>
  <si>
    <t>baliček cvičení - fyzio</t>
  </si>
  <si>
    <t>WČIELKA, s. r. o.</t>
  </si>
  <si>
    <t>lopty 72x4</t>
  </si>
  <si>
    <t>lopty 3x4</t>
  </si>
  <si>
    <t>SPORTISSIMO SK s. r. o.</t>
  </si>
  <si>
    <t>vklad na turnaj 28.-30.9.2021</t>
  </si>
  <si>
    <t>Tenisový klub Prostějov, spolek</t>
  </si>
  <si>
    <t>Bc. Ľubica Svobodová</t>
  </si>
  <si>
    <t>lopty 4x4</t>
  </si>
  <si>
    <t>jednorazový vstup - fyzio</t>
  </si>
  <si>
    <t>výplety, gripy</t>
  </si>
  <si>
    <t>prenájom kurtu v hale 35 hodín</t>
  </si>
  <si>
    <t xml:space="preserve">cestovne poistenie </t>
  </si>
  <si>
    <t>Wustenrot</t>
  </si>
  <si>
    <t>Treningový proces  2021</t>
  </si>
  <si>
    <t>Mgr. Kanka Milan</t>
  </si>
  <si>
    <t>Masaže</t>
  </si>
  <si>
    <t>Mgr. Job Jakub</t>
  </si>
  <si>
    <t>vyplety</t>
  </si>
  <si>
    <t>Max sport Slovakia</t>
  </si>
  <si>
    <t>ubytovanie na turnaji Poprad, Lacková Viktoria, 2 noci 2 osoby od 14.6-16.6.2021</t>
  </si>
  <si>
    <t>Limba ŠK spol sro</t>
  </si>
  <si>
    <t>omotávky, športové doplnky</t>
  </si>
  <si>
    <t>masaž</t>
  </si>
  <si>
    <t>Mgr. Jakub Job</t>
  </si>
  <si>
    <t>tenisové tréningy 6/21</t>
  </si>
  <si>
    <t>Mgr. Milan Kanka</t>
  </si>
  <si>
    <t>Jurikova Lenka MJ Tennis Ac</t>
  </si>
  <si>
    <t>wilson šilt</t>
  </si>
  <si>
    <t>Nia sro</t>
  </si>
  <si>
    <t>vklad na turnaj 12.-15.7.2021</t>
  </si>
  <si>
    <t>Tk Žilina</t>
  </si>
  <si>
    <t>vklad na turnaj 18.-21.7.2021</t>
  </si>
  <si>
    <t>Tk Jednotka BA</t>
  </si>
  <si>
    <t>vklad na turnaj 23.-26.7.2021</t>
  </si>
  <si>
    <t>Šport klub HSC Piešťany</t>
  </si>
  <si>
    <t>86VA5595400206</t>
  </si>
  <si>
    <t>prenajom kurt antuka 22.7.2021</t>
  </si>
  <si>
    <t>Tk Petržalka o.z.</t>
  </si>
  <si>
    <t>klubovy poplatok TK Slovan</t>
  </si>
  <si>
    <t>TK Slovan BA</t>
  </si>
  <si>
    <t>klubovy poplatok TK Slovan aug</t>
  </si>
  <si>
    <t>Ubytovanie na turnaji ITF,žilina Lacková Viktoria, 3 noci 2 osoby od 2.8-5.8.2021</t>
  </si>
  <si>
    <t>Booking. Com</t>
  </si>
  <si>
    <t>Tenosvý tréningový proces za januar 2021</t>
  </si>
  <si>
    <t>Tenisvý tréningový proces 1.5.2021-15.9.2021</t>
  </si>
  <si>
    <t>ing. Erik Csarnakovics - SZČO</t>
  </si>
  <si>
    <t>mouratoglou tennis academy 1.-22.3.2021, tenisový kemp</t>
  </si>
  <si>
    <t>mouratoglou tennis academy</t>
  </si>
  <si>
    <t>Pobyt a tréningy v tenisovej akadémii GTG Štokholm Švédsko</t>
  </si>
  <si>
    <t>556812-7095</t>
  </si>
  <si>
    <t>Good to Great World AB</t>
  </si>
  <si>
    <t>Head výplet Gravity</t>
  </si>
  <si>
    <t>Head Sport GmbH</t>
  </si>
  <si>
    <t>Členské poplatky 2021</t>
  </si>
  <si>
    <t xml:space="preserve">Tenisky na antuku Asics </t>
  </si>
  <si>
    <t>Tenniswarehouse</t>
  </si>
  <si>
    <t>vklad na turnaj 19.-22.4.2021</t>
  </si>
  <si>
    <t>Tennis Europe JT</t>
  </si>
  <si>
    <t>vklad na turnaj 27.-29.4.2021</t>
  </si>
  <si>
    <t>vklad na turnaj 17.-20.5.2021</t>
  </si>
  <si>
    <t>Head výplet Gravity+omotávky</t>
  </si>
  <si>
    <t>tenisový vak</t>
  </si>
  <si>
    <t>tenisky + výplet + šortky</t>
  </si>
  <si>
    <t>šiltovky + tréningová lopta</t>
  </si>
  <si>
    <t>tenisky</t>
  </si>
  <si>
    <t>Footshop s.r.o.</t>
  </si>
  <si>
    <t>prenájom kurtov 11.5.2021</t>
  </si>
  <si>
    <t>Správa športových zariadení</t>
  </si>
  <si>
    <t>prenájom kurtov 20.5.2021</t>
  </si>
  <si>
    <t>prenájom kurtov 13.5.2021</t>
  </si>
  <si>
    <t>prenájom kurtov  26.5.2021</t>
  </si>
  <si>
    <t>prenájom kurtov 23.5.2021</t>
  </si>
  <si>
    <t>prenájom kurtov 27.5.2021</t>
  </si>
  <si>
    <t>prenájom kurtov 28.5.2021</t>
  </si>
  <si>
    <t>prenájom kurtov 30.5.2021</t>
  </si>
  <si>
    <t>prenájom kurtov 21.5.2021</t>
  </si>
  <si>
    <t>prenájom kurtov 1.5.2021</t>
  </si>
  <si>
    <t>Tennis Sport, s.r.o.</t>
  </si>
  <si>
    <t>prenájom kurtov 2.5.2021</t>
  </si>
  <si>
    <t>prenájom kurtov 12.5.2021</t>
  </si>
  <si>
    <t>prenájom kurtov 14.5.2021</t>
  </si>
  <si>
    <t>prenájom kurtov 17.5.2021</t>
  </si>
  <si>
    <t>prenájom kurtov 18.5.2021</t>
  </si>
  <si>
    <t>prenájom kurtov 22.5.2021</t>
  </si>
  <si>
    <t>prenájom kurtov 26.5.2021</t>
  </si>
  <si>
    <t>prenájom kurtov 1.6.2021</t>
  </si>
  <si>
    <t>prenájom kurtov 2.6.2021</t>
  </si>
  <si>
    <t>prenájom kurtov 3.6.2021</t>
  </si>
  <si>
    <t>prenájom kurtov 6.6.2021</t>
  </si>
  <si>
    <t>prenájom kurtov 8.6.2021</t>
  </si>
  <si>
    <t>prenájom kurtov 9.6.2021</t>
  </si>
  <si>
    <t>prenájom kurtov 10.6.2021</t>
  </si>
  <si>
    <t>prenájom kurtov 11.6.2021</t>
  </si>
  <si>
    <t>prenájom kurtov 13.6.2021</t>
  </si>
  <si>
    <t>prenájom kurtov 15.6.2021</t>
  </si>
  <si>
    <t>prenájom kurtov 16.6.2021</t>
  </si>
  <si>
    <t>prenájom kurtov 17.6.2021</t>
  </si>
  <si>
    <t>krátke nohavice športové</t>
  </si>
  <si>
    <t>vklad na turnaj 14.-17.6.2021</t>
  </si>
  <si>
    <t>športové vybavenie na tenis sústredenie Vysoké Tatry</t>
  </si>
  <si>
    <t>prenájom kurtov 22.6.2021</t>
  </si>
  <si>
    <t>prenájom kurtov 23.6.2021</t>
  </si>
  <si>
    <t>prenájom kurtov 24.6.2021</t>
  </si>
  <si>
    <t>prenájom kurtov 27.6.2021</t>
  </si>
  <si>
    <t>prenájom kurtov 29.6.2021</t>
  </si>
  <si>
    <t>prenájom kurtov 30.6.2021</t>
  </si>
  <si>
    <t>prenájom kurtov 1.7.2021</t>
  </si>
  <si>
    <t>prenájom kurtov 2.7.2021</t>
  </si>
  <si>
    <t>prenájom kurtov 4.7.2021</t>
  </si>
  <si>
    <t>prenájom kurtov 6.7.2021</t>
  </si>
  <si>
    <t>prenájom kurtov 7.7.2021</t>
  </si>
  <si>
    <t>prenájom kurtov 8.7.2021</t>
  </si>
  <si>
    <t>prenájom kurtov 9.7.2021</t>
  </si>
  <si>
    <t>prenájom kurtov 11.7.2021</t>
  </si>
  <si>
    <t>prenájom kurtov 12.7.2021</t>
  </si>
  <si>
    <t>prenájom kurtov 14.7.2021</t>
  </si>
  <si>
    <t>prenájom kurtov 15.7.2021</t>
  </si>
  <si>
    <t>prenájom kurtov 18.7.2021</t>
  </si>
  <si>
    <t>prenájom kurtov 20.7.2021</t>
  </si>
  <si>
    <t>prenájom kurtov 21.7.2021</t>
  </si>
  <si>
    <t>prenájom kurtov 22.7.2021</t>
  </si>
  <si>
    <t>prenájom kurtov 23.7.2021</t>
  </si>
  <si>
    <t>prenájom kurtov 25.7.2021</t>
  </si>
  <si>
    <t>prenájom kurtov 27.7.2021</t>
  </si>
  <si>
    <t>prenájom kurtov 28.7.2021</t>
  </si>
  <si>
    <t>prenájom kurtov 29.7.2021</t>
  </si>
  <si>
    <t>prenájom kurtov 30.7.2021</t>
  </si>
  <si>
    <t>prenájom kurtov 2.8.2021</t>
  </si>
  <si>
    <t>prenájom kurtov 3.8.2021</t>
  </si>
  <si>
    <t>športové tenisky+ponožky</t>
  </si>
  <si>
    <t>Miroslav Urbanek - MAX</t>
  </si>
  <si>
    <t>prenájom kurtov 8.8.2021</t>
  </si>
  <si>
    <t>ubytovanie tenisový turnaj Trnava 7.-8.6.2021, 1 noc, 1 osoba</t>
  </si>
  <si>
    <t>La Pension, Trnava</t>
  </si>
  <si>
    <t>Tesco Stores SR</t>
  </si>
  <si>
    <t>prenájom kurtov</t>
  </si>
  <si>
    <t>Sportisimo Sk s.r.o.</t>
  </si>
  <si>
    <t>W_57_26044</t>
  </si>
  <si>
    <t>športový vak - sústredenie Tatry</t>
  </si>
  <si>
    <t>Tatry mountain resorts, a.s.</t>
  </si>
  <si>
    <t>turistická obuv - sústredenie V.Tatry</t>
  </si>
  <si>
    <t>DB1</t>
  </si>
  <si>
    <t>vklad na turnaj 13.-15.7.2021</t>
  </si>
  <si>
    <t>vklad na turnaj 4.-6.9.2021</t>
  </si>
  <si>
    <t>FV2109955</t>
  </si>
  <si>
    <t>tenisová raketa</t>
  </si>
  <si>
    <t>KIK textil a Non-Food spol s r.o.</t>
  </si>
  <si>
    <t xml:space="preserve">turistická obuv vysoká - sústredenie </t>
  </si>
  <si>
    <t>rakety + tenisový vak</t>
  </si>
  <si>
    <t>Kurty 11/12/2020</t>
  </si>
  <si>
    <t>Tenisový areál ZV</t>
  </si>
  <si>
    <t>Letenka zo sustredenia,prilet 11.2.2021,         1 cestujúci-Pavlechová</t>
  </si>
  <si>
    <t>Tripex</t>
  </si>
  <si>
    <t>06/2021</t>
  </si>
  <si>
    <t>Športové potreby - obuv a oblečenie</t>
  </si>
  <si>
    <t>SK4120037262</t>
  </si>
  <si>
    <t xml:space="preserve">US Direct e commerce Ltd, Dublin </t>
  </si>
  <si>
    <t xml:space="preserve">Letenka Vieden Larnaca a späť, 16.-22.4.2021, pasažieri Pavlechová Katarína a Coach Martin Durdík, 2 osoby </t>
  </si>
  <si>
    <t>Tripex s.r.o.</t>
  </si>
  <si>
    <t>Bc. Martin Durdík</t>
  </si>
  <si>
    <t>Trénerské služby 10/21</t>
  </si>
  <si>
    <t>sport.potreby</t>
  </si>
  <si>
    <t>DSC sport s.r.o Ve Žlebech</t>
  </si>
  <si>
    <t>sport. Oblečene</t>
  </si>
  <si>
    <t>A3 Sport Bratislava</t>
  </si>
  <si>
    <t>sport.oblečenie</t>
  </si>
  <si>
    <t>Sportisimo R.Sobota</t>
  </si>
  <si>
    <t>Tenis Point Herzbrock</t>
  </si>
  <si>
    <t>Sport.potreby lopty</t>
  </si>
  <si>
    <t>DSC sport. Ve Žlebech</t>
  </si>
  <si>
    <t>startovne</t>
  </si>
  <si>
    <t>OZ SK Odema Puchov</t>
  </si>
  <si>
    <t>cestovne</t>
  </si>
  <si>
    <t>Pivnik  I.trener -otec</t>
  </si>
  <si>
    <t>21VF00098</t>
  </si>
  <si>
    <t>ubytovania</t>
  </si>
  <si>
    <t>Hotel Borik Žilina</t>
  </si>
  <si>
    <t>ubytovanaie</t>
  </si>
  <si>
    <t>Penzion oaza Trnava</t>
  </si>
  <si>
    <t>ubytovanie</t>
  </si>
  <si>
    <t>JKL Service Poprad</t>
  </si>
  <si>
    <t>TA Presov</t>
  </si>
  <si>
    <t>15/21</t>
  </si>
  <si>
    <t>Tc Leevoča</t>
  </si>
  <si>
    <t>17/21</t>
  </si>
  <si>
    <t>Investment s.r.o Ružinov</t>
  </si>
  <si>
    <t>19/21</t>
  </si>
  <si>
    <t>25/21</t>
  </si>
  <si>
    <t>cestovné, turnaj B Žilina, Rim. Sobota-Žilina 14.7.2021</t>
  </si>
  <si>
    <t>Ivan Pivnik</t>
  </si>
  <si>
    <t>nájomné za tenisové kurty,hala 6/2021</t>
  </si>
  <si>
    <t>AG Hradová Lučenec</t>
  </si>
  <si>
    <t xml:space="preserve">ubytovanie na turnaji 12.-13.7.2021, 1 noc, 2 osoby </t>
  </si>
  <si>
    <t>hotel slovakia Žilina</t>
  </si>
  <si>
    <t>vklad na turnaj 26.-28.7.2021</t>
  </si>
  <si>
    <t>TK Slavia nitra</t>
  </si>
  <si>
    <t>ubytovanie na turnaji 13.8.2021, 1 noc, 2 osoby</t>
  </si>
  <si>
    <t>Equister Bratislava</t>
  </si>
  <si>
    <t>ubytovanie na turnaji 22.-24.8.2021, 2 noci, 2 osoby</t>
  </si>
  <si>
    <t>Hotel Set Bratislava</t>
  </si>
  <si>
    <t>ubytovanie na turnaji 18.-19.9.2021, 1 noc, 2 osoby</t>
  </si>
  <si>
    <t xml:space="preserve">Hotel Ačko Ružomberok </t>
  </si>
  <si>
    <t>ubytovanie na turnaji 19.9.2021, 1 noc, 2 osoby</t>
  </si>
  <si>
    <t>Penzion Blesk Ružomberok</t>
  </si>
  <si>
    <t>ubytovanie na turnaji 26.9.2021, 1 noc, 2 osoby</t>
  </si>
  <si>
    <t>Septola s.r.o Bratislava</t>
  </si>
  <si>
    <t>ubytovanie na turnaji 25.-26.9.2021, 1 noc, 2 osoby</t>
  </si>
  <si>
    <t>Sportové oblečenie</t>
  </si>
  <si>
    <t>Sportisimo R. sobota</t>
  </si>
  <si>
    <t>prenájom tenisových kurtov 11,12/20</t>
  </si>
  <si>
    <t>TK Petržalka, o.z.</t>
  </si>
  <si>
    <t>letenky Vieden Tunis Vieden  21.3.-4.4.2021, 2 osoby</t>
  </si>
  <si>
    <t>Millennium TRAVEL, s.r.o.</t>
  </si>
  <si>
    <t>vklad na turnaj 10..-13.5.2021</t>
  </si>
  <si>
    <t>ITF World Tennis Tour Juniors</t>
  </si>
  <si>
    <t>vklad na turnaj 26.-30.7.2021</t>
  </si>
  <si>
    <t>Ubytovanie 2 osoby 2 noci 26.-28.7.2021</t>
  </si>
  <si>
    <t>DE280045688</t>
  </si>
  <si>
    <t>acora Furth Living the city</t>
  </si>
  <si>
    <t>Olejové masáže</t>
  </si>
  <si>
    <t>Palawi, s.r.o.</t>
  </si>
  <si>
    <t>Ubytovanie 2 osoby 1 noc 28.-29.7.2021</t>
  </si>
  <si>
    <t>Novum Hotels / the Niu Leo</t>
  </si>
  <si>
    <t>Ubytovanie 2 osoby 1 noc 29.-30.7.2021</t>
  </si>
  <si>
    <t>Tenisová obuv a tenisové oblečenie</t>
  </si>
  <si>
    <t>TENNISPRO.EU</t>
  </si>
  <si>
    <t>tenisové rakety Head Prestige Tour 2ks</t>
  </si>
  <si>
    <t>CZ683555612</t>
  </si>
  <si>
    <t>Head sport GMBH</t>
  </si>
  <si>
    <t>zimná športová bunda</t>
  </si>
  <si>
    <t>GOLD SPORT s.r.o</t>
  </si>
  <si>
    <t xml:space="preserve">tenisové lopty Dunlop FORT all court </t>
  </si>
  <si>
    <t>tenisové botasky Asics gel resolution 8</t>
  </si>
  <si>
    <t>Sportisimo SK s.r.o</t>
  </si>
  <si>
    <t>pánska bežecká obuv Adidas BOSTON 9</t>
  </si>
  <si>
    <t>Taška Nike NK Brsla S Duff - 9.0</t>
  </si>
  <si>
    <t>vklad na turnaj 22.-27.5.2021</t>
  </si>
  <si>
    <t>vyúčtovanie cesty, turnaj MR Prešov(SNV), 22.5.-24.5.2021, AUV, počet osôb:2</t>
  </si>
  <si>
    <t>Zoltán Safko</t>
  </si>
  <si>
    <t>tenisové oblečenie UNIQLO</t>
  </si>
  <si>
    <t>UNIQLO EUROPE LTD</t>
  </si>
  <si>
    <t>ubytovanie na turnaji Sebastián Safko, 30.05. - 31.05.2021, 1 noc 1 osoba</t>
  </si>
  <si>
    <t>TINECO s.r.o</t>
  </si>
  <si>
    <t>vyúčtovanie cesty, turnaj Letné MSR Žilina, 31.5.-04.6.2021, AUV, počet osôb:2</t>
  </si>
  <si>
    <t>iontové nápoje 1ks</t>
  </si>
  <si>
    <t>Lidl Slov. Rep., v.o.s.</t>
  </si>
  <si>
    <t xml:space="preserve">ubytovanie na turnaji Sebastián Safko, 06.-10.06.2021, 4 noci 1 osoba </t>
  </si>
  <si>
    <t>POLONEC s.r.o</t>
  </si>
  <si>
    <t>vyúčtovanie cesty, turnaj Letné MSR ml. dorast Trnava, 07.06.-11.06.2021, AUV, počet osôb:2</t>
  </si>
  <si>
    <t>športové ponožky 5 balení</t>
  </si>
  <si>
    <t>vyúčtovanie cesty, turnaj Prešov (hralo sa v Poprade) , 14.06.-18.06.2021, AUV, počet osôb:2</t>
  </si>
  <si>
    <t>vyúčtovanie cesty, turnaj Levoča, 22.06.-25.06.2021, AUV, počet osôb:2</t>
  </si>
  <si>
    <t>Vklad na turnaj 12.-18.7.2021, kvalifikácia</t>
  </si>
  <si>
    <t xml:space="preserve">ubytovanie na turnaji Sebastián Safko, 11.-12.7.2021, 1 noc, 2 osoby </t>
  </si>
  <si>
    <t>POLONEC s.r.o, Trnava</t>
  </si>
  <si>
    <t>Vklad na turnaj 12.-18.7.2021, hlavná súťaž</t>
  </si>
  <si>
    <t>vyúčtovanie cesty, turnaj  TEJT Category 3 U16, Empire Cup 2021, Trnava, 12.07.-18.07.2021, AUV, počet osôb:2</t>
  </si>
  <si>
    <t>Vklad na turnaj 17.-19.7.2021</t>
  </si>
  <si>
    <t>Volejbal Tenis Club, Pezinok</t>
  </si>
  <si>
    <t>ubytovanie na turnaji Sebastián Safko, 16.-18.07.2021, 2 noci, 2 osoby</t>
  </si>
  <si>
    <t>Klaudia Javorkova Penzion 77 Garni, Pezinok</t>
  </si>
  <si>
    <t>vyúčtovanie cesty, turnaj Pezinok 2021 , 17.07.-19.07.2021, AUV, počet osôb:2</t>
  </si>
  <si>
    <t>tenisový výplet 2x, gripy na rakety</t>
  </si>
  <si>
    <t>Tennis-Point GmbH, Herzebrock - Nemecko</t>
  </si>
  <si>
    <t>Vklad na turnaj 22.-25.7.2021</t>
  </si>
  <si>
    <t>ubytovanie na turnaji Sebastián Safko, 22.-23.07.2021, 1 noc  2 osoby</t>
  </si>
  <si>
    <t>AMO PLUS, Piešťany</t>
  </si>
  <si>
    <t>ubytovanie na turnaji Sebastián Safko, 23.-24.07.2021, 1 noc  2 osoby</t>
  </si>
  <si>
    <t>vyúčtovanie cesty, turnaj Pieštany 2021 , 22.07.-25.07.2021, AUV, počet osôb:2</t>
  </si>
  <si>
    <t>ubytovanie na turnaji Sebastián Safko, 25.-26.07.2021, 1 noc, 2 osoby</t>
  </si>
  <si>
    <t>Penzion U KRBA, Nitra</t>
  </si>
  <si>
    <t>Vklad na turnaj 26.-30.7.2021</t>
  </si>
  <si>
    <t>Tk Slávia SPU, Nitra</t>
  </si>
  <si>
    <t>vyúčtovanie cesty, turnaj Nitra 2021,26.07.-30.07.2021, AUV, počet osôb:2</t>
  </si>
  <si>
    <t>vyúčtovanie cesty, turnaj Spišská Nová Ves 2021, 4.- 6.08.2021, AUV, počet osôb:2</t>
  </si>
  <si>
    <t>vyúčtovanie cesty, turnaj Betliar 2021, 30.- 2.09.2021, AUV, počet osôb:2</t>
  </si>
  <si>
    <t>vyúčtovanie cesty, turnaj Prievidza 2021, 11.- 15.09.2021, AUV, počet osôb:2</t>
  </si>
  <si>
    <t>Hráčske poplatky  5/2021</t>
  </si>
  <si>
    <t>Hráčske poplatky  6/2021</t>
  </si>
  <si>
    <t>Hráčske poplatky 7/2021</t>
  </si>
  <si>
    <t>Hráčske poplatky 8/2021</t>
  </si>
  <si>
    <t>Hráčske poplatky 9/2021</t>
  </si>
  <si>
    <t>Ubytovanie - MSR U18 Žilina 30.5.-1.6.2021, 2 noci, 2 osoby</t>
  </si>
  <si>
    <t>Holiday Inn</t>
  </si>
  <si>
    <t>RCH3BAZYWX</t>
  </si>
  <si>
    <t>Ubytovanie - turnaj ITF5 Hillerod (DK) 9.-12.7.2021, 3 noci, 2 osoby</t>
  </si>
  <si>
    <t>IE9827384L</t>
  </si>
  <si>
    <t>Airbnb</t>
  </si>
  <si>
    <t>Ubytovanie - turnaj ITF5 Žilina 2.-3.8.2021, 1 noc,1 osoba</t>
  </si>
  <si>
    <t>ProViva, s.r.o. Hotel Galileo</t>
  </si>
  <si>
    <t>7x Fyzioterapia - komplexná liečba 4-5/21</t>
  </si>
  <si>
    <t>PROFY, s.r.o.</t>
  </si>
  <si>
    <t>Vyšetrenie</t>
  </si>
  <si>
    <t>clinica orthopedica, s.r.o.</t>
  </si>
  <si>
    <t>Fitnest s.r.o.</t>
  </si>
  <si>
    <t>HEAD - výplet</t>
  </si>
  <si>
    <t>ATU36741905</t>
  </si>
  <si>
    <t>1MRI00485</t>
  </si>
  <si>
    <t>Vyšetrenie MRI</t>
  </si>
  <si>
    <t>Habitus</t>
  </si>
  <si>
    <t>Head - rakety, výplet, gripy</t>
  </si>
  <si>
    <t>vklad na turnaj 10.-12.7.2021</t>
  </si>
  <si>
    <t>vklad na turnaj 27.-30.9.2021</t>
  </si>
  <si>
    <t>00205061</t>
  </si>
  <si>
    <t>Tenisový klub Prostejov</t>
  </si>
  <si>
    <t>vklad na turnaj 2.-5.10.2021</t>
  </si>
  <si>
    <t>F01-137/2021</t>
  </si>
  <si>
    <t xml:space="preserve">ubytovanie turnaj ITF 18.-20.5.2021, 2 noci 2 osoby, </t>
  </si>
  <si>
    <t>Bukkos Hotel</t>
  </si>
  <si>
    <t>R18104811</t>
  </si>
  <si>
    <t>ubytovanie MSR 1.6.2021, 1 noc 2 osoby</t>
  </si>
  <si>
    <t>Doprastav Services, s.r.o.</t>
  </si>
  <si>
    <t>tréning 1.-30.4.2021</t>
  </si>
  <si>
    <t>Profitennis Academy</t>
  </si>
  <si>
    <t>ubytovanie turnaj ITF 5.6.8.2021, 1 noc, 2 osoby</t>
  </si>
  <si>
    <t>Penzión Kamélia,s.r.o.</t>
  </si>
  <si>
    <t>ubytovanie turnaj ITF 6.-7.8.2021, 1 noc, 2 osoby</t>
  </si>
  <si>
    <t>tréning 1.-20.5.2021</t>
  </si>
  <si>
    <t>1237-262-10</t>
  </si>
  <si>
    <t>ubytovanie turnaj ITF 16.9.-2.10.2021, 6 noci, 2 osoby</t>
  </si>
  <si>
    <t xml:space="preserve">Vitality hotel  </t>
  </si>
  <si>
    <t>prenájom tenisovej haly  11-12/20</t>
  </si>
  <si>
    <t>tenisové lopty (3 kartóny x72 ks-216ks)</t>
  </si>
  <si>
    <t xml:space="preserve">ten. raketa, tenisový výplet á 200m </t>
  </si>
  <si>
    <t>tenisová obuv na antuku</t>
  </si>
  <si>
    <t>Tauri s.r.o., Brezno</t>
  </si>
  <si>
    <t>prenájom haly a dvorcov (20 hod haly a 20 hod dvorcov z FA) 4/2021</t>
  </si>
  <si>
    <t>tenisový výplet, bag na rakety, tenisové gripy</t>
  </si>
  <si>
    <t>Toro Sport s.r.o. Bratislava</t>
  </si>
  <si>
    <t>prenájom tenisových dvorcov (po 60 mesačne, spolu 120 hod z FA) 5,6/2021</t>
  </si>
  <si>
    <t>tenisové lopty Dunlop fort 1 kartón (72 ks), tenisový výplet (2 rolky)</t>
  </si>
  <si>
    <t>prenájom tenisových dvorcov (po 60 mesačne, spolu 120 hod z FA) 7,8/2021</t>
  </si>
  <si>
    <t>prenájom tenisových dvorcov (60 hod z FA) 9/2021</t>
  </si>
  <si>
    <t>tenisové lopty Dunlop fort 3 kartóny (216 ks)</t>
  </si>
  <si>
    <t>rakety 2 ks, ruksak, výplet</t>
  </si>
  <si>
    <t>grip PRO OG PERFORATED 60 ks</t>
  </si>
  <si>
    <t>výplet Solinco 200m string reel</t>
  </si>
  <si>
    <t>členský príspevok L4T - február 2021</t>
  </si>
  <si>
    <t>ubytovanie na turnaji 14.-17.2.2021 / 3 os. / 3 noci</t>
  </si>
  <si>
    <t>25423732R3</t>
  </si>
  <si>
    <t>Radisson Blu Hotel</t>
  </si>
  <si>
    <t>ubytovanie na turnaji 17.-18.2.2021 / 3 os. / 1 noc</t>
  </si>
  <si>
    <t>ubytovanie na turnaji 18.-20.2.2021 / 3 os. / 2 noci</t>
  </si>
  <si>
    <t>Yaas hotel</t>
  </si>
  <si>
    <t>ubytovanie na turnaji 20.-28.2.2021 / 3 os. / 8 nocí</t>
  </si>
  <si>
    <t>členský príspevok L4T - január 2021</t>
  </si>
  <si>
    <t>členský príspevok L4T - marec 2021</t>
  </si>
  <si>
    <t>21DP0126</t>
  </si>
  <si>
    <t>akupresúrna podložka</t>
  </si>
  <si>
    <t>iM3 s.r.o.</t>
  </si>
  <si>
    <t>členský príspevok L4T - apríl 2021</t>
  </si>
  <si>
    <t>tenisová obuv + športové oblečenie</t>
  </si>
  <si>
    <t>30-04-2021/0915</t>
  </si>
  <si>
    <t>MALLEOSOFT návlek členkový</t>
  </si>
  <si>
    <t>Lekáreň Astra</t>
  </si>
  <si>
    <t>Trénerské služby 6,7/21</t>
  </si>
  <si>
    <t>Match Point Tennis Academy, s.r.o</t>
  </si>
  <si>
    <t>Trénerské služby 8,9/2021</t>
  </si>
  <si>
    <t>2020/11</t>
  </si>
  <si>
    <t>2021/01</t>
  </si>
  <si>
    <t>Trenigovy proces Máj 2021</t>
  </si>
  <si>
    <t>Trenigovy proces Jún 2021</t>
  </si>
  <si>
    <t>Treningovy proces Júl 2021</t>
  </si>
  <si>
    <t>HEAD vyplety siltovka gripy</t>
  </si>
  <si>
    <t>HEAD vyplety gripy</t>
  </si>
  <si>
    <t>HEAD vyplet</t>
  </si>
  <si>
    <t>HEAD oblečenie</t>
  </si>
  <si>
    <t>Fyzioterapeut</t>
  </si>
  <si>
    <t>Fyziosan</t>
  </si>
  <si>
    <t>odmena za služby trénera 11/20</t>
  </si>
  <si>
    <t>Mgr. Matúš Kráľ</t>
  </si>
  <si>
    <t>odmena za služby trénera 12/20</t>
  </si>
  <si>
    <t>odmena za služby trénera 01/21</t>
  </si>
  <si>
    <t>Tenisove oblecenie+ obuv Head</t>
  </si>
  <si>
    <t>odmena za služby trénera 02/21</t>
  </si>
  <si>
    <t>odmena za služby trénera 03/21</t>
  </si>
  <si>
    <t>odmena za služby trénera 05/21</t>
  </si>
  <si>
    <t>odmena za služby trénera 06/21</t>
  </si>
  <si>
    <t>Tenisova obuv Head a Babolat</t>
  </si>
  <si>
    <t>Tennis Point</t>
  </si>
  <si>
    <t>odmena za služby trénera 09/21</t>
  </si>
  <si>
    <t>odmena za služby trénera 10/21</t>
  </si>
  <si>
    <t>16/2020</t>
  </si>
  <si>
    <t>Platba trénera december 2020</t>
  </si>
  <si>
    <t>11618008018</t>
  </si>
  <si>
    <t>Ubytovanie na sústredení v Chorvatsku v Umagu hotely GARDEN Palace Resort od 23.03.2021 do 07.04.2021, 15 nocí, 2 osoby</t>
  </si>
  <si>
    <t>Garden Palace Resort, Umag,</t>
  </si>
  <si>
    <t>vklad na turnaj 10.-15.5.2021</t>
  </si>
  <si>
    <t>Kúpele Piešťany, Slovensko</t>
  </si>
  <si>
    <t>07062021</t>
  </si>
  <si>
    <t>vklad na turnaj 7.6.-11.6.2021</t>
  </si>
  <si>
    <t>Čačak, Srbsko</t>
  </si>
  <si>
    <t>70128413</t>
  </si>
  <si>
    <t>vklad na turnaj 21.-25.6.2021</t>
  </si>
  <si>
    <t>Rakovník, Česká republika</t>
  </si>
  <si>
    <t>14062021</t>
  </si>
  <si>
    <t>vklad na turnaj 14.-18.6.2021</t>
  </si>
  <si>
    <t>Velenje, Slovinsko</t>
  </si>
  <si>
    <t>12072021</t>
  </si>
  <si>
    <t>vklad na turnaj 12.-16.7.2021</t>
  </si>
  <si>
    <t>Furstenfeld, Rakusko</t>
  </si>
  <si>
    <t>19072021</t>
  </si>
  <si>
    <t>vklad na turnaj 19.-23.7.2021</t>
  </si>
  <si>
    <t>Waiblingen, Nemecko</t>
  </si>
  <si>
    <t>32080930</t>
  </si>
  <si>
    <t>Ubytovanie 13.-16.6.2021,  3 noci, 2 osoby</t>
  </si>
  <si>
    <t>Velenje Slovinsko</t>
  </si>
  <si>
    <t>Ubytovanie 16.-17.6.2021, 1 noc,  2 osoby</t>
  </si>
  <si>
    <t>082021</t>
  </si>
  <si>
    <t>Trenérske služby 8/21</t>
  </si>
  <si>
    <t>20VF11022</t>
  </si>
  <si>
    <t>tréningový proces 11/20</t>
  </si>
  <si>
    <t>20VF12034</t>
  </si>
  <si>
    <t>tréningový proces 12/20</t>
  </si>
  <si>
    <t>Pánska tenisová obuv Wilson Kaos</t>
  </si>
  <si>
    <t xml:space="preserve">Sportobchod. CZ s. r. o. </t>
  </si>
  <si>
    <t>FV2100177</t>
  </si>
  <si>
    <t>Dunlop FORT ALL COURT Lopticky</t>
  </si>
  <si>
    <t>FV2103025</t>
  </si>
  <si>
    <t>Wilson SCRIPT mikina</t>
  </si>
  <si>
    <t xml:space="preserve">RichSport s. r. o. </t>
  </si>
  <si>
    <t>FV21030265</t>
  </si>
  <si>
    <t>21VF05003</t>
  </si>
  <si>
    <t>tréningový proces 5/21</t>
  </si>
  <si>
    <t>21VF06007</t>
  </si>
  <si>
    <t>tréningový proces 6/21</t>
  </si>
  <si>
    <t>FV2108628</t>
  </si>
  <si>
    <t xml:space="preserve">Wilson super tour 2 comp large </t>
  </si>
  <si>
    <t>Ubytovanie-Humenné turnaj "A"  13.-16.7.2021, 3 noci 2 osoby</t>
  </si>
  <si>
    <t>Roval s.r.o.</t>
  </si>
  <si>
    <t>Ubytovanie-Humenné turnaj "A" 16.-17.7.2021, 1 noc, 2 osoby</t>
  </si>
  <si>
    <t>21VF07031</t>
  </si>
  <si>
    <t>tréningový proces 7/21</t>
  </si>
  <si>
    <t>FV2109937</t>
  </si>
  <si>
    <t>tenisový trénnig 1.12.-31.12.2020</t>
  </si>
  <si>
    <t>36542310</t>
  </si>
  <si>
    <t>Profitennis Academy Prešov</t>
  </si>
  <si>
    <t>tenisový trénnig 19.4.2021-30.4.2021</t>
  </si>
  <si>
    <t>tenisový trénnig 1.5.2021-31.5.2021</t>
  </si>
  <si>
    <t>tenisový trénnig 1.9.2021-30.9.2021</t>
  </si>
  <si>
    <t>Tomáš ŠEVCOV</t>
  </si>
  <si>
    <t>2 x tenisky na behanie, 1ks tričko, 1 balenie športové ponožky</t>
  </si>
  <si>
    <t>Dunlop fort lopty 18dóz, antukové topánky Babolat</t>
  </si>
  <si>
    <t>Richsport s.r.o.</t>
  </si>
  <si>
    <t>2ks Yonex tenisová raketa</t>
  </si>
  <si>
    <t>Tennis-Peters GmbH</t>
  </si>
  <si>
    <t>1x raketa Yonex, 1x tenisky clay Mizuno, 1x tenisky clay Nike</t>
  </si>
  <si>
    <t>Tennispro</t>
  </si>
  <si>
    <t>1xvýplet twist, 1x hexaspin, 1x devil spin, 2x vibra stop, 1x košík na loptičky</t>
  </si>
  <si>
    <t>pro´s pro</t>
  </si>
  <si>
    <t>kraťasy</t>
  </si>
  <si>
    <t>A3 SPORT</t>
  </si>
  <si>
    <t xml:space="preserve">kraťasy </t>
  </si>
  <si>
    <t>2x šľapky, set krťasy, tričko</t>
  </si>
  <si>
    <t>vedenie tréningového procesu 4/21</t>
  </si>
  <si>
    <t>Ondrej Purnoch</t>
  </si>
  <si>
    <t>vedenie tréningového procesu 5/21</t>
  </si>
  <si>
    <t>preventívna prehliadka doplatok za vyšetrenie</t>
  </si>
  <si>
    <t>Cardio plus s.r.o.</t>
  </si>
  <si>
    <t>vklad na turnaj 15.-18.5.2021</t>
  </si>
  <si>
    <t>vklad na turnaj 31.7.-2.8.2021</t>
  </si>
  <si>
    <t>prevent. prehliadka oftalmológ</t>
  </si>
  <si>
    <t>SlovServis Group s.r.o.</t>
  </si>
  <si>
    <t>obuv, ponožky</t>
  </si>
  <si>
    <t>ponožky</t>
  </si>
  <si>
    <t>KIK textil a Non-Food spol. s r.o.</t>
  </si>
  <si>
    <t>872/21</t>
  </si>
  <si>
    <t>loptičky</t>
  </si>
  <si>
    <t>PCR test na Covid 19</t>
  </si>
  <si>
    <t>Laboratória Piešťany</t>
  </si>
  <si>
    <t>21011576</t>
  </si>
  <si>
    <t>tenisky, oblečenie</t>
  </si>
  <si>
    <t>Tennispro, Entzheim</t>
  </si>
  <si>
    <t>nájom kurtov</t>
  </si>
  <si>
    <t>Rímskokatolícka cirkev Trnava</t>
  </si>
  <si>
    <t>Letenka trénera Španielsko</t>
  </si>
  <si>
    <t>Events, s.r.o</t>
  </si>
  <si>
    <t>B29429289</t>
  </si>
  <si>
    <t>clinica Maria 3</t>
  </si>
  <si>
    <t>340-001040-1</t>
  </si>
  <si>
    <t>Ubytovanie Chorvatsko 8.-13.4.2021, 5 noci, 2 osoby</t>
  </si>
  <si>
    <t>Hotel Slavonija</t>
  </si>
  <si>
    <t>477/1/1</t>
  </si>
  <si>
    <t>prenajom kurtu</t>
  </si>
  <si>
    <t>HATK Mladost</t>
  </si>
  <si>
    <t>485/1/1</t>
  </si>
  <si>
    <t>494/1/1</t>
  </si>
  <si>
    <t>505/1/1</t>
  </si>
  <si>
    <t>PCR test na Covid 19 9.5.2021</t>
  </si>
  <si>
    <t>Laboratória Piešťany, spol. s r.o.</t>
  </si>
  <si>
    <t>FV2105536</t>
  </si>
  <si>
    <t>Tenisove lopty</t>
  </si>
  <si>
    <t>Amer Sports Czech Repiblic, s.r.o., o.z.</t>
  </si>
  <si>
    <t>Tenisové rakety</t>
  </si>
  <si>
    <t>Ing.Vladimír Ščerbanský</t>
  </si>
  <si>
    <t>Vklad na tenisový turnaj 15.-18.5.2021</t>
  </si>
  <si>
    <t>Tenis club 92, Levoča</t>
  </si>
  <si>
    <t>Kondičný tréning  4/21</t>
  </si>
  <si>
    <t>PROFITENNIS ACADEMY</t>
  </si>
  <si>
    <t>Tenisový tréning 4/21</t>
  </si>
  <si>
    <t>Tenisový tréning 5/21</t>
  </si>
  <si>
    <t>Vklad na tenisový turnaj 1.-5.7.2021</t>
  </si>
  <si>
    <t>Vklad na tenisový turnaj 23.-26.7.2021</t>
  </si>
  <si>
    <t>Vklad na tenisový turnaj 31.7.-2.8.2021</t>
  </si>
  <si>
    <t>Tenisový klub Slávia STU Bratislava</t>
  </si>
  <si>
    <t>Tenisky 2x + overgrips pack</t>
  </si>
  <si>
    <t>Vklad na tenisový turnaj 13.-15.8.2021</t>
  </si>
  <si>
    <t>TENISOVÝ KLUB BANÍK PRIEVIDZA</t>
  </si>
  <si>
    <t>Vklad na tenisový turnaj 23.-26.8.2021</t>
  </si>
  <si>
    <t>PASARET TENISZ CLUB</t>
  </si>
  <si>
    <t>Vklad na tenisový turnaj 31.8.-2.9.2021</t>
  </si>
  <si>
    <t>TC BASELINE BANSKÁ BYSTRICA</t>
  </si>
  <si>
    <t>Vklad na tenisový turnaj 4.-7.9.2021</t>
  </si>
  <si>
    <t>Tenisový klub Senica</t>
  </si>
  <si>
    <t>Tenisový tréning 8/21</t>
  </si>
  <si>
    <t>Tomáš Ševcov</t>
  </si>
  <si>
    <t>Vklad na tenisový turnaj 25.-28.9.2021</t>
  </si>
  <si>
    <t>LIPTOVSKÝ TENISOVÝ KLUB</t>
  </si>
  <si>
    <t>Nákup juniorského tenisového oblečenia</t>
  </si>
  <si>
    <t>Nákup tenisového výpletu a gripov</t>
  </si>
  <si>
    <t>tréningový proces za máj 2021</t>
  </si>
  <si>
    <t>Nákup tenisového výpletu</t>
  </si>
  <si>
    <t>tréningový proces za jún 2021</t>
  </si>
  <si>
    <t>tréningový proces za júl 2021</t>
  </si>
  <si>
    <t>tréningový proces za august 2021</t>
  </si>
  <si>
    <t>tréningový proces za september 2021</t>
  </si>
  <si>
    <t>02/05/</t>
  </si>
  <si>
    <t xml:space="preserve"> TK Slavia SPU Nitra </t>
  </si>
  <si>
    <t>tenisky 1 ks</t>
  </si>
  <si>
    <t>nákup šport. oblečenia a omotávok</t>
  </si>
  <si>
    <t>Nia s.r.o.</t>
  </si>
  <si>
    <t>vklad na turnaj 19.-22.7.2021</t>
  </si>
  <si>
    <t>vklad na turnaj 23.-25.7.2021</t>
  </si>
  <si>
    <t xml:space="preserve">TK Slávia STU Bratislava </t>
  </si>
  <si>
    <t>vklad na turnaj 6.-9.8.2021</t>
  </si>
  <si>
    <t>Jednotka tenisová škola</t>
  </si>
  <si>
    <t>ubytovanie turnaj Žilina 8-10.8.21, 2 noci, 2 osoby</t>
  </si>
  <si>
    <t xml:space="preserve">Penzión Kamélia, s.r.o. </t>
  </si>
  <si>
    <t>vklad na turnaj 9.-11.8.2021</t>
  </si>
  <si>
    <t xml:space="preserve">nákup športového oblečenia </t>
  </si>
  <si>
    <t>Tennis-Point GmbH, Nemecko</t>
  </si>
  <si>
    <t>Baseline Sport, s.r.o.</t>
  </si>
  <si>
    <t>ubytovanie turnaj BB 10-12.9.21, 2 noci, 2 osoby</t>
  </si>
  <si>
    <t>Mudr. Juraj Sninsky - DIXON RESORT</t>
  </si>
  <si>
    <t xml:space="preserve">nákup tenisových rakiet </t>
  </si>
  <si>
    <t>tenisový tréning 5-7/2021</t>
  </si>
  <si>
    <t>Športový Klub HSC Piešťany</t>
  </si>
  <si>
    <t xml:space="preserve">TennisPro, France </t>
  </si>
  <si>
    <t>AYSK-21-1250285</t>
  </si>
  <si>
    <t>SK4120250464</t>
  </si>
  <si>
    <t>Zabezpečenie tréningoveho procesu 11/20</t>
  </si>
  <si>
    <t>TC EMPIRE TRNAVA a.s.</t>
  </si>
  <si>
    <t>Zabezpečenie tréningoveho procesu 12/20</t>
  </si>
  <si>
    <t>vklad na turnaj Szekesfehervar 37.-30.4.2021</t>
  </si>
  <si>
    <t>Mr.Atilla Machon</t>
  </si>
  <si>
    <t>Permanentka tenis 2021</t>
  </si>
  <si>
    <t>OZ TK Slovan Galanta</t>
  </si>
  <si>
    <t>TENISOVá športová obuv NIKE</t>
  </si>
  <si>
    <t>TENISOVé STRUNY</t>
  </si>
  <si>
    <t>Zabezpečenie tréningoveho procesu 4/21</t>
  </si>
  <si>
    <t>Zabezpečenie tréningoveho procesu</t>
  </si>
  <si>
    <t>Tréningový proces, CTM, Tenisový klub Slávia STU Bratislava, Terezka Gáliková</t>
  </si>
  <si>
    <t>Tenisový klub Slavia STU Bratislava</t>
  </si>
  <si>
    <t>Štartovné - Piešťany CUP 21, Piešťany, Slovensko,  10.-13.5.2021</t>
  </si>
  <si>
    <t>Štartovné - MR Dorasteniek, Bratislava, Slovesko,  22.5-24.5.2021</t>
  </si>
  <si>
    <t>Štartovné - Majstrovstvá Bratislavy staršie žiactvo, Bratislava, Slovensko  15.- 18.5.2021</t>
  </si>
  <si>
    <t>Štartovné - EMPIRE trophy CUP 2021, Trnava, Slovensko  1.- 5.7.2021, Hlavná súťaž</t>
  </si>
  <si>
    <t>Štartovné - TEJT U 16 PREPAS CUP U16 2021, Slovenská Lupča, 5.- 11.7.2021, Hlavná suťaž</t>
  </si>
  <si>
    <t>Tenisový club STŠ Michalovce</t>
  </si>
  <si>
    <t>Štartovné - TJT Michalovce, Slovensko  10.- 13.7.2021, Staršie žiactvo, kategória B</t>
  </si>
  <si>
    <t>TJT Michalovce</t>
  </si>
  <si>
    <t>Štartovné - TA Prešov, Slovensko  14.- 18.7.2021, Staršie žiactvo, kategória A</t>
  </si>
  <si>
    <t>TA Prešov</t>
  </si>
  <si>
    <t>Ubytovanie Turnaj TJT Michalovce, Slovensko, 9.-13.7. 2021, 4 noci, Terezka Gáliková, staršie žiactvo kat.B, 2 osoby</t>
  </si>
  <si>
    <t>Hotel Mousson,  Ocean Tour s.r.o.</t>
  </si>
  <si>
    <t>Ubytovanie Turnaj TA Prešov, Slovensko, 14.-15.7. 2021, 1 noc, Terezka Gáliková, staršie žiactvo kat.A, 2 osoby</t>
  </si>
  <si>
    <t>KAISAR s.r.o.,  Hotel Alibaba, Humenné</t>
  </si>
  <si>
    <t>A21001658</t>
  </si>
  <si>
    <t>Ubytovanie Turnaj TEJT U 16 PREPAS CUP U16 2021, Slovenská Lupča,  7.7.2021,1 noc, 2 osoby</t>
  </si>
  <si>
    <t>KB SPA s.r.o.</t>
  </si>
  <si>
    <t>Ubytovanie - Turnaj TA Prešov, Slovensko  14.- 17.7.2021,3 noci, Staršie žiactvo, kategória A, 2 osoby</t>
  </si>
  <si>
    <t>IS Systém, s.r.o.</t>
  </si>
  <si>
    <t>Nákup dámskeho  tenisového oblečenia</t>
  </si>
  <si>
    <t>Nákup dámskeho  tenisového oblečenia a tenisovej obuvy</t>
  </si>
  <si>
    <t xml:space="preserve"> tréningový proces za mesiac jún 2021</t>
  </si>
  <si>
    <t>tréningový proces za mesiac júl 2021</t>
  </si>
  <si>
    <t xml:space="preserve"> tréningový proces za mesiac september 2021</t>
  </si>
  <si>
    <t xml:space="preserve">Služby za tenis: Trenig 31,5hod  Kondičné cvičenie 6,0hod </t>
  </si>
  <si>
    <t>Tenisové topanky a ponožky</t>
  </si>
  <si>
    <t>Lion sport s.r.o.</t>
  </si>
  <si>
    <t>Tenisové vložky do topánok</t>
  </si>
  <si>
    <t>Yak Steam s.r.o.</t>
  </si>
  <si>
    <t>Ubytovanie - Turnaj st.ziaci v B.Bystrici 1 noc, 15.-16.5.2021, 2 osoby</t>
  </si>
  <si>
    <t>MUDr. Juraj Sninský - DIXON RESORT Hotel Dixon</t>
  </si>
  <si>
    <t>MAV Trading</t>
  </si>
  <si>
    <t>Sanomed, spol. s r.o.</t>
  </si>
  <si>
    <t>O128</t>
  </si>
  <si>
    <t>PCR Covid test na turnaj TE Piestany</t>
  </si>
  <si>
    <t>Laboratoria Piestany s.r.o.</t>
  </si>
  <si>
    <t>5467812</t>
  </si>
  <si>
    <t>Vklad na turnaj 22.-25.5.2021</t>
  </si>
  <si>
    <t>OZ ŠK Odema PÚCHOV</t>
  </si>
  <si>
    <t>14/2021</t>
  </si>
  <si>
    <t>Vklad na turnaj 1.-4.5.2021</t>
  </si>
  <si>
    <t>526-11-87-874</t>
  </si>
  <si>
    <t>Klub Sportovy Gornik BYTOM</t>
  </si>
  <si>
    <t>Vklad na turnaj 7.-10.6.2021</t>
  </si>
  <si>
    <t>Cacak</t>
  </si>
  <si>
    <t>TK Sloboda CACAK</t>
  </si>
  <si>
    <t>B14</t>
  </si>
  <si>
    <t>Vklad na turnaj 20.-23.6.2021</t>
  </si>
  <si>
    <t>SK TALENT 13 s.r.o. RAKOVNIK</t>
  </si>
  <si>
    <t>Ubytovanie TE-U14 Rakovnik  20.-22.6.2021, 2 noci, 2 osoby</t>
  </si>
  <si>
    <t>Tenis Centrum Cafex s.r.o.</t>
  </si>
  <si>
    <t>Ubytovanie TE-U14 Rakovnik 22.-23.6.2021, 1 noc, 2 osoby</t>
  </si>
  <si>
    <t>Ubytovanie TE-U14 Rakovnik 23.-24.6.2021, 1 noc, 2 osoby</t>
  </si>
  <si>
    <t>U14</t>
  </si>
  <si>
    <t>Vklad na turnaj 19.-25.7.2021</t>
  </si>
  <si>
    <t>Bad Waltersdorf Junior Open</t>
  </si>
  <si>
    <t>Ubytovanie TE-U14 Bad Waltersdorf 19.-21.7.2021, 3 noci, 2 osoby</t>
  </si>
  <si>
    <t>AT76086968</t>
  </si>
  <si>
    <t>Golf&amp;Terme Sonnenpension e.u.</t>
  </si>
  <si>
    <t>Ubytovanie TE-U14 Bad Waltersdorf 21.-22.7.2021, 1 noc, 2 osoby</t>
  </si>
  <si>
    <t>AT21461200</t>
  </si>
  <si>
    <t>Krainz hotel</t>
  </si>
  <si>
    <t>Antigen Covid test na turnaj</t>
  </si>
  <si>
    <t>Retro world s.r.o.</t>
  </si>
  <si>
    <t>91/1800/8018</t>
  </si>
  <si>
    <t>ubytovanie tenisové sústredenie Umag, Chorvátsko 16/03/2021 - 05/04/2021</t>
  </si>
  <si>
    <t>Garden Palace Resort, Miroslava Krleže 1, 52470, Umag, Chorvátsko</t>
  </si>
  <si>
    <t>782/21</t>
  </si>
  <si>
    <t xml:space="preserve">Babolat tenisové rakety </t>
  </si>
  <si>
    <t>Babolat tenisová taška a Nike ponožky</t>
  </si>
  <si>
    <t>Ubytovanie 10.-13.9.2021, 3 noci, 2 osoby</t>
  </si>
  <si>
    <t>RCNATQH3BS</t>
  </si>
  <si>
    <t>Ubytovanie 3.-6.9.2021, 3 noci, 3 osoby</t>
  </si>
  <si>
    <t>airbnb Ireland UC</t>
  </si>
  <si>
    <t>Kondičmá príprava - 12/20</t>
  </si>
  <si>
    <t>Nákup Nike športového materiálu</t>
  </si>
  <si>
    <t>Nákup Nike tenisová obuv</t>
  </si>
  <si>
    <t>Nákup Nike športová obuv</t>
  </si>
  <si>
    <t>Nákup Nike športový materiál</t>
  </si>
  <si>
    <t>KELLER SPORTS Group GmbH, registration num. HRB189761</t>
  </si>
  <si>
    <t>Tennis-Point GmbH, Tennis Peters Herzebrock-Clarholz</t>
  </si>
  <si>
    <t>Nákup športových tréning. pomôcok</t>
  </si>
  <si>
    <t>Prenájom tenisového kurtu, antuka 11.5.2021</t>
  </si>
  <si>
    <t>Prenájom tenisového kurtu, antuka 8.6.2021</t>
  </si>
  <si>
    <t>Prenájom tenisového kurtu, antuka 12.7.2021</t>
  </si>
  <si>
    <t>Permanentka meststká plaváreň Trnava</t>
  </si>
  <si>
    <t>Správa majetku mesta Trnava, p.o.</t>
  </si>
  <si>
    <t>Tennis-Point GmbH, Herzebrock-Clarholz, Nemecko</t>
  </si>
  <si>
    <t>12/494</t>
  </si>
  <si>
    <t>Prenájom tenisového kurtu, antuka, 19.8.2021</t>
  </si>
  <si>
    <t>Tréningové vybavenie (band, handgrip)</t>
  </si>
  <si>
    <t>Decathlon SK s. r.o.</t>
  </si>
  <si>
    <t>42/1492</t>
  </si>
  <si>
    <t>prenájom tenisového kurtu (hala)-11,12/2020</t>
  </si>
  <si>
    <t>tenisové lopty Dunlop Fort all court 72ks</t>
  </si>
  <si>
    <t>omotávky</t>
  </si>
  <si>
    <t>Tennis- point GmbH</t>
  </si>
  <si>
    <t>prenájom tenisového kurtu (hala) - 4/2021</t>
  </si>
  <si>
    <t>vklad na turnaj 7.-9.5.2021</t>
  </si>
  <si>
    <t>ubytovanie 8.-9.5.2021, 1 noc,2 osoby</t>
  </si>
  <si>
    <t>Vila Anne Mary</t>
  </si>
  <si>
    <t>Baseline Sport s.r.o.</t>
  </si>
  <si>
    <t>ubytovanie 25.-26.5.2021, 1 noc, 2 osoby</t>
  </si>
  <si>
    <t>prenájom tenisovej haly 5/21</t>
  </si>
  <si>
    <t>vklad na turnaj 6.-8.7.2021</t>
  </si>
  <si>
    <t>Tenisový klub TK77 Skalica</t>
  </si>
  <si>
    <t>vklad na turnaj 17.-19.7.2021</t>
  </si>
  <si>
    <t>vklad na turnaj 317..-2.8.2021</t>
  </si>
  <si>
    <t>Tenisový klub Slávia</t>
  </si>
  <si>
    <t>prenájom tenisovej haly 6/21</t>
  </si>
  <si>
    <t>vklad na turnaj 1.-5.7.2021</t>
  </si>
  <si>
    <t>EMPIRE Trophy Cup 2021</t>
  </si>
  <si>
    <t>Ubytovanie na sparing E.Karasová 6.-7.11.2020+1osoba</t>
  </si>
  <si>
    <t>Emma Karasová</t>
  </si>
  <si>
    <t>vyúčt.cesty, 6.-7.11.2020, Sparing TK Jednotka BA,dorast.AUV, 2 osoby</t>
  </si>
  <si>
    <t>vklad na turnaj 5.-6.12.2020 HMR dorast</t>
  </si>
  <si>
    <t>TK Kysucké n/Mesto</t>
  </si>
  <si>
    <t>vyúčt.cesty, 5.12.2020, HMR Kysucké n/M, dorast, AUV, 2 osoby</t>
  </si>
  <si>
    <t>vklad na turnaj 12.12.2020 HMR ženy</t>
  </si>
  <si>
    <t>CP5/2021</t>
  </si>
  <si>
    <t>vyúčt.cesty, 12.12.2020, HMR B.Bystica, ženy, AUV, 2 osoby</t>
  </si>
  <si>
    <t>V1 -Fakt.2020063</t>
  </si>
  <si>
    <t>SK STRENGTH &amp; CONDITIONNING sro.</t>
  </si>
  <si>
    <t>V2-Fakt.90-0-0011759</t>
  </si>
  <si>
    <t>Tréningové pomôcky -masážny valec, ježko</t>
  </si>
  <si>
    <t>FIT PLUS spol.r.o.</t>
  </si>
  <si>
    <t>V3-Fakt.20200032</t>
  </si>
  <si>
    <t>Fyzio terapia -online</t>
  </si>
  <si>
    <t>Fakt.202103</t>
  </si>
  <si>
    <t>Fak.20210012</t>
  </si>
  <si>
    <t>14/21</t>
  </si>
  <si>
    <t>Permanentka na tenis</t>
  </si>
  <si>
    <t>D22</t>
  </si>
  <si>
    <t>vklad na turnaj dorast MR 22.-25.5.2021</t>
  </si>
  <si>
    <t>CP5/21</t>
  </si>
  <si>
    <t xml:space="preserve">vyúčt.cesty, 22.5-23.5.2021, dorast MR Žilina, AUV, 2 osoby, Lucia a Emma Karasová </t>
  </si>
  <si>
    <t>202105/02788</t>
  </si>
  <si>
    <t>Nike Court Borough</t>
  </si>
  <si>
    <t>SPORTSDIRECT SLOVAKIA</t>
  </si>
  <si>
    <t>NIKE AIR ZOOM VAPOR X CLAY</t>
  </si>
  <si>
    <t>TENNIS WAREHOUSE</t>
  </si>
  <si>
    <t>Tenisové oblečenie 4ks</t>
  </si>
  <si>
    <t>Tenisové oblečenie 9ks</t>
  </si>
  <si>
    <t>21/4944</t>
  </si>
  <si>
    <t>Antigentest 20.2.2021</t>
  </si>
  <si>
    <t>ATU15447005</t>
  </si>
  <si>
    <t>Medical Center Vienna Airport</t>
  </si>
  <si>
    <t>Antigentest 26.4.2021</t>
  </si>
  <si>
    <t>Poliklinika Lab Plus 2 Zagreb</t>
  </si>
  <si>
    <t>Výplet rakety</t>
  </si>
  <si>
    <t>Anton Gudrák FATIMA SERVIS</t>
  </si>
  <si>
    <t>44/21</t>
  </si>
  <si>
    <t>Vklad na turnaj 24.-27.4..2021</t>
  </si>
  <si>
    <t>Hrvatski AKADEMSKI TENISKI KLUB ZAGREB</t>
  </si>
  <si>
    <t>69/21</t>
  </si>
  <si>
    <t>Vklad na turnaj 3.-6.5.2021</t>
  </si>
  <si>
    <t xml:space="preserve">KLUB SPORTOWY GORNIK BYTOM </t>
  </si>
  <si>
    <t>Vklad na turnaj 10.-14.5.2021</t>
  </si>
  <si>
    <t>TENISOVY KLUB KUPELE PIESTANY</t>
  </si>
  <si>
    <t>Vklad na turnaj 16.-19.5.2021</t>
  </si>
  <si>
    <t>Železničarski teniški klub Maribor</t>
  </si>
  <si>
    <t>PCR TEST 26.3.2021</t>
  </si>
  <si>
    <t>UNILABS</t>
  </si>
  <si>
    <t>PCR TEST 21.4.2021</t>
  </si>
  <si>
    <t>PCR TEST 5.3.2021</t>
  </si>
  <si>
    <t>Tenisové oblečenie 7ks</t>
  </si>
  <si>
    <t>PCR TEST 1.2.2021</t>
  </si>
  <si>
    <t>Vklad na turnaj 21.-24.6.2021</t>
  </si>
  <si>
    <t>Olimpijski club tennis and sports</t>
  </si>
  <si>
    <t>Nike obuv, ponožky</t>
  </si>
  <si>
    <t>Ubytovanie Turnaj Paríž 30.6.-3.7.2021, 4 noci, 2 osoby</t>
  </si>
  <si>
    <t>FR45352641377</t>
  </si>
  <si>
    <t>Campanile Paris Ouest-Chaville</t>
  </si>
  <si>
    <t>Transfer na letisko 20.2.2021</t>
  </si>
  <si>
    <t>MB limousine Milan Hájek</t>
  </si>
  <si>
    <t>Ubytovanie Turnaj Paríž 4.-9.7.2021, 5 noci, 2 osoby</t>
  </si>
  <si>
    <t>Vklad na turnaj 7.-9.6.2021</t>
  </si>
  <si>
    <t>TEJT U14 OBERPULENDORF</t>
  </si>
  <si>
    <t>Vklad na turnaj 1.-4.7.2021</t>
  </si>
  <si>
    <t>BNPPARIBAS CUP PARIZ</t>
  </si>
  <si>
    <t>Vklad na turnaj 4.-7.7.2021</t>
  </si>
  <si>
    <t>Transfer na letisko 30.6.2021</t>
  </si>
  <si>
    <t>ANTIGEN TEST</t>
  </si>
  <si>
    <t>MEDICAL SAFE</t>
  </si>
  <si>
    <t>RCJRBP3R8S</t>
  </si>
  <si>
    <t xml:space="preserve">Ubytovanie Turnaj OBERLOISDORF </t>
  </si>
  <si>
    <t>AIRBNB</t>
  </si>
  <si>
    <t xml:space="preserve">Letenky </t>
  </si>
  <si>
    <t>AIRFRANCE</t>
  </si>
  <si>
    <t>tenisové rakety Tecnifibre 2ks</t>
  </si>
  <si>
    <t>tenisový výplet Yonex 2ks</t>
  </si>
  <si>
    <t>TT2021/00222</t>
  </si>
  <si>
    <t>TE-HUN-16A-2021</t>
  </si>
  <si>
    <t>Sori Cup Budapest</t>
  </si>
  <si>
    <t>vklad na turnaj  27.-30.4.2021</t>
  </si>
  <si>
    <t>TE-BIH-17A-2021</t>
  </si>
  <si>
    <t>Zenica Open 2021</t>
  </si>
  <si>
    <t>BA L21/78337498</t>
  </si>
  <si>
    <t>tennispro eu</t>
  </si>
  <si>
    <t>tenisováý materiál</t>
  </si>
  <si>
    <t>2369985</t>
  </si>
  <si>
    <t>tenisová obuv Asics</t>
  </si>
  <si>
    <t>tennis warehouse europe</t>
  </si>
  <si>
    <t>21062021</t>
  </si>
  <si>
    <t>Terme Ptuj Open</t>
  </si>
  <si>
    <t>1372021</t>
  </si>
  <si>
    <t>vklad na turnaj 12.-18.7.2021</t>
  </si>
  <si>
    <t>vklad na turnaj 10.-13.7.2021</t>
  </si>
  <si>
    <t>TK Nová Dubnica</t>
  </si>
  <si>
    <t>RCFMRZ5K5A</t>
  </si>
  <si>
    <t>ubytovanie na turnaji 13.6.-15.6.2021, 2 noci, 3 osoby</t>
  </si>
  <si>
    <t>IE511825</t>
  </si>
  <si>
    <t>AirBNB com</t>
  </si>
  <si>
    <t>2228.438.020</t>
  </si>
  <si>
    <t>ubytovanie na turnaji 20.6.-22.6.2021 2 noci, 3 osoby</t>
  </si>
  <si>
    <t>Booking com</t>
  </si>
  <si>
    <t>2680.256.872</t>
  </si>
  <si>
    <t>ubytovanie na turnaji 6.7.-7.7.2021, 1 noc, 3 osoby</t>
  </si>
  <si>
    <t>3852.921.563</t>
  </si>
  <si>
    <t>ubytovanie na turnaji 7.7.-8.7.2021, 1 noc, 3 osoby</t>
  </si>
  <si>
    <t>tenisový materiál, oblečenie</t>
  </si>
  <si>
    <t>tenisový materiál, obuv</t>
  </si>
  <si>
    <t>30323438358</t>
  </si>
  <si>
    <t>2382021</t>
  </si>
  <si>
    <t>vklad na turnaj  23.-27.8.2021</t>
  </si>
  <si>
    <t>vklad na turnaj 28.-30.8.2021</t>
  </si>
  <si>
    <t>vklad na turnaj 18.-20.9.2021</t>
  </si>
  <si>
    <t>vklad na turnaj TEJT U16 29.-30.9.2021</t>
  </si>
  <si>
    <t>TC Humenné</t>
  </si>
  <si>
    <t>RCFHKS5ZBQ</t>
  </si>
  <si>
    <t>ubytovanie na turnaji 3.-5.8.2021, 2 noci, 2 osoby</t>
  </si>
  <si>
    <t>2844.115.518</t>
  </si>
  <si>
    <t>ubytovanie na MS družstiev 17-19.8.2021, 2 noci, 2 osoby</t>
  </si>
  <si>
    <t>2021/1</t>
  </si>
  <si>
    <t>tenisové tréningy 11,12/20</t>
  </si>
  <si>
    <t>TK TENNis FUN Ban. Bytrica</t>
  </si>
  <si>
    <t>Ing.Andrej Jakál</t>
  </si>
  <si>
    <t>SportFyz s.r.o.</t>
  </si>
  <si>
    <t>2021/2</t>
  </si>
  <si>
    <t>odmena trénerovi 3/21</t>
  </si>
  <si>
    <t>Ing. Andrej Jakál</t>
  </si>
  <si>
    <t>Yonex AC 102-30/white</t>
  </si>
  <si>
    <t>odmena trénerovi 2/21</t>
  </si>
  <si>
    <t>vstupy do fitnes</t>
  </si>
  <si>
    <t>GymArena ZARA-BB s.r.o.</t>
  </si>
  <si>
    <t>53/5/2021</t>
  </si>
  <si>
    <t>ubytovanie na turnaji 15.-17.5.2021, 2 noci, 2 osoby</t>
  </si>
  <si>
    <t>ASPRE jaroslaw Gania</t>
  </si>
  <si>
    <t>58/5/2021</t>
  </si>
  <si>
    <t>ubytovanie na turnaji 17.-18.5.2021, 1 noc, 2 osoby</t>
  </si>
  <si>
    <t>62/5/2021</t>
  </si>
  <si>
    <t>ubytovanie na turnaji 18.-19.5.2021, 1 noc, 2 osoby</t>
  </si>
  <si>
    <t>77/5/2021</t>
  </si>
  <si>
    <t>ubytovanie na turnaji 19.-20.5.2021, 1 noc, 2 osoby</t>
  </si>
  <si>
    <t>Tenisky adidias essence</t>
  </si>
  <si>
    <t>A 3 sport s.r.o.</t>
  </si>
  <si>
    <t>ubytovanie na turnaji 24.-25.5.2021, 1 noc, 1 osoba</t>
  </si>
  <si>
    <t>PARTNERS, spol. s r.o.</t>
  </si>
  <si>
    <t>tenisový vak BABOLAT</t>
  </si>
  <si>
    <t>JK Sport</t>
  </si>
  <si>
    <t>Fitnes valec</t>
  </si>
  <si>
    <t>SKL s.r.o.</t>
  </si>
  <si>
    <t>tenisky ADIDAS</t>
  </si>
  <si>
    <t>TK Slovan Bretislava</t>
  </si>
  <si>
    <t>vklad na turnaj 12.-14.9.2021</t>
  </si>
  <si>
    <t>vklad na turnaj 29.-30.9.2021</t>
  </si>
  <si>
    <t>TK Prostejov, spolek</t>
  </si>
  <si>
    <t>tenisky NIKE</t>
  </si>
  <si>
    <t>vklad na turnaj 12.-14.10.2021</t>
  </si>
  <si>
    <t>TK PRECHEZA Přerov z.s.</t>
  </si>
  <si>
    <t>Tenisové struny DUNLOP</t>
  </si>
  <si>
    <t>Prenájom tenisovej haly december 2020</t>
  </si>
  <si>
    <t>Tenisový Areál Zelená Voda,s.r.o.</t>
  </si>
  <si>
    <t>Detekcia Cov19 PCR</t>
  </si>
  <si>
    <t>Laboratória Piešťany,spol.s r.o.</t>
  </si>
  <si>
    <t>vklad na turnaj  Piešťany Cup 2021 9.-11.5.2021</t>
  </si>
  <si>
    <t>58/05</t>
  </si>
  <si>
    <t>vklad na turnaj  15.-17.5.2021</t>
  </si>
  <si>
    <t>tenisové lopty Dunlop</t>
  </si>
  <si>
    <t>prenájom tenisového kurtu 30 hodín</t>
  </si>
  <si>
    <t>Entry fee B 14</t>
  </si>
  <si>
    <t>SK TALENT Rakovník</t>
  </si>
  <si>
    <t>2021P0062</t>
  </si>
  <si>
    <t>ubytovanie ETA do 14r.</t>
  </si>
  <si>
    <t>CHEVELDON s.r.o.</t>
  </si>
  <si>
    <t>Restauracia-strava</t>
  </si>
  <si>
    <t>Restaurace Bílichov</t>
  </si>
  <si>
    <t>Mgr Radovan Kriško</t>
  </si>
  <si>
    <t>TENIS CENTRUM CAFEX,s.r.o.</t>
  </si>
  <si>
    <t>Antigénový test</t>
  </si>
  <si>
    <t>Mediačné centrum SR,s.r.o.</t>
  </si>
  <si>
    <t>Detekcia antigenu Cov 19</t>
  </si>
  <si>
    <t>Laboratória Piešťany,spol.s.r.o.</t>
  </si>
  <si>
    <t>ubytovanie TEJ do 14r Heraklion 26.-29.9.2021, 3 noci, 2 osoby</t>
  </si>
  <si>
    <t>IRINI HOTEL</t>
  </si>
  <si>
    <t>ubztovanie TEJ do 14r Heraklion, 29.9.-1.10.2021, 2 noci, 2 osoby</t>
  </si>
  <si>
    <t>Laboratoria Heraklion</t>
  </si>
  <si>
    <t>920224TM439</t>
  </si>
  <si>
    <t>Michal Brtko</t>
  </si>
  <si>
    <t>služby trénera za 2-4/2021</t>
  </si>
  <si>
    <t>Služby trénera za 11/2020</t>
  </si>
  <si>
    <t>Róbert Gašparetz</t>
  </si>
  <si>
    <t>Služby trénera za 2-4/2021</t>
  </si>
  <si>
    <t>Služby trénera za 5/2021</t>
  </si>
  <si>
    <t>Služby trénera za 9/2021</t>
  </si>
  <si>
    <t>Tenisový tréning 12/2020</t>
  </si>
  <si>
    <t>Tenisový tréning</t>
  </si>
  <si>
    <t>Tennis point</t>
  </si>
  <si>
    <t>Tenisové oblečenie a obuv</t>
  </si>
  <si>
    <t>A3 sport</t>
  </si>
  <si>
    <t xml:space="preserve">Tenisové oblečenie </t>
  </si>
  <si>
    <t>Tenisový tréning 7/21</t>
  </si>
  <si>
    <t>členské príspevky 10-12/2020</t>
  </si>
  <si>
    <t>Tenisovy klub Mladost</t>
  </si>
  <si>
    <t>Jan Kuzmiak</t>
  </si>
  <si>
    <t>2/2021</t>
  </si>
  <si>
    <t>individuálny tréning 5/21</t>
  </si>
  <si>
    <t>Lukas Lisy</t>
  </si>
  <si>
    <t>členské príspevky 5/2021</t>
  </si>
  <si>
    <t>členské príspevky 6/2021</t>
  </si>
  <si>
    <t>3/2021</t>
  </si>
  <si>
    <t>individuálny tréning 6/2021</t>
  </si>
  <si>
    <t>5/2021</t>
  </si>
  <si>
    <t>individuálny tréning 7/2021</t>
  </si>
  <si>
    <t>6/2021</t>
  </si>
  <si>
    <t>individuálny tréning 8/2021</t>
  </si>
  <si>
    <t>odmena za služby trénera za 11/2020</t>
  </si>
  <si>
    <t>Match Point Tennis Academy</t>
  </si>
  <si>
    <t>odmena za služby trénera za 12/2020</t>
  </si>
  <si>
    <t>odmena za služby trénera za 05/2021</t>
  </si>
  <si>
    <t>Tenisovy klub AS Trenčín</t>
  </si>
  <si>
    <t>FV2100661</t>
  </si>
  <si>
    <t>Luxilon BB ALU POWER 125-220m</t>
  </si>
  <si>
    <t>tričko 1ks, šortky 1ks, ponožky 15ks, gripy 12ks/5 balení</t>
  </si>
  <si>
    <t>odmena za služby trénera za 7.-18.4.2021</t>
  </si>
  <si>
    <t>tenisky 1ks, gripy 60ks, šortky 1ks, taška na tenisky 2ks, ponožky 9ks, tričko 2ks</t>
  </si>
  <si>
    <t>vklad na turnaj-Piešťany Cup 21/U14 cat.1,10.5.-16.5.2021</t>
  </si>
  <si>
    <t>vklad na turnaj-MR Dorastencov, Bratislava, Slovensko, 22.5.-24.5.2021</t>
  </si>
  <si>
    <t>vklad na turnaj-TEJT OTV 2021 OBERPULLENDORF cat.2, Oberpullendorf, Rakúsko, 7.6.-13.6.2021</t>
  </si>
  <si>
    <t>TC Sporthotel Kurz</t>
  </si>
  <si>
    <t>ubytovanie na turnaji OTV 2021 Oberpullendorf, 6.6.-8.6.2021,2 noci, počet osôb: 2</t>
  </si>
  <si>
    <t>Sporthotel Kurz</t>
  </si>
  <si>
    <t>ubytovanie na turnaji OTV 2021 Oberpullendorf, 8.6.-9.6.2021,1 noc, počet osôb: 2</t>
  </si>
  <si>
    <t>Thermenhotel Kurz</t>
  </si>
  <si>
    <t>vklad na turnajEMPIRE Trophy Cup 2021, SŽ A turnaj Trnava, Slovensko  1.- 5.7.2021</t>
  </si>
  <si>
    <t>vklad na turnajTEJT 3 U14 Banska Bystrica Cup U14 2021 cat.3, Banská Bystrica, Slovensko, 1.9.-5.9.2021</t>
  </si>
  <si>
    <t>TC Baseline Banská Bystrica</t>
  </si>
  <si>
    <t>ZU0000005141</t>
  </si>
  <si>
    <t>ubytovanie na turnaji TEJT 3 U14 Banska Bystrica Cup U14 2021, 31.8.-1.9.2021,2 noci, počet osôb: 2</t>
  </si>
  <si>
    <t>MUDr. Juraj Sninský - DIXON RESORT</t>
  </si>
  <si>
    <t>vklad na turnajTEJT 3 U14 Prepas Cup U14 2021 cat.3, Športová 40, 97613 Slovenská Ľupča, Slovensko, 8.9.-12.9.2021</t>
  </si>
  <si>
    <t>TK Prepas Slovenská Ľupča</t>
  </si>
  <si>
    <t>ZU0000005170</t>
  </si>
  <si>
    <t>ubytovanie na turnaji TEJT 3 U14 Prepas Cup U14 2021, 8.9.-12.9.2021,1noc, počet osôb: 2</t>
  </si>
  <si>
    <t>1972/OSH-SK/2021</t>
  </si>
  <si>
    <t>športové tréningové oblečenie</t>
  </si>
  <si>
    <t>SK4120173343</t>
  </si>
  <si>
    <t xml:space="preserve">OTCF Spóĺka Akcyjna /4F Store.sk </t>
  </si>
  <si>
    <t>produkty na regeneráciu/magnéziová soľ</t>
  </si>
  <si>
    <t>športový batoh/zámok na uzamykanie</t>
  </si>
  <si>
    <t>Decathlon SK, s.r.o.</t>
  </si>
  <si>
    <t>EDPH2113967</t>
  </si>
  <si>
    <t>PCR test_turnaj U16 Litva</t>
  </si>
  <si>
    <t>Unilabs Slovensko,s.r.o.</t>
  </si>
  <si>
    <t>EDPH2133079</t>
  </si>
  <si>
    <t>PCR test_turnaj U16 Litva tréner</t>
  </si>
  <si>
    <t>tenisové oblečenie,tenisky ASICS antuka</t>
  </si>
  <si>
    <t>PCR testy_výjazd U16 Turecko</t>
  </si>
  <si>
    <t>masážny valec - regenerácia</t>
  </si>
  <si>
    <t>FV1576628</t>
  </si>
  <si>
    <t>trenažér Elite Force - kondičná príprava</t>
  </si>
  <si>
    <t>CZ29361249</t>
  </si>
  <si>
    <t>NET-MARKET.CZ s.r.o.</t>
  </si>
  <si>
    <t>tensové oblečenie NIKE (kraťasy,tričká)</t>
  </si>
  <si>
    <t>Tennis-Point GmbH,Nemecko</t>
  </si>
  <si>
    <t>športová výživa,nápoje,proteín</t>
  </si>
  <si>
    <t>Herbalife Slovakia s.r.o.</t>
  </si>
  <si>
    <t>vklad na turnaj 8.-11.5.2021</t>
  </si>
  <si>
    <t>SI73117676</t>
  </si>
  <si>
    <t>Tenisový klub Maribor</t>
  </si>
  <si>
    <t>vklad na turnaj 15.-18.6.2021</t>
  </si>
  <si>
    <t>CLTK Bižuterie Jablonec n.N.,z.s.</t>
  </si>
  <si>
    <t>vklad na turnaj 26.-30.4.2021</t>
  </si>
  <si>
    <t>Viszlo Trans Cup</t>
  </si>
  <si>
    <t>Sori Cup</t>
  </si>
  <si>
    <t>vklad na turnaj 13.-16.7.2021</t>
  </si>
  <si>
    <t>vklad na turnaj 6.-10.7.2021</t>
  </si>
  <si>
    <t>PEPAS Slovenská Ľupča</t>
  </si>
  <si>
    <t>Tennisclub Waiblingen</t>
  </si>
  <si>
    <t>kondičné tréningy 7/2021</t>
  </si>
  <si>
    <t>Roman Švantner STRENGTH&amp;CONDITIONING s.r.o.</t>
  </si>
  <si>
    <t>tenisové tenisky ASICS, antuka</t>
  </si>
  <si>
    <t>tenisová obuv New Balance</t>
  </si>
  <si>
    <t>výplet Solinco Hyper, tenisové lopty</t>
  </si>
  <si>
    <t>Sport ServisRobert Nagy s.r.o.</t>
  </si>
  <si>
    <t>vklad na turnaj  3.-6.9.2021</t>
  </si>
  <si>
    <t>Peja, Kosovo</t>
  </si>
  <si>
    <t>OZ ŠK Púchov</t>
  </si>
  <si>
    <t>Cestovné MR dorast Púchov 8.1.2021</t>
  </si>
  <si>
    <t>Vladimir Melaga</t>
  </si>
  <si>
    <t>Cestovné Bratislava Sustredenie TR 22.3.2021</t>
  </si>
  <si>
    <t>Cestovne Bratislava Sustredenie TR 30.3.2021</t>
  </si>
  <si>
    <t>Tenisove oblečenie a obuv</t>
  </si>
  <si>
    <t>TENNIS POINT GmbH</t>
  </si>
  <si>
    <t>8962/2021</t>
  </si>
  <si>
    <t xml:space="preserve"> TEST RT-PCR COVID</t>
  </si>
  <si>
    <t>Nemocnica AGEL Zvolen</t>
  </si>
  <si>
    <t>vklad na turnaj 18.-22.4.2021</t>
  </si>
  <si>
    <t>Tenisztanoda SPORT. Budapes</t>
  </si>
  <si>
    <t>1682-19417</t>
  </si>
  <si>
    <t>Ubytovanie   18.-19.4.2021, 1 noc, 2 osoby</t>
  </si>
  <si>
    <t>IBIS Hotel Budapest</t>
  </si>
  <si>
    <t>Cestovne U16 SORI CUP Budapest 20.4.2021</t>
  </si>
  <si>
    <t>Decathlon SK</t>
  </si>
  <si>
    <t>tričká+ ponožky +výplet na rakety</t>
  </si>
  <si>
    <t>AmerSports CZ sro</t>
  </si>
  <si>
    <t>vyúčtovanie  cesty MR muži Breznica - Prievidza 14.5.21</t>
  </si>
  <si>
    <t>vyúčtovanie cesty MR Dorast Breznica - Púchov 22.5.2021</t>
  </si>
  <si>
    <t>vyúčtovanie cesty MSR Dorast Breznica -  Žilina 31.5.2021</t>
  </si>
  <si>
    <t>vyúčtovanie cesty MSR Breznica - Trnava 7.-8.6.2021</t>
  </si>
  <si>
    <t>vyúčtovanie cesty na turnaj , dor.A Poprad 15.6.2021</t>
  </si>
  <si>
    <t>vyúčtovanie cesty na turnaj Ptuj U16 Slovinsko 20.-24.6.2021</t>
  </si>
  <si>
    <t>vyúčtovanie cesty na  turnaj dorastenci.B Bratislava  1.-2.7.2021</t>
  </si>
  <si>
    <t>vyúčtovanie cesty na turnaj dorastenci  C Nová Dubnica 10.-12.7.2021</t>
  </si>
  <si>
    <t>vyúčtovanie cesty na turnaj TEJT 3 U16 Trnava 14.-15.7.2021</t>
  </si>
  <si>
    <t>vyúčtovanie cesty na  turnaj dorastenci B Piešťany 22.-23.7.2021</t>
  </si>
  <si>
    <t>vyúčtovanie cesty na turnaj dorastenci A Nitra   26.-27.7.2021</t>
  </si>
  <si>
    <t>vyúčtovanie cesty na turnaj dorastenci  C PieŠťany 31.7.2021</t>
  </si>
  <si>
    <t>TK Kúpele  Piešťany</t>
  </si>
  <si>
    <t>Šk HSC Piešťany</t>
  </si>
  <si>
    <t>vklad na turnaj 7.-10.8.2021</t>
  </si>
  <si>
    <t>TK Sliač</t>
  </si>
  <si>
    <t xml:space="preserve">TK Humenné   </t>
  </si>
  <si>
    <t xml:space="preserve">ubytovanie na turnaji TE U16 Humenné 2.-3.10.2021, 1 noc, 2 osoby  </t>
  </si>
  <si>
    <t>HOT.Alibaba</t>
  </si>
  <si>
    <t>registracia ITF Licensing 2021</t>
  </si>
  <si>
    <t>ITF Licensing London</t>
  </si>
  <si>
    <t>F201388</t>
  </si>
  <si>
    <t>RADANSPORT s.r.o.</t>
  </si>
  <si>
    <t>dunlop lopty</t>
  </si>
  <si>
    <t>permanentka kurty</t>
  </si>
  <si>
    <t>79/0721</t>
  </si>
  <si>
    <t>vklad na turnaj 26.7.-30.7.2021</t>
  </si>
  <si>
    <t>TK Slávia  SPU Nitra</t>
  </si>
  <si>
    <t>vklad na turnaj 23.8.-27.8.2021</t>
  </si>
  <si>
    <t>rTK Slovan Bratislava</t>
  </si>
  <si>
    <t>výplet yonex</t>
  </si>
  <si>
    <t>prenájom kurtov 3-10/21</t>
  </si>
  <si>
    <t>Tenkur s.r.o.</t>
  </si>
  <si>
    <t>hráčske poplatky TK Slovan</t>
  </si>
  <si>
    <t>služby tenisového trénera 06/2021</t>
  </si>
  <si>
    <t>Matej Maruščák</t>
  </si>
  <si>
    <t>tenisové lopty Dunlop 72 ks, 1 ks sukňa a 1ks šortky zn. Wilson</t>
  </si>
  <si>
    <t>Toro sport, s.r.o.</t>
  </si>
  <si>
    <t>tenisové lopty Dunlop 72 ks</t>
  </si>
  <si>
    <t>1 bal.  Výplet na tenisovú raketu</t>
  </si>
  <si>
    <t>MAX SPORT Slovakia, s.r.o.</t>
  </si>
  <si>
    <t>vklad na turnaj MR ženy 14.-16.5.2021</t>
  </si>
  <si>
    <t>vklad na turnaj Zabrze Cup U16 17.-20.5.2021</t>
  </si>
  <si>
    <t>Tennis Europe Junior Tour</t>
  </si>
  <si>
    <t>vklad na turnaj MR dorastenky 22.-24.5.2021</t>
  </si>
  <si>
    <t>vklad na turnaj A dorastenky 14.-17.6.2021</t>
  </si>
  <si>
    <t>vklad na turnaj B dorastenky 1.-4.7.2021</t>
  </si>
  <si>
    <t>DB28</t>
  </si>
  <si>
    <t>vklad na turnaj B dorastenky 13.-15.7.2021</t>
  </si>
  <si>
    <t>52/07/21</t>
  </si>
  <si>
    <t>vklad na turnaj A dorastenky 26.-29.7.2021</t>
  </si>
  <si>
    <t>vklad na turnaj B dorastenky 22.-25.7.2021</t>
  </si>
  <si>
    <t>vklad na turnaj C dorastenky 17.-20.7.2021</t>
  </si>
  <si>
    <t>Tenis Club Pezinok</t>
  </si>
  <si>
    <t>ubytovanie na turnaji A Prešov 14.-15.6.2021, 1 noc, 2 osoby</t>
  </si>
  <si>
    <t>Aqualand,s.r.o. Poprad</t>
  </si>
  <si>
    <t>21VF00041</t>
  </si>
  <si>
    <t>ubytovanie na turnaji A Prešov 15.-16.6.2021, 1 noc 2 osoby</t>
  </si>
  <si>
    <t>21VF00045</t>
  </si>
  <si>
    <t>ubytovanie na turnaji A Prešov 16.-17.6.2021, 1 noc, 2 osoby</t>
  </si>
  <si>
    <t>hráčske poplatky 10/21</t>
  </si>
  <si>
    <t>SPORTCENTRUM GALFY, s.r.o.</t>
  </si>
  <si>
    <t>vklad turnaj B Púchov 4.-7.9.2021</t>
  </si>
  <si>
    <t>vklad turnaj A Prievidza 12.-15.9.2021</t>
  </si>
  <si>
    <t>vklad turnaj A Bratislava 23.-27.8.2021</t>
  </si>
  <si>
    <t>vklad turnaj ITF J5  Slovenská Ľupča 10.-15.8.2021</t>
  </si>
  <si>
    <t>vklad turnaj ITF J5  Bratislava 1.-5.9.2021</t>
  </si>
  <si>
    <t>poplatok za športovú diagnostiku NŠC</t>
  </si>
  <si>
    <t>Národné športové centrum</t>
  </si>
  <si>
    <t>Služby trénera za 6/2021</t>
  </si>
  <si>
    <t>Služby trénera za 7/2021</t>
  </si>
  <si>
    <t>Služby trénera za 8/2021</t>
  </si>
  <si>
    <t>Služby trénera za 10/2021</t>
  </si>
  <si>
    <t>70784/0099</t>
  </si>
  <si>
    <t>vitamíny Devit 2000</t>
  </si>
  <si>
    <t>IMMUNO-PHARMA s.r.o.</t>
  </si>
  <si>
    <t>70785/0100</t>
  </si>
  <si>
    <t>vitamíny Colafit 120ks+30</t>
  </si>
  <si>
    <t>12-03-2021/0936</t>
  </si>
  <si>
    <t xml:space="preserve">vitamíny celaskon - 2 balenia </t>
  </si>
  <si>
    <t xml:space="preserve">PHARMICA s.r.o. </t>
  </si>
  <si>
    <t>vypletanie rakety + výplet = 2ks</t>
  </si>
  <si>
    <t>Anton Gudiak FATIMA SERVIS</t>
  </si>
  <si>
    <t>športové nohavice - tepláky</t>
  </si>
  <si>
    <t>NEW YORKER Slovakia s.r.o.</t>
  </si>
  <si>
    <t>vypletanie rakety + výplet + grip = 2ks</t>
  </si>
  <si>
    <t>švihadlo SPEED plastic 2,8m</t>
  </si>
  <si>
    <t>Top šport Slovakia s.r.o.</t>
  </si>
  <si>
    <t>26-05-2021/1416</t>
  </si>
  <si>
    <t>vitamíny + masaž.krém</t>
  </si>
  <si>
    <t>CCC Slovakia s.r.o.</t>
  </si>
  <si>
    <t>NAMEDSPORT nápoj Hydrafit 2ks</t>
  </si>
  <si>
    <t>Family Corp s.r.o.</t>
  </si>
  <si>
    <t>16-06-2021/0510</t>
  </si>
  <si>
    <t>vitaminy + náplaste na bolesť</t>
  </si>
  <si>
    <t>PHARMICA s.r.o.</t>
  </si>
  <si>
    <t>01-07-2021/0057</t>
  </si>
  <si>
    <t>šumivé magnézium</t>
  </si>
  <si>
    <t>TK Kúpele Piešťany oz</t>
  </si>
  <si>
    <t>fyzioterapia - kinezioterapia</t>
  </si>
  <si>
    <t>K4 Solutions, s.r.o.</t>
  </si>
  <si>
    <t>pánska fitness obuv 1ks</t>
  </si>
  <si>
    <t>Kaufland Slov.republika v.o.s</t>
  </si>
  <si>
    <t>vklad na turnaj 22.-24.7.2021</t>
  </si>
  <si>
    <t>tréningový proces 05-09/2021</t>
  </si>
  <si>
    <t>vklad na turnaj 7.-9.8.2021</t>
  </si>
  <si>
    <t>02-08-2021/0029</t>
  </si>
  <si>
    <t>vitamíny C -2ks  + Devit 2000 1ks</t>
  </si>
  <si>
    <t>vklad na turnaj 13.-15.8.2021</t>
  </si>
  <si>
    <t>dokl.č.7</t>
  </si>
  <si>
    <t>pánske športové tričko - 2 ks</t>
  </si>
  <si>
    <t>Lidl Slovenská republika v.o.s</t>
  </si>
  <si>
    <t>pánske športové tričko - 1ks</t>
  </si>
  <si>
    <t>4/2021</t>
  </si>
  <si>
    <t>trénerske služby 08/2021</t>
  </si>
  <si>
    <t>Vlasta Přichystalová</t>
  </si>
  <si>
    <t>tenisová obuv Wilson Kaos Comp 2.0</t>
  </si>
  <si>
    <t>FV2110146</t>
  </si>
  <si>
    <t>raketa Wilson Lash100 - 1 ks</t>
  </si>
  <si>
    <t>vypletanie rakety + výplet = 3ks</t>
  </si>
  <si>
    <t>raketa Wilson CLASH 100 - 1 ks</t>
  </si>
  <si>
    <t>závažia na zápästia-1ks,set odporových gúm-1ks,proteínové tyčinky-8ks</t>
  </si>
  <si>
    <t>62/1800/8018</t>
  </si>
  <si>
    <t>Ubytovanie tenisové sústredenie Umag 16.-22.03.2021, 6 nocí, 2 osoby</t>
  </si>
  <si>
    <t>Garden Palace Resort</t>
  </si>
  <si>
    <t>107/1800/8018</t>
  </si>
  <si>
    <t>Ubytovanie tenisové sústredenie Umag 22.03.-29.03.2021, 7 nocí, 2 osoby</t>
  </si>
  <si>
    <t>108/1800/8018</t>
  </si>
  <si>
    <t>Ubytovanie tenisové sústredenie Umag 29.03. - 05.04.2021, 7 nocí, 2 osoby</t>
  </si>
  <si>
    <t>Športové oblečenie - Tričko, mikina</t>
  </si>
  <si>
    <t>A3 SPORT s.r.o</t>
  </si>
  <si>
    <t>Športové oblečenie - Tričko, šiltovka, šortky</t>
  </si>
  <si>
    <t>Športové oblečenie - šiltovka</t>
  </si>
  <si>
    <t>Športové oblečenie - Mikina</t>
  </si>
  <si>
    <t>A Pro Sport Casma s.r.o</t>
  </si>
  <si>
    <t>Športová obuv, ponožky, tričko</t>
  </si>
  <si>
    <t>Sportsdirect.com Slovakia s.r.o</t>
  </si>
  <si>
    <t>Doplnky stravy, mikina, tričko</t>
  </si>
  <si>
    <t xml:space="preserve">Športové oblečenie - tričká, spodné prádlo, </t>
  </si>
  <si>
    <t>Turistická treková obuv</t>
  </si>
  <si>
    <t>SKL s.r.o</t>
  </si>
  <si>
    <t>Služby trénera za 12/2020</t>
  </si>
  <si>
    <t xml:space="preserve">Trenovanie - Tenis 19 hodín, 6xvypletanie </t>
  </si>
  <si>
    <t>Pretenis, s.r.o.</t>
  </si>
  <si>
    <t>poplatok za treningovu cinnost 1/21</t>
  </si>
  <si>
    <t>TENISOVÝ KLUB SLÁVIA STU BRATISLAVA</t>
  </si>
  <si>
    <t>poplatok za treningovu cinnost 2/21</t>
  </si>
  <si>
    <t>poplatok za treningovu cinnost 3/21</t>
  </si>
  <si>
    <t>poplatok za treningovu cinnost 4/21</t>
  </si>
  <si>
    <t>poplatok za treningovu cinnost 5/21</t>
  </si>
  <si>
    <t>Trenovanie - Tenis + vypletanie</t>
  </si>
  <si>
    <t>Ubytovanie 4 noci, od 28.9 do 2.10.2021, 2 osoby</t>
  </si>
  <si>
    <t>KAISAR, s.r.o., Hotel AliBaba</t>
  </si>
  <si>
    <t>32/21</t>
  </si>
  <si>
    <t>športové oblečenie, tenisový materiál - výplet, tlmič</t>
  </si>
  <si>
    <t>kondičná príprava - Január 2021</t>
  </si>
  <si>
    <t>Michal Sluka</t>
  </si>
  <si>
    <t>kondičná príprava - Marec 2021</t>
  </si>
  <si>
    <t>78/1800/8018</t>
  </si>
  <si>
    <t>ubytovanie na tenisovom sústredení v Umagu - Nikol Sevald izba  22.-30.3.2021, 8 noci, 1 osoba</t>
  </si>
  <si>
    <t>Garden Palace Resort, Umag, Chorvátsko</t>
  </si>
  <si>
    <t>100/1800/8018</t>
  </si>
  <si>
    <t>ubytovanie na tenisovom sústredení v Umagu - Nikol Sevald  30.03.2021-07.04.2021, 8 noci, 1 osoba</t>
  </si>
  <si>
    <t>243/21</t>
  </si>
  <si>
    <t>tenisové lopty - 72ks</t>
  </si>
  <si>
    <t>omotávky - grip</t>
  </si>
  <si>
    <t>kondičná príprava - máj 2021</t>
  </si>
  <si>
    <t>771/21</t>
  </si>
  <si>
    <t>výplet - 1ks RPM Team 125/200m</t>
  </si>
  <si>
    <t>kondičná príprava - júl-august 2021</t>
  </si>
  <si>
    <t>dámska obuv - Vavolat Jet All Court</t>
  </si>
  <si>
    <t>CP - doprovod na tréningový proces do Španielska 17. - 25.1.2021</t>
  </si>
  <si>
    <t>ubytovanie, 17 nocí 16.3.-1.4.21, 1 osoba</t>
  </si>
  <si>
    <t>Garden Palace resort, Umag, Chorvátsko</t>
  </si>
  <si>
    <t>tréningový proces 4/21</t>
  </si>
  <si>
    <t>Martin Ležák</t>
  </si>
  <si>
    <t>raketa, výplet</t>
  </si>
  <si>
    <t>Amer Sports Czech Republic. S.r.o.</t>
  </si>
  <si>
    <t>TENISOVA PRIPRAVA ZA APRIL</t>
  </si>
  <si>
    <t>ANDREA HRADECKA</t>
  </si>
  <si>
    <t>TENISOVA OBUV</t>
  </si>
  <si>
    <t>SPORTISIMO</t>
  </si>
  <si>
    <t>ANTUKOVY KURT</t>
  </si>
  <si>
    <t>MESTO NITRA</t>
  </si>
  <si>
    <t>TENISOVA HALA</t>
  </si>
  <si>
    <t>396/21</t>
  </si>
  <si>
    <t>RAKETY,VYPLET,VYPLETANIE</t>
  </si>
  <si>
    <t>21/2021</t>
  </si>
  <si>
    <t>TENISOVÁ PRÍPRAVA JÚL 2021</t>
  </si>
  <si>
    <t>Andrea Hradecká</t>
  </si>
  <si>
    <t>15/2021</t>
  </si>
  <si>
    <t>TENISOVÁ PRÍPRAVA MÁJ 2021</t>
  </si>
  <si>
    <t>UBYTOVANIE 7.7-8.7.2021, 1 noc, 2 osoby</t>
  </si>
  <si>
    <t>Dušan Rybár - AKVARYBA</t>
  </si>
  <si>
    <t>04/2021</t>
  </si>
  <si>
    <t>VÝUKA TENISU MAJ 2021</t>
  </si>
  <si>
    <t>Petra Pochabová</t>
  </si>
  <si>
    <t>UBYTOVANIE 14.7.-16.7.2021, 2 noci, 2 osoby</t>
  </si>
  <si>
    <t>Royal s.r.o.</t>
  </si>
  <si>
    <t>prenájom tenisového kurtu 16.6.2021</t>
  </si>
  <si>
    <t>prenájom tenisového kurtu 2.6.2021</t>
  </si>
  <si>
    <t>prenájom tenisového kurtu 25.5.2021</t>
  </si>
  <si>
    <t>prenájom tenisového kurtu 15.6.2021</t>
  </si>
  <si>
    <t>prenájom tenisového kurtu 5.7.2021</t>
  </si>
  <si>
    <t>prenájom tenisového kurtu 17.6.2021</t>
  </si>
  <si>
    <t>prenájom tenisového kurtu 28.5.2021</t>
  </si>
  <si>
    <t>prenájom tenisového kurtu 20.5.2021</t>
  </si>
  <si>
    <t>prenájom tenisového kurtu 14.5.2021</t>
  </si>
  <si>
    <t>prenájom tenisového kurtu 15.5.2021</t>
  </si>
  <si>
    <t>prenájom tenisového kurtu 16.5.2021</t>
  </si>
  <si>
    <t>prenájom tenisového kurtu 14.6.2021</t>
  </si>
  <si>
    <t>prenájom tenisového kurtu 18.6.2021</t>
  </si>
  <si>
    <t>16/2021</t>
  </si>
  <si>
    <t>TENISOVA PRIPRAVA OKTOBER 2021</t>
  </si>
  <si>
    <t>TENISOVA HALA 27.9.2021</t>
  </si>
  <si>
    <t>TENISOVA HALA 20.9.2021</t>
  </si>
  <si>
    <t>TENISOVA HALA 31.8.2021</t>
  </si>
  <si>
    <t>TENISOVA HALA 27.8.2021</t>
  </si>
  <si>
    <t>TENISOVA HALA 29.9.2021</t>
  </si>
  <si>
    <t>TENISOVA HALA 24.9.2021</t>
  </si>
  <si>
    <t>TENISOVY KURT 26.8.2021</t>
  </si>
  <si>
    <t>TENISOVY KURT 6.9.2021</t>
  </si>
  <si>
    <t>TENISOVY KURT 22.9.2021</t>
  </si>
  <si>
    <t>TENISOVY KURT 10.9.2021</t>
  </si>
  <si>
    <t>TENISOVY KURT 8.9.2021</t>
  </si>
  <si>
    <t>TENISOVY KURT 1.9.2021</t>
  </si>
  <si>
    <t>TENISOVY KURT 3.9.2021</t>
  </si>
  <si>
    <t>TENISVA HALA 27.9.2021</t>
  </si>
  <si>
    <t>TENISOVY KURT 25.8.2021</t>
  </si>
  <si>
    <t>Pretenis s.ro.</t>
  </si>
  <si>
    <t>Tréningový proces 12/20</t>
  </si>
  <si>
    <t>Jednotka tenisová šlkola</t>
  </si>
  <si>
    <t>fyzioterapeutické služby</t>
  </si>
  <si>
    <t>FITMEDICAL s.r.o.</t>
  </si>
  <si>
    <t>P-000111</t>
  </si>
  <si>
    <t>vklad na turnaj 14.-17.5.2021</t>
  </si>
  <si>
    <t>P1-1-34</t>
  </si>
  <si>
    <t>Ubytovanie 11.-12.5.2021 1 noc, 2 osoby</t>
  </si>
  <si>
    <t>Jernej Lipnik</t>
  </si>
  <si>
    <t>P1-1-31</t>
  </si>
  <si>
    <t>Ubytovanie 9.-11.5.2021, 2 noci, 2 osoby</t>
  </si>
  <si>
    <t>PRK-053-2021004148</t>
  </si>
  <si>
    <t>parkovné počas turnaja</t>
  </si>
  <si>
    <t>Mestna Občina Maribor</t>
  </si>
  <si>
    <t>PRK-029-2021007769</t>
  </si>
  <si>
    <t>OKR2-1-9259</t>
  </si>
  <si>
    <t>obed</t>
  </si>
  <si>
    <t>Restvracija Baščaršija</t>
  </si>
  <si>
    <t>OKR2-1-9131</t>
  </si>
  <si>
    <t>21-111-002162</t>
  </si>
  <si>
    <t>občerstvenie</t>
  </si>
  <si>
    <t>QUADRO D.O.O</t>
  </si>
  <si>
    <t>ubytovanie 2.-3.6.2021, 1 noc, 2 osoby</t>
  </si>
  <si>
    <t>Penzion Central Park</t>
  </si>
  <si>
    <t>Ubytovanie 1.-2.6.2021, 2 osoby, 1 noc</t>
  </si>
  <si>
    <t>Penzión Martinov Dvor</t>
  </si>
  <si>
    <t>Ubytovanie 17.-18.6.2021, 1 osoba, 1 noc</t>
  </si>
  <si>
    <t>Villa Zauber Poprad</t>
  </si>
  <si>
    <t>Ubytovanie 15.-16.6.2021, 1 osoba, 1 noc</t>
  </si>
  <si>
    <t>Ubytovanie 14.-15.6.2021, 1 noc, 1 osoba</t>
  </si>
  <si>
    <t>JKL services. s.r.o.</t>
  </si>
  <si>
    <t>Ubytovanie 16.-17.6.2021, 1 noc, 1 osoba</t>
  </si>
  <si>
    <t>ZU 0000003984</t>
  </si>
  <si>
    <t>ubytovanie  10.-11.8.2021, 1 noc, 2 osoby</t>
  </si>
  <si>
    <t>ARCADE,spol.s.r.o</t>
  </si>
  <si>
    <t>ubytovanie 2. 4.8.2021 2 noci, 2 osoby</t>
  </si>
  <si>
    <t>Penzión Kamélia, s.r.o.</t>
  </si>
  <si>
    <t>1326/21</t>
  </si>
  <si>
    <t>ubytovanie 6.7.9.2021, 1 noc 2 osoby</t>
  </si>
  <si>
    <t>EDITUŠ, s.r.o. Mostar</t>
  </si>
  <si>
    <t>8765/2021</t>
  </si>
  <si>
    <t>ubytovanie 12.-14.9.2021, 2 osoby 2 osoby</t>
  </si>
  <si>
    <t>VILA MILAS, Mostar</t>
  </si>
  <si>
    <t>Teniski Klub Mostar</t>
  </si>
  <si>
    <t>Tenisový materiál</t>
  </si>
  <si>
    <t>Tennisoutlet</t>
  </si>
  <si>
    <t>tréningový proces 11,12 2020 a 01 2021</t>
  </si>
  <si>
    <t>Tréningový proces 05-07/2021</t>
  </si>
  <si>
    <t>10/2021</t>
  </si>
  <si>
    <t>tenisové tréningy 1-7/2021</t>
  </si>
  <si>
    <t>24/2021</t>
  </si>
  <si>
    <t>tenisové tréningy 01.09.2021-31.10.2021</t>
  </si>
  <si>
    <t>kondičná príprava - 12/2020</t>
  </si>
  <si>
    <t>Mgr. Peter Nedelický</t>
  </si>
  <si>
    <t>104/2021</t>
  </si>
  <si>
    <t xml:space="preserve"> trénerský poplatok - 4/21</t>
  </si>
  <si>
    <t xml:space="preserve"> trénerský poplatok - 5/21</t>
  </si>
  <si>
    <t>riadenie tenisovej prípravy - 5/21</t>
  </si>
  <si>
    <t xml:space="preserve"> trénerský poplatok - 6/21</t>
  </si>
  <si>
    <t>kondičná príprava -7/21</t>
  </si>
  <si>
    <t>trénovanie</t>
  </si>
  <si>
    <t>legíny</t>
  </si>
  <si>
    <t>04916/0064</t>
  </si>
  <si>
    <t>Dr.Max 146 s.r.o.</t>
  </si>
  <si>
    <t>tepláky</t>
  </si>
  <si>
    <t>Sportdirect.com Slovakia s.r.o.</t>
  </si>
  <si>
    <t>doplnkové vitamíny- spirulina, maca</t>
  </si>
  <si>
    <t>202105/00385</t>
  </si>
  <si>
    <t>Vitamínové doplnky</t>
  </si>
  <si>
    <t>FIT PLUS, spol.s.r.o.</t>
  </si>
  <si>
    <t>PCR na Turnaj ETA - U14 Piešťany 2 osoby</t>
  </si>
  <si>
    <t>Sebi s.r.o.</t>
  </si>
  <si>
    <t>tenisová sukňa</t>
  </si>
  <si>
    <t>hala tréningy, Kiara Žabková 11.-12/2020</t>
  </si>
  <si>
    <t>športové kluby Blava 1928</t>
  </si>
  <si>
    <t>výplet Yonex</t>
  </si>
  <si>
    <t>MAX Sport Slovakia s.r.o.</t>
  </si>
  <si>
    <t>OTCF Slovakia s.r.o.</t>
  </si>
  <si>
    <t>ubytovanie turnaj 1 noc,14.6.-15.6.2021, 1 osoba</t>
  </si>
  <si>
    <t>Jaroslav Drevko</t>
  </si>
  <si>
    <t>New Balance</t>
  </si>
  <si>
    <t>202107/00205</t>
  </si>
  <si>
    <t>Fit plus . S.r.o.</t>
  </si>
  <si>
    <t xml:space="preserve"> Antigen - ETA ECH U14 Most</t>
  </si>
  <si>
    <t>Medisil s.r.o.</t>
  </si>
  <si>
    <t>tenisky, ponožky</t>
  </si>
  <si>
    <t>Nike Parndorf</t>
  </si>
  <si>
    <t>mikina</t>
  </si>
  <si>
    <t>Under Armour</t>
  </si>
  <si>
    <t>Tenisové oblečenie- 2xobuv, tričko</t>
  </si>
  <si>
    <t>Prenájom tenisovej haly za mesiac február 2021</t>
  </si>
  <si>
    <t>TENIS CLUB 26o.z.</t>
  </si>
  <si>
    <t>Prenájom tenisovej haly za mesiac marec 2021</t>
  </si>
  <si>
    <t>Nájom tenisových kurtov od 01.04.2021-30.09.2021</t>
  </si>
  <si>
    <t>Chemstar spol. s.r.o.</t>
  </si>
  <si>
    <t>Funkčné tričká potisk PLAYTENNIS 60ks</t>
  </si>
  <si>
    <t>Jiří Zelenka Kotopeky</t>
  </si>
  <si>
    <t>Športové potreby: 3ks Rakety, 13ks obuv</t>
  </si>
  <si>
    <t>Ing.Juraj Kútik-obchod.firma,Banská Bystrica</t>
  </si>
  <si>
    <t xml:space="preserve">Tenisové lopty: Dunlop Fort All Court 18doz, Dunlop Stage 24doz </t>
  </si>
  <si>
    <t>Športové potreby: 4ks Rakety</t>
  </si>
  <si>
    <t>Športové potreby: obuv 4ks ,raketa 6ks, textil 11ks</t>
  </si>
  <si>
    <t xml:space="preserve"> SúPRAVA PLAY TENNIS 40KS, Šiltovka PLAY TENNIS 30KS,</t>
  </si>
  <si>
    <t>Šárka Steinbbauerová, Tihava 81</t>
  </si>
  <si>
    <t>PRENáJOM TENISOVýCH KURTOV ZA OBDOBIE 1.5.2021-31.8.2021</t>
  </si>
  <si>
    <t>JABORNÍKOVÁ EVA</t>
  </si>
  <si>
    <t>M 21001</t>
  </si>
  <si>
    <t>Hrubé mzdy vyplatené osobám (zamestnancom) vrátane odvodov zamestnávateľa
počet fyzických osôb (napr. 3): 11
obdobie (napr. január - marec): január 2021</t>
  </si>
  <si>
    <t>M 21002</t>
  </si>
  <si>
    <t>Hrubé mzdy vyplatené osobám (zamestnancom) vrátane odvodov zamestnávateľa
počet fyzických osôb (napr. 3): 13
obdobie (napr. január - marec): február 2021</t>
  </si>
  <si>
    <t>M 21003</t>
  </si>
  <si>
    <t>Hrubé mzdy vyplatené osobám (zamestnancom) vrátane odvodov zamestnávateľa
počet fyzických osôb (napr. 3): 30
obdobie (napr. január - marec): marec 2021</t>
  </si>
  <si>
    <t>M 21004</t>
  </si>
  <si>
    <t>Hrubé mzdy vyplatené osobám (zamestnancom) vrátane odvodov zamestnávateľa
počet fyzických osôb (napr. 3): 11
obdobie (napr. január - marec): apríl 2021</t>
  </si>
  <si>
    <t>M 21005</t>
  </si>
  <si>
    <t>Hrubé mzdy vyplatené osobám (zamestnancom) vrátane odvodov zamestnávateľa
počet fyzických osôb (napr. 3): 11
obdobie (napr. január - marec): máj 2021</t>
  </si>
  <si>
    <t>M 21006</t>
  </si>
  <si>
    <t>Hrubé mzdy vyplatené osobám (zamestnancom) vrátane odvodov zamestnávateľa
počet fyzických osôb (napr. 3): 26
obdobie (napr. január - marec): jún 2021</t>
  </si>
  <si>
    <t>M 21007</t>
  </si>
  <si>
    <t>Hrubé mzdy vyplatené osobám (zamestnancom) vrátane odvodov zamestnávateľa
počet fyzických osôb (napr. 3): 11
obdobie (napr. január - marec): júl 2021</t>
  </si>
  <si>
    <t>M 21008</t>
  </si>
  <si>
    <t>Hrubé mzdy vyplatené osobám (zamestnancom) vrátane odvodov zamestnávateľa
počet fyzických osôb (napr. 3): 22
obdobie (napr. január - marec): august 2021</t>
  </si>
  <si>
    <t>M 21009</t>
  </si>
  <si>
    <t>Hrubé mzdy vyplatené osobám (zamestnancom) vrátane odvodov zamestnávateľa
počet fyzických osôb (napr. 3): 70
obdobie (napr. január - marec): september 2021</t>
  </si>
  <si>
    <t>M 21010</t>
  </si>
  <si>
    <t>Hrubé mzdy vyplatené osobám (zamestnancom) vrátane odvodov zamestnávateľa
počet fyzických osôb (napr. 3): 18
obdobie (napr. január - marec): október 2021</t>
  </si>
  <si>
    <t>M 21011</t>
  </si>
  <si>
    <t>Hrubé mzdy vyplatené osobám (zamestnancom) vrátane odvodov zamestnávateľa
počet fyzických osôb (napr. 3): 58
obdobie (napr. január - marec): november 2021</t>
  </si>
  <si>
    <t>Podujatie: Daviscupové stretnutie Slovensko -  Čile, 17.-18.9.2021,  počet športovcov - po 5 na oboch stranách + realizačné tímy (kapitán, lekár, fyzioterapeut, masér, kondičný tréner, spraringový hráči, vypletač)</t>
  </si>
  <si>
    <t>FD 20504</t>
  </si>
  <si>
    <t>35942614</t>
  </si>
  <si>
    <t>ERB studio, s.r.o.</t>
  </si>
  <si>
    <t>FD 20747</t>
  </si>
  <si>
    <t>Oblečenie DC SVK-CHI    (nákl.stredisko:Davis Cup SVK-Čile)  Rozhodcovia+Zberači</t>
  </si>
  <si>
    <t>36806463</t>
  </si>
  <si>
    <t>FD 20766</t>
  </si>
  <si>
    <t xml:space="preserve">Vyrezanie SLOVAKIA DC    (nákl.stredisko:Davis Cup SVK-Čile)  </t>
  </si>
  <si>
    <t>45961026</t>
  </si>
  <si>
    <t>Damis SK, s.r.o.</t>
  </si>
  <si>
    <t xml:space="preserve">Vyšitie SLOVAK DC TEAM    (nákl.stredisko:Davis Cup SVK-Čile)  </t>
  </si>
  <si>
    <t xml:space="preserve">Nášivka STZ DC CHI    (nákl.stredisko:Davis Cup SVK-Čile)  </t>
  </si>
  <si>
    <t xml:space="preserve">Prišitie STZ DC CHI    (nákl.stredisko:Davis Cup SVK-Čile)  </t>
  </si>
  <si>
    <t>FD 20784</t>
  </si>
  <si>
    <t xml:space="preserve">Tech. Zab. Šatní DCCHI    (nákl.stredisko:Davis Cup SVK-Čile)  </t>
  </si>
  <si>
    <t>31376975</t>
  </si>
  <si>
    <t>Agentúra EVKA, s.r.o.</t>
  </si>
  <si>
    <t>FD 20804</t>
  </si>
  <si>
    <t xml:space="preserve">Materiál DC SVK-CHI    (nákl.stredisko:Davis Cup SVK-Čile)  </t>
  </si>
  <si>
    <t>45952671</t>
  </si>
  <si>
    <t>METRO Cash &amp; Carry SR, s.r.o.</t>
  </si>
  <si>
    <t>FD 20836</t>
  </si>
  <si>
    <t>Mont.+Demont. Lóži DC    (nákl.stredisko:Davis Cup SVK-Čile)  F=008/2021</t>
  </si>
  <si>
    <t>50217496</t>
  </si>
  <si>
    <t>Patrik Ozábal</t>
  </si>
  <si>
    <t>FD 20844</t>
  </si>
  <si>
    <t xml:space="preserve">Vyšitie SLOVAK DC Team    (nákl.stredisko:Davis Cup SVK-Čile)  </t>
  </si>
  <si>
    <t xml:space="preserve">Výroba Nášivky STZ    (nákl.stredisko:Davis Cup SVK-Čile)  </t>
  </si>
  <si>
    <t xml:space="preserve">Prišitie Nášivky STZ    (nákl.stredisko:Davis Cup SVK-Čile)  </t>
  </si>
  <si>
    <t xml:space="preserve">Vyrezanie+Fixácia DC    (nákl.stredisko:Davis Cup SVK-Čile)  </t>
  </si>
  <si>
    <t xml:space="preserve">Nášivky    (nákl.stredisko:Davis Cup SVK-Čile)  </t>
  </si>
  <si>
    <t>FD 20845</t>
  </si>
  <si>
    <t>Rozhodca DC SVK-CHI    (nákl.stredisko:Davis Cup SVK-Čile)  F=13/2021</t>
  </si>
  <si>
    <t>33897166</t>
  </si>
  <si>
    <t>Ing. Jarmila Kováčová</t>
  </si>
  <si>
    <t>Cestovné+Stravné DC    (nákl.stredisko:Davis Cup SVK-Čile)  F=13/2021</t>
  </si>
  <si>
    <t>FD 20849</t>
  </si>
  <si>
    <t xml:space="preserve">Mont.+Demont. Lóži DC    (nákl.stredisko:Davis Cup SVK-Čile)  </t>
  </si>
  <si>
    <t>47802006</t>
  </si>
  <si>
    <t>Peter Mareček</t>
  </si>
  <si>
    <t>FD 20851</t>
  </si>
  <si>
    <t xml:space="preserve">Neutral Doctor DC CHI    (nákl.stredisko:Davis Cup SVK-Čile)  </t>
  </si>
  <si>
    <t>54014611</t>
  </si>
  <si>
    <t>Oshemmed s.r.o.</t>
  </si>
  <si>
    <t>FD 20852</t>
  </si>
  <si>
    <t xml:space="preserve">Covid Manager DC CHI    (nákl.stredisko:Davis Cup SVK-Čile)  </t>
  </si>
  <si>
    <t>FD 20853</t>
  </si>
  <si>
    <t xml:space="preserve">Lekár DC SVK-CHI    (nákl.stredisko:Davis Cup SVK-Čile)  </t>
  </si>
  <si>
    <t>36233404</t>
  </si>
  <si>
    <t>S &amp; A, spol. s.r.o.</t>
  </si>
  <si>
    <t>Lieky DC SVK-CHI    (nákl.stredisko:Davis Cup SVK-Čile)  Ibalgin, Ivermectin, PCR</t>
  </si>
  <si>
    <t>FD 20856</t>
  </si>
  <si>
    <t xml:space="preserve">Bulletin DC SVK-CHI    (nákl.stredisko:Davis Cup SVK-Čile)  </t>
  </si>
  <si>
    <t>Ing. Petra Chamillová</t>
  </si>
  <si>
    <t>FD 20866</t>
  </si>
  <si>
    <t>Ubyt. Fano DC SVK-CHI    (nákl.stredisko:Davis Cup SVK-Čile)  Ubytovanie</t>
  </si>
  <si>
    <t>35880899</t>
  </si>
  <si>
    <t>Hotel SET, s.r.o.</t>
  </si>
  <si>
    <t>Ubyt. Rozhodcovia DC    (nákl.stredisko:Davis Cup SVK-Čile)  Ubytovanie</t>
  </si>
  <si>
    <t>FD 20867</t>
  </si>
  <si>
    <t>Ubyt. Martikán DC CHI    (nákl.stredisko:Davis Cup SVK-Čile)  Ubytovanie</t>
  </si>
  <si>
    <t>FD 20869</t>
  </si>
  <si>
    <t>Baner DC Grafika+Tlač    (nákl.stredisko:Davis Cup SVK-Čile)  Baner DC Grafika+Tlač</t>
  </si>
  <si>
    <t xml:space="preserve">Dovoz Tovaru    (nákl.stredisko:Davis Cup SVK-Čile)  </t>
  </si>
  <si>
    <t>FD 20870</t>
  </si>
  <si>
    <t>50217569</t>
  </si>
  <si>
    <t>Ján Černušák</t>
  </si>
  <si>
    <t>FD 20882</t>
  </si>
  <si>
    <t xml:space="preserve">Montážné Práce DC CHI    (nákl.stredisko:Davis Cup SVK-Čile)  </t>
  </si>
  <si>
    <t>52869563</t>
  </si>
  <si>
    <t>Konigsberg s.r.o.</t>
  </si>
  <si>
    <t>FD 20884</t>
  </si>
  <si>
    <t>Tlmočník DC SVK-CHI    (nákl.stredisko:Davis Cup SVK-Čile)  F=9/2021</t>
  </si>
  <si>
    <t>40836231</t>
  </si>
  <si>
    <t>Martin Sonoga, Mgr.</t>
  </si>
  <si>
    <t>FD 20886</t>
  </si>
  <si>
    <t>Org. Zab. DC SVK-CHI    (nákl.stredisko:Davis Cup SVK-Čile)  Mediálne Zabezpečenie</t>
  </si>
  <si>
    <t>FD 20887</t>
  </si>
  <si>
    <t>Ubyt. DC Team SVK-CHI    (nákl.stredisko:Davis Cup SVK-Čile)  Ubytovanie</t>
  </si>
  <si>
    <t>36361666</t>
  </si>
  <si>
    <t>TEHELNE POLE, a.s.,</t>
  </si>
  <si>
    <t xml:space="preserve">Raňajky DC Team CHI    (nákl.stredisko:Davis Cup SVK-Čile)  </t>
  </si>
  <si>
    <t xml:space="preserve">Prenájom Priestorov DC    (nákl.stredisko:Davis Cup SVK-Čile)  </t>
  </si>
  <si>
    <t>FD 20888</t>
  </si>
  <si>
    <t xml:space="preserve">Ubyt. DC Team SVK-CHI    (nákl.stredisko:Davis Cup SVK-Čile)  </t>
  </si>
  <si>
    <t xml:space="preserve">Čistenie DC Team CHI    (nákl.stredisko:Davis Cup SVK-Čile)  </t>
  </si>
  <si>
    <t>40658881</t>
  </si>
  <si>
    <t>Miroslav Dvořák</t>
  </si>
  <si>
    <t>FD 20890</t>
  </si>
  <si>
    <t>FD 20892</t>
  </si>
  <si>
    <t xml:space="preserve">Prenájom Svetiel DC    (nákl.stredisko:Davis Cup SVK-Čile)  </t>
  </si>
  <si>
    <t>11680377</t>
  </si>
  <si>
    <t>Pavol Prockl - PROCKL COMPANY</t>
  </si>
  <si>
    <t>FD 20900</t>
  </si>
  <si>
    <t>43316026</t>
  </si>
  <si>
    <t>Mgr. Rudolf Horváth - RH</t>
  </si>
  <si>
    <t>FD 20904</t>
  </si>
  <si>
    <t>50807463</t>
  </si>
  <si>
    <t>AM-PRO Players Agency s.r.o.</t>
  </si>
  <si>
    <t>FD 20905</t>
  </si>
  <si>
    <t>FD 20906</t>
  </si>
  <si>
    <t>50250744</t>
  </si>
  <si>
    <t>Tenisová akadémia Právnik BA, s.r.o.</t>
  </si>
  <si>
    <t>FD 20907</t>
  </si>
  <si>
    <t>46536817</t>
  </si>
  <si>
    <t>RATENN, s.r.o.</t>
  </si>
  <si>
    <t>FD 20911</t>
  </si>
  <si>
    <t>Masér DC SVK-CHI    (nákl.stredisko:Davis Cup SVK-Čile)  F=21/2021</t>
  </si>
  <si>
    <t>40452948</t>
  </si>
  <si>
    <t>Martikán Tomáš</t>
  </si>
  <si>
    <t>FD 20915</t>
  </si>
  <si>
    <t>DC Tabuľa SVK-CHI    (nákl.stredisko:Davis Cup SVK-Čile)  Grafika + Tlač</t>
  </si>
  <si>
    <t>DC Brány DC SVK-CHI    (nákl.stredisko:Davis Cup SVK-Čile)  Grafika DC Brány</t>
  </si>
  <si>
    <t>DC Brány DC SVK-CHI    (nákl.stredisko:Davis Cup SVK-Čile)  Tlač DC Brány</t>
  </si>
  <si>
    <t>Akreditácia DC SVK-CHI    (nákl.stredisko:Davis Cup SVK-Čile)  Vizuál Akreditácia DC</t>
  </si>
  <si>
    <t>Abribus DC SVK-CHI    (nákl.stredisko:Davis Cup SVK-Čile)  Tlač Abribus DC</t>
  </si>
  <si>
    <t>Parking+VIP DC CHI    (nákl.stredisko:Davis Cup SVK-Čile)  Tlač Parking+VIP</t>
  </si>
  <si>
    <t>Parking+VIP DC CHI    (nákl.stredisko:Davis Cup SVK-Čile)  Grafika Parking+VIP</t>
  </si>
  <si>
    <t>Baner    (nákl.stredisko:Davis Cup SVK-Čile)  Grafika + Tlač Baner</t>
  </si>
  <si>
    <t>Vizuál DC SVK-CHI    (nákl.stredisko:Davis Cup SVK-Čile)  Vizuál DC SVK-CHI</t>
  </si>
  <si>
    <t>FD 20919</t>
  </si>
  <si>
    <t xml:space="preserve">Covid-19 Test    (nákl.stredisko:Davis Cup SVK-Čile)  </t>
  </si>
  <si>
    <t>35897619</t>
  </si>
  <si>
    <t>CYTOPATHOS spol. s r.o.</t>
  </si>
  <si>
    <t>FD 20922</t>
  </si>
  <si>
    <t xml:space="preserve">Práce DC SVK-CHI    (nákl.stredisko:Davis Cup SVK-Čile)  </t>
  </si>
  <si>
    <t>46179283</t>
  </si>
  <si>
    <t>Mário Miko</t>
  </si>
  <si>
    <t>FD 20954</t>
  </si>
  <si>
    <t xml:space="preserve">Nájom Hala CTD DC CHI    (nákl.stredisko:Davis Cup SVK-Čile)  </t>
  </si>
  <si>
    <t>35853891</t>
  </si>
  <si>
    <t xml:space="preserve">Nájom Salóniky DC CHI    (nákl.stredisko:Davis Cup SVK-Čile)  </t>
  </si>
  <si>
    <t xml:space="preserve">Teplomery DC CHI    (nákl.stredisko:Davis Cup SVK-Čile)  </t>
  </si>
  <si>
    <t>35765038</t>
  </si>
  <si>
    <t>ELEKTROSPED, a.s.</t>
  </si>
  <si>
    <t xml:space="preserve">Nájom Vysielačiek DC    (nákl.stredisko:Davis Cup SVK-Čile)  </t>
  </si>
  <si>
    <t>30841275</t>
  </si>
  <si>
    <t>RKS spol. s r.o.</t>
  </si>
  <si>
    <t xml:space="preserve">MontážTríbún DC    (nákl.stredisko:Davis Cup SVK-Čile)  </t>
  </si>
  <si>
    <t>46229191</t>
  </si>
  <si>
    <t>H&amp;C Gerustbau, s.r.o.</t>
  </si>
  <si>
    <t xml:space="preserve">Demontáž Tríbún DC    (nákl.stredisko:Davis Cup SVK-Čile)  </t>
  </si>
  <si>
    <t>FD 21002</t>
  </si>
  <si>
    <t xml:space="preserve">Zábrany Do Aut DC CHI    (nákl.stredisko:Davis Cup SVK-Čile)  </t>
  </si>
  <si>
    <t>35977043</t>
  </si>
  <si>
    <t>PROFESIONALITA, spol. s r.o.</t>
  </si>
  <si>
    <t>FD 21006</t>
  </si>
  <si>
    <t>3400USD Tréner DC CHI    (nákl.stredisko:Davis Cup SVK-Čile)  F=10/2021</t>
  </si>
  <si>
    <t>5605117485</t>
  </si>
  <si>
    <t>Kurhajec Ľubomír</t>
  </si>
  <si>
    <t>FD 21009</t>
  </si>
  <si>
    <t xml:space="preserve">Lek.Zabezpečenie DCCHI    (nákl.stredisko:Davis Cup SVK-Čile)  </t>
  </si>
  <si>
    <t>52781810</t>
  </si>
  <si>
    <t>AP Rescue, s.r.o.</t>
  </si>
  <si>
    <t>FD 21015</t>
  </si>
  <si>
    <t>Nájom Rádiostanic DC    (nákl.stredisko:Davis Cup SVK-Čile)  F=21/206</t>
  </si>
  <si>
    <t>FD 21016</t>
  </si>
  <si>
    <t xml:space="preserve">Vypletač DC CHI    (nákl.stredisko:Davis Cup SVK-Čile)  </t>
  </si>
  <si>
    <t>52195244</t>
  </si>
  <si>
    <t>FD 21044</t>
  </si>
  <si>
    <t>3000USD odmena za reprezentáciu DC CHI    (nákl.stredisko:Davis Cup SVK-Čile)  F=1/2021</t>
  </si>
  <si>
    <t>Klein Lukáš</t>
  </si>
  <si>
    <t>FD 21093</t>
  </si>
  <si>
    <t xml:space="preserve">Fyzioterapeut DC CHI    (nákl.stredisko:Davis Cup SVK-Čile)  </t>
  </si>
  <si>
    <t>4241535</t>
  </si>
  <si>
    <t xml:space="preserve">Sonogel DC CHI    (nákl.stredisko:Davis Cup SVK-Čile)  </t>
  </si>
  <si>
    <t xml:space="preserve">Fumalaya DC CHI    (nákl.stredisko:Davis Cup SVK-Čile)  </t>
  </si>
  <si>
    <t>FD 21121</t>
  </si>
  <si>
    <t xml:space="preserve">Kondičný Tréner DC CHI    (nákl.stredisko:Davis Cup SVK-Čile)  </t>
  </si>
  <si>
    <t>48043621</t>
  </si>
  <si>
    <t>Mgr. Dávid Olasz, PhD.</t>
  </si>
  <si>
    <t>FD 21135</t>
  </si>
  <si>
    <t>Účasť DC SVK-CHI    (nákl.stredisko:Davis Cup SVK-Čile)  Discription DC CHI</t>
  </si>
  <si>
    <t>53184840</t>
  </si>
  <si>
    <t>POLIS TEAM s.r.o.</t>
  </si>
  <si>
    <t>FD 21138</t>
  </si>
  <si>
    <t>1600USD Tréner DC CHI    (nákl.stredisko:Davis Cup SVK-Čile)  F=13/2021</t>
  </si>
  <si>
    <t>Tomáš Krupa</t>
  </si>
  <si>
    <t>3000USD Tréner DC CHI    (nákl.stredisko:Davis Cup SVK-Čile)  F=13/2021</t>
  </si>
  <si>
    <t>FD 21174</t>
  </si>
  <si>
    <t>11244USD odmena za reprezentáciu CHI    (nákl.stredisko:Davis Cup SVK-Čile)  F=1/2021</t>
  </si>
  <si>
    <t>Zelenay Igor</t>
  </si>
  <si>
    <t>FD 21195</t>
  </si>
  <si>
    <t>Lacko Lukáš</t>
  </si>
  <si>
    <t>FD 21198</t>
  </si>
  <si>
    <t xml:space="preserve">Kapitán DC SVK-CHI    (nákl.stredisko:Davis Cup SVK-Čile)  </t>
  </si>
  <si>
    <t>40224465</t>
  </si>
  <si>
    <t>Tóth Tibor-T.T.Tennis</t>
  </si>
  <si>
    <t>FD 21304</t>
  </si>
  <si>
    <t>3000USD odmena za reprezentáciu DC SVK-CHI    (nákl.stredisko:Davis Cup SVK-Čile)  F=01/2021</t>
  </si>
  <si>
    <t>V 42414</t>
  </si>
  <si>
    <t xml:space="preserve">Clo DC SVK-CHL    (nákl.stredisko:Davis Cup SVK-Čile)  </t>
  </si>
  <si>
    <t>31342876</t>
  </si>
  <si>
    <t>DHL Express (Slovakia) s.r.o.</t>
  </si>
  <si>
    <t>V 42415</t>
  </si>
  <si>
    <t xml:space="preserve">Kuriér. Služby DC CHL    (nákl.stredisko:Davis Cup SVK-Čile)  </t>
  </si>
  <si>
    <t>V 42472</t>
  </si>
  <si>
    <t xml:space="preserve">Vlajky+Zástavy DC CHI    (nákl.stredisko:Davis Cup SVK-Čile)  </t>
  </si>
  <si>
    <t>17315786</t>
  </si>
  <si>
    <t>2 U spol. s r.o.</t>
  </si>
  <si>
    <t>V 42494</t>
  </si>
  <si>
    <t xml:space="preserve">DoplnkováVýživa DC CHI    (nákl.stredisko:Davis Cup SVK-Čile)  </t>
  </si>
  <si>
    <t>35767715</t>
  </si>
  <si>
    <t>V 42496</t>
  </si>
  <si>
    <t>Cestovné+Stravné DCCHI    (nákl.stredisko:Davis Cup SVK-Čile)  Cestovné+Stravné DCCHI</t>
  </si>
  <si>
    <t>Mgr. Matej Baláž</t>
  </si>
  <si>
    <t>Ing. Petra Belanská</t>
  </si>
  <si>
    <t>Mgr. Andrea Hubeková</t>
  </si>
  <si>
    <t>Laszlo Vladimír</t>
  </si>
  <si>
    <t>Liško Denis</t>
  </si>
  <si>
    <t>Ing. Pavel Matuščin</t>
  </si>
  <si>
    <t>PaedDr. Ján Mihók</t>
  </si>
  <si>
    <t>Mihok Martin</t>
  </si>
  <si>
    <t>Mgr. Roman Kušnír</t>
  </si>
  <si>
    <t>40493369</t>
  </si>
  <si>
    <t>Uhrík Radoslav</t>
  </si>
  <si>
    <t>Slezák Juraj</t>
  </si>
  <si>
    <t>Zohn Marián</t>
  </si>
  <si>
    <t>V 42504</t>
  </si>
  <si>
    <t>Rúška+Dezinfekcia DC    (nákl.stredisko:Davis Cup SVK-Čile)  Rúška+Dezinfekcia DC CHI</t>
  </si>
  <si>
    <t>50975455</t>
  </si>
  <si>
    <t>3P slúži Vám, s.r.o.</t>
  </si>
  <si>
    <t>V 42519</t>
  </si>
  <si>
    <t xml:space="preserve">Rúška DC SVK-CHI    (nákl.stredisko:Davis Cup SVK-Čile)  </t>
  </si>
  <si>
    <t>51724405</t>
  </si>
  <si>
    <t>FansMania Europe s.r.o.</t>
  </si>
  <si>
    <t>V 42534</t>
  </si>
  <si>
    <t xml:space="preserve">Pranie DC SVK-CHI    (nákl.stredisko:Davis Cup SVK-Čile)  </t>
  </si>
  <si>
    <t>46576746</t>
  </si>
  <si>
    <t>Lika Servis, s.r.o.</t>
  </si>
  <si>
    <t>V 42743</t>
  </si>
  <si>
    <t xml:space="preserve">Parkovné DC SVK-CHI    (nákl.stredisko:Davis Cup SVK-Čile)  </t>
  </si>
  <si>
    <t>Parking.viennaairport.com</t>
  </si>
  <si>
    <t>V 42744</t>
  </si>
  <si>
    <t>32,90l PHM DC SVK-CHI    (nákl.stredisko:Davis Cup SVK-Čile)  BT-586CS</t>
  </si>
  <si>
    <t>31322832</t>
  </si>
  <si>
    <t>SLOVNAFT, a.s.</t>
  </si>
  <si>
    <t>Diaľničná Známka AUT    (nákl.stredisko:Davis Cup SVK-Čile)  BT-586CS</t>
  </si>
  <si>
    <t>V 42745</t>
  </si>
  <si>
    <t>42,84l PHM DC SVK-CHI    (nákl.stredisko:Davis Cup SVK-Čile)  BT-500 DO</t>
  </si>
  <si>
    <t>31,73l PHM DC SVK-CHI    (nákl.stredisko:Davis Cup SVK-Čile)  BT-500 DO</t>
  </si>
  <si>
    <t>Diaľničná Známka AUT    (nákl.stredisko:Davis Cup SVK-Čile)  BT-500 DO</t>
  </si>
  <si>
    <t>00604381</t>
  </si>
  <si>
    <t>OMV Slovensko s.r.o.</t>
  </si>
  <si>
    <t>Parkovné DC SVK-CHI    (nákl.stredisko:Davis Cup SVK-Čile)  BT-500 DO</t>
  </si>
  <si>
    <t>35884916</t>
  </si>
  <si>
    <t>Letisko M. R. Štefánika</t>
  </si>
  <si>
    <t>Umytie DC SVK-CHI    (nákl.stredisko:Davis Cup SVK-Čile)  BT-500 DO</t>
  </si>
  <si>
    <t>V 42746</t>
  </si>
  <si>
    <t>25,19l PHM DC SVK-CHI    (nákl.stredisko:Davis Cup SVK-Čile)  BT-469 CU</t>
  </si>
  <si>
    <t>Shell</t>
  </si>
  <si>
    <t>13,24l PHM DC SVK-CHI    (nákl.stredisko:Davis Cup SVK-Čile)  BT-469 CU</t>
  </si>
  <si>
    <t>V 42747</t>
  </si>
  <si>
    <t>23,37l PHM DC SVK-CHI    (nákl.stredisko:Davis Cup SVK-Čile)  BT-442 CU</t>
  </si>
  <si>
    <t>42,83l PHM DC SVK-CHI    (nákl.stredisko:Davis Cup SVK-Čile)  BT-442 CU</t>
  </si>
  <si>
    <t>15,40l PHM DC SVK-CHI    (nákl.stredisko:Davis Cup SVK-Čile)  BT-442 CU</t>
  </si>
  <si>
    <t>19,09l PHM DC SVK-CHI    (nákl.stredisko:Davis Cup SVK-Čile)  BT-442 CU</t>
  </si>
  <si>
    <t>Diaľničná Známka AUT    (nákl.stredisko:Davis Cup SVK-Čile)  BT-442 CU</t>
  </si>
  <si>
    <t>Umytie DC SVK-CHI    (nákl.stredisko:Davis Cup SVK-Čile)  BT-442 CU</t>
  </si>
  <si>
    <t>V 42748</t>
  </si>
  <si>
    <t>44,99l PHM DC SVK-CHI    (nákl.stredisko:Davis Cup SVK-Čile)  BT-048 BI</t>
  </si>
  <si>
    <t>47,03l PHM DC SVK-CHI    (nákl.stredisko:Davis Cup SVK-Čile)  BT-048 BI</t>
  </si>
  <si>
    <t>39,84l PHM DC SVK-CHI    (nákl.stredisko:Davis Cup SVK-Čile)  BT-048 BI</t>
  </si>
  <si>
    <t>Diaľničná Známka AUT    (nákl.stredisko:Davis Cup SVK-Čile)  BT-048 BI</t>
  </si>
  <si>
    <t>Podujatie: Billie Jean King Cup, finálový turnaj, 1.-6.1.2021, Praha, 12 reprezentačných tímov</t>
  </si>
  <si>
    <t>FD 21003</t>
  </si>
  <si>
    <t xml:space="preserve">Vyrez. Nápisu SLOVAKIA    (nákl.stredisko:Fed Cup BJKC)  </t>
  </si>
  <si>
    <t xml:space="preserve">Vyšitie Loga BJK    (nákl.stredisko:Fed Cup BJKC)  </t>
  </si>
  <si>
    <t xml:space="preserve">Výroba Nášivky STZ    (nákl.stredisko:Fed Cup BJKC)  </t>
  </si>
  <si>
    <t xml:space="preserve">Prišitie nášivky    (nákl.stredisko:Fed Cup BJKC)  </t>
  </si>
  <si>
    <t xml:space="preserve">Prišitie Loga STZ    (nákl.stredisko:Fed Cup BJKC)  </t>
  </si>
  <si>
    <t>FD 21012</t>
  </si>
  <si>
    <t xml:space="preserve">Poistenie BJC    (nákl.stredisko:Fed Cup BJKC)  </t>
  </si>
  <si>
    <t>00653501</t>
  </si>
  <si>
    <t>UNIQA poisťovňa, a.s.</t>
  </si>
  <si>
    <t>FD 21053</t>
  </si>
  <si>
    <t>Rozbor Hráčiek BJK    (nákl.stredisko:Fed Cup BJKC)  F=35/2021</t>
  </si>
  <si>
    <t>Sport&amp;Psychology</t>
  </si>
  <si>
    <t>FD 21054</t>
  </si>
  <si>
    <t xml:space="preserve">Použitie Licencie BJK    (nákl.stredisko:Fed Cup BJKC)  </t>
  </si>
  <si>
    <t>29041767</t>
  </si>
  <si>
    <t>BREAK2WIN s.r.o.</t>
  </si>
  <si>
    <t>FD 21065</t>
  </si>
  <si>
    <t>Grafika Motívu BJK Cup    (nákl.stredisko:Fed Cup BJKC)  Grafika Motívu BJK Cup</t>
  </si>
  <si>
    <t>Vizuál BJK Cup    (nákl.stredisko:Fed Cup BJKC)  Vizuál BJK Cup</t>
  </si>
  <si>
    <t>FD 21107</t>
  </si>
  <si>
    <t>FD 21108</t>
  </si>
  <si>
    <t xml:space="preserve">Masér BJK    (nákl.stredisko:Fed Cup BJKC)  </t>
  </si>
  <si>
    <t>47585731</t>
  </si>
  <si>
    <t>THERAPEA, s.r.o.</t>
  </si>
  <si>
    <t>FD 21122</t>
  </si>
  <si>
    <t xml:space="preserve">Regeneracia BJK Cup    (nákl.stredisko:Fed Cup BJKC)  </t>
  </si>
  <si>
    <t>52604314</t>
  </si>
  <si>
    <t>FD 21124</t>
  </si>
  <si>
    <t xml:space="preserve">Lekár BJK Cup    (nákl.stredisko:Fed Cup BJKC)  </t>
  </si>
  <si>
    <t>Materiál BJK Cup    (nákl.stredisko:Fed Cup BJKC)  Zdravotnícky Materiál</t>
  </si>
  <si>
    <t>FD 21169</t>
  </si>
  <si>
    <t xml:space="preserve">12470USD ČR X900   prac.cesta:ČR, Praha, BJK Cup, od 27.10.2021 do 03.11.2021, AUS,AUV,V, osôb:0(++) (nákl.stredisko:Fed Cup BJKC)  </t>
  </si>
  <si>
    <t>25692283</t>
  </si>
  <si>
    <t>ČTOS s.r.o.</t>
  </si>
  <si>
    <t>FD 21411</t>
  </si>
  <si>
    <t xml:space="preserve">11000USD Kapitán BJK    (nákl.stredisko:Fed Cup BJKC)  </t>
  </si>
  <si>
    <t>37392191</t>
  </si>
  <si>
    <t>Lipták Matej</t>
  </si>
  <si>
    <t>FD 21415</t>
  </si>
  <si>
    <t>Tréner BJK Cup    (nákl.stredisko:Fed Cup BJKC)  F=1/2021</t>
  </si>
  <si>
    <t>7456046081</t>
  </si>
  <si>
    <t>Janette Husárová</t>
  </si>
  <si>
    <t>V 42590</t>
  </si>
  <si>
    <t xml:space="preserve">Rúška SVK BJK Cup    (nákl.stredisko:Fed Cup BJKC)  </t>
  </si>
  <si>
    <t>V 42670</t>
  </si>
  <si>
    <t>ČR Praha BJK X900   prac.cesta:ČR, Praha, BJK Cup, od 27.10.2021 do 03.11.2021, AUS,AUV,V, osôb:0(++) (nákl.stredisko:Fed Cup BJKC)  Cestovné - Diaľ. Známka</t>
  </si>
  <si>
    <t>33969884</t>
  </si>
  <si>
    <t>Páleník Ľubomír, PaedDr.</t>
  </si>
  <si>
    <t>V 45066</t>
  </si>
  <si>
    <t>62400CZK ČR X900   prac.cesta:ČR, Praha, BJK Cup, od 27.10.2021 do 03.11.2021, AUS,AUV,V, osôb:0(++) (nákl.stredisko:Fed Cup BJKC)  Stravné</t>
  </si>
  <si>
    <t>FD 20771</t>
  </si>
  <si>
    <t>06223524</t>
  </si>
  <si>
    <t>FD 20975</t>
  </si>
  <si>
    <t>FD 21001</t>
  </si>
  <si>
    <t>FD 21064</t>
  </si>
  <si>
    <t>FD 21125</t>
  </si>
  <si>
    <t>FD 21128</t>
  </si>
  <si>
    <t>36255220</t>
  </si>
  <si>
    <t>Fekollini, s.r.o.</t>
  </si>
  <si>
    <t>FD 21132</t>
  </si>
  <si>
    <t>FD 21134</t>
  </si>
  <si>
    <t>Kamil Alcygier</t>
  </si>
  <si>
    <t>FD 21139</t>
  </si>
  <si>
    <t>FD 21140</t>
  </si>
  <si>
    <t>17469813</t>
  </si>
  <si>
    <t>Andrej Halasz</t>
  </si>
  <si>
    <t>FD 21143</t>
  </si>
  <si>
    <t>FD 21145</t>
  </si>
  <si>
    <t>FD 21154</t>
  </si>
  <si>
    <t>35963280</t>
  </si>
  <si>
    <t>Kvetinárstvo CARMEN</t>
  </si>
  <si>
    <t>FD 21160</t>
  </si>
  <si>
    <t>FD 21172</t>
  </si>
  <si>
    <t>48051659</t>
  </si>
  <si>
    <t>Vrábel Rudolf</t>
  </si>
  <si>
    <t>FD 21177</t>
  </si>
  <si>
    <t>FD 21194</t>
  </si>
  <si>
    <t>FD 21225</t>
  </si>
  <si>
    <t>FD 21228</t>
  </si>
  <si>
    <t>17670250</t>
  </si>
  <si>
    <t>Vladimír Cvíčera</t>
  </si>
  <si>
    <t>FD 21372</t>
  </si>
  <si>
    <t>40253821</t>
  </si>
  <si>
    <t>DUBARFOTO</t>
  </si>
  <si>
    <t>V 42577</t>
  </si>
  <si>
    <t>35774282</t>
  </si>
  <si>
    <t>V 42612</t>
  </si>
  <si>
    <t>34117598</t>
  </si>
  <si>
    <t>UNIONTEX TRADE, s.r.o.</t>
  </si>
  <si>
    <t>V 42618</t>
  </si>
  <si>
    <t>V 42646</t>
  </si>
  <si>
    <t>V 42648</t>
  </si>
  <si>
    <t>V 42651</t>
  </si>
  <si>
    <t>11636653</t>
  </si>
  <si>
    <t>REGINA</t>
  </si>
  <si>
    <t>V 42657</t>
  </si>
  <si>
    <t>V 42658</t>
  </si>
  <si>
    <t>V 42659</t>
  </si>
  <si>
    <t>V 42660</t>
  </si>
  <si>
    <t>V 42661</t>
  </si>
  <si>
    <t>V 42662</t>
  </si>
  <si>
    <t>Lenka Madliaková</t>
  </si>
  <si>
    <t>V 42663</t>
  </si>
  <si>
    <t>Madliak Martin</t>
  </si>
  <si>
    <t>V 42676</t>
  </si>
  <si>
    <t>Ing. Beáta Simková</t>
  </si>
  <si>
    <t>V 42677</t>
  </si>
  <si>
    <t>Vladimír Zvonár</t>
  </si>
  <si>
    <t>V 42678</t>
  </si>
  <si>
    <t>Zvonárová Katarína</t>
  </si>
  <si>
    <t>V 42681</t>
  </si>
  <si>
    <t>Jiří Adamovský</t>
  </si>
  <si>
    <t>V 42688</t>
  </si>
  <si>
    <t>V 42690</t>
  </si>
  <si>
    <t>V 42691</t>
  </si>
  <si>
    <t>V 42692</t>
  </si>
  <si>
    <t>V 42693</t>
  </si>
  <si>
    <t>V 42694</t>
  </si>
  <si>
    <t>48172251</t>
  </si>
  <si>
    <t>Milan Klein, s.r.o.</t>
  </si>
  <si>
    <t>V 42723</t>
  </si>
  <si>
    <t>Podujatie: Slovak Open - medzinárodné majstrovstvá Slovenska mužov, 8.11.2021 - 14.11.2021, NTC aréna Národného tenisového centra v Bratislave, počet športovcov - 150 + rozhodcovia, organizáční pracovníci, zberači lôpt, lekár, fyzioterapeut, masér, vypletač (SO21)</t>
  </si>
  <si>
    <t>MT 91001</t>
  </si>
  <si>
    <t>Zmluva o vzájomnej spolupráci - medzinárodné turnaje,TEJT1 U14 "The 28th Piestany cup 2021",kategória:starší žiaci a žiačky,dátum konania od: 8.5.2021 do: 14.5.2021, počet účastníkov: 96, ročná hodnota zmluvy: 6000 €</t>
  </si>
  <si>
    <t>Tenis Piešťany, s.r.o.</t>
  </si>
  <si>
    <t>001/05-2021</t>
  </si>
  <si>
    <t>zabezpečenie obedov a večerí</t>
  </si>
  <si>
    <t>ubytovanie účastníkov turnaja</t>
  </si>
  <si>
    <t>odmena vrchného rozhodcu</t>
  </si>
  <si>
    <t>Ing. Petr Flašár</t>
  </si>
  <si>
    <t>MT 91002</t>
  </si>
  <si>
    <t>Zmluva o finančnom príspevku na šport mládeže,Alibaba Cup TEJT U12,kategória:mladší žiaci a žiačky, ročná hodnota zmluvy: 2000 €</t>
  </si>
  <si>
    <t>5_2021</t>
  </si>
  <si>
    <t>uhrada faktúry -  Referee turnaja             06-12 Jun 2021</t>
  </si>
  <si>
    <t>László Nyiro</t>
  </si>
  <si>
    <t>úhrada faktúry za nákup trofejí na turnaj Alibaba Cup TEJT U12</t>
  </si>
  <si>
    <t>Krajské športové centrum</t>
  </si>
  <si>
    <t>uhrada faktúry ya rozhodovanie na turnaji Alibaba Cup TEJT U12</t>
  </si>
  <si>
    <t>Marcel Matta, Myslina 122</t>
  </si>
  <si>
    <t>úhrada faktúry za organizačné zabezpečenie turnaja Alibaba TEJT U12</t>
  </si>
  <si>
    <t>Tenisový klub 1. TC Humenné</t>
  </si>
  <si>
    <t>MT 91006</t>
  </si>
  <si>
    <t>Zmluva o vzájomnej spolupráci - medzinárodné turnaje,ITF WTT M 15, 000 USD,kategória:muži,dátum konania od: 22.8.2021 do: 29.8.2021, počet účastníkov: 32, ročná hodnota zmluvy: 20000 €</t>
  </si>
  <si>
    <t>Slávia STU Bratislava</t>
  </si>
  <si>
    <t>22191006</t>
  </si>
  <si>
    <t>M-ITF-SVK-07A-2021</t>
  </si>
  <si>
    <t>zrážková daň</t>
  </si>
  <si>
    <t>ubytovanie rozhodcov</t>
  </si>
  <si>
    <t>vrchný rozhodca - odmena</t>
  </si>
  <si>
    <t>Lászlo Nyíro</t>
  </si>
  <si>
    <t>organizačno-technické zabezpečenie</t>
  </si>
  <si>
    <t>Lukáš Smoľak</t>
  </si>
  <si>
    <t>hlavný rozhodca - odmena</t>
  </si>
  <si>
    <t>0005/2021</t>
  </si>
  <si>
    <t>zdravotnícke služby</t>
  </si>
  <si>
    <t>Tibor Lovišek</t>
  </si>
  <si>
    <t>organizačné zabezpečenie turnaja</t>
  </si>
  <si>
    <t>ITF CU rozhodca - odmena</t>
  </si>
  <si>
    <t>Nikola Švárová</t>
  </si>
  <si>
    <t>21/166</t>
  </si>
  <si>
    <t>rádiostanica - 6 ks.</t>
  </si>
  <si>
    <t>R K S, spol. s.r.o,.</t>
  </si>
  <si>
    <t>trofej - 6 ks</t>
  </si>
  <si>
    <t>Promo Glass, s.r.o.</t>
  </si>
  <si>
    <t xml:space="preserve">minerálky </t>
  </si>
  <si>
    <t>Coca Cola HBC ČR a SR, s.r.o.</t>
  </si>
  <si>
    <t>mzda rozhodcu</t>
  </si>
  <si>
    <t>Martin Pavlík</t>
  </si>
  <si>
    <t>25,6,1985</t>
  </si>
  <si>
    <t>Samuel Javornický</t>
  </si>
  <si>
    <t>Samuel Jankech</t>
  </si>
  <si>
    <t>strava - rozhodcovia + OV</t>
  </si>
  <si>
    <t>Eva Bučková kaviareň u Evičky</t>
  </si>
  <si>
    <t>výsledková tabuľa</t>
  </si>
  <si>
    <t>ALP s.r.o. propagačný servis</t>
  </si>
  <si>
    <t>MT 91007</t>
  </si>
  <si>
    <t>Zmluva o vzájomnej spolupráci - medzinárodné turnaje,Galeo/valerio cup 2021,kategória:dorastenci,dátum konania od: 28.7.2021 do: 30.7.2021, počet účastníkov: 28, ročná hodnota zmluvy: 5000 €</t>
  </si>
  <si>
    <t>22191007</t>
  </si>
  <si>
    <t>006/07-2021</t>
  </si>
  <si>
    <t>zabezpečenie obedov</t>
  </si>
  <si>
    <t>rozhodcovské služby</t>
  </si>
  <si>
    <t>001/07-2021</t>
  </si>
  <si>
    <t>Ing. Patrik Drozd</t>
  </si>
  <si>
    <t>nafta</t>
  </si>
  <si>
    <t>HSV s.r.o.</t>
  </si>
  <si>
    <t>432228/58</t>
  </si>
  <si>
    <t>27-07-2021/0873</t>
  </si>
  <si>
    <t>zdravotný a fyzio materiál do lekárničky</t>
  </si>
  <si>
    <t>PAYBO</t>
  </si>
  <si>
    <t>neperlivá voda a nealko nápoje</t>
  </si>
  <si>
    <t xml:space="preserve">Pavol Táborský a spol. </t>
  </si>
  <si>
    <t>pohár pre víťazov a medaijle</t>
  </si>
  <si>
    <t>Vladimir Kulik - F4F</t>
  </si>
  <si>
    <t>usporiadanie a organizačné zabezpečenie turnaja vrátane prenájmu dvorcov</t>
  </si>
  <si>
    <t>MT 91011</t>
  </si>
  <si>
    <t>Zmluva o vzájomnej spolupráci - medzinárodné turnaje,ITF S100 SENIOR SLOVAK OPEN,kategória:turnaj ITF/TE,dátum konania od: 7.8.2021 do: 10.8.2021, počet účastníkov: 41, ročná hodnota zmluvy: 500 €</t>
  </si>
  <si>
    <t>22191011</t>
  </si>
  <si>
    <t>0001/2021</t>
  </si>
  <si>
    <t>odmena vrchnej rozhodkyne</t>
  </si>
  <si>
    <t>BL Tour, s.r.o.</t>
  </si>
  <si>
    <t>prenájom tenisového areálu</t>
  </si>
  <si>
    <t>MT 91012</t>
  </si>
  <si>
    <t>Zmluva o vzájomnej spolupráci - medzinárodné turnaje,ITF WTT M 15,000 USD,kategória:muži,dátum konania od: 30.8.2021 do: 5.9.2021, počet účastníkov: 60, ročná hodnota zmluvy: 21000 €</t>
  </si>
  <si>
    <t>22191012</t>
  </si>
  <si>
    <t>2021144</t>
  </si>
  <si>
    <t xml:space="preserve">trofeje </t>
  </si>
  <si>
    <t>2021145</t>
  </si>
  <si>
    <t>Tenisové lopty All court 850 ks</t>
  </si>
  <si>
    <t>20210770</t>
  </si>
  <si>
    <t>Nálepka na pavúk, kartičky na krk,plagát</t>
  </si>
  <si>
    <t>21VF00410</t>
  </si>
  <si>
    <t>Ubytovanie rozhodcovia</t>
  </si>
  <si>
    <t xml:space="preserve">Profit real Žilina s.r.o </t>
  </si>
  <si>
    <t>20210794</t>
  </si>
  <si>
    <t>Menovky hráčov na ukazovatele skóre</t>
  </si>
  <si>
    <t>5210817</t>
  </si>
  <si>
    <t>Tennis Point, s.r.o</t>
  </si>
  <si>
    <t>21VF00448</t>
  </si>
  <si>
    <t>10210006</t>
  </si>
  <si>
    <t>TINECO, s.r.o</t>
  </si>
  <si>
    <t>132021</t>
  </si>
  <si>
    <t>Zdravotnícka služba</t>
  </si>
  <si>
    <t>Michal Janovec-OAZIS</t>
  </si>
  <si>
    <t>21108</t>
  </si>
  <si>
    <t>Strava pre  rozhodcov</t>
  </si>
  <si>
    <t>CONCETTA s.r.o</t>
  </si>
  <si>
    <t>21109</t>
  </si>
  <si>
    <t>Strava pre  organ.výbor turnaja+raut</t>
  </si>
  <si>
    <t>UI-2021-36</t>
  </si>
  <si>
    <t>Empajrový rozhodca Ujszászi</t>
  </si>
  <si>
    <t>Ujszászi István</t>
  </si>
  <si>
    <t>Supervisor Ing.Varmus Michal</t>
  </si>
  <si>
    <t>VAMAR spol.s.r.o</t>
  </si>
  <si>
    <t>202123</t>
  </si>
  <si>
    <t>Organizácia turnaja-riaditeľ,ekonóm</t>
  </si>
  <si>
    <t>20210018</t>
  </si>
  <si>
    <t>Empajrový rozhodca Kališ</t>
  </si>
  <si>
    <t>V doklad pokladňa</t>
  </si>
  <si>
    <t>Cestovné rozhodcovia</t>
  </si>
  <si>
    <t>20/2021</t>
  </si>
  <si>
    <t>M-ITF-SVK-09A-2021</t>
  </si>
  <si>
    <t>MT 91015</t>
  </si>
  <si>
    <t>Zmluva o vzájomnej spolupráci - medzinárodné turnaje,dátum konania od: 20.9.2021 do: 26.9.2021, počet účastníkov: 51, ročná hodnota zmluvy: 2000 €</t>
  </si>
  <si>
    <t>22191015</t>
  </si>
  <si>
    <t>úhrada faktúry za ceny na turnaj</t>
  </si>
  <si>
    <t>úhrada faktúry za ceny za  rozhodovanie</t>
  </si>
  <si>
    <t>Marcel Matta</t>
  </si>
  <si>
    <t>úhrada faktúry za  technické zabezpečenie turnaja</t>
  </si>
  <si>
    <t>DT 91110</t>
  </si>
  <si>
    <t>Zmluva o vzájomnej spolupráci - MSR jednotlivcov,Letné MSR,kategória:mladší žiaci a žiačky,dátum konania od: 31.5.2021 do: 4.6.2021, počet účastníkov: 96, ročná hodnota zmluvy: 2300 €</t>
  </si>
  <si>
    <t>001/06-2021</t>
  </si>
  <si>
    <t>organizácia turnaja</t>
  </si>
  <si>
    <t>prenájom 11 kurtov počas 5 dní</t>
  </si>
  <si>
    <t>DT 91111</t>
  </si>
  <si>
    <t>Zmluva o vzájomnej spolupráci - MSR jednotlivcov,Letné MSR,kategória:starší žiaci a žiačky,dátum konania od: 25.5.2021 do: 28.5.2021, počet účastníkov: 96, ročná hodnota zmluvy: 2300 €</t>
  </si>
  <si>
    <t>22191111</t>
  </si>
  <si>
    <t>003/05-2021</t>
  </si>
  <si>
    <t>DT 91112</t>
  </si>
  <si>
    <t>22191112</t>
  </si>
  <si>
    <t>21IP0601</t>
  </si>
  <si>
    <t>Prenájom kurtov</t>
  </si>
  <si>
    <t>DT 91113</t>
  </si>
  <si>
    <t>Zmluva o vzájomnej spolupráci - MSR jednotlivcov,kategória:dorast,dátum konania od: 31.5.2021 do: 4.6.2021, počet účastníkov: 96, ročná hodnota zmluvy: 2300 €</t>
  </si>
  <si>
    <t>22191113</t>
  </si>
  <si>
    <t>2021013</t>
  </si>
  <si>
    <t>Vrchný rozhodca Varmus</t>
  </si>
  <si>
    <t>202109</t>
  </si>
  <si>
    <t>Org.zabezpečenie- riaditeľ</t>
  </si>
  <si>
    <t>20210543</t>
  </si>
  <si>
    <t>Menovky, nálepky na tabuľu</t>
  </si>
  <si>
    <t>10210002</t>
  </si>
  <si>
    <t>Ubytovanie empajrový rozhodca</t>
  </si>
  <si>
    <t>21052</t>
  </si>
  <si>
    <t>Strava pre  organ.výbor turnaja</t>
  </si>
  <si>
    <t>21053</t>
  </si>
  <si>
    <t>Strava pre empajr rozhodcov</t>
  </si>
  <si>
    <t>042021</t>
  </si>
  <si>
    <t>20210004</t>
  </si>
  <si>
    <t>Zástupca vrchného rozhodcu</t>
  </si>
  <si>
    <t>11/2021</t>
  </si>
  <si>
    <t>DT 91114</t>
  </si>
  <si>
    <t>Zmluva o vzájomnej spolupráci - MSR jednotlivcov,kategória:seniori 35+..85+,dátum konania od: 25.6.2021 do: 28.6.2021, počet účastníkov: 50, ročná hodnota zmluvy: 700 €</t>
  </si>
  <si>
    <t>STASIN, s.r.o.</t>
  </si>
  <si>
    <t>22191114</t>
  </si>
  <si>
    <t>Prenájom tenisových kurtov</t>
  </si>
  <si>
    <t>DT 91115</t>
  </si>
  <si>
    <t>Zmluva o finančnom príspevku na šport mládeže,MSR družsiev - ml. žiaci,kategória:mladší žiaci, ročná hodnota zmluvy: 1000 €</t>
  </si>
  <si>
    <t>22191115</t>
  </si>
  <si>
    <t>úhrada faktúry za org. zabezpečenie majstrovstiev, včítane prenájmu areálu</t>
  </si>
  <si>
    <t>DT 91116</t>
  </si>
  <si>
    <t>Zmluva o vzájomnej spolupráci - MSR družstiev,kategória:mladšie žiačky,dátum konania od: 20.8.2021 do: 22.8.2021, počet účastníkov: 48, ročná hodnota zmluvy: 1000 €</t>
  </si>
  <si>
    <t>22191116</t>
  </si>
  <si>
    <t>organizácia a prenájom 8 dvorcov  počas 3 dní</t>
  </si>
  <si>
    <t>DT 91118</t>
  </si>
  <si>
    <t>Zmluva o vzájomnej spolupráci - MSR družstiev,kategória:staršie žiačky,dátum konania od: 27.8.2021 do: 29.8.2021, počet účastníkov: 48, ročná hodnota zmluvy: 1000 €</t>
  </si>
  <si>
    <t>V V-0045</t>
  </si>
  <si>
    <t xml:space="preserve">odmena </t>
  </si>
  <si>
    <t>Osoba 2</t>
  </si>
  <si>
    <t>zdravotné poistenie 8-2021</t>
  </si>
  <si>
    <t>Všeobecná zdravotná osoba2</t>
  </si>
  <si>
    <t>zrážková daň 8-2021</t>
  </si>
  <si>
    <t>Daňový úrad osoba 2</t>
  </si>
  <si>
    <t xml:space="preserve">prenájom dvorcov </t>
  </si>
  <si>
    <t>STZ</t>
  </si>
  <si>
    <t>Daňový úrad osoba 1</t>
  </si>
  <si>
    <t>Sociálne 8-2021</t>
  </si>
  <si>
    <t>Sociálna poisťovňa osoba 2</t>
  </si>
  <si>
    <t>DT 91120</t>
  </si>
  <si>
    <t>Zmluva o vzájomnej spolupráci - MSR družstiev,kategória:dorastenky,dátum konania od: 20.8.2021 do: 22.8.2021, počet účastníkov: 60, ročná hodnota zmluvy: 1000 €</t>
  </si>
  <si>
    <t>22191120</t>
  </si>
  <si>
    <t>21094</t>
  </si>
  <si>
    <t>122021</t>
  </si>
  <si>
    <t>202125</t>
  </si>
  <si>
    <t>Vrchný rozhodca Blaško</t>
  </si>
  <si>
    <t>20210014</t>
  </si>
  <si>
    <t>DT 91121</t>
  </si>
  <si>
    <t>Zmluva o vzájomnej spolupráci - MSR družstiev,kategória:seniori 35+,dátum konania od: 27.8.2021 do: 29.8.2021, počet účastníkov: 40, ročná hodnota zmluvy: 300 €</t>
  </si>
  <si>
    <t>22191121</t>
  </si>
  <si>
    <t>DT 91123</t>
  </si>
  <si>
    <t>Zmluva o vzájomnej spolupráci - MSR družstiev,55+,kategória:seniori 55+,dátum konania od: 28.8.2021 do: 29.8.2021, počet účastníkov: 18, ročná hodnota zmluvy: 150 €</t>
  </si>
  <si>
    <t xml:space="preserve">Tenisový klub PRO SET </t>
  </si>
  <si>
    <t>22191123</t>
  </si>
  <si>
    <t>spolupráca počas organizovania MS</t>
  </si>
  <si>
    <t>DT 91124</t>
  </si>
  <si>
    <t>Zmluva o vzájomnej spolupráci - MSR družstiev,kategória:seniori 65+,dátum konania od: 18.9.2021 do: 19.9.2021, počet účastníkov: 17, ročná hodnota zmluvy: 150 €</t>
  </si>
  <si>
    <t>22191124</t>
  </si>
  <si>
    <t>prenájom kurtov, 30x5 eur</t>
  </si>
  <si>
    <t>Zmluva o vzájomnej spolupráci - MSR jednotlivcov,kategória:mladší dorast,dátum konania od: 7.6.2021 do: 11.6.2021, počet účastníkov: 96, ročná hodnota zmluvy: 2300 €</t>
  </si>
  <si>
    <t xml:space="preserve">Odmena za reprezentáciu DC CHI    (nákl.stredisko:Davis Cup SVK-Čile)  </t>
  </si>
  <si>
    <t>Odmeny</t>
  </si>
  <si>
    <t>DT 91201</t>
  </si>
  <si>
    <t xml:space="preserve">HMSR príspevok      </t>
  </si>
  <si>
    <t>DT 91202</t>
  </si>
  <si>
    <t>DT 91203</t>
  </si>
  <si>
    <t>DT 91204</t>
  </si>
  <si>
    <t>35508744</t>
  </si>
  <si>
    <t>Východoslovenský tenisový zväz</t>
  </si>
  <si>
    <t>DT 91205</t>
  </si>
  <si>
    <t xml:space="preserve">LMSR príspevok      </t>
  </si>
  <si>
    <t>DT 91206</t>
  </si>
  <si>
    <t>DT 91207</t>
  </si>
  <si>
    <t>DT 91208</t>
  </si>
  <si>
    <t>Oblastné, regionálne a finálne kolá detského Davis Cupu a Fed Cupu</t>
  </si>
  <si>
    <t>22194102</t>
  </si>
  <si>
    <t xml:space="preserve">antuka 1 tona </t>
  </si>
  <si>
    <t xml:space="preserve">prenájom športového areálu ( alikvotná časť 3 dni ) </t>
  </si>
  <si>
    <t xml:space="preserve">Sport Park Stupava s.r.o. </t>
  </si>
  <si>
    <t xml:space="preserve">rozhodca na detskom fc </t>
  </si>
  <si>
    <t xml:space="preserve">František Nemčovič </t>
  </si>
  <si>
    <t>koordinácia turnaja</t>
  </si>
  <si>
    <t xml:space="preserve">Radoslav Novodomec </t>
  </si>
  <si>
    <t>koordinácia a organizácia turnaja</t>
  </si>
  <si>
    <t xml:space="preserve">Martin Búlik </t>
  </si>
  <si>
    <t>22194104</t>
  </si>
  <si>
    <t>občerstvenie pre účastníkov turnaja</t>
  </si>
  <si>
    <t xml:space="preserve">  TK Baník Prievidza</t>
  </si>
  <si>
    <t>22194105</t>
  </si>
  <si>
    <t>prenájom dvorcov</t>
  </si>
  <si>
    <t>catering</t>
  </si>
  <si>
    <t>Ben cafe. sro</t>
  </si>
  <si>
    <t>sociálne zabezpečenie Petráš</t>
  </si>
  <si>
    <t>Sociálna poisťovňa Prievidza</t>
  </si>
  <si>
    <t>sociálne zabezpečenie Köberling</t>
  </si>
  <si>
    <t>zdravotné zabezpečenie Köberling</t>
  </si>
  <si>
    <t>všeobecná zdravotná poisťovňa Prievidza</t>
  </si>
  <si>
    <t>osoba 2</t>
  </si>
  <si>
    <t>22194106</t>
  </si>
  <si>
    <t>úhrada faktúry za prenájo kurtov V TK Mladosť Košice, kde sa hrali 2 skupiny</t>
  </si>
  <si>
    <t>TK Mladosť Košice</t>
  </si>
  <si>
    <t>013/2021</t>
  </si>
  <si>
    <t>úhrada faktúry za stravu pre 22 účastníkov</t>
  </si>
  <si>
    <t>Anna Volochová – ASTON</t>
  </si>
  <si>
    <t>úhrada faktúry za stravu pre 120 účastníkov</t>
  </si>
  <si>
    <t>Ján Voloch</t>
  </si>
  <si>
    <t>úhrada faktúry za penájom areálu na Chemlonskej ulici</t>
  </si>
  <si>
    <t>1. TC Humenné, s.r.o.</t>
  </si>
  <si>
    <t>22194201</t>
  </si>
  <si>
    <t>občerstvenie a obed účastníkom</t>
  </si>
  <si>
    <t>EFK s.r.o.</t>
  </si>
  <si>
    <t>20210042A</t>
  </si>
  <si>
    <t>prenájom tenisových kurtov</t>
  </si>
  <si>
    <t>22194202</t>
  </si>
  <si>
    <t>22194203</t>
  </si>
  <si>
    <t>1  2021</t>
  </si>
  <si>
    <t>stravovanie účastníkov</t>
  </si>
  <si>
    <t>RASCAR, s.r.o.</t>
  </si>
  <si>
    <t>prenájom kurtov 120x5 eur</t>
  </si>
  <si>
    <t>22194204</t>
  </si>
  <si>
    <t>Ben Cafe,sro</t>
  </si>
  <si>
    <t>22194205</t>
  </si>
  <si>
    <t>obedy pre hráčky a kapitánov</t>
  </si>
  <si>
    <t>Anna Dravecká</t>
  </si>
  <si>
    <t>22194206</t>
  </si>
  <si>
    <t>Region. kolo Detský DC do 10 rokov</t>
  </si>
  <si>
    <t>22194302</t>
  </si>
  <si>
    <t>22194303</t>
  </si>
  <si>
    <t>V V – 0032</t>
  </si>
  <si>
    <t>odmena Petráš</t>
  </si>
  <si>
    <t>odmena Köberling</t>
  </si>
  <si>
    <t>daň preddavková Petráš</t>
  </si>
  <si>
    <t>Daňový úrad</t>
  </si>
  <si>
    <t>daň preddavková Köberling</t>
  </si>
  <si>
    <t>22194304</t>
  </si>
  <si>
    <t>Prenájom tenisových kurtov STZ</t>
  </si>
  <si>
    <t>Potraviny a občerstvenie</t>
  </si>
  <si>
    <t>TESCO STORES, a.s.</t>
  </si>
  <si>
    <t>22194101</t>
  </si>
  <si>
    <t>Oblastné kolo Detský Davis Cup a Fed Cup</t>
  </si>
  <si>
    <t>TK Levice</t>
  </si>
  <si>
    <t>12001</t>
  </si>
  <si>
    <t>22194103</t>
  </si>
  <si>
    <t>TK Tennis Classic</t>
  </si>
  <si>
    <t>12021</t>
  </si>
  <si>
    <t>22194301</t>
  </si>
  <si>
    <t>nájom a roganizácia</t>
  </si>
  <si>
    <t>22194305</t>
  </si>
  <si>
    <t>21692001</t>
  </si>
  <si>
    <t>účtovnícke služby 1/21</t>
  </si>
  <si>
    <t>Liptáková Oľga</t>
  </si>
  <si>
    <t>daň zo mzdy 1/21</t>
  </si>
  <si>
    <t>mzda 1/21 (osoba 1)</t>
  </si>
  <si>
    <t>odvody do SP 1/21</t>
  </si>
  <si>
    <t>telefone sl. 1/21</t>
  </si>
  <si>
    <t>Slovak telekom</t>
  </si>
  <si>
    <t>oprava tlačiarne</t>
  </si>
  <si>
    <t>R i N, s.r.o.</t>
  </si>
  <si>
    <t xml:space="preserve">softvér - antivirus </t>
  </si>
  <si>
    <t>IZOCOM s.r.o.</t>
  </si>
  <si>
    <t>toner</t>
  </si>
  <si>
    <t>nájom 2021</t>
  </si>
  <si>
    <t>daň zo mzdy 2/21</t>
  </si>
  <si>
    <t>mzda 2/21 (osoba 1)</t>
  </si>
  <si>
    <t>odvody do SP 2/21</t>
  </si>
  <si>
    <t>telefone sl. 2/21</t>
  </si>
  <si>
    <t>tonery</t>
  </si>
  <si>
    <t>účtovnícke služby 1Q21</t>
  </si>
  <si>
    <t>Zuzana Szabóová</t>
  </si>
  <si>
    <t>účtovnícke služby 3/21</t>
  </si>
  <si>
    <t>daň zo mzdy 3/21</t>
  </si>
  <si>
    <t>mzda 3/21 (osoba 1)</t>
  </si>
  <si>
    <t>odvody do SP 3/21</t>
  </si>
  <si>
    <t>telefone sl. 3/21</t>
  </si>
  <si>
    <t>daň zo mzdy 4/21</t>
  </si>
  <si>
    <t>mzda 4/21 (osoba 1)</t>
  </si>
  <si>
    <t>odvody do SP 4/21</t>
  </si>
  <si>
    <t>telefone sl. 4/21</t>
  </si>
  <si>
    <t>daň zo mzdy 5/21</t>
  </si>
  <si>
    <t>mzda 5/21 (osoba 1)</t>
  </si>
  <si>
    <t>odvody do SP 5/21</t>
  </si>
  <si>
    <t>telefone sl. 5/21</t>
  </si>
  <si>
    <t>účtovnícke služby 4/21</t>
  </si>
  <si>
    <t>účtovnícke služby 5/21</t>
  </si>
  <si>
    <t>školenie kapitánov</t>
  </si>
  <si>
    <t>účtovnícke služby 2Q21</t>
  </si>
  <si>
    <t>VAMAR spol. s r.o.</t>
  </si>
  <si>
    <t>účtovnícke služby 6/21</t>
  </si>
  <si>
    <t>účtovnícke služby 7/21</t>
  </si>
  <si>
    <t>účtovnícke služby 3Q21</t>
  </si>
  <si>
    <t>vzdelávanie trénerov</t>
  </si>
  <si>
    <t>Fakulta telesnej výchovy a športu</t>
  </si>
  <si>
    <t>mzda 6/21 (osoba 1)</t>
  </si>
  <si>
    <t>odvody do SP 6/21</t>
  </si>
  <si>
    <t>daň zo mzdy 6/21</t>
  </si>
  <si>
    <t>telefonne sl. 6/21</t>
  </si>
  <si>
    <t>mzda 7/21 (osoba 1)</t>
  </si>
  <si>
    <t>odvody do SP 7/21</t>
  </si>
  <si>
    <t>daň zo mzdy 7/21</t>
  </si>
  <si>
    <t>účtovnícke služby 8/21</t>
  </si>
  <si>
    <t>mzda 8/21 (osoba 1)</t>
  </si>
  <si>
    <t>nákup tenisových lôpt 46 kartónov</t>
  </si>
  <si>
    <t>21692002</t>
  </si>
  <si>
    <t>P/1</t>
  </si>
  <si>
    <t>Poštovné</t>
  </si>
  <si>
    <t>Slovenská pošta B.Bystrica</t>
  </si>
  <si>
    <t>P/2</t>
  </si>
  <si>
    <t>Kncelárske potreby-obálky</t>
  </si>
  <si>
    <t>Nájomné január/2021</t>
  </si>
  <si>
    <t>Bystrická dopravná spoločnosť B.Bystrica</t>
  </si>
  <si>
    <t>Nájomné február/2021</t>
  </si>
  <si>
    <t>Mzda sekretár SsTZ 01/2021</t>
  </si>
  <si>
    <t>SsTZ 1osoba</t>
  </si>
  <si>
    <t>Sociálne poistenie 01/2021</t>
  </si>
  <si>
    <t>SP Banská Bystrica</t>
  </si>
  <si>
    <t>Zdravotné poistenie 01/2021</t>
  </si>
  <si>
    <t>VZP Banská Bystrica</t>
  </si>
  <si>
    <t>Daň zo mzdy 01/2021</t>
  </si>
  <si>
    <t>DÚ Banská Bystrica</t>
  </si>
  <si>
    <t>Poplatky mobil,pev.linka 1/2021</t>
  </si>
  <si>
    <t>Orange</t>
  </si>
  <si>
    <t>Mzda sekretár SsTZ 02/2021</t>
  </si>
  <si>
    <t>Zdravotné poistenie 02/2021</t>
  </si>
  <si>
    <t>Daň zo mzdy 02/2021</t>
  </si>
  <si>
    <t>Sociálne poistenie 02/2021</t>
  </si>
  <si>
    <t>Nájomné marec/2021</t>
  </si>
  <si>
    <t>Poplatky mobil,pev.linka 2/2021</t>
  </si>
  <si>
    <t>P/3</t>
  </si>
  <si>
    <t>P/4</t>
  </si>
  <si>
    <t>P/5</t>
  </si>
  <si>
    <t>Občerstvenie vv SsTZ</t>
  </si>
  <si>
    <t>Orava servis s.r.o. Bratislava</t>
  </si>
  <si>
    <t>Servisné práce na PC+toner HP</t>
  </si>
  <si>
    <t>Ľ.Giljan Banská Bystrica</t>
  </si>
  <si>
    <t>Mzda sekretár SsTZ 03/2021</t>
  </si>
  <si>
    <t>Sociálne poistenie 03/2021</t>
  </si>
  <si>
    <t>Zdravotné poistenie 03/2021</t>
  </si>
  <si>
    <t>Daň zo mzdy 03/2021</t>
  </si>
  <si>
    <t>Nájomné apríl/2021</t>
  </si>
  <si>
    <t>Poplatky mobil,pev.linka 3/2021</t>
  </si>
  <si>
    <t>Mzda sekretár SsTZ 04/2021</t>
  </si>
  <si>
    <t>Zdravotné poistenie 04/2021</t>
  </si>
  <si>
    <t>Sociálne poistenie 04/2021</t>
  </si>
  <si>
    <t>Daň zo mzdy 04/2021</t>
  </si>
  <si>
    <t>Tlač na medaile</t>
  </si>
  <si>
    <t>Mišiak Šport B.Bystrica</t>
  </si>
  <si>
    <t>Ceny LMR</t>
  </si>
  <si>
    <t>Nájomné máj/2021</t>
  </si>
  <si>
    <t>Poplatky mobil,pev.linka 4/2021</t>
  </si>
  <si>
    <t>Mzda sekretár SsTZ 05/2021</t>
  </si>
  <si>
    <t>Sociálne poistenie 05/2021</t>
  </si>
  <si>
    <t>Zdravotné poistenie 05/2021</t>
  </si>
  <si>
    <t>Daň zo mzdy 05/2021</t>
  </si>
  <si>
    <t>Školenie kapitánov družstiev</t>
  </si>
  <si>
    <t>Ing.Anton Blaško Žilina</t>
  </si>
  <si>
    <t>VAMAR spol.s.r.o. Čadca</t>
  </si>
  <si>
    <t>Nájomné jún/2021</t>
  </si>
  <si>
    <t>P/6</t>
  </si>
  <si>
    <t>Kancelárske potreby</t>
  </si>
  <si>
    <t>TOP IT s.r.o.</t>
  </si>
  <si>
    <t>P/7</t>
  </si>
  <si>
    <t>P/8</t>
  </si>
  <si>
    <t>Diplomy-farebná tlač</t>
  </si>
  <si>
    <t>P/9</t>
  </si>
  <si>
    <t>Vydanie preukazu-splnomocnenie</t>
  </si>
  <si>
    <t>P/10</t>
  </si>
  <si>
    <t>P/12</t>
  </si>
  <si>
    <t>Zasadnutie vv SsTZ - cestovné</t>
  </si>
  <si>
    <t>K.Koberling. Prievidza</t>
  </si>
  <si>
    <t>P/13</t>
  </si>
  <si>
    <t>J.Tužinská Lieskovec</t>
  </si>
  <si>
    <t>P/14</t>
  </si>
  <si>
    <t>Zasadnutie vv SsTZ - občerstvenie</t>
  </si>
  <si>
    <t>CONCETTA s.r.o. Žilina</t>
  </si>
  <si>
    <t>Nájomné júl/2021</t>
  </si>
  <si>
    <t>Mzda sekretár SsTZ 06/2021</t>
  </si>
  <si>
    <t>Sociálne poistenie 06/2021</t>
  </si>
  <si>
    <t>Zdravotné poistenie 06/2021</t>
  </si>
  <si>
    <t>Daň zo mzdy 06/2021</t>
  </si>
  <si>
    <t>Poplatky mobil,pev.linka 6/2021</t>
  </si>
  <si>
    <t>Nájomné august/2021</t>
  </si>
  <si>
    <t>Daň zo mzdy 07/2021</t>
  </si>
  <si>
    <t>Sociálne poistenie 07/2021</t>
  </si>
  <si>
    <t>Mzda sekretár SsTZ 07/2021</t>
  </si>
  <si>
    <t>Zdravotné poistenie 07/2021</t>
  </si>
  <si>
    <t>Poplatky mobil,pev.linka 7/2021</t>
  </si>
  <si>
    <t>Zdravotné poistenie 08/2021</t>
  </si>
  <si>
    <t>Mzda sekretár SsTZ 08/2021</t>
  </si>
  <si>
    <t>Sociálne poistenie 08/2021</t>
  </si>
  <si>
    <t>Daň zo mzdy 08/2021</t>
  </si>
  <si>
    <t>Nájomné september/2021</t>
  </si>
  <si>
    <t>Lopty -Dunlop Stage 1</t>
  </si>
  <si>
    <t>BB SPORT s.r.o. Tovarniky</t>
  </si>
  <si>
    <t>Poplatky mobil,pev.linka 8/2021</t>
  </si>
  <si>
    <t>P/16</t>
  </si>
  <si>
    <t>Konferencia SsTZ (tašky,servítky)</t>
  </si>
  <si>
    <t>GARMIO, Banská Bystrica</t>
  </si>
  <si>
    <t>P/17</t>
  </si>
  <si>
    <t>Konferencia SsTZ (cestovné vv)</t>
  </si>
  <si>
    <t>M.Varmus ,Čadca</t>
  </si>
  <si>
    <t>P/18</t>
  </si>
  <si>
    <t>P/19</t>
  </si>
  <si>
    <t>M.Stanko, Slovenská Ľupča</t>
  </si>
  <si>
    <t>P/20</t>
  </si>
  <si>
    <t>Účastníci konferencie SsTZ</t>
  </si>
  <si>
    <t>P/21</t>
  </si>
  <si>
    <t>Konferencia SsTZ (obed vv)</t>
  </si>
  <si>
    <t>FORK group s.r.o. B.Bystrica</t>
  </si>
  <si>
    <t>P/24</t>
  </si>
  <si>
    <t>Konferencia SsTZ (prenájom sály KD)</t>
  </si>
  <si>
    <t>Obecný úrad Lieskovec</t>
  </si>
  <si>
    <t>P/25</t>
  </si>
  <si>
    <t>ŠEVT a.s. prev.B.Bystrica</t>
  </si>
  <si>
    <t>P/26</t>
  </si>
  <si>
    <t>Konferencia SsTZ (ceny)</t>
  </si>
  <si>
    <t>MIŠIAK ŠPORT B.Bystrica</t>
  </si>
  <si>
    <t>Mzda sekretár SsTZ 09/2021</t>
  </si>
  <si>
    <t>Zdravotné poistenie 09/2021</t>
  </si>
  <si>
    <t>Sociálne poistenie 09/2021</t>
  </si>
  <si>
    <t>Daň zo mzdy 09/2021</t>
  </si>
  <si>
    <t>Nájomné október/2021</t>
  </si>
  <si>
    <t>Poplatky mobil,pev.linka 9/2021</t>
  </si>
  <si>
    <t>Nájomné november/2021</t>
  </si>
  <si>
    <t>Mzda sekretár SsTZ 10/2021</t>
  </si>
  <si>
    <t>Lopty -Dunlop Fort All Court TS</t>
  </si>
  <si>
    <t>Halové regionálne majstrovstvá</t>
  </si>
  <si>
    <t>príspevok na činnosť</t>
  </si>
  <si>
    <t>príspevok na lopty</t>
  </si>
  <si>
    <t>22191201</t>
  </si>
  <si>
    <t>22191203</t>
  </si>
  <si>
    <t>22191205</t>
  </si>
  <si>
    <t xml:space="preserve">LETNÉ REGIONÁLNE MAJSTROVSTVÁ </t>
  </si>
  <si>
    <t>22191207</t>
  </si>
  <si>
    <t>Slovak Open 2021, ITF $ 15.000 USD, 1.-7.3.2021, Bratislava, turnaj muži, 43 štartujúcich</t>
  </si>
  <si>
    <t>Slovak Open 2021, ITF $ 15.000 USD, 8.-14.3.2021, Bratislava, turnaj muži, 42 štartujúcich</t>
  </si>
  <si>
    <t>Slovak Open 2021, ITF $ 15.000 USD, 15.-21.3.2021, Bratislava, turnaj ženy, 41 štartujúcich</t>
  </si>
  <si>
    <t>Slovak Open 2021, ITF $ 15.000 USD, 22.-28.3.2021, Bratislava, turnaj ženy, 42 štartujúcich</t>
  </si>
  <si>
    <t>FD 20129</t>
  </si>
  <si>
    <t xml:space="preserve">Manipulačné a admin. práce ITF WTT M15    (nákl.stredisko:ITF WTT M15 1)  </t>
  </si>
  <si>
    <t xml:space="preserve">Cestovné ITF WTT M15    (nákl.stredisko:ITF WTT M15 1)  </t>
  </si>
  <si>
    <t>FD 20133</t>
  </si>
  <si>
    <t>manipulačné a organizačné práce ITF WTT M15    (nákl.stredisko:ITF WTT M15 1)  F=001/2021</t>
  </si>
  <si>
    <t>FD 20134</t>
  </si>
  <si>
    <t>FD 20135</t>
  </si>
  <si>
    <t>FD 20150</t>
  </si>
  <si>
    <t xml:space="preserve">Bez.Služby ITFWTT M15    (nákl.stredisko:ITF WTT M15 1)  </t>
  </si>
  <si>
    <t>35874368</t>
  </si>
  <si>
    <t>Ares Security, s.r.o.</t>
  </si>
  <si>
    <t>FD 20154</t>
  </si>
  <si>
    <t xml:space="preserve">Lekár ITF WTT M15    (nákl.stredisko:ITF WTT M15 1)  </t>
  </si>
  <si>
    <t xml:space="preserve">Lieky ITF WTT M15    (nákl.stredisko:ITF WTT M15 1)  </t>
  </si>
  <si>
    <t>FD 20155</t>
  </si>
  <si>
    <t xml:space="preserve">Nájom Prestorov ITFWTT    (nákl.stredisko:ITF WTT M15 1)  </t>
  </si>
  <si>
    <t>FD 20158</t>
  </si>
  <si>
    <t xml:space="preserve">Ceny ITFWTT M15    (nákl.stredisko:ITF WTT M15 1)  </t>
  </si>
  <si>
    <t>FD 20180</t>
  </si>
  <si>
    <t>Org. Zab. ITF WTT M15    (nákl.stredisko:ITF WTT M15 1)  F=10/2021</t>
  </si>
  <si>
    <t>40016463</t>
  </si>
  <si>
    <t>Liptáková Olga</t>
  </si>
  <si>
    <t>FD 20186</t>
  </si>
  <si>
    <t>Rozhodca ITF WTT    (nákl.stredisko:ITF WTT M15 1)  F=0002/2021</t>
  </si>
  <si>
    <t>51837731</t>
  </si>
  <si>
    <t>Cestovné ITF WTT    (nákl.stredisko:ITF WTT M15 1)  F=0002/2021</t>
  </si>
  <si>
    <t>FD 20187</t>
  </si>
  <si>
    <t xml:space="preserve">manipulačné a organizačné práce ITF WTT M15    (nákl.stredisko:ITF WTT M15 1)  </t>
  </si>
  <si>
    <t>FD 20190</t>
  </si>
  <si>
    <t xml:space="preserve">Ubytovanie ITF WTT M15    (nákl.stredisko:ITF WTT M15 1)  </t>
  </si>
  <si>
    <t>FD 20202</t>
  </si>
  <si>
    <t xml:space="preserve">Vizuál Akreditácií WTT    (nákl.stredisko:ITF WTT M15 1)  </t>
  </si>
  <si>
    <t xml:space="preserve">Boky Brán ITF WTT    (nákl.stredisko:ITF WTT M15 1)  </t>
  </si>
  <si>
    <t xml:space="preserve">Dovoz Tovaru    (nákl.stredisko:ITF WTT M15 1)  </t>
  </si>
  <si>
    <t>FD 20213</t>
  </si>
  <si>
    <t xml:space="preserve">Rozhodca ITF WTT M15    (nákl.stredisko:ITF WTT M15 1)  </t>
  </si>
  <si>
    <t>36393533</t>
  </si>
  <si>
    <t>FD 20277</t>
  </si>
  <si>
    <t>FD 20291</t>
  </si>
  <si>
    <t xml:space="preserve">Fotografie ITF WTT M15    (nákl.stredisko:ITF WTT M15 1)  </t>
  </si>
  <si>
    <t>FD 20321</t>
  </si>
  <si>
    <t>3000USD Sanction Fee    (nákl.stredisko:ITF WTT M15 1)  Bratislava WTT M15 1</t>
  </si>
  <si>
    <t>721549</t>
  </si>
  <si>
    <t>Tennis Europe</t>
  </si>
  <si>
    <t>FD 20324</t>
  </si>
  <si>
    <t xml:space="preserve">Covid-19 Test PCR    (nákl.stredisko:ITF WTT M15 1)  </t>
  </si>
  <si>
    <t xml:space="preserve">Covid-19 Test Antigen    (nákl.stredisko:ITF WTT M15 1)  </t>
  </si>
  <si>
    <t>FD 20355</t>
  </si>
  <si>
    <t>Adam Wrobel</t>
  </si>
  <si>
    <t xml:space="preserve">Covid-19 Test ITF WTT    (nákl.stredisko:ITF WTT M15 1)  </t>
  </si>
  <si>
    <t>FD 20429</t>
  </si>
  <si>
    <t xml:space="preserve">Fyzio ITF WTT M15    (nákl.stredisko:ITF WTT M15 1)  </t>
  </si>
  <si>
    <t>FD 20454</t>
  </si>
  <si>
    <t>Bc. David Navrátil</t>
  </si>
  <si>
    <t>V 42061</t>
  </si>
  <si>
    <t xml:space="preserve">Pranie ITF WTT M15    (nákl.stredisko:ITF WTT M15 1)  </t>
  </si>
  <si>
    <t>V 42068</t>
  </si>
  <si>
    <t xml:space="preserve">Stany ITF WTT    (nákl.stredisko:ITF WTT M15 1)  </t>
  </si>
  <si>
    <t>HORNBACH-Baumarkt SK</t>
  </si>
  <si>
    <t>FD 20174</t>
  </si>
  <si>
    <t>Rozhodca ITF WTT M15    (nákl.stredisko:ITF WTT M15 2)  F=2/2021</t>
  </si>
  <si>
    <t>Cestovné ITF WTT M15    (nákl.stredisko:ITF WTT M15 2)  F=2/2021</t>
  </si>
  <si>
    <t>FD 20175</t>
  </si>
  <si>
    <t xml:space="preserve">Pren. Priestorov ITF    (nákl.stredisko:ITF WTT M15 2)  </t>
  </si>
  <si>
    <t>FD 20179</t>
  </si>
  <si>
    <t xml:space="preserve">Rozhodca ITF WTT    (nákl.stredisko:ITF WTT M15 2)  </t>
  </si>
  <si>
    <t>Filip Tetera</t>
  </si>
  <si>
    <t xml:space="preserve">Cestovné ITF WTT    (nákl.stredisko:ITF WTT M15 2)  </t>
  </si>
  <si>
    <t xml:space="preserve">Covid-19 Test ITF WTT    (nákl.stredisko:ITF WTT M15 2)  </t>
  </si>
  <si>
    <t>FD 20181</t>
  </si>
  <si>
    <t>organizačné a admin. práce ITF WTT M15    (nákl.stredisko:ITF WTT M15 2)  F=12/2021</t>
  </si>
  <si>
    <t>FD 20182</t>
  </si>
  <si>
    <t>manipulačné a organizačné práce ITF WTT M15    (nákl.stredisko:ITF WTT M15 2)  F=002/2021</t>
  </si>
  <si>
    <t>FD 20183</t>
  </si>
  <si>
    <t>FD 20184</t>
  </si>
  <si>
    <t>FD 20185</t>
  </si>
  <si>
    <t>Rozhodca ITF WTT    (nákl.stredisko:ITF WTT M15 2)  F=0003/2021</t>
  </si>
  <si>
    <t>Cestovné ITF WTT    (nákl.stredisko:ITF WTT M15 2)  F=0003/2021</t>
  </si>
  <si>
    <t>FD 20188</t>
  </si>
  <si>
    <t xml:space="preserve">Lekár ITF WTT M15    (nákl.stredisko:ITF WTT M15 2)  </t>
  </si>
  <si>
    <t xml:space="preserve">Lieky ITF WTT M15    (nákl.stredisko:ITF WTT M15 2)  </t>
  </si>
  <si>
    <t>FD 20189</t>
  </si>
  <si>
    <t xml:space="preserve">SBS ITF WTT M15    (nákl.stredisko:ITF WTT M15 2)  </t>
  </si>
  <si>
    <t>FD 20191</t>
  </si>
  <si>
    <t xml:space="preserve">Ceny ITF WTT M15    (nákl.stredisko:ITF WTT M15 2)  </t>
  </si>
  <si>
    <t>FD 20192</t>
  </si>
  <si>
    <t xml:space="preserve">Manipulačné a admin. práce ITF WTT M15    (nákl.stredisko:ITF WTT M15 2)  </t>
  </si>
  <si>
    <t xml:space="preserve">Cestovné ITF WTT M15    (nákl.stredisko:ITF WTT M15 2)  </t>
  </si>
  <si>
    <t>FD 20193</t>
  </si>
  <si>
    <t xml:space="preserve">manipulačné a organizačné práce ITF WTT M15    (nákl.stredisko:ITF WTT M15 2)  </t>
  </si>
  <si>
    <t>FD 20195</t>
  </si>
  <si>
    <t xml:space="preserve">IT zabezpečenie ITF WTT M15    (nákl.stredisko:ITF WTT M15 2)  </t>
  </si>
  <si>
    <t>48246468</t>
  </si>
  <si>
    <t>IZOCOM, s.r.o.</t>
  </si>
  <si>
    <t>FD 20205</t>
  </si>
  <si>
    <t xml:space="preserve">manipilačné práce ITF WTT M15    (nákl.stredisko:ITF WTT M15 2)  </t>
  </si>
  <si>
    <t>Dominik Kolder</t>
  </si>
  <si>
    <t>FD 20214</t>
  </si>
  <si>
    <t xml:space="preserve">Rozhodca ITF WTT M15    (nákl.stredisko:ITF WTT M15 2)  </t>
  </si>
  <si>
    <t>FD 20215</t>
  </si>
  <si>
    <t>FD 20221</t>
  </si>
  <si>
    <t>Jan Carboch</t>
  </si>
  <si>
    <t>FD 20233</t>
  </si>
  <si>
    <t xml:space="preserve">Ubytovanie ITF WTT M15    (nákl.stredisko:ITF WTT M15 2)  </t>
  </si>
  <si>
    <t>FD 20276</t>
  </si>
  <si>
    <t xml:space="preserve">Fotografie ITF WTT M15    (nákl.stredisko:ITF WTT M15 2)  </t>
  </si>
  <si>
    <t xml:space="preserve">Covid-19 Test PCR    (nákl.stredisko:ITF WTT M15 2)  </t>
  </si>
  <si>
    <t xml:space="preserve">Covid-19 Test Antigen    (nákl.stredisko:ITF WTT M15 2)  </t>
  </si>
  <si>
    <t>FD 20430</t>
  </si>
  <si>
    <t xml:space="preserve">Fyzio ITF WTT M15    (nákl.stredisko:ITF WTT M15 2)  </t>
  </si>
  <si>
    <t xml:space="preserve">Stany ITF WTT    (nákl.stredisko:ITF WTT M15 2)  </t>
  </si>
  <si>
    <t>V 42077</t>
  </si>
  <si>
    <t xml:space="preserve">Pranie ITF WTT M15    (nákl.stredisko:ITF WTT M15 2)  </t>
  </si>
  <si>
    <t>V 42073</t>
  </si>
  <si>
    <t>V 42063</t>
  </si>
  <si>
    <t>FD 20210</t>
  </si>
  <si>
    <t>manipulačné a organizačné práce ITF WTT W15    (nákl.stredisko:ITF WTT W15 3)  F=003/2021</t>
  </si>
  <si>
    <t>FD 20211</t>
  </si>
  <si>
    <t>FD 20212</t>
  </si>
  <si>
    <t>FD 20217</t>
  </si>
  <si>
    <t>organizačné a admin. práce ITF WTT W15    (nákl.stredisko:ITF WTT W15 3)  F=14/2021</t>
  </si>
  <si>
    <t>FD 20218</t>
  </si>
  <si>
    <t xml:space="preserve">manipulačné a admin. práce ITF WTT W15    (nákl.stredisko:ITF WTT W15 3)  </t>
  </si>
  <si>
    <t xml:space="preserve">Cestovné ITF WTT W15    (nákl.stredisko:ITF WTT W15 3)  </t>
  </si>
  <si>
    <t>FD 20219</t>
  </si>
  <si>
    <t xml:space="preserve">manipulačné a organizačné práce ITF WTT W15    (nákl.stredisko:ITF WTT W15 3)  </t>
  </si>
  <si>
    <t>FD 20231</t>
  </si>
  <si>
    <t xml:space="preserve">Lekár ITF WTT W15    (nákl.stredisko:ITF WTT W15 3)  </t>
  </si>
  <si>
    <t xml:space="preserve">Lieky ITF WTT W15    (nákl.stredisko:ITF WTT W15 3)  </t>
  </si>
  <si>
    <t>FD 20240</t>
  </si>
  <si>
    <t>Rozhodca ITF WTT    (nákl.stredisko:ITF WTT W15 3)  F=03/021</t>
  </si>
  <si>
    <t>Cestovné ITF WTT    (nákl.stredisko:ITF WTT W15 3)  F=03/021</t>
  </si>
  <si>
    <t>Covid-19 Test ITF WTT    (nákl.stredisko:ITF WTT W15 3)  F=03/021</t>
  </si>
  <si>
    <t>FD 20241</t>
  </si>
  <si>
    <t>Rozhodca ITF WTT    (nákl.stredisko:ITF WTT W15 3)  F=01/2021</t>
  </si>
  <si>
    <t>05127670</t>
  </si>
  <si>
    <t>Mgr. Jiří Halama</t>
  </si>
  <si>
    <t>Cestovné ITF WTT    (nákl.stredisko:ITF WTT W15 3)  F=01/2021</t>
  </si>
  <si>
    <t>FD 20242</t>
  </si>
  <si>
    <t xml:space="preserve">Rozhodca ITF WTT    (nákl.stredisko:ITF WTT W15 3)  </t>
  </si>
  <si>
    <t xml:space="preserve">Cestovné ITF WTT    (nákl.stredisko:ITF WTT W15 3)  </t>
  </si>
  <si>
    <t xml:space="preserve">Covid-19 Test ITF WTT    (nákl.stredisko:ITF WTT W15 3)  </t>
  </si>
  <si>
    <t>FD 20254</t>
  </si>
  <si>
    <t xml:space="preserve">Rozhodca ITF WTT W15    (nákl.stredisko:ITF WTT W15 3)  </t>
  </si>
  <si>
    <t>FD 20258</t>
  </si>
  <si>
    <t xml:space="preserve">SBS ITF WTT W15    (nákl.stredisko:ITF WTT W15 3)  </t>
  </si>
  <si>
    <t xml:space="preserve">Fotografie ITF WTT W15    (nákl.stredisko:ITF WTT W15 3)  </t>
  </si>
  <si>
    <t>FD 20306</t>
  </si>
  <si>
    <t xml:space="preserve">Ubytovanie ITF WTT W15    (nákl.stredisko:ITF WTT W15 3)  </t>
  </si>
  <si>
    <t>3000USD Sanction Fee    (nákl.stredisko:ITF WTT W15 3)  Bratislava WTT W15 1</t>
  </si>
  <si>
    <t xml:space="preserve">Covid-19 Test PCR    (nákl.stredisko:ITF WTT W15 3)  </t>
  </si>
  <si>
    <t xml:space="preserve">Covid-19 Test Antigen    (nákl.stredisko:ITF WTT W15 3)  </t>
  </si>
  <si>
    <t>FD 20360</t>
  </si>
  <si>
    <t xml:space="preserve">Pren. Priest. WTT M15    (nákl.stredisko:ITF WTT W15 3)  </t>
  </si>
  <si>
    <t>FD 20431</t>
  </si>
  <si>
    <t xml:space="preserve">Fyzio ITF WTT W15    (nákl.stredisko:ITF WTT W15 3)  </t>
  </si>
  <si>
    <t>FD 20569</t>
  </si>
  <si>
    <t>Org.Zab. ITF W15    (nákl.stredisko:ITF WTT W15 3)  F=01/2021</t>
  </si>
  <si>
    <t>48229211</t>
  </si>
  <si>
    <t>Ing. Vladimír Habas</t>
  </si>
  <si>
    <t xml:space="preserve">Stany ITF WTT    (nákl.stredisko:ITF WTT W15 3)  </t>
  </si>
  <si>
    <t>V 42103</t>
  </si>
  <si>
    <t xml:space="preserve">Pranie ITF WTT W15    (nákl.stredisko:ITF WTT W15 3)  </t>
  </si>
  <si>
    <t>V 42096</t>
  </si>
  <si>
    <t>hráči</t>
  </si>
  <si>
    <t>FD 20238</t>
  </si>
  <si>
    <t>Rozhodca ITF WTT    (nákl.stredisko:ITF WTT W15 4)  F=02/2021</t>
  </si>
  <si>
    <t>Cestovné ITF WTT    (nákl.stredisko:ITF WTT W15 4)  F=02/2021</t>
  </si>
  <si>
    <t>FD 20243</t>
  </si>
  <si>
    <t xml:space="preserve">manipulačné a admin. práce ITF WTT W15    (nákl.stredisko:ITF WTT W15 4)  </t>
  </si>
  <si>
    <t xml:space="preserve">Cestovné ITF WTT    (nákl.stredisko:ITF WTT W15 4)  </t>
  </si>
  <si>
    <t>FD 20249</t>
  </si>
  <si>
    <t>manipulačné a organizačné práce ITF WTT W15    (nákl.stredisko:ITF WTT W15 4)  F=004/2021</t>
  </si>
  <si>
    <t>FD 20250</t>
  </si>
  <si>
    <t>FD 20251</t>
  </si>
  <si>
    <t>FD 20255</t>
  </si>
  <si>
    <t xml:space="preserve">Lekár ITF WTT W15    (nákl.stredisko:ITF WTT W15 4)  </t>
  </si>
  <si>
    <t xml:space="preserve">Lieky ITF WTT W15    (nákl.stredisko:ITF WTT W15 4)  </t>
  </si>
  <si>
    <t>FD 20256</t>
  </si>
  <si>
    <t xml:space="preserve">Rozhodca ITF WTT W15    (nákl.stredisko:ITF WTT W15 4)  </t>
  </si>
  <si>
    <t xml:space="preserve">Cestovné ITF WTT W15    (nákl.stredisko:ITF WTT W15 4)  </t>
  </si>
  <si>
    <t xml:space="preserve">Covid-19 Test ITF WTT    (nákl.stredisko:ITF WTT W15 4)  </t>
  </si>
  <si>
    <t>FD 20257</t>
  </si>
  <si>
    <t xml:space="preserve">SBS ITF WTT W15    (nákl.stredisko:ITF WTT W15 4)  </t>
  </si>
  <si>
    <t>FD 20262</t>
  </si>
  <si>
    <t xml:space="preserve">manipulačné a organizačné práce ITF WTT W15    (nákl.stredisko:ITF WTT W15 4)  </t>
  </si>
  <si>
    <t>FD 20263</t>
  </si>
  <si>
    <t xml:space="preserve">Ceny ITF WTT W15    (nákl.stredisko:ITF WTT W15 4)  </t>
  </si>
  <si>
    <t>FD 20267</t>
  </si>
  <si>
    <t>Rozhodca ITF WTT W15    (nákl.stredisko:ITF WTT W15 4)  F=2021_01</t>
  </si>
  <si>
    <t>74816934</t>
  </si>
  <si>
    <t>Smíšek Jiří</t>
  </si>
  <si>
    <t>Cestovné ITF WTT W15    (nákl.stredisko:ITF WTT W15 4)  F=2021_01</t>
  </si>
  <si>
    <t>Covid-19 Test ITF WTT    (nákl.stredisko:ITF WTT W15 4)  F=2021_01</t>
  </si>
  <si>
    <t>FD 20275</t>
  </si>
  <si>
    <t>Rozhodca ITF WTT W15    (nákl.stredisko:ITF WTT W15 4)  F=04/021</t>
  </si>
  <si>
    <t>Cestovné ITF WTT W15    (nákl.stredisko:ITF WTT W15 4)  F=04/021</t>
  </si>
  <si>
    <t>FD 20278</t>
  </si>
  <si>
    <t>Rozhodca ITF WTT W15    (nákl.stredisko:ITF WTT W15 4)  F=03/21</t>
  </si>
  <si>
    <t>09491902</t>
  </si>
  <si>
    <t>Cestovné ITF WTT W15    (nákl.stredisko:ITF WTT W15 4)  F=03/21</t>
  </si>
  <si>
    <t>Covid-19 Test ITF WTT    (nákl.stredisko:ITF WTT W15 4)  F=03/21</t>
  </si>
  <si>
    <t xml:space="preserve">Fotografie ITF WTT W15    (nákl.stredisko:ITF WTT W15 4)  </t>
  </si>
  <si>
    <t>FD 20305</t>
  </si>
  <si>
    <t xml:space="preserve">Ubytovanie ITF WTT W15    (nákl.stredisko:ITF WTT W15 4)  </t>
  </si>
  <si>
    <t xml:space="preserve">Covid-19 Test PCR    (nákl.stredisko:ITF WTT W15 4)  </t>
  </si>
  <si>
    <t xml:space="preserve">Covid-19 Test Antigen    (nákl.stredisko:ITF WTT W15 4)  </t>
  </si>
  <si>
    <t>FD 20361</t>
  </si>
  <si>
    <t xml:space="preserve">Pren. Priest. WTT M15    (nákl.stredisko:ITF WTT W15 4)  </t>
  </si>
  <si>
    <t>FD 20432</t>
  </si>
  <si>
    <t xml:space="preserve">Fyzio ITF WTT W15    (nákl.stredisko:ITF WTT W15 4)  </t>
  </si>
  <si>
    <t xml:space="preserve">Stany ITF WTT    (nákl.stredisko:ITF WTT W15 4)  </t>
  </si>
  <si>
    <t>V 42115</t>
  </si>
  <si>
    <t xml:space="preserve">Pranie ITF WTT W15    (nákl.stredisko:ITF WTT W15 4)  </t>
  </si>
  <si>
    <t>V 42116</t>
  </si>
  <si>
    <t>Slovak Open 2021, ITF $ 15.000 USD, 9.-15.8.2021, Bratislava, turnaj ženy, 40 štartujúcich</t>
  </si>
  <si>
    <t>Slovak Open 2021, ITF $ 15.000 USD, 16.-22.8.2021, Bratislava, turnaj muži, 41 štartujúcich</t>
  </si>
  <si>
    <t>V 42807</t>
  </si>
  <si>
    <t>V 42808</t>
  </si>
  <si>
    <t>FD 20711</t>
  </si>
  <si>
    <t>Rozhodca ITF WTT W15    (nákl.stredisko:ITF WTT W15 5)  F=9/2021</t>
  </si>
  <si>
    <t>Cestovné ITF WTT W15    (nákl.stredisko:ITF WTT W15 5)  F=9/2021</t>
  </si>
  <si>
    <t>FD 20712</t>
  </si>
  <si>
    <t>Rozhodca ITF WTT W15    (nákl.stredisko:ITF WTT W15 5)  F=0002/2021</t>
  </si>
  <si>
    <t>Cestovné ITF WTT W15    (nákl.stredisko:ITF WTT W15 5)  F=0002/2021</t>
  </si>
  <si>
    <t>FD 20723</t>
  </si>
  <si>
    <t xml:space="preserve">Lekár ITF WTT W15    (nákl.stredisko:ITF WTT W15 5)  </t>
  </si>
  <si>
    <t>Lieky ITF WTT W15    (nákl.stredisko:ITF WTT W15 5)  Tape, Fitax, Flector</t>
  </si>
  <si>
    <t>FD 20726</t>
  </si>
  <si>
    <t xml:space="preserve">novinár ITF WTT W15    (nákl.stredisko:ITF WTT W15 5)  </t>
  </si>
  <si>
    <t>FD 20757</t>
  </si>
  <si>
    <t xml:space="preserve">Rozhodca ITF WTT M15    (nákl.stredisko:ITF WTT W15 5)  </t>
  </si>
  <si>
    <t xml:space="preserve">Cestovné ITF WTT W15    (nákl.stredisko:ITF WTT W15 5)  </t>
  </si>
  <si>
    <t xml:space="preserve">Covid-19 Test ITF WTT    (nákl.stredisko:ITF WTT W15 5)  </t>
  </si>
  <si>
    <t>FD 20763</t>
  </si>
  <si>
    <t xml:space="preserve">Masér ITF WTT W15    (nákl.stredisko:ITF WTT W15 5)  </t>
  </si>
  <si>
    <t>FD 20938</t>
  </si>
  <si>
    <t xml:space="preserve">Fotografie ITF WTT W15    (nákl.stredisko:ITF WTT W15 5)  </t>
  </si>
  <si>
    <t>FD 20744</t>
  </si>
  <si>
    <t xml:space="preserve">Org. Zab. ITF WTT M15    (nákl.stredisko:ITF WTT M15 6)  </t>
  </si>
  <si>
    <t>Lieky ITF WTT M15    (nákl.stredisko:ITF WTT M15 6)  PCR Testy, Colg Pack</t>
  </si>
  <si>
    <t>FD 20748</t>
  </si>
  <si>
    <t xml:space="preserve">Ubytovanie ITF WTT    (nákl.stredisko:ITF WTT M15 6)  </t>
  </si>
  <si>
    <t>FD 20752</t>
  </si>
  <si>
    <t xml:space="preserve">Rozhodca ITF WTT M15    (nákl.stredisko:ITF WTT M15 6)  </t>
  </si>
  <si>
    <t>Martina Řezáčová</t>
  </si>
  <si>
    <t xml:space="preserve">Cestovné ITF WTT M15    (nákl.stredisko:ITF WTT M15 6)  </t>
  </si>
  <si>
    <t>FD 20753</t>
  </si>
  <si>
    <t>Rozhodca ITF WTT M15    (nákl.stredisko:ITF WTT M15 6)  F=04/21</t>
  </si>
  <si>
    <t>Cestovné ITF WTT M15    (nákl.stredisko:ITF WTT M15 6)  F=04/21</t>
  </si>
  <si>
    <t>FD 20761</t>
  </si>
  <si>
    <t>manipulačné a organizačné práce ITF WTT M15    (nákl.stredisko:ITF WTT M15 6)  F=006/2021</t>
  </si>
  <si>
    <t>FD 20762</t>
  </si>
  <si>
    <t xml:space="preserve">Ubytovanie ITF WTT M15    (nákl.stredisko:ITF WTT M15 6)  </t>
  </si>
  <si>
    <t>FD 20764</t>
  </si>
  <si>
    <t xml:space="preserve">Masér ITF WTT M15    (nákl.stredisko:ITF WTT M15 6)  </t>
  </si>
  <si>
    <t>FD 20769</t>
  </si>
  <si>
    <t xml:space="preserve">novinár ITF WTT M15    (nákl.stredisko:ITF WTT M15 6)  </t>
  </si>
  <si>
    <t>FD 20803</t>
  </si>
  <si>
    <t>Tamás Tarnai</t>
  </si>
  <si>
    <t xml:space="preserve">Fotografie ITF WTT M15    (nákl.stredisko:ITF WTT M15 6)  </t>
  </si>
  <si>
    <t>Vodič DC SVK-CHI    (nákl.stredisko:Davis Cup SVK-Čile)  90 hodín</t>
  </si>
  <si>
    <t>Vodič DC SVK-CHI    (nákl.stredisko:Davis Cup SVK-Čile)  97 hodín</t>
  </si>
  <si>
    <t>Vodič DC SVK-CHI    (nákl.stredisko:Davis Cup SVK-Čile)  92 hodín</t>
  </si>
  <si>
    <t>Vodič DC SVK-CHI    (nákl.stredisko:Davis Cup SVK-Čile)  152 hodín</t>
  </si>
  <si>
    <t>Vodič DC SVK-CHI    (nákl.stredisko:Davis Cup SVK-Čile)  F=2021/005 81,5 hodín</t>
  </si>
  <si>
    <t>Vodič BJK Praha    (nákl.stredisko:Fed Cup BJKC)   28.10. - 3.11.2021</t>
  </si>
  <si>
    <t>FD 20822</t>
  </si>
  <si>
    <t>Ubytovanie, Rakúsko,Bad Waltersdorf, TE U14, Lucia Hradecká, 3 noci,               18.7 - 21.7.2021</t>
  </si>
  <si>
    <t>Thermenhof PuchasPLUS Loipersdorf, Jennersdorf, Ostereich</t>
  </si>
  <si>
    <t>Štartovné, Rakúsko, Bad Waltersdorf, TE U14, Lucia Hradecká</t>
  </si>
  <si>
    <t>Bad Waltersdorf Junior Open 2021</t>
  </si>
  <si>
    <t>Ubytovanie, Rakúsko,Bad Waltersdorf, TE U14, Lucia Hradecká, 3 noci,               21.7 - 24.7.2021</t>
  </si>
  <si>
    <t>Hotel Fischer, A-8271 Bad Waltersdorf, Hauptplatz 58</t>
  </si>
  <si>
    <t>Cestovné, Rakúsko, Bad Waltersdorf, TE U14, Lucia Hradecká</t>
  </si>
  <si>
    <t>FD 20378</t>
  </si>
  <si>
    <t>PCR test na ochorenie COVID - 19, Andrea Hradecká</t>
  </si>
  <si>
    <t>Medirex,a.s.</t>
  </si>
  <si>
    <t>PCR test na ochorenie COVID - 19, Lucia Hradecká</t>
  </si>
  <si>
    <t>PCS2338953246</t>
  </si>
  <si>
    <t>Letenka Viedeň-Istanbul,12.3.2021, Lucia Hradecká</t>
  </si>
  <si>
    <t>Pegasus Hava Tasimaciligi a.s.</t>
  </si>
  <si>
    <t>PCS2338953242</t>
  </si>
  <si>
    <t>Letenka Viedeň-Istanbul,12.3.2021, Andrea Hradecká</t>
  </si>
  <si>
    <t>FD 20815</t>
  </si>
  <si>
    <t>štartovné, Madarsko, Budapest, TE U14, Filip Poklemba</t>
  </si>
  <si>
    <t>Tennis Europe Junior Tour, ETC CUP, Budapest</t>
  </si>
  <si>
    <t>H168221411</t>
  </si>
  <si>
    <t>Ubytovanie, Madarsko, Budapest, TE U14, Filip Poklemba , 4 noci, od 15.8 do 19.8.2021,</t>
  </si>
  <si>
    <t>10684621-2-44</t>
  </si>
  <si>
    <t>ibis Budapest Citysouth</t>
  </si>
  <si>
    <t>H168221451</t>
  </si>
  <si>
    <t>Ubytovanie, Madarsko, Budapest, TE U14, Filip Poklemba, 1 noc, od 19.8 do 20.8.2021, 17476HUF</t>
  </si>
  <si>
    <t>parkovne, Budapest, TE U14, Filip Poklemba</t>
  </si>
  <si>
    <t>FEV IX Zrt.Parkolasi Igaygatosag, Budapest</t>
  </si>
  <si>
    <t>B-077810</t>
  </si>
  <si>
    <t>Cestovne naklady,Srbsko, Cacak; TE U14, Filip Poklemba</t>
  </si>
  <si>
    <t>Skoda Superb BL903 RJ</t>
  </si>
  <si>
    <t>FD 20818</t>
  </si>
  <si>
    <t>štartovné,  CZ, Rakovnik, TE U14, Filip Poklemba</t>
  </si>
  <si>
    <t>SK Talent 13, Tennis Europe Junior Tour, Wilson Cup 2021, Rakovnik</t>
  </si>
  <si>
    <t>Ubytovanie, CZ, Rakovnik, TE U14, Filip Poklemba , 2 noci, od 29.8 do 31.8.2021,</t>
  </si>
  <si>
    <t>TENIS CENTRUM CAFEX, s.r.o.</t>
  </si>
  <si>
    <t>Ubytovanie, CZ, Rakovnik, TE U14, Filip Poklemba , 2 noci, od 31.8 do 1.9.2021,</t>
  </si>
  <si>
    <t>Ubytovanie, CZ, Rakovnik, TE U14, Filip Poklemba , 2 noci, od 1.9 do 2.9.2021,</t>
  </si>
  <si>
    <t>Cestovne naklady, CZ, Rakovnik; TE U14, Filip Poklemba</t>
  </si>
  <si>
    <t>FD 20817</t>
  </si>
  <si>
    <t xml:space="preserve">štartovné, Bludenz, Rakusko, TE U14, Filip Poklemba </t>
  </si>
  <si>
    <t>Tennis Europe Junior Tour, Bludenz</t>
  </si>
  <si>
    <t>RCAFMTCBF3</t>
  </si>
  <si>
    <t>Ubytovanie, Bludenz, Rakusko, TE U14, Filip Poklemba , 5 noci, od 8.8 do 13.8.2021,</t>
  </si>
  <si>
    <t>Rasius Montahaus</t>
  </si>
  <si>
    <t>vypletanie Tennisclub, 6700 Bludenz</t>
  </si>
  <si>
    <t>Tennis club Bludenz</t>
  </si>
  <si>
    <t>FD 20816</t>
  </si>
  <si>
    <t>štartovné, Srbsko, Cacak, TE U14, Filip Poklemba ,</t>
  </si>
  <si>
    <t>TENNIS CLUB SLOBODA, CACAK</t>
  </si>
  <si>
    <t>8960/2021</t>
  </si>
  <si>
    <t>Ubytovanie, Srbsko, Cacak, TE U14, Filip Poklemba , 5 noci, od 6.6 do 11.6.2021</t>
  </si>
  <si>
    <t>LAKE AUTO DOO</t>
  </si>
  <si>
    <t>FD 20318</t>
  </si>
  <si>
    <t>EDPH2128430</t>
  </si>
  <si>
    <t>Unilabs-SARS CoV-2 PCR Test Covid</t>
  </si>
  <si>
    <t>Filip Poklemba</t>
  </si>
  <si>
    <t>PCS2338953245</t>
  </si>
  <si>
    <t>letenka Pegasus: Vienna-Istanbul PC902</t>
  </si>
  <si>
    <t>FD 20452</t>
  </si>
  <si>
    <t>PCR Test, Slovensko, Zvolen, 2021, Irina Balus</t>
  </si>
  <si>
    <t>Nemocnica AGEL Zvolen a.s.</t>
  </si>
  <si>
    <t>1119-3149</t>
  </si>
  <si>
    <t>Antigen Test, Estónsko, Tartu, 2021, Irina Balus</t>
  </si>
  <si>
    <t>Arstikeskus Confido OU</t>
  </si>
  <si>
    <t>Štartovné, Estónsko, TARTU J5, 2021, Irina Balus</t>
  </si>
  <si>
    <t>TARTU GOLDTIME ITF Juniors</t>
  </si>
  <si>
    <t>Ubytovanie, Estónsko, Tartu J5, 2021, Irina Balus, 18.2.-26.2.2021, 9 nocí</t>
  </si>
  <si>
    <t>Hotell Tartu OU</t>
  </si>
  <si>
    <t>Štartovné, Estónsko,  TALLIN J5, 2021, Irina Balus</t>
  </si>
  <si>
    <t>Tallink Junior Open</t>
  </si>
  <si>
    <t>Ubytovanie, Estónsko, Tallin J5, 2021, Irina Balus, 27.2.-4.3.2021, 6 nocí</t>
  </si>
  <si>
    <t>TLG Hotell OU</t>
  </si>
  <si>
    <t>FD 21342</t>
  </si>
  <si>
    <t>RT-PCR testovanie -sústredenie 22.-26.11.2021</t>
  </si>
  <si>
    <t>SEBI s.r.o., Dolina196, Brazová pod Bradlom</t>
  </si>
  <si>
    <t>FD 21332</t>
  </si>
  <si>
    <t>Covid-19 Test, SR, Bratislava, Sústredenie NTC, Nicole Emma herdická</t>
  </si>
  <si>
    <t>Analyticko-diagnostické laboratórium a ambulancie s.r.o., Vajanského 1, Prešov</t>
  </si>
  <si>
    <t>FD 21333</t>
  </si>
  <si>
    <t>C10/3</t>
  </si>
  <si>
    <t>Štartovné, Rakúsko, Furstenfeld, TEJT U12, Nicole Emma Herdická</t>
  </si>
  <si>
    <t>TC JUFA Fürstenfeld</t>
  </si>
  <si>
    <t>Ubytovanie, Rakúsko, Furstenfeld, TEJT U12, Nicole Emma Herdická, 13.-15.7.2021</t>
  </si>
  <si>
    <t>JUFA Hotels Osterreich GmbH</t>
  </si>
  <si>
    <t>Cestovné, Rakúsko, Furstenfeld, TEJT U12, Nicole Emma Herdická, Prešov-Furstenfeld-Prešov</t>
  </si>
  <si>
    <t>Ing. Martin Herdický</t>
  </si>
  <si>
    <t>FD 21334</t>
  </si>
  <si>
    <t>Štartovné, Mallorca, Palmanova, TEJT U12, Nicole Emma Herdická</t>
  </si>
  <si>
    <t>Guillermo Vilas Tennis Academy</t>
  </si>
  <si>
    <t>Ubytovanie, Mallorca, Palmanova, TEJT U12, Nicole Emma Herdická, 15.-20.4.2021, 5 nocí</t>
  </si>
  <si>
    <t>INNER Kompas Plamanova</t>
  </si>
  <si>
    <t>Ubytovanie, Mallorca, Palmanova, TEJT U12, Nicole Emma Herdická, 20.-22.4.2021, 2 noci</t>
  </si>
  <si>
    <t>AC2134253</t>
  </si>
  <si>
    <t>Covid-19 Test, Mallorca, Palmanova, TEJT U12, Nocole Emma Herdická</t>
  </si>
  <si>
    <t>AGRUPACION MEDICA BALEAR S.A.</t>
  </si>
  <si>
    <t>Cestovné, Mallorca, Palmanova, TEJT U12, Prešov-Praha-Prešov</t>
  </si>
  <si>
    <t>FD 21287</t>
  </si>
  <si>
    <t>Cestovné - Letenka, Juhoafrická Republika, JA Capetown, Grade A, Viedeň-Istanbul-CapeTown, CapeTown-Istanbul-Viedeň, Peter Benjamin Prívara</t>
  </si>
  <si>
    <t>FD 21302</t>
  </si>
  <si>
    <t>Štartovné Česká Republika, Most, TE 1, U14  Soňa Depešová</t>
  </si>
  <si>
    <t>Tenisový Klub Most</t>
  </si>
  <si>
    <t>Cestovné Česká Republika, Most, TE 1, U14  Soňa Depešová</t>
  </si>
  <si>
    <t>Martin Depeš</t>
  </si>
  <si>
    <t>FD 21301</t>
  </si>
  <si>
    <t>Ubytovanie Francúzko, Tarbes, Superkategória U14, Soňa Depešová,1 noc 11.9.-12.9.2021</t>
  </si>
  <si>
    <t>Hotel de la Marne</t>
  </si>
  <si>
    <t>Covid-19 Test, Francúzko, Tarbes, Superkategória U14, Soňa Depešová</t>
  </si>
  <si>
    <t>Pharmacie du Foirail</t>
  </si>
  <si>
    <t>FD 21300</t>
  </si>
  <si>
    <t>F0111022021</t>
  </si>
  <si>
    <t>Ubytovanie Maďarsko, Budapešť, T2 U14 Soňa Depešová,3 noci 16.8.-19.8.2021</t>
  </si>
  <si>
    <t>DBI DUNA GARDEN Ktf</t>
  </si>
  <si>
    <t>Štartovné Maďarsko, Budapešť, T2 U14 Soňa Depešová</t>
  </si>
  <si>
    <t>Europe Tennis Center</t>
  </si>
  <si>
    <t>Cestovné Maďarsko, Budapešť, T2 U14 Soňa Depešová</t>
  </si>
  <si>
    <t>FD 21299</t>
  </si>
  <si>
    <t>Ubytovanie Rumunsko, Brašov, T2 U14 Soňa Depešová,5 nocí 8.8.-13.8.2021</t>
  </si>
  <si>
    <t>CARPENTER EXIM S.L.R.</t>
  </si>
  <si>
    <t>Štartovné Rumunsko, Brašov, T2 U14 Soňa Depešová</t>
  </si>
  <si>
    <t>Club Sportiv Vaideanu</t>
  </si>
  <si>
    <t>Cestovné Rumunsko, Brašov, T2 U14 Soňa Depešová</t>
  </si>
  <si>
    <t>FD 21298</t>
  </si>
  <si>
    <t>Ubytovanie Rakúsko, Bad Waltersdorf, T2 U14 Soňa Depešová,3 noci 18.7.-21.7.2021</t>
  </si>
  <si>
    <t>Hotel Arkadenhof</t>
  </si>
  <si>
    <t>Ubytovanie Rakúsko, Bad Waltersdorf, T2 U14 Soňa Depešová,2 noci 21.7.-23.7.2021</t>
  </si>
  <si>
    <t>Hotel Panoramahof</t>
  </si>
  <si>
    <t>Ubytovanie Rakúsko, Bad Waltersdorf, T2 U14 Soňa Depešová,1 noc 23.7.-24.7.2021</t>
  </si>
  <si>
    <t>Thermenpenzion Gigler</t>
  </si>
  <si>
    <t>Štartovné Rakúsko, Bad Waltersdorf, T2 U14 Soňa Depešová</t>
  </si>
  <si>
    <t>TC Bad Waltersdorf</t>
  </si>
  <si>
    <t>Cestovné Rakúsko, Bad Waltersdorf, T2 U14 Soňa Depešová</t>
  </si>
  <si>
    <t>FD 21297</t>
  </si>
  <si>
    <t>Ubytovanie Rakúsko, Oberpullendorf, T2 U14 Soňa Depešová,4 noci 11.7.-15.7.2021</t>
  </si>
  <si>
    <t>JUFA Hotel Furstenfeld</t>
  </si>
  <si>
    <t>Štartovné Rakúsko, Oberpullendorf, T2 U14 Soňa Depešová</t>
  </si>
  <si>
    <t>TC Jufa Fürstenfeld</t>
  </si>
  <si>
    <t>Cestovné Rakúsko, Oberpullendorf, T2 U14 Soňa Depešová</t>
  </si>
  <si>
    <t>FD 21296</t>
  </si>
  <si>
    <t>Štartovné Bosna a Hercegovina, Tuzla, T2 U14 Soňa Depešová</t>
  </si>
  <si>
    <t>Tennis club Sloboda</t>
  </si>
  <si>
    <t>Cestovné Bosna a Hercegovina, Tuzla, T2 U14 Soňa Depešová</t>
  </si>
  <si>
    <t>FD 21295</t>
  </si>
  <si>
    <t>Ubytovanie Rakúsko, Oberpullendorf, T2 U14 Soňa Depešová,1 noc 5.6.-6.6.2021</t>
  </si>
  <si>
    <t>Sport Hotel Kurz</t>
  </si>
  <si>
    <t>Ubytovanie Rakúsko, Oberpullendorf, T2 U14 Soňa Depešová,3 noci 6.6.-9.6.2021</t>
  </si>
  <si>
    <t>FD 21294</t>
  </si>
  <si>
    <t xml:space="preserve">Ubytovanie Slovinsko Maribor, T2 U14 Soňa Depešová,3 noci,14.5.-17.5.2021 </t>
  </si>
  <si>
    <t>Denis Štumpergner S.P.</t>
  </si>
  <si>
    <t>Štartovné Slovinsko Maribor, T2 U14 Soňa Depešová</t>
  </si>
  <si>
    <t>Železničarsky teniski klub</t>
  </si>
  <si>
    <t>Cestovné Slovinsko Maribor, T2 U14 Soňa Depešová</t>
  </si>
  <si>
    <t>FD 21311</t>
  </si>
  <si>
    <t>štartovné, CZ,Rakovník, TE14, Dylan Bairo</t>
  </si>
  <si>
    <t>SK Talent 13 - spolek</t>
  </si>
  <si>
    <t>S8564446</t>
  </si>
  <si>
    <t>ubytovanie CZ, Rakovník, TE14, Dylan Bairo, 21.-22.6.2021, 1 noc</t>
  </si>
  <si>
    <t>Tenis Centrum Cafex, s.r.o.</t>
  </si>
  <si>
    <t>R8564223</t>
  </si>
  <si>
    <t>ubytovanie CZ, Rakovník, TE14, Dylan Bairo, 22.-23.6.2021, 1 noc</t>
  </si>
  <si>
    <t>R8564228</t>
  </si>
  <si>
    <t>ubytovanie CZ, Rakovník, TE14, Dylan Bairo, 23.-24.6.2021, 1 noc</t>
  </si>
  <si>
    <t>cestovné, Rakovník, TE14, Dylan Bairo</t>
  </si>
  <si>
    <t>José Ignacio Bairo</t>
  </si>
  <si>
    <t>FD 21221</t>
  </si>
  <si>
    <t>startovné na turnaj, ITF4 Alt Erlaa, Norbert Marošík</t>
  </si>
  <si>
    <t>Tennisshop Heiss</t>
  </si>
  <si>
    <t xml:space="preserve">          24949/1</t>
  </si>
  <si>
    <t>ubytovanie s raňajkami od 11.7.-14.7, ITF4 Alt Erlaa, Norbert Marošík</t>
  </si>
  <si>
    <t>Stadthotel Hoffinger</t>
  </si>
  <si>
    <t xml:space="preserve">           24949/2</t>
  </si>
  <si>
    <t>ubytovanie s raňajkami od 14.7-15.7, ITF4 Alt Erlaa, Norbert marošík</t>
  </si>
  <si>
    <t>ubytovanie s raňajkami od 15.7.16.7, ITF4 Alt Erlaa, Norbert Marošík</t>
  </si>
  <si>
    <t>Arion city hotel Vienna</t>
  </si>
  <si>
    <t>vyúčtovanie cesty, mot.vozidlo ZV740DB, ITF4 Alt Erlaa, Norbert Marošík</t>
  </si>
  <si>
    <t>vodič  - Miriam Marošíková</t>
  </si>
  <si>
    <t>FD 21055</t>
  </si>
  <si>
    <t>startovne Slovinsko,Velenie TE14,Matej Markovič</t>
  </si>
  <si>
    <t>Velenie OPEN</t>
  </si>
  <si>
    <t>ubytovanie,Slovinsko,Velenie,TE14,Matej Markovič,16.06.21-17.06.21,4 noci</t>
  </si>
  <si>
    <t>SI52229530</t>
  </si>
  <si>
    <t>Hotel PAKA</t>
  </si>
  <si>
    <t>Vyuctovanie nakladov auto Passat 1084 km*0,133</t>
  </si>
  <si>
    <t>Otec Mario Markovic</t>
  </si>
  <si>
    <t>FD 20962</t>
  </si>
  <si>
    <t>Ubytovanie, Česka republika, Most Open TE U14, Lea Belanská, 2 noci, 19-20.9.2021</t>
  </si>
  <si>
    <t>Nauti s.r.o, Čsl. Armády 1284/19, Most, Česká republika</t>
  </si>
  <si>
    <t>Štartovné, Česka rupublika, Most Open 2021, TE U14, Lea Belanská</t>
  </si>
  <si>
    <t>Športovný Klub, Tenisový klub Most, Česká republika</t>
  </si>
  <si>
    <t>Cestovné, Slovensko Topoľčany, Česka republika Most, TE U14, Lea Belanská</t>
  </si>
  <si>
    <t>Juraj Belanský</t>
  </si>
  <si>
    <t>FD 20823</t>
  </si>
  <si>
    <t>Štartovné, SR, Banská Bystrica, TE U14, Lea Belanská</t>
  </si>
  <si>
    <t>Cestovné, SR, Banská Bystrica, TE U14, Lea Belanská</t>
  </si>
  <si>
    <t>FD 20824</t>
  </si>
  <si>
    <t>Ubytovanie, Slovensko, Slovenská Lupča, TE U14, Lea Belanská, 2 noci, 8.-10.9.2021</t>
  </si>
  <si>
    <t>Dixon Resort, Banská Bystrica</t>
  </si>
  <si>
    <t>Štartovné, Slovensko, Slovenká Lupča, TE U14, Lea Belanská</t>
  </si>
  <si>
    <t>Športovný Klub PEPAS, Slovenská Lupča</t>
  </si>
  <si>
    <t>Cestovné, Slovensko, Slovenská Lupča, TE U14, Lea Belanská</t>
  </si>
  <si>
    <t>FD 20798</t>
  </si>
  <si>
    <t>PCR Test COVID - 19, Turecko, Istambul, Sústredenie, Kiara Žabková</t>
  </si>
  <si>
    <t>Letenka, Turecko, Istambul, Sústredenie, Kiara Žabková Viedeň-Istanbul,12.3.2021</t>
  </si>
  <si>
    <t>FD 20788</t>
  </si>
  <si>
    <t>Štartovné, San Marino, U16, Kiara Žabková</t>
  </si>
  <si>
    <t>Federazione Sammarinese Tennis</t>
  </si>
  <si>
    <t>Ubytovanie, San Marino, U16, Kiara Žabková, 22.8.-24.8.21 ,2 noci</t>
  </si>
  <si>
    <t>airbnb</t>
  </si>
  <si>
    <t>Ubytovanie, San Marino, U16, Kiara Žabková, 24.8.-26.8.21 , 2noci</t>
  </si>
  <si>
    <t>Ubytovanie, San Marino, U16, Kiara Žabková, 26.8.-28.8.21, 2 noci</t>
  </si>
  <si>
    <t>Ubytovanie,San Marino, U16, Kiara Žabková, 28.8.-29.8.21, 1 noc</t>
  </si>
  <si>
    <t>cestovné Trnava - San Marino - Trnava, San Marino, U16, Kiara Žabková</t>
  </si>
  <si>
    <t>Žabka Boris</t>
  </si>
  <si>
    <t>Antigen, San Marino U16, Kiara Žabková</t>
  </si>
  <si>
    <t>FD 20789</t>
  </si>
  <si>
    <t>Štartovné, Maďarsko, Budapešť, U14, Kiara Žabková</t>
  </si>
  <si>
    <t>Excellent Game</t>
  </si>
  <si>
    <t>Ubytovanie, Maďarsko, Budapešť, U14, Kiara Žabková, 18.-21.5.21, 3 noci</t>
  </si>
  <si>
    <t>Booking</t>
  </si>
  <si>
    <t>Ubytovanie, Maďarsko, Budapešť, U14, Kiara Žabková, 21.-22.5.21, 1 noc</t>
  </si>
  <si>
    <t>Ubytovanie, Maďarsko, Budapešť, U14, Kiara Žabková, 22.-23.5.21, 1 noc</t>
  </si>
  <si>
    <t>Cestovné, Maďarsko, Budapešť, U14, Trnava-Budapest-Trnava, Kiara Žabková</t>
  </si>
  <si>
    <t>FD 20741</t>
  </si>
  <si>
    <t>EDPH2150097</t>
  </si>
  <si>
    <t>PCR Test Covid-19, Srbsko, Niš, J5, Alfréd Almási</t>
  </si>
  <si>
    <t>Unilabs Slovensko, Martin</t>
  </si>
  <si>
    <t>39414-1-120</t>
  </si>
  <si>
    <t>Poliklinika Human, Niš (Srbsko)</t>
  </si>
  <si>
    <t>PCR Test Covid-19, Rakúsko, Oberpullendorf, J2, Alfréd Almási</t>
  </si>
  <si>
    <t>TC Sporthotel-Kurz Oberpullendorf</t>
  </si>
  <si>
    <t>EDPH2159604</t>
  </si>
  <si>
    <t>PCR Test Covid-19, Maďarsko, Dunakeszi, J2, Alfréd Almási</t>
  </si>
  <si>
    <t>FD 20608</t>
  </si>
  <si>
    <t>090877295Z</t>
  </si>
  <si>
    <t>Letenka, Ukrajina, Bratislava-Kyjev, Ukrainian Junior Open TEJT U16, Cat.1, Simon Norrman, 11.06.2021</t>
  </si>
  <si>
    <t>Wizz Air Hungary Zrt.</t>
  </si>
  <si>
    <t>091105816Z</t>
  </si>
  <si>
    <t>Letenka, Ukrajina, Kyjev-Bratislava, Ukrainian Junior Open TEJT U16, Cat.1, Simon Norrman, 18.06.2021</t>
  </si>
  <si>
    <t>Ubytovanie, Ukrajina, Bucha, Ukrainian junior Open TEJT U16, Cat.1, Simon Norrman, 6 nocí, 12.6.-18.6.2021</t>
  </si>
  <si>
    <t>Tennis club Campa Bucha, Ukraina</t>
  </si>
  <si>
    <t>0024302.309</t>
  </si>
  <si>
    <t>Povinné zdravotné poistenie Ukrajina, Ukrainian Junior Open TEJT U16, Cat.1, Simon Norrman, 11.6.-18.6.2021</t>
  </si>
  <si>
    <t>Innovative insurance capital, 3A Saksahanskoho street, Kyiv</t>
  </si>
  <si>
    <t>Entry fee,  Ukrainian Junior Open TEJT U16, Cat.1, Simon Norrman, 14.06.2021</t>
  </si>
  <si>
    <t>Ukrainian Junior Open</t>
  </si>
  <si>
    <t>Covid-19 Test, Ukrainian Junior Open TEJT U16, Cat.1, Simon Norrman, 18.06.2021</t>
  </si>
  <si>
    <t>Verde medical clinic Ukraina</t>
  </si>
  <si>
    <t>FD 20380</t>
  </si>
  <si>
    <t>Štartovné, Srbsko, Belehrad, ITF4, Mia Chudejová</t>
  </si>
  <si>
    <t>Tennis club Crvena zvezda, Belehrad</t>
  </si>
  <si>
    <t>Ubytovanie, Srbsko, Belehrad, ITF4, 3 noci, Mia Chudejová</t>
  </si>
  <si>
    <t xml:space="preserve">Hotel Tara </t>
  </si>
  <si>
    <t>Ubytovanie, Srbsko, Belehrad, ITF4, 1 noc, Mia Chudejová</t>
  </si>
  <si>
    <t>Hotel Heritage</t>
  </si>
  <si>
    <t>PCR test, Srbsko, Belehrad, ITF4, Mia Chudejová</t>
  </si>
  <si>
    <t>Synlab Slovakia s.r.o.</t>
  </si>
  <si>
    <t>FD 20400</t>
  </si>
  <si>
    <t>33/3/21</t>
  </si>
  <si>
    <t>Štartovné, Poľsko, Szczecin, J4, Ela Pláteníková</t>
  </si>
  <si>
    <t>Szczecinske Centrum Tenisowe</t>
  </si>
  <si>
    <t>Testy PCR, Poľsko, Szczecin, J4, Michal Milko, Ela Platenikova</t>
  </si>
  <si>
    <t>SEBI Lab, s.r.o.</t>
  </si>
  <si>
    <t>Ubytovanie, Poľsko, Szczecin, J4, Michal Milko, Ela Platenikova, 1 noc</t>
  </si>
  <si>
    <t>Firma Handlowo Uslugowa Jolanta Kilinska</t>
  </si>
  <si>
    <t>38 A 40/032021</t>
  </si>
  <si>
    <t>Ubytovanie, Poľsko, Szczecin, J4, Michal Milko, Ela Platenikova, 2 noci</t>
  </si>
  <si>
    <t>CITY ROOMS SZCZECIN</t>
  </si>
  <si>
    <t>41/03/2021</t>
  </si>
  <si>
    <t>Ubytovanie, Poľsko, Szczecin, J4, Michal Milko, 1 noc</t>
  </si>
  <si>
    <t>FD 20094</t>
  </si>
  <si>
    <t>Ubytovanie, Tereza Mihalikova, Nemecko, Hamburg, ITF W25 , 7nocí, 8.1.-14.1.2021</t>
  </si>
  <si>
    <t>NH Hoteles Deutschland GMBH</t>
  </si>
  <si>
    <t>Ubytovanie, Tereza Mihalikova, Nemecko, Hamburg, ITF W25 , 2 noci, 15.1.-16.1.2021</t>
  </si>
  <si>
    <t>Cestovné, Nemecko, Hamburg, ITF W25, Tereza Mihalikova, let Vieden-Hamburg, Hamburg- Vieden</t>
  </si>
  <si>
    <t>Air 55 s.r.o.</t>
  </si>
  <si>
    <t>FD 20093</t>
  </si>
  <si>
    <t>430732</t>
  </si>
  <si>
    <t>Ubytovanie, UAE, Dubai, ITF W100, 1 noc, Tereza Mihalikova, 5.12.2020</t>
  </si>
  <si>
    <t>Habtoor Grand Resort Autograph Collection Hotels</t>
  </si>
  <si>
    <t>220100373</t>
  </si>
  <si>
    <t>Cestovné, let Vieden - Dubai, Dubai - Vieden, ITF W100, Tereza Mihalikova</t>
  </si>
  <si>
    <t>FD 20121</t>
  </si>
  <si>
    <t>Ubytovanie, Michal Novanský, Sharm El Sheikh, Egypt, 13 nocí ( 26.01.2021 - 08.02.2021 )</t>
  </si>
  <si>
    <t>Sierra hotel Sharm El Sheikh</t>
  </si>
  <si>
    <t>Štartovné na turnaji M15 Sharm El Sheikh, Egypt, predkvalifikácia, Michal Novanský</t>
  </si>
  <si>
    <t>Soho Square Sharm El Sheikh</t>
  </si>
  <si>
    <t>Štartovné na turnaji M15 Sharm El Sheikh, Egypt, kvalifikácia, Michal Novanský</t>
  </si>
  <si>
    <t>Taxi, Letisko Viedeň (AUT) - NTC Bratislava (SVK), Michal Novanský + 2 osoby</t>
  </si>
  <si>
    <t>Portaltrans</t>
  </si>
  <si>
    <t>FD 20168</t>
  </si>
  <si>
    <t>Ubytovanie + Transfer, Egypt, Sharm el Sheikh, Futures $15.000, Lukáš Palovič (26.1.-8.2.2021) 13x nocí</t>
  </si>
  <si>
    <t>SIERRA Hotel Sharm el Sheikh</t>
  </si>
  <si>
    <t>Štartovné, Egypt, Sharm el Sheikh, Futures $15.000, Lukáš Palovič</t>
  </si>
  <si>
    <t>SOHO Square</t>
  </si>
  <si>
    <t>FD 20167</t>
  </si>
  <si>
    <t>Štartovné, Turecko, Antalya, ITF  $15.000, Sara Suchánková</t>
  </si>
  <si>
    <t>Para Makbuzu</t>
  </si>
  <si>
    <t>Ubytovanie, Turecko, Antalya, ITF  $15.000, Sara Suchánková, 21.02-25.02.2021 (5 nocí)</t>
  </si>
  <si>
    <t>CLUB MEGASARAY</t>
  </si>
  <si>
    <t>FD 20166</t>
  </si>
  <si>
    <t>Ubytovanie, Turecko, Antalya, ITF  $15.000, Sara Suchánková, 24.01-03.02.2021 (11 nocí)</t>
  </si>
  <si>
    <t>FD 20204</t>
  </si>
  <si>
    <t>210114284BIBR</t>
  </si>
  <si>
    <t>Žiadosť o udelenie viza - Kazakhstan, Shymkent ITF W15, Romana Čisovská</t>
  </si>
  <si>
    <t>Kazakhstan Tennis Federation</t>
  </si>
  <si>
    <t>Žiadosť o udelenie viza (poplatok) - Kazakhstan, Shymkent ITF W15, Romana Čisovská</t>
  </si>
  <si>
    <t>Všeobecná úverová banka, a.s.</t>
  </si>
  <si>
    <t>97/21</t>
  </si>
  <si>
    <t>Letenka, Kazakhstan, Shymkent ITF W15, Viedeň - Shymkent 28.01.2021, Romana Čisovská</t>
  </si>
  <si>
    <t>Millenium travel, s.r.o.</t>
  </si>
  <si>
    <t>Cestovné (transport) - Kazakhstan, Shymkent ITF W15, Romana Čisovská</t>
  </si>
  <si>
    <t>Aviakompaniya S ASTANA</t>
  </si>
  <si>
    <t>VIZA - Kazakhstan, Shymkent ITF W15, Romana Čisovská</t>
  </si>
  <si>
    <t>Transport Police Nur-Sultan</t>
  </si>
  <si>
    <t>Ubytovanie - Kazakhstan, Shymkent ITF W15, Romana Čisovská 29.01 - 31.01 (2 noci)</t>
  </si>
  <si>
    <t>CITY HOTEL SHYMKENT</t>
  </si>
  <si>
    <t>Ubytovanie - Kazakhstan, Shymkent ITF W15, Romana Čisovská 31.01 - 13.02 (13 noci)</t>
  </si>
  <si>
    <t>Antigentest - Kazakhstan, Shymkent ITF W15, Romana Čisovská</t>
  </si>
  <si>
    <t>Flughafen Wien</t>
  </si>
  <si>
    <t>239/21</t>
  </si>
  <si>
    <t>Letenka, Kazakhstan, Shymkent ITF W15, Shymkent - Viedeň 12.02.2021, Romana Čisovská</t>
  </si>
  <si>
    <t>FD 20247</t>
  </si>
  <si>
    <t>Transport, Egypt, Sharm EL Sheikh, ITF 15.000 Bratislava - Viedeň</t>
  </si>
  <si>
    <t>City Transport Bratislava</t>
  </si>
  <si>
    <t>103/21</t>
  </si>
  <si>
    <t>Letenka, 2 x Egypt Sharm El Sheikh,ITF 15.000, Eszter Méri, Edita Mériová, Vienna-Sharm El Sheikh</t>
  </si>
  <si>
    <t>Millennium Travel s.r.o. Bratislava</t>
  </si>
  <si>
    <t>Štartovné, Egypt, Sharm EL Sheikh, ITF 15.000, Eszter Méri</t>
  </si>
  <si>
    <t>Hossam HS</t>
  </si>
  <si>
    <t>Ubytovanie, 2 x Egypt, Sharm El Sheikh, ITF 15.000 Eszter Méri, 05.02.2021-18.02.2021, 7 nocí</t>
  </si>
  <si>
    <t>PROACTIVE Giza</t>
  </si>
  <si>
    <t>151/21</t>
  </si>
  <si>
    <t>Letenka, 2 x Egypt, Sharm El Sheikh, ITF 15.000, Eszter Méri, Edita Mériová, Sharm El Sheikh-Vienna</t>
  </si>
  <si>
    <t>FD 20248</t>
  </si>
  <si>
    <t>Cestovné - Vízum, Kazakhstan, Shymkent, ITF $15000, Eszter Méri</t>
  </si>
  <si>
    <t>FD 20244</t>
  </si>
  <si>
    <t>235/21</t>
  </si>
  <si>
    <t>Letenka, 2 x Egypt, Sharm El Sheikh, ITF $15.000, Katarína Kužmová, Viedeň - Sharm El Sheikh - Viedeň</t>
  </si>
  <si>
    <t>MILLENNIUM TRAVEL, s.r.o., Nám. 1.mája 2, Bratislava</t>
  </si>
  <si>
    <t>Ubytovanie, Egypt, Sharm El Sheikh, ITF $15.000, Katarína Kužmová, 8 nocí</t>
  </si>
  <si>
    <t>PROACTIVE, Bld no. 1 El Sad El Alie St., Giza, Egypt</t>
  </si>
  <si>
    <t>Transport, Egypt, Sharm El Sheikh, ITF $15.000, Katarína Kužmová</t>
  </si>
  <si>
    <t>21/6744</t>
  </si>
  <si>
    <t>Covid-19 Test, Egypt, Sharm El Sheikh, ITF $15.000, Katarína Kužmová</t>
  </si>
  <si>
    <t>Medical Center Vienna Airport, Postfach 1, Wien</t>
  </si>
  <si>
    <t>FD 20246</t>
  </si>
  <si>
    <t>Ubytovanie - Egypt, Sharm El Sheik ITF W15, Romana Čisovská, 24.02 - 03.03., (7 nocí)</t>
  </si>
  <si>
    <t>Sierra Hotel</t>
  </si>
  <si>
    <t>Štartovné - Egypt, Sharm El Sheik ITF W15, Romana Čisovská</t>
  </si>
  <si>
    <t>Ubytovanie - Egypt, Sharm El Sheik ITF W15, Romana Čisovská, 03.03 - 11.03., (8 nocí)</t>
  </si>
  <si>
    <t>Antigentest - Egypt, Sharm El Sheik ITF W15, Romana Čisovská</t>
  </si>
  <si>
    <t>Cestovné (transport) - Egypt, Sharm El Sheik ITF W15, Romana Čisovská</t>
  </si>
  <si>
    <t>Transfer From Airport Vienna</t>
  </si>
  <si>
    <t>230/21</t>
  </si>
  <si>
    <t>Letenka, Egypt, Sharm El Sheik ITF W15, Viedeň - Sharm El Sheik - Viedeň, Romana Čisovská</t>
  </si>
  <si>
    <t>FD 20245</t>
  </si>
  <si>
    <t>96/21</t>
  </si>
  <si>
    <t>Letenka, 2 x Kazachstan, Shymkent, ITF $15.000, Katarína Kužmová, Viedeň - Shymkent</t>
  </si>
  <si>
    <t>Letenka, 2 x Kazachstan, Shymkent, ITF $15.000, Katarína Kužmová, Shymkent - Nursultan</t>
  </si>
  <si>
    <t>Astana Airport Astana</t>
  </si>
  <si>
    <t>Štartovné, Kazachstan, Shymkent, ITF $15.000, Katarína Kužmová, Viedeň - Shymkent - Viedeň</t>
  </si>
  <si>
    <t>ITF Women´s Circuit</t>
  </si>
  <si>
    <t>Ubytovanie, 2 x Kazachstan, Shymkent, ITF $15.000, Katarína Kužmová, 15 nocí</t>
  </si>
  <si>
    <t>City Hotel, New Colours Of Hospitality</t>
  </si>
  <si>
    <t>146/21</t>
  </si>
  <si>
    <t>Letenka, 2 x Kazachstan, Shymkent, ITF $15.000, Katarína Kužmová, Shymkent - Viedeň</t>
  </si>
  <si>
    <t>21/4327</t>
  </si>
  <si>
    <t>FD 20317</t>
  </si>
  <si>
    <t>Štartovné,  Dom. Republika, Santo Domingo, ITF2, Bianca Behúlová</t>
  </si>
  <si>
    <t>Federación Dominicana de Tenis</t>
  </si>
  <si>
    <t>PCR testy, Dom. Republika, Santo Domingo, ITF2, Bianca Behúlová, Katarína Behúlová</t>
  </si>
  <si>
    <t>REFERENCIA Laboratorio Clinico</t>
  </si>
  <si>
    <t>Ubytovanie, Dom. Republika, Santo Domingo, ITF2, Bianca Behúlová, Katarína Behúlová, 6.3.-13.3.2021</t>
  </si>
  <si>
    <t>FEDOTENIS Federación de Tenis</t>
  </si>
  <si>
    <t>Ubytovanie, Kolumbia, Barranquilla, ITF1, 14.3.-15.3.2021, Bianca Behúlová, Katarína Behúlová - presun na turnaj do Kolumbie</t>
  </si>
  <si>
    <t>Habitel Hotels Bogota</t>
  </si>
  <si>
    <t>Štartovnéna, Kolumbia, Barranquilla, ITF1, Biamca Behúlová</t>
  </si>
  <si>
    <t>LIGA DE TENIS DEL ATLÁNTICO</t>
  </si>
  <si>
    <t>PCR testy, Kolumbia, Barranquilla, ITF1, Bianca Behúlová, Katarína Behúlová</t>
  </si>
  <si>
    <t>LABORATORIO CLINICO CONTINENTAL</t>
  </si>
  <si>
    <t>Cestovné, Taxi, Kolumbia, Barranquilla, ITF1, Viedeň - Bratislava, Bianca Behúlová, Katarína Behúlová</t>
  </si>
  <si>
    <t>citytransport.sk, Tibor Schleifer</t>
  </si>
  <si>
    <t>FD 20348</t>
  </si>
  <si>
    <t>Ubytovanie, Španielsko, Manacor, ITF W25, Tereza Mihalikova, 26.2.-6.3.2021, 8nocí</t>
  </si>
  <si>
    <t xml:space="preserve"> Rafa Nadal Sports Centre</t>
  </si>
  <si>
    <t>Cestovné, Španielsko, Manacor, ITF W25, Tereza Mihalikova, Bratislava - Viedeň</t>
  </si>
  <si>
    <t>Citytransport.sk</t>
  </si>
  <si>
    <t>Cestovné, Španielsko, Manacor, ITF W25, Tereza Mihalikova, Vieden-Palma de Mallorca</t>
  </si>
  <si>
    <t>Cestovné, Španielsko, Manacor, ITF W25, Tereza Mihalikova, Las Palmas - Rafa Nadal Academy Manacor</t>
  </si>
  <si>
    <t>Royal Private Transfer S.L</t>
  </si>
  <si>
    <t>FD 20349</t>
  </si>
  <si>
    <t>Ubytovanie, Španielsko, Manacor ITF W15, Tereza Mihalikova, 6.-12.3.2021, 6nocí</t>
  </si>
  <si>
    <t>Rada Nadal Sport Residence</t>
  </si>
  <si>
    <t>Cestovné, Španielsko, Manacor ITF W15, Tereza Mihalikova, Rafa Nadal Academy - letisko Palma de Mallorca</t>
  </si>
  <si>
    <t>Cestovné, Španielsko, Manacor ITF W15, Tereza Mihalikova, Palma de Mallorca-Viedeň</t>
  </si>
  <si>
    <t>Cestovné, Španielsko, Manacor ITF W15, Tereza Mihalikova, Viedeň-Bratislava</t>
  </si>
  <si>
    <t>FD 20347</t>
  </si>
  <si>
    <t>Letenka, UAE, Dubai, ITF W25, Tereza Mihalikova, Viedeň-Dubai, Dubai - Viedeň</t>
  </si>
  <si>
    <t>Cestovné, UAE, Dubai, ITF W25, Tereza Mihalikova, Bratislava - Viedeň</t>
  </si>
  <si>
    <t>HMJDF888WF</t>
  </si>
  <si>
    <t>Ubytovanie, UAE, Dubai, ITF W25, Tereza Mihalikova, 26.-31.3., 5 nocí</t>
  </si>
  <si>
    <t>HME8RXS5QZ</t>
  </si>
  <si>
    <t>Ubytovanie, UAE, Dubai, ITF W25, Tereza Mihalikova, 31.3.-2.4.2021, 2 noci</t>
  </si>
  <si>
    <t>Zmena Letu, UAE, Dubai, ITF W25, Tereza Mihalikova, Dubai- Viedeň</t>
  </si>
  <si>
    <t>FD 20325</t>
  </si>
  <si>
    <t>Ubytovanie + Transfer, Egypt, Sharm el Sheikh, Futures $15.000, Lukáš Palovič (22.3.-8.4.2021) 17x nocí</t>
  </si>
  <si>
    <t>Covid-19 Test PCR, Egypt, Sharm el Sheikh, Futures $15.000, Lukáš Palovič</t>
  </si>
  <si>
    <t>FD 20350</t>
  </si>
  <si>
    <t>Cestovné, Taxi, Dominikánska Republika, Santo Domingo, ITF2, Peter Benjamín Prívara, Ingrid Prívarová, Bratislava - Viedeň</t>
  </si>
  <si>
    <t>Taxi, BL791OS</t>
  </si>
  <si>
    <t>Štartovné, Dominikánska Republika, Santo Domingo, ITF2, Peter Benjamín Prívara</t>
  </si>
  <si>
    <t>Federation Dominicana de Tenis</t>
  </si>
  <si>
    <t>Covid-19 Test PCR, Dominikánska Republika, Santo Domingo, ITF2, Peter Benjamín Prívara, Ingrid Privarová</t>
  </si>
  <si>
    <t>101-12054-2</t>
  </si>
  <si>
    <t>Referencia Laboratorio clinico</t>
  </si>
  <si>
    <t xml:space="preserve">Ubytovanie, Dominikánska Republika, Santo Domingo, ITF2, Peter Benjamín Prívara, Ingrid Prívarová, 10.03.2021 - do 13.03.2021 </t>
  </si>
  <si>
    <t>43-0088411</t>
  </si>
  <si>
    <t>Fedo tennis- Federation Dominicana de Tenis</t>
  </si>
  <si>
    <t>Ubytovanie, Kolumbia, Bogota, ITF1,  Peter Benjamín Privara, Ingrid Privarová, 14.03.2021-15.03.2021</t>
  </si>
  <si>
    <t>Hotel Habitel- Bogota</t>
  </si>
  <si>
    <t>Štartovné, Kolumbia, Baranquilla, ITF1, Peter Benjamin Prívara</t>
  </si>
  <si>
    <t>Liga de tenis del Atlantico</t>
  </si>
  <si>
    <t>Covid-19 Test PCR, Kolumbia, Baranquilla, ITF1, Peter Benjamín Prívara, Ingrid Privarová</t>
  </si>
  <si>
    <t>800-132.674</t>
  </si>
  <si>
    <t>Laboratiorio clinico continental</t>
  </si>
  <si>
    <t>Ubytovanie, Kolumbia, Baranquilla, ITF1, Peter Benjamín Privara, Ingrid Privarová, 15.3.21-17.3.21</t>
  </si>
  <si>
    <t>Hotel Dann Caralton Baranquilla</t>
  </si>
  <si>
    <t>FD 20353</t>
  </si>
  <si>
    <t>287/21</t>
  </si>
  <si>
    <t>Letenka, Kazakhstan, Shymkent ITF W15, Viedeň - Shymkent 01.04.2021, Romana Čisovská</t>
  </si>
  <si>
    <t>Transport Polic ALMATY</t>
  </si>
  <si>
    <t>Ubytovanie - Kazakhstan, Shymkent ITF W15, Romana Čisovská 02.04 - 10.04 (8 noci)</t>
  </si>
  <si>
    <t>CANVAS HOTEL SHYMKENT</t>
  </si>
  <si>
    <t>GRINLAB NUR-SULTAN</t>
  </si>
  <si>
    <t>311/21</t>
  </si>
  <si>
    <t>Letenka, Kazakhstan, Shymkent ITF W15, Shymkent - Viedeň 9.4.2021, Romana Čisovská</t>
  </si>
  <si>
    <t>FD 20351</t>
  </si>
  <si>
    <t>Cestovné, Vízum, 2 x Kazachstan, Shymkent, ITF $15000, Eszter Méri</t>
  </si>
  <si>
    <t>Almaty Transport Police Departa</t>
  </si>
  <si>
    <t>Ubytovanie, Kazachstan, Shymkent, ITF $15000, Eszter Méri, 02.04-03.04.2021, 1 noc</t>
  </si>
  <si>
    <t>City Hotel Shymkent</t>
  </si>
  <si>
    <t>Ubytovanie, Kazachstan, Shymkent, ITF $15000, Eszter Méri 03.04-08.04.2021, 5 nocí</t>
  </si>
  <si>
    <t>Canvas hotel Shymkent</t>
  </si>
  <si>
    <t>Štartovné, Kazachstan, Shymkent, ITF $15000, Eszter Méri</t>
  </si>
  <si>
    <t>ITF supervisor</t>
  </si>
  <si>
    <t>Ubytovanie, Kazachstan, Shymkent, ITF $15000, Eszter Méri, 08.04.-10.04.2021, 2 noci</t>
  </si>
  <si>
    <t>Ubytovanie, Kazachstan, Shymkent, ITF $15000, Eszter Méri, 10.04.04-15.04.2021, 5 nocí</t>
  </si>
  <si>
    <t>Letenka, Kazachstan, Shymkent, ITF $15000, Eszter Méri, Vienna-Shymkent</t>
  </si>
  <si>
    <t>Millennium TRAVEL s.r.o. Bratislava</t>
  </si>
  <si>
    <t>Letenka, Kazachstan, Shymkent, ITF $15000, Eszter Méri, Shymkent-Vienna Eszter</t>
  </si>
  <si>
    <t>FD 20379</t>
  </si>
  <si>
    <t>288/21</t>
  </si>
  <si>
    <t>Ubytovanie, 2 x Kazachstan, Shymkent, ITF $15.000, Katarína Kužmová, 10.4.-16.4.2021, 7 nocí</t>
  </si>
  <si>
    <t>Canvas Hotel</t>
  </si>
  <si>
    <t>Ubytovanie, 2 x Kazachstan, Shymkent, ITF $15.000, Katarína Kužmová, 2.4.-10.4.2021, 7 nocí</t>
  </si>
  <si>
    <t>Štartovné, Kazachstan, Shymkent, ITF $15.000, Katarína Kužmová</t>
  </si>
  <si>
    <t>Cestovné - Vízum, 2 x Kazachstan, Shymkent, ITF $15.000, Katarína Kužmová</t>
  </si>
  <si>
    <t>342/21</t>
  </si>
  <si>
    <t>FD 20381</t>
  </si>
  <si>
    <t>Ubytovanie - Egypt, Sharm El Sheik ITF M15, Matej Gálik, 22.03 - 08.04., (17 nocí)</t>
  </si>
  <si>
    <t>Štartovné - Egypt, Sharm El Sheik ITF M15, Matej Gálik</t>
  </si>
  <si>
    <t>Cestovné (transport) - Egypt, Sharm El Sheik ITF M15, Matej Gálik</t>
  </si>
  <si>
    <t>PCR test - Egypt, Sharm El Sheik ITF M15, Matej Gálik</t>
  </si>
  <si>
    <t>Štartovné - Egypt, Sharm El Sheik ITF M15, Matej Gálik (prekv.a kvalifikácia)</t>
  </si>
  <si>
    <t>FD 20413</t>
  </si>
  <si>
    <t>Letenka (Viedeň-Antalya), Lukáš Klein, Turecko, Antalya, Atp 250, 2.1.-10.1.2021</t>
  </si>
  <si>
    <t>Millenium Travel, s.r.o.</t>
  </si>
  <si>
    <t>Transport (Bratislava-Viedeň), Lukáš Klein, Turecko, Antalya, Atp 250, 2.1.-10.1.2021</t>
  </si>
  <si>
    <t>City transport</t>
  </si>
  <si>
    <t>R3-9322</t>
  </si>
  <si>
    <t>Ubytovanie, Lukáš Klein, Turecko, Antalya, Atp 250, 2.1.-10.1.2021, 3 noci</t>
  </si>
  <si>
    <t>Transport (Viedeň-Bratislava), Lukáš Klein, Turecko, Antalya, Atp 250, 2.1.-10.1.2021</t>
  </si>
  <si>
    <t>20/21</t>
  </si>
  <si>
    <t>Letenka (Antalya-Viedeň), Lukáš Klein, Turecko, Antalya, Atp 250, 2.1.-10.1.2021</t>
  </si>
  <si>
    <t>FD 20407</t>
  </si>
  <si>
    <t xml:space="preserve">Transport (Bratislava-Viedeň), Lukáš Klein, Francúzsko, Cherbourg, Challenger 100, </t>
  </si>
  <si>
    <t>2896 15 R</t>
  </si>
  <si>
    <t>autobus (Paríž CDG-Paríž St. Lazare), Lukáš Klein, Francúzsko, Cherbourg, Challenger 100</t>
  </si>
  <si>
    <t>RATP</t>
  </si>
  <si>
    <t>vlak (Paríž-Cherbourg), Lukáš Klein, Francúzsko, Cherbourg, Challenger 100</t>
  </si>
  <si>
    <t>SNCF</t>
  </si>
  <si>
    <t>Ubytovanie, Lukáš Klein, Francúzsko, Cherbourg, Challenger 100, 5.2.-6.2.2021, 1 noc</t>
  </si>
  <si>
    <t>Ibis Cherbourg La glacerie</t>
  </si>
  <si>
    <t>QZIGDM</t>
  </si>
  <si>
    <t>vlak (Cherbourg-Paríž), Lukáš Klein, Francúzsko, Cherbourg, Challenger 100</t>
  </si>
  <si>
    <t>vlak (Le Mans-Paríž), Lukáš Klein, Francúzsko, Cherbourg, Challenger 100</t>
  </si>
  <si>
    <t>113/21</t>
  </si>
  <si>
    <t xml:space="preserve">Letenka (Viedeň-Paríž), Lukáš Klein, Francúzsko, Cherbourg, Challenger 100, </t>
  </si>
  <si>
    <t>135/21</t>
  </si>
  <si>
    <t xml:space="preserve">Letenka (Paríž-Concepcion), Lukáš Klein, Francúzsko, Cherbourg, Challenger 100, </t>
  </si>
  <si>
    <t>FD 20406</t>
  </si>
  <si>
    <t>L79XL2</t>
  </si>
  <si>
    <t>Letenka (Buenos Aires-Santiago), Lukáš Klein, Chile, Santiago, Atp 250, 7.3.-12.3.2021</t>
  </si>
  <si>
    <t>MyTrip</t>
  </si>
  <si>
    <t>Transport (Viedeň-Bratislava), Lukáš Klein, Chile, Santiago, Atp 250, 7.3.-12.3.2021</t>
  </si>
  <si>
    <t>213/21</t>
  </si>
  <si>
    <t>Letenka (Santiago-Viedeň), Lukáš Klein, Chile, Santiago, Atp 250, 7.3.-12.3.2021</t>
  </si>
  <si>
    <t>Millenium Travel s.r.o.</t>
  </si>
  <si>
    <t>FD 20382</t>
  </si>
  <si>
    <t>5014</t>
  </si>
  <si>
    <t>Rusko,Kazaň ITF J1 2021
Cestovné víza, Peter Naď, Peter Naď st.</t>
  </si>
  <si>
    <t>Veľvyslanectvo Ruskej federácie v SR</t>
  </si>
  <si>
    <t>6860</t>
  </si>
  <si>
    <t>Rusko,Kazaň ITF J1 2021
Ubytovanie 8.4.-12.4.2021 (4 noci) - Peter Naď</t>
  </si>
  <si>
    <t>Hotel Byliar Palace</t>
  </si>
  <si>
    <t>6861</t>
  </si>
  <si>
    <t>Rusko,Kazaň ITF J1 2021
Ubytovanie 8.4.-12.4.2021 (4 noci) - Peter Naď st.</t>
  </si>
  <si>
    <t>Rusko,Kazaň ITF J1 2021
Štartovné, Peter Naď</t>
  </si>
  <si>
    <t>YELTSIN CUP J1 KAZAN</t>
  </si>
  <si>
    <t>6945</t>
  </si>
  <si>
    <t>Rusko,Kazaň ITF J1 2021
Ubytovanie 12.4.-14.4.2021 (2 noci) - Peter Naď st.</t>
  </si>
  <si>
    <t>6959</t>
  </si>
  <si>
    <t>Rusko,Kazaň ITF J1 2021
Ubytovanie 14.4.-16.4.2021 (2 noci) - Peter Naď st.</t>
  </si>
  <si>
    <t>1657061636</t>
  </si>
  <si>
    <t>Rusko,Kazaň ITF J1 2021
RT PCR Testy, Peter Naď, Peter Naď st.</t>
  </si>
  <si>
    <t>BIOLAB</t>
  </si>
  <si>
    <t>6984</t>
  </si>
  <si>
    <t>Rusko,Kazaň ITF J1 2021
Ubytovanie 16.4.-17.4.2021 (1 noc) - Peter Naď st.</t>
  </si>
  <si>
    <t>7006</t>
  </si>
  <si>
    <t>Rusko,Kazaň ITF J1 2021
Ubytovanie 17.4.-18.4.2021 (1 noc) - Peter Naď st.</t>
  </si>
  <si>
    <t>Rusko,Kazaň ITF J1 2021
Vypletanie, Peter Naď</t>
  </si>
  <si>
    <t>INSULA</t>
  </si>
  <si>
    <t>7025</t>
  </si>
  <si>
    <t>Rusko,Kazaň ITF J1 2021
Transfer na letisko, Peter Naď</t>
  </si>
  <si>
    <t>Rusko,Kazaň ITF J1 2021
Taxi hala-hotel, Peter Naď</t>
  </si>
  <si>
    <t>Yandex</t>
  </si>
  <si>
    <t>Rusko,Kazaň ITF J1 2021
Taxi hotel-hala, Peter Naď</t>
  </si>
  <si>
    <t>Rusko,Kazaň ITF J1 2021
Taxi hotel-PCR testy, Peter Naď</t>
  </si>
  <si>
    <t>Rusko,Kazaň ITF J1 2021
Taxi PCR testy-hotel, Peter Naď</t>
  </si>
  <si>
    <t>FD 20470</t>
  </si>
  <si>
    <t>entry fee, ČR, Praha, ITF RPM Prague Open 2021, Miloš Karol</t>
  </si>
  <si>
    <t>2021090</t>
  </si>
  <si>
    <t>Ubytovanie, ČR, Praha, ITF RPM Prague Open 2021, Miloš Karol, 2 noci</t>
  </si>
  <si>
    <t>Hotel Relax Inn****</t>
  </si>
  <si>
    <t>antigen test, ČR, Praha, ITF RPM Prague Open 2021, Miloš Karol</t>
  </si>
  <si>
    <t>FD 20474</t>
  </si>
  <si>
    <t>Letenka, Turecko, Antalya, W15, Vienna-Antalya, Radka Zelníčková 15.5.2021</t>
  </si>
  <si>
    <t>Ubytovanie, Turecko, Antalya, W15, Radka Zelníčková, 4noci (15.5.-19.5.2021)</t>
  </si>
  <si>
    <t>Antalya Tenis Organizasyonlari</t>
  </si>
  <si>
    <t>Letenka, Turecko, Antalya, W15, Antalya-Vienna, Radka Zelníčková, 19.5.2021</t>
  </si>
  <si>
    <t>FD 20468</t>
  </si>
  <si>
    <t>155/21</t>
  </si>
  <si>
    <t>Letenka, Francúzsko, Lyon, WTA, Viktória Kužmová, Viedeň - Lyon</t>
  </si>
  <si>
    <t>Letenka, Francúzsko, Lyon, WTA, Ingrid Kužmová, Viedeň - Lyon</t>
  </si>
  <si>
    <t>214/21</t>
  </si>
  <si>
    <t>Letenka, Francúzsko, Lyon, WTA, Viktória Kužmová, Lyon - Viedeň</t>
  </si>
  <si>
    <t>Letenka, Francúzsko, Lyon, WTA, Ingrid Kužmová, Lyon - Viedeň</t>
  </si>
  <si>
    <t>FD 20469</t>
  </si>
  <si>
    <t>217/21</t>
  </si>
  <si>
    <t>Letenka, Mexico, Monterrey, WTA, Viktória Kužmová, Viedeň - Monterrey</t>
  </si>
  <si>
    <t>Letenka, Mexico, Monterrey, WTA, Tomáš Hrunčák, Viedeň - Monterrey</t>
  </si>
  <si>
    <t>Ubytovanie Letisko, Mexico, Monterrey, WTA, Viktória Kužmová, Tomáš Hrunčák 9.3.2021, 1 noc</t>
  </si>
  <si>
    <t>329/21</t>
  </si>
  <si>
    <t>Letenka, Mexico, Monterrey, WTA, USA, Miami, WTA, Viktória Kužmová, Monterrey - Miami</t>
  </si>
  <si>
    <t>Letenka, Mexico, Monterrey, WTA, USA, Miami, WTA, Tomáš Hrunčák, Monterrey - Miami</t>
  </si>
  <si>
    <t>330/21</t>
  </si>
  <si>
    <t>Letenka, USA, Miami, WTA, Viktória Kužmová, Miami - Viedeň</t>
  </si>
  <si>
    <t>Letenka, USA, Miami, WTA, Tomáš Hrunčák, Miami - Viedeň</t>
  </si>
  <si>
    <t>FD 20481</t>
  </si>
  <si>
    <t>Štartovné - Turecko, Antalya ITF W15, Romana Čisovská</t>
  </si>
  <si>
    <t xml:space="preserve">TENIS ORGANIZAS ANTALYA
</t>
  </si>
  <si>
    <t>Ubytovanie - Turecko, Antalya ITF W15, Romana Čisovská, 30.04 - 07.05, (7 nocí)</t>
  </si>
  <si>
    <t>Ubytovanie - Turecko, Antalya ITF W15, Romana Čisovská, 07.05 - 13.05, (6 nocí)</t>
  </si>
  <si>
    <t>TENIS ORGANIZAS ANTALYA</t>
  </si>
  <si>
    <t>Ubytovanie - Turecko, Antalya ITF W15, Romana Čisovská, 13.05 - 15.05, (2 nocí)</t>
  </si>
  <si>
    <t>Ubytovanie - Turecko, Antalya ITF W15, Romana Čisovská, 15.05 - 24.05, (9 nocí)</t>
  </si>
  <si>
    <t>Letenka, Turecko, Antalya ITF W15, Viedeň - Antalya - Viedeň, Romana Čisovská</t>
  </si>
  <si>
    <t>FD 20507</t>
  </si>
  <si>
    <t>entry fee, ČR, Most, ITF Most Open 2021, Miloš Karol</t>
  </si>
  <si>
    <t>Ubytovanie, ČR, Most, ITF Most Open 2021, Miloš Karol, 1 noc</t>
  </si>
  <si>
    <t>antigen test, ČR, Most, ITF Most Open 2021, Miloš Karol</t>
  </si>
  <si>
    <t>FD 20508</t>
  </si>
  <si>
    <t>Startovne/Banja Luka,Bosnia Hercegovina ITF$15000 Meri Eszter</t>
  </si>
  <si>
    <t>180/21</t>
  </si>
  <si>
    <t>Ubytovanie Banja Luka,Bosnia Hercegovina ITF$15000 Méri Eszter od 29.05.2021 do 06.06.2021</t>
  </si>
  <si>
    <t>Hotel Ideja,Banja Luka</t>
  </si>
  <si>
    <t>FD 20509</t>
  </si>
  <si>
    <t>Štartovné Slovinsko,Otočec$25000 Méri Eszter</t>
  </si>
  <si>
    <t>TK Otočec</t>
  </si>
  <si>
    <t>929546/1</t>
  </si>
  <si>
    <t>Ubytovanie Méri Eszter Slovinsko,Otočec$25000 od 22.05.2021 do 25.05.2021</t>
  </si>
  <si>
    <t>TERME KRKA-Hotel Šport Otočec</t>
  </si>
  <si>
    <t>FD 20519</t>
  </si>
  <si>
    <t>Ubytovanie - Turecko, Antalya, ITF M15, Matej Gálik, 27.04 - 11.05., (14 nocí)</t>
  </si>
  <si>
    <t>TENNIS ORGANISATIONA, Tarabya Mah. Sanatcilar, Istambul</t>
  </si>
  <si>
    <t>Ubytovanie PRÍPLATOK- Turecko, Antalya, ITF M15, Matej Gálik,  (2 nocí)</t>
  </si>
  <si>
    <t>Club MEGA Saray</t>
  </si>
  <si>
    <t>21/10347</t>
  </si>
  <si>
    <t>PCR test - Turecko, Antalya, ITF M15, Matej Gálik</t>
  </si>
  <si>
    <t>Medical Center Vienna Airport, Vienna International Airport</t>
  </si>
  <si>
    <t xml:space="preserve">Štartovné -Turecko, Antalya, ITF M15, Matej Gálik, WC (predkvalda) </t>
  </si>
  <si>
    <t>tennis</t>
  </si>
  <si>
    <t xml:space="preserve">Štartovné -Turecko, Antalya, ITF M15, Matej Gálik,  (kvalifikácia) </t>
  </si>
  <si>
    <t xml:space="preserve">Štartovné -Turecko, Antalya, ITF M15, Matej Gálik, (kvalifikácia) </t>
  </si>
  <si>
    <t>FD 20543</t>
  </si>
  <si>
    <t>Štartovné Turecko,Antalya $15000 Méri Eszter</t>
  </si>
  <si>
    <t>Ubytovanie Turecko,Antalya $15000 Méri Eszter od 30.04.2021-15.04.2021 15nocí</t>
  </si>
  <si>
    <t>Tenis Organisation Tarbya Mahallesi</t>
  </si>
  <si>
    <t>460/21</t>
  </si>
  <si>
    <t>Letenka Turecko,Antalya $15000 Méri Eszter Vienna.Antalya-Vienna</t>
  </si>
  <si>
    <t>MILLENIUM TRAVEL s.r.o.Bratislava</t>
  </si>
  <si>
    <t>FD 20588</t>
  </si>
  <si>
    <t>Ubytovanie, Chorvátsko, Šibenik, Futures M15, J. Fekete od 12.5. do 21.5. /10 nocí/</t>
  </si>
  <si>
    <t>Hotel Tanja Lepej, Dobrič 4, Šibenik</t>
  </si>
  <si>
    <t>Štartovné, Chorvátsko, Šibenik, Futures M15, J. Fekete, Predkvalifikácia</t>
  </si>
  <si>
    <t>ITF Men Šibenik Open</t>
  </si>
  <si>
    <t>Štartovné, Chorvátsko, Šibenik, Futures M15, J. Fekete, Kvalifikácia</t>
  </si>
  <si>
    <t>FD 20549</t>
  </si>
  <si>
    <t>Ubytovanie - Švajčiarsko, Klosters ITF W25, Romana Čisovská 17.06 - 22.06 (5 noci)</t>
  </si>
  <si>
    <t>Silvretta Park   Klosters</t>
  </si>
  <si>
    <t>FD 20668</t>
  </si>
  <si>
    <t>0544/2021</t>
  </si>
  <si>
    <t>Ubytovanie - Srbsko, Prokuplje ITF W15, Romana Čisovská 25.06 - 02.07 (7 noci)</t>
  </si>
  <si>
    <t>Hotel Hammeum   Prokuplje</t>
  </si>
  <si>
    <t>670/21</t>
  </si>
  <si>
    <t>Letenka, Srbsko, Prokuplje ITF W15, Niš - Viedeň, Romana Čisovská</t>
  </si>
  <si>
    <t>FD 20707</t>
  </si>
  <si>
    <t>Ubytovanie - Taliansko, Cordenons ITF W15, Romana Čisovská 25.07 - 30.07 (5 noci)</t>
  </si>
  <si>
    <t>Hotel SANTIN    PORDENONE</t>
  </si>
  <si>
    <t>FD 20687</t>
  </si>
  <si>
    <t>Ubytovanie - Taliansko, Tarvisio ITF W25, Romana Čisovská 10.07 - 12.07 (2 noci)</t>
  </si>
  <si>
    <t>Ubytovanie - Taliansko, Tarvisio ITF W25, Romana Čisovská 12.07 - 13.07 (1 noc)</t>
  </si>
  <si>
    <t>Cestovné - Taliansko, Tarvisio ITF W25, Romana Čisovská</t>
  </si>
  <si>
    <t>Roman Čísovský</t>
  </si>
  <si>
    <t>FD 20649</t>
  </si>
  <si>
    <t>802100638</t>
  </si>
  <si>
    <t>ubytovanie, AT,Kottingbrunn, KOTTINGBRUN OPEN, Miloš Karol, 17.7.2021  - 1 noc</t>
  </si>
  <si>
    <t>Motel Verde</t>
  </si>
  <si>
    <t>entry fee, AT,Kottingbrunn, KOTTINGBRUN OPEN, Miloš Karol, 17.7.2021</t>
  </si>
  <si>
    <t>ASVO JU&amp;AK Turnier Event</t>
  </si>
  <si>
    <t>802100657</t>
  </si>
  <si>
    <t>ubytovanie, AT,Kottingbrunn, KOTTINGBRUN OPEN, Miloš Karol, 18.7.2021 - 1 noc</t>
  </si>
  <si>
    <t>802100675</t>
  </si>
  <si>
    <t>ubytovanie, AT,Kottingbrunn, KOTTINGBRUN OPEN, Miloš Karol, 19.7.2021 - 1 noc</t>
  </si>
  <si>
    <t>802100689</t>
  </si>
  <si>
    <t>ubytovanie, AT,Kottingbrunn, KOTTINGBRUN OPEN, Miloš Karol, 20.7.2021 - 1 noc</t>
  </si>
  <si>
    <t>802100704</t>
  </si>
  <si>
    <t>ubytovanie, AT,Kottingbrunn, KOTTINGBRUN OPEN, Miloš Karol, 21.7.2021 - 1 noc</t>
  </si>
  <si>
    <t>180902</t>
  </si>
  <si>
    <t>antigen test, AT,Kottingbrunn, KOTTINGBRUN OPEN, Miloš Karol, 21.7.2021</t>
  </si>
  <si>
    <t>Schloss-Apotheke Kottingbrunn</t>
  </si>
  <si>
    <t>FD 20650</t>
  </si>
  <si>
    <t>21H066</t>
  </si>
  <si>
    <t>ubytovanie, SR,Poprad, POPRAD - TATRY OPEN 2021, Miloš Karol, 3.7.2021 - 8.7.2021 - 5 nocí</t>
  </si>
  <si>
    <t>Garni hotel TATRAMONTI***</t>
  </si>
  <si>
    <t>21H068</t>
  </si>
  <si>
    <t>ubytovanie, SR,Poprad, POPRAD - TATRY OPEN 2021, Miloš Karol, 8.7.2021 - 10.7.2021 - 2 noci</t>
  </si>
  <si>
    <t>entry fee, SR,Poprad, POPRAD - TATRY OPEN 2021, Miloš Karol</t>
  </si>
  <si>
    <t>FD 20546</t>
  </si>
  <si>
    <t>Ubytovanie + Transfer, Bosna a Hercegovina, Kiseljak, Futures $15.000, Lukáš Palovič (22.5.-24.5.2021) 2x nocí</t>
  </si>
  <si>
    <t>Hotel Bank Kiseljak</t>
  </si>
  <si>
    <t>Štartovné, Bosna a Hercegovina, Kiseljak, Futures $15.000, Lukáš Palovič</t>
  </si>
  <si>
    <t>Sarajevski Kiseljak</t>
  </si>
  <si>
    <t>FD 20559</t>
  </si>
  <si>
    <t>Ubytovanie, Švajčiarsko, Klosters, Futures $25.000, Lukáš Palovič (17.6.-22.6.2021) 5x nocí</t>
  </si>
  <si>
    <t>Silvretta Parkhotel</t>
  </si>
  <si>
    <t>FD 20667</t>
  </si>
  <si>
    <t>štartovné, J. Fekete, ITF Poprad 15 000</t>
  </si>
  <si>
    <t>Ubytovanie Aquacity Poprad, J. Fekete od 02.07 do 05.07. /3 noci/, ITF Poprad 15000</t>
  </si>
  <si>
    <t>Hotel Aquacity, Poprad</t>
  </si>
  <si>
    <t>štartovné Teniski klub, Doboj, Bosna a Hercegovina,  J. Fekete, ITF Doboj 15 000</t>
  </si>
  <si>
    <t>Teniski klub Doboj, Bosna a Herceg.</t>
  </si>
  <si>
    <t>2021/1859</t>
  </si>
  <si>
    <t>Ubytovanie Hotel Park Doboj, Bosna, Bosna a Hercegovina, J. Fekete od 10.07. do 15.07. /5 nocí/ IFT Doboj 15 000</t>
  </si>
  <si>
    <t>Hotel Park Doboj, Bosna a Herceg.</t>
  </si>
  <si>
    <t>FD 20739</t>
  </si>
  <si>
    <t>21000728/06/2021/H</t>
  </si>
  <si>
    <t>Ubytovanie -Doboj, BIH, M15, Matej Gálik, 10.07 - 11.07., (1 noc)</t>
  </si>
  <si>
    <t>Hotel Park Doboj, BIH</t>
  </si>
  <si>
    <t>Štartovné -Doboj, BIH, M15, Matej Gálik, kvalifikácia</t>
  </si>
  <si>
    <t>Teniski klub "DOBOJ"</t>
  </si>
  <si>
    <t>Cestovné - Bratislava-Doboj, BIH - Bratislava, M15 Doboj, BIH, Matej Galik</t>
  </si>
  <si>
    <t>Matej Galik</t>
  </si>
  <si>
    <t>FD 20740</t>
  </si>
  <si>
    <t>Ubytovanie -Poprad, Slovensko, M15, Matej Gálik, 2.07 - 6.07., (4 nocí)</t>
  </si>
  <si>
    <t xml:space="preserve">Apartmánový dom Família Smokovec, EUSEBIA s.r.o., </t>
  </si>
  <si>
    <t>Štartovné -Poprad, Slovensko, M15, Matej Gálik, kvalifikácia</t>
  </si>
  <si>
    <t>Cestovné - Bratislava - Poprad-Bratislava, M15 Poprad, Slovensko, Matej Gálik</t>
  </si>
  <si>
    <t>FD 20738</t>
  </si>
  <si>
    <t>21000702/06/2021/H</t>
  </si>
  <si>
    <t>Ubytovanie -Wroclaw, Poľsko, M25, Matej Gálik, 26.06 - 28.06., (2 nocí)</t>
  </si>
  <si>
    <t>Klub Sportowy"AZS Wroclaw" - Hotel GEM, Wroclaw</t>
  </si>
  <si>
    <t>Ubytovanie -Wroclaw, Poľsko, M25, Matej Gálik, 28.06 - 29.06., (1 noc)</t>
  </si>
  <si>
    <t>Štartovné -Wroclaw, Poľsko, M25, Matej Gálik, kvalifikácia</t>
  </si>
  <si>
    <t>FD 20633</t>
  </si>
  <si>
    <t>Štartovné Srbsko ,Prokuplje ITF $15000,Méri Eszter</t>
  </si>
  <si>
    <t>0604/2021</t>
  </si>
  <si>
    <t>Ubytovanie Srbsko,Prokuplje ITF $ 15000 Méri Eszter 13 nocí</t>
  </si>
  <si>
    <t>Hammeum Hotel,Prokuplje</t>
  </si>
  <si>
    <t>FD 20736</t>
  </si>
  <si>
    <t>434/21</t>
  </si>
  <si>
    <t>Letenka, 2 x Turecko, Antalya, ITF $15.000, Katarína Kužmová, Viedeň - Antalya - Viedeň, 30.4.-12.5.2021</t>
  </si>
  <si>
    <t>Štartovné, Turecko, Antalya, ITF $15.000, Katarína Kužmová</t>
  </si>
  <si>
    <t>Tennis Organisation, Tarabya Mah. Sanatcilar Km. Istanbul</t>
  </si>
  <si>
    <t>Ubytovanie, Turecko, Antalya, ITF $15.000, Katarína Kužmová</t>
  </si>
  <si>
    <t>FD 20737</t>
  </si>
  <si>
    <t>546/2021</t>
  </si>
  <si>
    <t>Ubytovanie, Srbsko, Prokuplje, ITF $15.000, Katarína Kužmová, 26.6.-2.7.2021, 7 nocí</t>
  </si>
  <si>
    <t>HOTEL HAMMEUM, Čutura Plus d.o.o. Prokuplje</t>
  </si>
  <si>
    <t>602/2021</t>
  </si>
  <si>
    <t>Ubytovanie, Srbsko, Prokuplje, ITF $15.000, Katarína Kužmová, 2.7.-8.7.2021, 6 nocí</t>
  </si>
  <si>
    <t>Štartovné, Srbsko, Prokuplje, ITF $15.000, Katarína Kužmová</t>
  </si>
  <si>
    <t>Tenicki Klub</t>
  </si>
  <si>
    <t>FD 20750</t>
  </si>
  <si>
    <t>21-7005/4238</t>
  </si>
  <si>
    <t>Ubytovanie - Rakusko, Warmbad Villach ITF W15, Romana Čisovská 16.08 - 19.08 (3 noci)</t>
  </si>
  <si>
    <t>B&amp;B Hotel Villach</t>
  </si>
  <si>
    <t xml:space="preserve">Cestovné - Rakusko, Warmbad Villach ITF W15, Romana Čisovská </t>
  </si>
  <si>
    <t>Roman Čisovský</t>
  </si>
  <si>
    <t>FD 20841</t>
  </si>
  <si>
    <t>Ubytovanie - Rakusko, Bad Waltersdorf ITF W15, Romana Čisovská 23.08 - 26.08 (3 noci)</t>
  </si>
  <si>
    <t xml:space="preserve">SAFENHOF </t>
  </si>
  <si>
    <t xml:space="preserve">Cestovné - Rakusko, Bad Waltersdorf ITF W15, Romana Čisovská </t>
  </si>
  <si>
    <t>FD 20751</t>
  </si>
  <si>
    <t>21-7005/4067</t>
  </si>
  <si>
    <t>Ubytovanie,Rakúsko,Warmbad-Villach,W15,Radka Zelníčková,3noci,15.08.-18.08.2021</t>
  </si>
  <si>
    <t>B&amp;B Hotels Austria GMB,Villach</t>
  </si>
  <si>
    <t>21-7005/4185</t>
  </si>
  <si>
    <t>Ubytovanie,Rakúsko,Warmbad-Villach,W15,Radka Zelníčková,1noc,18.08.-19.08.2021</t>
  </si>
  <si>
    <t>FD 20893</t>
  </si>
  <si>
    <t>Ubytovanie, Tereza Mihalíková, ITF W15 Heraklion, 23.-27.5., 4noci</t>
  </si>
  <si>
    <t>LYTTOS BEACH</t>
  </si>
  <si>
    <t>Doprava, let tam: Viedeň - Thessaloniky - Heraklion. Let späť Heraklion - Frankfurt -Viedeň, Tereza Mihalíková, ITF W15 Heraklion</t>
  </si>
  <si>
    <t>FD 20894</t>
  </si>
  <si>
    <t>Doprava, let Viedeň - Copenhagen a späť, Tereza Mihalíková, WTA Bastad 125K series</t>
  </si>
  <si>
    <t>Doprava, zmena spiatočného letu Copenhagen - Frankfurt - Viedeň, Tereza Mihalíková, WTA Bastad 125K series</t>
  </si>
  <si>
    <t>FD 20895</t>
  </si>
  <si>
    <t>Doprava, let Viedeň - Frankfurt - Gdynia a späť : Varšava - Viedeň, Tereza Mihalíková, WTA 250 Poland Open, Gdynia</t>
  </si>
  <si>
    <t>Doprava, zmena spiatočného letu : Gdynia - Zurich - Viedeň, Tereza Mihalíková, WTA250 Poland Open, Gdynia</t>
  </si>
  <si>
    <t>FD 20896</t>
  </si>
  <si>
    <t>Ubytovanie, Tereza Mihalíková, ITF W60 Reinert open, 23.30.7. - 7 nocí</t>
  </si>
  <si>
    <t>Landhotel Buchenkrug</t>
  </si>
  <si>
    <t>Doprava, let Viedeň - Mníchov, Mníchov - Muenster a späť, Tereza Mihalíková, ITF W60 Reinert open</t>
  </si>
  <si>
    <t>FD 20897</t>
  </si>
  <si>
    <t>Doprava, let Viedeň - Mníchov - Cluj Napoca, Tereza Mihalíková, WTA 250 Cluj Napoca, Rumunsko</t>
  </si>
  <si>
    <t>FD 20958</t>
  </si>
  <si>
    <t>2021080238</t>
  </si>
  <si>
    <t>Ubytovanie, SR, Žilina, M15 Žilina, Miloš Karol, 2 noci</t>
  </si>
  <si>
    <t>entry fee, SR, Žilina, M15 Žilina, Miloš Karol</t>
  </si>
  <si>
    <t>FD 20988</t>
  </si>
  <si>
    <t>001918/2021</t>
  </si>
  <si>
    <t>ubytovanie,ČR,Pardubice, Moneta Pardubice OPEN 2021, Miloš Karol, 20.-21.9.2021  - 2 noci</t>
  </si>
  <si>
    <t>Hotel Zlatá Štika</t>
  </si>
  <si>
    <t>449/11/1</t>
  </si>
  <si>
    <t>ubytovanie,ČR,Pardubice, Moneta Pardubice OPEN 2021, Miloš Karol, 22.9.2021  - 1 noc</t>
  </si>
  <si>
    <t>Blatenský Dvúr</t>
  </si>
  <si>
    <t>entry fee, ČR, Pardubice, Moneta Pardubice OPET 2021, Miloš Karol</t>
  </si>
  <si>
    <t>entry fee, HU, Budapest, M25 BUDAPEST, Miloš Karol</t>
  </si>
  <si>
    <t>F02-1045/2021</t>
  </si>
  <si>
    <t>ubytovanie,HU,Budapest, M25 BUDAPEST, Miloš Karol, 25.-26.9.2021  - 1 noc</t>
  </si>
  <si>
    <t>VITTA  HOTEL</t>
  </si>
  <si>
    <t>BP1-420/2021</t>
  </si>
  <si>
    <t>ubytovanie,HU,Budapest, M25 BUDAPEST, Miloš Karol, 26.-28.9.2021  - 2 noci</t>
  </si>
  <si>
    <t>OTP Hotel Budapest</t>
  </si>
  <si>
    <t>BP1-428/2021</t>
  </si>
  <si>
    <t>ubytovanie,HU,Budapest, M25 BUDAPEST, Miloš Karol, 28.-29.9.2021  - 1 noc</t>
  </si>
  <si>
    <t>BBHOT-2021-546</t>
  </si>
  <si>
    <t>ubytovanie,HU,Budapest, M25 BUDAPEST, Miloš Karol, 29.-30.9.2021  - 1 noc</t>
  </si>
  <si>
    <t>Hotel Sektor Kft</t>
  </si>
  <si>
    <t>FD 20960</t>
  </si>
  <si>
    <t>entry fee, ČR, Praha, M25 PRAGUE, Miloš Karol</t>
  </si>
  <si>
    <t>HU2021128566</t>
  </si>
  <si>
    <t>ubytovanie,ČR,Praha, M25 PRAGUE, Miloš Karol, 2.-3.10.2021  - 1 noc</t>
  </si>
  <si>
    <t>Hotel Kanárek</t>
  </si>
  <si>
    <t>HU2021128582</t>
  </si>
  <si>
    <t>ubytovanie,ČR,Praha, M25 PRAGUE, Miloš Karol, 3.-4.10.2021  - 1 noc</t>
  </si>
  <si>
    <t>20210209</t>
  </si>
  <si>
    <t>ubytovanie,ČR,Praha, M25 PRAGUE, Miloš Karol, 4.-5.10.2021  - 1 noc</t>
  </si>
  <si>
    <t>Hotel WOLF</t>
  </si>
  <si>
    <t>HU2021128642</t>
  </si>
  <si>
    <t>ubytovanie,ČR,Praha, M25 PRAGUE, Miloš Karol, 5.-6.10.2021  - 1 noc</t>
  </si>
  <si>
    <t>HU2021128650</t>
  </si>
  <si>
    <t>ubytovanie,ČR,Praha, M25 PRAGUE, Miloš Karol, 6.-7.10.2021  - 1 noc</t>
  </si>
  <si>
    <t>FD 20987</t>
  </si>
  <si>
    <t>Transfer to Airport Viena, Turecko, Antalya, M15,  J. Fekete</t>
  </si>
  <si>
    <t>Transport to Airport Viena</t>
  </si>
  <si>
    <t>Ubytovanie, Turecko, Antalya, M15, J. Fekete od 01.04 do 08.04. /7 nocí/</t>
  </si>
  <si>
    <t xml:space="preserve">Tenis Organizasyom club Mecasaray Hotel Kadrive Antalya </t>
  </si>
  <si>
    <t>Ubytovanie, Turecko, Antalya, M15, J. Fekete od 08.04 do 15.04. /7 nocí/</t>
  </si>
  <si>
    <t xml:space="preserve">Tenis Organizasyoni club Mecasaray Hotel Kadrive Antalya </t>
  </si>
  <si>
    <t>Ubytovanie, Turecko, Antalya, M15, J. Fekete od 29.03 do 01.04. /3 nocí/</t>
  </si>
  <si>
    <t>Sign-in WC - predkvalifikácia, Turecko, Antalya, M15, J. Fekete</t>
  </si>
  <si>
    <t>Sign-in, Turecko, Antalya, M15, J. Fekete</t>
  </si>
  <si>
    <t>FD 20965</t>
  </si>
  <si>
    <t>Ubytovanie, Ukraina, Vyshkovo, Futures $15.000, J. Fekete, od 18.9.-23.9.2021 /5 nocí/</t>
  </si>
  <si>
    <t>Apartel, Shayan, Eco resort, Vyškovo, Ukraina</t>
  </si>
  <si>
    <t>Cestovné - Vlak, Wien - Bratislava, Ukraina, Vyshkovo, Futures $15.000, J. Fekete</t>
  </si>
  <si>
    <t>QBB, Personenverkehr AG</t>
  </si>
  <si>
    <t>EA094575</t>
  </si>
  <si>
    <t>Cestovné - Vlak, Mukacheve -Wien, Ukraina, Vyshkovo, Futures $15.000, J. Fekete</t>
  </si>
  <si>
    <t>Klabkarta</t>
  </si>
  <si>
    <t>EA094574</t>
  </si>
  <si>
    <t>Kvitok</t>
  </si>
  <si>
    <t>FD 20981</t>
  </si>
  <si>
    <t xml:space="preserve">Ubytovanie - turnaj  M25 Budapest, Hungary, Matej Gálik, 25.9.-26.9.2021 (1 noc), </t>
  </si>
  <si>
    <t>HU12675818</t>
  </si>
  <si>
    <t>Thermal hotel AQUINCUM ZRT., H-1036 Budapest, Arpád fejedelem útja 94.</t>
  </si>
  <si>
    <t>Štartovné turnaj M25 Budapest, Hungary, kvalifikácia, Matej Gálik</t>
  </si>
  <si>
    <t>ITF WORLD TENNIS TOUR</t>
  </si>
  <si>
    <t>Cestovné - Budapešť-Bratislava,  M25 Budapest, Hungary, 250km</t>
  </si>
  <si>
    <t>FD 20980</t>
  </si>
  <si>
    <t xml:space="preserve">Ubytovanie - turnaj  M25 Praha, CZE, Matej Gálik, 2.10.-3.10.2021 (1 noc), </t>
  </si>
  <si>
    <t>Hotel Kanárek, Proti Proudu 6, Praha 10, 10200</t>
  </si>
  <si>
    <t>Štartovné turnaj M25 Praque, CZE, kvalifikácia, Matej Gálik</t>
  </si>
  <si>
    <t>Orel jednota Praha - Balkán, Na Balkáne 812, 130 00 Praha 3</t>
  </si>
  <si>
    <t>Cestovné - Praha, CZE - Bratislava,  turnaj M25 Prague, CZE, hráč Matej Galik, 360 km</t>
  </si>
  <si>
    <t>FD 20983</t>
  </si>
  <si>
    <t>Ubytovanie -Zilina, Slovakia, M15, Matej Gálik, 30.08 - 1.09., (2 noci), turnaj M15 Zilina</t>
  </si>
  <si>
    <t>elima s.r.o., Vojtecha Tvrdeho 783/4, 010 01 zilina</t>
  </si>
  <si>
    <t>Cestovné - Bratislava-Zilina,Zilina - Bratislava, M15 Zilina, Slovakia , Matej Galik</t>
  </si>
  <si>
    <t>FD 20982</t>
  </si>
  <si>
    <t xml:space="preserve">Ubytovanie - turnaj  M25 Jablonec nad Nisou, ČR, Matej Gálik, 15.5.-16.5.2021 (1 noc), </t>
  </si>
  <si>
    <t>Hotel Merkur s.r.o.,Anenské námestie 8, 466 68 Jablonec Nad Nisou</t>
  </si>
  <si>
    <t xml:space="preserve">Ubytovanie - turnaj  M25 Jablonec nad Nisou, ČR, Matej Gálik, 16.5.-17.5.2021 (1 noc), </t>
  </si>
  <si>
    <t>PYTLOUN GRAND HOTEL IMPE, Liberec, 1.mája 757/29, 46007 Liberec</t>
  </si>
  <si>
    <t>Štartovné turnaj M25  Jablonec nad Nisou, ČR, kvalifikácia, Matej Gálik</t>
  </si>
  <si>
    <t>Cestovné - Bratislava- Jablonec nad Nisou -Bratislava,  turnaj M25 jablonec nad Nisou,  960km</t>
  </si>
  <si>
    <t>FD 21072</t>
  </si>
  <si>
    <t>Ubytovanie, Slovensko, Žilina, Futures $15.000, Krištof Minárik, János Fekete (29.8.-2.9.2021) 4x nocí</t>
  </si>
  <si>
    <t>Štartovné, Slovensko, Žilina, Futures $15.000, Krištof Minárik</t>
  </si>
  <si>
    <t>Tenisový Klub Žilina</t>
  </si>
  <si>
    <t>Cestovné, Slovensko, Žilina, Futures $15.000, Krištof Minárik, János Fekete</t>
  </si>
  <si>
    <t>Krištof Minárik</t>
  </si>
  <si>
    <t>FD 21210</t>
  </si>
  <si>
    <t>471/21</t>
  </si>
  <si>
    <t>Letenka z turnaja, Alex Molčan, 20.5.2021 Oeiras, Portugalsko, Challenger</t>
  </si>
  <si>
    <t>Millennium Travel s.r.o</t>
  </si>
  <si>
    <t>441/21</t>
  </si>
  <si>
    <t>Letenka na turnaj, Alex Molčan, 15.5.2021, Oeiras, Portugalsko, Challenger</t>
  </si>
  <si>
    <t>132021/4406</t>
  </si>
  <si>
    <t>Ubytovanie, Alex Molčan, 1 noc, 19.5.2021, Oeiras, Portugalsko, Challenger</t>
  </si>
  <si>
    <t>Vila Gale-Sociedade de Empreendimentos Turisticos, SA</t>
  </si>
  <si>
    <t>FD 21205</t>
  </si>
  <si>
    <t>513/21</t>
  </si>
  <si>
    <t>Letenka z turnaja, Alex Molčan, 30.5.2021, Belehrad, Srbsko, ATP Belehrad</t>
  </si>
  <si>
    <t>Ubytovanie, Alex Molčan, 1 noc, 20.5.2021, Belehrad, Srbsko, ATP Belehrad</t>
  </si>
  <si>
    <t>DELTA Hospitality d.o.o</t>
  </si>
  <si>
    <t>Taxi, Belehrad, Srbsko, ATP Belehrad</t>
  </si>
  <si>
    <t>Unirent Cars Beograd</t>
  </si>
  <si>
    <t>FD 21206</t>
  </si>
  <si>
    <t>378/21</t>
  </si>
  <si>
    <t>Letenka z turnaja, Alex Molčan, 22.4.2021 Rím, Taliansko, Challenger</t>
  </si>
  <si>
    <t>345/21</t>
  </si>
  <si>
    <t>Letenka na turnaj, Alex Molčan, 16.4.2021, Rím, Taliansko, Challenger</t>
  </si>
  <si>
    <t>FD 21209</t>
  </si>
  <si>
    <t>22/21</t>
  </si>
  <si>
    <t>Letenka na turnaj Alex Molčan, 3.1.2021 Antalya, Turecko, ATP 250</t>
  </si>
  <si>
    <t>23/21</t>
  </si>
  <si>
    <t>Letenka z turnaja, Alex Molčan, 9.1.2021 Antalya, Turecko, ATP 250</t>
  </si>
  <si>
    <t>R3-9327</t>
  </si>
  <si>
    <t>Ubytovanie na turnaji, Alex Molčan, 1 noc 8.1.2021, Antalya, Turecko, ATP 250</t>
  </si>
  <si>
    <t>Tenis Akademi Insartpeyza</t>
  </si>
  <si>
    <t>Transfer na letisko Bratislava-Viedeň 3.1, Alex Molčan</t>
  </si>
  <si>
    <t>LIMOUSINE SERVICE s.r.o.</t>
  </si>
  <si>
    <t>Transfer na letisko Viedeň-Bratislava 9.1, Alex Molčan</t>
  </si>
  <si>
    <t>FD 21207</t>
  </si>
  <si>
    <t>298/21</t>
  </si>
  <si>
    <t>Letenka z turnaja, Alex Molčan, 10.3.2021, Marseille, Francúzsko, ATP 250</t>
  </si>
  <si>
    <t>FD 21201</t>
  </si>
  <si>
    <t>Letenka z turnaja, Alex Molčan, 5.3.2021 Las Palmas, Španielsko, Challenger</t>
  </si>
  <si>
    <t>274/21</t>
  </si>
  <si>
    <t>Letenka na turnaj, Alex Molčan, 12.2.2021, Las Palmas, Španielsko, Challenger</t>
  </si>
  <si>
    <t>RI-RH0005459</t>
  </si>
  <si>
    <t>Ubytovanie, Alex Molčan, 1 noc, 19.2.2021, Las Palmas, Španielsko</t>
  </si>
  <si>
    <t>B76315829</t>
  </si>
  <si>
    <t>Hocisa Reina, SLU - Bull Reina Isabel &amp; Spa</t>
  </si>
  <si>
    <t>FD 21204</t>
  </si>
  <si>
    <t>315/21</t>
  </si>
  <si>
    <t>Letenka z turnaja, Alex Molčan, 6.4.2021 Oeiras, Portugalsko, Challenger</t>
  </si>
  <si>
    <t>FD 21208</t>
  </si>
  <si>
    <t>94/21</t>
  </si>
  <si>
    <t>Letenka na turnaj Alex Molčan, 31.1.2021 Villena, Španielsko, 25k ITF</t>
  </si>
  <si>
    <t>119/21</t>
  </si>
  <si>
    <t>Letenka na turnaj Alex Molčan, 5.2.2021 Villena, Španielsko, 25k ITF</t>
  </si>
  <si>
    <t>PCR Test, Španieľsko, Villena, ITF 25k</t>
  </si>
  <si>
    <t>Imed Elche</t>
  </si>
  <si>
    <t>Ubytovanie na turnaji, Alex Molčan, 5 noci, 31.1.-4.2.2021 Villena, Španielsko</t>
  </si>
  <si>
    <t>Pension La Casa De Los Aromas</t>
  </si>
  <si>
    <t>FD 21202</t>
  </si>
  <si>
    <t>300/21</t>
  </si>
  <si>
    <t>Letenka z turnaja, Alex Molčan, 28.3.2021 Zadar, Chorvátsko, Challenger</t>
  </si>
  <si>
    <t>Ubytovanie na turnaji, Alex Molčan, 1 noc, 27.3.2021, Velika Gorica, Chorvátsko</t>
  </si>
  <si>
    <t>MC-Ultimaks d.o.o</t>
  </si>
  <si>
    <t>Ubytovanie na turnaji, Alex Molčan, 3 noci,19.3-23-3.2021, Zadar, Chorvátsko</t>
  </si>
  <si>
    <t>Punta Skala d.o.o</t>
  </si>
  <si>
    <t>FD 21203</t>
  </si>
  <si>
    <t>208/21</t>
  </si>
  <si>
    <t>Letenka na turnaj Alex Molčan, 14.2.2021 Cherbourg, Francúzsko, Challenger</t>
  </si>
  <si>
    <t>Ubytovanie na turnaji, Alex Molčan, 1 noc, 5.2.2021, Cherbourg, Francúzsko</t>
  </si>
  <si>
    <t>Societe Hoteliere La Glacerie</t>
  </si>
  <si>
    <t>FR80417738994</t>
  </si>
  <si>
    <t>Hotel Alexander SAS</t>
  </si>
  <si>
    <t>FD 21070</t>
  </si>
  <si>
    <t>Ubytovanie na turnaji Turecko  Antalya W15,  Hotel CLUB MEGASARAY 10.10.-15.10.2021, Bianca Behúlová</t>
  </si>
  <si>
    <t>Hotel CLUB MEGASARAY</t>
  </si>
  <si>
    <t>FD 21056</t>
  </si>
  <si>
    <t>Štartovné Méri Eszter, Antalya.Turecko turnaj ITF 15.000</t>
  </si>
  <si>
    <t>Ubytovanie Antalya Turecko, Méri Eszter od 10.10.2021 do 21.10.2021</t>
  </si>
  <si>
    <t>TENNIS ORGANISATION,Club Megasaray Belek,Antalya</t>
  </si>
  <si>
    <t>1121/21</t>
  </si>
  <si>
    <t>Letenka Vienna-Antalya,turnaj ITF15.000,Méri Eszter</t>
  </si>
  <si>
    <t>Millenium Travel,s.r.o.Bratislava</t>
  </si>
  <si>
    <t>1167/21</t>
  </si>
  <si>
    <t>Letenka-Antalya-Vienna,turnaj ITF15.000,Méri Eszter</t>
  </si>
  <si>
    <t>FD 21313</t>
  </si>
  <si>
    <t>Ubytovanie , Rebecca Šramková, USOPEN , New york , 18.-27.8.2021</t>
  </si>
  <si>
    <t>Intercontinental New York Barclay</t>
  </si>
  <si>
    <t>Letenka Vieden-New York 18.-27.2021 , Rebecca Šramková , USOPEN , New York</t>
  </si>
  <si>
    <t>Millenium Travel s.r.o</t>
  </si>
  <si>
    <t>FD 21212</t>
  </si>
  <si>
    <t>Ubytovanie, Španielsko, Barcelona, ITF3, Salma Drugdová, 3noci</t>
  </si>
  <si>
    <t>Hotel Esplegues</t>
  </si>
  <si>
    <t>Štartovné, Španielsko, Barcelona, ITF3, Salma Drugdová</t>
  </si>
  <si>
    <t>ASSOCIACIO ESPORTIVA NACHO JUNCASO</t>
  </si>
  <si>
    <t>Cestovné - Letenky, Španielsko, Barcelona, ITF3, Salma Drugdová</t>
  </si>
  <si>
    <t>SATUR, s.r.o.</t>
  </si>
  <si>
    <t>FD 21213</t>
  </si>
  <si>
    <t>Ubytovanie, ČR, Véska, ITF4, Salma Drugdová, 4noci</t>
  </si>
  <si>
    <t>HOTEL SPORT VESKA</t>
  </si>
  <si>
    <t>Štartovné, ČR, Véska, ITF4, Salma Drugdová</t>
  </si>
  <si>
    <t>Sportovní klub Véska</t>
  </si>
  <si>
    <t>Cestovné, ČR, Véska, ITF4, Salma Drugdová</t>
  </si>
  <si>
    <t>Jana Ištóková</t>
  </si>
  <si>
    <t>FD 21214</t>
  </si>
  <si>
    <t>Ubytovanie, Nemecko, Merzig, ITF3 U18, Salma Drugdová, 3noci</t>
  </si>
  <si>
    <t>Holiday Inn Expres EIN IHG HOTEL</t>
  </si>
  <si>
    <t>Štartovné, Nemecko, Merzig, ITF3 U18, Salma Drugdová</t>
  </si>
  <si>
    <t>Tennisclub Schwarz-Weis Merzig</t>
  </si>
  <si>
    <t>Cestovné, Nemecko, Merzig, ITF3 U18, Salma Drugdová</t>
  </si>
  <si>
    <t>Covid-19 Test, Nemecko, Merzig, ITF3 U18, Salma Drugdová</t>
  </si>
  <si>
    <t>Phoenix Corporation s.r.o.</t>
  </si>
  <si>
    <t>FD 21211</t>
  </si>
  <si>
    <t>Covid-19 Test, ČR, Praha, ITF U18 G3 Salma Drugdová</t>
  </si>
  <si>
    <t>Covid-19 Test, BIH, Mostar, ITF U18 G3 Salma Drugdová</t>
  </si>
  <si>
    <t>Covid-19 Test, Bel, Charleoi, ITF U18 G1 Salma Drugdová</t>
  </si>
  <si>
    <t>CHU UCL NAMUR</t>
  </si>
  <si>
    <t>Covid-19 Test, Ne, Ingelheim, ITF U18 G3 Salma Drugdová</t>
  </si>
  <si>
    <t>FD 21278</t>
  </si>
  <si>
    <t>Ubytovanie, ČR, Staré Splavy, ITF 60.000, Rebecca Šrámková, Michal Mertiňák, 13.6.-16.6.2021, 3 noci</t>
  </si>
  <si>
    <t>Hotel Berg, s.r.o., Pod valem 851, Prúhonice</t>
  </si>
  <si>
    <t>Ubytovanie, ČR, Staré Splavy, ITF 60.000, Rebecca Šrámková, Michal Mertiňák, 16.6.-17.6.2021, 1 noc</t>
  </si>
  <si>
    <t>FD 21277</t>
  </si>
  <si>
    <t>Ubytovanie, ČR, Praha, WTA 250, Rebecca Šrámková, 8.7.2021, 1 noc</t>
  </si>
  <si>
    <t>Vienna House Diplomat Prague a.s., Evropská 15, Praha</t>
  </si>
  <si>
    <t>Cestovné - Vlak, ČR, Praha, WTA 250, Rebecca Šrámková</t>
  </si>
  <si>
    <t>Železničná spoločnost Slovensko</t>
  </si>
  <si>
    <t>FD 21276</t>
  </si>
  <si>
    <t>Letenka, V.Británia, London, Wimbledon, Rebecca Šrámková, Viedeň - London - Viedeň</t>
  </si>
  <si>
    <t>Millenium travel , s.r.o</t>
  </si>
  <si>
    <t>FD 21275</t>
  </si>
  <si>
    <t>Ubytovanie,  ČR, Praha, ITF 25.000, Rebecca Šrámková</t>
  </si>
  <si>
    <t>Bohemia Properties, a.s., Teplická 492, Praha</t>
  </si>
  <si>
    <t>FD 21274</t>
  </si>
  <si>
    <t>Ubytovanie, UAE, Fujairah, ITF 25.000, Rebecca Šrámková, 17.1.-19.1.2021, 2 noci</t>
  </si>
  <si>
    <t>Novotel Hotels, P.O.Box 2751, Fujairah, UAE</t>
  </si>
  <si>
    <t>FD 21273</t>
  </si>
  <si>
    <t>62100</t>
  </si>
  <si>
    <t>Ubytovanie, Francúzsko, Andrezieux Bouton, ITF 60.000, Rebecca Šrámková, 23.1.-25.1.2021, 3 noci</t>
  </si>
  <si>
    <t>Hotel Premiere Classe</t>
  </si>
  <si>
    <t>56640</t>
  </si>
  <si>
    <t>Ubytovanie, Francúzsko, Andrezieux Bouton, ITF 60.000, Rebecca Šrámková, 26.1.-28.1.2021, 3 noci</t>
  </si>
  <si>
    <t>FD 21270</t>
  </si>
  <si>
    <t>Letenka, USA, Orlando, ITF 25.000, Rebecca Šrámková, Viedeň - Orlando - Los Angeles - Viedeň</t>
  </si>
  <si>
    <t>Millenium travel</t>
  </si>
  <si>
    <t>153380</t>
  </si>
  <si>
    <t>Ubytovanie, USA, Orlando, ITF 25.000, Rebecca Šrámková, 12.2.-19.2.2021, 7 nocí</t>
  </si>
  <si>
    <t>Double Tree Orlando</t>
  </si>
  <si>
    <t>55143901</t>
  </si>
  <si>
    <t>Ubytovanie, USA, Orlando, ITF 25.000, Rebecca Šrámková, 19.2.-20.2.2021, 1 noc</t>
  </si>
  <si>
    <t>FD 21279</t>
  </si>
  <si>
    <t>4988763</t>
  </si>
  <si>
    <t>Ubytovanie, USA, Boca Raton, ITF 25.000, Rebecca Šrámková, 20.2.-24.2.2021, 4 noci</t>
  </si>
  <si>
    <t>Wyndham Boca Raton</t>
  </si>
  <si>
    <t>FD 21271</t>
  </si>
  <si>
    <t>132021/2371</t>
  </si>
  <si>
    <t>Ubytovanie, Portugalsko, Lisabon, ITF 60.000, Rebecca Šrámková, 4 noci</t>
  </si>
  <si>
    <t>Hotel Vila Gale</t>
  </si>
  <si>
    <t>132021/2519</t>
  </si>
  <si>
    <t>Ubytovanie, Portugalsko, Lisabon, ITF 60.000, Rebecca Šrámková, 2 noci</t>
  </si>
  <si>
    <t>132021/2621</t>
  </si>
  <si>
    <t>Ubytovanie, Portugalsko, Lisabon, ITF 60.000, Rebecca Šrámková, 1 noc</t>
  </si>
  <si>
    <t>35521</t>
  </si>
  <si>
    <t>Letenka, Portugalsko, Lisabon, ITF 60.000, Rebecca Šrámková, Viedeň - Lisabon - Viedeň</t>
  </si>
  <si>
    <t>25382</t>
  </si>
  <si>
    <t>Covid-19 Test, Portugalsko, Lisabon, ITF 60.000, Rebecca Šrámková</t>
  </si>
  <si>
    <t>SynLab</t>
  </si>
  <si>
    <t>FD 21268</t>
  </si>
  <si>
    <t>463/21</t>
  </si>
  <si>
    <t>Letenka, Francúzsko, Paríž, Roland Garros 2021, Rebecca Šrámková, Viedeň - Paríž</t>
  </si>
  <si>
    <t>Millennium travel s.r.o</t>
  </si>
  <si>
    <t>511/21</t>
  </si>
  <si>
    <t>Letenka, Francúzsko, Paríž, Roland Garros 2021, Rebecca Šrámková, Paríž - Viedeň</t>
  </si>
  <si>
    <t>Ubytovanie, Francúzsko, Paríž, Roland Garros 2021, Rebecca Šrámková, 20.5.-29.5.2021, 2 noci</t>
  </si>
  <si>
    <t xml:space="preserve">Novotel Hotel </t>
  </si>
  <si>
    <t>FD 21267</t>
  </si>
  <si>
    <t>688/1090/1</t>
  </si>
  <si>
    <t>Ubytovanie, Chorvátsko, Zagreb, ITF 60.000, Rebecca Šrámková, Michal Mertiňák, 24.4.-28.4.2021, 4 noci</t>
  </si>
  <si>
    <t>Sheratron Zagreb</t>
  </si>
  <si>
    <t>FD 21266</t>
  </si>
  <si>
    <t>Ubytovanie, Slovinsko, Otocec, ITF 25.000, Rebecca Šrámková, 4 noci</t>
  </si>
  <si>
    <t>Terme Krka</t>
  </si>
  <si>
    <t>FD 21269</t>
  </si>
  <si>
    <t>8/21</t>
  </si>
  <si>
    <t>Letenka, UAE, Dubai, Australian Open, Qualies, Rebecca Šrámková, Viedeň - Dubai - Viedeň</t>
  </si>
  <si>
    <t>35772271</t>
  </si>
  <si>
    <t xml:space="preserve">Millenium travel </t>
  </si>
  <si>
    <t>Ubytovanie, UAE, Dubai, Australian Open, Qualies, Rebecca Šrámková, 1.1.-4.1.2021, 4 noci</t>
  </si>
  <si>
    <t>11111111</t>
  </si>
  <si>
    <t>Holiday inn Express</t>
  </si>
  <si>
    <t>Cestovné - Taxi, UAE, Dubai, Australian Open, Qualies, Rebecca Šrámková</t>
  </si>
  <si>
    <t>Uber</t>
  </si>
  <si>
    <t>Cestovné - Vízum, UAE, Dubai, Australian Open, Qualies, Rebecca Šrámková</t>
  </si>
  <si>
    <t>Home affairs-online</t>
  </si>
  <si>
    <t>Ubytovanie, UAE, Dubai, Australian Open, Qualies, Rebecca Šrámková, 16.1.2021, 1 noc</t>
  </si>
  <si>
    <t>Crowne Plaza Dubai Marina</t>
  </si>
  <si>
    <t>Ubytovanie, UAE, Dubai, Australian Open, Qualies, Rebecca Šrámková, 19.1.-20.1.2021, 2 noci</t>
  </si>
  <si>
    <t>FD 21272</t>
  </si>
  <si>
    <t>7137</t>
  </si>
  <si>
    <t>Cestovné - Transport, USA, Newport Beach, California, ITF 25.000, Rebecca Šrámková</t>
  </si>
  <si>
    <t>Uber taxi</t>
  </si>
  <si>
    <t>19539</t>
  </si>
  <si>
    <t>Letenka, USA, Newport Beach, California, ITF 25.000, Rebecca Šrámková</t>
  </si>
  <si>
    <t>Spirit Airlines</t>
  </si>
  <si>
    <t>8078802</t>
  </si>
  <si>
    <t>Prenájom Auta, USA, Newport Beach, California, ITF 25.000, Rebecca Šrámková</t>
  </si>
  <si>
    <t>TuroApp</t>
  </si>
  <si>
    <t>5571</t>
  </si>
  <si>
    <t>FD 21217</t>
  </si>
  <si>
    <t>2111051HRPGSM</t>
  </si>
  <si>
    <t>Letenky, Španieľsko, Castellon, ITF 15.000, Vienna - Valencia - Vienna, Bianca Behúlová</t>
  </si>
  <si>
    <t>MILLENIUM TRAVEL, s.r.o., Bratislava</t>
  </si>
  <si>
    <t>Ubytovanie, Španieľsko, Castellon, ITF 15.000 , 1.11.- 7.11.2021, Bianca Behúlová</t>
  </si>
  <si>
    <t>Hotel Bag, Hermanos Bou 154, 12100 Castellon de la Plana, Espaňa</t>
  </si>
  <si>
    <t>FD 21218</t>
  </si>
  <si>
    <t>Ubytovanie, Srbsko, Novi Sad, Futures $15.000, Lukáš Palovič (31.7.-4.8.2021) 4x nocí</t>
  </si>
  <si>
    <t>Hotel Park</t>
  </si>
  <si>
    <t>Štartovné, Srbsko, Novi Sad, Futures $15.000, Lukáš Palovič</t>
  </si>
  <si>
    <t>Tennis club Meridiana</t>
  </si>
  <si>
    <t>Cestovné, Srbsko, Novi Sad, Futures $15.000, Lukáš Palovič</t>
  </si>
  <si>
    <t>Ing. Peter Palovič</t>
  </si>
  <si>
    <t>FD 21227</t>
  </si>
  <si>
    <t>1187/21</t>
  </si>
  <si>
    <t>Letenka, 2 x Taliansko, Solarino, ITF $15.000, Katarína Kužmová, Ingrid Kužmová, Viedeň - Catania</t>
  </si>
  <si>
    <t>MILLENNIUM TRAVEL, s.r.o., Nám. 1. mája 2, Bratislava</t>
  </si>
  <si>
    <t>1282/21</t>
  </si>
  <si>
    <t>Letenka, 2 x Taliansko, Solarino, ITF $15.000, Katarína Kužmová, Ingrid Kužmová, Catania - Viedeň</t>
  </si>
  <si>
    <t>1253/2021</t>
  </si>
  <si>
    <t>Ubytovanie, Taliansko, Solarino, ITF $15.000, Katarína Kužmová, Ingrid Kužmová, 6.11-14.11.2021</t>
  </si>
  <si>
    <t>LEOTENNIS ACADEMY, G Battista de la Salle 12, Catania</t>
  </si>
  <si>
    <t>1469/2021</t>
  </si>
  <si>
    <t>Ubytovanie, Taliansko, Solarino, ITF $15.000, Katarína Kužmová, Ingrid Kužmová, 14.11-20.11.2021</t>
  </si>
  <si>
    <t>1470/2021</t>
  </si>
  <si>
    <t>Transport, Taliansko, Solarino, ITF $15.000, Katarína Kužmová, Ingrid Kužmová, 14.11-20.11.2021</t>
  </si>
  <si>
    <t>1146/2021</t>
  </si>
  <si>
    <t>1314/2021</t>
  </si>
  <si>
    <t>FD 21293</t>
  </si>
  <si>
    <t>1266/21</t>
  </si>
  <si>
    <t>Letenka, Grécko, Heraklion, ITF 15.000, Vienna-Heraklion, Radka Zelníčková 14.11.2021</t>
  </si>
  <si>
    <t>MILLENNIUM TRAVEL,s.r.o.</t>
  </si>
  <si>
    <t>Ubytovanie, Grécko, Heraklion, ITF 15.000, Radka Zelníčková, 21 nocí od 14.10.-05.11.2021</t>
  </si>
  <si>
    <t>Transfer, Grécko, Heraklion, ITF 15.000, Bratislava-Viedeň, Radka Zelníčková 14.11.2021</t>
  </si>
  <si>
    <t>Transport To Airport Vienna</t>
  </si>
  <si>
    <t>Transfer, Grécko, Heraklion, ITF 15.000, Heraklion-Lyttos beach, Radka Zelníčková, 14.11.2021</t>
  </si>
  <si>
    <t>Taxi</t>
  </si>
  <si>
    <t>Transfer, Grécko, Heraklion, ITF 15.000, Lyttos Beach - Letisko Heraklion, Radka Zelníčková, 05.12.2021</t>
  </si>
  <si>
    <t>1383/21</t>
  </si>
  <si>
    <t>Letenka, Grécko, Heraklion, ITF 15.000, Heraklion-Vienna, Radka Zelníčková, 05.12.2021</t>
  </si>
  <si>
    <t>FD 21263</t>
  </si>
  <si>
    <t>entry fee, ČR, OSTRAVA, OSTRA INDOOR CUP 2021, Miloš Karol</t>
  </si>
  <si>
    <t>132021609</t>
  </si>
  <si>
    <t>ubytovanie,ČR,Ostrava, M15 OSTRAVA, Miloš Karol, 20.-22.11.2021  - 2 noci</t>
  </si>
  <si>
    <t>Hotel Villa Ostrava</t>
  </si>
  <si>
    <t>20217371</t>
  </si>
  <si>
    <t>ubytovanie,ČR,Ostrava, M15 OSTRAVA, Miloš Karol, 22.-23.11.2021  - 1 noc</t>
  </si>
  <si>
    <t>Hotel Nikolas</t>
  </si>
  <si>
    <t>20217395</t>
  </si>
  <si>
    <t>ubytovanie,ČR,Ostrava, M15 OSTRAVA, Miloš Karol, 23.-25.11.2021  - 2 noci</t>
  </si>
  <si>
    <t>202117402</t>
  </si>
  <si>
    <t>ubytovanie,ČR,Ostrava, M15 OSTRAVA, Miloš Karol, 25.-26.11.2021  - 1 noc</t>
  </si>
  <si>
    <t>202117413</t>
  </si>
  <si>
    <t>ubytovanie,ČR,Ostrava, M15 OSTRAVA, Miloš Karol, 26.-27.11.2021  - 1 noc</t>
  </si>
  <si>
    <t>FD 21264</t>
  </si>
  <si>
    <t>0121001198</t>
  </si>
  <si>
    <t>ubytovanie,ČR,Opava, M15 Opava, Miloš Karol, 14.-16.11.2021  - 2 noci</t>
  </si>
  <si>
    <t>Hotel Koruna</t>
  </si>
  <si>
    <t>14801</t>
  </si>
  <si>
    <t>ubytovanie,ČR,Opava, M15 Opava, Miloš Karol, 16.-17.11.2021  - 1 noc</t>
  </si>
  <si>
    <t>14803</t>
  </si>
  <si>
    <t>ubytovanie,ČR,Opava, M15 Opava, Miloš Karol, 17.-18.11.2021  - 1 noc</t>
  </si>
  <si>
    <t>14824</t>
  </si>
  <si>
    <t>ubytovanie,ČR,Opava, M15 Opava, Miloš Karol, 18.-19.11.2021  - 1 noc</t>
  </si>
  <si>
    <t>FD 21318</t>
  </si>
  <si>
    <t>Letenka, ITF 1 Charleroi-Marcinelle 56th Astrid Bowl Charleroi, Belgium, N.Daubnerová, M.Daubner, Viedeň-Brusel</t>
  </si>
  <si>
    <t>Pelicantravel.com, s.r.o       Námestie SNP 6, Bratislava</t>
  </si>
  <si>
    <t>Štartovné, ITF 1, Charleroi-Marcinelle 56th Astrid Bowl Charleroi, Belgium, N. Daubnerová</t>
  </si>
  <si>
    <t>ITF 1, Charleroi-Marcinelle 56th Astrid Bowl Charleroi, Belgium, Vypletanie 4 x rakety, N. Daubnerová</t>
  </si>
  <si>
    <t>Astrid Bowl</t>
  </si>
  <si>
    <t>Ubytovanie, ITF 1 Charleroi-Marcinelle 56th Astrid Bowl Charleroi, Belgium, N.Daubnerová, M.Daubner, 3 noci - 19.9.-22.-9.2021</t>
  </si>
  <si>
    <t>Aero 44 s.a.                           Rue Louis Blériot 4                     6041 Gosselies</t>
  </si>
  <si>
    <t>Letenka, ITF 1 Charleroi-Marcinelle 56th Astrid Bowl Charleroi, Belgium, N.Daubnerová, M.Daubner, Brusel - Viedeň</t>
  </si>
  <si>
    <t>FD 21319</t>
  </si>
  <si>
    <t>Letenka,  J3,  Palermo, Italy, N.Daubnerová, V.Daubnerová, Viedeň-Palermo</t>
  </si>
  <si>
    <t>Pelikantravel.com, a.s.         Námestie SNP 6,                   811 06 Bratislava</t>
  </si>
  <si>
    <t>Cestovné,  J3,  Palermo, Italy N.Daubnerová</t>
  </si>
  <si>
    <t>Prestia e Comandie, Piazza D.Peranni 990134, Palermo</t>
  </si>
  <si>
    <t>Štartovné J3, Palermo, Italy, N.Daubnerová</t>
  </si>
  <si>
    <t>Circolo Del Tennis Palermo   Viale del Fante 3, Palermo</t>
  </si>
  <si>
    <t>J3,  Palermo, Italy, vypletenie rakety 1 ks, N. Daubnerová</t>
  </si>
  <si>
    <t>85/21</t>
  </si>
  <si>
    <t>Ubytovanie, J3, Palermo, Italy, N.Daubnerová, 3 noci, 8.9.-11.9.2021</t>
  </si>
  <si>
    <t>Fornitore, Catania Saveria     Via Massimo D´Azeglio 27c, 90143 Palermo , IT</t>
  </si>
  <si>
    <t>Letenka, J3, Palermo, Italy, N.Daubnerová, V.Daubnerová, Palermo-Mníchov-Praha</t>
  </si>
  <si>
    <t>Ubytovanie, J3, Palermo, Italy, N.Daubnerová , 1 noc - 11.9.-12.9.2021</t>
  </si>
  <si>
    <t>BB Hotel Praque City    Prvního pluku 29, 186 00 Praha 8</t>
  </si>
  <si>
    <t>FD 21321</t>
  </si>
  <si>
    <t>Cestovné - Taxi,  J 3 Estonian Junior Open, Tallinn, Estonia, BA -Schwechat, M.Daubner, N.Daubnerová</t>
  </si>
  <si>
    <t>Transport Vienna</t>
  </si>
  <si>
    <t>Cestovné - Taxi,  J 3 Estonian Junior Open, Tallinn, Estonia, M.Daubner, N.Daubnerová</t>
  </si>
  <si>
    <t>FTE Rein</t>
  </si>
  <si>
    <t xml:space="preserve">J 3 Estonian Junior Open, Tallinn, Estonia, vypletanie 1 rakety </t>
  </si>
  <si>
    <t>Kadrioru Tennisekooli uhing</t>
  </si>
  <si>
    <t>Štartovné J 3 Estonian Junior Open, Tallinn, Estonia</t>
  </si>
  <si>
    <t>J-G3-01A</t>
  </si>
  <si>
    <t>Estonian Junior Open</t>
  </si>
  <si>
    <t xml:space="preserve">Cestovné - Taxi, J 3 Estonian Junior Open, Tallinn, Estonia uber Tallinn transfer </t>
  </si>
  <si>
    <t>Uber  C Amsterdam</t>
  </si>
  <si>
    <t>Ubytovanie - J 3 Estonian Junior Open, Tallinn, Estonia , M.Daubner, N.Daubnerová, 6 nocí - 16.5.-21.5.2021</t>
  </si>
  <si>
    <t>TLG Hotell OU, Sadama 7, Tallinn, Estonia</t>
  </si>
  <si>
    <t>Cestovné - Taxi,  J 3 Estonian Junior Open, Tallinn, Estonia, Schwechat - BA, M.Daubner, N.Daubnerová</t>
  </si>
  <si>
    <t>Transport Bratislava</t>
  </si>
  <si>
    <t>FD 21326</t>
  </si>
  <si>
    <t>Ubytovanie - MSR Žilina, Slovensko, N.Daubnerová, 2 noci, 31.5.-2.6.2021</t>
  </si>
  <si>
    <t>Penzión Kamélia, s.r.o.       Tajovského 1, 010 01 Žilina</t>
  </si>
  <si>
    <t>Cestovné, MSR, Žilina, Slovensko, BA-ZA-BA 450km</t>
  </si>
  <si>
    <t>Vladimíra Daubnerová</t>
  </si>
  <si>
    <t>FD 21325</t>
  </si>
  <si>
    <t>Štartovné, ITF 5 Alt Erlaa, Viedeň, Rakúsko, N. Daubnerová</t>
  </si>
  <si>
    <t>ASVO Ju Ak Turnier Events   Hauptstrase 29, 2542 Kottingbrun, Rakúsko</t>
  </si>
  <si>
    <t>Cestovné, ITF 5 Alt Erlaa, Viedeň, Rakúsko, BA-Viedeň-BA, 140km x 5 dní</t>
  </si>
  <si>
    <t>FD 21323</t>
  </si>
  <si>
    <t>Štartovné, W15, Monastir, Tunis, N.Daubnerová</t>
  </si>
  <si>
    <t>Magic Tur, ITT, Tunis</t>
  </si>
  <si>
    <t>W15, Monastir, Tunis, Vypletenie 1 ks rakety, N. Daubnerová</t>
  </si>
  <si>
    <t>FD 21324</t>
  </si>
  <si>
    <t>Štartovné, W15, Monastir, Tunis,  N.Daubnerová</t>
  </si>
  <si>
    <t>FD 21320</t>
  </si>
  <si>
    <t>Štartovné, J3, Puscha Voditsa, Kyjev, Ukrajina, N. Daubnerová</t>
  </si>
  <si>
    <t xml:space="preserve">Akademia Tenis Kyjev         04075 Kiev bul. Miska 9, Ukrajina        </t>
  </si>
  <si>
    <t>Ubytovanie, J3 Puscha Voditsa, Kyjev, Ukrajina, N. Daubnerová, V.Daubnerová, 2 noci, 14.8.-16.8.2021</t>
  </si>
  <si>
    <t>Pusha Congress Hotel               20, Mykoly Yunkerova Str      Kiev 04075 Ukraine</t>
  </si>
  <si>
    <t>Ubytovanie, J3, Puscha Voditsa, Kyjev, Ukrajina, N. Daubnerová, V.Daubnerová, 3 noci, 17.8.-19.8.2021</t>
  </si>
  <si>
    <t>J3 Puscha Voditsa, Kyjev , Ukrajina, Vypletenie 1 ks rakety, N. Daubnerová</t>
  </si>
  <si>
    <t>Ubytovanie, J3, Puscha Voditsa, Kyjev, Ukrajina, N. Daubnerová, V.Daubnerová, 1 noc, 20.8.-21.8.2021</t>
  </si>
  <si>
    <t>J3 Puscha Voditsa, Kyjev , Ukrajina vypletenie 1 ks rakety</t>
  </si>
  <si>
    <t>J3, Puscha Voditsa, Kyjev, Ukrajina, vypletenie 1 ks rakety, N. Daubnerová</t>
  </si>
  <si>
    <t>FD 21322</t>
  </si>
  <si>
    <t>Cestovné - Taxi, ITF 5, Antalya, Turecko, BA-Schwechat, M.Daubner, N.Daubnerová</t>
  </si>
  <si>
    <t>92/21</t>
  </si>
  <si>
    <t>Letenka - ITF 5, Antalya, Turecko, M.Daubner, N. Daubnerová, Viedeň, Rakúsko - Antalya, Turecko</t>
  </si>
  <si>
    <t>Millennium Travel, s.r.o             Nám. 1.mája 2, Bratislava</t>
  </si>
  <si>
    <t>Ubytovanie, ITF 5, Antalya, Turecko, M.Daubner, N.Daubnerová, 6 nocí 30.1.-5.2.2021</t>
  </si>
  <si>
    <t>Club Mega Saray Hotel            Kadrive Mah.Uckum Tepesi    Antalya</t>
  </si>
  <si>
    <t>ITF 5, Antalya, Turecko, vypletanie 2 ks rakiet, N. Daubnerová</t>
  </si>
  <si>
    <t>Antalya Tenis Ihtisas</t>
  </si>
  <si>
    <t>Ubytovanie, ITF 5, Antalya, Turecko, M.Daubner, N.Daubnerová, 9 nocí 26.2.-6.3.2021</t>
  </si>
  <si>
    <t>SAN-TUR TURIZM, a.s.           Kadrive Koyu Club Megasaray Antlaya</t>
  </si>
  <si>
    <t>Cestovné - Taxi, ITF 5, Antalya, Turecko, M.Daubner, N.Daubnerová</t>
  </si>
  <si>
    <t>ITF 5, Antalya, Turecko, Nájom Kurtov, Nikola Daubnerová</t>
  </si>
  <si>
    <t>ITF 5, Antalya, Turecko, vypletanie 10 ks rakiet, N. Daubnerová</t>
  </si>
  <si>
    <t>Ubytovanie, ITF 5, Antalya, Turecko, M.Daubner, N.Daubnerová, 15 nocí 24.2.-7.3.2021</t>
  </si>
  <si>
    <t>216/21</t>
  </si>
  <si>
    <t>Letenka - ITF 5, Antalya, Turecko, M.Daubner, N. Daubnerová</t>
  </si>
  <si>
    <t>21/6651</t>
  </si>
  <si>
    <t xml:space="preserve">Covid-19 test, ITF 5, Antalya Turecko, N.Daubnerová </t>
  </si>
  <si>
    <t>Cestovné - Taxi, ITF 5, Antalya, Turecko, Schwechat - BA, M.Daubner, N.Daubnerová</t>
  </si>
  <si>
    <t>FD 21317</t>
  </si>
  <si>
    <t>Ubytovanie, J3 Liepaja, Latvia N.Daubnerová, M.Daubner, 2 noci -28.8.-30.8.2021</t>
  </si>
  <si>
    <t>booking.com</t>
  </si>
  <si>
    <t>Poistenie, J3 Liepaja, Latvia, N.Daubnerová</t>
  </si>
  <si>
    <t xml:space="preserve">AllianzSP, a .s.    Dostojevského rad 4,            815 74 Bratislava </t>
  </si>
  <si>
    <t>Požičanie Auta, J3 Liepaja, Latvia, N. Daubnerová</t>
  </si>
  <si>
    <t>Carwiz Latvia, TOPRENT SIA Dziznieku iela 16, Marupes, LV-2167, Latvia</t>
  </si>
  <si>
    <t>Štartovné, J3 Liepaja, Latvia, N. Daubnerová</t>
  </si>
  <si>
    <t>J3 Liepaja, Latvia, vypletenie rakety 1x, N. Daubnerová</t>
  </si>
  <si>
    <t>Sja Teniss, Césu ula 31, K-3, Riga</t>
  </si>
  <si>
    <t>J3 Liepaja, Latvia</t>
  </si>
  <si>
    <t xml:space="preserve">J3 Liepaja, Latvia tankovanie auta </t>
  </si>
  <si>
    <t>Viada Baltija, Karla Ulmana gatve 135, Riga</t>
  </si>
  <si>
    <t>FD 21338</t>
  </si>
  <si>
    <t>Ubytovanie, 2x Tunisko, Monastir, ITF $15.000, 21.11.- 5.12.2021, Bianca Behúlová</t>
  </si>
  <si>
    <t>MAGIC LIFE TUNISIE S.A.</t>
  </si>
  <si>
    <t>Transport, 2x Tunisko, Monastir, ITF $15.000, 21.11.2021, 5.12.2021 Bianca Behúlová, PCR test Bianca Behúlová</t>
  </si>
  <si>
    <t>2111170JWJGSM</t>
  </si>
  <si>
    <t>Letenka, 2x Tunisko, Monastir, ITF $15.000, Viedeň - Tunis, Bianca behúlová</t>
  </si>
  <si>
    <t>Letenka, 2x Tunisko, Monastir, ITF $15.000, Tunis - Viedeň, Bianca Behúlová</t>
  </si>
  <si>
    <t>eSKY.sk</t>
  </si>
  <si>
    <t>Batožina, 2x Tunisko, Monastir, ITF $15.000, Bianca Behúlová</t>
  </si>
  <si>
    <t>Ubytovanie na turnaji Tunis Monastir W15 , HOTEL SKANES FAMILY RESORT 19.9.-1.10.2021, Bianca Behúlová</t>
  </si>
  <si>
    <t>Transfer z letiska Tunis do Hotel SKANES FAMILY RESORT 19.9.2021 Bianca Behúlová, transfer z hotela SKANES FAMILY RESORT na letisko Tunis 1.10.2021 Bianca Behúlová, PCR  test Bianca Behúlová</t>
  </si>
  <si>
    <t>FD 20961</t>
  </si>
  <si>
    <t>992/21</t>
  </si>
  <si>
    <t>Letenka Vienna.Tunis,Méri Eszter,turnaj Monastir $15000</t>
  </si>
  <si>
    <t>MILLENIUM TRAVEL,s.r.o. Bratislava</t>
  </si>
  <si>
    <t>Štartovné Tunis,Monastir $15000, Meri Eszter</t>
  </si>
  <si>
    <t>Ubytovanie Tunis ,Monastir,$15000 Méri Eszter od 19.09.2021 do 03.10.2021</t>
  </si>
  <si>
    <t>MAGIC LIFE  S.A.TUNISIE</t>
  </si>
  <si>
    <t>Transfer z letiska Tunis-Hotel Magic Skaness Family 19.09.2021 a späť 03.10.2021 turnaj Tunis,Monastir $15000, Méri Eszter,PCR test Méri Eszter</t>
  </si>
  <si>
    <t>1054/21</t>
  </si>
  <si>
    <t>Letenka Tunis.Vienna,Méri Eszter,turnaj Monastir $15000</t>
  </si>
  <si>
    <t>FD 20984</t>
  </si>
  <si>
    <t xml:space="preserve">Ubytovanie - turnaj  M15 Vyshkovo, Ukrajina, Matej Gálik, 18.9.-19.9.2021 (1 noc), </t>
  </si>
  <si>
    <t>Apartel Hotel, Shayan, eco resort, Ukrajina</t>
  </si>
  <si>
    <t xml:space="preserve">Ubytovanie - turnaj  M15 Vyshkovo, Ukrajina, Matej Gálik, 19.9.-20.9.2021 (1 noc), </t>
  </si>
  <si>
    <t>Cestovné - Bratislava-Vyshkovo, Vyshkovo-Bratislava,  M15 Vyshkovo, Ukrajina, Matej Galik, 1410km</t>
  </si>
  <si>
    <t>Štartovné turnaj M15 Vyshkovo, Ukrajina, kvalifikácia, Matej Gálik</t>
  </si>
  <si>
    <t>FD 20979</t>
  </si>
  <si>
    <t xml:space="preserve">Ubytovanie - turnaj  M15 Zlatibor, Srbsko, Matej Gálik, 11.9.-16.9.2021 (5 noci), </t>
  </si>
  <si>
    <t>Booking- Apartman Nele, Doctor Dragoslava Zeke Smiljanica
31315 Zlatibor, Srbsko</t>
  </si>
  <si>
    <t>Štartovné turnaj M15 Zlatibor Open 2021, Srbsko, kvalifikácia, Matej Gálik</t>
  </si>
  <si>
    <t>Cestovné - Bratislava-Zlatibor, Zlatibor-Bratislava,  M15 Zlatibor, Srbsko, Matej Galik, 1705km</t>
  </si>
  <si>
    <t>FD 21073</t>
  </si>
  <si>
    <t>Ubytovanie, Srbsko, Pirot, Futures $15.000, Krištof Minárik (18.9.-25.9.2021) 8x nocí</t>
  </si>
  <si>
    <t>Ana Lux Spa</t>
  </si>
  <si>
    <t>Štartovné, Srbsko, Pirot, Futures $15.000, Krištof Minárik</t>
  </si>
  <si>
    <t>TA Todorovic</t>
  </si>
  <si>
    <t>Cestovné, Srbsko, Pirot, Futures $15.000, Krištof Minárik</t>
  </si>
  <si>
    <t>FD 20963</t>
  </si>
  <si>
    <t>Ubytovanie, Srbsko, Zlatibor, Futures $15.000, Krištof Minárik (10.9.-18.9.2021) 8x nocí</t>
  </si>
  <si>
    <t>Balkan G.S. Chance</t>
  </si>
  <si>
    <t>Štartovné, Srbsko, Zlatibor, Futures $15.000, Krištof Minárik</t>
  </si>
  <si>
    <t>Zlatibor Springs</t>
  </si>
  <si>
    <t>Cestovné, Srbsko, Zlatibor, Futures $15.000, Krištof Minárik</t>
  </si>
  <si>
    <t>FD 20669</t>
  </si>
  <si>
    <t>Ubytovanie + Transfer, Bosna a Hercegovina, Brčko, Futures $15.000, Lukáš Palovič (14.5.-22.5.2021) 8x nocí</t>
  </si>
  <si>
    <t>Hotel Jelena Brčko</t>
  </si>
  <si>
    <t>Štartovné, Bosna a Hercegovina, Brčko, Futures $15.000, Lukáš Palovič</t>
  </si>
  <si>
    <t>TK Prohema</t>
  </si>
  <si>
    <t>Cestovné - použitie vlastného MV</t>
  </si>
  <si>
    <t>FD 20547</t>
  </si>
  <si>
    <t>Ubytovanie + Transfer, Bosna a Hercegovina, Sarajevo, Futures $15.000, Lukáš Palovič (29.5.-1.6.2021) 3x nocí</t>
  </si>
  <si>
    <t>Hotel Sunce Sarajevo</t>
  </si>
  <si>
    <t>Štartovné, Bosna a Hercegovina, Sarajevo, Futures $15.000, Lukáš Palovič</t>
  </si>
  <si>
    <t>Tennis club Sarajevo</t>
  </si>
  <si>
    <t>FD 20548</t>
  </si>
  <si>
    <t>Ubytovanie + Transfer, Turecko, Antalya, Futures $15.000, Lukáš Palovič (30.4.-10.5.2021) 10x nocí</t>
  </si>
  <si>
    <t>Hotel Club Megasaray Antalya</t>
  </si>
  <si>
    <t>Štartovné, Turecko, Antalya, Futures $15.000, Lukáš Palovič</t>
  </si>
  <si>
    <t>FD 20898</t>
  </si>
  <si>
    <t>Ubytovanie, Tereza Mihalíková, ITF W25 Viedeň, Rakúsko, 28.-3.9.2021, 6nocí</t>
  </si>
  <si>
    <t>Booking.com, Executive Apartment Vienna Schonbrunn</t>
  </si>
  <si>
    <t>Cestovné Tereza Miháliková, ITF W25 Viedeň, Rakúsko</t>
  </si>
  <si>
    <t>Tereza Miháliková</t>
  </si>
  <si>
    <t>FD 20132</t>
  </si>
  <si>
    <t>Štartovné Egypt, Sharm Elshiekh, Futures $ 15.000 János Fekete</t>
  </si>
  <si>
    <t>Mens ITF World Tennis Tour- 15.000 Sharm Elshiekh</t>
  </si>
  <si>
    <t>Ubytovanie Egypt, Giza, Futures $ 15.000 János Fekete, od 26.01.-08.02.2021, 13 nocí</t>
  </si>
  <si>
    <t>337-717-184</t>
  </si>
  <si>
    <t>Proactive, Giza Egypt</t>
  </si>
  <si>
    <t>FD 20918</t>
  </si>
  <si>
    <t>21-7005/4116</t>
  </si>
  <si>
    <t>ubytovanie J. Fekete, ITF World Tennis Tour, Villach, 16.8.-17.8. /1 noc/</t>
  </si>
  <si>
    <t>B and B Hotel, Vilach, Gaswerkstrase 22, 9500  Villach</t>
  </si>
  <si>
    <t>21-7005/4056</t>
  </si>
  <si>
    <t>ubytovanie J. Fekete, ITF World Tennis Tour, Villach, 15.8.-16.8. /1 noc/</t>
  </si>
  <si>
    <t>21-7005/4025</t>
  </si>
  <si>
    <t>ubytovanie J. Fekete, ITF World Tennis Tour, Villach, 14.8.-15.8. /1 noc/</t>
  </si>
  <si>
    <t>štartovné J. Fekete, Men´s  ITF World Tennis Tour, Carinthian Open 2021, Villach</t>
  </si>
  <si>
    <t>Carinthian Open 2021</t>
  </si>
  <si>
    <t>47328787  84548928</t>
  </si>
  <si>
    <t>cestovný lístok od Wien do Bratislavy, J. Fekete</t>
  </si>
  <si>
    <t>QBB Personenverkehr AG</t>
  </si>
  <si>
    <t>47330815  50778519</t>
  </si>
  <si>
    <t>cestovný lístok od Wien do Villach, J. Fekete</t>
  </si>
  <si>
    <t>47143239  73227781</t>
  </si>
  <si>
    <t>cestovný lístok od Villach do Wien, J. Fekete</t>
  </si>
  <si>
    <t>FD 20959</t>
  </si>
  <si>
    <t>FD 20933</t>
  </si>
  <si>
    <t>FD 20128</t>
  </si>
  <si>
    <t>108</t>
  </si>
  <si>
    <t>Ubytovanie, SR, Štrbské Pleso,  sústredenie,  15 nocí,  Nikola Daubnerová, 9.12.-20.12.2020</t>
  </si>
  <si>
    <t>31560636</t>
  </si>
  <si>
    <t>Profit real Žilina, s.r.o Bôrik</t>
  </si>
  <si>
    <t>FD 21082</t>
  </si>
  <si>
    <t>Doprava, auto Bratislava - Budapest a späť, Tereza Mihalíková, WTA250 Budapest, Madarsko</t>
  </si>
  <si>
    <t>Tereza Mihalíková</t>
  </si>
  <si>
    <t>FD 21080</t>
  </si>
  <si>
    <t>Doprava, auto Topoľčany - Bol a späť, Tereza Mihalíková, WTA Croatia Bol open 125K series</t>
  </si>
  <si>
    <t>FD 21081</t>
  </si>
  <si>
    <t>Ubytovanie, Tereza Mihalíková, ITF W60 Zubr Cup Prerov, 20.-27.8.2021, 7nocí</t>
  </si>
  <si>
    <t>LH Hotel Jana congress &amp; hotel</t>
  </si>
  <si>
    <t>Doprava, auto Topoľčany - Prerov a späť, ITF W60 Zubr Cup Prerov</t>
  </si>
  <si>
    <t>FD 21084</t>
  </si>
  <si>
    <t>21-7005/4111</t>
  </si>
  <si>
    <t>Ubytovanie, Rakúsko, Villach, ITF $15.000, Katarína Kužmová, 16.8.-18.8.2021, 2 noci</t>
  </si>
  <si>
    <t>B&amp;B Hotel Villach, Gaswerkstrabe 22, Villach</t>
  </si>
  <si>
    <t>21-7005/4197</t>
  </si>
  <si>
    <t>Ubytovanie, Rakúsko, Villach, ITF $15.000, Katarína Kužmová, 18.8.-19.8.2021, 1 noc</t>
  </si>
  <si>
    <t>21-7005/4363</t>
  </si>
  <si>
    <t>Ubytovanie, Rakúsko, Villach, ITF $15.000, Katarína Kužmová, 19.8.-20.8.2021, 1 noc</t>
  </si>
  <si>
    <t>Cestovné, Rakúsko, Villach, ITF $15.000, Katarína Kužmová</t>
  </si>
  <si>
    <t>Radovan Kužma</t>
  </si>
  <si>
    <t>FD 21083</t>
  </si>
  <si>
    <t>943/21</t>
  </si>
  <si>
    <t>Letenka, Bulharsko, Sozopol, ITF $15.000, Katarína Kužmová, Viedeň - Bourgas, 10.9.2021</t>
  </si>
  <si>
    <t>Letenka, Bulharsko, Sozopol, ITF $15.000, Ingrid Kužmová, Viedeň - Bourgas, 10.9.2021</t>
  </si>
  <si>
    <t>973/21</t>
  </si>
  <si>
    <t>Letenka, Bulharsko, Sozopol, ITF $15.000, Katarína Kužmová, Bourgas - Viedeň, 20.9.2021</t>
  </si>
  <si>
    <t>Letenka, Bulharsko, Sozopol, ITF $15.000, Ingrid Kužmová, Bourgas - Viedeň, 20.9.2021</t>
  </si>
  <si>
    <t>Ubytovanie, Bulharsko, Sozopol, ITF $15.000, Katarína Kužmová, Ingrid Kužmová</t>
  </si>
  <si>
    <t>Santa Marina Holiday Village</t>
  </si>
  <si>
    <t>Transport, Bulharsko, Sozopol, ITF $15.000, Katarína Kužmová, Ingrid Kužmová</t>
  </si>
  <si>
    <t>FD 21085</t>
  </si>
  <si>
    <t>1022/21</t>
  </si>
  <si>
    <t>Egypt, Sharm El Sheikh, ITF $15.000, Katarína Kužmová, Viedeň - Sharm El Sheikh</t>
  </si>
  <si>
    <t>1086/21</t>
  </si>
  <si>
    <t>Egypt, Sharm El Sheikh, ITF $15.000, Katarína Kužmová, Sharm El Sheikh - Viedeň</t>
  </si>
  <si>
    <t>Cestovné - Vízum, Egypt, Sharm El Sheikh, ITF $15.000, Katarína Kužmová</t>
  </si>
  <si>
    <t>Departure El-Sheihk Entry VISA FEE</t>
  </si>
  <si>
    <t>FD 21229</t>
  </si>
  <si>
    <t>Výplety Babolat 5ks</t>
  </si>
  <si>
    <t>Juraj Kútik-Obchodná Firma</t>
  </si>
  <si>
    <t>461/21</t>
  </si>
  <si>
    <t>Výplety Babolat 12ks</t>
  </si>
  <si>
    <t>165/21</t>
  </si>
  <si>
    <t>Výplety Babolat 10ks</t>
  </si>
  <si>
    <t>58/21</t>
  </si>
  <si>
    <t>2100530168</t>
  </si>
  <si>
    <t xml:space="preserve">Doplnky výživy </t>
  </si>
  <si>
    <t>BIO 5 s.r.o</t>
  </si>
  <si>
    <t>2281872/2355092</t>
  </si>
  <si>
    <t>101/21</t>
  </si>
  <si>
    <t>Doplnky výživy Nutrend,Kompava</t>
  </si>
  <si>
    <t>225/21</t>
  </si>
  <si>
    <t>Výplety Babolat 13ks</t>
  </si>
  <si>
    <t>2257878/2330166</t>
  </si>
  <si>
    <t>Tenisová obuv 2ks, čelenka 2ks</t>
  </si>
  <si>
    <t>Tenisový výplet Yonex 1ks</t>
  </si>
  <si>
    <t>Max Sport Slovakia s.r.o</t>
  </si>
  <si>
    <t>1ks výplet, 1ks omotávky</t>
  </si>
  <si>
    <t>Doplnok výživy Fitline iontový nápoj</t>
  </si>
  <si>
    <t>Hanbav s.r.o</t>
  </si>
  <si>
    <t>Doplnky výživy FitLine 5ks</t>
  </si>
  <si>
    <t>Doplnky výživy fitLine 8ks</t>
  </si>
  <si>
    <t>Výplet 1ks omotávka 1ks</t>
  </si>
  <si>
    <t>2192636/2264853</t>
  </si>
  <si>
    <t>FD 21336</t>
  </si>
  <si>
    <t>SR, Vysoké Tatry, Kondičné sústredenie, 22.11.-10.12.2021, 18 nocí, Salma Drugdová</t>
  </si>
  <si>
    <t>TATRY MOUNTAIN RESORT, a.s.</t>
  </si>
  <si>
    <t>FD 21339</t>
  </si>
  <si>
    <t>Ubytovanie, SR, Vysoké Tatry, Sústredenie, 5.12.-10.12.2021, Bianca Behúlová</t>
  </si>
  <si>
    <t>Tatry mountain resort a.s.</t>
  </si>
  <si>
    <t>FD 21337</t>
  </si>
  <si>
    <t>Kondičné sústredenie Méri Eszter, ubytovanie Hotel FIS Štrbské Pleso od 22.11.2021 do 10.12.2021 ,19 nocí</t>
  </si>
  <si>
    <t>Tatry mountain resorts,a.s. Liptovský Mikuláš</t>
  </si>
  <si>
    <t>FD 21335</t>
  </si>
  <si>
    <t>Ubytovanie, SR, Vysoké Tatry, Sústredenie, 26.11.-10.12.2021, Nina Vargová</t>
  </si>
  <si>
    <t>FD 21399</t>
  </si>
  <si>
    <t>Kondičné sústredenie, Michal Novanský, ubytovanie Hotel FIS Štrbské Pleso, 22. 11. - 10.12.2021, 18 nocí</t>
  </si>
  <si>
    <t>Tatry mountain resorts a.s. Liptovský Mikuláš</t>
  </si>
  <si>
    <t>FD 21410</t>
  </si>
  <si>
    <t>Ubytovanie, SR, Vysoké Tatry, Kondičné Sústredenie, Peter Naď, 18 nocí, 22.11. - 10.12.2021</t>
  </si>
  <si>
    <t>Tatry mountain resorts a.s., Hotel FIS, Štrbské Pleso, Vysoké Tatry</t>
  </si>
  <si>
    <t>FD 20005</t>
  </si>
  <si>
    <t>let. Huber X680   prac.cesta:SAE, Dubai, Kvalifikácia Australian Open 2021, Australian Open 2021, od 01.01.2021 do 14.02.2021, LET, osôb:2(1+1+0)  (náklady hráča Schmiedlová Anna Karolína ) F=6/21</t>
  </si>
  <si>
    <t>Millennium Travel, s.r.o.</t>
  </si>
  <si>
    <t>FD 20006</t>
  </si>
  <si>
    <t>let. Mertiňák X681   prac.cesta:SAE, Dubai, Kvalifikácia Australian Open 2021, od 01.01.2021 do 21.01.2021, LET, osôb:2(1+1+0)  (náklady hráča Šrámková Rebecca ) F=5/21</t>
  </si>
  <si>
    <t>FD 20007</t>
  </si>
  <si>
    <t>let. Vlk X682   prac.cesta:Turecko, Antalya, Challenger, od 02.01.2021 do 08.01.2021, LET, osôb:2(1+1+0)  (náklady hráča Klein Lukáš ) F=4/21</t>
  </si>
  <si>
    <t>FD 20011</t>
  </si>
  <si>
    <t>let. Sabovčík X683   prac.cesta:Tunisko, Monastir, ITF $15.000, Monastir, ITF $15.000, od 00.01.1900 do 00.01.1900, LET, osôb:4(3+1+0)  (náklady hráča Čisovská Romana ) F=13/21</t>
  </si>
  <si>
    <t>let. Sabovčík X683   prac.cesta:Tunisko, Monastir, ITF $15.000, Monastir, ITF $15.000, od 00.01.1900 do 00.01.1900, LET, osôb:4(3+1+0)  (náklady hráča Kužmová Katarína ) F=13/21</t>
  </si>
  <si>
    <t>let. Sabovčík X683   prac.cesta:Tunisko, Monastir, ITF $15.000, Monastir, ITF $15.000, od 00.01.1900 do 00.01.1900, LET, osôb:4(3+1+0)  (náklady hráča Daubnerová Nikola ) F=13/21</t>
  </si>
  <si>
    <t>FD 20012</t>
  </si>
  <si>
    <t xml:space="preserve">let. Miháliková X684   prac.cesta:Nemecko, Hamburg, ITF $25.000, od 00.01.1900 do 00.01.1900, LET, osôb:1(1+0+0) (nákl.stredisko:Miháliková Tereza)  </t>
  </si>
  <si>
    <t>36822477</t>
  </si>
  <si>
    <t>FD 20016</t>
  </si>
  <si>
    <t>let. Simon X685   prac.cesta:Katar, Doha, Kvalifikácia Australian Open 2021, od 06.01.2021 do 11.01.2021, LET, osôb:2(1+1+0)  (náklady hráča Horanský Filip ) F=17/21</t>
  </si>
  <si>
    <t>FD 20017</t>
  </si>
  <si>
    <t>let. Vlk X682   prac.cesta:Turecko, Antalya, Challenger, od 02.01.2021 do 08.01.2021, LET, osôb:2(1+1+0)  (náklady hráča Klein Lukáš ) F=21/21</t>
  </si>
  <si>
    <t>FD 20018</t>
  </si>
  <si>
    <t>let. Vlk X682   prac.cesta:Turecko, Antalya, Challenger, od 02.01.2021 do 08.01.2021, LET, osôb:2(1+1+0)  (náklady hráča Klein Lukáš ) F=25/21</t>
  </si>
  <si>
    <t>FD 20021</t>
  </si>
  <si>
    <t>let. Dobrý X686   prac.cesta:Tunisko, Hammamet, ITF $15.000, od 05.01.2021 do 15.01.2021, LET, osôb:2(1+1+0) (nákl.stredisko:Méri Eszter)  F=45/21</t>
  </si>
  <si>
    <t>FD 20022</t>
  </si>
  <si>
    <t>let. Dobrý X686   prac.cesta:Tunisko, Hammamet, ITF $15.000, od 05.01.2021 do 15.01.2021, LET, osôb:2(1+1+0) (nákl.stredisko:Méri Eszter)  F=16/21</t>
  </si>
  <si>
    <t>FD 20026</t>
  </si>
  <si>
    <t>let. Vlk X687   prac.cesta:Tunisko,, od 13.01.2021 do 01.02.2021, LET, osôb:2(1+1+0)  (náklady hráča Klein Lukáš ) F=73/21</t>
  </si>
  <si>
    <t>FD 20027</t>
  </si>
  <si>
    <t>let. Jamrichová X688   prac.cesta:Tunisko, Hammamet, ITF U18, od 10.01.2021 do 14.01.2021, LET, osôb:2(1+1+0)  (náklady hráča Jamrichová Renáta ) F=69/21</t>
  </si>
  <si>
    <t>FD 20028</t>
  </si>
  <si>
    <t>let. Matúš X688   prac.cesta:Tunisko, Hammamet, ITF U18, od 10.01.2021 do 14.01.2021, LET, osôb:2(1+1+0)  (náklady hráča Jamrichová Renáta ) F=68/21</t>
  </si>
  <si>
    <t>FD 20029</t>
  </si>
  <si>
    <t>let. Matúš X688   prac.cesta:Tunisko, Hammamet, ITF U18, od 10.01.2021 do 14.01.2021, LET, osôb:2(1+1+0)  (náklady hráča Jamrichová Renáta ) F=31/21</t>
  </si>
  <si>
    <t>FD 20030</t>
  </si>
  <si>
    <t>let. Jamrichová X688   prac.cesta:Tunisko, Hammamet, ITF U18, od 10.01.2021 do 14.01.2021, LET, osôb:2(1+1+0)  (náklady hráča Jamrichová Renáta ) F=32/21</t>
  </si>
  <si>
    <t>FD 20055</t>
  </si>
  <si>
    <t>let. Naď X694   prac.cesta:Turecko, Antalya, ITF3, Antalya, ITF $15.000, od 13.01.2021 do 04.02.2021, LET, osôb:5(3+2+0)  (náklady hráča Naď Peter ) F=100/21</t>
  </si>
  <si>
    <t>let. Drugdová X694   prac.cesta:Turecko, Antalya, ITF3, Antalya, ITF $15.000, od 13.01.2021 do 04.02.2021, LET, osôb:5(3+2+0)  (náklady hráča Drugdová Salma ) F=100/21</t>
  </si>
  <si>
    <t>let. Balaš X694   prac.cesta:Turecko, Antalya, ITF3, Antalya, ITF $15.000, od 13.01.2021 do 04.02.2021, LET, osôb:5(3+2+0)  (náklady hráča Suchánková Sára ) F=100/21</t>
  </si>
  <si>
    <t>let. Balaš X694   prac.cesta:Turecko, Antalya, ITF3, Antalya, ITF $15.000, od 13.01.2021 do 04.02.2021, LET, osôb:5(3+2+0)  (náklady hráča Naď Peter ) F=100/21</t>
  </si>
  <si>
    <t>let. Balaš X694   prac.cesta:Turecko, Antalya, ITF3, Antalya, ITF $15.000, od 13.01.2021 do 04.02.2021, LET, osôb:5(3+2+0)  (náklady hráča Drugdová Salma ) F=100/21</t>
  </si>
  <si>
    <t>FD 20056</t>
  </si>
  <si>
    <t>let. Minárik X695   prac.cesta:Egypt, Sharm El Sheikh, Futures $15.000, Sharm El Sheikh, Futures $15.000, Sharm El Sheikh, Futures $15.000, od 26.01.2021 do 18.02.2021, LET, osôb:6(5+1+0) (nákl.stredisko:Minárik Krištof)  F=101/21</t>
  </si>
  <si>
    <t>let. Fekete X695   prac.cesta:Egypt, Sharm El Sheikh, Futures $15.000, Sharm El Sheikh, Futures $15.000, Sharm El Sheikh, Futures $15.000, od 26.01.2021 do 18.02.2021, LET, osôb:6(5+1+0) (nákl.stredisko:Fekete János)  F=101/21</t>
  </si>
  <si>
    <t>let. Palovič X695   prac.cesta:Egypt, Sharm El Sheikh, Futures $15.000, Sharm El Sheikh, Futures $15.000, Sharm El Sheikh, Futures $15.000, od 26.01.2021 do 18.02.2021, LET, osôb:6(5+1+0) (nákl.stredisko:Palovič Lukáš)  F=101/21</t>
  </si>
  <si>
    <t>let. Novanský X695   prac.cesta:Egypt, Sharm El Sheikh, Futures $15.000, Sharm El Sheikh, Futures $15.000, Sharm El Sheikh, Futures $15.000, od 26.01.2021 do 18.02.2021, LET, osôb:6(5+1+0) (nákl.stredisko:Novanský Michal)  F=101/21</t>
  </si>
  <si>
    <t>let. Mečíř ml. X695   prac.cesta:Egypt, Sharm El Sheikh, Futures $15.000, Sharm El Sheikh, Futures $15.000, Sharm El Sheikh, Futures $15.000, od 26.01.2021 do 18.02.2021, LET, osôb:6(5+1+0)  (náklady hráča Méri Eszter ) F=101/21</t>
  </si>
  <si>
    <t>let. Mečíř ml. X695   prac.cesta:Egypt, Sharm El Sheikh, Futures $15.000, Sharm El Sheikh, Futures $15.000, Sharm El Sheikh, Futures $15.000, od 26.01.2021 do 18.02.2021, LET, osôb:6(5+1+0)  (náklady hráča Minárik Krištof ) F=101/21</t>
  </si>
  <si>
    <t>let. Mečíř ml. X695   prac.cesta:Egypt, Sharm El Sheikh, Futures $15.000, Sharm El Sheikh, Futures $15.000, Sharm El Sheikh, Futures $15.000, od 26.01.2021 do 18.02.2021, LET, osôb:6(5+1+0)  (náklady hráča Fekete János ) F=101/21</t>
  </si>
  <si>
    <t>let. Mečíř ml. X695   prac.cesta:Egypt, Sharm El Sheikh, Futures $15.000, Sharm El Sheikh, Futures $15.000, Sharm El Sheikh, Futures $15.000, od 26.01.2021 do 18.02.2021, LET, osôb:6(5+1+0)  (náklady hráča Palovič Lukáš ) F=101/21</t>
  </si>
  <si>
    <t>let. Mečíř ml. X695   prac.cesta:Egypt, Sharm El Sheikh, Futures $15.000, Sharm El Sheikh, Futures $15.000, Sharm El Sheikh, Futures $15.000, od 26.01.2021 do 18.02.2021, LET, osôb:6(5+1+0)  (náklady hráča Novanský Michal ) F=101/21</t>
  </si>
  <si>
    <t>let. Pokor X695 Storno   prac.cesta:Egypt, Sharm El Sheikh, Futures $15.000, Sharm El Sheikh, Futures $15.000, Sharm El Sheikh, Futures $15.000, od 26.01.2021 do 18.02.2021, LET, osôb:6(5+1+0) (nákl.stredisko:Pokorný Lukáš)  F=101/21</t>
  </si>
  <si>
    <t>let. Gálik X695 Storno   prac.cesta:Egypt, Sharm El Sheikh, Futures $15.000, Sharm El Sheikh, Futures $15.000, Sharm El Sheikh, Futures $15.000, od 26.01.2021 do 18.02.2021, LET, osôb:6(5+1+0) (nákl.stredisko:Gálik Matej)  F=101/21</t>
  </si>
  <si>
    <t>FD 20081</t>
  </si>
  <si>
    <t>let. Hrunčák X694   prac.cesta:Turecko, Antalya, ITF3, Antalya, ITF $15.000, od 13.01.2021 do 04.02.2021, LET, osôb:5(3+2+0)  (náklady hráča Suchánková Sára ) F=102/21</t>
  </si>
  <si>
    <t>let. Hrunčák X694   prac.cesta:Turecko, Antalya, ITF3, Antalya, ITF $15.000, od 13.01.2021 do 04.02.2021, LET, osôb:5(3+2+0)  (náklady hráča Naď Peter ) F=102/21</t>
  </si>
  <si>
    <t>let. Hrunčák X694   prac.cesta:Turecko, Antalya, ITF3, Antalya, ITF $15.000, od 13.01.2021 do 04.02.2021, LET, osôb:5(3+2+0)  (náklady hráča Drugdová Salma ) F=102/21</t>
  </si>
  <si>
    <t>FD 20090</t>
  </si>
  <si>
    <t xml:space="preserve">let. Behúlová X693   prac.cesta:Ekvádor, ITF1, Paraguay, ITF1, Brazília, ITF1, Brazília, ITF "A", od 03.02.2021 do 07.03.2021, LET, osôb:5(3+2+0)  (náklady hráča Behúlová Bianca ) </t>
  </si>
  <si>
    <t>FD 20091</t>
  </si>
  <si>
    <t xml:space="preserve">let. Prívara X693   prac.cesta:Ekvádor, ITF1, Paraguay, ITF1, Brazília, ITF1, Brazília, ITF "A", od 03.02.2021 do 07.03.2021, LET, osôb:5(3+2+0)  (náklady hráča Privara Peter Benjamín ) </t>
  </si>
  <si>
    <t>FD 20092</t>
  </si>
  <si>
    <t xml:space="preserve">let. Zelničková X693   prac.cesta:Ekvádor, ITF1, Paraguay, ITF1, Brazília, ITF1, Brazília, ITF "A", od 03.02.2021 do 07.03.2021, LET, osôb:5(3+2+0)  (náklady hráča Zelničková Radka ) </t>
  </si>
  <si>
    <t xml:space="preserve">let. Košec X693   prac.cesta:Ekvádor, ITF1, Paraguay, ITF1, Brazília, ITF1, Brazília, ITF "A", od 03.02.2021 do 07.03.2021, LET, osôb:5(3+2+0)  (náklady hráča Behúlová Bianca ) </t>
  </si>
  <si>
    <t xml:space="preserve">let. Košec X693   prac.cesta:Ekvádor, ITF1, Paraguay, ITF1, Brazília, ITF1, Brazília, ITF "A", od 03.02.2021 do 07.03.2021, LET, osôb:5(3+2+0)  (náklady hráča Zelničková Radka ) </t>
  </si>
  <si>
    <t xml:space="preserve">let. Košec X693   prac.cesta:Ekvádor, ITF1, Paraguay, ITF1, Brazília, ITF1, Brazília, ITF "A", od 03.02.2021 do 07.03.2021, LET, osôb:5(3+2+0)  (náklady hráča Privara Peter Benjamín ) </t>
  </si>
  <si>
    <t xml:space="preserve">let. Trčka X693   prac.cesta:Ekvádor, ITF1, Paraguay, ITF1, Brazília, ITF1, Brazília, ITF "A", od 03.02.2021 do 07.03.2021, LET, osôb:5(3+2+0)  (náklady hráča Behúlová Bianca ) </t>
  </si>
  <si>
    <t xml:space="preserve">let. Trčka X693   prac.cesta:Ekvádor, ITF1, Paraguay, ITF1, Brazília, ITF1, Brazília, ITF "A", od 03.02.2021 do 07.03.2021, LET, osôb:5(3+2+0)  (náklady hráča Zelničková Radka ) </t>
  </si>
  <si>
    <t xml:space="preserve">let. Trčka X693   prac.cesta:Ekvádor, ITF1, Paraguay, ITF1, Brazília, ITF1, Brazília, ITF "A", od 03.02.2021 do 07.03.2021, LET, osôb:5(3+2+0)  (náklady hráča Privara Peter Benjamín ) </t>
  </si>
  <si>
    <t>FD 20100</t>
  </si>
  <si>
    <t>let. Vargová X696   prac.cesta:Turecko, Antalya, Junior Tournament, Antalya, ITF $15.000, od 04.02.2021 do 26.02.2021, LET, osôb:9(7+2+0)  (náklady hráča Vargová Nina ) F=115/21</t>
  </si>
  <si>
    <t>let. Naď X696   prac.cesta:Turecko, Antalya, Junior Tournament, Antalya, ITF $15.000, od 04.02.2021 do 26.02.2021, LET, osôb:9(7+2+0)  (náklady hráča Naď Peter ) F=115/21</t>
  </si>
  <si>
    <t>let. Michalík X696   prac.cesta:Turecko, Antalya, Junior Tournament, Antalya, ITF $15.000, od 04.02.2021 do 26.02.2021, LET, osôb:9(7+2+0)  (náklady hráča Michalík Radovan ) F=115/21</t>
  </si>
  <si>
    <t>let. Chudejová X696   prac.cesta:Turecko, Antalya, Junior Tournament, Antalya, ITF $15.000, od 04.02.2021 do 26.02.2021, LET, osôb:9(7+2+0)  (náklady hráča Chudejová Mia ) F=115/21</t>
  </si>
  <si>
    <t>let. Drugdová X696   prac.cesta:Turecko, Antalya, Junior Tournament, Antalya, ITF $15.000, od 04.02.2021 do 26.02.2021, LET, osôb:9(7+2+0)  (náklady hráča Drugdová Salma ) F=115/21</t>
  </si>
  <si>
    <t>let. Záthurecký X696   prac.cesta:Turecko, Antalya, Junior Tournament, Antalya, ITF $15.000, od 04.02.2021 do 26.02.2021, LET, osôb:9(7+2+0)  (náklady hráča Suchánková Sára ) F=115/21</t>
  </si>
  <si>
    <t>let. Záthurecký X696   prac.cesta:Turecko, Antalya, Junior Tournament, Antalya, ITF $15.000, od 04.02.2021 do 26.02.2021, LET, osôb:9(7+2+0)  (náklady hráča Daubnerová Nikola ) F=115/21</t>
  </si>
  <si>
    <t>let. Záthurecký X696   prac.cesta:Turecko, Antalya, Junior Tournament, Antalya, ITF $15.000, od 04.02.2021 do 26.02.2021, LET, osôb:9(7+2+0)  (náklady hráča Vargová Nina ) F=115/21</t>
  </si>
  <si>
    <t>let. Záthurecký X696   prac.cesta:Turecko, Antalya, Junior Tournament, Antalya, ITF $15.000, od 04.02.2021 do 26.02.2021, LET, osôb:9(7+2+0)  (náklady hráča Naď Peter ) F=115/21</t>
  </si>
  <si>
    <t>let. Záthurecký X696   prac.cesta:Turecko, Antalya, Junior Tournament, Antalya, ITF $15.000, od 04.02.2021 do 26.02.2021, LET, osôb:9(7+2+0)  (náklady hráča Drugdová Salma ) F=115/21</t>
  </si>
  <si>
    <t>let. Záthurecký X696   prac.cesta:Turecko, Antalya, Junior Tournament, Antalya, ITF $15.000, od 04.02.2021 do 26.02.2021, LET, osôb:9(7+2+0)  (náklady hráča Michalík Radovan ) F=115/21</t>
  </si>
  <si>
    <t>let. Záthurecký X696   prac.cesta:Turecko, Antalya, Junior Tournament, Antalya, ITF $15.000, od 04.02.2021 do 26.02.2021, LET, osôb:9(7+2+0)  (náklady hráča Chudejová Mia ) F=115/21</t>
  </si>
  <si>
    <t>let. Balaš X696   prac.cesta:Turecko, Antalya, Junior Tournament, Antalya, ITF $15.000, od 04.02.2021 do 26.02.2021, LET, osôb:9(7+2+0)  (náklady hráča Suchánková Sára ) F=115/21</t>
  </si>
  <si>
    <t>let. Balaš X696   prac.cesta:Turecko, Antalya, Junior Tournament, Antalya, ITF $15.000, od 04.02.2021 do 26.02.2021, LET, osôb:9(7+2+0)  (náklady hráča Daubnerová Nikola ) F=115/21</t>
  </si>
  <si>
    <t>let. Balaš X696   prac.cesta:Turecko, Antalya, Junior Tournament, Antalya, ITF $15.000, od 04.02.2021 do 26.02.2021, LET, osôb:9(7+2+0)  (náklady hráča Vargová Nina ) F=115/21</t>
  </si>
  <si>
    <t>let. Balaš X696   prac.cesta:Turecko, Antalya, Junior Tournament, Antalya, ITF $15.000, od 04.02.2021 do 26.02.2021, LET, osôb:9(7+2+0)  (náklady hráča Naď Peter ) F=115/21</t>
  </si>
  <si>
    <t>let. Balaš X696   prac.cesta:Turecko, Antalya, Junior Tournament, Antalya, ITF $15.000, od 04.02.2021 do 26.02.2021, LET, osôb:9(7+2+0)  (náklady hráča Drugdová Salma ) F=115/21</t>
  </si>
  <si>
    <t>let. Balaš X696   prac.cesta:Turecko, Antalya, Junior Tournament, Antalya, ITF $15.000, od 04.02.2021 do 26.02.2021, LET, osôb:9(7+2+0)  (náklady hráča Michalík Radovan ) F=115/21</t>
  </si>
  <si>
    <t>let. Balaš X696   prac.cesta:Turecko, Antalya, Junior Tournament, Antalya, ITF $15.000, od 04.02.2021 do 26.02.2021, LET, osôb:9(7+2+0)  (náklady hráča Chudejová Mia ) F=115/21</t>
  </si>
  <si>
    <t>FD 20101</t>
  </si>
  <si>
    <t>let. Simon X691   prac.cesta:Španieľsko, Villena, Futures $25.000, od 31.01.2021 do 05.02.2021, LET, osôb:2(1+1+0)  (náklady hráča Molčan Alex ) F=118/21</t>
  </si>
  <si>
    <t>FD 20102</t>
  </si>
  <si>
    <t>let. Fekete X695   prac.cesta:Egypt, Sharm El Sheikh, Futures $15.000, Sharm El Sheikh, Futures $15.000, Sharm El Sheikh, Futures $15.000, od 26.01.2021 do 18.02.2021, LET, osôb:6(5+1+0) (nákl.stredisko:Fekete János)  F=120/21</t>
  </si>
  <si>
    <t>let. Palovič X695   prac.cesta:Egypt, Sharm El Sheikh, Futures $15.000, Sharm El Sheikh, Futures $15.000, Sharm El Sheikh, Futures $15.000, od 26.01.2021 do 18.02.2021, LET, osôb:6(5+1+0) (nákl.stredisko:Palovič Lukáš)  F=120/21</t>
  </si>
  <si>
    <t>let. Novanský X695   prac.cesta:Egypt, Sharm El Sheikh, Futures $15.000, Sharm El Sheikh, Futures $15.000, Sharm El Sheikh, Futures $15.000, od 26.01.2021 do 18.02.2021, LET, osôb:6(5+1+0) (nákl.stredisko:Novanský Michal)  F=120/21</t>
  </si>
  <si>
    <t>FD 20103</t>
  </si>
  <si>
    <t>let. Simon X691   prac.cesta:Španieľsko, Villena, Futures $25.000, od 31.01.2021 do 05.02.2021, LET, osôb:2(1+1+0)  (náklady hráča Molčan Alex ) F=95/21</t>
  </si>
  <si>
    <t>FD 20104</t>
  </si>
  <si>
    <t>let. Vlk X697   prac.cesta:Francúzsko, Cherbourg, Challenger, Čile, Conception, Challenger, Argentína, Cordoba, ATP, Buenos Aires, ATP, od 05.02.2021 do 08.03.2021, LET, osôb:2(1+1+0)  (náklady hráča Klein Lukáš ) F=157/21</t>
  </si>
  <si>
    <t>FD 20105</t>
  </si>
  <si>
    <t>let. Vlk X697   prac.cesta:Francúzsko, Cherbourg, Challenger, Čile, Conception, Challenger, Argentína, Cordoba, ATP, Buenos Aires, ATP, od 05.02.2021 do 08.03.2021, LET, osôb:2(1+1+0)  (náklady hráča Klein Lukáš ) F=154/21</t>
  </si>
  <si>
    <t>FD 20106</t>
  </si>
  <si>
    <t>let. Mečíř X695   prac.cesta:Egypt, Sharm El Sheikh, Futures $15.000, Sharm El Sheikh, Futures $15.000, Sharm El Sheikh, Futures $15.000, od 26.01.2021 do 18.02.2021, LET, osôb:6(5+1+0)  (náklady hráča Méri Eszter ) F=150/21</t>
  </si>
  <si>
    <t>let. Mečíř X695   prac.cesta:Egypt, Sharm El Sheikh, Futures $15.000, Sharm El Sheikh, Futures $15.000, Sharm El Sheikh, Futures $15.000, od 26.01.2021 do 18.02.2021, LET, osôb:6(5+1+0)  (náklady hráča Minárik Krištof ) F=150/21</t>
  </si>
  <si>
    <t>let. Mečíř X695   prac.cesta:Egypt, Sharm El Sheikh, Futures $15.000, Sharm El Sheikh, Futures $15.000, Sharm El Sheikh, Futures $15.000, od 26.01.2021 do 18.02.2021, LET, osôb:6(5+1+0)  (náklady hráča Fekete János ) F=150/21</t>
  </si>
  <si>
    <t>let. Mečíř X695   prac.cesta:Egypt, Sharm El Sheikh, Futures $15.000, Sharm El Sheikh, Futures $15.000, Sharm El Sheikh, Futures $15.000, od 26.01.2021 do 18.02.2021, LET, osôb:6(5+1+0)  (náklady hráča Palovič Lukáš ) F=150/21</t>
  </si>
  <si>
    <t>let. Mečíř X695   prac.cesta:Egypt, Sharm El Sheikh, Futures $15.000, Sharm El Sheikh, Futures $15.000, Sharm El Sheikh, Futures $15.000, od 26.01.2021 do 18.02.2021, LET, osôb:6(5+1+0)  (náklady hráča Novanský Michal ) F=150/21</t>
  </si>
  <si>
    <t>FD 20107</t>
  </si>
  <si>
    <t>let. Vlk X697   prac.cesta:Francúzsko, Cherbourg, Challenger, Čile, Conception, Challenger, Argentína, Cordoba, ATP, Buenos Aires, ATP, od 05.02.2021 do 08.03.2021, LET, osôb:2(1+1+0)  (náklady hráča Klein Lukáš ) F=136/21</t>
  </si>
  <si>
    <t>FD 20108</t>
  </si>
  <si>
    <t>let. Huber X680   prac.cesta:SAE, Dubai, Kvalifikácia Australian Open 2021, Australian Open 2021, od 01.01.2021 do 14.02.2021, LET, osôb:2(1+1+0)  (náklady hráča Schmiedlová Anna Karolína ) F=133/21</t>
  </si>
  <si>
    <t>FD 20109</t>
  </si>
  <si>
    <t>let. Olasz X690   prac.cesta:Australia, Melbourne, Australian Open 2021, od 13.01.2021 do 12.02.2021, LET, osôb:3(1+2+0)  (náklady hráča Gombos Norbert ) F=128/21</t>
  </si>
  <si>
    <t>FD 20110</t>
  </si>
  <si>
    <t>let. Mertiňák X698   prac.cesta:USA, Orlando, ITF, Boca Raton, ITF, od 12.02.2021 do 26.02.2021, LET, osôb:2(1+1+0)  (náklady hráča Šrámková Rebecca ) F=126/21</t>
  </si>
  <si>
    <t>FD 20113</t>
  </si>
  <si>
    <t>FD 20136</t>
  </si>
  <si>
    <t>Prenájom Auta X691   prac.cesta:Španieľsko, Villena, Futures $25.000, od 31.01.2021 do 05.02.2021, LET, osôb:2(1+1+0)  (náklady hráča Molčan Alex ) F=164/21</t>
  </si>
  <si>
    <t>FD 20137</t>
  </si>
  <si>
    <t>Prenájom Auta X698   prac.cesta:USA, Orlando, ITF, Boca Raton, ITF, od 12.02.2021 do 26.02.2021, LET, osôb:2(1+1+0)  (náklady hráča Šrámková Rebecca ) F=165/21</t>
  </si>
  <si>
    <t>FD 20138</t>
  </si>
  <si>
    <t>let. Matúš X699 Storno   prac.cesta:Estónsko, Tallinn, ITF U18, od 00.01.1900 do 00.01.1900, LET, osôb:2(1+1+0)  (náklady hráča Jamrichová Renáta ) F=180/21</t>
  </si>
  <si>
    <t>let. Jamrichová X699   prac.cesta:Estónsko, Tallinn, ITF U18, od 00.01.1900 do 00.01.1900, LET, osôb:2(1+1+0)  (náklady hráča Jamrichová Renáta ) F=180/21</t>
  </si>
  <si>
    <t>FD 20139</t>
  </si>
  <si>
    <t>let. Mertiňák X698   prac.cesta:USA, Orlando, ITF, Boca Raton, ITF, od 12.02.2021 do 26.02.2021, LET, osôb:2(1+1+0)  (náklady hráča Šrámková Rebecca ) F=181/21</t>
  </si>
  <si>
    <t>FD 20140</t>
  </si>
  <si>
    <t>let. Suchánková X696   prac.cesta:Turecko, Antalya, Junior Tournament, Antalya, ITF $15.000, od 04.02.2021 do 26.02.2021, LET, osôb:9(7+2+0)  (náklady hráča Suchánková Sára ) F=177/21</t>
  </si>
  <si>
    <t>Batož. Suchánková X696   prac.cesta:Turecko, Antalya, Junior Tournament, Antalya, ITF $15.000, od 04.02.2021 do 26.02.2021, LET, osôb:9(7+2+0)  (náklady hráča Suchánková Sára ) F=177/21</t>
  </si>
  <si>
    <t>let. Vargová X696   prac.cesta:Turecko, Antalya, Junior Tournament, Antalya, ITF $15.000, od 04.02.2021 do 26.02.2021, LET, osôb:9(7+2+0)  (náklady hráča Vargová Nina ) F=177/21</t>
  </si>
  <si>
    <t>Batožina Vargová X696   prac.cesta:Turecko, Antalya, Junior Tournament, Antalya, ITF $15.000, od 04.02.2021 do 26.02.2021, LET, osôb:9(7+2+0)  (náklady hráča Vargová Nina ) F=177/21</t>
  </si>
  <si>
    <t>let. Záthurecký X696   prac.cesta:Turecko, Antalya, Junior Tournament, Antalya, ITF $15.000, od 04.02.2021 do 26.02.2021, LET, osôb:9(7+2+0)  (náklady hráča Suchánková Sára ) F=177/21</t>
  </si>
  <si>
    <t>let. Záthurecký X696   prac.cesta:Turecko, Antalya, Junior Tournament, Antalya, ITF $15.000, od 04.02.2021 do 26.02.2021, LET, osôb:9(7+2+0)  (náklady hráča Daubnerová Nikola ) F=177/21</t>
  </si>
  <si>
    <t>let. Záthurecký X696   prac.cesta:Turecko, Antalya, Junior Tournament, Antalya, ITF $15.000, od 04.02.2021 do 26.02.2021, LET, osôb:9(7+2+0)  (náklady hráča Vargová Nina ) F=177/21</t>
  </si>
  <si>
    <t>let. Záthurecký X696   prac.cesta:Turecko, Antalya, Junior Tournament, Antalya, ITF $15.000, od 04.02.2021 do 26.02.2021, LET, osôb:9(7+2+0)  (náklady hráča Naď Peter ) F=177/21</t>
  </si>
  <si>
    <t>let. Záthurecký X696   prac.cesta:Turecko, Antalya, Junior Tournament, Antalya, ITF $15.000, od 04.02.2021 do 26.02.2021, LET, osôb:9(7+2+0)  (náklady hráča Drugdová Salma ) F=177/21</t>
  </si>
  <si>
    <t>let. Záthurecký X696   prac.cesta:Turecko, Antalya, Junior Tournament, Antalya, ITF $15.000, od 04.02.2021 do 26.02.2021, LET, osôb:9(7+2+0)  (náklady hráča Michalík Radovan ) F=177/21</t>
  </si>
  <si>
    <t>let. Záthurecký X696   prac.cesta:Turecko, Antalya, Junior Tournament, Antalya, ITF $15.000, od 04.02.2021 do 26.02.2021, LET, osôb:9(7+2+0)  (náklady hráča Chudejová Mia ) F=177/21</t>
  </si>
  <si>
    <t>FD 20141</t>
  </si>
  <si>
    <t>let. Huber X700   prac.cesta:Mexico, Gualadaraja, WTA, Monterrey, WTA, od 01.03.2021 do 21.03.2021, LET, osôb:2(1+1+0)  (náklady hráča Schmiedlová Anna Karolína ) F=178/21</t>
  </si>
  <si>
    <t>FD 20142</t>
  </si>
  <si>
    <t>let. Naď X696   prac.cesta:Turecko, Antalya, Junior Tournament, Antalya, ITF $15.000, od 04.02.2021 do 26.02.2021, LET, osôb:9(7+2+0)  (náklady hráča Naď Peter ) F=163/21</t>
  </si>
  <si>
    <t>let. Michalík X696   prac.cesta:Turecko, Antalya, Junior Tournament, Antalya, ITF $15.000, od 04.02.2021 do 26.02.2021, LET, osôb:9(7+2+0)  (náklady hráča Michalík Radovan ) F=163/21</t>
  </si>
  <si>
    <t>let. Chudejová X696   prac.cesta:Turecko, Antalya, Junior Tournament, Antalya, ITF $15.000, od 04.02.2021 do 26.02.2021, LET, osôb:9(7+2+0)  (náklady hráča Chudejová Mia ) F=163/21</t>
  </si>
  <si>
    <t>let. Drugdová X696   prac.cesta:Turecko, Antalya, Junior Tournament, Antalya, ITF $15.000, od 04.02.2021 do 26.02.2021, LET, osôb:9(7+2+0)  (náklady hráča Drugdová Salma ) F=163/21</t>
  </si>
  <si>
    <t>let. Balaš X696   prac.cesta:Turecko, Antalya, Junior Tournament, Antalya, ITF $15.000, od 04.02.2021 do 26.02.2021, LET, osôb:9(7+2+0)  (náklady hráča Suchánková Sára ) F=163/21</t>
  </si>
  <si>
    <t>let. Balaš X696   prac.cesta:Turecko, Antalya, Junior Tournament, Antalya, ITF $15.000, od 04.02.2021 do 26.02.2021, LET, osôb:9(7+2+0)  (náklady hráča Daubnerová Nikola ) F=163/21</t>
  </si>
  <si>
    <t>let. Balaš X696   prac.cesta:Turecko, Antalya, Junior Tournament, Antalya, ITF $15.000, od 04.02.2021 do 26.02.2021, LET, osôb:9(7+2+0)  (náklady hráča Vargová Nina ) F=163/21</t>
  </si>
  <si>
    <t>let. Balaš X696   prac.cesta:Turecko, Antalya, Junior Tournament, Antalya, ITF $15.000, od 04.02.2021 do 26.02.2021, LET, osôb:9(7+2+0)  (náklady hráča Naď Peter ) F=163/21</t>
  </si>
  <si>
    <t>let. Balaš X696   prac.cesta:Turecko, Antalya, Junior Tournament, Antalya, ITF $15.000, od 04.02.2021 do 26.02.2021, LET, osôb:9(7+2+0)  (náklady hráča Drugdová Salma ) F=163/21</t>
  </si>
  <si>
    <t>let. Balaš X696   prac.cesta:Turecko, Antalya, Junior Tournament, Antalya, ITF $15.000, od 04.02.2021 do 26.02.2021, LET, osôb:9(7+2+0)  (náklady hráča Michalík Radovan ) F=163/21</t>
  </si>
  <si>
    <t>let. Balaš X696   prac.cesta:Turecko, Antalya, Junior Tournament, Antalya, ITF $15.000, od 04.02.2021 do 26.02.2021, LET, osôb:9(7+2+0)  (náklady hráča Chudejová Mia ) F=163/21</t>
  </si>
  <si>
    <t>FD 20151</t>
  </si>
  <si>
    <t xml:space="preserve">let. Prívarová X693   prac.cesta:Ekvádor, ITF1, Paraguay, ITF1, Brazília, ITF1, Brazília, ITF "A", od 03.02.2021 do 07.03.2021, LET, osôb:5(3+2+0)  (náklady hráča Privara Peter Benjamín ) </t>
  </si>
  <si>
    <t>FD 20170</t>
  </si>
  <si>
    <t>let. Vlk X697   prac.cesta:Francúzsko, Cherbourg, Challenger, Čile, Conception, Challenger, Argentína, Cordoba, ATP, Buenos Aires, ATP, od 05.02.2021 do 08.03.2021, LET, osôb:2(1+1+0)  (náklady hráča Klein Lukáš ) F=212/21</t>
  </si>
  <si>
    <t>FD 20171</t>
  </si>
  <si>
    <t>let. Hrunčák X704   prac.cesta:Španieľsko, Valencia, ITF2, Benicarlo, ITF2, Villena, ITF1, od 05.03.2021 do 27.03.2021, LET, osôb:2(1+1+0)  (náklady hráča Suchánková Sára ) F=206/21</t>
  </si>
  <si>
    <t>let. Suchánková X704   prac.cesta:Španieľsko, Valencia, ITF2, Benicarlo, ITF2, Villena, ITF1, od 05.03.2021 do 27.03.2021, LET, osôb:2(1+1+0) (nákl.stredisko:Suchánková Sára)  F=206/21</t>
  </si>
  <si>
    <t>FD 20203</t>
  </si>
  <si>
    <t>FD 20222</t>
  </si>
  <si>
    <t>let. Sabovčík X689   prac.cesta:Kazachstan, Nursultan, ITF $15.000, Nursultan, ITF $15.000, od 28.01.2021 do 13.02.2021, LET, osôb:3(2+1+0)  (náklady hráča Čisovská Romana ) F=144/21</t>
  </si>
  <si>
    <t>let. Sabovčík X689   prac.cesta:Kazachstan, Nursultan, ITF $15.000, Nursultan, ITF $15.000, od 28.01.2021 do 13.02.2021, LET, osôb:3(2+1+0)  (náklady hráča Kužmová Katarína ) F=144/21</t>
  </si>
  <si>
    <t>FD 20223</t>
  </si>
  <si>
    <t>let. Sabovčík X689   prac.cesta:Kazachstan, Nursultan, ITF $15.000, Nursultan, ITF $15.000, od 28.01.2021 do 13.02.2021, LET, osôb:3(2+1+0)  (náklady hráča Čisovská Romana ) F=240/21</t>
  </si>
  <si>
    <t>let. Sabovčík X689   prac.cesta:Kazachstan, Nursultan, ITF $15.000, Nursultan, ITF $15.000, od 28.01.2021 do 13.02.2021, LET, osôb:3(2+1+0)  (náklady hráča Kužmová Katarína ) F=240/21</t>
  </si>
  <si>
    <t>FD 20224</t>
  </si>
  <si>
    <t>let. Palovič X710   prac.cesta:Egypt, Sharm El Sheikh, Futures $15.000, Sharm El Sheikh, Futures $15.000, Sharm El Sheikh, Futures $15.000, od 22.03.2021 do 08.04.2021, LET, osôb:5(4+1+0) (nákl.stredisko:Palovič Lukáš)  F=265/21</t>
  </si>
  <si>
    <t>let. Pokorný X710   prac.cesta:Egypt, Sharm El Sheikh, Futures $15.000, Sharm El Sheikh, Futures $15.000, Sharm El Sheikh, Futures $15.000, od 22.03.2021 do 08.04.2021, LET, osôb:5(4+1+0) (nákl.stredisko:Pokorný Lukáš)  F=265/21</t>
  </si>
  <si>
    <t>let. Gálik X710   prac.cesta:Egypt, Sharm El Sheikh, Futures $15.000, Sharm El Sheikh, Futures $15.000, Sharm El Sheikh, Futures $15.000, od 22.03.2021 do 08.04.2021, LET, osôb:5(4+1+0) (nákl.stredisko:Gálik Matej)  F=265/21</t>
  </si>
  <si>
    <t>let. Novanský X710   prac.cesta:Egypt, Sharm El Sheikh, Futures $15.000, Sharm El Sheikh, Futures $15.000, Sharm El Sheikh, Futures $15.000, od 22.03.2021 do 08.04.2021, LET, osôb:5(4+1+0) (nákl.stredisko:Novanský Michal)  F=265/21</t>
  </si>
  <si>
    <t>let. Mečíř X710   prac.cesta:Egypt, Sharm El Sheikh, Futures $15.000, Sharm El Sheikh, Futures $15.000, Sharm El Sheikh, Futures $15.000, od 22.03.2021 do 08.04.2021, LET, osôb:5(4+1+0)  (náklady hráča Palovič Lukáš ) F=265/21</t>
  </si>
  <si>
    <t>let. Mečíř X710   prac.cesta:Egypt, Sharm El Sheikh, Futures $15.000, Sharm El Sheikh, Futures $15.000, Sharm El Sheikh, Futures $15.000, od 22.03.2021 do 08.04.2021, LET, osôb:5(4+1+0)  (náklady hráča Pokorný Lukáš ) F=265/21</t>
  </si>
  <si>
    <t>let. Mečíř X710   prac.cesta:Egypt, Sharm El Sheikh, Futures $15.000, Sharm El Sheikh, Futures $15.000, Sharm El Sheikh, Futures $15.000, od 22.03.2021 do 08.04.2021, LET, osôb:5(4+1+0)  (náklady hráča Gálik Matej ) F=265/21</t>
  </si>
  <si>
    <t>let. Mečíř X710   prac.cesta:Egypt, Sharm El Sheikh, Futures $15.000, Sharm El Sheikh, Futures $15.000, Sharm El Sheikh, Futures $15.000, od 22.03.2021 do 08.04.2021, LET, osôb:5(4+1+0)  (náklady hráča Novanský Michal ) F=265/21</t>
  </si>
  <si>
    <t>FD 20225</t>
  </si>
  <si>
    <t>let. Vlk X697   prac.cesta:Francúzsko, Cherbourg, Challenger, Čile, Conception, Challenger, Argentína, Cordoba, ATP, Buenos Aires, ATP, od 05.02.2021 do 08.03.2021, LET, osôb:2(1+1+0)  (náklady hráča Klein Lukáš ) F=114/21</t>
  </si>
  <si>
    <t>FD 20226</t>
  </si>
  <si>
    <t>let. Huber X700   prac.cesta:Mexico, Gualadaraja, WTA, Monterrey, WTA, od 01.03.2021 do 21.03.2021, LET, osôb:2(1+1+0)  (náklady hráča Schmiedlová Anna Karolína ) F=251/21</t>
  </si>
  <si>
    <t>FD 20234</t>
  </si>
  <si>
    <t xml:space="preserve">Ubyt. Balaščák X712   prac.cesta:Turecko, Istanbul, Sústredenie Juniori 2021, od 21.03.2021 do 30.03.2021, LET, osôb:0(++)  (náklady hráča Balaščák Daniel ) </t>
  </si>
  <si>
    <t xml:space="preserve">Ubyt. Dráb X712   prac.cesta:Turecko, Istanbul, Sústredenie Juniori 2021, od 21.03.2021 do 30.03.2021, LET, osôb:0(++)  (náklady hráča Dráb Filip ) </t>
  </si>
  <si>
    <t xml:space="preserve">Ubyt. Melaga X712   prac.cesta:Turecko, Istanbul, Sústredenie Juniori 2021, od 21.03.2021 do 30.03.2021, LET, osôb:0(++)  (náklady hráča Melaga Samuel ) </t>
  </si>
  <si>
    <t>FD 20284</t>
  </si>
  <si>
    <t>let. Poklemba X712   prac.cesta:Turecko, Istanbul, Sústredenie Juniori 2021, od 21.03.2021 do 30.03.2021, LET, osôb:0(++)  (náklady hráča Poklemba Filip ) F=291/21</t>
  </si>
  <si>
    <t>let. Markovič X712   prac.cesta:Turecko, Istanbul, Sústredenie Juniori 2021, od 21.03.2021 do 30.03.2021, LET, osôb:0(++)  (náklady hráča Markovič Matej ) F=291/21</t>
  </si>
  <si>
    <t>FD 20285</t>
  </si>
  <si>
    <t>let. Béreš X712   prac.cesta:Turecko, Istanbul, Sústredenie Juniori 2021, od 21.03.2021 do 30.03.2021, LET, osôb:0(++)  (náklady hráča Melaga Samuel ) F=286/21</t>
  </si>
  <si>
    <t>let. Béreš X712   prac.cesta:Turecko, Istanbul, Sústredenie Juniori 2021, od 21.03.2021 do 30.03.2021, LET, osôb:0(++)  (náklady hráča Naňo Marek ) F=286/21</t>
  </si>
  <si>
    <t>let. Béreš X712   prac.cesta:Turecko, Istanbul, Sústredenie Juniori 2021, od 21.03.2021 do 30.03.2021, LET, osôb:0(++)  (náklady hráča Markovič Matej ) F=286/21</t>
  </si>
  <si>
    <t>let. Béreš X712   prac.cesta:Turecko, Istanbul, Sústredenie Juniori 2021, od 21.03.2021 do 30.03.2021, LET, osôb:0(++)  (náklady hráča Hradecká Lucia ) F=286/21</t>
  </si>
  <si>
    <t>let. Béreš X712   prac.cesta:Turecko, Istanbul, Sústredenie Juniori 2021, od 21.03.2021 do 30.03.2021, LET, osôb:0(++)  (náklady hráča Koppová Natália ) F=286/21</t>
  </si>
  <si>
    <t>let. Béreš X712   prac.cesta:Turecko, Istanbul, Sústredenie Juniori 2021, od 21.03.2021 do 30.03.2021, LET, osôb:0(++)  (náklady hráča Balaščák Daniel ) F=286/21</t>
  </si>
  <si>
    <t>let. Béreš X712   prac.cesta:Turecko, Istanbul, Sústredenie Juniori 2021, od 21.03.2021 do 30.03.2021, LET, osôb:0(++)  (náklady hráča Hulín Patrik ) F=286/21</t>
  </si>
  <si>
    <t>let. Béreš X712   prac.cesta:Turecko, Istanbul, Sústredenie Juniori 2021, od 21.03.2021 do 30.03.2021, LET, osôb:0(++)  (náklady hráča Nováková Vanessa ) F=286/21</t>
  </si>
  <si>
    <t>let. Béreš X712   prac.cesta:Turecko, Istanbul, Sústredenie Juniori 2021, od 21.03.2021 do 30.03.2021, LET, osôb:0(++)  (náklady hráča Šramková Tamara ) F=286/21</t>
  </si>
  <si>
    <t>let. Béreš X712   prac.cesta:Turecko, Istanbul, Sústredenie Juniori 2021, od 21.03.2021 do 30.03.2021, LET, osôb:0(++)  (náklady hráča Poklemba Filip ) F=286/21</t>
  </si>
  <si>
    <t>let. Béreš X712   prac.cesta:Turecko, Istanbul, Sústredenie Juniori 2021, od 21.03.2021 do 30.03.2021, LET, osôb:0(++)  (náklady hráča Janigová Petra ) F=286/21</t>
  </si>
  <si>
    <t>let. Béreš X712   prac.cesta:Turecko, Istanbul, Sústredenie Juniori 2021, od 21.03.2021 do 30.03.2021, LET, osôb:0(++)  (náklady hráča Dráb Filip ) F=286/21</t>
  </si>
  <si>
    <t>let. Béreš X712   prac.cesta:Turecko, Istanbul, Sústredenie Juniori 2021, od 21.03.2021 do 30.03.2021, LET, osôb:0(++)  (náklady hráča Žabková Kiara ) F=286/21</t>
  </si>
  <si>
    <t>FD 20286</t>
  </si>
  <si>
    <t>let. Lajkeb X712   prac.cesta:Turecko, Istanbul, Sústredenie Juniori 2021, od 21.03.2021 do 30.03.2021, LET, osôb:0(++)  (náklady hráča Melaga Samuel ) F=292/21</t>
  </si>
  <si>
    <t>let. Lajkeb X712   prac.cesta:Turecko, Istanbul, Sústredenie Juniori 2021, od 21.03.2021 do 30.03.2021, LET, osôb:0(++)  (náklady hráča Naňo Marek ) F=292/21</t>
  </si>
  <si>
    <t>let. Lajkeb X712   prac.cesta:Turecko, Istanbul, Sústredenie Juniori 2021, od 21.03.2021 do 30.03.2021, LET, osôb:0(++)  (náklady hráča Markovič Matej ) F=292/21</t>
  </si>
  <si>
    <t>let. Lajkeb X712   prac.cesta:Turecko, Istanbul, Sústredenie Juniori 2021, od 21.03.2021 do 30.03.2021, LET, osôb:0(++)  (náklady hráča Hradecká Lucia ) F=292/21</t>
  </si>
  <si>
    <t>let. Lajkeb X712   prac.cesta:Turecko, Istanbul, Sústredenie Juniori 2021, od 21.03.2021 do 30.03.2021, LET, osôb:0(++)  (náklady hráča Koppová Natália ) F=292/21</t>
  </si>
  <si>
    <t>let. Lajkeb X712   prac.cesta:Turecko, Istanbul, Sústredenie Juniori 2021, od 21.03.2021 do 30.03.2021, LET, osôb:0(++)  (náklady hráča Balaščák Daniel ) F=292/21</t>
  </si>
  <si>
    <t>let. Lajkeb X712   prac.cesta:Turecko, Istanbul, Sústredenie Juniori 2021, od 21.03.2021 do 30.03.2021, LET, osôb:0(++)  (náklady hráča Hulín Patrik ) F=292/21</t>
  </si>
  <si>
    <t>let. Lajkeb X712   prac.cesta:Turecko, Istanbul, Sústredenie Juniori 2021, od 21.03.2021 do 30.03.2021, LET, osôb:0(++)  (náklady hráča Nováková Vanessa ) F=292/21</t>
  </si>
  <si>
    <t>let. Lajkeb X712   prac.cesta:Turecko, Istanbul, Sústredenie Juniori 2021, od 21.03.2021 do 30.03.2021, LET, osôb:0(++)  (náklady hráča Šramková Tamara ) F=292/21</t>
  </si>
  <si>
    <t>let. Lajkeb X712   prac.cesta:Turecko, Istanbul, Sústredenie Juniori 2021, od 21.03.2021 do 30.03.2021, LET, osôb:0(++)  (náklady hráča Poklemba Filip ) F=292/21</t>
  </si>
  <si>
    <t>let. Lajkeb X712   prac.cesta:Turecko, Istanbul, Sústredenie Juniori 2021, od 21.03.2021 do 30.03.2021, LET, osôb:0(++)  (náklady hráča Janigová Petra ) F=292/21</t>
  </si>
  <si>
    <t>let. Lajkeb X712   prac.cesta:Turecko, Istanbul, Sústredenie Juniori 2021, od 21.03.2021 do 30.03.2021, LET, osôb:0(++)  (náklady hráča Dráb Filip ) F=292/21</t>
  </si>
  <si>
    <t>let. Lajkeb X712   prac.cesta:Turecko, Istanbul, Sústredenie Juniori 2021, od 21.03.2021 do 30.03.2021, LET, osôb:0(++)  (náklady hráča Žabková Kiara ) F=292/21</t>
  </si>
  <si>
    <t>let. Nováková X712   prac.cesta:Turecko, Istanbul, Sústredenie Juniori 2021, od 21.03.2021 do 30.03.2021, LET, osôb:0(++)  (náklady hráča Nováková Vanessa ) F=292/21</t>
  </si>
  <si>
    <t>FD 20287</t>
  </si>
  <si>
    <t>let. Horváth X712   prac.cesta:Turecko, Istanbul, Sústredenie Juniori 2021, od 21.03.2021 do 30.03.2021, LET, osôb:0(++)  (náklady hráča Melaga Samuel ) F=283/21</t>
  </si>
  <si>
    <t>let. Horváth X712   prac.cesta:Turecko, Istanbul, Sústredenie Juniori 2021, od 21.03.2021 do 30.03.2021, LET, osôb:0(++)  (náklady hráča Naňo Marek ) F=283/21</t>
  </si>
  <si>
    <t>let. Horváth X712   prac.cesta:Turecko, Istanbul, Sústredenie Juniori 2021, od 21.03.2021 do 30.03.2021, LET, osôb:0(++)  (náklady hráča Markovič Matej ) F=283/21</t>
  </si>
  <si>
    <t>let. Horváth X712   prac.cesta:Turecko, Istanbul, Sústredenie Juniori 2021, od 21.03.2021 do 30.03.2021, LET, osôb:0(++)  (náklady hráča Hradecká Lucia ) F=283/21</t>
  </si>
  <si>
    <t>let. Horváth X712   prac.cesta:Turecko, Istanbul, Sústredenie Juniori 2021, od 21.03.2021 do 30.03.2021, LET, osôb:0(++)  (náklady hráča Koppová Natália ) F=283/21</t>
  </si>
  <si>
    <t>let. Horváth X712   prac.cesta:Turecko, Istanbul, Sústredenie Juniori 2021, od 21.03.2021 do 30.03.2021, LET, osôb:0(++)  (náklady hráča Balaščák Daniel ) F=283/21</t>
  </si>
  <si>
    <t>let. Horváth X712   prac.cesta:Turecko, Istanbul, Sústredenie Juniori 2021, od 21.03.2021 do 30.03.2021, LET, osôb:0(++)  (náklady hráča Hulín Patrik ) F=283/21</t>
  </si>
  <si>
    <t>let. Horváth X712   prac.cesta:Turecko, Istanbul, Sústredenie Juniori 2021, od 21.03.2021 do 30.03.2021, LET, osôb:0(++)  (náklady hráča Nováková Vanessa ) F=283/21</t>
  </si>
  <si>
    <t>let. Horváth X712   prac.cesta:Turecko, Istanbul, Sústredenie Juniori 2021, od 21.03.2021 do 30.03.2021, LET, osôb:0(++)  (náklady hráča Šramková Tamara ) F=283/21</t>
  </si>
  <si>
    <t>let. Horváth X712   prac.cesta:Turecko, Istanbul, Sústredenie Juniori 2021, od 21.03.2021 do 30.03.2021, LET, osôb:0(++)  (náklady hráča Poklemba Filip ) F=283/21</t>
  </si>
  <si>
    <t>let. Horváth X712   prac.cesta:Turecko, Istanbul, Sústredenie Juniori 2021, od 21.03.2021 do 30.03.2021, LET, osôb:0(++)  (náklady hráča Janigová Petra ) F=283/21</t>
  </si>
  <si>
    <t>let. Horváth X712   prac.cesta:Turecko, Istanbul, Sústredenie Juniori 2021, od 21.03.2021 do 30.03.2021, LET, osôb:0(++)  (náklady hráča Dráb Filip ) F=283/21</t>
  </si>
  <si>
    <t>let. Horváth X712   prac.cesta:Turecko, Istanbul, Sústredenie Juniori 2021, od 21.03.2021 do 30.03.2021, LET, osôb:0(++)  (náklady hráča Žabková Kiara ) F=283/21</t>
  </si>
  <si>
    <t>let. Medveď X712   prac.cesta:Turecko, Istanbul, Sústredenie Juniori 2021, od 21.03.2021 do 30.03.2021, LET, osôb:0(++)  (náklady hráča Medveď Jakub ) F=283/21</t>
  </si>
  <si>
    <t>FD 20288</t>
  </si>
  <si>
    <t>let. Koppová X712   prac.cesta:Turecko, Istanbul, Sústredenie Juniori 2021, od 21.03.2021 do 30.03.2021, LET, osôb:0(++)  (náklady hráča Koppová Natália ) F=290/21</t>
  </si>
  <si>
    <t>let. Balaščák X712   prac.cesta:Turecko, Istanbul, Sústredenie Juniori 2021, od 21.03.2021 do 30.03.2021, LET, osôb:0(++)  (náklady hráča Balaščák Daniel ) F=290/21</t>
  </si>
  <si>
    <t>FD 20289</t>
  </si>
  <si>
    <t>let. Dráb X712   prac.cesta:Turecko, Istanbul, Sústredenie Juniori 2021, od 21.03.2021 do 30.03.2021, LET, osôb:0(++)  (náklady hráča Dráb Filip ) F=285/21</t>
  </si>
  <si>
    <t>let. Hulín X712   prac.cesta:Turecko, Istanbul, Sústredenie Juniori 2021, od 21.03.2021 do 30.03.2021, LET, osôb:0(++)  (náklady hráča Hulín Patrik ) F=285/21</t>
  </si>
  <si>
    <t>let. Melaga X712   prac.cesta:Turecko, Istanbul, Sústredenie Juniori 2021, od 21.03.2021 do 30.03.2021, LET, osôb:0(++)  (náklady hráča Melaga Samuel ) F=285/21</t>
  </si>
  <si>
    <t>FD 20290</t>
  </si>
  <si>
    <t>Tréner - Výjazd X712   prac.cesta:Turecko, Istanbul, Sústredenie Juniori 2021, od 21.03.2021 do 30.03.2021, LET, osôb:0(++)  (náklady hráča Melaga Samuel ) F=12/2021</t>
  </si>
  <si>
    <t>Tréner - Výjazd X712   prac.cesta:Turecko, Istanbul, Sústredenie Juniori 2021, od 21.03.2021 do 30.03.2021, LET, osôb:0(++)  (náklady hráča Naňo Marek ) F=12/2021</t>
  </si>
  <si>
    <t>Tréner - Výjazd X712   prac.cesta:Turecko, Istanbul, Sústredenie Juniori 2021, od 21.03.2021 do 30.03.2021, LET, osôb:0(++)  (náklady hráča Markovič Matej ) F=12/2021</t>
  </si>
  <si>
    <t>Tréner - Výjazd X712   prac.cesta:Turecko, Istanbul, Sústredenie Juniori 2021, od 21.03.2021 do 30.03.2021, LET, osôb:0(++)  (náklady hráča Hradecká Lucia ) F=12/2021</t>
  </si>
  <si>
    <t>Tréner - Výjazd X712   prac.cesta:Turecko, Istanbul, Sústredenie Juniori 2021, od 21.03.2021 do 30.03.2021, LET, osôb:0(++)  (náklady hráča Koppová Natália ) F=12/2021</t>
  </si>
  <si>
    <t>Tréner - Výjazd X712   prac.cesta:Turecko, Istanbul, Sústredenie Juniori 2021, od 21.03.2021 do 30.03.2021, LET, osôb:0(++)  (náklady hráča Hulín Patrik ) F=12/2021</t>
  </si>
  <si>
    <t>Tréner - Výjazd X712   prac.cesta:Turecko, Istanbul, Sústredenie Juniori 2021, od 21.03.2021 do 30.03.2021, LET, osôb:0(++)  (náklady hráča Nováková Vanessa ) F=12/2021</t>
  </si>
  <si>
    <t>Tréner - Výjazd X712   prac.cesta:Turecko, Istanbul, Sústredenie Juniori 2021, od 21.03.2021 do 30.03.2021, LET, osôb:0(++)  (náklady hráča Šramková Tamara ) F=12/2021</t>
  </si>
  <si>
    <t>Tréner - Výjazd X712   prac.cesta:Turecko, Istanbul, Sústredenie Juniori 2021, od 21.03.2021 do 30.03.2021, LET, osôb:0(++)  (náklady hráča Balaščák Daniel ) F=12/2021</t>
  </si>
  <si>
    <t>Tréner - Výjazd X712   prac.cesta:Turecko, Istanbul, Sústredenie Juniori 2021, od 21.03.2021 do 30.03.2021, LET, osôb:0(++)  (náklady hráča Poklemba Filip ) F=12/2021</t>
  </si>
  <si>
    <t>Tréner - Výjazd X712   prac.cesta:Turecko, Istanbul, Sústredenie Juniori 2021, od 21.03.2021 do 30.03.2021, LET, osôb:0(++)  (náklady hráča Janigová Petra ) F=12/2021</t>
  </si>
  <si>
    <t>Tréner - Výjazd X712   prac.cesta:Turecko, Istanbul, Sústredenie Juniori 2021, od 21.03.2021 do 30.03.2021, LET, osôb:0(++)  (náklady hráča Dráb Filip ) F=12/2021</t>
  </si>
  <si>
    <t>Tréner - Výjazd X712   prac.cesta:Turecko, Istanbul, Sústredenie Juniori 2021, od 21.03.2021 do 30.03.2021, LET, osôb:0(++)  (náklady hráča Žabková Kiara ) F=12/2021</t>
  </si>
  <si>
    <t>FD 20296</t>
  </si>
  <si>
    <t>let. Suchánková X704   prac.cesta:Španieľsko, Valencia, ITF2, Benicarlo, ITF2, Villena, ITF1, od 05.03.2021 do 27.03.2021, LET, osôb:2(1+1+0)  (náklady hráča Suchánková Sára ) F=284/21</t>
  </si>
  <si>
    <t>let. Hrunčák X704   prac.cesta:Španieľsko, Valencia, ITF2, Benicarlo, ITF2, Villena, ITF1, od 05.03.2021 do 27.03.2021, LET, osôb:2(1+1+0)  (náklady hráča Suchánková Sára ) F=284/21</t>
  </si>
  <si>
    <t>FD 20297</t>
  </si>
  <si>
    <t>let. Naď X707   prac.cesta:Turecko, Antalya, ITF18, od 18.03.2021 do 29.03.2021, AUS, osôb:2(1+1+0)  (náklady hráča Naď Peter ) F=282/21</t>
  </si>
  <si>
    <t>let. Balaš X707   prac.cesta:Turecko, Antalya, ITF18, od 18.03.2021 do 29.03.2021, AUS, osôb:2(1+1+0)  (náklady hráča Naď Peter ) F=282/21</t>
  </si>
  <si>
    <t>FD 20308</t>
  </si>
  <si>
    <t xml:space="preserve">Ubyt. Balaščák X758   prac.cesta:Chorvátsko, Sústredenie Juniori, od 00.01.1900 do 00.01.1900, AUS, osôb:0(++0)  (náklady hráča Balaščák Daniel ) </t>
  </si>
  <si>
    <t xml:space="preserve">Ubyt. Dráb X758   prac.cesta:Chorvátsko, Sústredenie Juniori, od 00.01.1900 do 00.01.1900, AUS, osôb:0(++0)  (náklady hráča Dráb Filip ) </t>
  </si>
  <si>
    <t xml:space="preserve">Ubyt. Maras X758   prac.cesta:Chorvátsko, Sústredenie Juniori, od 00.01.1900 do 00.01.1900, AUS, osôb:0(++0)  (náklady hráča Balaščák Daniel ) </t>
  </si>
  <si>
    <t xml:space="preserve">Ubyt. Maras X758   prac.cesta:Chorvátsko, Sústredenie Juniori, od 00.01.1900 do 00.01.1900, AUS, osôb:0(++0)  (náklady hráča Dráb Filip ) </t>
  </si>
  <si>
    <t>FD 20326</t>
  </si>
  <si>
    <t>let. Hradecká X712   prac.cesta:Turecko, Istanbul, Sústredenie Juniori 2021, od 21.03.2021 do 30.03.2021, LET, osôb:0(++)  (náklady hráča Melaga Samuel ) F=312/21</t>
  </si>
  <si>
    <t>let. Hradecká X712   prac.cesta:Turecko, Istanbul, Sústredenie Juniori 2021, od 21.03.2021 do 30.03.2021, LET, osôb:0(++)  (náklady hráča Naňo Marek ) F=312/21</t>
  </si>
  <si>
    <t>let. Hradecká X712   prac.cesta:Turecko, Istanbul, Sústredenie Juniori 2021, od 21.03.2021 do 30.03.2021, LET, osôb:0(++)  (náklady hráča Markovič Matej ) F=312/21</t>
  </si>
  <si>
    <t>let. Hradecká X712   prac.cesta:Turecko, Istanbul, Sústredenie Juniori 2021, od 21.03.2021 do 30.03.2021, LET, osôb:0(++)  (náklady hráča Hradecká Lucia ) F=312/21</t>
  </si>
  <si>
    <t>let. Hradecká X712   prac.cesta:Turecko, Istanbul, Sústredenie Juniori 2021, od 21.03.2021 do 30.03.2021, LET, osôb:0(++)  (náklady hráča Koppová Natália ) F=312/21</t>
  </si>
  <si>
    <t>let. Hradecká X712   prac.cesta:Turecko, Istanbul, Sústredenie Juniori 2021, od 21.03.2021 do 30.03.2021, LET, osôb:0(++)  (náklady hráča Balaščák Daniel ) F=312/21</t>
  </si>
  <si>
    <t>let. Hradecká X712   prac.cesta:Turecko, Istanbul, Sústredenie Juniori 2021, od 21.03.2021 do 30.03.2021, LET, osôb:0(++)  (náklady hráča Hulín Patrik ) F=312/21</t>
  </si>
  <si>
    <t>let. Hradecká X712   prac.cesta:Turecko, Istanbul, Sústredenie Juniori 2021, od 21.03.2021 do 30.03.2021, LET, osôb:0(++)  (náklady hráča Nováková Vanessa ) F=312/21</t>
  </si>
  <si>
    <t>let. Hradecká X712   prac.cesta:Turecko, Istanbul, Sústredenie Juniori 2021, od 21.03.2021 do 30.03.2021, LET, osôb:0(++)  (náklady hráča Šramková Tamara ) F=312/21</t>
  </si>
  <si>
    <t>let. Hradecká X712   prac.cesta:Turecko, Istanbul, Sústredenie Juniori 2021, od 21.03.2021 do 30.03.2021, LET, osôb:0(++)  (náklady hráča Poklemba Filip ) F=312/21</t>
  </si>
  <si>
    <t>let. Hradecká X712   prac.cesta:Turecko, Istanbul, Sústredenie Juniori 2021, od 21.03.2021 do 30.03.2021, LET, osôb:0(++)  (náklady hráča Janigová Petra ) F=312/21</t>
  </si>
  <si>
    <t>let. Hradecká X712   prac.cesta:Turecko, Istanbul, Sústredenie Juniori 2021, od 21.03.2021 do 30.03.2021, LET, osôb:0(++)  (náklady hráča Dráb Filip ) F=312/21</t>
  </si>
  <si>
    <t>let. Hradecká X712   prac.cesta:Turecko, Istanbul, Sústredenie Juniori 2021, od 21.03.2021 do 30.03.2021, LET, osôb:0(++)  (náklady hráča Žabková Kiara ) F=312/21</t>
  </si>
  <si>
    <t>let. Žabková X712   prac.cesta:Turecko, Istanbul, Sústredenie Juniori 2021, od 21.03.2021 do 30.03.2021, LET, osôb:0(++)  (náklady hráča Žabková Kiara ) F=312/21</t>
  </si>
  <si>
    <t>FD 20327</t>
  </si>
  <si>
    <t>let. Šrámková X712   prac.cesta:Turecko, Istanbul, Sústredenie Juniori 2021, od 21.03.2021 do 30.03.2021, LET, osôb:0(++)  (náklady hráča Šramková Tamara ) F=321/21</t>
  </si>
  <si>
    <t>let. Janigová X712   prac.cesta:Turecko, Istanbul, Sústredenie Juniori 2021, od 21.03.2021 do 30.03.2021, LET, osôb:0(++)  (náklady hráča Janigová Petra ) F=321/21</t>
  </si>
  <si>
    <t>let. Ňaňo X712   prac.cesta:Turecko, Istanbul, Sústredenie Juniori 2021, od 21.03.2021 do 30.03.2021, LET, osôb:0(++)  (náklady hráča Naňo Marek ) F=321/21</t>
  </si>
  <si>
    <t>FD 20331</t>
  </si>
  <si>
    <t>let. Shcherba X723   prac.cesta:Rusko, Kazaň , od 00.01.1900 do 00.01.1900, LET, osôb:2(1+1+0)  (náklady hráča Privara Peter Benjamín ) F=340/21</t>
  </si>
  <si>
    <t>let. Prívara X723   prac.cesta:Rusko, Kazaň , od 00.01.1900 do 00.01.1900, LET, osôb:2(1+1+0)  (náklady hráča Privara Peter Benjamín ) F=340/21</t>
  </si>
  <si>
    <t>FD 20332</t>
  </si>
  <si>
    <t>let. Sabovčík X720   prac.cesta:Kazachstan, Shymkent, ITF $15.000, Shymkent, ITF $15.000, od 01.04.2021 do 17.04.2021, LET, osôb:3(2+1+0)  (náklady hráča Čisovská Romana ) F=339/21</t>
  </si>
  <si>
    <t>let. Sabovčík X720   prac.cesta:Kazachstan, Shymkent, ITF $15.000, Shymkent, ITF $15.000, od 01.04.2021 do 17.04.2021, LET, osôb:3(2+1+0)  (náklady hráča Kužmová Katarína ) F=339/21</t>
  </si>
  <si>
    <t>FD 20333</t>
  </si>
  <si>
    <t>let. Košec X719   prac.cesta:Kazachstan, Shymkent, ITF $15.000, Shymkent, ITF $15.000, od 01.04.2021 do 16.04.2021, LET, osôb:2(1+1+0)  (náklady hráča Méri Eszter ) F=341/21</t>
  </si>
  <si>
    <t>FD 20334</t>
  </si>
  <si>
    <t>let. Tóth X711   prac.cesta:Španieľsko, Marbella, Challenger, Marbella, ATP, od 26.03.2021 do 10.04.2021, LET, osôb:2(1+1+0)  (náklady hráča Gombos Norbert ) F=359/21</t>
  </si>
  <si>
    <t>FD 20335</t>
  </si>
  <si>
    <t>let. Tóth X711   prac.cesta:Španieľsko, Marbella, Challenger, Marbella, ATP, od 26.03.2021 do 10.04.2021, LET, osôb:2(1+1+0)  (náklady hráča Gombos Norbert ) F=357/11</t>
  </si>
  <si>
    <t>FD 20336</t>
  </si>
  <si>
    <t>let. Simon X692   prac.cesta:Francúzsko, Cherbourg, Challenger, od 05.02.2021 do 14.02.2021, LET, osôb:2(1+1+0)  (náklady hráča Molčan Alex ) F=209/21</t>
  </si>
  <si>
    <t>FD 20337</t>
  </si>
  <si>
    <t>let. Daubnerová X722   prac.cesta:Tunisko, Tunis, Megrine, ITF J3, Monastir, ITF $15.000, Monastir, ITF $15.000, od 11.04.2021 do 26.04.2021, LET, osôb:3(2+1+0)  (náklady hráča Daubnerová Nikola ) F=333/21</t>
  </si>
  <si>
    <t>let. Vargová X722   prac.cesta:Tunisko, Tunis, Megrine, ITF J3, Monastir, ITF $15.000, Monastir, ITF $15.000, od 11.04.2021 do 26.04.2021, LET, osôb:3(2+1+0)  (náklady hráča Vargová Nina ) F=333/21</t>
  </si>
  <si>
    <t>let. Záthurecký X722   prac.cesta:Tunisko, Tunis, Megrine, ITF J3, Monastir, ITF $15.000, Monastir, ITF $15.000, od 11.04.2021 do 26.04.2021, LET, osôb:3(2+1+0)  (náklady hráča Daubnerová Nikola ) F=333/21</t>
  </si>
  <si>
    <t>let. Záthurecký X722   prac.cesta:Tunisko, Tunis, Megrine, ITF J3, Monastir, ITF $15.000, Monastir, ITF $15.000, od 11.04.2021 do 26.04.2021, LET, osôb:3(2+1+0)  (náklady hráča Vargová Nina ) F=333/21</t>
  </si>
  <si>
    <t>FD 20338</t>
  </si>
  <si>
    <t>let. Palovič X710   prac.cesta:Egypt, Sharm El Sheikh, Futures $15.000, Sharm El Sheikh, Futures $15.000, Sharm El Sheikh, Futures $15.000, od 22.03.2021 do 08.04.2021, LET, osôb:5(4+1+0) (nákl.stredisko:Palovič Lukáš)  F=306/21</t>
  </si>
  <si>
    <t>let. Pokorný X710   prac.cesta:Egypt, Sharm El Sheikh, Futures $15.000, Sharm El Sheikh, Futures $15.000, Sharm El Sheikh, Futures $15.000, od 22.03.2021 do 08.04.2021, LET, osôb:5(4+1+0) (nákl.stredisko:Pokorný Lukáš)  F=306/21</t>
  </si>
  <si>
    <t>let. Gálik X710   prac.cesta:Egypt, Sharm El Sheikh, Futures $15.000, Sharm El Sheikh, Futures $15.000, Sharm El Sheikh, Futures $15.000, od 22.03.2021 do 08.04.2021, LET, osôb:5(4+1+0) (nákl.stredisko:Gálik Matej)  F=306/21</t>
  </si>
  <si>
    <t>let. Novanský X710   prac.cesta:Egypt, Sharm El Sheikh, Futures $15.000, Sharm El Sheikh, Futures $15.000, Sharm El Sheikh, Futures $15.000, od 22.03.2021 do 08.04.2021, LET, osôb:5(4+1+0) (nákl.stredisko:Novanský Michal)  F=306/21</t>
  </si>
  <si>
    <t>let. Mečíř ml. X710   prac.cesta:Egypt, Sharm El Sheikh, Futures $15.000, Sharm El Sheikh, Futures $15.000, Sharm El Sheikh, Futures $15.000, od 22.03.2021 do 08.04.2021, LET, osôb:5(4+1+0)  (náklady hráča Palovič Lukáš ) F=306/21</t>
  </si>
  <si>
    <t>let. Mečíř ml. X710   prac.cesta:Egypt, Sharm El Sheikh, Futures $15.000, Sharm El Sheikh, Futures $15.000, Sharm El Sheikh, Futures $15.000, od 22.03.2021 do 08.04.2021, LET, osôb:5(4+1+0)  (náklady hráča Pokorný Lukáš ) F=306/21</t>
  </si>
  <si>
    <t>let. Mečíř ml. X710   prac.cesta:Egypt, Sharm El Sheikh, Futures $15.000, Sharm El Sheikh, Futures $15.000, Sharm El Sheikh, Futures $15.000, od 22.03.2021 do 08.04.2021, LET, osôb:5(4+1+0)  (náklady hráča Gálik Matej ) F=306/21</t>
  </si>
  <si>
    <t>let. Mečíř ml. X710   prac.cesta:Egypt, Sharm El Sheikh, Futures $15.000, Sharm El Sheikh, Futures $15.000, Sharm El Sheikh, Futures $15.000, od 22.03.2021 do 08.04.2021, LET, osôb:5(4+1+0)  (náklady hráča Novanský Michal ) F=306/21</t>
  </si>
  <si>
    <t>FD 20339</t>
  </si>
  <si>
    <t>let. Simon X702   prac.cesta:Francúzsko, Marseille, ATP, od 06.03.2021 do 10.03.2021, LET, osôb:3(2+1+0)  (náklady hráča Horanský Filip ) F=297/21</t>
  </si>
  <si>
    <t>let. Simon X702   prac.cesta:Francúzsko, Marseille, ATP, od 06.03.2021 do 10.03.2021, LET, osôb:3(2+1+0)  (náklady hráča Molčan Alex ) F=297/21</t>
  </si>
  <si>
    <t>FD 20340</t>
  </si>
  <si>
    <t>let. Fučík X709   prac.cesta:Portugalsko, Challenger, Challenger, od 28.03.2021 do 06.04.2021, LET, osôb:2(1+1+0)  (náklady hráča Molčan Alex ) F=279/21</t>
  </si>
  <si>
    <t>FD 20341</t>
  </si>
  <si>
    <t>let. Simon X701   prac.cesta:Španieľsko, Gran Canaria, Challenger, od 19.02.2021 do 05.03.2021, LET, osôb:3(2+1+0)  (náklady hráča Horanský Filip ) F=278/21</t>
  </si>
  <si>
    <t>let. Simon X701   prac.cesta:Španieľsko, Gran Canaria, Challenger, od 19.02.2021 do 05.03.2021, LET, osôb:3(2+1+0)  (náklady hráča Molčan Alex ) F=278/21</t>
  </si>
  <si>
    <t>FD 20342</t>
  </si>
  <si>
    <t>let. Simon X701   prac.cesta:Španieľsko, Gran Canaria, Challenger, od 19.02.2021 do 05.03.2021, LET, osôb:3(2+1+0)  (náklady hráča Horanský Filip ) F=273/21</t>
  </si>
  <si>
    <t>let. Simon X701   prac.cesta:Španieľsko, Gran Canaria, Challenger, od 19.02.2021 do 05.03.2021, LET, osôb:3(2+1+0)  (náklady hráča Molčan Alex ) F=273/21</t>
  </si>
  <si>
    <t>FD 20343</t>
  </si>
  <si>
    <t>let. Fučík X709   prac.cesta:Portugalsko, Challenger, Challenger, od 28.03.2021 do 06.04.2021, LET, osôb:2(1+1+0)  (náklady hráča Molčan Alex ) F=314/21</t>
  </si>
  <si>
    <t>FD 20344</t>
  </si>
  <si>
    <t>let. Simon X721   prac.cesta:Taliansko, Rím, Challenger, od 16.04.2021 do 22.04.2021, LET, osôb:3(2+1+0)  (náklady hráča Horanský Filip ) F=344/21</t>
  </si>
  <si>
    <t>let. Simon X721   prac.cesta:Taliansko, Rím, Challenger, od 16.04.2021 do 22.04.2021, LET, osôb:3(2+1+0)  (náklady hráča Molčan Alex ) F=344/21</t>
  </si>
  <si>
    <t>FD 20345</t>
  </si>
  <si>
    <t>let. Košec X719   prac.cesta:Kazachstan, Shymkent, ITF $15.000, Shymkent, ITF $15.000, od 01.04.2021 do 16.04.2021, LET, osôb:2(1+1+0)  (náklady hráča Méri Eszter ) F=346/21</t>
  </si>
  <si>
    <t>FD 20346</t>
  </si>
  <si>
    <t xml:space="preserve">Tréner - Výjazd X712   prac.cesta:Turecko, Istanbul, Sústredenie Juniori 2021, od 21.03.2021 do 30.03.2021, LET, osôb:0(++)  (náklady hráča Melaga Samuel ) </t>
  </si>
  <si>
    <t>52374165</t>
  </si>
  <si>
    <t>Béreš Matúš</t>
  </si>
  <si>
    <t xml:space="preserve">Tréner - Výjazd X712   prac.cesta:Turecko, Istanbul, Sústredenie Juniori 2021, od 21.03.2021 do 30.03.2021, LET, osôb:0(++)  (náklady hráča Naňo Marek ) </t>
  </si>
  <si>
    <t xml:space="preserve">Tréner - Výjazd X712   prac.cesta:Turecko, Istanbul, Sústredenie Juniori 2021, od 21.03.2021 do 30.03.2021, LET, osôb:0(++)  (náklady hráča Markovič Matej ) </t>
  </si>
  <si>
    <t xml:space="preserve">Tréner - Výjazd X712   prac.cesta:Turecko, Istanbul, Sústredenie Juniori 2021, od 21.03.2021 do 30.03.2021, LET, osôb:0(++)  (náklady hráča Hradecká Lucia ) </t>
  </si>
  <si>
    <t xml:space="preserve">Tréner - Výjazd X712   prac.cesta:Turecko, Istanbul, Sústredenie Juniori 2021, od 21.03.2021 do 30.03.2021, LET, osôb:0(++)  (náklady hráča Koppová Natália ) </t>
  </si>
  <si>
    <t xml:space="preserve">Tréner - Výjazd X712   prac.cesta:Turecko, Istanbul, Sústredenie Juniori 2021, od 21.03.2021 do 30.03.2021, LET, osôb:0(++)  (náklady hráča Hulín Patrik ) </t>
  </si>
  <si>
    <t xml:space="preserve">Tréner - Výjazd X712   prac.cesta:Turecko, Istanbul, Sústredenie Juniori 2021, od 21.03.2021 do 30.03.2021, LET, osôb:0(++)  (náklady hráča Nováková Vanessa ) </t>
  </si>
  <si>
    <t xml:space="preserve">Tréner - Výjazd X712   prac.cesta:Turecko, Istanbul, Sústredenie Juniori 2021, od 21.03.2021 do 30.03.2021, LET, osôb:0(++)  (náklady hráča Šramková Tamara ) </t>
  </si>
  <si>
    <t xml:space="preserve">Tréner - Výjazd X712   prac.cesta:Turecko, Istanbul, Sústredenie Juniori 2021, od 21.03.2021 do 30.03.2021, LET, osôb:0(++)  (náklady hráča Balaščák Daniel ) </t>
  </si>
  <si>
    <t xml:space="preserve">Tréner - Výjazd X712   prac.cesta:Turecko, Istanbul, Sústredenie Juniori 2021, od 21.03.2021 do 30.03.2021, LET, osôb:0(++)  (náklady hráča Poklemba Filip ) </t>
  </si>
  <si>
    <t xml:space="preserve">Tréner - Výjazd X712   prac.cesta:Turecko, Istanbul, Sústredenie Juniori 2021, od 21.03.2021 do 30.03.2021, LET, osôb:0(++)  (náklady hráča Janigová Petra ) </t>
  </si>
  <si>
    <t xml:space="preserve">Tréner - Výjazd X712   prac.cesta:Turecko, Istanbul, Sústredenie Juniori 2021, od 21.03.2021 do 30.03.2021, LET, osôb:0(++)  (náklady hráča Dráb Filip ) </t>
  </si>
  <si>
    <t xml:space="preserve">Tréner - Výjazd X712   prac.cesta:Turecko, Istanbul, Sústredenie Juniori 2021, od 21.03.2021 do 30.03.2021, LET, osôb:0(++)  (náklady hráča Žabková Kiara ) </t>
  </si>
  <si>
    <t>FD 20358</t>
  </si>
  <si>
    <t>let. Naď X724   prac.cesta:Rusko, Kazaň , od 00.01.1900 do 00.01.1900, LET, osôb:2(1+1+0)  (náklady hráča Naď Peter ) F=350/21</t>
  </si>
  <si>
    <t>FD 20372</t>
  </si>
  <si>
    <t>let. Simon X721   prac.cesta:Taliansko, Rím, Challenger, od 16.04.2021 do 22.04.2021, LET, osôb:3(2+1+0)  (náklady hráča Horanský Filip ) F=379/21</t>
  </si>
  <si>
    <t>let. Simon X721   prac.cesta:Taliansko, Rím, Challenger, od 16.04.2021 do 22.04.2021, LET, osôb:3(2+1+0)  (náklady hráča Molčan Alex ) F=379/21</t>
  </si>
  <si>
    <t>FD 20373</t>
  </si>
  <si>
    <t>let. Palovič X746   prac.cesta:Turecko, Antalya, Futures $15.000, od 27.04.2021 do 11.05.2021, LET, osôb:5(4+1+0) (nákl.stredisko:Palovič Lukáš)  F=384/21</t>
  </si>
  <si>
    <t>FD 20374</t>
  </si>
  <si>
    <t>let. Daubnerová X722   prac.cesta:Tunisko, Tunis, Megrine, ITF J3, Monastir, ITF $15.000, Monastir, ITF $15.000, od 11.04.2021 do 26.04.2021, LET, osôb:3(2+1+0)  (náklady hráča Daubnerová Nikola ) F=382,21</t>
  </si>
  <si>
    <t>let. Vargová X722   prac.cesta:Tunisko, Tunis, Megrine, ITF J3, Monastir, ITF $15.000, Monastir, ITF $15.000, od 11.04.2021 do 26.04.2021, LET, osôb:3(2+1+0)  (náklady hráča Vargová Nina ) F=382/21</t>
  </si>
  <si>
    <t>let. Záthurecký X722   prac.cesta:Tunisko, Tunis, Megrine, ITF J3, Monastir, ITF $15.000, Monastir, ITF $15.000, od 11.04.2021 do 26.04.2021, LET, osôb:3(2+1+0)  (náklady hráča Daubnerová Nikola ) F=382/21</t>
  </si>
  <si>
    <t>let. Záthurecký X722   prac.cesta:Tunisko, Tunis, Megrine, ITF J3, Monastir, ITF $15.000, Monastir, ITF $15.000, od 11.04.2021 do 26.04.2021, LET, osôb:3(2+1+0)  (náklady hráča Vargová Nina ) F=382/21</t>
  </si>
  <si>
    <t>FD 20375</t>
  </si>
  <si>
    <t>let. Pokorný X722   prac.cesta:Tunisko, Tunis, Megrine, ITF J3, Monastir, ITF $15.000, Monastir, ITF $15.000, od 11.04.2021 do 26.04.2021, LET, osôb:3(2+1+0) (nákl.stredisko:Pokorný Lukáš)  F=369/21</t>
  </si>
  <si>
    <t>let. Gálik X722   prac.cesta:Tunisko, Tunis, Megrine, ITF J3, Monastir, ITF $15.000, Monastir, ITF $15.000, od 11.04.2021 do 26.04.2021, LET, osôb:3(2+1+0) (nákl.stredisko:Gálik Matej)  F=369/21</t>
  </si>
  <si>
    <t>let. Novanský X722   prac.cesta:Tunisko, Tunis, Megrine, ITF J3, Monastir, ITF $15.000, Monastir, ITF $15.000, od 11.04.2021 do 26.04.2021, LET, osôb:3(2+1+0) (nákl.stredisko:Novanský Michal)  F=369/21</t>
  </si>
  <si>
    <t>let. Martinec X722   prac.cesta:Tunisko, Tunis, Megrine, ITF J3, Monastir, ITF $15.000, Monastir, ITF $15.000, od 11.04.2021 do 26.04.2021, LET, osôb:3(2+1+0)  (náklady hráča Palovič Lukáš ) F=369/21</t>
  </si>
  <si>
    <t>let. Martinec X722   prac.cesta:Tunisko, Tunis, Megrine, ITF J3, Monastir, ITF $15.000, Monastir, ITF $15.000, od 11.04.2021 do 26.04.2021, LET, osôb:3(2+1+0)  (náklady hráča Pokorný Lukáš ) F=369/21</t>
  </si>
  <si>
    <t>let. Martinec X722   prac.cesta:Tunisko, Tunis, Megrine, ITF J3, Monastir, ITF $15.000, Monastir, ITF $15.000, od 11.04.2021 do 26.04.2021, LET, osôb:3(2+1+0)  (náklady hráča Gálik Matej ) F=369/21</t>
  </si>
  <si>
    <t>let. Martinec X722   prac.cesta:Tunisko, Tunis, Megrine, ITF J3, Monastir, ITF $15.000, Monastir, ITF $15.000, od 11.04.2021 do 26.04.2021, LET, osôb:3(2+1+0)  (náklady hráča Novanský Michal ) F=369/21</t>
  </si>
  <si>
    <t>FD 20376</t>
  </si>
  <si>
    <t>let. Behúlová X726   prac.cesta:Bulharsko, Plovdiv, ITF, Haskovo, ITF, od 08.04.2021 do 22.04.2021, LET, osôb:3(2+1+0)  (náklady hráča Behúlová Bianca ) F=388/21</t>
  </si>
  <si>
    <t>FD 20377</t>
  </si>
  <si>
    <t>let. Suchánková X726   prac.cesta:Bulharsko, Plovdiv, ITF, Haskovo, ITF, od 08.04.2021 do 22.04.2021, LET, osôb:3(2+1+0)  (náklady hráča Suchánková Sára ) F=389/21</t>
  </si>
  <si>
    <t>let. Hrunčák X726   prac.cesta:Bulharsko, Plovdiv, ITF, Haskovo, ITF, od 08.04.2021 do 22.04.2021, LET, osôb:3(2+1+0)  (náklady hráča Behúlová Bianca ) F=389/21</t>
  </si>
  <si>
    <t>let. Hrunčák X726   prac.cesta:Bulharsko, Plovdiv, ITF, Haskovo, ITF, od 08.04.2021 do 22.04.2021, LET, osôb:3(2+1+0)  (náklady hráča Suchánková Sára ) F=389/21</t>
  </si>
  <si>
    <t>FD 20393</t>
  </si>
  <si>
    <t>let. Huber X713   prac.cesta:Kolumbia, Bogota, WTA, od 30.03.2021 do 08.04.2021, LET, osôb:2(1+1+0)  (náklady hráča Schmiedlová Anna Karolína ) F=407/21</t>
  </si>
  <si>
    <t>FD 20394</t>
  </si>
  <si>
    <t>let. Huber X713   prac.cesta:Kolumbia, Bogota, WTA, od 30.03.2021 do 08.04.2021, LET, osôb:2(1+1+0)  (náklady hráča Schmiedlová Anna Karolína ) F=406/21</t>
  </si>
  <si>
    <t>FD 20395</t>
  </si>
  <si>
    <t>let. Huber X700   prac.cesta:Mexico, Gualadaraja, WTA, Monterrey, WTA, od 01.03.2021 do 21.03.2021, LET, osôb:2(1+1+0)  (náklady hráča Schmiedlová Anna Karolína ) F=318/21</t>
  </si>
  <si>
    <t>FD 20396</t>
  </si>
  <si>
    <t>let. Huber X731   prac.cesta:Francúzsko, Saint-Malo, WTA, od 30.04.2021 do 07.05.2021, LET, osôb:2(1+1+0)  (náklady hráča Schmiedlová Anna Karolína ) F=405/21</t>
  </si>
  <si>
    <t>FD 20397</t>
  </si>
  <si>
    <t>let. Jamrichová X737   prac.cesta:Severné Macedónsko, Skopje, od 01.05.2021 do 09.05.2021, LET, osôb:2(1+1+0)  (náklady hráča Jamrichová Renáta ) F=403/21</t>
  </si>
  <si>
    <t xml:space="preserve">let. Matúš X737   prac.cesta:Severné Macedónsko, Skopje, od 01.05.2021 do 09.05.2021, LET, osôb:2(1+1+0)  (náklady hráča Jamrichová Renáta ) </t>
  </si>
  <si>
    <t>FD 20411</t>
  </si>
  <si>
    <t>let. Hradecká X725   prac.cesta:Rusko, Moskva, Christmas Cup Superkategory U14, od 24.04.2021 do 29.04.2021, LET, osôb:2(1+1+0)  (náklady hráča Hradecká Lucia ) F=414/21</t>
  </si>
  <si>
    <t>FD 20419</t>
  </si>
  <si>
    <t>Ubyt. Balaščák X733   prac.cesta:BIH, Zenica, TE U16, od 22.04.2021 do 28.04.2021, AUS, osôb:3(2+1+0)  (náklady hráča Balaščák Daniel ) Ubytovanie</t>
  </si>
  <si>
    <t>Ubyt. Dráb X733   prac.cesta:BIH, Zenica, TE U16, od 22.04.2021 do 28.04.2021, AUS, osôb:3(2+1+0)  (náklady hráča Dráb Filip ) Ubytovanie</t>
  </si>
  <si>
    <t>Ubyt. Maras X733   prac.cesta:BIH, Zenica, TE U16, od 22.04.2021 do 28.04.2021, AUS, osôb:3(2+1+0)  (náklady hráča Balaščák Daniel ) Ubytovanie</t>
  </si>
  <si>
    <t>Ubyt. Maras X733   prac.cesta:BIH, Zenica, TE U16, od 22.04.2021 do 28.04.2021, AUS, osôb:3(2+1+0)  (náklady hráča Dráb Filip ) Ubytovanie</t>
  </si>
  <si>
    <t>FD 20421</t>
  </si>
  <si>
    <t>Ubyt. Šarinová X743   prac.cesta:Maďarsko, Budapešť, ITF4, od 11.05.2021 do 15.05.2021, AUS, osôb:7(6+1+0)  (náklady hráča Šarinová Sára ) Ubytovanie</t>
  </si>
  <si>
    <t>FD 20424</t>
  </si>
  <si>
    <t>Kazachstan X719   prac.cesta:Kazachstan, Shymkent, ITF $15.000, Shymkent, ITF $15.000, od 01.04.2021 do 16.04.2021, LET, osôb:2(1+1+0)  (náklady hráča Méri Eszter ) Cestovné - Transport</t>
  </si>
  <si>
    <t>46991042</t>
  </si>
  <si>
    <t>DOMINIQ s.r.o.</t>
  </si>
  <si>
    <t>Kazachstan X720   prac.cesta:Kazachstan, Shymkent, ITF $15.000, Shymkent, ITF $15.000, od 01.04.2021 do 17.04.2021, LET, osôb:3(2+1+0)  (náklady hráča Čisovská Romana ) Cestovné - Transport</t>
  </si>
  <si>
    <t>Kazachstan X720   prac.cesta:Kazachstan, Shymkent, ITF $15.000, Shymkent, ITF $15.000, od 01.04.2021 do 17.04.2021, LET, osôb:3(2+1+0)  (náklady hráča Kužmová Katarína ) Cestovné - Transport</t>
  </si>
  <si>
    <t>Turecko X712   prac.cesta:Turecko, Istanbul, Sústredenie Juniori 2021, od 21.03.2021 do 30.03.2021, LET, osôb:0(++)   Cestovné - Transport</t>
  </si>
  <si>
    <t>Portugalsko X765   prac.cesta:Portugalkso, Oriras, Challenger, od 00.01.1900 do 00.01.1900, LET, osôb:1(1+0+0) (nákl.stredisko:Molčan Alex)  Cestovné - Transport</t>
  </si>
  <si>
    <t>Rusko X724   prac.cesta:Rusko, Kazaň , od 00.01.1900 do 00.01.1900, LET, osôb:2(1+1+0)  (náklady hráča Naď Peter ) Cestovné - Transport</t>
  </si>
  <si>
    <t>Bulharsko X726   prac.cesta:Bulharsko, Plovdiv, ITF, Haskovo, ITF, od 08.04.2021 do 22.04.2021, LET, osôb:3(2+1+0) (nákl.stredisko:Suchánková Sára)  Cestovné - Transport</t>
  </si>
  <si>
    <t>Kolumbia X713   prac.cesta:Kolumbia, Bogota, WTA, od 30.03.2021 do 08.04.2021, LET, osôb:2(1+1+0)  (náklady hráča Schmiedlová Anna Karolína ) Cestovné - Transport</t>
  </si>
  <si>
    <t>Egypt X710   prac.cesta:Egypt, Sharm El Sheikh, Futures $15.000, Sharm El Sheikh, Futures $15.000, Sharm El Sheikh, Futures $15.000, od 22.03.2021 do 08.04.2021, LET, osôb:5(4+1+0)  (náklady hráča Palovič Lukáš ) Cestovné - Transport</t>
  </si>
  <si>
    <t>Egypt X710   prac.cesta:Egypt, Sharm El Sheikh, Futures $15.000, Sharm El Sheikh, Futures $15.000, Sharm El Sheikh, Futures $15.000, od 22.03.2021 do 08.04.2021, LET, osôb:5(4+1+0)  (náklady hráča Pokorný Lukáš ) Cestovné - Transport</t>
  </si>
  <si>
    <t>Egypt X710   prac.cesta:Egypt, Sharm El Sheikh, Futures $15.000, Sharm El Sheikh, Futures $15.000, Sharm El Sheikh, Futures $15.000, od 22.03.2021 do 08.04.2021, LET, osôb:5(4+1+0)  (náklady hráča Gálik Matej ) Cestovné - Transport</t>
  </si>
  <si>
    <t>Egypt X710   prac.cesta:Egypt, Sharm El Sheikh, Futures $15.000, Sharm El Sheikh, Futures $15.000, Sharm El Sheikh, Futures $15.000, od 22.03.2021 do 08.04.2021, LET, osôb:5(4+1+0)  (náklady hráča Novanský Michal ) Cestovné - Transport</t>
  </si>
  <si>
    <t>Bulharsko X726   prac.cesta:Bulharsko, Plovdiv, ITF, Haskovo, ITF, od 08.04.2021 do 22.04.2021, LET, osôb:3(2+1+0) (nákl.stredisko:Behúlová Bianca)  Cestovné - Transport</t>
  </si>
  <si>
    <t>Kazachstan X720   prac.cesta:Kazachstan, Shymkent, ITF $15.000, Shymkent, ITF $15.000, od 01.04.2021 do 17.04.2021, LET, osôb:3(2+1+0) (nákl.stredisko:Čisovská Romana)  Cestovné - Transport</t>
  </si>
  <si>
    <t>Španieľsko X711   prac.cesta:Španieľsko, Marbella, Challenger, Marbella, ATP, od 26.03.2021 do 10.04.2021, LET, osôb:2(1+1+0)  (náklady hráča Gombos Norbert ) Cestovné - Transport</t>
  </si>
  <si>
    <t>Tunisko X722   prac.cesta:Tunisko, Tunis, Megrine, ITF J3, Monastir, ITF $15.000, Monastir, ITF $15.000, od 11.04.2021 do 26.04.2021, LET, osôb:3(2+1+0)  (náklady hráča Vargová Nina ) Cestovné - Transport</t>
  </si>
  <si>
    <t>Taliansko X721   prac.cesta:Taliansko, Rím, Challenger, od 16.04.2021 do 22.04.2021, LET, osôb:3(2+1+0)  (náklady hráča Molčan Alex ) Cestovné - Transport</t>
  </si>
  <si>
    <t>Kazachstan X720   prac.cesta:Kazachstan, Shymkent, ITF $15.000, Shymkent, ITF $15.000, od 01.04.2021 do 17.04.2021, LET, osôb:3(2+1+0) (nákl.stredisko:Kužmová Katarína)  Cestovné - Transport</t>
  </si>
  <si>
    <t>Turecko X730   prac.cesta:Turecko, Antalya, 5 x Futures $15.000, od 17.03.2021 do 21.04.2021, LET, osôb:3(2+1+0) (nákl.stredisko:Fekete János)  Cestovné - Transport</t>
  </si>
  <si>
    <t>Turecko X730   prac.cesta:Turecko, Antalya, 5 x Futures $15.000, od 17.03.2021 do 21.04.2021, LET, osôb:3(2+1+0) (nákl.stredisko:Minárik Krištof)  Cestovné - Transport</t>
  </si>
  <si>
    <t>Taliansko X721   prac.cesta:Taliansko, Rím, Challenger, od 16.04.2021 do 22.04.2021, LET, osôb:3(2+1+0)  (náklady hráča Horanský Filip ) Cestovné - Transport</t>
  </si>
  <si>
    <t>Španieľsko X759   prac.cesta:Španieľsko, Madrid, WTA, od 00.01.1900 do 00.01.1900, LET, osôb:2(1+1+0) (nákl.stredisko:Schmiedlová Anna Karolína)  Cestovné - Transport</t>
  </si>
  <si>
    <t>Rusko X725   prac.cesta:Rusko, Moskva, Christmas Cup Superkategory U14, od 24.04.2021 do 29.04.2021, LET, osôb:2(1+1+0)  (náklady hráča Hradecká Lucia ) Cestovné - Transport</t>
  </si>
  <si>
    <t>Tunisko X722   prac.cesta:Tunisko, Tunis, Megrine, ITF J3, Monastir, ITF $15.000, Monastir, ITF $15.000, od 11.04.2021 do 26.04.2021, LET, osôb:3(2+1+0)  (náklady hráča Daubnerová Nikola ) Cestovné - Transport</t>
  </si>
  <si>
    <t>Turecko X746   prac.cesta:Turecko, Antalya, Futures $15.000, od 27.04.2021 do 11.05.2021, LET, osôb:5(4+1+0)  (náklady hráča Palovič Lukáš ) Cestovné - Transport</t>
  </si>
  <si>
    <t>Turecko X746   prac.cesta:Turecko, Antalya, Futures $15.000, od 27.04.2021 do 11.05.2021, LET, osôb:5(4+1+0)  (náklady hráča Pokorný Lukáš ) Cestovné - Transport</t>
  </si>
  <si>
    <t>Turecko X746   prac.cesta:Turecko, Antalya, Futures $15.000, od 27.04.2021 do 11.05.2021, LET, osôb:5(4+1+0)  (náklady hráča Gálik Matej ) Cestovné - Transport</t>
  </si>
  <si>
    <t>Turecko X746   prac.cesta:Turecko, Antalya, Futures $15.000, od 27.04.2021 do 11.05.2021, LET, osôb:5(4+1+0)  (náklady hráča Novanský Michal ) Cestovné - Transport</t>
  </si>
  <si>
    <t>Francúzsko X731   prac.cesta:Francúzsko, Saint-Malo, WTA, od 30.04.2021 do 07.05.2021, LET, osôb:2(1+1+0)  (náklady hráča Schmiedlová Anna Karolína ) Cestovné - Transport</t>
  </si>
  <si>
    <t>Turecko X748   prac.cesta:Turecko, Antalya, ITF $15.000, Antalya, ITF $15.000, od 30.04.2021 do 15.05.2021, LET, osôb:4(3+1+0)  (náklady hráča Méri Eszter ) Cestovné - Transport</t>
  </si>
  <si>
    <t>Turecko X748   prac.cesta:Turecko, Antalya, ITF $15.000, Antalya, ITF $15.000, od 30.04.2021 do 15.05.2021, LET, osôb:4(3+1+0)  (náklady hráča Čisovská Romana ) Cestovné - Transport</t>
  </si>
  <si>
    <t>Turecko X748   prac.cesta:Turecko, Antalya, ITF $15.000, Antalya, ITF $15.000, od 30.04.2021 do 15.05.2021, LET, osôb:4(3+1+0)  (náklady hráča Kužmová Katarína ) Cestovné - Transport</t>
  </si>
  <si>
    <t>FD 20436</t>
  </si>
  <si>
    <t xml:space="preserve">Tréner - Výjazd X758   prac.cesta:Chorvátsko, Sústredenie Juniori, od 00.01.1900 do 00.01.1900, AUS, osôb:0(++0)   </t>
  </si>
  <si>
    <t>50060091</t>
  </si>
  <si>
    <t>FD 20437</t>
  </si>
  <si>
    <t>FD 20438</t>
  </si>
  <si>
    <t>Tréner - Výjazd X758   prac.cesta:Chorvátsko, Sústredenie Juniori, od 00.01.1900 do 00.01.1900, AUS, osôb:0(++0)   F=1/21</t>
  </si>
  <si>
    <t>43287395</t>
  </si>
  <si>
    <t>Mgr. Radovan Kriško</t>
  </si>
  <si>
    <t>FD 20439</t>
  </si>
  <si>
    <t>Tréner - Výjazd X758   prac.cesta:Chorvátsko, Sústredenie Juniori, od 00.01.1900 do 00.01.1900, AUS, osôb:0(++0)   F=2021/05</t>
  </si>
  <si>
    <t>75957736</t>
  </si>
  <si>
    <t>FD 20440</t>
  </si>
  <si>
    <t>Tréner - Výjazd X712   prac.cesta:Turecko, Istanbul, Sústredenie Juniori 2021, od 21.03.2021 do 30.03.2021, LET, osôb:0(++)  (náklady hráča Melaga Samuel ) F=2021/04</t>
  </si>
  <si>
    <t>Peter Lajkep</t>
  </si>
  <si>
    <t>Tréner - Výjazd X712   prac.cesta:Turecko, Istanbul, Sústredenie Juniori 2021, od 21.03.2021 do 30.03.2021, LET, osôb:0(++)  (náklady hráča Naňo Marek ) F=2021/04</t>
  </si>
  <si>
    <t>Tréner - Výjazd X712   prac.cesta:Turecko, Istanbul, Sústredenie Juniori 2021, od 21.03.2021 do 30.03.2021, LET, osôb:0(++)  (náklady hráča Markovič Matej ) F=2021/04</t>
  </si>
  <si>
    <t>Tréner - Výjazd X712   prac.cesta:Turecko, Istanbul, Sústredenie Juniori 2021, od 21.03.2021 do 30.03.2021, LET, osôb:0(++)  (náklady hráča Hradecká Lucia ) F=2021/04</t>
  </si>
  <si>
    <t>Tréner - Výjazd X712   prac.cesta:Turecko, Istanbul, Sústredenie Juniori 2021, od 21.03.2021 do 30.03.2021, LET, osôb:0(++)  (náklady hráča Koppová Natália ) F=2021/04</t>
  </si>
  <si>
    <t>Tréner - Výjazd X712   prac.cesta:Turecko, Istanbul, Sústredenie Juniori 2021, od 21.03.2021 do 30.03.2021, LET, osôb:0(++)  (náklady hráča Hulín Patrik ) F=2021/04</t>
  </si>
  <si>
    <t>Tréner - Výjazd X712   prac.cesta:Turecko, Istanbul, Sústredenie Juniori 2021, od 21.03.2021 do 30.03.2021, LET, osôb:0(++)  (náklady hráča Nováková Vanessa ) F=2021/04</t>
  </si>
  <si>
    <t>Tréner - Výjazd X712   prac.cesta:Turecko, Istanbul, Sústredenie Juniori 2021, od 21.03.2021 do 30.03.2021, LET, osôb:0(++)  (náklady hráča Šramková Tamara ) F=2021/04</t>
  </si>
  <si>
    <t>Tréner - Výjazd X712   prac.cesta:Turecko, Istanbul, Sústredenie Juniori 2021, od 21.03.2021 do 30.03.2021, LET, osôb:0(++)  (náklady hráča Balaščák Daniel ) F=2021/04</t>
  </si>
  <si>
    <t>Tréner - Výjazd X712   prac.cesta:Turecko, Istanbul, Sústredenie Juniori 2021, od 21.03.2021 do 30.03.2021, LET, osôb:0(++)  (náklady hráča Poklemba Filip ) F=2021/04</t>
  </si>
  <si>
    <t>Tréner - Výjazd X712   prac.cesta:Turecko, Istanbul, Sústredenie Juniori 2021, od 21.03.2021 do 30.03.2021, LET, osôb:0(++)  (náklady hráča Janigová Petra ) F=2021/04</t>
  </si>
  <si>
    <t>Tréner - Výjazd X712   prac.cesta:Turecko, Istanbul, Sústredenie Juniori 2021, od 21.03.2021 do 30.03.2021, LET, osôb:0(++)  (náklady hráča Dráb Filip ) F=2021/04</t>
  </si>
  <si>
    <t>Tréner - Výjazd X712   prac.cesta:Turecko, Istanbul, Sústredenie Juniori 2021, od 21.03.2021 do 30.03.2021, LET, osôb:0(++)  (náklady hráča Žabková Kiara ) F=2021/04</t>
  </si>
  <si>
    <t>FD 20442</t>
  </si>
  <si>
    <t>FD 20443</t>
  </si>
  <si>
    <t xml:space="preserve">Tréner - Výjazd X733   prac.cesta:BIH, Zenica, TE U16, od 22.04.2021 do 28.04.2021, AUS, osôb:3(2+1+0)  (náklady hráča Balaščák Daniel ) </t>
  </si>
  <si>
    <t xml:space="preserve">Tréner - Výjazd X733   prac.cesta:BIH, Zenica, TE U16, od 22.04.2021 do 28.04.2021, AUS, osôb:3(2+1+0)  (náklady hráča Dráb Filip ) </t>
  </si>
  <si>
    <t>FD 20444</t>
  </si>
  <si>
    <t>FD 20449</t>
  </si>
  <si>
    <t>let. Sabovčík X748   prac.cesta:Turecko, Antalya, ITF $15.000, Antalya, ITF $15.000, od 30.04.2021 do 15.05.2021, LET, osôb:4(3+1+0)  (náklady hráča Méri Eszter ) F=459/21</t>
  </si>
  <si>
    <t>let. Sabovčík X748   prac.cesta:Turecko, Antalya, ITF $15.000, Antalya, ITF $15.000, od 30.04.2021 do 15.05.2021, LET, osôb:4(3+1+0)  (náklady hráča Čisovská Romana ) F=459/21</t>
  </si>
  <si>
    <t>let. Sabovčík X748   prac.cesta:Turecko, Antalya, ITF $15.000, Antalya, ITF $15.000, od 30.04.2021 do 15.05.2021, LET, osôb:4(3+1+0)  (náklady hráča Kužmová Katarína ) F=459/21</t>
  </si>
  <si>
    <t>FD 20453</t>
  </si>
  <si>
    <t xml:space="preserve">Tréner - Výjazd X693   prac.cesta:Ekvádor, ITF1, Paraguay, ITF1, Brazília, ITF1, Brazília, ITF "A", od 03.02.2021 do 07.03.2021, LET, osôb:5(3+2+0)   </t>
  </si>
  <si>
    <t>FD 20456</t>
  </si>
  <si>
    <t>let. Palovič X746   prac.cesta:Turecko, Antalya, Futures $15.000, od 27.04.2021 do 11.05.2021, LET, osôb:5(4+1+0) (nákl.stredisko:Palovič Lukáš)  F=431/21</t>
  </si>
  <si>
    <t>let. Pokorný X746   prac.cesta:Turecko, Antalya, Futures $15.000, od 27.04.2021 do 11.05.2021, LET, osôb:5(4+1+0) (nákl.stredisko:Pokorný Lukáš)  F=431/21</t>
  </si>
  <si>
    <t>let. Gálik X746   prac.cesta:Turecko, Antalya, Futures $15.000, od 27.04.2021 do 11.05.2021, LET, osôb:5(4+1+0) (nákl.stredisko:Gálik Matej)  F=431/21</t>
  </si>
  <si>
    <t>let. Novanský X746   prac.cesta:Turecko, Antalya, Futures $15.000, od 27.04.2021 do 11.05.2021, LET, osôb:5(4+1+0) (nákl.stredisko:Novanský Michal)  F=431/21</t>
  </si>
  <si>
    <t>let. Martinec X746   prac.cesta:Turecko, Antalya, Futures $15.000, od 27.04.2021 do 11.05.2021, LET, osôb:5(4+1+0)  (náklady hráča Palovič Lukáš ) F=431/21</t>
  </si>
  <si>
    <t>let. Martinec X746   prac.cesta:Turecko, Antalya, Futures $15.000, od 27.04.2021 do 11.05.2021, LET, osôb:5(4+1+0)  (náklady hráča Pokorný Lukáš ) F=431/21</t>
  </si>
  <si>
    <t>let. Martinec X746   prac.cesta:Turecko, Antalya, Futures $15.000, od 27.04.2021 do 11.05.2021, LET, osôb:5(4+1+0)  (náklady hráča Gálik Matej ) F=431/21</t>
  </si>
  <si>
    <t>let. Martinec X746   prac.cesta:Turecko, Antalya, Futures $15.000, od 27.04.2021 do 11.05.2021, LET, osôb:5(4+1+0)  (náklady hráča Novanský Michal ) F=431/21</t>
  </si>
  <si>
    <t>FD 20457</t>
  </si>
  <si>
    <t>let. Huber X731   prac.cesta:Francúzsko, Saint-Malo, WTA, od 30.04.2021 do 07.05.2021, LET, osôb:2(1+1+0)  (náklady hráča Schmiedlová Anna Karolína ) F=427/21</t>
  </si>
  <si>
    <t>Vlak Huber X731   prac.cesta:Francúzsko, Saint-Malo, WTA, od 30.04.2021 do 07.05.2021, LET, osôb:2(1+1+0)  (náklady hráča Schmiedlová Anna Karolína ) F=427/21</t>
  </si>
  <si>
    <t>FD 20458</t>
  </si>
  <si>
    <t>let. Olasz X761   prac.cesta:Taliansko, Parma, WTA, od 12.05.2021 do 20.05.2021, LET, osôb:2(1+1+0)  (náklady hráča Schmiedlová Anna Karolína ) F=437/21</t>
  </si>
  <si>
    <t>FD 20459</t>
  </si>
  <si>
    <t>let. Mertiňák X757   prac.cesta:Francúzsko, Paríž, Roland Garros 2021, od 00.01.1900 do 00.01.1900, LET, osôb:2(1+1+0)  (náklady hráča Šrámková Rebecca ) F=462/21</t>
  </si>
  <si>
    <t>FD 20460</t>
  </si>
  <si>
    <t>let. Simon X756   prac.cesta:Francúzsko, Paríž, Roland Garros 2021, od 20.05.2021 do 27.05.2021, LET, osôb:2(1+1+0)  (náklady hráča Horanský Filip ) F=466/21</t>
  </si>
  <si>
    <t>FD 20461</t>
  </si>
  <si>
    <t>let. Huber X755   prac.cesta:Francúzsko, Paríž, Roland Garros 2021, od 20.05.2021 do 02.06.2021, LET, osôb:2(1+1+0)  (náklady hráča Schmiedlová Anna Karolína ) F=467/21</t>
  </si>
  <si>
    <t>FD 20462</t>
  </si>
  <si>
    <t>let. Olasz X751   prac.cesta:Taliansko, Parma, ATP 250, od 19.05.2021 do 28.05.2021, LET, osôb:2(1+1+0)  (náklady hráča Gombos Norbert ) F=470/21</t>
  </si>
  <si>
    <t>FD 20463</t>
  </si>
  <si>
    <t>let. Vargová X754   prac.cesta:Portugalsko, Lousada, ITF3, od 23.05.2021 do 31.05.2021, LET, osôb:2(1+1+0)  (náklady hráča Vargová Nina ) F=472/21</t>
  </si>
  <si>
    <t>let. Záthurecký X754   prac.cesta:Portugalsko, Lousada, ITF3, od 23.05.2021 do 31.05.2021, LET, osôb:2(1+1+0)  (náklady hráča Vargová Nina ) F=472/21</t>
  </si>
  <si>
    <t>FD 20464</t>
  </si>
  <si>
    <t>let. Moška X753   prac.cesta:Francúzsko, Paríž, Roland Garros 2021, od 05.06.2021 do 10.06.2021, LET, osôb:1(0+1+0)   F=485/21</t>
  </si>
  <si>
    <t>FD 20465</t>
  </si>
  <si>
    <t>let. Daubnerová X760   prac.cesta:Estónsko, Tallin, od 00.01.1900 do 00.01.1900, LET, osôb:2(1+1+0)  (náklady hráča Daubnerová Nikola ) F=452/21</t>
  </si>
  <si>
    <t>let. Daubner X760   prac.cesta:Estónsko, Tallin, od 00.01.1900 do 00.01.1900, LET, osôb:2(1+1+0)  (náklady hráča Daubnerová Nikola ) F=452/21</t>
  </si>
  <si>
    <t>FD 20466</t>
  </si>
  <si>
    <t>let. Olasz X761   prac.cesta:Taliansko, Parma, WTA, od 12.05.2021 do 20.05.2021, LET, osôb:2(1+1+0)  (náklady hráča Schmiedlová Anna Karolína ) F=475/21</t>
  </si>
  <si>
    <t>FD 20467</t>
  </si>
  <si>
    <t>let. Daubnerová X760   prac.cesta:Estónsko, Tallin, od 00.01.1900 do 00.01.1900, LET, osôb:2(1+1+0)  (náklady hráča Daubnerová Nikola ) F=479/21</t>
  </si>
  <si>
    <t>let. Daubner X760   prac.cesta:Estónsko, Tallin, od 00.01.1900 do 00.01.1900, LET, osôb:2(1+1+0)  (náklady hráča Daubnerová Nikola ) F=479/21</t>
  </si>
  <si>
    <t>FD 20475</t>
  </si>
  <si>
    <t>let. Olasz X751   prac.cesta:Taliansko, Parma, ATP 250, od 19.05.2021 do 28.05.2021, LET, osôb:2(1+1+0)  (náklady hráča Gombos Norbert ) F=502/21</t>
  </si>
  <si>
    <t>FD 20476</t>
  </si>
  <si>
    <t>let. Tóth X763   prac.cesta:Francúzsko, Paríž, Roland Garros 2021, od 02.06.2021 do 04.06.2021, LET, osôb:2(1+1+0)  (náklady hráča Gombos Norbert ) F=501/21</t>
  </si>
  <si>
    <t>FD 20477</t>
  </si>
  <si>
    <t>let. Simon X756   prac.cesta:Francúzsko, Paríž, Roland Garros 2021, od 20.05.2021 do 27.05.2021, LET, osôb:2(1+1+0)  (náklady hráča Horanský Filip ) F=497/21</t>
  </si>
  <si>
    <t>FD 20487</t>
  </si>
  <si>
    <t>let. Vargová X754   prac.cesta:Portugalsko, Lousada, ITF3, od 23.05.2021 do 31.05.2021, LET, osôb:2(1+1+0)  (náklady hráča Vargová Nina ) F=517/21</t>
  </si>
  <si>
    <t>let. Záthurecký X754   prac.cesta:Portugalsko, Lousada, ITF3, od 23.05.2021 do 31.05.2021, LET, osôb:2(1+1+0)  (náklady hráča Vargová Nina ) F=517/21</t>
  </si>
  <si>
    <t>FD 20488</t>
  </si>
  <si>
    <t>let. Tóth X763   prac.cesta:Francúzsko, Paríž, Roland Garros 2021, od 02.06.2021 do 04.06.2021, LET, osôb:2(1+1+0)  (náklady hráča Gombos Norbert ) F=515/21</t>
  </si>
  <si>
    <t>FD 20489</t>
  </si>
  <si>
    <t>let. Olasz X764   prac.cesta:Francúzsko, Paríž, Roland Garros 2021, od 28.05.2021 do 30.05.2021, LET, osôb:2(1+1+0)  (náklady hráča Gombos Norbert ) F=514/21</t>
  </si>
  <si>
    <t>FD 20490</t>
  </si>
  <si>
    <t>let. Mertiňák X757   prac.cesta:Francúzsko, Paríž, Roland Garros 2021, od 00.01.1900 do 00.01.1900, LET, osôb:2(1+1+0)  (náklady hráča Šrámková Rebecca ) F=510/21</t>
  </si>
  <si>
    <t>FD 20492</t>
  </si>
  <si>
    <t>50095412</t>
  </si>
  <si>
    <t>Tenisová akadémia Match Point, o.z.</t>
  </si>
  <si>
    <t>FD 20497</t>
  </si>
  <si>
    <t>let. Olasz X752   prac.cesta:Francúzsko, Paríž, Roland Garros 2021, od 20.05.2021 do 02.06.2021, LET, osôb:2(1+1+0)  (náklady hráča Schmiedlová Anna Karolína ) F=537/21</t>
  </si>
  <si>
    <t>FD 20498</t>
  </si>
  <si>
    <t>let. Huber X755   prac.cesta:Francúzsko, Paríž, Roland Garros 2021, od 20.05.2021 do 02.06.2021, LET, osôb:2(1+1+0)  (náklady hráča Schmiedlová Anna Karolína ) F=538/21</t>
  </si>
  <si>
    <t>FD 20527</t>
  </si>
  <si>
    <t>let. Olasz X782   prac.cesta:V. Británia, Eastbourne, ATP, London, Wimbledon 2021, od 16.06.2021 do 03.07.2021, LET, osôb:2(1+1+0)  (náklady hráča Gombos Norbert ) F=573/21</t>
  </si>
  <si>
    <t>let. Tóth X783   prac.cesta:V. Británia, Eastbourne, ATP, London, Wimbledon 2021, od 16.06.2021 do 03.07.2021, LET, osôb:2(1+1+0)  (náklady hráča Gombos Norbert ) F=573/21</t>
  </si>
  <si>
    <t>FD 20529</t>
  </si>
  <si>
    <t>let. Olasz X779   prac.cesta:V. Británia, London, Wimbledon 2021, od 18.06.2021 do 24.06.2021, LET, osôb:2(1+1+0)  (náklady hráča Schmiedlová Anna Karolína ) F=572/21</t>
  </si>
  <si>
    <t>FD 20530</t>
  </si>
  <si>
    <t>let. Beck X773   prac.cesta:Francúzsko, Paríž, Roland Garros 2021, od 03.06.2021 do 12.06.2021, LET, osôb:4(2+2+0)  (náklady hráča Privara Peter Benjamín ) F=564/21</t>
  </si>
  <si>
    <t>let. Prívara X773   prac.cesta:Francúzsko, Paríž, Roland Garros 2021, od 03.06.2021 do 12.06.2021, LET, osôb:4(2+2+0)  (náklady hráča Privara Peter Benjamín ) F=564/21</t>
  </si>
  <si>
    <t>FD 20531</t>
  </si>
  <si>
    <t>let. Borgula X773   prac.cesta:Francúzsko, Paríž, Roland Garros 2021, od 03.06.2021 do 12.06.2021, LET, osôb:4(2+2+0)  (náklady hráča Zelničková Radka ) F=567/21</t>
  </si>
  <si>
    <t>let. Zelničková X773   prac.cesta:Francúzsko, Paríž, Roland Garros 2021, od 03.06.2021 do 12.06.2021, LET, osôb:4(2+2+0)  (náklady hráča Zelničková Radka ) F=567/21</t>
  </si>
  <si>
    <t>FD 20532</t>
  </si>
  <si>
    <t>let. Vlk X774   prac.cesta:Španieľsko, Mallorca, ATP, od 17.06.2021 do 24.06.2021, LET, osôb:2(1+1+0)  (náklady hráča Klein Lukáš ) F=595/21</t>
  </si>
  <si>
    <t>FD 20533</t>
  </si>
  <si>
    <t>let. Mertiňák X785   prac.cesta:V. Británia, London, Wimbledon 2021, od 19.06.2021 do 27.06.2021, LET, osôb:2(1+1+0)  (náklady hráča Šrámková Rebecca ) F=604/21</t>
  </si>
  <si>
    <t>FD 20538</t>
  </si>
  <si>
    <t>let. Behúlová X818   prac.cesta:Švajčiarsko, Klosters, SC U18, od 16.07.2021 do 23.07.2021, AUS, osôb:6(4+2+0)  (náklady hráča Behúlová Bianca ) F=811/21</t>
  </si>
  <si>
    <t>let. Suchánková X818   prac.cesta:Švajčiarsko, Klosters, SC U18, od 16.07.2021 do 23.07.2021, AUS, osôb:6(4+2+0)  (náklady hráča Suchánková Sára ) F=811/21</t>
  </si>
  <si>
    <t>let. Zelničková X818   prac.cesta:Švajčiarsko, Klosters, SC U18, od 16.07.2021 do 23.07.2021, AUS, osôb:6(4+2+0)  (náklady hráča Zelničková Radka ) F=811/21</t>
  </si>
  <si>
    <t>let. Nakládal X818   prac.cesta:Švajčiarsko, Klosters, SC U18, od 16.07.2021 do 23.07.2021, AUS, osôb:6(4+2+0)  (náklady hráča Behúlová Bianca ) F=811/21</t>
  </si>
  <si>
    <t>let. Nakládal X818   prac.cesta:Švajčiarsko, Klosters, SC U18, od 16.07.2021 do 23.07.2021, AUS, osôb:6(4+2+0)  (náklady hráča Suchánková Sára ) F=811/21</t>
  </si>
  <si>
    <t>let. Nakládal X818   prac.cesta:Švajčiarsko, Klosters, SC U18, od 16.07.2021 do 23.07.2021, AUS, osôb:6(4+2+0)  (náklady hráča Zelničková Radka ) F=811/21</t>
  </si>
  <si>
    <t>FD 20552</t>
  </si>
  <si>
    <t>let. Jamrichová X786   prac.cesta:Srbsko, Belehrad, WTA, od 24.07.2021 do 31.07.2021, LET, osôb:2(1+1+0)  (náklady hráča Jamrichová Renáta ) F=605/21</t>
  </si>
  <si>
    <t>let. Hradecká X786   prac.cesta:Srbsko, Belehrad, WTA, od 24.07.2021 do 31.07.2021, LET, osôb:2(1+1+0)  (náklady hráča Hradecká Lucia ) F=605/21</t>
  </si>
  <si>
    <t>let. Krajči X786   prac.cesta:Srbsko, Belehrad, WTA, od 24.07.2021 do 31.07.2021, LET, osôb:2(1+1+0)  (náklady hráča Krajči Michal ) F=605/21</t>
  </si>
  <si>
    <t>let. Matúš X786   prac.cesta:Srbsko, Belehrad, WTA, od 24.07.2021 do 31.07.2021, LET, osôb:2(1+1+0)  (náklady hráča Jamrichová Renáta ) F=605/21</t>
  </si>
  <si>
    <t>let. Matúš X786   prac.cesta:Srbsko, Belehrad, WTA, od 24.07.2021 do 31.07.2021, LET, osôb:2(1+1+0)  (náklady hráča Hradecká Lucia ) F=605/21</t>
  </si>
  <si>
    <t>let. Matúš X786   prac.cesta:Srbsko, Belehrad, WTA, od 24.07.2021 do 31.07.2021, LET, osôb:2(1+1+0)  (náklady hráča Krajči Michal ) F=605/21</t>
  </si>
  <si>
    <t>FD 20553</t>
  </si>
  <si>
    <t>let. Markovič X787   prac.cesta:Francúzsko, Bordeaux, SC Družstiev, od 25.06.2021 do 30.06.2021, LET, osôb:4(3+1+0)  (náklady hráča Markovič Matej ) F=628/21</t>
  </si>
  <si>
    <t>Poistenie X787   prac.cesta:Francúzsko, Bordeaux, SC Družstiev, od 25.06.2021 do 30.06.2021, LET, osôb:4(3+1+0)  (náklady hráča Markovič Matej ) F=628/21</t>
  </si>
  <si>
    <t>let. Balaščák X787   prac.cesta:Francúzsko, Bordeaux, SC Družstiev, od 25.06.2021 do 30.06.2021, LET, osôb:4(3+1+0)  (náklady hráča Balaščák Daniel ) F=628/21</t>
  </si>
  <si>
    <t>Poistenie X787   prac.cesta:Francúzsko, Bordeaux, SC Družstiev, od 25.06.2021 do 30.06.2021, LET, osôb:4(3+1+0)  (náklady hráča Balaščák Daniel ) F=628/21</t>
  </si>
  <si>
    <t>let. Poklemba X787   prac.cesta:Francúzsko, Bordeaux, SC Družstiev, od 25.06.2021 do 30.06.2021, LET, osôb:4(3+1+0)  (náklady hráča Poklemba Filip ) F=628/21</t>
  </si>
  <si>
    <t>Poistenie X787   prac.cesta:Francúzsko, Bordeaux, SC Družstiev, od 25.06.2021 do 30.06.2021, LET, osôb:4(3+1+0)  (náklady hráča Poklemba Filip ) F=628/21</t>
  </si>
  <si>
    <t>let. Čálik X787   prac.cesta:Francúzsko, Bordeaux, SC Družstiev, od 25.06.2021 do 30.06.2021, LET, osôb:4(3+1+0)  (náklady hráča Markovič Matej ) F=628/21</t>
  </si>
  <si>
    <t>let. Čálik X787   prac.cesta:Francúzsko, Bordeaux, SC Družstiev, od 25.06.2021 do 30.06.2021, LET, osôb:4(3+1+0)  (náklady hráča Balaščák Daniel ) F=628/21</t>
  </si>
  <si>
    <t>let. Čálik X787   prac.cesta:Francúzsko, Bordeaux, SC Družstiev, od 25.06.2021 do 30.06.2021, LET, osôb:4(3+1+0)  (náklady hráča Poklemba Filip ) F=628/21</t>
  </si>
  <si>
    <t>Vlak Markovič X787   prac.cesta:Francúzsko, Bordeaux, SC Družstiev, od 25.06.2021 do 30.06.2021, LET, osôb:4(3+1+0)  (náklady hráča Markovič Matej ) F=628/21</t>
  </si>
  <si>
    <t>Vlak Balaščák X787   prac.cesta:Francúzsko, Bordeaux, SC Družstiev, od 25.06.2021 do 30.06.2021, LET, osôb:4(3+1+0)  (náklady hráča Balaščák Daniel ) F=628/21</t>
  </si>
  <si>
    <t>Vlak Poklemba X787   prac.cesta:Francúzsko, Bordeaux, SC Družstiev, od 25.06.2021 do 30.06.2021, LET, osôb:4(3+1+0)  (náklady hráča Poklemba Filip ) F=628/21</t>
  </si>
  <si>
    <t>Vlak Čálik X787   prac.cesta:Francúzsko, Bordeaux, SC Družstiev, od 25.06.2021 do 30.06.2021, LET, osôb:4(3+1+0)  (náklady hráča Markovič Matej ) F=628/21</t>
  </si>
  <si>
    <t>Vlak Čálik X787   prac.cesta:Francúzsko, Bordeaux, SC Družstiev, od 25.06.2021 do 30.06.2021, LET, osôb:4(3+1+0)  (náklady hráča Balaščák Daniel ) F=628/21</t>
  </si>
  <si>
    <t>Vlak Čálik X787   prac.cesta:Francúzsko, Bordeaux, SC Družstiev, od 25.06.2021 do 30.06.2021, LET, osôb:4(3+1+0)  (náklady hráča Poklemba Filip ) F=628/21</t>
  </si>
  <si>
    <t>FD 20554</t>
  </si>
  <si>
    <t>let. Zelničková X773   prac.cesta:Francúzsko, Paríž, Roland Garros 2021, od 03.06.2021 do 12.06.2021, LET, osôb:4(2+2+0)  (náklady hráča Zelničková Radka ) F=608/21</t>
  </si>
  <si>
    <t>let. Borgula X773   prac.cesta:Francúzsko, Paríž, Roland Garros 2021, od 03.06.2021 do 12.06.2021, LET, osôb:4(2+2+0)  (náklady hráča Zelničková Radka ) F=608/21</t>
  </si>
  <si>
    <t>let. Prívara X773   prac.cesta:Francúzsko, Paríž, Roland Garros 2021, od 03.06.2021 do 12.06.2021, LET, osôb:4(2+2+0)  (náklady hráča Privara Peter Benjamín ) F=608/21</t>
  </si>
  <si>
    <t>let. Beck X773   prac.cesta:Francúzsko, Paríž, Roland Garros 2021, od 03.06.2021 do 12.06.2021, LET, osôb:4(2+2+0)  (náklady hráča Privara Peter Benjamín ) F=608/21</t>
  </si>
  <si>
    <t>FD 20566</t>
  </si>
  <si>
    <t>let. Jamrichová X788   prac.cesta:Francúzsko, Nice, ME, od 00.01.1900 do 00.01.1900, LET, osôb:4(3+1+0)  (náklady hráča Jamrichová Renáta ) F=671/21</t>
  </si>
  <si>
    <t>let. Hradecká X788   prac.cesta:Francúzsko, Nice, ME, od 00.01.1900 do 00.01.1900, LET, osôb:4(3+1+0)  (náklady hráča Hradecká Lucia ) F=671/21</t>
  </si>
  <si>
    <t>let. Žabková X788   prac.cesta:Francúzsko, Nice, ME, od 00.01.1900 do 00.01.1900, LET, osôb:4(3+1+0)  (náklady hráča Žabková Kiara ) F=671/21</t>
  </si>
  <si>
    <t>let. Horváth X788   prac.cesta:Francúzsko, Nice, ME, od 00.01.1900 do 00.01.1900, LET, osôb:4(3+1+0)  (náklady hráča Jamrichová Renáta ) F=671/21</t>
  </si>
  <si>
    <t>let. Horváth X788   prac.cesta:Francúzsko, Nice, ME, od 00.01.1900 do 00.01.1900, LET, osôb:4(3+1+0)  (náklady hráča Hradecká Lucia ) F=671/21</t>
  </si>
  <si>
    <t>let. Horváth X788   prac.cesta:Francúzsko, Nice, ME, od 00.01.1900 do 00.01.1900, LET, osôb:4(3+1+0)  (náklady hráča Žabková Kiara ) F=671/21</t>
  </si>
  <si>
    <t>FD 20567</t>
  </si>
  <si>
    <t>let. Daubnerová X817   prac.cesta:Grécko, Kréta, SC D(16), od 27.07.2021 do 31.07.2021, LET, osôb:4(3+1+0)  (náklady hráča Daubnerová Nikola ) F=787/21</t>
  </si>
  <si>
    <t>let. Vargová X817   prac.cesta:Grécko, Kréta, SC D(16), od 27.07.2021 do 31.07.2021, LET, osôb:4(3+1+0)  (náklady hráča Vargová Nina ) F=787/21</t>
  </si>
  <si>
    <t>let. Balus X817   prac.cesta:Grécko, Kréta, SC D(16), od 27.07.2021 do 31.07.2021, LET, osôb:4(3+1+0)  (náklady hráča Balus Irina ) F=787/21</t>
  </si>
  <si>
    <t>let. Záthurecký X817   prac.cesta:Grécko, Kréta, SC D(16), od 27.07.2021 do 31.07.2021, LET, osôb:4(3+1+0)  (náklady hráča Daubnerová Nikola ) F=787/21</t>
  </si>
  <si>
    <t>let. Záthurecký X817   prac.cesta:Grécko, Kréta, SC D(16), od 27.07.2021 do 31.07.2021, LET, osôb:4(3+1+0)  (náklady hráča Vargová Nina ) F=787/21</t>
  </si>
  <si>
    <t>let. Záthurecký X817   prac.cesta:Grécko, Kréta, SC D(16), od 27.07.2021 do 31.07.2021, LET, osôb:4(3+1+0)  (náklady hráča Balus Irina ) F=787/21</t>
  </si>
  <si>
    <t>FD 20592</t>
  </si>
  <si>
    <t>Ubyt. Prívara X787   prac.cesta:Francúzsko, Bordeaux, SC Družstiev, od 25.06.2021 do 30.06.2021, LET, osôb:4(3+1+0)  (náklady hráča Privara Peter Benjamín ) Ubytovanie</t>
  </si>
  <si>
    <t>Ubyt. Balaščák X787   prac.cesta:Francúzsko, Bordeaux, SC Družstiev, od 25.06.2021 do 30.06.2021, LET, osôb:4(3+1+0)  (náklady hráča Balaščák Daniel ) Ubytovanie</t>
  </si>
  <si>
    <t>Ubyt. Markovič X787   prac.cesta:Francúzsko, Bordeaux, SC Družstiev, od 25.06.2021 do 30.06.2021, LET, osôb:4(3+1+0)  (náklady hráča Markovič Matej ) Ubytovanie</t>
  </si>
  <si>
    <t>Ubyt. Čálik X787   prac.cesta:Francúzsko, Bordeaux, SC Družstiev, od 25.06.2021 do 30.06.2021, LET, osôb:4(3+1+0)  (náklady hráča Privara Peter Benjamín ) Ubytovanie</t>
  </si>
  <si>
    <t>Ubyt. Čálik X787   prac.cesta:Francúzsko, Bordeaux, SC Družstiev, od 25.06.2021 do 30.06.2021, LET, osôb:4(3+1+0)  (náklady hráča Balaščák Daniel ) Ubytovanie</t>
  </si>
  <si>
    <t>Ubyt. Čálik X787   prac.cesta:Francúzsko, Bordeaux, SC Družstiev, od 25.06.2021 do 30.06.2021, LET, osôb:4(3+1+0)  (náklady hráča Markovič Matej ) Ubytovanie</t>
  </si>
  <si>
    <t>FD 20598</t>
  </si>
  <si>
    <t>Ubyt. Herdická X819   prac.cesta:Francúzsko, Ajaccio, U12, od 03.08.2021 do 09.08.2021, LET, osôb:4(3+1+0)  (náklady hráča Herdická Nicole Emma ) Ubytovanie</t>
  </si>
  <si>
    <t>FD 20599</t>
  </si>
  <si>
    <t>Ubyt. Polyak X812   prac.cesta:ČR, Liberec, SC Družstiev U(16), od 27.07.2021 do 30.07.2021, AUS, osôb:4(3+1+0)  (náklady hráča Krajči Michal ) Ubytovanie</t>
  </si>
  <si>
    <t>Ubyt. Polyak X812   prac.cesta:ČR, Liberec, SC Družstiev U(16), od 27.07.2021 do 30.07.2021, AUS, osôb:4(3+1+0)  (náklady hráča Naňo Marek ) Ubytovanie</t>
  </si>
  <si>
    <t>Ubyt. Polyak X812   prac.cesta:ČR, Liberec, SC Družstiev U(16), od 27.07.2021 do 30.07.2021, AUS, osôb:4(3+1+0)  (náklady hráča Schwarc Dávid ) Ubytovanie</t>
  </si>
  <si>
    <t>Ubyt. Krajči X812   prac.cesta:ČR, Liberec, SC Družstiev U(16), od 27.07.2021 do 30.07.2021, AUS, osôb:4(3+1+0)  (náklady hráča Krajči Michal ) Ubytovanie</t>
  </si>
  <si>
    <t>FD 20620</t>
  </si>
  <si>
    <t>let. Vlk X774   prac.cesta:Španieľsko, Mallorca, ATP, od 17.06.2021 do 24.06.2021, LET, osôb:2(1+1+0)  (náklady hráča Klein Lukáš ) F=685/21</t>
  </si>
  <si>
    <t>FD 20621</t>
  </si>
  <si>
    <t>let. Olasz X779   prac.cesta:V. Británia, London, Wimbledon 2021, od 18.06.2021 do 24.06.2021, LET, osôb:2(1+1+0)  (náklady hráča Schmiedlová Anna Karolína ) F=679/21</t>
  </si>
  <si>
    <t>FD 20622</t>
  </si>
  <si>
    <t>let. Simon X778   prac.cesta:V. Británia, London, Wimbledon 2021, od 20.06.2021 do 25.06.2021, LET, osôb:3(2+1+0)  (náklady hráča Horanský Filip ) F=681/21</t>
  </si>
  <si>
    <t>let. Simon X778   prac.cesta:V. Británia, London, Wimbledon 2021, od 20.06.2021 do 25.06.2021, LET, osôb:3(2+1+0)  (náklady hráča Molčan Alex ) F=681/21</t>
  </si>
  <si>
    <t>FD 20623</t>
  </si>
  <si>
    <t>let. Simon X778   prac.cesta:V. Británia, London, Wimbledon 2021, od 20.06.2021 do 25.06.2021, LET, osôb:3(2+1+0)  (náklady hráča Horanský Filip ) F=683/21</t>
  </si>
  <si>
    <t>let. Simon X778   prac.cesta:V. Británia, London, Wimbledon 2021, od 20.06.2021 do 25.06.2021, LET, osôb:3(2+1+0)  (náklady hráča Molčan Alex ) F=683/21</t>
  </si>
  <si>
    <t>FD 20624</t>
  </si>
  <si>
    <t>let. Mertiňák X785   prac.cesta:V. Británia, London, Wimbledon 2021, od 19.06.2021 do 27.06.2021, LET, osôb:2(1+1+0)  (náklady hráča Šrámková Rebecca ) F=727/21</t>
  </si>
  <si>
    <t>FD 20625</t>
  </si>
  <si>
    <t>let. Behúlová X789   prac.cesta:V. Británia, Roehampton, J1, London, Wimbledon 2021, od 24.06.2021 do 12.07.2021, LET, osôb:6(3+3+0)  (náklady hráča Behúlová Bianca ) F=745/21</t>
  </si>
  <si>
    <t>let. Košec X789   prac.cesta:V. Británia, Roehampton, J1, London, Wimbledon 2021, od 24.06.2021 do 12.07.2021, LET, osôb:6(3+3+0)  (náklady hráča Behúlová Bianca ) F=745/21</t>
  </si>
  <si>
    <t>FD 20626</t>
  </si>
  <si>
    <t>let. Zelničková X789   prac.cesta:V. Británia, Roehampton, J1, London, Wimbledon 2021, od 24.06.2021 do 12.07.2021, LET, osôb:6(3+3+0)  (náklady hráča Zelničková Radka ) F=744/21</t>
  </si>
  <si>
    <t>let. Balaš X789   prac.cesta:V. Británia, Roehampton, J1, London, Wimbledon 2021, od 24.06.2021 do 12.07.2021, LET, osôb:6(3+3+0)  (náklady hráča Zelničková Radka ) F=744/21</t>
  </si>
  <si>
    <t>let. Prívara X789   prac.cesta:V. Británia, Roehampton, J1, London, Wimbledon 2021, od 24.06.2021 do 12.07.2021, LET, osôb:6(3+3+0)  (náklady hráča Privara Peter Benjamín ) F=744/21</t>
  </si>
  <si>
    <t>let. Trčka X789   prac.cesta:V. Británia, Roehampton, J1, London, Wimbledon 2021, od 24.06.2021 do 12.07.2021, LET, osôb:6(3+3+0)  (náklady hráča Privara Peter Benjamín ) F=744/21</t>
  </si>
  <si>
    <t>FD 20627</t>
  </si>
  <si>
    <t>let. Huber X790   prac.cesta:Švédsko, Bastad, WTA, od 02.07.2021 do 07.07.2021, LET, osôb:2(1+1+0)  (náklady hráča Schmiedlová Anna Karolína ) F=704/21</t>
  </si>
  <si>
    <t>FD 20628</t>
  </si>
  <si>
    <t>let. Olasz X782   prac.cesta:V. Británia, Eastbourne, ATP, London, Wimbledon 2021, od 16.06.2021 do 03.07.2021, LET, osôb:2(1+1+0)  (náklady hráča Gombos Norbert ) F=706/21</t>
  </si>
  <si>
    <t>let. Tóth X782   prac.cesta:V. Británia, Eastbourne, ATP, London, Wimbledon 2021, od 16.06.2021 do 03.07.2021, LET, osôb:2(1+1+0)  (náklady hráča Gombos Norbert ) F=706/21</t>
  </si>
  <si>
    <t>FD 20629</t>
  </si>
  <si>
    <t>let. Vargová X791   prac.cesta:Ukrajina, Irpin, ITF3, od 27.06.2021 do 01.07.2021, LET, osôb:2(1+1+0)  (náklady hráča Vargová Nina ) F=708/21</t>
  </si>
  <si>
    <t>let. Záthurecký X791   prac.cesta:Ukrajina, Irpin, ITF3, od 27.06.2021 do 01.07.2021, LET, osôb:2(1+1+0)  (náklady hráča Vargová Nina ) F=708/21</t>
  </si>
  <si>
    <t>FD 20630</t>
  </si>
  <si>
    <t>let. Huber X790   prac.cesta:Švédsko, Bastad, WTA, od 02.07.2021 do 07.07.2021, LET, osôb:2(1+1+0)  (náklady hráča Schmiedlová Anna Karolína ) F=719/21</t>
  </si>
  <si>
    <t>FD 20631</t>
  </si>
  <si>
    <t>let. Vargová X791   prac.cesta:Ukrajina, Irpin, ITF3, od 27.06.2021 do 01.07.2021, LET, osôb:2(1+1+0)  (náklady hráča Vargová Nina ) F=720/21</t>
  </si>
  <si>
    <t>let. Záthurecký X791   prac.cesta:Ukrajina, Irpin, ITF3, od 27.06.2021 do 01.07.2021, LET, osôb:2(1+1+0)  (náklady hráča Vargová Nina ) F=720/21</t>
  </si>
  <si>
    <t>FD 20638</t>
  </si>
  <si>
    <t>Ubyt. Balaščák X810   prac.cesta:ČR, Most, SC U(14), od 18.07.2021 do 22.07.2021, AUS, osôb:3(2+1+0)  (náklady hráča Balaščák Daniel ) Ubytovanie</t>
  </si>
  <si>
    <t>FD 20640</t>
  </si>
  <si>
    <t>Ubyt. Herdická X814   prac.cesta:Taliansko, Rezzato, ME D(12), od 20.07.2021 do 26.07.2021, LET, osôb:4(3+1+0)  (náklady hráča Herdická Nicole Emma ) Ubytovanie</t>
  </si>
  <si>
    <t>FD 20648</t>
  </si>
  <si>
    <t>FD 20656</t>
  </si>
  <si>
    <t>Ubyt. Marošík X861   prac.cesta:Chorvátsko, Veli Lošinj, J4, od 26.09.2021 do 02.10.2021, AUS, osôb:3(2+1+0)  (náklady hráča Marošík Norbert ) Ubytovanie</t>
  </si>
  <si>
    <t>Ubyt. Krajči X861   prac.cesta:Chorvátsko, Veli Lošinj, J4, od 26.09.2021 do 02.10.2021, AUS, osôb:3(2+1+0)  (náklady hráča Krajči Michal ) Ubytovanie</t>
  </si>
  <si>
    <t>Ubyt. Polyak X861   prac.cesta:Chorvátsko, Veli Lošinj, J4, od 26.09.2021 do 02.10.2021, AUS, osôb:3(2+1+0)  (náklady hráča Marošík Norbert ) Ubytovanie</t>
  </si>
  <si>
    <t>Ubyt. Polyak X861   prac.cesta:Chorvátsko, Veli Lošinj, J4, od 26.09.2021 do 02.10.2021, AUS, osôb:3(2+1+0)  (náklady hráča Krajči Michal ) Ubytovanie</t>
  </si>
  <si>
    <t>FD 20675</t>
  </si>
  <si>
    <t>let. Herdická X814   prac.cesta:Taliansko, Rezzato, ME D(12), od 20.07.2021 do 26.07.2021, LET, osôb:4(3+1+0)  (náklady hráča Herdická Nicole Emma ) F=749/21</t>
  </si>
  <si>
    <t>let. Šupová X814   prac.cesta:Taliansko, Rezzato, ME D(12), od 20.07.2021 do 26.07.2021, LET, osôb:4(3+1+0)  (náklady hráča Šupová Kali ) F=749/21</t>
  </si>
  <si>
    <t>let. Zimenová X814   prac.cesta:Taliansko, Rezzato, ME D(12), od 20.07.2021 do 26.07.2021, LET, osôb:4(3+1+0)  (náklady hráča Zimenová Lujza ) F=749/21</t>
  </si>
  <si>
    <t>let. Horváth X814   prac.cesta:Taliansko, Rezzato, ME D(12), od 20.07.2021 do 26.07.2021, LET, osôb:4(3+1+0)  (náklady hráča Herdická Nicole Emma ) F=749/21</t>
  </si>
  <si>
    <t>let. Horváth X814   prac.cesta:Taliansko, Rezzato, ME D(12), od 20.07.2021 do 26.07.2021, LET, osôb:4(3+1+0)  (náklady hráča Šupová Kali ) F=749/21</t>
  </si>
  <si>
    <t>let. Horváth X814   prac.cesta:Taliansko, Rezzato, ME D(12), od 20.07.2021 do 26.07.2021, LET, osôb:4(3+1+0)  (náklady hráča Zimenová Lujza ) F=749/21</t>
  </si>
  <si>
    <t>FD 20701</t>
  </si>
  <si>
    <t>let. Simon X822   prac.cesta:Nemecko, Meerbusch, Challenger, od 09.08.2021 do 14.08.2021, LET, osôb:3(2+1+0)  (náklady hráča Horanský Filip ) F=840/21</t>
  </si>
  <si>
    <t>let. Simon X822   prac.cesta:Nemecko, Meerbusch, Challenger, od 09.08.2021 do 14.08.2021, LET, osôb:3(2+1+0)  (náklady hráča Molčan Alex ) F=840/21</t>
  </si>
  <si>
    <t>FD 20715</t>
  </si>
  <si>
    <t>let. Behúlová X821   prac.cesta:Francúzsko, Granville, ME D(18), od 01.08.2021 do 05.08.2021, LET, osôb:4(3+1+0)  (náklady hráča Behúlová Bianca ) F=827/21</t>
  </si>
  <si>
    <t>let. Suchánková X821   prac.cesta:Francúzsko, Granville, ME D(18), od 01.08.2021 do 05.08.2021, LET, osôb:4(3+1+0)  (náklady hráča Suchánková Sára ) F=827/21</t>
  </si>
  <si>
    <t>let. Zelničková X821   prac.cesta:Francúzsko, Granville, ME D(18), od 01.08.2021 do 05.08.2021, LET, osôb:4(3+1+0)  (náklady hráča Zelničková Radka ) F=827/21</t>
  </si>
  <si>
    <t>let. Nakládal X821   prac.cesta:Francúzsko, Granville, ME D(18), od 01.08.2021 do 05.08.2021, LET, osôb:4(3+1+0)  (náklady hráča Behúlová Bianca ) F=827/21</t>
  </si>
  <si>
    <t>let. Nakládal X821   prac.cesta:Francúzsko, Granville, ME D(18), od 01.08.2021 do 05.08.2021, LET, osôb:4(3+1+0)  (náklady hráča Suchánková Sára ) F=827/21</t>
  </si>
  <si>
    <t>let. Nakládal X821   prac.cesta:Francúzsko, Granville, ME D(18), od 01.08.2021 do 05.08.2021, LET, osôb:4(3+1+0)  (náklady hráča Zelničková Radka ) F=827/21</t>
  </si>
  <si>
    <t>FD 20720</t>
  </si>
  <si>
    <t>let. Herdická X819   prac.cesta:Francúzsko, Ajaccio, U12, od 03.08.2021 do 09.08.2021, LET, osôb:4(3+1+0)  (náklady hráča Herdická Nicole Emma ) F=846/21</t>
  </si>
  <si>
    <t>Poistenie X819   prac.cesta:Francúzsko, Ajaccio, U12, od 03.08.2021 do 09.08.2021, LET, osôb:4(3+1+0)  (náklady hráča Herdická Nicole Emma ) F=846/21</t>
  </si>
  <si>
    <t>let. Šupová X819   prac.cesta:Francúzsko, Ajaccio, U12, od 03.08.2021 do 09.08.2021, LET, osôb:4(3+1+0)  (náklady hráča Šupová Kali ) F=846/21</t>
  </si>
  <si>
    <t>Poistenie X819   prac.cesta:Francúzsko, Ajaccio, U12, od 03.08.2021 do 09.08.2021, LET, osôb:4(3+1+0)  (náklady hráča Šupová Kali ) F=846/21</t>
  </si>
  <si>
    <t>let. Zimenová X819   prac.cesta:Francúzsko, Ajaccio, U12, od 03.08.2021 do 09.08.2021, LET, osôb:4(3+1+0)  (náklady hráča Zimenová Lujza ) F=846/21</t>
  </si>
  <si>
    <t>Poistenie X819   prac.cesta:Francúzsko, Ajaccio, U12, od 03.08.2021 do 09.08.2021, LET, osôb:4(3+1+0)  (náklady hráča Zimenová Lujza ) F=846/21</t>
  </si>
  <si>
    <t>let. Nemček X819   prac.cesta:Francúzsko, Ajaccio, U12, od 03.08.2021 do 09.08.2021, LET, osôb:4(3+1+0)  (náklady hráča Herdická Nicole Emma ) F=846/21</t>
  </si>
  <si>
    <t>let. Nemček X819   prac.cesta:Francúzsko, Ajaccio, U12, od 03.08.2021 do 09.08.2021, LET, osôb:4(3+1+0)  (náklady hráča Šupová Kali ) F=846/21</t>
  </si>
  <si>
    <t>let. Nemček X819   prac.cesta:Francúzsko, Ajaccio, U12, od 03.08.2021 do 09.08.2021, LET, osôb:4(3+1+0)  (náklady hráča Zimenová Lujza ) F=846/21</t>
  </si>
  <si>
    <t>FD 20729</t>
  </si>
  <si>
    <t>let. Tóth X833   prac.cesta:USA, Cincinnati, ATP, Winston-Salem, ATP, New York, US Open 2021, od 11.08.2021 do 01.09.2021, LET, osôb:2(1+1+0)  (náklady hráča Gombos Norbert ) F=852/21</t>
  </si>
  <si>
    <t>FD 20730</t>
  </si>
  <si>
    <t>let. Olasz X835   prac.cesta:USA, New York, US Open 2021, od 18.08.2021 do 06.09.2021, LET, osôb:5(4+1+0)  (náklady hráča Gombos Norbert ) F=853/21</t>
  </si>
  <si>
    <t>Vízum ESTA X835   prac.cesta:USA, New York, US Open 2021, od 18.08.2021 do 06.09.2021, LET, osôb:5(4+1+0)  (náklady hráča Gombos Norbert ) F=853/21</t>
  </si>
  <si>
    <t>let. Olasz X835   prac.cesta:USA, New York, US Open 2021, od 18.08.2021 do 06.09.2021, LET, osôb:5(4+1+0)  (náklady hráča Molčan Alex ) F=853/21</t>
  </si>
  <si>
    <t>Vízum ESTA X835   prac.cesta:USA, New York, US Open 2021, od 18.08.2021 do 06.09.2021, LET, osôb:5(4+1+0)  (náklady hráča Molčan Alex ) F=853/21</t>
  </si>
  <si>
    <t>let. Olasz X835   prac.cesta:USA, New York, US Open 2021, od 18.08.2021 do 06.09.2021, LET, osôb:5(4+1+0)  (náklady hráča Šrámková Rebecca ) F=853/21</t>
  </si>
  <si>
    <t>Vízum ESTA X835   prac.cesta:USA, New York, US Open 2021, od 18.08.2021 do 06.09.2021, LET, osôb:5(4+1+0)  (náklady hráča Šrámková Rebecca ) F=853/21</t>
  </si>
  <si>
    <t>let. Olasz X835   prac.cesta:USA, New York, US Open 2021, od 18.08.2021 do 06.09.2021, LET, osôb:5(4+1+0)  (náklady hráča Schmiedlová Anna Karolína ) F=853/21</t>
  </si>
  <si>
    <t>Vízum ESTA X835   prac.cesta:USA, New York, US Open 2021, od 18.08.2021 do 06.09.2021, LET, osôb:5(4+1+0)  (náklady hráča Schmiedlová Anna Karolína ) F=853/21</t>
  </si>
  <si>
    <t>FD 20731</t>
  </si>
  <si>
    <t>let. Olasz X831   prac.cesta:USA, New York, US Open 2021, od 18.08.2021 do 04.09.2021, LET, osôb:2(1+1+0)  (náklady hráča Schmiedlová Anna Karolína ) F=854/21</t>
  </si>
  <si>
    <t>FD 20732</t>
  </si>
  <si>
    <t>let. Simon X832   prac.cesta:USA, New York, US Open 2021, od 18.08.2021 do 05.09.2021, LET, osôb:3(2+1+0)  (náklady hráča Horanský Filip ) F=861/21</t>
  </si>
  <si>
    <t>Vízum ESTA X832   prac.cesta:USA, New York, US Open 2021, od 18.08.2021 do 05.09.2021, LET, osôb:3(2+1+0)  (náklady hráča Horanský Filip ) F=861/21</t>
  </si>
  <si>
    <t>let. Simon X832   prac.cesta:USA, New York, US Open 2021, od 18.08.2021 do 05.09.2021, LET, osôb:3(2+1+0)  (náklady hráča Molčan Alex ) F=861/21</t>
  </si>
  <si>
    <t>Vízum ESTA X832   prac.cesta:USA, New York, US Open 2021, od 18.08.2021 do 05.09.2021, LET, osôb:3(2+1+0)  (náklady hráča Molčan Alex ) F=861/21</t>
  </si>
  <si>
    <t>FD 20733</t>
  </si>
  <si>
    <t>let. Mertiňák X836   prac.cesta:USA, New York, US Open 2021, od 18.08.2021 do 28.08.2021, LET, osôb:2(1+1+0)  (náklady hráča Šrámková Rebecca ) F=855/21</t>
  </si>
  <si>
    <t>FD 20734</t>
  </si>
  <si>
    <t>let. Vlk X824   prac.cesta:Nemecko, Meerbusch, Challenger, od 07.08.2021 do 14.08.2021, LET, osôb:2(1+1+0)  (náklady hráča Klein Lukáš ) F=834/21</t>
  </si>
  <si>
    <t>FD 20746</t>
  </si>
  <si>
    <t>let. Vlk X825   prac.cesta:Nemecko, Ludenscheid, Challenger, od 15.08.2021 do 18.08.2021, LET, osôb:2(1+1+0)  (náklady hráča Klein Lukáš ) F=877/21</t>
  </si>
  <si>
    <t>FD 20759</t>
  </si>
  <si>
    <t xml:space="preserve">Tenisové Lopty X827   prac.cesta:ČR, Prostějov, MS D(14), od 31.07.2021 do 08.08.2021, AUS, osôb:4(3+1+0)  (náklady hráča Jamrichová Renáta ) </t>
  </si>
  <si>
    <t xml:space="preserve">Tenisové Lopty X827   prac.cesta:ČR, Prostějov, MS D(14), od 31.07.2021 do 08.08.2021, AUS, osôb:4(3+1+0)  (náklady hráča Hradecká Lucia ) </t>
  </si>
  <si>
    <t xml:space="preserve">Tenisové Lopty X827   prac.cesta:ČR, Prostějov, MS D(14), od 31.07.2021 do 08.08.2021, AUS, osôb:4(3+1+0)  (náklady hráča Žabková Kiara ) </t>
  </si>
  <si>
    <t>FD 20785</t>
  </si>
  <si>
    <t xml:space="preserve">let. Páleník X837   prac.cesta:Luxembursko, Luxemburg, Tennis Europe, od 23.09.2021 do 26.09.2021, LET, osôb:1(0+1+0)   </t>
  </si>
  <si>
    <t>PelicanTravel.com s.r.o.</t>
  </si>
  <si>
    <t>FD 20807</t>
  </si>
  <si>
    <t>let. Depešová X838   prac.cesta:Francúzsko, Tarbes, U14, od 04.09.2021 do 11.09.2021, LET, osôb:5(3+2+0)  (náklady hráča Depešová Soňa ) F=957/21</t>
  </si>
  <si>
    <t>let. Hradecká X838   prac.cesta:Francúzsko, Tarbes, U14, od 04.09.2021 do 11.09.2021, LET, osôb:5(3+2+0)  (náklady hráča Hradecká Lucia ) F=957/21</t>
  </si>
  <si>
    <t>let. Poklemba X838   prac.cesta:Francúzsko, Tarbes, U14, od 04.09.2021 do 11.09.2021, LET, osôb:5(3+2+0)  (náklady hráča Poklemba Filip ) F=957/21</t>
  </si>
  <si>
    <t>let. Hradecká X838   prac.cesta:Francúzsko, Tarbes, U14, od 04.09.2021 do 11.09.2021, LET, osôb:5(3+2+0)  (náklady hráča Depešová Soňa ) F=957/21</t>
  </si>
  <si>
    <t>let. Hradecká X838   prac.cesta:Francúzsko, Tarbes, U14, od 04.09.2021 do 11.09.2021, LET, osôb:5(3+2+0)  (náklady hráča Poklemba Filip ) F=957/21</t>
  </si>
  <si>
    <t>FD 20808</t>
  </si>
  <si>
    <t>let. Behúlová X839   prac.cesta:USA, New York, US Open 2021, od 02.09.2021 do 12.09.2021, LET, osôb:4(3+1+0)  (náklady hráča Behúlová Bianca ) F=952/21</t>
  </si>
  <si>
    <t>let. Zelničková X839   prac.cesta:USA, New York, US Open 2021, od 02.09.2021 do 12.09.2021, LET, osôb:4(3+1+0)  (náklady hráča Zelničková Radka ) F=952/21</t>
  </si>
  <si>
    <t>let. Košec X839   prac.cesta:USA, New York, US Open 2021, od 02.09.2021 do 12.09.2021, LET, osôb:4(3+1+0)  (náklady hráča Behúlová Bianca ) F=952/21</t>
  </si>
  <si>
    <t>let. Košec X839   prac.cesta:USA, New York, US Open 2021, od 02.09.2021 do 12.09.2021, LET, osôb:4(3+1+0)  (náklady hráča Zelničková Radka ) F=952/21</t>
  </si>
  <si>
    <t>FD 20825</t>
  </si>
  <si>
    <t xml:space="preserve">let. Mertiňák X784   prac.cesta:Poľsko, Gdyňa, WTA, od 19.07.2021 do 22.07.2021, LET, osôb:2(1+1+0)  (náklady hráča Miháliková Tereza ) </t>
  </si>
  <si>
    <t>FD 20826</t>
  </si>
  <si>
    <t>FD 20833</t>
  </si>
  <si>
    <t xml:space="preserve">Ubyt. Depešová X838   prac.cesta:Francúzsko, Tarbes, U14, od 04.09.2021 do 11.09.2021, LET, osôb:5(3+2+0)  (náklady hráča Depešová Soňa ) </t>
  </si>
  <si>
    <t xml:space="preserve">Ubyt. Hradecká X838   prac.cesta:Francúzsko, Tarbes, U14, od 04.09.2021 do 11.09.2021, LET, osôb:5(3+2+0)  (náklady hráča Depešová Soňa ) </t>
  </si>
  <si>
    <t xml:space="preserve">Ubyt. Hradecká X838   prac.cesta:Francúzsko, Tarbes, U14, od 04.09.2021 do 11.09.2021, LET, osôb:5(3+2+0)  (náklady hráča Hradecká Lucia ) </t>
  </si>
  <si>
    <t xml:space="preserve">Ubyt. Hradecká X838   prac.cesta:Francúzsko, Tarbes, U14, od 04.09.2021 do 11.09.2021, LET, osôb:5(3+2+0)  (náklady hráča Poklemba Filip ) </t>
  </si>
  <si>
    <t>FD 20862</t>
  </si>
  <si>
    <t>let. Prívara X839   prac.cesta:USA, New York, US Open 2021, od 02.09.2021 do 12.09.2021, LET, osôb:4(3+1+0)  (náklady hráča Privara Peter Benjamín ) F=962/21</t>
  </si>
  <si>
    <t>let. Beck X839   prac.cesta:USA, New York, US Open 2021, od 02.09.2021 do 12.09.2021, LET, osôb:4(3+1+0)  (náklady hráča Privara Peter Benjamín ) F=962/21</t>
  </si>
  <si>
    <t>FD 20863</t>
  </si>
  <si>
    <t>let. Sabovčík X857   prac.cesta:Bulharsko, Varna, ITF$15.000, od 05.09.2021 do 10.09.2021, LET, osôb:2(1+1+0)  (náklady hráča Čisovská Romana ) F=960/21</t>
  </si>
  <si>
    <t>FD 20873</t>
  </si>
  <si>
    <t>let. Behúlová X859   prac.cesta:Tunis, Monastir, ITF $15.000, Monastir, ITF $15.000, od 20.09.2021 do 03.10.2021, LET, osôb:2(1+1+0) (nákl.stredisko:Behúlová Bianca)  F=992/21</t>
  </si>
  <si>
    <t>FD 20874</t>
  </si>
  <si>
    <t>let. Tóth X833   prac.cesta:USA, Cincinnati, ATP, Winston-Salem, ATP, New York, US Open 2021, od 11.08.2021 do 01.09.2021, LET, osôb:2(1+1+0)  (náklady hráča Gombos Norbert ) F=919/21</t>
  </si>
  <si>
    <t>FD 20875</t>
  </si>
  <si>
    <t>let. Daubnerová X860   prac.cesta:Lotyšsko, Liepaja, J3, od 30.08.2021 do 03.09.2021, LET, osôb:2(1+1+0)  (náklady hráča Daubnerová Nikola ) F=913/21</t>
  </si>
  <si>
    <t>let. Daubner X860   prac.cesta:Lotyšsko, Liepaja, J3, od 30.08.2021 do 03.09.2021, LET, osôb:2(1+1+0)  (náklady hráča Daubnerová Nikola ) F=913/21</t>
  </si>
  <si>
    <t>FD 20876</t>
  </si>
  <si>
    <t>let. Daubnerová X860   prac.cesta:Lotyšsko, Liepaja, J3, od 30.08.2021 do 03.09.2021, LET, osôb:2(1+1+0)  (náklady hráča Daubnerová Nikola ) F=979/21</t>
  </si>
  <si>
    <t>let. Daubner X860   prac.cesta:Lotyšsko, Liepaja, J3, od 30.08.2021 do 03.09.2021, LET, osôb:2(1+1+0)  (náklady hráča Daubnerová Nikola ) F=979/21</t>
  </si>
  <si>
    <t>FD 20877</t>
  </si>
  <si>
    <t>let. Olasz X831   prac.cesta:USA, New York, US Open 2021, od 18.08.2021 do 04.09.2021, LET, osôb:2(1+1+0)  (náklady hráča Schmiedlová Anna Karolína ) F=980/21</t>
  </si>
  <si>
    <t>FD 20878</t>
  </si>
  <si>
    <t>let. Simon X832   prac.cesta:USA, New York, US Open 2021, od 18.08.2021 do 05.09.2021, LET, osôb:3(2+1+0)  (náklady hráča Horanský Filip ) F=983/21</t>
  </si>
  <si>
    <t>let. Simon X832   prac.cesta:USA, New York, US Open 2021, od 18.08.2021 do 05.09.2021, LET, osôb:3(2+1+0)  (náklady hráča Molčan Alex ) F=983/21</t>
  </si>
  <si>
    <t>FD 20902</t>
  </si>
  <si>
    <t>FD 20903</t>
  </si>
  <si>
    <t>let. Drugdová X862   prac.cesta:Belgicko, Charleroi, ITF1, od 19.09.2021 do 22.09.2021, LET, osôb:2(1+1+0)  (náklady hráča Drugdová Salma ) F=1011/21</t>
  </si>
  <si>
    <t>let. Hrunčák X862   prac.cesta:Belgicko, Charleroi, ITF1, od 19.09.2021 do 22.09.2021, LET, osôb:2(1+1+0)  (náklady hráča Drugdová Salma ) F=1011/21</t>
  </si>
  <si>
    <t>FD 20926</t>
  </si>
  <si>
    <t xml:space="preserve">Ubyt. Matúš X863   prac.cesta:USA, Indian Wells, WTA, od 30.09.2021 do 10.10.2021, LET, osôb:2(1+1+0)  (náklady hráča Schmiedlová Anna Karolína ) </t>
  </si>
  <si>
    <t>FD 20943</t>
  </si>
  <si>
    <t>let. Pokorný X864   prac.cesta:Egypt, Sharm El Sheikh, Futures $15.000, Sharm El Sheikh, Futures $15.000, Sharm El Sheikh, Futures $15.000, od 29.09.2021 do 22.10.2021, LET, osôb:1(1+0+0) (nákl.stredisko:Pokorný Lukáš)  F=1024/21</t>
  </si>
  <si>
    <t>FD 20949</t>
  </si>
  <si>
    <t>FD 20978</t>
  </si>
  <si>
    <t xml:space="preserve">Tréner - Výjazd X861   prac.cesta:Chorvátsko, Veli Lošinj, J4, od 26.09.2021 do 02.10.2021, AUS, osôb:3(2+1+0)  (náklady hráča Krajči Michal ) </t>
  </si>
  <si>
    <t xml:space="preserve">Tréner - Výjazd X861   prac.cesta:Chorvátsko, Veli Lošinj, J4, od 26.09.2021 do 02.10.2021, AUS, osôb:3(2+1+0)  (náklady hráča Marošík Norbert ) </t>
  </si>
  <si>
    <t>FD 20989</t>
  </si>
  <si>
    <t>Ubyt. Krajči X875   prac.cesta:Monaco, Monte Carlo, Master Tennis Europe U16, od 11.10.2021 do 16.10.2021, LET, osôb:3(2+1+0)  (náklady hráča Krajči Michal ) Ubytovanie</t>
  </si>
  <si>
    <t>FD 20997</t>
  </si>
  <si>
    <t>let. Krajči X875   prac.cesta:Monaco, Monte Carlo, Master Tennis Europe U16, od 11.10.2021 do 16.10.2021, LET, osôb:3(2+1+0)  (náklady hráča Krajči Michal ) F=1100/21</t>
  </si>
  <si>
    <t>let. Nakládal X875   prac.cesta:Monaco, Monte Carlo, Master Tennis Europe U16, od 11.10.2021 do 16.10.2021, LET, osôb:3(2+1+0)  (náklady hráča Krajči Michal ) F=1100/21</t>
  </si>
  <si>
    <t>let. Nakládal X875   prac.cesta:Monaco, Monte Carlo, Master Tennis Europe U16, od 11.10.2021 do 16.10.2021, LET, osôb:3(2+1+0)  (náklady hráča Krajmer Karolína ) F=1100/21</t>
  </si>
  <si>
    <t>FD 20998</t>
  </si>
  <si>
    <t>let. Pokorný X864   prac.cesta:Egypt, Sharm El Sheikh, Futures $15.000, Sharm El Sheikh, Futures $15.000, Sharm El Sheikh, Futures $15.000, od 29.09.2021 do 22.10.2021, LET, osôb:1(1+0+0) (nákl.stredisko:Pokorný Lukáš)  F=1099/21</t>
  </si>
  <si>
    <t>FD 20999</t>
  </si>
  <si>
    <t>let. Hrehorčík X838   prac.cesta:Francúzsko, Tarbes, U14, od 04.09.2021 do 11.09.2021, LET, osôb:5(3+2+0)  (náklady hráča Depešová Soňa ) F=958/21</t>
  </si>
  <si>
    <t>FD 21000</t>
  </si>
  <si>
    <t>let. Sabovčík X878   prac.cesta:Egypt, Sharm El Sheikh, ITF $15.000, Sharm El Sheikh, ITF $15.000, od 02.10.2021 do 15.10.2021, LET, osôb:2(1+1+0)  (náklady hráča Kužmová Katarína ) F=1085/21</t>
  </si>
  <si>
    <t>FD 21018</t>
  </si>
  <si>
    <t>let. Olasz X879   prac.cesta:Španieľsko, Tenerife, WTA, od 14.10.2021 do 23.10.2021, LET, osôb:2(1+1+0)  (náklady hráča Schmiedlová Anna Karolína ) F=1173/21</t>
  </si>
  <si>
    <t>FD 21019</t>
  </si>
  <si>
    <t>let. Vargová X887   prac.cesta:Španielsko, Vigo, ITF J2, Sanxenxo, ITF J1, od 10.10.2021 do 22.10.2021, LET, osôb:5(4+1+0)  (náklady hráča Vargová Nina ) F=1169/21</t>
  </si>
  <si>
    <t>let. Naď X887   prac.cesta:Španielsko, Vigo, ITF J2, Sanxenxo, ITF J1, od 10.10.2021 do 22.10.2021, LET, osôb:5(4+1+0)  (náklady hráča Naď Peter ) F=1169/21</t>
  </si>
  <si>
    <t>let. Záthurecký X887   prac.cesta:Španielsko, Vigo, ITF J2, Sanxenxo, ITF J1, od 10.10.2021 do 22.10.2021, LET, osôb:5(4+1+0)  (náklady hráča Daubnerová Nikola ) F=1169/21</t>
  </si>
  <si>
    <t>let. Záthurecký X887   prac.cesta:Španielsko, Vigo, ITF J2, Sanxenxo, ITF J1, od 10.10.2021 do 22.10.2021, LET, osôb:5(4+1+0)  (náklady hráča Vargová Nina ) F=1169/21</t>
  </si>
  <si>
    <t>let. Záthurecký X887   prac.cesta:Španielsko, Vigo, ITF J2, Sanxenxo, ITF J1, od 10.10.2021 do 22.10.2021, LET, osôb:5(4+1+0)  (náklady hráča Naď Peter ) F=1169/21</t>
  </si>
  <si>
    <t>let. Záthurecký X887   prac.cesta:Španielsko, Vigo, ITF J2, Sanxenxo, ITF J1, od 10.10.2021 do 22.10.2021, LET, osôb:5(4+1+0)  (náklady hráča Zelničková Radka ) F=1169/21</t>
  </si>
  <si>
    <t>FD 21020</t>
  </si>
  <si>
    <t>let. Košec X885   prac.cesta:Turecko, Antalya, Futures $15.000, Antalya, Futures $15.000, od 08.10.2021 do 21.10.2021, LET, osôb:3(2+1+0)  (náklady hráča Méri Eszter ) F=1168/21</t>
  </si>
  <si>
    <t>let. Košec X885   prac.cesta:Turecko, Antalya, Futures $15.000, Antalya, Futures $15.000, od 08.10.2021 do 21.10.2021, LET, osôb:3(2+1+0)  (náklady hráča Behúlová Bianca ) F=1168/21</t>
  </si>
  <si>
    <t>FD 21021</t>
  </si>
  <si>
    <t>let. Simon X869   prac.cesta:Rumunsko, Sibiu, Challenger, od 25.09.2021 do 02.10.2021, LET, osôb:2(1+1+0)  (náklady hráča Horanský Filip ) F=1027/21</t>
  </si>
  <si>
    <t>let. Simon X869   prac.cesta:Rumunsko, Sibiu, Challenger, od 25.09.2021 do 02.10.2021, LET, osôb:2(1+1+0)  (náklady hráča Molčan Alex ) F=1027/21</t>
  </si>
  <si>
    <t>FD 21022</t>
  </si>
  <si>
    <t>let. Behúlová X859   prac.cesta:Tunis, Monastir, ITF $15.000, Monastir, ITF $15.000, od 20.09.2021 do 03.10.2021, LET, osôb:2(1+1+0) (nákl.stredisko:Behúlová Bianca)  F=1046/21</t>
  </si>
  <si>
    <t>FD 21023</t>
  </si>
  <si>
    <t>let. Matúš X863   prac.cesta:USA, Indian Wells, WTA, od 30.09.2021 do 10.10.2021, LET, osôb:2(1+1+0)  (náklady hráča Schmiedlová Anna Karolína ) F=1048/21</t>
  </si>
  <si>
    <t>FD 21024</t>
  </si>
  <si>
    <t>let. Mertiňák X871   prac.cesta:Rusko, Moskva, WTA, od 15.10.2021 do 17.10.2021, LET, osôb:2(1+1+0)  (náklady hráča Šrámková Rebecca ) F=1095/21</t>
  </si>
  <si>
    <t>FD 21025</t>
  </si>
  <si>
    <t>Požičanie Auta X887   prac.cesta:Španielsko, Vigo, ITF J2, Sanxenxo, ITF J1, od 10.10.2021 do 22.10.2021, LET, osôb:5(4+1+0)  (náklady hráča Behúlová Bianca ) F=1106/21</t>
  </si>
  <si>
    <t>Požičanie Auta X887   prac.cesta:Španielsko, Vigo, ITF J2, Sanxenxo, ITF J1, od 10.10.2021 do 22.10.2021, LET, osôb:5(4+1+0)  (náklady hráča Suchánková Sára ) F=1106/21</t>
  </si>
  <si>
    <t>Požičanie Auta X887   prac.cesta:Španielsko, Vigo, ITF J2, Sanxenxo, ITF J1, od 10.10.2021 do 22.10.2021, LET, osôb:5(4+1+0)  (náklady hráča Naď Peter ) F=1106/21</t>
  </si>
  <si>
    <t>Požičanie Auta X887   prac.cesta:Španielsko, Vigo, ITF J2, Sanxenxo, ITF J1, od 10.10.2021 do 22.10.2021, LET, osôb:5(4+1+0)  (náklady hráča Zelničková Radka ) F=1106/21</t>
  </si>
  <si>
    <t>FD 21026</t>
  </si>
  <si>
    <t>let. Tóth X881   prac.cesta:Belgisko, Antwerp, ATP, od 15.10.2021 do 19.10.2021, LET, osôb:2(1+1+0)  (náklady hráča Gombos Norbert ) F=1096/21</t>
  </si>
  <si>
    <t>FD 21027</t>
  </si>
  <si>
    <t>let. Mertiňák X871   prac.cesta:Rusko, Moskva, WTA, od 15.10.2021 do 17.10.2021, LET, osôb:2(1+1+0)  (náklady hráča Šrámková Rebecca ) F=1112/21</t>
  </si>
  <si>
    <t>FD 21028</t>
  </si>
  <si>
    <t>let. Zelničková X872   prac.cesta:Bulharsko, Szozopol, ITF, od 10.10.2021 do 16.10.2021, LET, osôb:2(1+1+0)  (náklady hráča Zelničková Radka ) F=1117/21</t>
  </si>
  <si>
    <t>let. Huber X872   prac.cesta:Bulharsko, Szozopol, ITF, od 10.10.2021 do 16.10.2021, LET, osôb:2(1+1+0)  (náklady hráča Zelničková Radka ) F=1117/21</t>
  </si>
  <si>
    <t>FD 21029</t>
  </si>
  <si>
    <t>let. Behúlová X876   prac.cesta:Turecko, Antalya, ITF $15.000, od 10.10.2021 do 21.10.2021, LET, A, osôb:3(2+1+0) (nákl.stredisko:Behúlová Bianca)  F=1120/21</t>
  </si>
  <si>
    <t>let. Košec X876   prac.cesta:Turecko, Antalya, ITF $15.000, od 10.10.2021 do 21.10.2021, LET, A, osôb:3(2+1+0)  (náklady hráča Méri Eszter ) F=1120/21</t>
  </si>
  <si>
    <t>let. Košec X876   prac.cesta:Turecko, Antalya, ITF $15.000, od 10.10.2021 do 21.10.2021, LET, A, osôb:3(2+1+0)  (náklady hráča Behúlová Bianca ) F=1120/21</t>
  </si>
  <si>
    <t>FD 21030</t>
  </si>
  <si>
    <t>let. Zelničková X888   prac.cesta:Izrael, Haifa, ITF J3, Kiryat Shmona, ITF J2, od 11.11.2021 do 25.11.2021, LET, osôb:2(1+1+0)  (náklady hráča Zelničková Radka ) F=1124/21</t>
  </si>
  <si>
    <t>FD 21031</t>
  </si>
  <si>
    <t>let. Zelničková X888   prac.cesta:Izrael, Haifa, ITF J3, Kiryat Shmona, ITF J2, od 11.11.2021 do 25.11.2021, LET, osôb:2(1+1+0)  (náklady hráča Zelničková Radka ) F=1128/21</t>
  </si>
  <si>
    <t>FD 21032</t>
  </si>
  <si>
    <t>let. Zelničková X872   prac.cesta:Bulharsko, Szozopol, ITF, od 10.10.2021 do 16.10.2021, LET, osôb:2(1+1+0)  (náklady hráča Zelničková Radka ) F=1129/21</t>
  </si>
  <si>
    <t>let. Huber X872   prac.cesta:Bulharsko, Szozopol, ITF, od 10.10.2021 do 16.10.2021, LET, osôb:2(1+1+0)  (náklady hráča Zelničková Radka ) F=1129/21</t>
  </si>
  <si>
    <t>FD 21033</t>
  </si>
  <si>
    <t>let. Behúlová X876   prac.cesta:Turecko, Antalya, ITF $15.000, od 10.10.2021 do 21.10.2021, LET, A, osôb:3(2+1+0) (nákl.stredisko:Behúlová Bianca)  F=1130/21</t>
  </si>
  <si>
    <t>FD 21034</t>
  </si>
  <si>
    <t>let. Daubnerová X887   prac.cesta:Španielsko, Vigo, ITF J2, Sanxenxo, ITF J1, od 10.10.2021 do 22.10.2021, LET, osôb:5(4+1+0)  (náklady hráča Daubnerová Nikola ) F=1141/21</t>
  </si>
  <si>
    <t>FD 21035</t>
  </si>
  <si>
    <t>let. Mertiňák X877   prac.cesta:Rumunsko, Cluj - Nopoca, WTA, od 21.10.2021 do 24.10.2021, LET, osôb:2(1+1+0)  (náklady hráča Šrámková Rebecca ) F=1143/21</t>
  </si>
  <si>
    <t>FD 21036</t>
  </si>
  <si>
    <t>let. Olasz X879   prac.cesta:Španieľsko, Tenerife, WTA, od 14.10.2021 do 23.10.2021, LET, osôb:2(1+1+0)  (náklady hráča Schmiedlová Anna Karolína ) F=1144/21</t>
  </si>
  <si>
    <t>FD 21037</t>
  </si>
  <si>
    <t>let. Jamrichová X888   prac.cesta:Izrael, Haifa, ITF J3, Kiryat Shmona, ITF J2, od 11.11.2021 do 25.11.2021, LET, osôb:2(1+1+0)  (náklady hráča Jamrichová Renáta ) F=1145/21</t>
  </si>
  <si>
    <t>let. Matúš X888   prac.cesta:Izrael, Haifa, ITF J3, Kiryat Shmona, ITF J2, od 11.11.2021 do 25.11.2021, LET, osôb:2(1+1+0)  (náklady hráča Jamrichová Renáta ) F=1145/21</t>
  </si>
  <si>
    <t>FD 21038</t>
  </si>
  <si>
    <t>let. Tóth X881   prac.cesta:Belgisko, Antwerp, ATP, od 15.10.2021 do 19.10.2021, LET, osôb:2(1+1+0)  (náklady hráča Gombos Norbert ) F=1147/21</t>
  </si>
  <si>
    <t>FD 21039</t>
  </si>
  <si>
    <t>let. Daubnerová X887   prac.cesta:Španielsko, Vigo, ITF J2, Sanxenxo, ITF J1, od 10.10.2021 do 22.10.2021, LET, osôb:5(4+1+0)  (náklady hráča Daubnerová Nikola ) F=1148/21</t>
  </si>
  <si>
    <t>let. Vargová X887   prac.cesta:Španielsko, Vigo, ITF J2, Sanxenxo, ITF J1, od 10.10.2021 do 22.10.2021, LET, osôb:5(4+1+0)  (náklady hráča Vargová Nina ) F=1148/21</t>
  </si>
  <si>
    <t>let. Naď X887   prac.cesta:Španielsko, Vigo, ITF J2, Sanxenxo, ITF J1, od 10.10.2021 do 22.10.2021, LET, osôb:5(4+1+0)  (náklady hráča Naď Peter ) F=1148/21</t>
  </si>
  <si>
    <t>let. Záthurecký X887   prac.cesta:Španielsko, Vigo, ITF J2, Sanxenxo, ITF J1, od 10.10.2021 do 22.10.2021, LET, osôb:5(4+1+0)  (náklady hráča Daubnerová Nikola ) F=1148/21</t>
  </si>
  <si>
    <t>let. Záthurecký X887   prac.cesta:Španielsko, Vigo, ITF J2, Sanxenxo, ITF J1, od 10.10.2021 do 22.10.2021, LET, osôb:5(4+1+0)  (náklady hráča Vargová Nina ) F=1148/21</t>
  </si>
  <si>
    <t>let. Záthurecký X887   prac.cesta:Španielsko, Vigo, ITF J2, Sanxenxo, ITF J1, od 10.10.2021 do 22.10.2021, LET, osôb:5(4+1+0)  (náklady hráča Naď Peter ) F=1148/21</t>
  </si>
  <si>
    <t>let. Záthurecký X887   prac.cesta:Španielsko, Vigo, ITF J2, Sanxenxo, ITF J1, od 10.10.2021 do 22.10.2021, LET, osôb:5(4+1+0)  (náklady hráča Zelničková Radka ) F=1148/21</t>
  </si>
  <si>
    <t>FD 21040</t>
  </si>
  <si>
    <t>let. Simon X869   prac.cesta:Rumunsko, Sibiu, Challenger, od 25.09.2021 do 02.10.2021, LET, osôb:2(1+1+0)  (náklady hráča Molčan Alex ) F=1156/21</t>
  </si>
  <si>
    <t>let. Simon X870   prac.cesta:Španieľsko, Barcelona, Challenger, od 03.10.2021 do 10.10.2021, LET, osôb:3(2+1+0)  (náklady hráča Horanský Filip ) F=1156/21</t>
  </si>
  <si>
    <t>let. Simon X870   prac.cesta:Španieľsko, Barcelona, Challenger, od 03.10.2021 do 10.10.2021, LET, osôb:3(2+1+0)  (náklady hráča Molčan Alex ) F=1156/21</t>
  </si>
  <si>
    <t>FD 21041</t>
  </si>
  <si>
    <t>let. Simon X870   prac.cesta:Španieľsko, Barcelona, Challenger, od 03.10.2021 do 10.10.2021, LET, osôb:3(2+1+0)  (náklady hráča Horanský Filip ) F=1160/21</t>
  </si>
  <si>
    <t>let. Simon X870   prac.cesta:Španieľsko, Barcelona, Challenger, od 03.10.2021 do 10.10.2021, LET, osôb:3(2+1+0)  (náklady hráča Molčan Alex ) F=1160/21</t>
  </si>
  <si>
    <t>FD 21059</t>
  </si>
  <si>
    <t>let. Mertiňák X877   prac.cesta:Rumunsko, Cluj - Nopoca, WTA, od 21.10.2021 do 24.10.2021, LET, osôb:2(1+1+0)  (náklady hráča Šrámková Rebecca ) F=1201/21</t>
  </si>
  <si>
    <t>FD 21060</t>
  </si>
  <si>
    <t>let. Simon X889   prac.cesta:Taliansko, Bergamo, Challenger, od 30.10.2021 do 05.11.2021, LET, osôb:2(1+1+0)  (náklady hráča Horanský Filip ) F=1193/21</t>
  </si>
  <si>
    <t>FD 21061</t>
  </si>
  <si>
    <t>let. Vlk X890   prac.cesta:Taliansko, Bergamo, Challenger, od 30.10.2021 do 07.11.2021, LET, osôb:2(1+1+0)  (náklady hráča Klein Lukáš ) F=1190/21</t>
  </si>
  <si>
    <t>FD 21111</t>
  </si>
  <si>
    <t>let. Košec X891   prac.cesta:Španieľsko, Castellon, ITF 15.000, od 31.10.2021 do 07.11.2021, LET, osôb:3(2+1+0)  (náklady hráča Méri Eszter ) F=1232/21</t>
  </si>
  <si>
    <t>let. Košec X891   prac.cesta:Španieľsko, Castellon, ITF 15.000, od 31.10.2021 do 07.11.2021, LET, osôb:3(2+1+0)  (náklady hráča Behúlová Bianca ) F=1232/21</t>
  </si>
  <si>
    <t>FD 21148</t>
  </si>
  <si>
    <t xml:space="preserve">Tréner - Výjazd X812   prac.cesta:ČR, Liberec, SC Družstiev U(16), od 27.07.2021 do 30.07.2021, AUS, osôb:4(3+1+0)  (náklady hráča Krajči Michal ) </t>
  </si>
  <si>
    <t xml:space="preserve">Tréner - Výjazd X812   prac.cesta:ČR, Liberec, SC Družstiev U(16), od 27.07.2021 do 30.07.2021, AUS, osôb:4(3+1+0)  (náklady hráča Naňo Marek ) </t>
  </si>
  <si>
    <t xml:space="preserve">Tréner - Výjazd X812   prac.cesta:ČR, Liberec, SC Družstiev U(16), od 27.07.2021 do 30.07.2021, AUS, osôb:4(3+1+0)  (náklady hráča Schwarc Dávid ) </t>
  </si>
  <si>
    <t>FD 21184</t>
  </si>
  <si>
    <t>let. Tóth X868   prac.cesta:Francúzsko, Mouilleron le Captif, Challenger, od 01.10.2021 do 11.10.2021, LET, V, osôb:2(1+1+0)  (náklady hráča Gombos Norbert ) F=1219/21</t>
  </si>
  <si>
    <t>FD 21185</t>
  </si>
  <si>
    <t>let. Simon X889   prac.cesta:Taliansko, Bergamo, Challenger, od 30.10.2021 do 05.11.2021, LET, osôb:2(1+1+0)  (náklady hráča Horanský Filip ) F=1228/21</t>
  </si>
  <si>
    <t>FD 21186</t>
  </si>
  <si>
    <t>let. Tóth X893   prac.cesta:Francúzsko, Pau, Challenger, od 12.11.2021 do 20.11.2021, LET, osôb:2(1+1+0)  (náklady hráča Gombos Norbert ) F=1246/21</t>
  </si>
  <si>
    <t>FD 21188</t>
  </si>
  <si>
    <t>let. Vlk X896   prac.cesta:Fínsko, Helsinki, Challenger, od 15.11.2021 do 21.11.2021, LET, osôb:2(1+1+0)  (náklady hráča Molčan Alex ) F=1264/21</t>
  </si>
  <si>
    <t>FD 21189</t>
  </si>
  <si>
    <t>let. Tóth X868   prac.cesta:Francúzsko, Mouilleron le Captif, Challenger, od 01.10.2021 do 11.10.2021, LET, V, osôb:2(1+1+0)  (náklady hráča Gombos Norbert ) F=1270/21</t>
  </si>
  <si>
    <t>FD 21190</t>
  </si>
  <si>
    <t>let. Tóth X868   prac.cesta:Francúzsko, Mouilleron le Captif, Challenger, od 01.10.2021 do 11.10.2021, LET, V, osôb:2(1+1+0)  (náklady hráča Gombos Norbert ) F=1287/21</t>
  </si>
  <si>
    <t>FD 21191</t>
  </si>
  <si>
    <t>let. Vlk X896   prac.cesta:Fínsko, Helsinki, Challenger, od 15.11.2021 do 21.11.2021, LET, osôb:2(1+1+0)  (náklady hráča Molčan Alex ) F=1293/21</t>
  </si>
  <si>
    <t>FD 21192</t>
  </si>
  <si>
    <t>let. Vlk X890   prac.cesta:Taliansko, Bergamo, Challenger, od 30.10.2021 do 07.11.2021, LET, osôb:2(1+1+0)  (náklady hráča Molčan Alex ) F=1299/21</t>
  </si>
  <si>
    <t>FD 21193</t>
  </si>
  <si>
    <t>let. Sloboda X901   prac.cesta:Španieľsko, Palma De Malorca, Tennis Festival U12, od 13.11.2021 do 21.11.2021, LET, osôb:2(1+1+0)  (náklady hráča Sloboda Leon ) F=1297/21</t>
  </si>
  <si>
    <t>Poistneie X901   prac.cesta:Španieľsko, Palma De Malorca, Tennis Festival U12, od 13.11.2021 do 21.11.2021, LET, osôb:2(1+1+0)  (náklady hráča Sloboda Leon ) F=1297/21</t>
  </si>
  <si>
    <t>FD 21238</t>
  </si>
  <si>
    <t>let. Jamrichová X888   prac.cesta:Izrael, Haifa, ITF J3, Kiryat Shmona, ITF J2, od 11.11.2021 do 25.11.2021, LET, osôb:2(1+1+0)  (náklady hráča Jamrichová Renáta ) F=1309/21</t>
  </si>
  <si>
    <t>let. Matúš X888   prac.cesta:Izrael, Haifa, ITF J3, Kiryat Shmona, ITF J2, od 11.11.2021 do 25.11.2021, LET, osôb:2(1+1+0)  (náklady hráča Jamrichová Renáta ) F=1309/21</t>
  </si>
  <si>
    <t>FD 21350</t>
  </si>
  <si>
    <t>let. Mečíř X904   prac.cesta:Australia, Traralgon, Challenger, Melbourne, Australian Open 2022, od 27.12.2021 do 19.01.2022, LET, osôb:2(1+1+0)  (náklady hráča Horanský Filip ) F=1402/21</t>
  </si>
  <si>
    <t>FD 21357</t>
  </si>
  <si>
    <t>let. Sabovčík X905   prac.cesta:Australia, Melbourne, WTA, Melbourne, Australian Open 2022, od 27.12.2021 do 15.01.2022, LET, osôb:2(1+1+0)  (náklady hráča Šrámková Rebecca ) F=1431/21</t>
  </si>
  <si>
    <t>FD 21358</t>
  </si>
  <si>
    <t>let. Simon X906   prac.cesta:Australia, Sydney, WTA, Melbourne, Australian Open 2022, od 27.12.2021 do 20.01.2022, LET, osôb:2(1+1+0)  (náklady hráča Schmiedlová Anna Karolína ) F=1441/21</t>
  </si>
  <si>
    <t>FD 21359</t>
  </si>
  <si>
    <t>let. Olasz X907   prac.cesta:Australia, Sydney, WTA, Melbourne, Australian Open 2022, od 01.01.2021 do 19.01.2022, LET, osôb:2(1+1+0)  (náklady hráča Schmiedlová Anna Karolína ) F=1440/21</t>
  </si>
  <si>
    <t>FD 21360</t>
  </si>
  <si>
    <t>let. Beck X908   prac.cesta:Australia, Melbourne, ATP, Melbourne, Australian Open 2022, od 27.12.2021 do 21.01.2022, LET, osôb:2(1+1+0)  (náklady hráča Molčan Alex ) F=1426/21</t>
  </si>
  <si>
    <t>FD 21361</t>
  </si>
  <si>
    <t>let. Tóth X909   prac.cesta:Australia, Melbourne, Australian Open 2022, od 00.01.1900 do 00.01.1900, LET, osôb:2(1+1+0)  (náklady hráča Gombos Norbert ) F=1423/21</t>
  </si>
  <si>
    <t>FD 21404</t>
  </si>
  <si>
    <t>let. Tóth X833   prac.cesta:USA, Cincinnati, ATP, Winston-Salem, ATP, New York, US Open 2021, od 11.08.2021 do 01.09.2021, LET, osôb:2(1+1+0)  (náklady hráča Gombos Norbert ) F=935/21</t>
  </si>
  <si>
    <t>V 41007</t>
  </si>
  <si>
    <t>661GBP V.Británia X778   prac.cesta:V. Británia, London, Wimbledon 2021, od 20.06.2021 do 25.06.2021, LET, osôb:3(2+1+0)  (náklady hráča Horanský Filip ) Ubytovanie, Stravné</t>
  </si>
  <si>
    <t>40705811</t>
  </si>
  <si>
    <t>Simon Ladislav, Mgr.</t>
  </si>
  <si>
    <t>661GBP V.Británia X778   prac.cesta:V. Británia, London, Wimbledon 2021, od 20.06.2021 do 25.06.2021, LET, osôb:3(2+1+0)  (náklady hráča Molčan Alex ) Ubytovanie, Stravné</t>
  </si>
  <si>
    <t>V 41008</t>
  </si>
  <si>
    <t>1634GBP V.Brit. X779   prac.cesta:V. Británia, London, Wimbledon 2021, od 18.06.2021 do 24.06.2021, LET, osôb:2(1+1+0)  (náklady hráča Schmiedlová Anna Karolína ) Cest., Ubyt., Stravné</t>
  </si>
  <si>
    <t>34464051</t>
  </si>
  <si>
    <t>Olasz Ladislav</t>
  </si>
  <si>
    <t>V 41009</t>
  </si>
  <si>
    <t>666GBP V.B. X783   prac.cesta:V. Británia, Eastbourne, ATP, London, Wimbledon 2021, od 16.06.2021 do 03.07.2021, LET, osôb:2(1+1+0)  (náklady hráča Gombos Norbert ) Stravné</t>
  </si>
  <si>
    <t>V 41010</t>
  </si>
  <si>
    <t>3466GBP V.B. X782   prac.cesta:V. Británia, Eastbourne, ATP, London, Wimbledon 2021, od 16.06.2021 do 03.07.2021, LET, osôb:2(1+1+0)  (náklady hráča Gombos Norbert ) Ubytovanie, Stravné</t>
  </si>
  <si>
    <t>V 41011</t>
  </si>
  <si>
    <t>1433GBP V.B. X785   prac.cesta:V. Británia, London, Wimbledon 2021, od 19.06.2021 do 27.06.2021, LET, osôb:2(1+1+0)  (náklady hráča Šrámková Rebecca ) Ubytovanie, Stravné</t>
  </si>
  <si>
    <t>45354901</t>
  </si>
  <si>
    <t>Michal Mertiňák, s.r.o.</t>
  </si>
  <si>
    <t>V 41013</t>
  </si>
  <si>
    <t>195,16GBP V.B. X789   prac.cesta:V. Británia, Roehampton, J1, London, Wimbledon 2021, od 24.06.2021 do 12.07.2021, LET, osôb:6(3+3+0)  (náklady hráča Behúlová Bianca ) Ubytovanie</t>
  </si>
  <si>
    <t>Behúlová Bianca</t>
  </si>
  <si>
    <t>324,35GBP V.B. X789   prac.cesta:V. Británia, Roehampton, J1, London, Wimbledon 2021, od 24.06.2021 do 12.07.2021, LET, osôb:6(3+3+0)  (náklady hráča Zelničková Radka ) Ubytovanie</t>
  </si>
  <si>
    <t>Zelničková Radka</t>
  </si>
  <si>
    <t>329,35GBP V.B. X789   prac.cesta:V. Británia, Roehampton, J1, London, Wimbledon 2021, od 24.06.2021 do 12.07.2021, LET, osôb:6(3+3+0)  (náklady hráča Privara Peter Benjamín ) Ubytovanie</t>
  </si>
  <si>
    <t>Privara Peter Benjamin</t>
  </si>
  <si>
    <t>97,25GBP V.B. X789   prac.cesta:V. Británia, Roehampton, J1, London, Wimbledon 2021, od 24.06.2021 do 12.07.2021, LET, osôb:6(3+3+0)  (náklady hráča Behúlová Bianca ) Ubytovanie</t>
  </si>
  <si>
    <t>45832579</t>
  </si>
  <si>
    <t>Mgr. Ivan Košec</t>
  </si>
  <si>
    <t>97,26GBP V.B. X789   prac.cesta:V. Británia, Roehampton, J1, London, Wimbledon 2021, od 24.06.2021 do 12.07.2021, LET, osôb:6(3+3+0)  (náklady hráča Zelničková Radka ) Ubytovanie</t>
  </si>
  <si>
    <t>224,12GBP V.B. X789   prac.cesta:V. Británia, Roehampton, J1, London, Wimbledon 2021, od 24.06.2021 do 12.07.2021, LET, osôb:6(3+3+0)  (náklady hráča Privara Peter Benjamín ) Ubytovanie</t>
  </si>
  <si>
    <t>Trčka Daniel</t>
  </si>
  <si>
    <t>114,17GBP V.B. X789   prac.cesta:V. Británia, Roehampton, J1, London, Wimbledon 2021, od 24.06.2021 do 12.07.2021, LET, osôb:6(3+3+0)  (náklady hráča Behúlová Bianca ) Ubytovanie</t>
  </si>
  <si>
    <t>Mgr. Jaroslav Balaš</t>
  </si>
  <si>
    <t>114,17GBP V.B. X789   prac.cesta:V. Británia, Roehampton, J1, London, Wimbledon 2021, od 24.06.2021 do 12.07.2021, LET, osôb:6(3+3+0)  (náklady hráča Zelničková Radka ) Ubytovanie</t>
  </si>
  <si>
    <t>114,17GBP V.B. X789   prac.cesta:V. Británia, Roehampton, J1, London, Wimbledon 2021, od 24.06.2021 do 12.07.2021, LET, osôb:6(3+3+0)  (náklady hráča Privara Peter Benjamín ) Ubytovanie</t>
  </si>
  <si>
    <t>V 42006</t>
  </si>
  <si>
    <t>Katar Doha X685   prac.cesta:Katar, Doha, Kvalifikácia Australian Open 2021, od 06.01.2021 do 11.01.2021, LET, osôb:2(1+1+0)  (náklady hráča Horanský Filip ) Cestovné, Stravné</t>
  </si>
  <si>
    <t>V 42011</t>
  </si>
  <si>
    <t>Tunisko X688   prac.cesta:Tunisko, Hammamet, ITF U18, od 10.01.2021 do 14.01.2021, LET, osôb:2(1+1+0)  (náklady hráča Jamrichová Renáta ) Cest., Ubyt., Stravné</t>
  </si>
  <si>
    <t>Jamrichová Renáta</t>
  </si>
  <si>
    <t>41977181</t>
  </si>
  <si>
    <t>Ján Matúš</t>
  </si>
  <si>
    <t>V 42012</t>
  </si>
  <si>
    <t>Tunisko X686   prac.cesta:Tunisko, Hammamet, ITF $15.000, od 05.01.2021 do 15.01.2021, LET, osôb:2(1+1+0) (nákl.stredisko:Méri Eszter)  Cest., Ubyt., Stravné</t>
  </si>
  <si>
    <t>Méri Eszter</t>
  </si>
  <si>
    <t>Dobrý Martin</t>
  </si>
  <si>
    <t>V 42014</t>
  </si>
  <si>
    <t>SAE Dubai X681   prac.cesta:SAE, Dubai, Kvalifikácia Australian Open 2021, od 01.01.2021 do 21.01.2021, LET, osôb:2(1+1+0)  (náklady hráča Šrámková Rebecca ) Cest., Ubyt., Stravné</t>
  </si>
  <si>
    <t>V 42016</t>
  </si>
  <si>
    <t>Turecko X682   prac.cesta:Turecko, Antalya, Challenger, od 02.01.2021 do 08.01.2021, LET, osôb:2(1+1+0)  (náklady hráča Klein Lukáš ) Ubytovanie, Stravné</t>
  </si>
  <si>
    <t>41691733</t>
  </si>
  <si>
    <t>Peter Vlk</t>
  </si>
  <si>
    <t>V 42030</t>
  </si>
  <si>
    <t>D. Známka X693   prac.cesta:Ekvádor, ITF1, Paraguay, ITF1, Brazília, ITF1, Brazília, ITF "A", od 03.02.2021 do 07.03.2021, LET, osôb:5(3+2+0)  (náklady hráča Behúlová Bianca ) Cestovné - D. Známka</t>
  </si>
  <si>
    <t>37615564</t>
  </si>
  <si>
    <t>Ľubomír Dobrovoda - DTL</t>
  </si>
  <si>
    <t>D. Známka X693   prac.cesta:Ekvádor, ITF1, Paraguay, ITF1, Brazília, ITF1, Brazília, ITF "A", od 03.02.2021 do 07.03.2021, LET, osôb:5(3+2+0)  (náklady hráča Zelničková Radka ) Cestovné - D. Známka</t>
  </si>
  <si>
    <t>D. Známka X693   prac.cesta:Ekvádor, ITF1, Paraguay, ITF1, Brazília, ITF1, Brazília, ITF "A", od 03.02.2021 do 07.03.2021, LET, osôb:5(3+2+0)  (náklady hráča Privara Peter Benjamín ) Cestovné - D. Známka</t>
  </si>
  <si>
    <t>V 42033</t>
  </si>
  <si>
    <t>Turecko X694   prac.cesta:Turecko, Antalya, ITF3, Antalya, ITF $15.000, od 13.01.2021 do 04.02.2021, LET, osôb:5(3+2+0)  (náklady hráča Suchánková Sára ) Cest, Ubyt., Stravné</t>
  </si>
  <si>
    <t>Suchánková Sára</t>
  </si>
  <si>
    <t>Turecko X694   prac.cesta:Turecko, Antalya, ITF3, Antalya, ITF $15.000, od 13.01.2021 do 04.02.2021, LET, osôb:5(3+2+0)  (náklady hráča Drugdová Salma ) Cest, Ubyt., Stravné</t>
  </si>
  <si>
    <t>Drugdová Salma</t>
  </si>
  <si>
    <t>Turecko X694   prac.cesta:Turecko, Antalya, ITF3, Antalya, ITF $15.000, od 13.01.2021 do 04.02.2021, LET, osôb:5(3+2+0)  (náklady hráča Naď Peter ) Cest, Ubyt., Stravné</t>
  </si>
  <si>
    <t>Naď Peter</t>
  </si>
  <si>
    <t>Hrunčák Peter</t>
  </si>
  <si>
    <t>Turecko X694   prac.cesta:Turecko, Antalya, ITF3, Antalya, ITF $15.000, od 13.01.2021 do 04.02.2021, LET, osôb:5(3+2+0)  (náklady hráča Suchánková Sára ) Nájom Kurtov</t>
  </si>
  <si>
    <t>Turecko X694   prac.cesta:Turecko, Antalya, ITF3, Antalya, ITF $15.000, od 13.01.2021 do 04.02.2021, LET, osôb:5(3+2+0)  (náklady hráča Drugdová Salma ) Nájom Kurtov</t>
  </si>
  <si>
    <t>Turecko X694   prac.cesta:Turecko, Antalya, ITF3, Antalya, ITF $15.000, od 13.01.2021 do 04.02.2021, LET, osôb:5(3+2+0)  (náklady hráča Naď Peter ) Nájom Kurtov</t>
  </si>
  <si>
    <t>Turecko X694   prac.cesta:Turecko, Antalya, ITF3, Antalya, ITF $15.000, od 13.01.2021 do 04.02.2021, LET, osôb:5(3+2+0)  (náklady hráča Suchánková Sára ) Stravné</t>
  </si>
  <si>
    <t>V 42034</t>
  </si>
  <si>
    <t>Španieľsko X691   prac.cesta:Španieľsko, Villena, Futures $25.000, od 31.01.2021 do 05.02.2021, LET, osôb:2(1+1+0)  (náklady hráča Molčan Alex ) Cest., Stravné, Covid-19</t>
  </si>
  <si>
    <t>V 42035</t>
  </si>
  <si>
    <t>Francúzsko X692   prac.cesta:Francúzsko, Cherbourg, Challenger, od 05.02.2021 do 14.02.2021, LET, osôb:2(1+1+0)  (náklady hráča Molčan Alex ) Cest, Ubyt., Stravné</t>
  </si>
  <si>
    <t>V 42037</t>
  </si>
  <si>
    <t>Kazachstan X689   prac.cesta:Kazachstan, Nursultan, ITF $15.000, Nursultan, ITF $15.000, od 28.01.2021 do 13.02.2021, LET, osôb:3(2+1+0)  (náklady hráča Čisovská Romana ) Cest., Stravné, Covid-19</t>
  </si>
  <si>
    <t>40574954</t>
  </si>
  <si>
    <t>Sabovčík Ján</t>
  </si>
  <si>
    <t>Kazachstan X689   prac.cesta:Kazachstan, Nursultan, ITF $15.000, Nursultan, ITF $15.000, od 28.01.2021 do 13.02.2021, LET, osôb:3(2+1+0)  (náklady hráča Kužmová Katarína ) Cest., Stravné, Covid-19</t>
  </si>
  <si>
    <t>V 42038</t>
  </si>
  <si>
    <t>Austrália X690   prac.cesta:Australia, Melbourne, Australian Open 2021, od 13.01.2021 do 12.02.2021, LET, osôb:3(1+2+0)  (náklady hráča Gombos Norbert ) Cest, Ubyt., Stravné</t>
  </si>
  <si>
    <t>V 42041</t>
  </si>
  <si>
    <t>Egypt X695   prac.cesta:Egypt, Sharm El Sheikh, Futures $15.000, Sharm El Sheikh, Futures $15.000, Sharm El Sheikh, Futures $15.000, od 26.01.2021 do 18.02.2021, LET, osôb:6(5+1+0)  (náklady hráča Méri Eszter ) Cest., Stravné, FFP 2</t>
  </si>
  <si>
    <t>Mečíř Miloslav ml.</t>
  </si>
  <si>
    <t>Egypt X695   prac.cesta:Egypt, Sharm El Sheikh, Futures $15.000, Sharm El Sheikh, Futures $15.000, Sharm El Sheikh, Futures $15.000, od 26.01.2021 do 18.02.2021, LET, osôb:6(5+1+0)  (náklady hráča Minárik Krištof ) Cest., Stravné, FFP 2</t>
  </si>
  <si>
    <t>Egypt X695   prac.cesta:Egypt, Sharm El Sheikh, Futures $15.000, Sharm El Sheikh, Futures $15.000, Sharm El Sheikh, Futures $15.000, od 26.01.2021 do 18.02.2021, LET, osôb:6(5+1+0)  (náklady hráča Fekete János ) Cest., Stravné, FFP 2</t>
  </si>
  <si>
    <t>Egypt X695   prac.cesta:Egypt, Sharm El Sheikh, Futures $15.000, Sharm El Sheikh, Futures $15.000, Sharm El Sheikh, Futures $15.000, od 26.01.2021 do 18.02.2021, LET, osôb:6(5+1+0)  (náklady hráča Palovič Lukáš ) Cest., Stravné, FFP 2</t>
  </si>
  <si>
    <t>Egypt X695   prac.cesta:Egypt, Sharm El Sheikh, Futures $15.000, Sharm El Sheikh, Futures $15.000, Sharm El Sheikh, Futures $15.000, od 26.01.2021 do 18.02.2021, LET, osôb:6(5+1+0)  (náklady hráča Novanský Michal ) Cest., Stravné, FFP 2</t>
  </si>
  <si>
    <t>V 42044</t>
  </si>
  <si>
    <t>SAE Dubai X680   prac.cesta:SAE, Dubai, Kvalifikácia Australian Open 2021, Australian Open 2021, od 01.01.2021 do 14.02.2021, LET, osôb:2(1+1+0)  (náklady hráča Schmiedlová Anna Karolína ) Cest, Ubyt., Stravné</t>
  </si>
  <si>
    <t>35323043</t>
  </si>
  <si>
    <t>Mgr. Peter Huber</t>
  </si>
  <si>
    <t>V 42045</t>
  </si>
  <si>
    <t>Austrália X680   prac.cesta:SAE, Dubai, Kvalifikácia Australian Open 2021, Australian Open 2021, od 01.01.2021 do 14.02.2021, LET, osôb:2(1+1+0)  (náklady hráča Schmiedlová Anna Karolína ) Cest, Ubyt., Stravné</t>
  </si>
  <si>
    <t>V 42056</t>
  </si>
  <si>
    <t>Turecko X696   prac.cesta:Turecko, Antalya, Junior Tournament, Antalya, ITF $15.000, od 04.02.2021 do 26.02.2021, LET, osôb:9(7+2+0)  (náklady hráča Suchánková Sára ) Cest., Ubyt., Stravné</t>
  </si>
  <si>
    <t>Turecko X696   prac.cesta:Turecko, Antalya, Junior Tournament, Antalya, ITF $15.000, od 04.02.2021 do 26.02.2021, LET, osôb:9(7+2+0)  (náklady hráča Daubnerová Nikola ) Cest., Ubyt., Stravné</t>
  </si>
  <si>
    <t>Daubnerová Nikola</t>
  </si>
  <si>
    <t>Turecko X696   prac.cesta:Turecko, Antalya, Junior Tournament, Antalya, ITF $15.000, od 04.02.2021 do 26.02.2021, LET, osôb:9(7+2+0)  (náklady hráča Vargová Nina ) Cest., Ubyt., Stravné</t>
  </si>
  <si>
    <t>Vargová Nina</t>
  </si>
  <si>
    <t>Turecko X696   prac.cesta:Turecko, Antalya, Junior Tournament, Antalya, ITF $15.000, od 04.02.2021 do 26.02.2021, LET, osôb:9(7+2+0)  (náklady hráča Naď Peter ) Cest., Ubyt., Stravné</t>
  </si>
  <si>
    <t>Turecko X696   prac.cesta:Turecko, Antalya, Junior Tournament, Antalya, ITF $15.000, od 04.02.2021 do 26.02.2021, LET, osôb:9(7+2+0)  (náklady hráča Drugdová Salma ) Cest., Ubyt., Stravné</t>
  </si>
  <si>
    <t>Turecko X696   prac.cesta:Turecko, Antalya, Junior Tournament, Antalya, ITF $15.000, od 04.02.2021 do 26.02.2021, LET, osôb:9(7+2+0)  (náklady hráča Michalík Radovan ) Cest., Ubyt., Stravné</t>
  </si>
  <si>
    <t>Michalík Radovan</t>
  </si>
  <si>
    <t>Turecko X696   prac.cesta:Turecko, Antalya, Junior Tournament, Antalya, ITF $15.000, od 04.02.2021 do 26.02.2021, LET, osôb:9(7+2+0)  (náklady hráča Chudejová Mia ) Cest., Ubyt., Stravné</t>
  </si>
  <si>
    <t>Chudejová Mia</t>
  </si>
  <si>
    <t>40324885</t>
  </si>
  <si>
    <t>Záthurecký Martin, Mgr.</t>
  </si>
  <si>
    <t>Turecko X696   prac.cesta:Turecko, Antalya, Junior Tournament, Antalya, ITF $15.000, od 04.02.2021 do 26.02.2021, LET, osôb:9(7+2+0)  (náklady hráča Suchánková Sára ) Nájom Kurtov</t>
  </si>
  <si>
    <t>Turecko X696   prac.cesta:Turecko, Antalya, Junior Tournament, Antalya, ITF $15.000, od 04.02.2021 do 26.02.2021, LET, osôb:9(7+2+0)  (náklady hráča Daubnerová Nikola ) Nájom Kurtov</t>
  </si>
  <si>
    <t>Turecko X696   prac.cesta:Turecko, Antalya, Junior Tournament, Antalya, ITF $15.000, od 04.02.2021 do 26.02.2021, LET, osôb:9(7+2+0)  (náklady hráča Vargová Nina ) Nájom Kurtov</t>
  </si>
  <si>
    <t>Turecko X696   prac.cesta:Turecko, Antalya, Junior Tournament, Antalya, ITF $15.000, od 04.02.2021 do 26.02.2021, LET, osôb:9(7+2+0)  (náklady hráča Naď Peter ) Nájom Kurtov</t>
  </si>
  <si>
    <t>Turecko X696   prac.cesta:Turecko, Antalya, Junior Tournament, Antalya, ITF $15.000, od 04.02.2021 do 26.02.2021, LET, osôb:9(7+2+0)  (náklady hráča Drugdová Salma ) Nájom Kurtov</t>
  </si>
  <si>
    <t>Turecko X696   prac.cesta:Turecko, Antalya, Junior Tournament, Antalya, ITF $15.000, od 04.02.2021 do 26.02.2021, LET, osôb:9(7+2+0)  (náklady hráča Michalík Radovan ) Nájom Kurtov</t>
  </si>
  <si>
    <t>Turecko X696   prac.cesta:Turecko, Antalya, Junior Tournament, Antalya, ITF $15.000, od 04.02.2021 do 26.02.2021, LET, osôb:9(7+2+0)  (náklady hráča Chudejová Mia ) Nájom Kurtov</t>
  </si>
  <si>
    <t>Turecko X696   prac.cesta:Turecko, Antalya, Junior Tournament, Antalya, ITF $15.000, od 04.02.2021 do 26.02.2021, LET, osôb:9(7+2+0)  (náklady hráča Suchánková Sára ) Ubytovanie, Stravné</t>
  </si>
  <si>
    <t>Turecko X696   prac.cesta:Turecko, Antalya, Junior Tournament, Antalya, ITF $15.000, od 04.02.2021 do 26.02.2021, LET, osôb:9(7+2+0)  (náklady hráča Daubnerová Nikola ) Ubytovanie, Stravné</t>
  </si>
  <si>
    <t>Turecko X696   prac.cesta:Turecko, Antalya, Junior Tournament, Antalya, ITF $15.000, od 04.02.2021 do 26.02.2021, LET, osôb:9(7+2+0)  (náklady hráča Vargová Nina ) Ubytovanie, Stravné</t>
  </si>
  <si>
    <t>Turecko X696   prac.cesta:Turecko, Antalya, Junior Tournament, Antalya, ITF $15.000, od 04.02.2021 do 26.02.2021, LET, osôb:9(7+2+0)  (náklady hráča Suchánková Sára ) Respirátory</t>
  </si>
  <si>
    <t>Turecko X696   prac.cesta:Turecko, Antalya, Junior Tournament, Antalya, ITF $15.000, od 04.02.2021 do 26.02.2021, LET, osôb:9(7+2+0)  (náklady hráča Daubnerová Nikola ) Respirátory</t>
  </si>
  <si>
    <t>Turecko X696   prac.cesta:Turecko, Antalya, Junior Tournament, Antalya, ITF $15.000, od 04.02.2021 do 26.02.2021, LET, osôb:9(7+2+0)  (náklady hráča Vargová Nina ) Respirátory</t>
  </si>
  <si>
    <t>Turecko X696   prac.cesta:Turecko, Antalya, Junior Tournament, Antalya, ITF $15.000, od 04.02.2021 do 26.02.2021, LET, osôb:9(7+2+0)  (náklady hráča Naď Peter ) Respirátory</t>
  </si>
  <si>
    <t>Turecko X696   prac.cesta:Turecko, Antalya, Junior Tournament, Antalya, ITF $15.000, od 04.02.2021 do 26.02.2021, LET, osôb:9(7+2+0)  (náklady hráča Drugdová Salma ) Respirátory</t>
  </si>
  <si>
    <t>Turecko X696   prac.cesta:Turecko, Antalya, Junior Tournament, Antalya, ITF $15.000, od 04.02.2021 do 26.02.2021, LET, osôb:9(7+2+0)  (náklady hráča Michalík Radovan ) Respirátory</t>
  </si>
  <si>
    <t>Turecko X696   prac.cesta:Turecko, Antalya, Junior Tournament, Antalya, ITF $15.000, od 04.02.2021 do 26.02.2021, LET, osôb:9(7+2+0)  (náklady hráča Chudejová Mia ) Respirátory</t>
  </si>
  <si>
    <t>V 42057</t>
  </si>
  <si>
    <t>USA X698   prac.cesta:USA, Orlando, ITF, Boca Raton, ITF, od 12.02.2021 do 26.02.2021, LET, osôb:2(1+1+0)  (náklady hráča Šrámková Rebecca ) Cestovné - Taxi</t>
  </si>
  <si>
    <t>V 42069</t>
  </si>
  <si>
    <t>Španieľsko X701   prac.cesta:Španieľsko, Gran Canaria, Challenger, od 19.02.2021 do 05.03.2021, LET, osôb:3(2+1+0)  (náklady hráča Horanský Filip ) Cest., Ubyt., Stravné</t>
  </si>
  <si>
    <t>Španieľsko X701   prac.cesta:Španieľsko, Gran Canaria, Challenger, od 19.02.2021 do 05.03.2021, LET, osôb:3(2+1+0)  (náklady hráča Molčan Alex ) Cest., Ubyt., Stravné</t>
  </si>
  <si>
    <t>V 42070</t>
  </si>
  <si>
    <t>Francúzsko X702   prac.cesta:Francúzsko, Marseille, ATP, od 06.03.2021 do 10.03.2021, LET, osôb:3(2+1+0)  (náklady hráča Horanský Filip ) Cestovné, Stravné</t>
  </si>
  <si>
    <t>Francúzsko X702   prac.cesta:Francúzsko, Marseille, ATP, od 06.03.2021 do 10.03.2021, LET, osôb:3(2+1+0)  (náklady hráča Molčan Alex ) Cestovné, Stravné</t>
  </si>
  <si>
    <t>V 42078</t>
  </si>
  <si>
    <t>Egypt X703   prac.cesta:Egypt, Sharm El Sheikh, ITF $15.000, Sharm El Sheikh, ITF $15.000, od 24.02.2021 do 13.03.2021, LET, osôb:3(2+1+0)  (náklady hráča Čisovská Romana ) Cest., Ubyt., Stravné</t>
  </si>
  <si>
    <t>Egypt X703   prac.cesta:Egypt, Sharm El Sheikh, ITF $15.000, Sharm El Sheikh, ITF $15.000, od 24.02.2021 do 13.03.2021, LET, osôb:3(2+1+0)  (náklady hráča Kužmová Katarína ) Cest., Ubyt., Stravné</t>
  </si>
  <si>
    <t>V 42079</t>
  </si>
  <si>
    <t>Covid-19 Test X703   prac.cesta:Egypt, Sharm El Sheikh, ITF $15.000, Sharm El Sheikh, ITF $15.000, od 24.02.2021 do 13.03.2021, LET, osôb:3(2+1+0)  (náklady hráča Čisovská Romana ) Covid-19 Test</t>
  </si>
  <si>
    <t>Covid-19 Test X703   prac.cesta:Egypt, Sharm El Sheikh, ITF $15.000, Sharm El Sheikh, ITF $15.000, od 24.02.2021 do 13.03.2021, LET, osôb:3(2+1+0)  (náklady hráča Kužmová Katarína ) Covid-19 Test</t>
  </si>
  <si>
    <t>V 42084</t>
  </si>
  <si>
    <t>Francúzsko X697   prac.cesta:Francúzsko, Cherbourg, Challenger, Čile, Conception, Challenger, Argentína, Cordoba, ATP, Buenos Aires, ATP, od 05.02.2021 do 08.03.2021, LET, osôb:2(1+1+0)  (náklady hráča Klein Lukáš ) Cest., Ubyt., Stravné</t>
  </si>
  <si>
    <t>V 42085</t>
  </si>
  <si>
    <t>Čile X697   prac.cesta:Francúzsko, Cherbourg, Challenger, Čile, Conception, Challenger, Argentína, Cordoba, ATP, Buenos Aires, ATP, od 05.02.2021 do 08.03.2021, LET, osôb:2(1+1+0)  (náklady hráča Klein Lukáš ) Cest., Ubyt., Stravné</t>
  </si>
  <si>
    <t>V 42086</t>
  </si>
  <si>
    <t>Argentína X697   prac.cesta:Francúzsko, Cherbourg, Challenger, Čile, Conception, Challenger, Argentína, Cordoba, ATP, Buenos Aires, ATP, od 05.02.2021 do 08.03.2021, LET, osôb:2(1+1+0)  (náklady hráča Klein Lukáš ) Cest., Ubyt., Stravné</t>
  </si>
  <si>
    <t>V 42087</t>
  </si>
  <si>
    <t>V 42088</t>
  </si>
  <si>
    <t>Číle X697   prac.cesta:Francúzsko, Cherbourg, Challenger, Čile, Conception, Challenger, Argentína, Cordoba, ATP, Buenos Aires, ATP, od 05.02.2021 do 08.03.2021, LET, osôb:2(1+1+0)  (náklady hráča Klein Lukáš ) Cest., Ubyt., Stravné</t>
  </si>
  <si>
    <t>V 42105</t>
  </si>
  <si>
    <t>Mexico X700   prac.cesta:Mexico, Gualadaraja, WTA, Monterrey, WTA, od 01.03.2021 do 21.03.2021, LET, osôb:2(1+1+0)  (náklady hráča Schmiedlová Anna Karolína ) Cest., Ubyt., Stravné</t>
  </si>
  <si>
    <t>V 42141</t>
  </si>
  <si>
    <t>Chorvátsko X706   prac.cesta:Chorvátsko, Zadar, Challenger, od 19.03.2021 do 27.03.2021, AUS, osôb:3(2+1+0)  (náklady hráča Horanský Filip ) Cestovné, Stravné</t>
  </si>
  <si>
    <t>Chorvátsko X706   prac.cesta:Chorvátsko, Zadar, Challenger, od 19.03.2021 do 27.03.2021, AUS, osôb:3(2+1+0)  (náklady hráča Molčan Alex ) Cestovné, Stravné</t>
  </si>
  <si>
    <t>V 42142</t>
  </si>
  <si>
    <t>Turecko X707   prac.cesta:Turecko, Antalya, ITF18, od 18.03.2021 do 29.03.2021, AUS, osôb:2(1+1+0)  (náklady hráča Naď Peter ) Cest., Ubyt., Stravné</t>
  </si>
  <si>
    <t>V 42143</t>
  </si>
  <si>
    <t>Španieľsko X704   prac.cesta:Španieľsko, Valencia, ITF2, Benicarlo, ITF2, Villena, ITF1, od 05.03.2021 do 27.03.2021, LET, osôb:2(1+1+0)  (náklady hráča Suchánková Sára ) Cest., Ubyt., Stravné</t>
  </si>
  <si>
    <t>Španieľsko X704   prac.cesta:Španieľsko, Valencia, ITF2, Benicarlo, ITF2, Villena, ITF1, od 05.03.2021 do 27.03.2021, LET, osôb:2(1+1+0)  (náklady hráča Suchánková Sára ) Nájom Kurtov</t>
  </si>
  <si>
    <t>Španieľsko X704   prac.cesta:Španieľsko, Valencia, ITF2, Benicarlo, ITF2, Villena, ITF1, od 05.03.2021 do 27.03.2021, LET, osôb:2(1+1+0)  (náklady hráča Suchánková Sára ) Regenerácia - Fyzio</t>
  </si>
  <si>
    <t>V 42145</t>
  </si>
  <si>
    <t>Chorvátsko X708   prac.cesta:Chorvátsko, Zadar, Challenger, od 26.03.2021 do 28.03.2021, AUS, osôb:2(1+1+0)  (náklady hráča Molčan Alex ) Cestovné, Stravné</t>
  </si>
  <si>
    <t>Fučík Hynek</t>
  </si>
  <si>
    <t>V 42146</t>
  </si>
  <si>
    <t>Portugalsko X709   prac.cesta:Portugalsko, Challenger, Challenger, od 28.03.2021 do 06.04.2021, LET, osôb:2(1+1+0)  (náklady hráča Molčan Alex ) Cestovné, Stravné</t>
  </si>
  <si>
    <t>V 42148</t>
  </si>
  <si>
    <t>Egypt X710   prac.cesta:Egypt, Sharm El Sheikh, Futures $15.000, Sharm El Sheikh, Futures $15.000, Sharm El Sheikh, Futures $15.000, od 22.03.2021 do 08.04.2021, LET, osôb:5(4+1+0)  (náklady hráča Palovič Lukáš ) Cest., Ubyt., Stravné</t>
  </si>
  <si>
    <t>Egypt X710   prac.cesta:Egypt, Sharm El Sheikh, Futures $15.000, Sharm El Sheikh, Futures $15.000, Sharm El Sheikh, Futures $15.000, od 22.03.2021 do 08.04.2021, LET, osôb:5(4+1+0)  (náklady hráča Pokorný Lukáš ) Cest., Ubyt., Stravné</t>
  </si>
  <si>
    <t>Egypt X710   prac.cesta:Egypt, Sharm El Sheikh, Futures $15.000, Sharm El Sheikh, Futures $15.000, Sharm El Sheikh, Futures $15.000, od 22.03.2021 do 08.04.2021, LET, osôb:5(4+1+0)  (náklady hráča Gálik Matej ) Cest., Ubyt., Stravné</t>
  </si>
  <si>
    <t>Egypt X710   prac.cesta:Egypt, Sharm El Sheikh, Futures $15.000, Sharm El Sheikh, Futures $15.000, Sharm El Sheikh, Futures $15.000, od 22.03.2021 do 08.04.2021, LET, osôb:5(4+1+0)  (náklady hráča Novanský Michal ) Cest., Ubyt., Stravné</t>
  </si>
  <si>
    <t>V 42149</t>
  </si>
  <si>
    <t>Španieľsko X711   prac.cesta:Španieľsko, Marbella, Challenger, Marbella, ATP, od 26.03.2021 do 10.04.2021, LET, osôb:2(1+1+0)  (náklady hráča Gombos Norbert ) Stravné</t>
  </si>
  <si>
    <t>V 42155</t>
  </si>
  <si>
    <t>Kolumbia X713   prac.cesta:Kolumbia, Bogota, WTA, od 30.03.2021 do 08.04.2021, LET, osôb:2(1+1+0)  (náklady hráča Schmiedlová Anna Karolína ) Cest., Ubyt., Stravné</t>
  </si>
  <si>
    <t>V 42156</t>
  </si>
  <si>
    <t>Egypt X714   prac.cesta:Egypt, Sharm El Sheikh, Futures $15.000, Sharm El Sheikh, Futures $15.000, od 22.03.2021 do 08.04.2021, LET, osôb:1(1+0+0) (nákl.stredisko:Pokorný Lukáš)  Ubytovanie, Štartovné</t>
  </si>
  <si>
    <t>Pokorný Lukáš</t>
  </si>
  <si>
    <t>V 42157</t>
  </si>
  <si>
    <t>Rakúsko X715   prac.cesta:Rakúsko, Gussing, ITF18 J5, od 06.04.2021 do 11.04.2021, AUS, osôb:2(1+1+0)  (náklady hráča Daubnerová Nikola ) Ubyt., Stravné, Štartovné</t>
  </si>
  <si>
    <t>Rakúsko X715   prac.cesta:Rakúsko, Gussing, ITF18 J5, od 06.04.2021 do 11.04.2021, AUS, osôb:2(1+1+0)  (náklady hráča Jamrichová Renáta ) Ubyt., Stravné, Štartovné</t>
  </si>
  <si>
    <t>Rakúsko X715   prac.cesta:Rakúsko, Gussing, ITF18 J5, od 06.04.2021 do 11.04.2021, AUS, osôb:2(1+1+0)  (náklady hráča Michalík Radovan ) Ubyt., Stravné, Štartovné</t>
  </si>
  <si>
    <t>Rakúsko X715   prac.cesta:Rakúsko, Gussing, ITF18 J5, od 06.04.2021 do 11.04.2021, AUS, osôb:2(1+1+0)  (náklady hráča Almási Alfréd ) Ubyt., Stravné, Štartovné</t>
  </si>
  <si>
    <t>Almási Alfréd</t>
  </si>
  <si>
    <t>Rakúsko X715   prac.cesta:Rakúsko, Gussing, ITF18 J5, od 06.04.2021 do 11.04.2021, AUS, osôb:2(1+1+0)  (náklady hráča Daubnerová Nikola ) Ubytovanie, Stravné</t>
  </si>
  <si>
    <t>Rakúsko X715   prac.cesta:Rakúsko, Gussing, ITF18 J5, od 06.04.2021 do 11.04.2021, AUS, osôb:2(1+1+0)  (náklady hráča Jamrichová Renáta ) Ubytovanie, Stravné</t>
  </si>
  <si>
    <t>Rakúsko X715   prac.cesta:Rakúsko, Gussing, ITF18 J5, od 06.04.2021 do 11.04.2021, AUS, osôb:2(1+1+0)  (náklady hráča Michalík Radovan ) Ubytovanie, Stravné</t>
  </si>
  <si>
    <t>Rakúsko X715   prac.cesta:Rakúsko, Gussing, ITF18 J5, od 06.04.2021 do 11.04.2021, AUS, osôb:2(1+1+0)  (náklady hráča Almási Alfréd ) Ubytovanie, Stravné</t>
  </si>
  <si>
    <t>V 42158</t>
  </si>
  <si>
    <t>Chorvátsko X716   prac.cesta:Chorvátsko, Zadar, Challenger, od 19.03.2021 do 27.03.2021, AUS, osôb:2(1+1+0)  (náklady hráča Klein Lukáš ) Cest., Ubyt., Stravné</t>
  </si>
  <si>
    <t>V 42162</t>
  </si>
  <si>
    <t>Chorvátsko X717   prac.cesta:Chorvátsko, Split, Challenger, od 02.04.2021 do 14.04.2021, AUS, osôb:2(1+1+0)  (náklady hráča Klein Lukáš ) Cest., Ubyt., Stravné</t>
  </si>
  <si>
    <t>V 42164</t>
  </si>
  <si>
    <t>Turecko X718   prac.cesta:Turecko, Istanbul, U14, od 12.03.2021 do 18.03.2021, LET, osôb:4(3+1+0)  (náklady hráča Markovič Matej ) Cest., Ubyt., Stravné</t>
  </si>
  <si>
    <t>Markovič Matej</t>
  </si>
  <si>
    <t>Turecko X718   prac.cesta:Turecko, Istanbul, U14, od 12.03.2021 do 18.03.2021, LET, osôb:4(3+1+0)  (náklady hráča Poklemba Filip ) Cest., Ubyt., Stravné</t>
  </si>
  <si>
    <t>Poklemba Filip</t>
  </si>
  <si>
    <t>Turecko X718   prac.cesta:Turecko, Istanbul, U14, od 12.03.2021 do 18.03.2021, LET, osôb:4(3+1+0)  (náklady hráča Žabková Kiara ) Cest., Ubyt., Stravné</t>
  </si>
  <si>
    <t>Žabková Kiara</t>
  </si>
  <si>
    <t>Turecko X718   prac.cesta:Turecko, Istanbul, U14, od 12.03.2021 do 18.03.2021, LET, osôb:4(3+1+0)  (náklady hráča Markovič Matej ) Nájom Kurtov</t>
  </si>
  <si>
    <t>Turecko X718   prac.cesta:Turecko, Istanbul, U14, od 12.03.2021 do 18.03.2021, LET, osôb:4(3+1+0)  (náklady hráča Poklemba Filip ) Nájom Kurtov</t>
  </si>
  <si>
    <t>Turecko X718   prac.cesta:Turecko, Istanbul, U14, od 12.03.2021 do 18.03.2021, LET, osôb:4(3+1+0)  (náklady hráča Žabková Kiara ) Nájom Kurtov</t>
  </si>
  <si>
    <t>V 42170</t>
  </si>
  <si>
    <t>Kazachstan X719   prac.cesta:Kazachstan, Shymkent, ITF $15.000, Shymkent, ITF $15.000, od 01.04.2021 do 16.04.2021, LET, osôb:2(1+1+0)  (náklady hráča Méri Eszter ) Cest., Ubyt., Stravné</t>
  </si>
  <si>
    <t>V 42172</t>
  </si>
  <si>
    <t>Kazachstan X720   prac.cesta:Kazachstan, Shymkent, ITF $15.000, Shymkent, ITF $15.000, od 01.04.2021 do 17.04.2021, LET, osôb:3(2+1+0)  (náklady hráča Čisovská Romana ) Cestovné, Stravné</t>
  </si>
  <si>
    <t>Kazachstan X720   prac.cesta:Kazachstan, Shymkent, ITF $15.000, Shymkent, ITF $15.000, od 01.04.2021 do 17.04.2021, LET, osôb:3(2+1+0)  (náklady hráča Kužmová Katarína ) Cestovné, Stravné</t>
  </si>
  <si>
    <t>V 42173</t>
  </si>
  <si>
    <t>Taliansko X721   prac.cesta:Taliansko, Rím, Challenger, od 16.04.2021 do 22.04.2021, LET, osôb:3(2+1+0)  (náklady hráča Horanský Filip ) Cest., Ubyt., Stravné</t>
  </si>
  <si>
    <t>Taliansko X721   prac.cesta:Taliansko, Rím, Challenger, od 16.04.2021 do 22.04.2021, LET, osôb:3(2+1+0)  (náklady hráča Molčan Alex ) Cest., Ubyt., Stravné</t>
  </si>
  <si>
    <t>V 42175</t>
  </si>
  <si>
    <t>Rusko Moskva X725   prac.cesta:Rusko, Moskva, Christmas Cup Superkategory U14, od 24.04.2021 do 29.04.2021, LET, osôb:2(1+1+0)  (náklady hráča Hradecká Lucia ) Cest., Ubyt., Stravné</t>
  </si>
  <si>
    <t>Hradecká Lucia</t>
  </si>
  <si>
    <t>V 42176</t>
  </si>
  <si>
    <t>Bulharsko X726   prac.cesta:Bulharsko, Plovdiv, ITF, Haskovo, ITF, od 08.04.2021 do 22.04.2021, LET, osôb:3(2+1+0)  (náklady hráča Behúlová Bianca ) Cest., Ubyt., Stravné</t>
  </si>
  <si>
    <t>Bulharsko X726   prac.cesta:Bulharsko, Plovdiv, ITF, Haskovo, ITF, od 08.04.2021 do 22.04.2021, LET, osôb:3(2+1+0)  (náklady hráča Suchánková Sára ) Cest., Ubyt., Stravné</t>
  </si>
  <si>
    <t>Bulharsko X726   prac.cesta:Bulharsko, Plovdiv, ITF, Haskovo, ITF, od 08.04.2021 do 22.04.2021, LET, osôb:3(2+1+0)  (náklady hráča Behúlová Bianca ) Nájom Kurtov</t>
  </si>
  <si>
    <t>Bulharsko X726   prac.cesta:Bulharsko, Plovdiv, ITF, Haskovo, ITF, od 08.04.2021 do 22.04.2021, LET, osôb:3(2+1+0)  (náklady hráča Suchánková Sára ) Nájom Kurtov</t>
  </si>
  <si>
    <t>V 42178</t>
  </si>
  <si>
    <t>Poľsko X727   prac.cesta:Poľsko, Szczecin, ITF U18 J4, Puszczykowo, ITF U18 J5, od 12.03.2021 do 28.03.2021, AUS, osôb:2(1+1+0)  (náklady hráča Jamrichová Renáta ) Cest., Ubyt., Stravné</t>
  </si>
  <si>
    <t>V 42196</t>
  </si>
  <si>
    <t xml:space="preserve">Turecko X712   prac.cesta:Turecko, Istanbul, Sústredenie Juniori 2021, od 21.03.2021 do 30.03.2021, LET, osôb:0(++)  (náklady hráča Melaga Samuel ) </t>
  </si>
  <si>
    <t>Melaga Samuel</t>
  </si>
  <si>
    <t xml:space="preserve">Turecko X712   prac.cesta:Turecko, Istanbul, Sústredenie Juniori 2021, od 21.03.2021 do 30.03.2021, LET, osôb:0(++)  (náklady hráča Naňo Marek ) </t>
  </si>
  <si>
    <t>Naňo Marek</t>
  </si>
  <si>
    <t xml:space="preserve">Turecko X712   prac.cesta:Turecko, Istanbul, Sústredenie Juniori 2021, od 21.03.2021 do 30.03.2021, LET, osôb:0(++)  (náklady hráča Markovič Matej ) </t>
  </si>
  <si>
    <t xml:space="preserve">Turecko X712   prac.cesta:Turecko, Istanbul, Sústredenie Juniori 2021, od 21.03.2021 do 30.03.2021, LET, osôb:0(++)  (náklady hráča Hradecká Lucia ) </t>
  </si>
  <si>
    <t xml:space="preserve">Turecko X712   prac.cesta:Turecko, Istanbul, Sústredenie Juniori 2021, od 21.03.2021 do 30.03.2021, LET, osôb:0(++)  (náklady hráča Koppová Natália ) </t>
  </si>
  <si>
    <t>Koppová Natália</t>
  </si>
  <si>
    <t xml:space="preserve">Turecko X712   prac.cesta:Turecko, Istanbul, Sústredenie Juniori 2021, od 21.03.2021 do 30.03.2021, LET, osôb:0(++)  (náklady hráča Hulín Patrik ) </t>
  </si>
  <si>
    <t>Hulín Patrik</t>
  </si>
  <si>
    <t xml:space="preserve">Turecko X712   prac.cesta:Turecko, Istanbul, Sústredenie Juniori 2021, od 21.03.2021 do 30.03.2021, LET, osôb:0(++)  (náklady hráča Nováková Vanessa ) </t>
  </si>
  <si>
    <t>Nováková Vanessa</t>
  </si>
  <si>
    <t xml:space="preserve">Turecko X712   prac.cesta:Turecko, Istanbul, Sústredenie Juniori 2021, od 21.03.2021 do 30.03.2021, LET, osôb:0(++)  (náklady hráča Šramková Tamara ) </t>
  </si>
  <si>
    <t>Šramková Tamara</t>
  </si>
  <si>
    <t xml:space="preserve">Turecko X712   prac.cesta:Turecko, Istanbul, Sústredenie Juniori 2021, od 21.03.2021 do 30.03.2021, LET, osôb:0(++)  (náklady hráča Balaščák Daniel ) </t>
  </si>
  <si>
    <t>Balaščák Daniel</t>
  </si>
  <si>
    <t xml:space="preserve">Turecko X712   prac.cesta:Turecko, Istanbul, Sústredenie Juniori 2021, od 21.03.2021 do 30.03.2021, LET, osôb:0(++)  (náklady hráča Poklemba Filip ) </t>
  </si>
  <si>
    <t xml:space="preserve">Turecko X712   prac.cesta:Turecko, Istanbul, Sústredenie Juniori 2021, od 21.03.2021 do 30.03.2021, LET, osôb:0(++)  (náklady hráča Janigová Petra ) </t>
  </si>
  <si>
    <t>Janigová Petra</t>
  </si>
  <si>
    <t xml:space="preserve">Turecko X712   prac.cesta:Turecko, Istanbul, Sústredenie Juniori 2021, od 21.03.2021 do 30.03.2021, LET, osôb:0(++)  (náklady hráča Dráb Filip ) </t>
  </si>
  <si>
    <t>Dráb Filip</t>
  </si>
  <si>
    <t xml:space="preserve">Turecko X712   prac.cesta:Turecko, Istanbul, Sústredenie Juniori 2021, od 21.03.2021 do 30.03.2021, LET, osôb:0(++)  (náklady hráča Žabková Kiara ) </t>
  </si>
  <si>
    <t>Turecko X712   prac.cesta:Turecko, Istanbul, Sústredenie Juniori 2021, od 21.03.2021 do 30.03.2021, LET, osôb:0(++)  (náklady hráča Melaga Samuel ) Tenisové Lopty</t>
  </si>
  <si>
    <t>Turecko X712   prac.cesta:Turecko, Istanbul, Sústredenie Juniori 2021, od 21.03.2021 do 30.03.2021, LET, osôb:0(++)  (náklady hráča Naňo Marek ) Tenisové Lopty</t>
  </si>
  <si>
    <t>Turecko X712   prac.cesta:Turecko, Istanbul, Sústredenie Juniori 2021, od 21.03.2021 do 30.03.2021, LET, osôb:0(++)  (náklady hráča Markovič Matej ) Tenisové Lopty</t>
  </si>
  <si>
    <t>Turecko X712   prac.cesta:Turecko, Istanbul, Sústredenie Juniori 2021, od 21.03.2021 do 30.03.2021, LET, osôb:0(++)  (náklady hráča Hradecká Lucia ) Tenisové Lopty</t>
  </si>
  <si>
    <t>Turecko X712   prac.cesta:Turecko, Istanbul, Sústredenie Juniori 2021, od 21.03.2021 do 30.03.2021, LET, osôb:0(++)  (náklady hráča Koppová Natália ) Tenisové Lopty</t>
  </si>
  <si>
    <t>Turecko X712   prac.cesta:Turecko, Istanbul, Sústredenie Juniori 2021, od 21.03.2021 do 30.03.2021, LET, osôb:0(++)  (náklady hráča Hulín Patrik ) Tenisové Lopty</t>
  </si>
  <si>
    <t>Turecko X712   prac.cesta:Turecko, Istanbul, Sústredenie Juniori 2021, od 21.03.2021 do 30.03.2021, LET, osôb:0(++)  (náklady hráča Nováková Vanessa ) Tenisové Lopty</t>
  </si>
  <si>
    <t>Turecko X712   prac.cesta:Turecko, Istanbul, Sústredenie Juniori 2021, od 21.03.2021 do 30.03.2021, LET, osôb:0(++)  (náklady hráča Šramková Tamara ) Tenisové Lopty</t>
  </si>
  <si>
    <t>Turecko X712   prac.cesta:Turecko, Istanbul, Sústredenie Juniori 2021, od 21.03.2021 do 30.03.2021, LET, osôb:0(++)  (náklady hráča Balaščák Daniel ) Tenisové Lopty</t>
  </si>
  <si>
    <t>Turecko X712   prac.cesta:Turecko, Istanbul, Sústredenie Juniori 2021, od 21.03.2021 do 30.03.2021, LET, osôb:0(++)  (náklady hráča Poklemba Filip ) Tenisové Lopty</t>
  </si>
  <si>
    <t>Turecko X712   prac.cesta:Turecko, Istanbul, Sústredenie Juniori 2021, od 21.03.2021 do 30.03.2021, LET, osôb:0(++)  (náklady hráča Janigová Petra ) Tenisové Lopty</t>
  </si>
  <si>
    <t>Turecko X712   prac.cesta:Turecko, Istanbul, Sústredenie Juniori 2021, od 21.03.2021 do 30.03.2021, LET, osôb:0(++)  (náklady hráča Dráb Filip ) Tenisové Lopty</t>
  </si>
  <si>
    <t>Turecko X712   prac.cesta:Turecko, Istanbul, Sústredenie Juniori 2021, od 21.03.2021 do 30.03.2021, LET, osôb:0(++)  (náklady hráča Žabková Kiara ) Tenisové Lopty</t>
  </si>
  <si>
    <t>Turecko X712   prac.cesta:Turecko, Istanbul, Sústredenie Juniori 2021, od 21.03.2021 do 30.03.2021, LET, osôb:0(++)  (náklady hráča Melaga Samuel ) Nájom Kurtov</t>
  </si>
  <si>
    <t>Turecko X712   prac.cesta:Turecko, Istanbul, Sústredenie Juniori 2021, od 21.03.2021 do 30.03.2021, LET, osôb:0(++)  (náklady hráča Naňo Marek ) Nájom Kurtov</t>
  </si>
  <si>
    <t>Turecko X712   prac.cesta:Turecko, Istanbul, Sústredenie Juniori 2021, od 21.03.2021 do 30.03.2021, LET, osôb:0(++)  (náklady hráča Markovič Matej ) Nájom Kurtov</t>
  </si>
  <si>
    <t>Turecko X712   prac.cesta:Turecko, Istanbul, Sústredenie Juniori 2021, od 21.03.2021 do 30.03.2021, LET, osôb:0(++)  (náklady hráča Hradecká Lucia ) Nájom Kurtov</t>
  </si>
  <si>
    <t>Turecko X712   prac.cesta:Turecko, Istanbul, Sústredenie Juniori 2021, od 21.03.2021 do 30.03.2021, LET, osôb:0(++)  (náklady hráča Koppová Natália ) Nájom Kurtov</t>
  </si>
  <si>
    <t>Turecko X712   prac.cesta:Turecko, Istanbul, Sústredenie Juniori 2021, od 21.03.2021 do 30.03.2021, LET, osôb:0(++)  (náklady hráča Hulín Patrik ) Nájom Kurtov</t>
  </si>
  <si>
    <t>Turecko X712   prac.cesta:Turecko, Istanbul, Sústredenie Juniori 2021, od 21.03.2021 do 30.03.2021, LET, osôb:0(++)  (náklady hráča Nováková Vanessa ) Nájom Kurtov</t>
  </si>
  <si>
    <t>Turecko X712   prac.cesta:Turecko, Istanbul, Sústredenie Juniori 2021, od 21.03.2021 do 30.03.2021, LET, osôb:0(++)  (náklady hráča Šramková Tamara ) Nájom Kurtov</t>
  </si>
  <si>
    <t>Turecko X712   prac.cesta:Turecko, Istanbul, Sústredenie Juniori 2021, od 21.03.2021 do 30.03.2021, LET, osôb:0(++)  (náklady hráča Balaščák Daniel ) Nájom Kurtov</t>
  </si>
  <si>
    <t>Turecko X712   prac.cesta:Turecko, Istanbul, Sústredenie Juniori 2021, od 21.03.2021 do 30.03.2021, LET, osôb:0(++)  (náklady hráča Poklemba Filip ) Nájom Kurtov</t>
  </si>
  <si>
    <t>Turecko X712   prac.cesta:Turecko, Istanbul, Sústredenie Juniori 2021, od 21.03.2021 do 30.03.2021, LET, osôb:0(++)  (náklady hráča Janigová Petra ) Nájom Kurtov</t>
  </si>
  <si>
    <t>Turecko X712   prac.cesta:Turecko, Istanbul, Sústredenie Juniori 2021, od 21.03.2021 do 30.03.2021, LET, osôb:0(++)  (náklady hráča Dráb Filip ) Nájom Kurtov</t>
  </si>
  <si>
    <t>Turecko X712   prac.cesta:Turecko, Istanbul, Sústredenie Juniori 2021, od 21.03.2021 do 30.03.2021, LET, osôb:0(++)  (náklady hráča Žabková Kiara ) Nájom Kurtov</t>
  </si>
  <si>
    <t>V 42197</t>
  </si>
  <si>
    <t>BIH Zenica X733   prac.cesta:BIH, Zenica, TE U16, od 22.04.2021 do 28.04.2021, AUS, osôb:3(2+1+0)  (náklady hráča Balaščák Daniel ) Cest., Ubyt., Stravné</t>
  </si>
  <si>
    <t>BIH Zenica X733   prac.cesta:BIH, Zenica, TE U16, od 22.04.2021 do 28.04.2021, AUS, osôb:3(2+1+0)  (náklady hráča Dráb Filip ) Cest., Ubyt., Stravné</t>
  </si>
  <si>
    <t>Maras Jozef, ml.</t>
  </si>
  <si>
    <t>BIH Zenica X733   prac.cesta:BIH, Zenica, TE U16, od 22.04.2021 do 28.04.2021, AUS, osôb:3(2+1+0)  (náklady hráča Balaščák Daniel ) Tenisové Lopty</t>
  </si>
  <si>
    <t>BIH Zenica X733   prac.cesta:BIH, Zenica, TE U16, od 22.04.2021 do 28.04.2021, AUS, osôb:3(2+1+0)  (náklady hráča Dráb Filip ) Tenisové Lopty</t>
  </si>
  <si>
    <t>V 42198</t>
  </si>
  <si>
    <t>Cestovné X733   prac.cesta:BIH, Zenica, TE U16, od 22.04.2021 do 28.04.2021, AUS, osôb:3(2+1+0)  (náklady hráča Balaščák Daniel ) Cestovné</t>
  </si>
  <si>
    <t>Cestovné X733   prac.cesta:BIH, Zenica, TE U16, od 22.04.2021 do 28.04.2021, AUS, osôb:3(2+1+0)  (náklady hráča Dráb Filip ) Cestovné</t>
  </si>
  <si>
    <t>V 42205</t>
  </si>
  <si>
    <t>ČR Říčany X728   prac.cesta:ČR, Říčany, RPM Junior, od 23.04.2021 do 29.04.2021, AUS, osôb:3(1+2+0)  (náklady hráča Naď Peter ) Štartovné</t>
  </si>
  <si>
    <t>36980986</t>
  </si>
  <si>
    <t>Nakládal Rastislav, Ing.</t>
  </si>
  <si>
    <t>Chorvátsko X758   prac.cesta:Chorvátsko, Sústredenie Juniori, od 00.01.1900 do 00.01.1900, AUS, osôb:0(++0)  (náklady hráča Herdická Nicole Emma ) Cest.,Ubyt.,Stravné,Testy</t>
  </si>
  <si>
    <t>Herdická Nicole Emma</t>
  </si>
  <si>
    <t>Chorvátsko X758   prac.cesta:Chorvátsko, Sústredenie Juniori, od 00.01.1900 do 00.01.1900, AUS, osôb:0(++0)  (náklady hráča Žabková Kiara ) Cest.,Ubyt.,Stravné,Testy</t>
  </si>
  <si>
    <t>Chorvátsko X758   prac.cesta:Chorvátsko, Sústredenie Juniori, od 00.01.1900 do 00.01.1900, AUS, osôb:0(++0)  (náklady hráča Nováková Vanessa ) Cest.,Ubyt.,Stravné,Testy</t>
  </si>
  <si>
    <t>Chorvátsko X758   prac.cesta:Chorvátsko, Sústredenie Juniori, od 00.01.1900 do 00.01.1900, AUS, osôb:0(++0)  (náklady hráča Bairo Dylan ) Cest.,Ubyt.,Stravné,Testy</t>
  </si>
  <si>
    <t>Bairo Dylan</t>
  </si>
  <si>
    <t>Chorvátsko X758   prac.cesta:Chorvátsko, Sústredenie Juniori, od 00.01.1900 do 00.01.1900, AUS, osôb:0(++0)  (náklady hráča Matunák Martin ) Cest.,Ubyt.,Stravné,Testy</t>
  </si>
  <si>
    <t>Matunák Martin</t>
  </si>
  <si>
    <t>Chorvátsko X758   prac.cesta:Chorvátsko, Sústredenie Juniori, od 00.01.1900 do 00.01.1900, AUS, osôb:0(++0)  (náklady hráča Balaščák Daniel ) Cest.,Ubyt.,Stravné,Testy</t>
  </si>
  <si>
    <t>Chorvátsko X758   prac.cesta:Chorvátsko, Sústredenie Juniori, od 00.01.1900 do 00.01.1900, AUS, osôb:0(++0)  (náklady hráča Markovič Matej ) Cest.,Ubyt.,Stravné,Testy</t>
  </si>
  <si>
    <t>Chorvátsko X758   prac.cesta:Chorvátsko, Sústredenie Juniori, od 00.01.1900 do 00.01.1900, AUS, osôb:0(++0)  (náklady hráča Bekéni Marko ) Cest.,Ubyt.,Stravné,Testy</t>
  </si>
  <si>
    <t>Bekéni Marko</t>
  </si>
  <si>
    <t>Chorvátsko X758   prac.cesta:Chorvátsko, Sústredenie Juniori, od 00.01.1900 do 00.01.1900, AUS, osôb:0(++0)  (náklady hráča Dráb Filip ) Cest.,Ubyt.,Stravné,Testy</t>
  </si>
  <si>
    <t>Chorvátsko X758   prac.cesta:Chorvátsko, Sústredenie Juniori, od 00.01.1900 do 00.01.1900, AUS, osôb:0(++0)  (náklady hráča Kriško Radovan ) Cest.,Ubyt.,Stravné,Testy</t>
  </si>
  <si>
    <t>Kriško Radovan</t>
  </si>
  <si>
    <t>Chorvátsko X758   prac.cesta:Chorvátsko, Sústredenie Juniori, od 00.01.1900 do 00.01.1900, AUS, osôb:0(++0)  (náklady hráča Sloboda Leon ) Cest.,Ubyt.,Stravné,Testy</t>
  </si>
  <si>
    <t>Sloboda Leon</t>
  </si>
  <si>
    <t>Chorvátsko X758   prac.cesta:Chorvátsko, Sústredenie Juniori, od 00.01.1900 do 00.01.1900, AUS, osôb:0(++0)  (náklady hráča Belanská Lea ) Cest.,Ubyt.,Stravné,Testy</t>
  </si>
  <si>
    <t>Belanská Lea</t>
  </si>
  <si>
    <t>Chorvátsko X758   prac.cesta:Chorvátsko, Sústredenie Juniori, od 00.01.1900 do 00.01.1900, AUS, osôb:0(++0)  (náklady hráča Sevald Nikol ) Cest.,Ubyt.,Stravné,Testy</t>
  </si>
  <si>
    <t>Sevald Nikol</t>
  </si>
  <si>
    <t>Chorvátsko X758   prac.cesta:Chorvátsko, Sústredenie Juniori, od 00.01.1900 do 00.01.1900, AUS, osôb:0(++0)  (náklady hráča Lipták Matej ) Cest.,Ubyt.,Stravné,Testy</t>
  </si>
  <si>
    <t>Lipták Matej ml.</t>
  </si>
  <si>
    <t>Chorvátsko X758   prac.cesta:Chorvátsko, Sústredenie Juniori, od 00.01.1900 do 00.01.1900, AUS, osôb:0(++0)  (náklady hráča Handiakova ) Cest.,Ubyt.,Stravné,Testy</t>
  </si>
  <si>
    <t>Handiaková</t>
  </si>
  <si>
    <t>Chorvátsko X758   prac.cesta:Chorvátsko, Sústredenie Juniori, od 00.01.1900 do 00.01.1900, AUS, osôb:0(++0)  (náklady hráča Depešová Soňa ) Cest.,Ubyt.,Stravné,Testy</t>
  </si>
  <si>
    <t>Depešová Soňa</t>
  </si>
  <si>
    <t>Chorvátsko X758   prac.cesta:Chorvátsko, Sústredenie Juniori, od 00.01.1900 do 00.01.1900, AUS, osôb:0(++0)  (náklady hráča Poklemba Filip ) Cest.,Ubyt.,Stravné,Testy</t>
  </si>
  <si>
    <t>Chorvátsko X758   prac.cesta:Chorvátsko, Sústredenie Juniori, od 00.01.1900 do 00.01.1900, AUS, osôb:0(++0)  (náklady hráča Herdická Nicole Emma ) Nájom Kurtov, Výplety</t>
  </si>
  <si>
    <t>Chorvátsko X758   prac.cesta:Chorvátsko, Sústredenie Juniori, od 00.01.1900 do 00.01.1900, AUS, osôb:0(++0)  (náklady hráča Žabková Kiara ) Nájom Kurtov, Výplety</t>
  </si>
  <si>
    <t>Chorvátsko X758   prac.cesta:Chorvátsko, Sústredenie Juniori, od 00.01.1900 do 00.01.1900, AUS, osôb:0(++0)  (náklady hráča Nováková Vanessa ) Nájom Kurtov, Výplety</t>
  </si>
  <si>
    <t>Chorvátsko X758   prac.cesta:Chorvátsko, Sústredenie Juniori, od 00.01.1900 do 00.01.1900, AUS, osôb:0(++0)  (náklady hráča Bairo Dylan ) Nájom Kurtov, Výplety</t>
  </si>
  <si>
    <t>Chorvátsko X758   prac.cesta:Chorvátsko, Sústredenie Juniori, od 00.01.1900 do 00.01.1900, AUS, osôb:0(++0)  (náklady hráča Matunák Martin ) Nájom Kurtov, Výplety</t>
  </si>
  <si>
    <t>Chorvátsko X758   prac.cesta:Chorvátsko, Sústredenie Juniori, od 00.01.1900 do 00.01.1900, AUS, osôb:0(++0)  (náklady hráča Balaščák Daniel ) Nájom Kurtov, Výplety</t>
  </si>
  <si>
    <t>Chorvátsko X758   prac.cesta:Chorvátsko, Sústredenie Juniori, od 00.01.1900 do 00.01.1900, AUS, osôb:0(++0)  (náklady hráča Markovič Matej ) Nájom Kurtov, Výplety</t>
  </si>
  <si>
    <t>Chorvátsko X758   prac.cesta:Chorvátsko, Sústredenie Juniori, od 00.01.1900 do 00.01.1900, AUS, osôb:0(++0)  (náklady hráča Bekéni Marko ) Nájom Kurtov, Výplety</t>
  </si>
  <si>
    <t>Chorvátsko X758   prac.cesta:Chorvátsko, Sústredenie Juniori, od 00.01.1900 do 00.01.1900, AUS, osôb:0(++0)  (náklady hráča Dráb Filip ) Nájom Kurtov, Výplety</t>
  </si>
  <si>
    <t>Chorvátsko X758   prac.cesta:Chorvátsko, Sústredenie Juniori, od 00.01.1900 do 00.01.1900, AUS, osôb:0(++0)  (náklady hráča Kriško Radovan ) Nájom Kurtov, Výplety</t>
  </si>
  <si>
    <t>Chorvátsko X758   prac.cesta:Chorvátsko, Sústredenie Juniori, od 00.01.1900 do 00.01.1900, AUS, osôb:0(++0)  (náklady hráča Sloboda Leon ) Nájom Kurtov, Výplety</t>
  </si>
  <si>
    <t>Chorvátsko X758   prac.cesta:Chorvátsko, Sústredenie Juniori, od 00.01.1900 do 00.01.1900, AUS, osôb:0(++0)  (náklady hráča Belanská Lea ) Nájom Kurtov, Výplety</t>
  </si>
  <si>
    <t>Chorvátsko X758   prac.cesta:Chorvátsko, Sústredenie Juniori, od 00.01.1900 do 00.01.1900, AUS, osôb:0(++0)  (náklady hráča Sevald Nikol ) Nájom Kurtov, Výplety</t>
  </si>
  <si>
    <t>Chorvátsko X758   prac.cesta:Chorvátsko, Sústredenie Juniori, od 00.01.1900 do 00.01.1900, AUS, osôb:0(++0)  (náklady hráča Lipták Matej ) Nájom Kurtov, Výplety</t>
  </si>
  <si>
    <t>Chorvátsko X758   prac.cesta:Chorvátsko, Sústredenie Juniori, od 00.01.1900 do 00.01.1900, AUS, osôb:0(++0)  (náklady hráča Handiakova ) Nájom Kurtov, Výplety</t>
  </si>
  <si>
    <t>Chorvátsko X758   prac.cesta:Chorvátsko, Sústredenie Juniori, od 00.01.1900 do 00.01.1900, AUS, osôb:0(++0)  (náklady hráča Depešová Soňa ) Nájom Kurtov, Výplety</t>
  </si>
  <si>
    <t>Chorvátsko X758   prac.cesta:Chorvátsko, Sústredenie Juniori, od 00.01.1900 do 00.01.1900, AUS, osôb:0(++0)  (náklady hráča Poklemba Filip ) Nájom Kurtov, Výplety</t>
  </si>
  <si>
    <t>Chorvátsko X758   prac.cesta:Chorvátsko, Sústredenie Juniori, od 00.01.1900 do 00.01.1900, AUS, osôb:0(++0)  (náklady hráča Herdická Nicole Emma ) Tenisové Lopty</t>
  </si>
  <si>
    <t>Chorvátsko X758   prac.cesta:Chorvátsko, Sústredenie Juniori, od 00.01.1900 do 00.01.1900, AUS, osôb:0(++0)  (náklady hráča Žabková Kiara ) Tenisové Lopty</t>
  </si>
  <si>
    <t>Chorvátsko X758   prac.cesta:Chorvátsko, Sústredenie Juniori, od 00.01.1900 do 00.01.1900, AUS, osôb:0(++0)  (náklady hráča Nováková Vanessa ) Tenisové Lopty</t>
  </si>
  <si>
    <t>Chorvátsko X758   prac.cesta:Chorvátsko, Sústredenie Juniori, od 00.01.1900 do 00.01.1900, AUS, osôb:0(++0)  (náklady hráča Bairo Dylan ) Tenisové Lopty</t>
  </si>
  <si>
    <t>Chorvátsko X758   prac.cesta:Chorvátsko, Sústredenie Juniori, od 00.01.1900 do 00.01.1900, AUS, osôb:0(++0)  (náklady hráča Matunák Martin ) Tenisové Lopty</t>
  </si>
  <si>
    <t>Chorvátsko X758   prac.cesta:Chorvátsko, Sústredenie Juniori, od 00.01.1900 do 00.01.1900, AUS, osôb:0(++0)  (náklady hráča Balaščák Daniel ) Tenisové Lopty</t>
  </si>
  <si>
    <t>Chorvátsko X758   prac.cesta:Chorvátsko, Sústredenie Juniori, od 00.01.1900 do 00.01.1900, AUS, osôb:0(++0)  (náklady hráča Markovič Matej ) Tenisové Lopty</t>
  </si>
  <si>
    <t>Chorvátsko X758   prac.cesta:Chorvátsko, Sústredenie Juniori, od 00.01.1900 do 00.01.1900, AUS, osôb:0(++0)  (náklady hráča Bekéni Marko ) Tenisové Lopty</t>
  </si>
  <si>
    <t>Chorvátsko X758   prac.cesta:Chorvátsko, Sústredenie Juniori, od 00.01.1900 do 00.01.1900, AUS, osôb:0(++0)  (náklady hráča Dráb Filip ) Tenisové Lopty</t>
  </si>
  <si>
    <t>Chorvátsko X758   prac.cesta:Chorvátsko, Sústredenie Juniori, od 00.01.1900 do 00.01.1900, AUS, osôb:0(++0)  (náklady hráča Kriško Radovan ) Tenisové Lopty</t>
  </si>
  <si>
    <t>Chorvátsko X758   prac.cesta:Chorvátsko, Sústredenie Juniori, od 00.01.1900 do 00.01.1900, AUS, osôb:0(++0)  (náklady hráča Sloboda Leon ) Tenisové Lopty</t>
  </si>
  <si>
    <t>Chorvátsko X758   prac.cesta:Chorvátsko, Sústredenie Juniori, od 00.01.1900 do 00.01.1900, AUS, osôb:0(++0)  (náklady hráča Belanská Lea ) Tenisové Lopty</t>
  </si>
  <si>
    <t>Chorvátsko X758   prac.cesta:Chorvátsko, Sústredenie Juniori, od 00.01.1900 do 00.01.1900, AUS, osôb:0(++0)  (náklady hráča Sevald Nikol ) Tenisové Lopty</t>
  </si>
  <si>
    <t>Chorvátsko X758   prac.cesta:Chorvátsko, Sústredenie Juniori, od 00.01.1900 do 00.01.1900, AUS, osôb:0(++0)  (náklady hráča Lipták Matej ) Tenisové Lopty</t>
  </si>
  <si>
    <t>Chorvátsko X758   prac.cesta:Chorvátsko, Sústredenie Juniori, od 00.01.1900 do 00.01.1900, AUS, osôb:0(++0)  (náklady hráča Handiakova ) Tenisové Lopty</t>
  </si>
  <si>
    <t>Chorvátsko X758   prac.cesta:Chorvátsko, Sústredenie Juniori, od 00.01.1900 do 00.01.1900, AUS, osôb:0(++0)  (náklady hráča Depešová Soňa ) Tenisové Lopty</t>
  </si>
  <si>
    <t>Chorvátsko X758   prac.cesta:Chorvátsko, Sústredenie Juniori, od 00.01.1900 do 00.01.1900, AUS, osôb:0(++0)  (náklady hráča Poklemba Filip ) Tenisové Lopty</t>
  </si>
  <si>
    <t>Tomáš Janči - SporTen</t>
  </si>
  <si>
    <t>Ďurovec Michal</t>
  </si>
  <si>
    <t>40943615</t>
  </si>
  <si>
    <t>Mgr. Juraj Nemček, PhD</t>
  </si>
  <si>
    <t>Chorvátsko X758   prac.cesta:Chorvátsko, Sústredenie Juniori, od 00.01.1900 do 00.01.1900, AUS, osôb:0(++0)  (náklady hráča Melaga Samuel ) Cest.,Ubyt.,Stravné,Testy</t>
  </si>
  <si>
    <t>41 131 401</t>
  </si>
  <si>
    <t>Ležák Martin</t>
  </si>
  <si>
    <t>Chorvátsko X758   prac.cesta:Chorvátsko, Sústredenie Juniori, od 00.01.1900 do 00.01.1900, AUS, osôb:0(++0)  (náklady hráča Naňo Marek ) Cest.,Ubyt.,Stravné,Testy</t>
  </si>
  <si>
    <t>V 42209</t>
  </si>
  <si>
    <t>Taliansko X729   prac.cesta:Taliansko, Biella, Challenger, od 01.05.2021 do 04.05.2021, AUS, osôb:2(1+1+0)  (náklady hráča Horanský Filip ) Cestovné, Stravné</t>
  </si>
  <si>
    <t>V 42213</t>
  </si>
  <si>
    <t>Turecko X730   prac.cesta:Turecko, Antalya, 5 x Futures $15.000, od 17.03.2021 do 21.04.2021, LET, osôb:3(2+1+0)  (náklady hráča Minárik Krištof ) Cest., Ubyt., Stravné</t>
  </si>
  <si>
    <t>43614914</t>
  </si>
  <si>
    <t>Boris Borgula</t>
  </si>
  <si>
    <t>Turecko X730   prac.cesta:Turecko, Antalya, 5 x Futures $15.000, od 17.03.2021 do 21.04.2021, LET, osôb:3(2+1+0)  (náklady hráča Fekete János ) Cest., Ubyt., Stravné</t>
  </si>
  <si>
    <t>V 42215</t>
  </si>
  <si>
    <t>Francúzsko X731   prac.cesta:Francúzsko, Saint-Malo, WTA, od 30.04.2021 do 07.05.2021, LET, osôb:2(1+1+0)  (náklady hráča Schmiedlová Anna Karolína ) Cest., Ubyt., Stravné</t>
  </si>
  <si>
    <t>V 42217</t>
  </si>
  <si>
    <t>Turecko X732   prac.cesta:Turecko, Antalya, Futures $15.000, Antalya, Futures $15.000, od 27.04.2021 do 11.05.2021, LET, osôb:1(1+0+0) (nákl.stredisko:Pokorný Lukáš)  Cest., Ubyt., Test</t>
  </si>
  <si>
    <t>V 42218</t>
  </si>
  <si>
    <t>Tunisko X722   prac.cesta:Tunisko, Tunis, Megrine, ITF J3, Monastir, ITF $15.000, Monastir, ITF $15.000, od 11.04.2021 do 26.04.2021, LET, osôb:3(2+1+0)  (náklady hráča Daubnerová Nikola ) Ubyt., Stravné, Štartovné</t>
  </si>
  <si>
    <t>Tunisko X722   prac.cesta:Tunisko, Tunis, Megrine, ITF J3, Monastir, ITF $15.000, Monastir, ITF $15.000, od 11.04.2021 do 26.04.2021, LET, osôb:3(2+1+0)  (náklady hráča Vargová Nina ) Ubyt., Stravné, Štartovné</t>
  </si>
  <si>
    <t>Tunisko X722   prac.cesta:Tunisko, Tunis, Megrine, ITF J3, Monastir, ITF $15.000, Monastir, ITF $15.000, od 11.04.2021 do 26.04.2021, LET, osôb:3(2+1+0)  (náklady hráča Daubnerová Nikola ) Ubytovanie, Stravné</t>
  </si>
  <si>
    <t>Tunisko X722   prac.cesta:Tunisko, Tunis, Megrine, ITF J3, Monastir, ITF $15.000, Monastir, ITF $15.000, od 11.04.2021 do 26.04.2021, LET, osôb:3(2+1+0)  (náklady hráča Vargová Nina ) Ubytovanie, Stravné</t>
  </si>
  <si>
    <t>Tunisko X722   prac.cesta:Tunisko, Tunis, Megrine, ITF J3, Monastir, ITF $15.000, Monastir, ITF $15.000, od 11.04.2021 do 26.04.2021, LET, osôb:3(2+1+0)  (náklady hráča Daubnerová Nikola ) Nájom Kurtov</t>
  </si>
  <si>
    <t>Tunisko X722   prac.cesta:Tunisko, Tunis, Megrine, ITF J3, Monastir, ITF $15.000, Monastir, ITF $15.000, od 11.04.2021 do 26.04.2021, LET, osôb:3(2+1+0)  (náklady hráča Vargová Nina ) Nájom Kurtov</t>
  </si>
  <si>
    <t>V 42219</t>
  </si>
  <si>
    <t>V 42220</t>
  </si>
  <si>
    <t>Rakúsko X734   prac.cesta:Rakúsko, Tribuswinkel, ITF2, od 10.05.2021 do 13.05.2021, AUS, osôb:2(1+1+0)  (náklady hráča Suchánková Sára ) Cest., Ubyt., Stravné</t>
  </si>
  <si>
    <t>V 42221</t>
  </si>
  <si>
    <t>Rakúsko X735   prac.cesta:Rakúsko, Oberpullendorf, ITF2, od 02.05.2021 do 07.05.2021, AUS, osôb:3(2+1+0)  (náklady hráča Daubnerová Nikola ) Cest., Ubyt., Stravné</t>
  </si>
  <si>
    <t>Rakúsko X735   prac.cesta:Rakúsko, Oberpullendorf, ITF2, od 02.05.2021 do 07.05.2021, AUS, osôb:3(2+1+0)  (náklady hráča Naď Peter ) Cest., Ubyt., Stravné</t>
  </si>
  <si>
    <t>V 42222</t>
  </si>
  <si>
    <t>Rakúsko X736   prac.cesta:Rakúsko, Tribuswinkel, ITF2, od 08.05.2021 do 13.05.2021, AUS, osôb:2(1+1+0)  (náklady hráča Naď Peter ) Ubyt., Stravné, Test</t>
  </si>
  <si>
    <t>V 42226</t>
  </si>
  <si>
    <t>Maďarsko X743   prac.cesta:Maďarsko, Budapešť, ITF4, od 11.05.2021 do 15.05.2021, AUS, osôb:7(6+1+0)  (náklady hráča Daubnerová Nikola ) Cest., Stravné, Štartovné</t>
  </si>
  <si>
    <t>Maďarsko X743   prac.cesta:Maďarsko, Budapešť, ITF4, od 11.05.2021 do 15.05.2021, AUS, osôb:7(6+1+0)  (náklady hráča Drugdová Salma ) Cest., Stravné, Štartovné</t>
  </si>
  <si>
    <t>Maďarsko X743   prac.cesta:Maďarsko, Budapešť, ITF4, od 11.05.2021 do 15.05.2021, AUS, osôb:7(6+1+0)  (náklady hráča Michalík Radovan ) Cest., Stravné, Štartovné</t>
  </si>
  <si>
    <t>Maďarsko X743   prac.cesta:Maďarsko, Budapešť, ITF4, od 11.05.2021 do 15.05.2021, AUS, osôb:7(6+1+0)  (náklady hráča Marošík Norbert ) Cest., Stravné, Štartovné</t>
  </si>
  <si>
    <t>Marošík Norbert</t>
  </si>
  <si>
    <t>Maďarsko X743   prac.cesta:Maďarsko, Budapešť, ITF4, od 11.05.2021 do 15.05.2021, AUS, osôb:7(6+1+0)  (náklady hráča Almási Alfréd ) Cest., Stravné, Štartovné</t>
  </si>
  <si>
    <t>Maďarsko X743   prac.cesta:Maďarsko, Budapešť, ITF4, od 11.05.2021 do 15.05.2021, AUS, osôb:7(6+1+0)  (náklady hráča Šarinová Sára ) Cest., Stravné, Štartovné</t>
  </si>
  <si>
    <t>Šarinová Sára</t>
  </si>
  <si>
    <t>Maďarsko X743   prac.cesta:Maďarsko, Budapešť, ITF4, od 11.05.2021 do 15.05.2021, AUS, osôb:7(6+1+0)  (náklady hráča Daubnerová Nikola ) Cestovné, Stravné</t>
  </si>
  <si>
    <t>Maďarsko X743   prac.cesta:Maďarsko, Budapešť, ITF4, od 11.05.2021 do 15.05.2021, AUS, osôb:7(6+1+0)  (náklady hráča Drugdová Salma ) Cestovné, Stravné</t>
  </si>
  <si>
    <t>Maďarsko X743   prac.cesta:Maďarsko, Budapešť, ITF4, od 11.05.2021 do 15.05.2021, AUS, osôb:7(6+1+0)  (náklady hráča Michalík Radovan ) Cestovné, Stravné</t>
  </si>
  <si>
    <t>Maďarsko X743   prac.cesta:Maďarsko, Budapešť, ITF4, od 11.05.2021 do 15.05.2021, AUS, osôb:7(6+1+0)  (náklady hráča Marošík Norbert ) Cestovné, Stravné</t>
  </si>
  <si>
    <t>Maďarsko X743   prac.cesta:Maďarsko, Budapešť, ITF4, od 11.05.2021 do 15.05.2021, AUS, osôb:7(6+1+0)  (náklady hráča Almási Alfréd ) Cestovné, Stravné</t>
  </si>
  <si>
    <t>Maďarsko X743   prac.cesta:Maďarsko, Budapešť, ITF4, od 11.05.2021 do 15.05.2021, AUS, osôb:7(6+1+0)  (náklady hráča Šarinová Sára ) Cestovné, Stravné</t>
  </si>
  <si>
    <t>V 42227</t>
  </si>
  <si>
    <t>S. Macedónsko X737   prac.cesta:Severné Macedónsko, Skopje, od 01.05.2021 do 09.05.2021, LET, osôb:2(1+1+0)  (náklady hráča Jamrichová Renáta ) Ubyt., Stravné, Test</t>
  </si>
  <si>
    <t>V 42228</t>
  </si>
  <si>
    <t>SR Piešťany X744   prac.cesta:SR, Piešťany, TEJT 14 Cat.1, od 10.05.2021 do 14.05.2021, AUV, osôb:2(1+1+0)  (náklady hráča Jamrichová Renáta ) Cestovné, Štartovné</t>
  </si>
  <si>
    <t>SR Piešťany X744   prac.cesta:SR, Piešťany, TEJT 14 Cat.1, od 10.05.2021 do 14.05.2021, AUV, osôb:2(1+1+0)  (náklady hráča Jamrichová Renáta ) Cestovné, Stravné</t>
  </si>
  <si>
    <t>V 42229</t>
  </si>
  <si>
    <t>Rumunsko X745   prac.cesta:Rumunsko, Oradea, ITF2, od 02.05.2021 do 08.05.2021, AUS, osôb:2(1+1+0)  (náklady hráča Suchánková Sára ) Cest., Ubyt., Stravné</t>
  </si>
  <si>
    <t>V 42231</t>
  </si>
  <si>
    <t>Turecko X746   prac.cesta:Turecko, Antalya, Futures $15.000, od 27.04.2021 do 11.05.2021, LET, osôb:5(4+1+0)  (náklady hráča Palovič Lukáš ) Cest., Ubyt., Stravné</t>
  </si>
  <si>
    <t>32198558</t>
  </si>
  <si>
    <t>Martinec Milan Mgr.</t>
  </si>
  <si>
    <t>Turecko X746   prac.cesta:Turecko, Antalya, Futures $15.000, od 27.04.2021 do 11.05.2021, LET, osôb:5(4+1+0)  (náklady hráča Pokorný Lukáš ) Cest., Ubyt., Stravné</t>
  </si>
  <si>
    <t>Turecko X746   prac.cesta:Turecko, Antalya, Futures $15.000, od 27.04.2021 do 11.05.2021, LET, osôb:5(4+1+0)  (náklady hráča Gálik Matej ) Cest., Ubyt., Stravné</t>
  </si>
  <si>
    <t>Turecko X746   prac.cesta:Turecko, Antalya, Futures $15.000, od 27.04.2021 do 11.05.2021, LET, osôb:5(4+1+0)  (náklady hráča Novanský Michal ) Cest., Ubyt., Stravné</t>
  </si>
  <si>
    <t>V 42235</t>
  </si>
  <si>
    <t>Austrália X690   prac.cesta:Australia, Melbourne, Australian Open 2021, od 13.01.2021 do 12.02.2021, LET, osôb:3(1+2+0)  (náklady hráča Gombos Norbert ) Cestovné - Vízum</t>
  </si>
  <si>
    <t>V 42236</t>
  </si>
  <si>
    <t>Nemecko X747   prac.cesta:Nemecko, Mníchov, ATP, od 22.04.2021 do 01.05.2021, AUV, osôb:2(1+1+0)  (náklady hráča Gombos Norbert ) Stravné</t>
  </si>
  <si>
    <t>V 42240</t>
  </si>
  <si>
    <t>Turecko X748   prac.cesta:Turecko, Antalya, ITF $15.000, Antalya, ITF $15.000, od 30.04.2021 do 15.05.2021, LET, osôb:4(3+1+0)  (náklady hráča Méri Eszter ) Cest., Ubyt., Stravné</t>
  </si>
  <si>
    <t>Turecko X748   prac.cesta:Turecko, Antalya, ITF $15.000, Antalya, ITF $15.000, od 30.04.2021 do 15.05.2021, LET, osôb:4(3+1+0)  (náklady hráča Čisovská Romana ) Cest., Ubyt., Stravné</t>
  </si>
  <si>
    <t>Turecko X748   prac.cesta:Turecko, Antalya, ITF $15.000, Antalya, ITF $15.000, od 30.04.2021 do 15.05.2021, LET, osôb:4(3+1+0)  (náklady hráča Kužmová Katarína ) Cest., Ubyt., Stravné</t>
  </si>
  <si>
    <t>V 42242</t>
  </si>
  <si>
    <t>Slovinsko X749   prac.cesta:Slovinsko, Otočec, ITF $25.000, od 22.05.2021 do 25.05.2021, AUS, osôb:2(1+1+0)  (náklady hráča Méri Eszter ) Cest., Ubyt., Stravné</t>
  </si>
  <si>
    <t>V 42245</t>
  </si>
  <si>
    <t>Chorvátsko X750   prac.cesta:Chorvátsko, Čakovec, ITF 18, od 23.05.2021 do 27.05.2021, AUS, osôb:3(2+1+0)  (náklady hráča Drugdová Salma ) Ubyt., Stravné, Štartovné</t>
  </si>
  <si>
    <t>Chorvátsko X750   prac.cesta:Chorvátsko, Čakovec, ITF 18, od 23.05.2021 do 27.05.2021, AUS, osôb:3(2+1+0)  (náklady hráča Chudejová Mia ) Ubyt., Stravné, Štartovné</t>
  </si>
  <si>
    <t>Chorvátsko X750   prac.cesta:Chorvátsko, Čakovec, ITF 18, od 23.05.2021 do 27.05.2021, AUS, osôb:3(2+1+0)  (náklady hráča Drugdová Salma ) Cest., Ubyt., Stravné</t>
  </si>
  <si>
    <t>31028474</t>
  </si>
  <si>
    <t>Mrkvan Pavel</t>
  </si>
  <si>
    <t>Chorvátsko X750   prac.cesta:Chorvátsko, Čakovec, ITF 18, od 23.05.2021 do 27.05.2021, AUS, osôb:3(2+1+0)  (náklady hráča Chudejová Mia ) Cest., Ubyt., Stravné</t>
  </si>
  <si>
    <t>V 42246</t>
  </si>
  <si>
    <t>Chorvátsko X750   prac.cesta:Chorvátsko, Čakovec, ITF 18, od 23.05.2021 do 27.05.2021, AUS, osôb:3(2+1+0)  (náklady hráča Drugdová Salma ) Cestovné</t>
  </si>
  <si>
    <t>Chorvátsko X750   prac.cesta:Chorvátsko, Čakovec, ITF 18, od 23.05.2021 do 27.05.2021, AUS, osôb:3(2+1+0)  (náklady hráča Chudejová Mia ) Cestovné</t>
  </si>
  <si>
    <t>V 42251</t>
  </si>
  <si>
    <t>Francúzsko X756   prac.cesta:Francúzsko, Paríž, Roland Garros 2021, od 20.05.2021 do 27.05.2021, LET, osôb:2(1+1+0)  (náklady hráča Horanský Filip ) Stravné</t>
  </si>
  <si>
    <t>V 42267</t>
  </si>
  <si>
    <t>Turecko X769   prac.cesta:Turecko, Antalya, ITF$15.000, od 15.05.2021 do 21.05.2021, LET, osôb:2(1+1+0)  (náklady hráča Zelničková Radka ) Cestovné, Stravné</t>
  </si>
  <si>
    <t>V 42269</t>
  </si>
  <si>
    <t>Portugalsko X754   prac.cesta:Portugalsko, Lousada, ITF3, od 23.05.2021 do 31.05.2021, LET, osôb:2(1+1+0)  (náklady hráča Vargová Nina ) Cestovné, Stravné, Výplet</t>
  </si>
  <si>
    <t>Portugalsko X754   prac.cesta:Portugalsko, Lousada, ITF3, od 23.05.2021 do 31.05.2021, LET, osôb:2(1+1+0)  (náklady hráča Vargová Nina ) Cestovné, Stravné</t>
  </si>
  <si>
    <t>V 42270</t>
  </si>
  <si>
    <t>Taliansko X761   prac.cesta:Taliansko, Parma, WTA, od 12.05.2021 do 20.05.2021, LET, osôb:2(1+1+0)  (náklady hráča Schmiedlová Anna Karolína ) Cest., Ubyt., Stravné</t>
  </si>
  <si>
    <t>V 42271</t>
  </si>
  <si>
    <t>Francúzsko X752   prac.cesta:Francúzsko, Paríž, Roland Garros 2021, od 20.05.2021 do 02.06.2021, LET, osôb:2(1+1+0)  (náklady hráča Schmiedlová Anna Karolína ) Ubytovanie, Stravné</t>
  </si>
  <si>
    <t>V 42272</t>
  </si>
  <si>
    <t>Francúzsko X755   prac.cesta:Francúzsko, Paríž, Roland Garros 2021, od 20.05.2021 do 02.06.2021, LET, osôb:2(1+1+0)  (náklady hráča Schmiedlová Anna Karolína ) Ubytovanie, Stravné</t>
  </si>
  <si>
    <t>V 42274</t>
  </si>
  <si>
    <t>Francúzsko X763   prac.cesta:Francúzsko, Paríž, Roland Garros 2021, od 02.06.2021 do 04.06.2021, LET, osôb:2(1+1+0)  (náklady hráča Gombos Norbert ) Stravné</t>
  </si>
  <si>
    <t>V 42275</t>
  </si>
  <si>
    <t>Taliansko X751   prac.cesta:Taliansko, Parma, ATP 250, od 19.05.2021 do 28.05.2021, LET, osôb:2(1+1+0)  (náklady hráča Gombos Norbert ) Ubytovanie, Stravné</t>
  </si>
  <si>
    <t>V 42276</t>
  </si>
  <si>
    <t>Francúzsko X764   prac.cesta:Francúzsko, Paríž, Roland Garros 2021, od 28.05.2021 do 30.05.2021, LET, osôb:2(1+1+0)  (náklady hráča Gombos Norbert ) Stravné</t>
  </si>
  <si>
    <t>V 42277</t>
  </si>
  <si>
    <t>BIH Banja Luka X766   prac.cesta:BIH, Banja Luka, ITF$15.000, od 29.05.2021 do 06.06.2021, AUS, osôb:4(3+1+0)  (náklady hráča Méri Eszter ) Cest., Ubyt., Stravné</t>
  </si>
  <si>
    <t>BIH Banja Luka X766   prac.cesta:BIH, Banja Luka, ITF$15.000, od 29.05.2021 do 06.06.2021, AUS, osôb:4(3+1+0)  (náklady hráča Čisovská Romana ) Cest., Ubyt., Stravné</t>
  </si>
  <si>
    <t>BIH Banja Luka X766   prac.cesta:BIH, Banja Luka, ITF$15.000, od 29.05.2021 do 06.06.2021, AUS, osôb:4(3+1+0)  (náklady hráča Kužmová Katarína ) Cest., Ubyt., Stravné</t>
  </si>
  <si>
    <t>V 42278</t>
  </si>
  <si>
    <t>BIH X767   prac.cesta:BIH, Kyseljak, Futures $15.000, Sarajevo, Futures $15.000, od 22.05.2021 do 04.06.2021, AUS, osôb:4(3+1+0)  (náklady hráča Palovič Lukáš ) Cestovné, Stravné</t>
  </si>
  <si>
    <t>BIH X767   prac.cesta:BIH, Kyseljak, Futures $15.000, Sarajevo, Futures $15.000, od 22.05.2021 do 04.06.2021, AUS, osôb:4(3+1+0)  (náklady hráča Gálik Matej ) Cestovné, Stravné</t>
  </si>
  <si>
    <t>BIH X767   prac.cesta:BIH, Kyseljak, Futures $15.000, Sarajevo, Futures $15.000, od 22.05.2021 do 04.06.2021, AUS, osôb:4(3+1+0)  (náklady hráča Novanský Michal ) Cestovné, Stravné</t>
  </si>
  <si>
    <t>V 42281</t>
  </si>
  <si>
    <t>Srbsko Prokuplje X770   prac.cesta:Srbsko, Prokuplie, CAT1 U12, od 01.05.2021 do 07.05.2021, AUV, osôb:2(1+1+0)  (náklady hráča Sloboda Leon ) Cest., Ubyt., Stravné</t>
  </si>
  <si>
    <t>V 42287</t>
  </si>
  <si>
    <t>SR Žilina MSR X771   prac.cesta:SR, Žilina, MSR Dorast 18, od 31.05.2021 do 04.06.2021, AUS, osôb:2(1+1+0)  (náklady hráča Drugdová Salma ) Ubytovanie, Stravné</t>
  </si>
  <si>
    <t>V 42288</t>
  </si>
  <si>
    <t>Rumunsko X772   prac.cesta:Rumunsko, Bistrita, ITF4, od 06.06.2021 do 12.06.2021, AUS, osôb:2(1+1+0)  (náklady hráča Drugdová Salma ) Cest., Ubyt., Stravné</t>
  </si>
  <si>
    <t>Rumunsko X772   prac.cesta:Rumunsko, Bistrita, ITF4, od 06.06.2021 do 12.06.2021, AUS, osôb:2(1+1+0)  (náklady hráča Drugdová Salma ) Nájom Kurtov 8.,11.6.2021</t>
  </si>
  <si>
    <t>V 42298</t>
  </si>
  <si>
    <t>Francúzsko X773   prac.cesta:Francúzsko, Paríž, Roland Garros 2021, od 03.06.2021 do 12.06.2021, LET, osôb:4(2+2+0)  (náklady hráča Zelničková Radka ) Cestovné, Stravné</t>
  </si>
  <si>
    <t>Francúzsko X773   prac.cesta:Francúzsko, Paríž, Roland Garros 2021, od 03.06.2021 do 12.06.2021, LET, osôb:4(2+2+0)  (náklady hráča Privara Peter Benjamín ) Cestovné, Stravné</t>
  </si>
  <si>
    <t>Francúzsko X773   prac.cesta:Francúzsko, Paríž, Roland Garros 2021, od 03.06.2021 do 12.06.2021, LET, osôb:4(2+2+0)  (náklady hráča Zelničková Radka ) Cest., Ubyt., Stravné</t>
  </si>
  <si>
    <t>Francúzsko X773   prac.cesta:Francúzsko, Paríž, Roland Garros 2021, od 03.06.2021 do 12.06.2021, LET, osôb:4(2+2+0)  (náklady hráča Privara Peter Benjamín ) Cest., Ubyt., Stravné</t>
  </si>
  <si>
    <t>47994649</t>
  </si>
  <si>
    <t>V 42307</t>
  </si>
  <si>
    <t>Španieľsko X774   prac.cesta:Španieľsko, Mallorca, ATP, od 17.06.2021 do 24.06.2021, LET, osôb:2(1+1+0)  (náklady hráča Klein Lukáš ) Ubytovanie, Stravné</t>
  </si>
  <si>
    <t>V 42308</t>
  </si>
  <si>
    <t>ČR Ostrava X741   prac.cesta:ČR, Ostrava, Challenger, od 23.04.2021 do 30.04.2021, AUS, osôb:2(1+1+0)  (náklady hráča Klein Lukáš ) Cestovné - Auto</t>
  </si>
  <si>
    <t>V 42310</t>
  </si>
  <si>
    <t>SR Žilina X780   prac.cesta:SR, Žilina, MSR U18, od 30.05.2021 do 03.06.2021, AUV, osôb:2(1+1+0)  (náklady hráča Jamrichová Renáta ) Cestovné, Ubytovanie</t>
  </si>
  <si>
    <t>SR Žilina X780   prac.cesta:SR, Žilina, MSR U18, od 30.05.2021 do 03.06.2021, AUV, osôb:2(1+1+0)  (náklady hráča Jamrichová Renáta ) Cest., Ubyt., Stravné</t>
  </si>
  <si>
    <t>V 42311</t>
  </si>
  <si>
    <t>Ukrajina X781   prac.cesta:Ukrajina, Irpin, TEJT1 U16, od 12.06.2021 do 19.06.2021, LET, osôb:4(3+1+0)  (náklady hráča Jamrichová Renáta ) Cest., Ubyt., Stravné</t>
  </si>
  <si>
    <t>Ukrajina X781   prac.cesta:Ukrajina, Irpin, TEJT1 U16, od 12.06.2021 do 19.06.2021, LET, osôb:4(3+1+0)  (náklady hráča Krajči Michal ) Cest., Ubyt., Stravné</t>
  </si>
  <si>
    <t>Krajčí Michal</t>
  </si>
  <si>
    <t>Ukrajina X781   prac.cesta:Ukrajina, Irpin, TEJT1 U16, od 12.06.2021 do 19.06.2021, LET, osôb:4(3+1+0)  (náklady hráča Hradecká Lucia ) Cest., Ubyt., Stravné</t>
  </si>
  <si>
    <t>Ukrajina X781   prac.cesta:Ukrajina, Irpin, TEJT1 U16, od 12.06.2021 do 19.06.2021, LET, osôb:4(3+1+0)  (náklady hráča Jamrichová Renáta ) Tenisové Lopty</t>
  </si>
  <si>
    <t>Ukrajina X781   prac.cesta:Ukrajina, Irpin, TEJT1 U16, od 12.06.2021 do 19.06.2021, LET, osôb:4(3+1+0)  (náklady hráča Krajči Michal ) Tenisové Lopty</t>
  </si>
  <si>
    <t>Ukrajina X781   prac.cesta:Ukrajina, Irpin, TEJT1 U16, od 12.06.2021 do 19.06.2021, LET, osôb:4(3+1+0)  (náklady hráča Hradecká Lucia ) Tenisové Lopty</t>
  </si>
  <si>
    <t>Ukrajina X781   prac.cesta:Ukrajina, Irpin, TEJT1 U16, od 12.06.2021 do 19.06.2021, LET, osôb:4(3+1+0)  (náklady hráča Jamrichová Renáta ) Nájom Kurtov 13.,17.-6.21</t>
  </si>
  <si>
    <t>Ukrajina X781   prac.cesta:Ukrajina, Irpin, TEJT1 U16, od 12.06.2021 do 19.06.2021, LET, osôb:4(3+1+0)  (náklady hráča Krajči Michal ) Nájom Kurtov 13.,17.-6.21</t>
  </si>
  <si>
    <t>Ukrajina X781   prac.cesta:Ukrajina, Irpin, TEJT1 U16, od 12.06.2021 do 19.06.2021, LET, osôb:4(3+1+0)  (náklady hráča Hradecká Lucia ) Nájom Kurtov 13.,17.-6.21</t>
  </si>
  <si>
    <t>V 42312</t>
  </si>
  <si>
    <t xml:space="preserve">Občerstvenie X777   prac.cesta:ČR, Rakovník, SC D(14), od 26.06.2021 do 29.06.2021, AUS, osôb:4(3+1+0)  (náklady hráča Jamrichová Renáta ) </t>
  </si>
  <si>
    <t>36251038</t>
  </si>
  <si>
    <t>MACHO COLOR s.r.o.</t>
  </si>
  <si>
    <t xml:space="preserve">Občerstvenie X777   prac.cesta:ČR, Rakovník, SC D(14), od 26.06.2021 do 29.06.2021, AUS, osôb:4(3+1+0)  (náklady hráča Krajči Michal ) </t>
  </si>
  <si>
    <t xml:space="preserve">Občerstvenie X777   prac.cesta:ČR, Rakovník, SC D(14), od 26.06.2021 do 29.06.2021, AUS, osôb:4(3+1+0)  (náklady hráča Hradecká Lucia ) </t>
  </si>
  <si>
    <t>V 42330</t>
  </si>
  <si>
    <t>Poľsko X792   prac.cesta:Poľsko, Wroclaw, Futures $25.000, od 26.06.2021 do 29.06.2021, AUS, osôb:5(4+1+0)  (náklady hráča Palovič Lukáš ) Cest., Ubyt., Stravné</t>
  </si>
  <si>
    <t>Poľsko X792   prac.cesta:Poľsko, Wroclaw, Futures $25.000, od 26.06.2021 do 29.06.2021, AUS, osôb:5(4+1+0)  (náklady hráča Gálik Matej ) Cest., Ubyt., Stravné</t>
  </si>
  <si>
    <t>Poľsko X792   prac.cesta:Poľsko, Wroclaw, Futures $25.000, od 26.06.2021 do 29.06.2021, AUS, osôb:5(4+1+0)  (náklady hráča Novanský Michal ) Cest., Ubyt., Stravné</t>
  </si>
  <si>
    <t>Poľsko X792   prac.cesta:Poľsko, Wroclaw, Futures $25.000, od 26.06.2021 do 29.06.2021, AUS, osôb:5(4+1+0)  (náklady hráča Karol Miloš ) Cest., Ubyt., Stravné</t>
  </si>
  <si>
    <t>V 42335</t>
  </si>
  <si>
    <t>Taliansko X793   prac.cesta:Taliansko, San Remo, SC D(14), od 01.07.2021 do 05.07.2021, LET, osôb:4(3+1+0)  (náklady hráča Jamrichová Renáta ) Stravné, Test</t>
  </si>
  <si>
    <t>Taliansko X793   prac.cesta:Taliansko, San Remo, SC D(14), od 01.07.2021 do 05.07.2021, LET, osôb:4(3+1+0)  (náklady hráča Hradecká Lucia ) Stravné, Test</t>
  </si>
  <si>
    <t>Taliansko X793   prac.cesta:Taliansko, San Remo, SC D(14), od 01.07.2021 do 05.07.2021, LET, osôb:4(3+1+0)  (náklady hráča Žabková Kiara ) Stravné, Test</t>
  </si>
  <si>
    <t>V 42339</t>
  </si>
  <si>
    <t>SR Poprad X794   prac.cesta:SR, Poprad, Futures $15.000, od 04.07.2021 do 11.07.2021, AUS, V, osôb:1(0+1+0)   Cest., Ubyt., Stravné</t>
  </si>
  <si>
    <t>34459260</t>
  </si>
  <si>
    <t>Mečíř Miloslav</t>
  </si>
  <si>
    <t>V 42340</t>
  </si>
  <si>
    <t>Srbsko X795   prac.cesta:Srbsko, Prokuplie, Futures $15.000, Prokuplie, Futures $15.000, od 25.06.2021 do 08.07.2021, AUS, osôb:4(3+1+0)  (náklady hráča Méri Eszter ) Cestovné, Stravné</t>
  </si>
  <si>
    <t>Srbsko X795   prac.cesta:Srbsko, Prokuplie, Futures $15.000, Prokuplie, Futures $15.000, od 25.06.2021 do 08.07.2021, AUS, osôb:4(3+1+0)  (náklady hráča Čisovská Romana ) Cestovné, Stravné</t>
  </si>
  <si>
    <t>Srbsko X795   prac.cesta:Srbsko, Prokuplie, Futures $15.000, Prokuplie, Futures $15.000, od 25.06.2021 do 08.07.2021, AUS, osôb:4(3+1+0)  (náklady hráča Kužmová Katarína ) Cestovné, Stravné</t>
  </si>
  <si>
    <t>V 42348</t>
  </si>
  <si>
    <t>Taliansko X796   prac.cesta:Taliansko, Perugia, Challenger, od 03.07.2021 do 09.07.2021, AUS, osôb:2(1+1+0)  (náklady hráča Klein Lukáš ) Cest., Ubyt., Stravné</t>
  </si>
  <si>
    <t>V 42349</t>
  </si>
  <si>
    <t>Maďarsko X797   prac.cesta:Maďarsko, Budapešť, WTA, od 15.07.2021 do 15.07.2021, AUS, osôb:2(1+1+0)  (náklady hráča Schmiedlová Anna Karolína ) Cestovné, Stravné</t>
  </si>
  <si>
    <t>V 42350</t>
  </si>
  <si>
    <t>Francúzsko X787   prac.cesta:Francúzsko, Bordeaux, SC Družstiev, od 25.06.2021 do 30.06.2021, LET, osôb:4(3+1+0)  (náklady hráča Markovič Matej ) Ubytovanie</t>
  </si>
  <si>
    <t>Francúzsko X787   prac.cesta:Francúzsko, Bordeaux, SC Družstiev, od 25.06.2021 do 30.06.2021, LET, osôb:4(3+1+0)  (náklady hráča Balaščák Daniel ) Ubytovanie</t>
  </si>
  <si>
    <t>V 42354</t>
  </si>
  <si>
    <t>Rakúsko X798   prac.cesta:Rakúsko, Klotingbrunn, Futures $25.000, od 18.07.2021 do 23.07.2021, AUS, osôb:2(1+1+0)  (náklady hráča Pokorný Lukáš ) Cestovné, Stravné</t>
  </si>
  <si>
    <t>V 42355</t>
  </si>
  <si>
    <t>Rumunsko X799   prac.cesta:Rumunsko, Timisoara, ITF, od 05.07.2021 do 10.07.2021, AUS, osôb:3(2+1+0)  (náklady hráča Daubnerová Nikola ) Cest., Stravné, Štartovné</t>
  </si>
  <si>
    <t>Rumunsko X799   prac.cesta:Rumunsko, Timisoara, ITF, od 05.07.2021 do 10.07.2021, AUS, osôb:3(2+1+0)  (náklady hráča Drugdová Salma ) Cest., Stravné, Štartovné</t>
  </si>
  <si>
    <t>Rumunsko X799   prac.cesta:Rumunsko, Timisoara, ITF, od 05.07.2021 do 10.07.2021, AUS, osôb:3(2+1+0)  (náklady hráča Daubnerová Nikola ) Cestovné, Stravné</t>
  </si>
  <si>
    <t>Rumunsko X799   prac.cesta:Rumunsko, Timisoara, ITF, od 05.07.2021 do 10.07.2021, AUS, osôb:3(2+1+0)  (náklady hráča Drugdová Salma ) Cestovné, Stravné</t>
  </si>
  <si>
    <t>Rumunsko X799   prac.cesta:Rumunsko, Timisoara, ITF, od 05.07.2021 do 10.07.2021, AUS, osôb:3(2+1+0)  (náklady hráča Daubnerová Nikola ) Nájom Kurtov 6.-7.7.2021</t>
  </si>
  <si>
    <t>Rumunsko X799   prac.cesta:Rumunsko, Timisoara, ITF, od 05.07.2021 do 10.07.2021, AUS, osôb:3(2+1+0)  (náklady hráča Drugdová Salma ) Nájom Kurtov 6.-7.7.2021</t>
  </si>
  <si>
    <t>V 42356</t>
  </si>
  <si>
    <t>Ukrajina X791   prac.cesta:Ukrajina, Irpin, ITF3, od 27.06.2021 do 01.07.2021, LET, osôb:2(1+1+0)  (náklady hráča Vargová Nina ) Cest., Stravné, Test</t>
  </si>
  <si>
    <t>V 42359</t>
  </si>
  <si>
    <t>Švédsko X790   prac.cesta:Švédsko, Bastad, WTA, od 02.07.2021 do 07.07.2021, LET, osôb:2(1+1+0)  (náklady hráča Schmiedlová Anna Karolína ) Ubytovanie, Stravné</t>
  </si>
  <si>
    <t>V 42360</t>
  </si>
  <si>
    <t>Maďarsko X800   prac.cesta:Maďarsko, Budapešť, WTA, od 10.07.2021 do 15.07.2021, AUS, osôb:2(1+1+0)  (náklady hráča Schmiedlová Anna Karolína ) Cest., Ubyt., Stravné</t>
  </si>
  <si>
    <t>V 42361</t>
  </si>
  <si>
    <t>Poľsko X801   prac.cesta:Poľsko, Gdyňa, WTA, od 16.07.2021 do 22.07.2021, AUS, osôb:2(1+1+0)  (náklady hráča Schmiedlová Anna Karolína ) Cest., Ubyt., Stravné</t>
  </si>
  <si>
    <t>V 42362</t>
  </si>
  <si>
    <t>Poľsko X792   prac.cesta:Poľsko, Wroclaw, Futures $25.000, od 26.06.2021 do 29.06.2021, AUS, osôb:5(4+1+0) (nákl.stredisko:Pokorný Lukáš)  Ubytovanie, Štartovné</t>
  </si>
  <si>
    <t>V 42363</t>
  </si>
  <si>
    <t>SR Poprad X802   prac.cesta:SR, Poprad, Futures $15.000, od 03.07.2021 do 08.07.2021, AUV, osôb:1(1+0+0) (nákl.stredisko:Pokorný Lukáš)  Cest., Ubyt., Štartovné</t>
  </si>
  <si>
    <t>V 42364</t>
  </si>
  <si>
    <t>BIH Doboj X803   prac.cesta:BIH, Bodoj, Futures $15.000, od 10.07.2021 do 17.07.2021, AUS, osôb:1(1+0+0) (nákl.stredisko:Pokorný Lukáš)  Ubyt., Štartovné, Test</t>
  </si>
  <si>
    <t>V 42365</t>
  </si>
  <si>
    <t>ČR Véska X808   prac.cesta:ČR, Véska, ITF4, od 11.07.2021 do 17.07.2021, AUS, osôb:2(1+1+0)  (náklady hráča Jamrichová Renáta ) Covid-19 Test</t>
  </si>
  <si>
    <t>ČR Most X809   prac.cesta:ČR, Most, SC D(14), od 18.07.2021 do 25.07.2021, AUS, osôb:3(2+1+0)  (náklady hráča Jamrichová Renáta ) Covid-19 Test</t>
  </si>
  <si>
    <t>ČR Most X809   prac.cesta:ČR, Most, SC D(14), od 18.07.2021 do 25.07.2021, AUS, osôb:3(2+1+0)  (náklady hráča Žabková Kiara ) Covid-19 Test</t>
  </si>
  <si>
    <t>V 42384</t>
  </si>
  <si>
    <t>ČR Most X810   prac.cesta:ČR, Most, SC U(14), od 18.07.2021 do 22.07.2021, AUS, osôb:3(2+1+0)  (náklady hráča Balaščák Daniel ) Vypletanie</t>
  </si>
  <si>
    <t>V 42385</t>
  </si>
  <si>
    <t>ČR Praha X811   prac.cesta:ČR, Praha, WTA, od 12.07.2021 do 14.07.2021, AUS, osôb:2(1+1+0)  (náklady hráča Šrámková Rebecca ) Cestovné</t>
  </si>
  <si>
    <t>V 42386</t>
  </si>
  <si>
    <t>Poľsko X784   prac.cesta:Poľsko, Gdyňa, WTA, od 19.07.2021 do 22.07.2021, LET, osôb:2(1+1+0)  (náklady hráča Miháliková Tereza ) Stravné</t>
  </si>
  <si>
    <t>V 42387</t>
  </si>
  <si>
    <t>Srbsko X786   prac.cesta:Srbsko, Belehrad, WTA, od 24.07.2021 do 31.07.2021, LET, osôb:2(1+1+0)  (náklady hráča Šrámková Rebecca ) Cest., Ubyt., Stravné</t>
  </si>
  <si>
    <t>V 42388</t>
  </si>
  <si>
    <t>Slovinsko X815   prac.cesta:Slovinsko, Velenje, Futures, od 03.07.2021 do 06.07.2021, AUS, osôb:2(1+1+0)  (náklady hráča Palovič Lukáš ) Cest., Ubyt., Stravné</t>
  </si>
  <si>
    <t>V 42389</t>
  </si>
  <si>
    <t>Rakúsko X816   prac.cesta:Rakúsko, Telfs, Futures $15.000, Kottingbrunn, Futures $15.000, od 10.07.2021 do 21.07.2021, AUS, osôb:3(2+1+0)  (náklady hráča Palovič Lukáš ) Cestovné, Stravné</t>
  </si>
  <si>
    <t>Rakúsko X816   prac.cesta:Rakúsko, Telfs, Futures $15.000, Kottingbrunn, Futures $15.000, od 10.07.2021 do 21.07.2021, AUS, osôb:3(2+1+0)  (náklady hráča Novanský Michal ) Cestovné, Stravné</t>
  </si>
  <si>
    <t>Rakúsko X816   prac.cesta:Rakúsko, Telfs, Futures $15.000, Kottingbrunn, Futures $15.000, od 10.07.2021 do 21.07.2021, AUS, osôb:3(2+1+0)  (náklady hráča Palovič Lukáš ) Nájom Kurtov 15.7.2021</t>
  </si>
  <si>
    <t>Lukáš Palovič</t>
  </si>
  <si>
    <t>Rakúsko X816   prac.cesta:Rakúsko, Telfs, Futures $15.000, Kottingbrunn, Futures $15.000, od 10.07.2021 do 21.07.2021, AUS, osôb:3(2+1+0)  (náklady hráča Novanský Michal ) Nájom Kurtov 15.7.2021</t>
  </si>
  <si>
    <t>Novanský Michal</t>
  </si>
  <si>
    <t>Rakúsko X816   prac.cesta:Rakúsko, Telfs, Futures $15.000, Kottingbrunn, Futures $15.000, od 10.07.2021 do 21.07.2021, AUS, osôb:3(2+1+0)  (náklady hráča Palovič Lukáš ) Tenisové Lopty</t>
  </si>
  <si>
    <t>Rakúsko X816   prac.cesta:Rakúsko, Telfs, Futures $15.000, Kottingbrunn, Futures $15.000, od 10.07.2021 do 21.07.2021, AUS, osôb:3(2+1+0)  (náklady hráča Novanský Michal ) Tenisové Lopty</t>
  </si>
  <si>
    <t>V 42390</t>
  </si>
  <si>
    <t>Francúzsko X787   prac.cesta:Francúzsko, Bordeaux, SC Družstiev, od 25.06.2021 do 30.06.2021, LET, osôb:4(3+1+0)  (náklady hráča Markovič Matej ) Ubyt., Stravné, Test</t>
  </si>
  <si>
    <t>Francúzsko X787   prac.cesta:Francúzsko, Bordeaux, SC Družstiev, od 25.06.2021 do 30.06.2021, LET, osôb:4(3+1+0)  (náklady hráča Balaščák Daniel ) Ubyt., Stravné, Test</t>
  </si>
  <si>
    <t>Francúzsko X787   prac.cesta:Francúzsko, Bordeaux, SC Družstiev, od 25.06.2021 do 30.06.2021, LET, osôb:4(3+1+0)  (náklady hráča Poklemba Filip ) Ubyt., Stravné, Test</t>
  </si>
  <si>
    <t>Čálik Daniel</t>
  </si>
  <si>
    <t>V 42396</t>
  </si>
  <si>
    <t xml:space="preserve">ČR Zlín X813   prac.cesta:ČR, Zlín, B&amp;B Cup, U12, od 25.07.2021 do 30.07.2021, AUV, osôb:2(1+1+0)  (náklady hráča Sloboda Leon ) </t>
  </si>
  <si>
    <t>V 42397</t>
  </si>
  <si>
    <t>Grécko X817   prac.cesta:Grécko, Kréta, SC D(16), od 27.07.2021 do 31.07.2021, LET, osôb:4(3+1+0)  (náklady hráča Daubnerová Nikola ) Ubyt., Stravné, Test</t>
  </si>
  <si>
    <t>Grécko X817   prac.cesta:Grécko, Kréta, SC D(16), od 27.07.2021 do 31.07.2021, LET, osôb:4(3+1+0)  (náklady hráča Vargová Nina ) Ubyt., Stravné, Test</t>
  </si>
  <si>
    <t>Grécko X817   prac.cesta:Grécko, Kréta, SC D(16), od 27.07.2021 do 31.07.2021, LET, osôb:4(3+1+0)  (náklady hráča Balus Irina ) Ubyt., Stravné, Test</t>
  </si>
  <si>
    <t>Balus Irina</t>
  </si>
  <si>
    <t>V 42399</t>
  </si>
  <si>
    <t>Švajčiarsko X818   prac.cesta:Švajčiarsko, Klosters, SC U18, od 16.07.2021 do 23.07.2021, AUS, osôb:6(4+2+0)  (náklady hráča Behúlová Bianca ) Cestovné - PHM, D.Známka</t>
  </si>
  <si>
    <t>Švajčiarsko X818   prac.cesta:Švajčiarsko, Klosters, SC U18, od 16.07.2021 do 23.07.2021, AUS, osôb:6(4+2+0)  (náklady hráča Naď Peter ) Cestovné - PHM, D.Známka</t>
  </si>
  <si>
    <t>Švajčiarsko X818   prac.cesta:Švajčiarsko, Klosters, SC U18, od 16.07.2021 do 23.07.2021, AUS, osôb:6(4+2+0)  (náklady hráča Zelničková Radka ) Cestovné - PHM, D.Známka</t>
  </si>
  <si>
    <t>Švajčiarsko X818   prac.cesta:Švajčiarsko, Klosters, SC U18, od 16.07.2021 do 23.07.2021, AUS, osôb:6(4+2+0)  (náklady hráča Privara Peter Benjamín ) Cestovné - PHM, D.Známka</t>
  </si>
  <si>
    <t>V 42400</t>
  </si>
  <si>
    <t>V.Británia X789   prac.cesta:V. Británia, Roehampton, J1, London, Wimbledon 2021, od 24.06.2021 do 12.07.2021, LET, osôb:6(3+3+0)  (náklady hráča Behúlová Bianca ) Ubytovanie</t>
  </si>
  <si>
    <t>V.Británia X789   prac.cesta:V. Británia, Roehampton, J1, London, Wimbledon 2021, od 24.06.2021 do 12.07.2021, LET, osôb:6(3+3+0)  (náklady hráča Zelničková Radka ) Ubytovanie</t>
  </si>
  <si>
    <t>V.Británia X789   prac.cesta:V. Británia, Roehampton, J1, London, Wimbledon 2021, od 24.06.2021 do 12.07.2021, LET, osôb:6(3+3+0)  (náklady hráča Privara Peter Benjamín ) Ubytovanie</t>
  </si>
  <si>
    <t>V.Británia X789   prac.cesta:V. Británia, Roehampton, J1, London, Wimbledon 2021, od 24.06.2021 do 12.07.2021, LET, osôb:6(3+3+0)  (náklady hráča Behúlová Bianca ) Respirátory</t>
  </si>
  <si>
    <t>V.Británia X789   prac.cesta:V. Británia, Roehampton, J1, London, Wimbledon 2021, od 24.06.2021 do 12.07.2021, LET, osôb:6(3+3+0)  (náklady hráča Zelničková Radka ) Respirátory</t>
  </si>
  <si>
    <t>V.Británia X789   prac.cesta:V. Británia, Roehampton, J1, London, Wimbledon 2021, od 24.06.2021 do 12.07.2021, LET, osôb:6(3+3+0)  (náklady hráča Privara Peter Benjamín ) Respirátory</t>
  </si>
  <si>
    <t>V 42401</t>
  </si>
  <si>
    <t>Taliansko X814   prac.cesta:Taliansko, Rezzato, ME D(12), od 20.07.2021 do 26.07.2021, LET, osôb:4(3+1+0)  (náklady hráča Herdická Nicole Emma ) Cest., Ubyt., Stravné</t>
  </si>
  <si>
    <t>Taliansko X814   prac.cesta:Taliansko, Rezzato, ME D(12), od 20.07.2021 do 26.07.2021, LET, osôb:4(3+1+0)  (náklady hráča Šupová Kali ) Cest., Ubyt., Stravné</t>
  </si>
  <si>
    <t>Šupová Kali</t>
  </si>
  <si>
    <t>Taliansko X814   prac.cesta:Taliansko, Rezzato, ME D(12), od 20.07.2021 do 26.07.2021, LET, osôb:4(3+1+0)  (náklady hráča Zimenová Lujza ) Cest., Ubyt., Stravné</t>
  </si>
  <si>
    <t>Zimenová Lujza</t>
  </si>
  <si>
    <t>V 42402</t>
  </si>
  <si>
    <t>ČR Prostějov X827   prac.cesta:ČR, Prostějov, MS D(14), od 31.07.2021 do 08.08.2021, AUS, osôb:4(3+1+0)  (náklady hráča Jamrichová Renáta ) Covid-19 Test</t>
  </si>
  <si>
    <t>ČR Prostějov X827   prac.cesta:ČR, Prostějov, MS D(14), od 31.07.2021 do 08.08.2021, AUS, osôb:4(3+1+0)  (náklady hráča Hradecká Lucia ) Covid-19 Test</t>
  </si>
  <si>
    <t>ČR Prostějov X827   prac.cesta:ČR, Prostějov, MS D(14), od 31.07.2021 do 08.08.2021, AUS, osôb:4(3+1+0)  (náklady hráča Žabková Kiara ) Covid-19 Test</t>
  </si>
  <si>
    <t>V 42403</t>
  </si>
  <si>
    <t>Tenisové Lopty X804   prac.cesta:ČR, Rakovník, SC CH(12), od 20.07.2021 do 25.07.2021, AUS, osôb:4(3+1+0)  (náklady hráča Sloboda Leon ) Tenisové Lopty S.Cup</t>
  </si>
  <si>
    <t>Tenisové Lopty X804   prac.cesta:ČR, Rakovník, SC CH(12), od 20.07.2021 do 25.07.2021, AUS, osôb:4(3+1+0)  (náklady hráča Petráško Matúš ) Tenisové Lopty S.Cup</t>
  </si>
  <si>
    <t>Petráško Matúš</t>
  </si>
  <si>
    <t>Tenisové Lopty X804   prac.cesta:ČR, Rakovník, SC CH(12), od 20.07.2021 do 25.07.2021, AUS, osôb:4(3+1+0)  (náklady hráča Trojan Samuel ) Tenisové Lopty S.Cup</t>
  </si>
  <si>
    <t>Trojan Samuel</t>
  </si>
  <si>
    <t>Tenisové Lopty X814   prac.cesta:Taliansko, Rezzato, ME D(12), od 20.07.2021 do 26.07.2021, LET, osôb:4(3+1+0)  (náklady hráča Herdická Nicole Emma ) Tenisové Lopty S.Cup</t>
  </si>
  <si>
    <t>Tenisové Lopty X814   prac.cesta:Taliansko, Rezzato, ME D(12), od 20.07.2021 do 26.07.2021, LET, osôb:4(3+1+0)  (náklady hráča Šupová Kali ) Tenisové Lopty S.Cup</t>
  </si>
  <si>
    <t>Tenisové Lopty X814   prac.cesta:Taliansko, Rezzato, ME D(12), od 20.07.2021 do 26.07.2021, LET, osôb:4(3+1+0)  (náklady hráča Zimenová Lujza ) Tenisové Lopty S.Cup</t>
  </si>
  <si>
    <t>V 42404</t>
  </si>
  <si>
    <t>Francúzsko X819   prac.cesta:Francúzsko, Ajaccio, U12, od 03.08.2021 do 09.08.2021, LET, osôb:4(3+1+0)  (náklady hráča Herdická Nicole Emma ) Cest., Ubyt., Stravné</t>
  </si>
  <si>
    <t>Francúzsko X819   prac.cesta:Francúzsko, Ajaccio, U12, od 03.08.2021 do 09.08.2021, LET, osôb:4(3+1+0)  (náklady hráča Šupová Kali ) Cest., Ubyt., Stravné</t>
  </si>
  <si>
    <t>Francúzsko X819   prac.cesta:Francúzsko, Ajaccio, U12, od 03.08.2021 do 09.08.2021, LET, osôb:4(3+1+0)  (náklady hráča Zimenová Lujza ) Cest., Ubyt., Stravné</t>
  </si>
  <si>
    <t>Francúzsko X819   prac.cesta:Francúzsko, Ajaccio, U12, od 03.08.2021 do 09.08.2021, LET, osôb:4(3+1+0)  (náklady hráča Herdická Nicole Emma ) Tenisové Lopty</t>
  </si>
  <si>
    <t>Francúzsko X819   prac.cesta:Francúzsko, Ajaccio, U12, od 03.08.2021 do 09.08.2021, LET, osôb:4(3+1+0)  (náklady hráča Šupová Kali ) Tenisové Lopty</t>
  </si>
  <si>
    <t>Francúzsko X819   prac.cesta:Francúzsko, Ajaccio, U12, od 03.08.2021 do 09.08.2021, LET, osôb:4(3+1+0)  (náklady hráča Zimenová Lujza ) Tenisové Lopty</t>
  </si>
  <si>
    <t>V 42405</t>
  </si>
  <si>
    <t>Francúzsko X819   prac.cesta:Francúzsko, Ajaccio, U12, od 03.08.2021 do 09.08.2021, LET, osôb:4(3+1+0)  (náklady hráča Šupová Kali ) Vypletanie</t>
  </si>
  <si>
    <t>V 42408</t>
  </si>
  <si>
    <t>BIH Zenica X820   prac.cesta:BIH, Zenica, TE U16, od 27.07.2021 do 31.07.2021, LET, osôb:4(3+1+0)  (náklady hráča Behúlová Bianca ) Cest., Stravné, Test</t>
  </si>
  <si>
    <t>BIH Zenica X820   prac.cesta:BIH, Zenica, TE U16, od 27.07.2021 do 31.07.2021, LET, osôb:4(3+1+0)  (náklady hráča Suchánková Sára ) Cest., Stravné, Test</t>
  </si>
  <si>
    <t>BIH Zenica X820   prac.cesta:BIH, Zenica, TE U16, od 27.07.2021 do 31.07.2021, LET, osôb:4(3+1+0)  (náklady hráča Zelničková Radka ) Cest., Stravné, Test</t>
  </si>
  <si>
    <t>BIH Zenica X820   prac.cesta:BIH, Zenica, TE U16, od 27.07.2021 do 31.07.2021, LET, osôb:4(3+1+0)  (náklady hráča Behúlová Bianca ) Nájom Kurtov 31.7.2021</t>
  </si>
  <si>
    <t>BIH Zenica X820   prac.cesta:BIH, Zenica, TE U16, od 27.07.2021 do 31.07.2021, LET, osôb:4(3+1+0)  (náklady hráča Suchánková Sára ) Nájom Kurtov 31.7.2021</t>
  </si>
  <si>
    <t>BIH Zenica X820   prac.cesta:BIH, Zenica, TE U16, od 27.07.2021 do 31.07.2021, LET, osôb:4(3+1+0)  (náklady hráča Zelničková Radka ) Nájom Kurtov 31.7.2021</t>
  </si>
  <si>
    <t>V 42409</t>
  </si>
  <si>
    <t>Francúzsko X821   prac.cesta:Francúzsko, Granville, ME D(18), od 01.08.2021 do 05.08.2021, LET, osôb:4(3+1+0)  (náklady hráča Behúlová Bianca ) Cest., Stravné, Vypletan.</t>
  </si>
  <si>
    <t>Francúzsko X821   prac.cesta:Francúzsko, Granville, ME D(18), od 01.08.2021 do 05.08.2021, LET, osôb:4(3+1+0)  (náklady hráča Suchánková Sára ) Cest., Stravné, Vypletan.</t>
  </si>
  <si>
    <t>Francúzsko X821   prac.cesta:Francúzsko, Granville, ME D(18), od 01.08.2021 do 05.08.2021, LET, osôb:4(3+1+0)  (náklady hráča Zelničková Radka ) Cest., Stravné, Vypletan.</t>
  </si>
  <si>
    <t>Francúzsko X821   prac.cesta:Francúzsko, Granville, ME D(18), od 01.08.2021 do 05.08.2021, LET, osôb:4(3+1+0)  (náklady hráča Behúlová Bianca ) Cestovné, Stravné</t>
  </si>
  <si>
    <t>Francúzsko X821   prac.cesta:Francúzsko, Granville, ME D(18), od 01.08.2021 do 05.08.2021, LET, osôb:4(3+1+0)  (náklady hráča Suchánková Sára ) Cestovné, Stravné</t>
  </si>
  <si>
    <t>Francúzsko X821   prac.cesta:Francúzsko, Granville, ME D(18), od 01.08.2021 do 05.08.2021, LET, osôb:4(3+1+0)  (náklady hráča Zelničková Radka ) Cestovné, Stravné</t>
  </si>
  <si>
    <t>V 42410</t>
  </si>
  <si>
    <t>ČR Praha X828   prac.cesta:ČR, Praha, ITF3, od 27.07.2021 do 28.07.2021, AUS, osôb:2(1+1+0)  (náklady hráča Drugdová Salma ) Cestovné - PHM</t>
  </si>
  <si>
    <t>V 42412</t>
  </si>
  <si>
    <t>Nemecko X822   prac.cesta:Nemecko, Meerbusch, Challenger, od 09.08.2021 do 14.08.2021, LET, osôb:3(2+1+0)  (náklady hráča Horanský Filip ) Ubytovanie, Stravné</t>
  </si>
  <si>
    <t>Nemecko X822   prac.cesta:Nemecko, Meerbusch, Challenger, od 09.08.2021 do 14.08.2021, LET, osôb:3(2+1+0)  (náklady hráča Molčan Alex ) Ubytovanie, Stravné</t>
  </si>
  <si>
    <t>V 42413</t>
  </si>
  <si>
    <t>Nemecko X823   prac.cesta:Nemecko, Frankfurt, Futures $25.000, od 08.08.2021 do 15.08.2021, AUS, osôb:2(1+1+0)  (náklady hráča Karol Miloš ) Cest., Ubyt., Stravné</t>
  </si>
  <si>
    <t>V 42428</t>
  </si>
  <si>
    <t>ČR Liberec X830   prac.cesta:ČR, Liberec, Challenger, od 31.07.2021 do 05.08.2021, AUS, osôb:2(1+1+0)  (náklady hráča Klein Lukáš ) Cestovné, Ubytovanie</t>
  </si>
  <si>
    <t>V 42429</t>
  </si>
  <si>
    <t>Nemecko X824   prac.cesta:Nemecko, Meerbusch, Challenger, od 07.08.2021 do 14.08.2021, LET, osôb:2(1+1+0)  (náklady hráča Klein Lukáš ) Cest., Ubyt., Stravné</t>
  </si>
  <si>
    <t>V 42430</t>
  </si>
  <si>
    <t>Nemecko X825   prac.cesta:Nemecko, Ludenscheid, Challenger, od 15.08.2021 do 18.08.2021, LET, osôb:2(1+1+0)  (náklady hráča Klein Lukáš ) Cest., Ubyt., Stravné</t>
  </si>
  <si>
    <t>V 42431</t>
  </si>
  <si>
    <t>ČR Liberec X812   prac.cesta:ČR, Liberec, SC Družstiev U(16), od 27.07.2021 do 30.07.2021, AUS, osôb:4(3+1+0)  (náklady hráča Krajči Michal ) Cestovné</t>
  </si>
  <si>
    <t>Polyak František</t>
  </si>
  <si>
    <t>ČR Liberec X812   prac.cesta:ČR, Liberec, SC Družstiev U(16), od 27.07.2021 do 30.07.2021, AUS, osôb:4(3+1+0)  (náklady hráča Naňo Marek ) Cestovné</t>
  </si>
  <si>
    <t>ČR Liberec X812   prac.cesta:ČR, Liberec, SC Družstiev U(16), od 27.07.2021 do 30.07.2021, AUS, osôb:4(3+1+0)  (náklady hráča Schwarc Dávid ) Cestovné</t>
  </si>
  <si>
    <t>V 42432</t>
  </si>
  <si>
    <t>Taliansko X826   prac.cesta:Taliansko, Cordenons, ITF $15.000, od 25.07.2021 do 30.07.2021, AUS, osôb:2(1+1+0)  (náklady hráča Čisovská Romana ) Cest., Ubyt., Stravné</t>
  </si>
  <si>
    <t>V 42456</t>
  </si>
  <si>
    <t>Ekvádor X693   prac.cesta:Ekvádor, ITF1, Paraguay, ITF1, Brazília, ITF1, Brazília, ITF "A", od 03.02.2021 do 07.03.2021, LET, osôb:5(3+2+0)  (náklady hráča Behúlová Bianca ) Stravné</t>
  </si>
  <si>
    <t>Ekvádor X693   prac.cesta:Ekvádor, ITF1, Paraguay, ITF1, Brazília, ITF1, Brazília, ITF "A", od 03.02.2021 do 07.03.2021, LET, osôb:5(3+2+0)  (náklady hráča Zelničková Radka ) Stravné</t>
  </si>
  <si>
    <t>Ekvádor X693   prac.cesta:Ekvádor, ITF1, Paraguay, ITF1, Brazília, ITF1, Brazília, ITF "A", od 03.02.2021 do 07.03.2021, LET, osôb:5(3+2+0)  (náklady hráča Privara Peter Benjamín ) Stravné</t>
  </si>
  <si>
    <t>V 42457</t>
  </si>
  <si>
    <t>Paraguai X693   prac.cesta:Ekvádor, ITF1, Paraguay, ITF1, Brazília, ITF1, Brazília, ITF "A", od 03.02.2021 do 07.03.2021, LET, osôb:5(3+2+0)  (náklady hráča Behúlová Bianca ) Cest., Štartovné, Test</t>
  </si>
  <si>
    <t>Paraguai X693   prac.cesta:Ekvádor, ITF1, Paraguay, ITF1, Brazília, ITF1, Brazília, ITF "A", od 03.02.2021 do 07.03.2021, LET, osôb:5(3+2+0)  (náklady hráča Zelničková Radka ) Cest., Štartovné, Test</t>
  </si>
  <si>
    <t>Paraguai X693   prac.cesta:Ekvádor, ITF1, Paraguay, ITF1, Brazília, ITF1, Brazília, ITF "A", od 03.02.2021 do 07.03.2021, LET, osôb:5(3+2+0)  (náklady hráča Privara Peter Benjamín ) Cest., Štartovné, Test</t>
  </si>
  <si>
    <t>Paraguai X693   prac.cesta:Ekvádor, ITF1, Paraguay, ITF1, Brazília, ITF1, Brazília, ITF "A", od 03.02.2021 do 07.03.2021, LET, osôb:5(3+2+0)  (náklady hráča Behúlová Bianca ) Cestovné, Test</t>
  </si>
  <si>
    <t>Paraguai X693   prac.cesta:Ekvádor, ITF1, Paraguay, ITF1, Brazília, ITF1, Brazília, ITF "A", od 03.02.2021 do 07.03.2021, LET, osôb:5(3+2+0)  (náklady hráča Zelničková Radka ) Cest., Ubyt., Test</t>
  </si>
  <si>
    <t>Paraguai X693   prac.cesta:Ekvádor, ITF1, Paraguay, ITF1, Brazília, ITF1, Brazília, ITF "A", od 03.02.2021 do 07.03.2021, LET, osôb:5(3+2+0)  (náklady hráča Privara Peter Benjamín ) Cest., Ubyt., Test</t>
  </si>
  <si>
    <t>Paraguai X693   prac.cesta:Ekvádor, ITF1, Paraguay, ITF1, Brazília, ITF1, Brazília, ITF "A", od 03.02.2021 do 07.03.2021, LET, osôb:5(3+2+0)  (náklady hráča Behúlová Bianca ) Tenisové Lopty</t>
  </si>
  <si>
    <t>Paraguai X693   prac.cesta:Ekvádor, ITF1, Paraguay, ITF1, Brazília, ITF1, Brazília, ITF "A", od 03.02.2021 do 07.03.2021, LET, osôb:5(3+2+0)  (náklady hráča Zelničková Radka ) Tenisové Lopty</t>
  </si>
  <si>
    <t>Paraguai X693   prac.cesta:Ekvádor, ITF1, Paraguay, ITF1, Brazília, ITF1, Brazília, ITF "A", od 03.02.2021 do 07.03.2021, LET, osôb:5(3+2+0)  (náklady hráča Privara Peter Benjamín ) Tenisové Lopty</t>
  </si>
  <si>
    <t>V 42458</t>
  </si>
  <si>
    <t>Brazília X693   prac.cesta:Ekvádor, ITF1, Paraguay, ITF1, Brazília, ITF1, Brazília, ITF "A", od 03.02.2021 do 07.03.2021, LET, osôb:5(3+2+0)  (náklady hráča Behúlová Bianca ) Cestovné, Stravné</t>
  </si>
  <si>
    <t>Brazília X693   prac.cesta:Ekvádor, ITF1, Paraguay, ITF1, Brazília, ITF1, Brazília, ITF "A", od 03.02.2021 do 07.03.2021, LET, osôb:5(3+2+0)  (náklady hráča Zelničková Radka ) Cestovné, Stravné</t>
  </si>
  <si>
    <t>Brazília X693   prac.cesta:Ekvádor, ITF1, Paraguay, ITF1, Brazília, ITF1, Brazília, ITF "A", od 03.02.2021 do 07.03.2021, LET, osôb:5(3+2+0)  (náklady hráča Privara Peter Benjamín ) Cestovné, Stravné</t>
  </si>
  <si>
    <t>V 42463</t>
  </si>
  <si>
    <t>SR Žilina X846   prac.cesta:SR, Žilina, Futures $15.000, od 29.08.2021 do 02.09.2021, AUS, AUV, osôb:3(2+1+0)  (náklady hráča Minárik Krištof ) Cest., Ubyt., Stravné</t>
  </si>
  <si>
    <t>SR Žilina X846   prac.cesta:SR, Žilina, Futures $15.000, od 29.08.2021 do 02.09.2021, AUS, AUV, osôb:3(2+1+0)  (náklady hráča Fekete János ) Cest., Ubyt., Stravné</t>
  </si>
  <si>
    <t>V 42464</t>
  </si>
  <si>
    <t>Rakúsko X847   prac.cesta:Rakúsko, Villach, ITF$15.000, od 15.08.2021 do 19.08.2021, AUS, osôb:2(1+1+0)  (náklady hráča Zelničková Radka ) Cest., Ubyt., Stravné</t>
  </si>
  <si>
    <t>Rakúsko X847   prac.cesta:Rakúsko, Villach, ITF$15.000, od 15.08.2021 do 19.08.2021, AUS, osôb:2(1+1+0)  (náklady hráča Zelničková Radka ) Tenisové Lopty</t>
  </si>
  <si>
    <t>Rakúsko X847   prac.cesta:Rakúsko, Villach, ITF$15.000, od 15.08.2021 do 19.08.2021, AUS, osôb:2(1+1+0)  (náklady hráča Zelničková Radka ) Nájom Kurtov 16.8.2021</t>
  </si>
  <si>
    <t>V 42465</t>
  </si>
  <si>
    <t>USA X833   prac.cesta:USA, Cincinnati, ATP, Winston-Salem, ATP, New York, US Open 2021, od 11.08.2021 do 01.09.2021, LET, osôb:2(1+1+0)  (náklady hráča Gombos Norbert ) Cestovné - Vízum</t>
  </si>
  <si>
    <t>V 42468</t>
  </si>
  <si>
    <t>SR Žilina X848   prac.cesta:SR, Žilina, Futures $15.000, od 31.08.2021 do 02.09.2021, AUS, osôb:3(2+1+0)  (náklady hráča Gálik Matej ) Ubytovanie, Stravné</t>
  </si>
  <si>
    <t>SR Žilina X848   prac.cesta:SR, Žilina, Futures $15.000, od 31.08.2021 do 02.09.2021, AUS, osôb:3(2+1+0)  (náklady hráča Karol Miloš ) Ubytovanie, Stravné</t>
  </si>
  <si>
    <t>V 42469</t>
  </si>
  <si>
    <t>SR Žilina X849   prac.cesta:SR, Žilina, Futures $15.000, od 29.08.2021 do 01.09.2021, AUS, osôb:3(2+1+0)  (náklady hráča Palovič Lukáš ) Stravné</t>
  </si>
  <si>
    <t>SR Žilina X849   prac.cesta:SR, Žilina, Futures $15.000, od 29.08.2021 do 01.09.2021, AUS, osôb:3(2+1+0)  (náklady hráča Novanský Michal ) Stravné</t>
  </si>
  <si>
    <t>SR Žilina X849   prac.cesta:SR, Žilina, Futures $15.000, od 29.08.2021 do 01.09.2021, AUS, osôb:3(2+1+0)  (náklady hráča Palovič Lukáš ) Nájom Kurtov 29.8.2021</t>
  </si>
  <si>
    <t>SR Žilina X849   prac.cesta:SR, Žilina, Futures $15.000, od 29.08.2021 do 01.09.2021, AUS, osôb:3(2+1+0)  (náklady hráča Novanský Michal ) Nájom Kurtov 29.8.2021</t>
  </si>
  <si>
    <t>V 42486</t>
  </si>
  <si>
    <t>Francúzsko X838   prac.cesta:Francúzsko, Tarbes, U14, od 04.09.2021 do 11.09.2021, LET, osôb:5(3+2+0)  (náklady hráča Depešová Soňa ) Stravné, Štartovné, Test</t>
  </si>
  <si>
    <t>Francúzsko X838   prac.cesta:Francúzsko, Tarbes, U14, od 04.09.2021 do 11.09.2021, LET, osôb:5(3+2+0)  (náklady hráča Hradecká Lucia ) Stravné, Štartovné, Test</t>
  </si>
  <si>
    <t>Francúzsko X838   prac.cesta:Francúzsko, Tarbes, U14, od 04.09.2021 do 11.09.2021, LET, osôb:5(3+2+0)  (náklady hráča Poklemba Filip ) Stravné, Štartovné, Test</t>
  </si>
  <si>
    <t>Francúzsko X838   prac.cesta:Francúzsko, Tarbes, U14, od 04.09.2021 do 11.09.2021, LET, osôb:5(3+2+0)  (náklady hráča Depešová Soňa ) Ubyt., Stravné, Test</t>
  </si>
  <si>
    <t>Francúzsko X838   prac.cesta:Francúzsko, Tarbes, U14, od 04.09.2021 do 11.09.2021, LET, osôb:5(3+2+0)  (náklady hráča Hradecká Lucia ) Ubyt., Stravné, Test</t>
  </si>
  <si>
    <t>Francúzsko X838   prac.cesta:Francúzsko, Tarbes, U14, od 04.09.2021 do 11.09.2021, LET, osôb:5(3+2+0)  (náklady hráča Poklemba Filip ) Ubyt., Stravné, Test</t>
  </si>
  <si>
    <t>V 42487</t>
  </si>
  <si>
    <t>USA X835   prac.cesta:USA, New York, US Open 2021, od 18.08.2021 do 06.09.2021, LET, osôb:5(4+1+0)  (náklady hráča Gombos Norbert ) Ubytovanie</t>
  </si>
  <si>
    <t>USA X835   prac.cesta:USA, New York, US Open 2021, od 18.08.2021 do 06.09.2021, LET, osôb:5(4+1+0)  (náklady hráča Horanský Filip ) Ubytovanie</t>
  </si>
  <si>
    <t>USA X835   prac.cesta:USA, New York, US Open 2021, od 18.08.2021 do 06.09.2021, LET, osôb:5(4+1+0)  (náklady hráča Molčan Alex ) Ubytovanie</t>
  </si>
  <si>
    <t>USA X835   prac.cesta:USA, New York, US Open 2021, od 18.08.2021 do 06.09.2021, LET, osôb:5(4+1+0)  (náklady hráča Šrámková Rebecca ) Ubytovanie</t>
  </si>
  <si>
    <t>V 42490</t>
  </si>
  <si>
    <t>Taliansko X850   prac.cesta:Taliansko, Salsomaggiore, ITF2, od 22.08.2021 do 27.08.2021, AUS, osôb:2(1+1+0)  (náklady hráča Drugdová Salma ) Cest., Ubyt., Stravné</t>
  </si>
  <si>
    <t>V 42492</t>
  </si>
  <si>
    <t>Maďarsko X851   prac.cesta:Maďarsko, Budapešť, ITF2, od 17.08.2021 do 19.08.2021, AUS, osôb:2(1+1+0)  (náklady hráča Vargová Nina ) Cest., Stravné, Štartovné</t>
  </si>
  <si>
    <t>Maďarsko X851   prac.cesta:Maďarsko, Budapešť, ITF2, od 17.08.2021 do 19.08.2021, AUS, osôb:2(1+1+0)  (náklady hráča Vargová Nina ) Cestovné, Stravné</t>
  </si>
  <si>
    <t>V 42493</t>
  </si>
  <si>
    <t>SR Žilina X853   prac.cesta:Slovinsko, Portorož, WTA, od 12.09.2021 do 19.09.2021, AUS, osôb:2(1+1+0) (nákl.stredisko:Pokorný Lukáš)  Cestovné, Ubytovanie</t>
  </si>
  <si>
    <t>V 42506</t>
  </si>
  <si>
    <t>SR Žilina X852   prac.cesta:SR, Žilina, Futures $15.000, od 30.08.2021 do 03.09.2021, AUV, osôb:2(1+1+0)  (náklady hráča Pokorný Lukáš ) Stravné</t>
  </si>
  <si>
    <t>V 42507</t>
  </si>
  <si>
    <t>Slovinsko X853   prac.cesta:Slovinsko, Portorož, WTA, od 12.09.2021 do 19.09.2021, AUS, osôb:2(1+1+0)  (náklady hráča Miháliková Tereza ) Cestovné, Stravné</t>
  </si>
  <si>
    <t>V 42508</t>
  </si>
  <si>
    <t>Nemecko X854   prac.cesta:Nemecko, Karlsruhe, WTA, od 06.09.2021 do 10.09.2021, LET, osôb:2(1+1+0)  (náklady hráča Šrámková Rebecca ) Cest., Ubyt., Stravné</t>
  </si>
  <si>
    <t>V 42509</t>
  </si>
  <si>
    <t>Nemecko X855   prac.cesta:Nemecko, Hannover, J1, od 12.09.2021 do 15.09.2021, AUS, osôb:3(2+1+0)  (náklady hráča Daubnerová Nikola ) Cest., Stravné, Štartovné</t>
  </si>
  <si>
    <t>Nemecko X855   prac.cesta:Nemecko, Hannover, J1, od 12.09.2021 do 15.09.2021, AUS, osôb:3(2+1+0)  (náklady hráča Naď Peter ) Cest., Stravné, Štartovné</t>
  </si>
  <si>
    <t>Nemecko X855   prac.cesta:Nemecko, Hannover, J1, od 12.09.2021 do 15.09.2021, AUS, osôb:3(2+1+0)  (náklady hráča Daubnerová Nikola ) Cestovné, Stravné</t>
  </si>
  <si>
    <t>Nemecko X855   prac.cesta:Nemecko, Hannover, J1, od 12.09.2021 do 15.09.2021, AUS, osôb:3(2+1+0)  (náklady hráča Naď Peter ) Cestovné, Stravné</t>
  </si>
  <si>
    <t>V 42510</t>
  </si>
  <si>
    <t>Rakúsko X856   prac.cesta:Rakúsko, Bad Waltersdorf, ITF$15.000, od 26.08.2021 do 27.08.2021, AUS, osôb:3(2+1+0)  (náklady hráča Čisovská Romana ) Stravné</t>
  </si>
  <si>
    <t>Rakúsko X856   prac.cesta:Rakúsko, Bad Waltersdorf, ITF$15.000, od 26.08.2021 do 27.08.2021, AUS, osôb:3(2+1+0)  (náklady hráča Kužmová Katarína ) Stravné</t>
  </si>
  <si>
    <t>V 42511</t>
  </si>
  <si>
    <t>Bulharsko X857   prac.cesta:Bulharsko, Varna, ITF$15.000, od 05.09.2021 do 10.09.2021, LET, osôb:2(1+1+0)  (náklady hráča Čisovská Romana ) Cestovné, Stravné</t>
  </si>
  <si>
    <t>V 42513</t>
  </si>
  <si>
    <t>USA X839   prac.cesta:USA, New York, US Open 2021, od 02.09.2021 do 12.09.2021, LET, osôb:4(3+1+0)  (náklady hráča Behúlová Bianca ) Ubytovanie, Vypletanie</t>
  </si>
  <si>
    <t>USA X839   prac.cesta:USA, New York, US Open 2021, od 02.09.2021 do 12.09.2021, LET, osôb:4(3+1+0)  (náklady hráča Zelničková Radka ) Ubytovanie, Vypletanie</t>
  </si>
  <si>
    <t>USA X839   prac.cesta:USA, New York, US Open 2021, od 02.09.2021 do 12.09.2021, LET, osôb:4(3+1+0)  (náklady hráča Privara Peter Benjamín ) Vypletanie</t>
  </si>
  <si>
    <t>USA X839   prac.cesta:USA, New York, US Open 2021, od 02.09.2021 do 12.09.2021, LET, osôb:4(3+1+0)  (náklady hráča Behúlová Bianca ) Cestovné, Ubytovanie</t>
  </si>
  <si>
    <t>USA X839   prac.cesta:USA, New York, US Open 2021, od 02.09.2021 do 12.09.2021, LET, osôb:4(3+1+0)  (náklady hráča Zelničková Radka ) Cestovné, Ubytovanie</t>
  </si>
  <si>
    <t>USA X839   prac.cesta:USA, New York, US Open 2021, od 02.09.2021 do 12.09.2021, LET, osôb:4(3+1+0)  (náklady hráča Privara Peter Benjamín ) Ubytovanie</t>
  </si>
  <si>
    <t>V 42523</t>
  </si>
  <si>
    <t>SC SR Žilina X848   prac.cesta:SR, Žilina, Futures $15.000, od 31.08.2021 do 02.09.2021, AUS, osôb:3(2+1+0)  (náklady hráča Gálik Matej ) Cestovné</t>
  </si>
  <si>
    <t>SC SR Žilina X848   prac.cesta:SR, Žilina, Futures $15.000, od 31.08.2021 do 02.09.2021, AUS, osôb:3(2+1+0)  (náklady hráča Karol Miloš ) Cestovné</t>
  </si>
  <si>
    <t>V 42528</t>
  </si>
  <si>
    <t>ČR X844   prac.cesta:ČR, Jablonec nad Nisou, ITF$25.000, od 11.09.2021 do 13.09.2021, AUS, osôb:2(1+1+0)  (náklady hráča Čisovská Romana ) Cestovné, Ubytovanie</t>
  </si>
  <si>
    <t>V 42529</t>
  </si>
  <si>
    <t>ČR X845   prac.cesta:ČR, Pardubice, Futures $25.000, od 18.09.2021 do 23.09.2021, AUV, osôb:1(1+0+0) (nákl.stredisko:Pokorný Lukáš)  Cestovné</t>
  </si>
  <si>
    <t>V 42532</t>
  </si>
  <si>
    <t>Parkovné X837   prac.cesta:Luxembursko, Luxemburg, Tennis Europe, od 23.09.2021 do 26.09.2021, LET, osôb:1(0+1+0)   Cestovné - Parkovné</t>
  </si>
  <si>
    <t>V 42539</t>
  </si>
  <si>
    <t>Srbsko X858   prac.cesta:Srbsko, Zlatibor, Futures $15.000, od 11.09.2021 do 16.09.2021, AUS, osôb:3(2+1+0)  (náklady hráča Palovič Lukáš ) Cestovné, Stravné</t>
  </si>
  <si>
    <t>Srbsko X858   prac.cesta:Srbsko, Zlatibor, Futures $15.000, od 11.09.2021 do 16.09.2021, AUS, osôb:3(2+1+0)  (náklady hráča Novanský Michal ) Cestovné, Stravné</t>
  </si>
  <si>
    <t>Srbsko X858   prac.cesta:Srbsko, Zlatibor, Futures $15.000, od 11.09.2021 do 16.09.2021, AUS, osôb:3(2+1+0)  (náklady hráča Palovič Lukáš ) Tenisové Lopty</t>
  </si>
  <si>
    <t>Srbsko X858   prac.cesta:Srbsko, Zlatibor, Futures $15.000, od 11.09.2021 do 16.09.2021, AUS, osôb:3(2+1+0)  (náklady hráča Novanský Michal ) Tenisové Lopty</t>
  </si>
  <si>
    <t>V 42562</t>
  </si>
  <si>
    <t>Chorvátsko X861   prac.cesta:Chorvátsko, Veli Lošinj, J4, od 26.09.2021 do 02.10.2021, AUS, osôb:3(2+1+0)  (náklady hráča Krajči Michal ) Cest., Ubyt., Stravné</t>
  </si>
  <si>
    <t>Chorvátsko X861   prac.cesta:Chorvátsko, Veli Lošinj, J4, od 26.09.2021 do 02.10.2021, AUS, osôb:3(2+1+0)  (náklady hráča Krajči Michal ) Nájom Kutov 27.9.2021</t>
  </si>
  <si>
    <t>V 42563</t>
  </si>
  <si>
    <t>Chorvátsko X861   prac.cesta:Chorvátsko, Veli Lošinj, J4, od 26.09.2021 do 02.10.2021, AUS, osôb:3(2+1+0)  (náklady hráča Krajči Michal ) Cestovné</t>
  </si>
  <si>
    <t>V 42572</t>
  </si>
  <si>
    <t xml:space="preserve">Covid-19 Test X812   prac.cesta:ČR, Liberec, SC Družstiev U(16), od 27.07.2021 do 30.07.2021, AUS, osôb:4(3+1+0)  (náklady hráča Schwarc Dávid ) </t>
  </si>
  <si>
    <t>Schwarc Dávid</t>
  </si>
  <si>
    <t>V 42573</t>
  </si>
  <si>
    <t>Luxembursko X837   prac.cesta:Luxembursko, Luxemburg, Tennis Europe, od 23.09.2021 do 26.09.2021, LET, osôb:1(0+1+0)   Cest., Ubyt., Stravné</t>
  </si>
  <si>
    <t>V 42574</t>
  </si>
  <si>
    <t>Švajčiarsko X865   prac.cesta:Švajčiarsko, Biel, Challenger, od 19.09.2021 do 22.09.2021, AUS, osôb:2(1+1+0)  (náklady hráča Klein Lukáš ) Ubytovanie</t>
  </si>
  <si>
    <t>V 42578</t>
  </si>
  <si>
    <t>Chorvátsko X867   prac.cesta:Chorvátsko, Vrsar, C1, od 03.10.2021 do 09.10.2021, AUS, osôb:2(1+1+0)  (náklady hráča Zelničková Radka ) Cest., Ubyt., Stravné</t>
  </si>
  <si>
    <t>Chorvátsko X867   prac.cesta:Chorvátsko, Vrsar, C1, od 03.10.2021 do 09.10.2021, AUS, osôb:2(1+1+0)  (náklady hráča Zelničková Radka ) Nájom Kurtov 5.10.2021</t>
  </si>
  <si>
    <t>V 42579</t>
  </si>
  <si>
    <t>Francúzsko X868   prac.cesta:Francúzsko, Mouilleron le Captif, Challenger, od 01.10.2021 do 11.10.2021, LET, V, osôb:2(1+1+0)  (náklady hráča Gombos Norbert ) Cestovné, Stravné</t>
  </si>
  <si>
    <t>V 42581</t>
  </si>
  <si>
    <t>Belgicko X862   prac.cesta:Belgicko, Charleroi, ITF1, od 19.09.2021 do 22.09.2021, LET, osôb:2(1+1+0)  (náklady hráča Drugdová Salma ) Stravné, Štartovné, Vypl.</t>
  </si>
  <si>
    <t>Belgicko X862   prac.cesta:Belgicko, Charleroi, ITF1, od 19.09.2021 do 22.09.2021, LET, osôb:2(1+1+0)  (náklady hráča Drugdová Salma ) Stravné</t>
  </si>
  <si>
    <t>V 42582</t>
  </si>
  <si>
    <t>Belgicko X862   prac.cesta:Belgicko, Charleroi, ITF1, od 19.09.2021 do 22.09.2021, LET, osôb:2(1+1+0)  (náklady hráča Drugdová Salma ) Cestovné</t>
  </si>
  <si>
    <t>V 42591</t>
  </si>
  <si>
    <t>Rumunsko X869   prac.cesta:Rumunsko, Sibiu, Challenger, od 25.09.2021 do 02.10.2021, LET, osôb:2(1+1+0)  (náklady hráča Horanský Filip ) Stravné</t>
  </si>
  <si>
    <t>V 42592</t>
  </si>
  <si>
    <t>Španieľsko X870   prac.cesta:Španieľsko, Barcelona, Challenger, od 03.10.2021 do 10.10.2021, LET, osôb:3(2+1+0)  (náklady hráča Horanský Filip ) Cest., Ubyt., Stravné</t>
  </si>
  <si>
    <t>Španieľsko X870   prac.cesta:Španieľsko, Barcelona, Challenger, od 03.10.2021 do 10.10.2021, LET, osôb:3(2+1+0)  (náklady hráča Molčan Alex ) Cest., Ubyt., Stravné</t>
  </si>
  <si>
    <t>V 42598</t>
  </si>
  <si>
    <t>Rusko X871   prac.cesta:Rusko, Moskva, WTA, od 15.10.2021 do 17.10.2021, LET, osôb:2(1+1+0)  (náklady hráča Šrámková Rebecca ) Cestovné, Stravné</t>
  </si>
  <si>
    <t>V 42599</t>
  </si>
  <si>
    <t>Bulharsko X872   prac.cesta:Bulharsko, Szozopol, ITF, od 10.10.2021 do 16.10.2021, LET, osôb:2(1+1+0)  (náklady hráča Zelničková Radka ) Cest., Ubyt., Stravné</t>
  </si>
  <si>
    <t>V 42603</t>
  </si>
  <si>
    <t>SR Poprad X873   prac.cesta:SR, Poprad, Futures $15.000, od 04.07.2021 do 11.07.2021, AUV, osôb:3(2+1+0)  (náklady hráča Gálik Matej ) Cest., Ubyt., Stravné</t>
  </si>
  <si>
    <t>SR Poprad X873   prac.cesta:SR, Poprad, Futures $15.000, od 04.07.2021 do 11.07.2021, AUV, osôb:3(2+1+0)  (náklady hráča Karol Miloš ) Cest., Ubyt., Stravné</t>
  </si>
  <si>
    <t>V 42604</t>
  </si>
  <si>
    <t>Maďarsko X874   prac.cesta:Maďarsko, Budapešť, Futures $25.000, od 25.09.2021 do 30.09.2021, AUS, osôb:3(2+1+0)  (náklady hráča Gálik Matej ) Cest., Ubyt., Stravné</t>
  </si>
  <si>
    <t>Maďarsko X874   prac.cesta:Maďarsko, Budapešť, Futures $25.000, od 25.09.2021 do 30.09.2021, AUS, osôb:3(2+1+0)  (náklady hráča Karol Miloš ) Cest., Ubyt., Stravné</t>
  </si>
  <si>
    <t>V 42605</t>
  </si>
  <si>
    <t>Monaco X875   prac.cesta:Monaco, Monte Carlo, Master Tennis Europe U16, od 11.10.2021 do 16.10.2021, LET, osôb:3(2+1+0)  (náklady hráča Krajči Michal ) Cestovné, Stravné</t>
  </si>
  <si>
    <t>Monaco X875   prac.cesta:Monaco, Monte Carlo, Master Tennis Europe U16, od 11.10.2021 do 16.10.2021, LET, osôb:3(2+1+0)  (náklady hráča Krajmer Karolína ) Cestovné, Stravné, Test</t>
  </si>
  <si>
    <t>Krajmer Karolína</t>
  </si>
  <si>
    <t>Monaco X875   prac.cesta:Monaco, Monte Carlo, Master Tennis Europe U16, od 11.10.2021 do 16.10.2021, LET, osôb:3(2+1+0)  (náklady hráča Krajmer Karolína ) Cestovné, Stravné</t>
  </si>
  <si>
    <t>V 42613</t>
  </si>
  <si>
    <t>Turecko X876   prac.cesta:Turecko, Antalya, ITF $15.000, od 10.10.2021 do 21.10.2021, LET, A, osôb:3(2+1+0)  (náklady hráča Méri Eszter ) Cest., Ubyt., Stravné</t>
  </si>
  <si>
    <t>Turecko X876   prac.cesta:Turecko, Antalya, ITF $15.000, od 10.10.2021 do 21.10.2021, LET, A, osôb:3(2+1+0)  (náklady hráča Behúlová Bianca ) Cest., Ubyt., Stravné</t>
  </si>
  <si>
    <t>V 42614</t>
  </si>
  <si>
    <t>Rumunsko X877   prac.cesta:Rumunsko, Cluj - Nopoca, WTA, od 21.10.2021 do 24.10.2021, LET, osôb:2(1+1+0)  (náklady hráča Miháliková Tereza ) Stravné</t>
  </si>
  <si>
    <t>V 42634</t>
  </si>
  <si>
    <t>Egypt X878   prac.cesta:Egypt, Sharm El Sheikh, ITF $15.000, Sharm El Sheikh, ITF $15.000, od 02.10.2021 do 15.10.2021, LET, osôb:2(1+1+0)  (náklady hráča Kužmová Katarína ) Cestovné, Stravné</t>
  </si>
  <si>
    <t>V 42635</t>
  </si>
  <si>
    <t>Španieľsko X879   prac.cesta:Španieľsko, Tenerife, WTA, od 14.10.2021 do 23.10.2021, LET, osôb:2(1+1+0)  (náklady hráča Schmiedlová Anna Karolína ) Ubytovanie, Stravné</t>
  </si>
  <si>
    <t>V 42637</t>
  </si>
  <si>
    <t>Egypt X864   prac.cesta:Egypt, Sharm El Sheikh, Futures $15.000, Sharm El Sheikh, Futures $15.000, Sharm El Sheikh, Futures $15.000, od 29.09.2021 do 22.10.2021, LET, osôb:1(1+0+0) (nákl.stredisko:Pokorný Lukáš)  Ubytovanie, Štartovné</t>
  </si>
  <si>
    <t>V 42639</t>
  </si>
  <si>
    <t>Maďarsko X880   prac.cesta:Maďarsko, Budapešť, ITF U18, od 26.10.2021 do 30.10.2021, AUS, osôb:5(4+1+0)  (náklady hráča Daubnerová Nikola ) Cest., Stravné, Štartovné</t>
  </si>
  <si>
    <t>Maďarsko X880   prac.cesta:Maďarsko, Budapešť, ITF U18, od 26.10.2021 do 30.10.2021, AUS, osôb:5(4+1+0)  (náklady hráča Vargová Nina ) Cest., Stravné, Štartovné</t>
  </si>
  <si>
    <t>Maďarsko X880   prac.cesta:Maďarsko, Budapešť, ITF U18, od 26.10.2021 do 30.10.2021, AUS, osôb:5(4+1+0)  (náklady hráča Behúlová Bianca ) Cest., Stravné, Štartovné</t>
  </si>
  <si>
    <t>Maďarsko X880   prac.cesta:Maďarsko, Budapešť, ITF U18, od 26.10.2021 do 30.10.2021, AUS, osôb:5(4+1+0)  (náklady hráča Naď Peter ) Cest., Stravné, Štartovné</t>
  </si>
  <si>
    <t>Maďarsko X880   prac.cesta:Maďarsko, Budapešť, ITF U18, od 26.10.2021 do 30.10.2021, AUS, osôb:5(4+1+0)  (náklady hráča Daubnerová Nikola ) Cest., Ubyt., Stravné</t>
  </si>
  <si>
    <t>Maďarsko X880   prac.cesta:Maďarsko, Budapešť, ITF U18, od 26.10.2021 do 30.10.2021, AUS, osôb:5(4+1+0)  (náklady hráča Vargová Nina ) Cest., Ubyt., Stravné</t>
  </si>
  <si>
    <t>Maďarsko X880   prac.cesta:Maďarsko, Budapešť, ITF U18, od 26.10.2021 do 30.10.2021, AUS, osôb:5(4+1+0)  (náklady hráča Behúlová Bianca ) Cest., Ubyt., Stravné</t>
  </si>
  <si>
    <t>Maďarsko X880   prac.cesta:Maďarsko, Budapešť, ITF U18, od 26.10.2021 do 30.10.2021, AUS, osôb:5(4+1+0)  (náklady hráča Naď Peter ) Cest., Ubyt., Stravné</t>
  </si>
  <si>
    <t>V 42640</t>
  </si>
  <si>
    <t>Belgicko X881   prac.cesta:Belgisko, Antwerp, ATP, od 15.10.2021 do 19.10.2021, LET, osôb:2(1+1+0)  (náklady hráča Gombos Norbert ) Cestovné, Stravné</t>
  </si>
  <si>
    <t>V 42641</t>
  </si>
  <si>
    <t>Rakúsko X882   prac.cesta:Rakúsko, Viedeň, ATP, od 22.10.2021 do 24.10.2021, AUV, osôb:2(1+1+0)  (náklady hráča Gombos Norbert ) Cestovné, Stravné</t>
  </si>
  <si>
    <t>V 42642</t>
  </si>
  <si>
    <t>Austrália X883   prac.cesta:Australia, Melbourne, Australian Open 2022, od 00.01.1900 do 00.01.1900, LET, osôb:2(1+1+0)  (náklady hráča Gombos Norbert ) Cestovné - Vízum</t>
  </si>
  <si>
    <t>V 42644</t>
  </si>
  <si>
    <t>Švajčiarsko X884   prac.cesta:Švajčiarsko, Luzern, ITF4, od 06.09.2021 do 12.09.2021, AUS, osôb:2(1+1+0)  (náklady hráča Jamrichová Renáta ) Cest., Ubyt., Stravné</t>
  </si>
  <si>
    <t>V 42649</t>
  </si>
  <si>
    <t xml:space="preserve">Občerstvenie BJK X900   prac.cesta:ČR, Praha, BJK Cup, od 27.10.2021 do 03.11.2021, AUS,AUV,V, osôb:0(++) (nákl.stredisko:Fed Cup BJKC)  </t>
  </si>
  <si>
    <t>Moška Igor Ing.</t>
  </si>
  <si>
    <t>V 42650</t>
  </si>
  <si>
    <t>Turecko X885   prac.cesta:Turecko, Antalya, Futures $15.000, Antalya, Futures $15.000, od 08.10.2021 do 21.10.2021, LET, osôb:3(2+1+0)  (náklady hráča Minárik Krištof ) Cest., Stravné, Test</t>
  </si>
  <si>
    <t>Turecko X885   prac.cesta:Turecko, Antalya, Futures $15.000, Antalya, Futures $15.000, od 08.10.2021 do 21.10.2021, LET, osôb:3(2+1+0)  (náklady hráča Palovič Lukáš ) Cest., Stravné, Test</t>
  </si>
  <si>
    <t>V 42653</t>
  </si>
  <si>
    <t>Rakúsko X886   prac.cesta:Rakúsko, Linz, WTA, od 06.11.2021 do 08.11.2021, AUS, osôb:2(1+1+0)  (náklady hráča Šrámková Rebecca ) Ubytovanie, Stravné</t>
  </si>
  <si>
    <t>V 42654</t>
  </si>
  <si>
    <t xml:space="preserve">ČR Praha BJK X900   prac.cesta:ČR, Praha, BJK Cup, od 27.10.2021 do 03.11.2021, AUS,AUV,V, osôb:0(++) (nákl.stredisko:Fed Cup BJKC)  </t>
  </si>
  <si>
    <t>Vrábel Rudolf, Ing.</t>
  </si>
  <si>
    <t>V 42656</t>
  </si>
  <si>
    <t>Španieľsko X892   prac.cesta:Španieľsko, Školenie ITF Level 3 CHPP, od 24.10.2021 do 06.11.2021, LET, osôb:1(0+1+0)   Cest., Stravné, Test</t>
  </si>
  <si>
    <t>V 42669</t>
  </si>
  <si>
    <t>ČR Praha BJK X900   prac.cesta:ČR, Praha, BJK Cup, od 27.10.2021 do 03.11.2021, AUS,AUV,V, osôb:0(++) (nákl.stredisko:Fed Cup BJKC)  Cestovné - Vlak</t>
  </si>
  <si>
    <t>V 42672</t>
  </si>
  <si>
    <t>10945181</t>
  </si>
  <si>
    <t>V 42685</t>
  </si>
  <si>
    <t>Španieľsko X891   prac.cesta:Španieľsko, Castellon, ITF 15.000, od 31.10.2021 do 07.11.2021, LET, osôb:3(2+1+0)  (náklady hráča Méri Eszter ) Cest., Ubyt., Stravné</t>
  </si>
  <si>
    <t>Španieľsko X891   prac.cesta:Španieľsko, Castellon, ITF 15.000, od 31.10.2021 do 07.11.2021, LET, osôb:3(2+1+0)  (náklady hráča Behúlová Bianca ) Cest., Ubyt., Stravné</t>
  </si>
  <si>
    <t>V 42703</t>
  </si>
  <si>
    <t>ČR Praha X900   prac.cesta:ČR, Praha, BJK Cup, od 27.10.2021 do 03.11.2021, AUS,AUV,V, osôb:0(++) (nákl.stredisko:Fed Cup BJKC)  Cestovné VVSTZ</t>
  </si>
  <si>
    <t>45645701</t>
  </si>
  <si>
    <t>V 42704</t>
  </si>
  <si>
    <t>ČR Praha X900   prac.cesta:ČR, Praha, BJK Cup, od 27.10.2021 do 03.11.2021, AUS,AUV,V, osôb:0(++) (nákl.stredisko:Fed Cup BJKC)  Parkovné VVSTZ</t>
  </si>
  <si>
    <t>V 42707</t>
  </si>
  <si>
    <t>Valentýni Juraj</t>
  </si>
  <si>
    <t>V 42715</t>
  </si>
  <si>
    <t>Taliansko X889   prac.cesta:Taliansko, Bergamo, Challenger, od 30.10.2021 do 05.11.2021, LET, osôb:2(1+1+0)  (náklady hráča Horanský Filip ) Cestovné, Stravné</t>
  </si>
  <si>
    <t>V 42724</t>
  </si>
  <si>
    <t>Taliansko X890   prac.cesta:Taliansko, Bergamo, Challenger, od 30.10.2021 do 07.11.2021, LET, osôb:2(1+1+0)  (náklady hráča Molčan Alex ) Cest., Ubyt., Strané</t>
  </si>
  <si>
    <t>V 42725</t>
  </si>
  <si>
    <t>Fínsko X896   prac.cesta:Fínsko, Helsinki, Challenger, od 15.11.2021 do 21.11.2021, LET, osôb:2(1+1+0)  (náklady hráča Molčan Alex ) Cest., Ubyt., Strané</t>
  </si>
  <si>
    <t>V 42727</t>
  </si>
  <si>
    <t>Francúzsko X893   prac.cesta:Francúzsko, Pau, Challenger, od 12.11.2021 do 20.11.2021, LET, osôb:2(1+1+0)  (náklady hráča Gombos Norbert ) Stravné</t>
  </si>
  <si>
    <t>V 42728</t>
  </si>
  <si>
    <t>Nemecko X894   prac.cesta:Nemecko, Ingelhein, ITF J3, od 29.09.2021 do 02.10.2021, AUS, osôb:4(3+1+0)  (náklady hráča Daubnerová Nikola ) Ubyt., Stravné, Štartovné</t>
  </si>
  <si>
    <t>Nemecko X894   prac.cesta:Nemecko, Ingelhein, ITF J3, od 29.09.2021 do 02.10.2021, AUS, osôb:4(3+1+0)  (náklady hráča Vargová Nina ) Ubyt., Stravné, Štartovné</t>
  </si>
  <si>
    <t>Nemecko X894   prac.cesta:Nemecko, Ingelhein, ITF J3, od 29.09.2021 do 02.10.2021, AUS, osôb:4(3+1+0)  (náklady hráča Drugdová Salma ) Ubyt., Stravné, Štartovné</t>
  </si>
  <si>
    <t>Nemecko X894   prac.cesta:Nemecko, Ingelhein, ITF J3, od 29.09.2021 do 02.10.2021, AUS, osôb:4(3+1+0)  (náklady hráča Daubnerová Nikola ) Ubytovanie, Stravné</t>
  </si>
  <si>
    <t>Nemecko X894   prac.cesta:Nemecko, Ingelhein, ITF J3, od 29.09.2021 do 02.10.2021, AUS, osôb:4(3+1+0)  (náklady hráča Vargová Nina ) Ubytovanie, Stravné</t>
  </si>
  <si>
    <t>Nemecko X894   prac.cesta:Nemecko, Ingelhein, ITF J3, od 29.09.2021 do 02.10.2021, AUS, osôb:4(3+1+0)  (náklady hráča Drugdová Salma ) Ubytovanie, Stravné</t>
  </si>
  <si>
    <t>V 42729</t>
  </si>
  <si>
    <t>Rakúsko X895   prac.cesta:Rakúsko, Maria Lauzendorf, ITF J3, od 04.10.2021 do 09.10.2021, AUS, osôb:3(2+1+0)  (náklady hráča Daubnerová Nikola ) Štartovné, Vypletanie</t>
  </si>
  <si>
    <t>Rakúsko X895   prac.cesta:Rakúsko, Maria Lauzendorf, ITF J3, od 04.10.2021 do 09.10.2021, AUS, osôb:3(2+1+0)  (náklady hráča Vargová Nina ) Štartovné, Vypletanie</t>
  </si>
  <si>
    <t>Rakúsko X895   prac.cesta:Rakúsko, Maria Lauzendorf, ITF J3, od 04.10.2021 do 09.10.2021, AUS, osôb:3(2+1+0)  (náklady hráča Daubnerová Nikola ) Stravné</t>
  </si>
  <si>
    <t>Rakúsko X895   prac.cesta:Rakúsko, Maria Lauzendorf, ITF J3, od 04.10.2021 do 09.10.2021, AUS, osôb:3(2+1+0)  (náklady hráča Vargová Nina ) Stravné</t>
  </si>
  <si>
    <t>V 42730</t>
  </si>
  <si>
    <t>Španieľsko X887   prac.cesta:Španielsko, Vigo, ITF J2, Sanxenxo, ITF J1, od 10.10.2021 do 22.10.2021, LET, osôb:5(4+1+0)  (náklady hráča Daubnerová Nikola ) Cest., Ubyt., Strané</t>
  </si>
  <si>
    <t>Španieľsko X887   prac.cesta:Španielsko, Vigo, ITF J2, Sanxenxo, ITF J1, od 10.10.2021 do 22.10.2021, LET, osôb:5(4+1+0)  (náklady hráča Vargová Nina ) Cest., Ubyt., Strané</t>
  </si>
  <si>
    <t>Španieľsko X887   prac.cesta:Španielsko, Vigo, ITF J2, Sanxenxo, ITF J1, od 10.10.2021 do 22.10.2021, LET, osôb:5(4+1+0)  (náklady hráča Naď Peter ) Cest., Ubyt., Strané</t>
  </si>
  <si>
    <t>Španieľsko X887   prac.cesta:Španielsko, Vigo, ITF J2, Sanxenxo, ITF J1, od 10.10.2021 do 22.10.2021, LET, osôb:5(4+1+0)  (náklady hráča Zelničková Radka ) Cestovné, Štartovné</t>
  </si>
  <si>
    <t>V 42731</t>
  </si>
  <si>
    <t>ČR Opava X902   prac.cesta:ČR, Opava, Futures, od 14.11.2021 do 19.11.2021, AUV, osôb:1(1+0+0) (nákl.stredisko:Pokorný Lukáš)  Cestovné - PHM</t>
  </si>
  <si>
    <t>V 42732</t>
  </si>
  <si>
    <t>ČR Ostrava X903   prac.cesta:ČR, Ostrava, Futures, od 20.11.2021 do 27.11.2021, AUV, osôb:1(1+0+0) (nákl.stredisko:Pokorný Lukáš)  Cestovné - PHM</t>
  </si>
  <si>
    <t>V 42767</t>
  </si>
  <si>
    <t>Španieľsko X901   prac.cesta:Španieľsko, Palma De Malorca, Tennis Festival U12, od 13.11.2021 do 21.11.2021, LET, osôb:2(1+1+0)  (náklady hráča Sloboda Leon ) Cestovné, Stravné</t>
  </si>
  <si>
    <t>Sloboda Radovan, Ing.</t>
  </si>
  <si>
    <t>V 42769</t>
  </si>
  <si>
    <t>Vízum Austrália X910   prac.cesta:Australia, Melbourne, Australian Open 2022, od 00.01.1900 do 00.01.1900, LET, osôb:2(1+1+0)  (náklady hráča Gombos Norbert ) Cestovné - Vízum</t>
  </si>
  <si>
    <t>Vízum Austrália X910   prac.cesta:Australia, Melbourne, Australian Open 2022, od 00.01.1900 do 00.01.1900, LET, osôb:2(1+1+0)  (náklady hráča Horanský Filip ) Cestovné - Vízum</t>
  </si>
  <si>
    <t>Vízum Austrália X910   prac.cesta:Australia, Melbourne, Australian Open 2022, od 00.01.1900 do 00.01.1900, LET, osôb:2(1+1+0)  (náklady hráča Šrámková Rebecca ) Cestovné - Vízum</t>
  </si>
  <si>
    <t>V 42777</t>
  </si>
  <si>
    <t>Izrael X888   prac.cesta:Izrael, Haifa, ITF J3, Kiryat Shmona, ITF J2, od 11.11.2021 do 25.11.2021, LET, osôb:2(1+1+0)  (náklady hráča Jamrichová Renáta ) Cest., Ubyt., Stravné</t>
  </si>
  <si>
    <t>V 42787</t>
  </si>
  <si>
    <t>Potrugalsko X911   prac.cesta:Australia, Melbourne, Australian Open 2022, od 00.01.1900 do 00.01.1900, LET, osôb:2(1+1+0)  (náklady hráča Sloboda Leon ) Cest., Ubyt., Stravné</t>
  </si>
  <si>
    <t>V 42805</t>
  </si>
  <si>
    <t>Austrália X899   prac.cesta:Australia, Melbourne, WTA, Melbourne, Australian Open 2022, od 27.12.2021 do 15.1.20222, LET, osôb:2(1+1+0)  (náklady hráča Šrámková Rebecca ) Stravné</t>
  </si>
  <si>
    <t>V 42806</t>
  </si>
  <si>
    <t>Izrael X888   prac.cesta:Izrael, Haifa, ITF J3, Kiryat Shmona, ITF J2, od 11.11.2021 do 25.11.2021, LET, osôb:2(1+1+0)  (náklady hráča Jamrichová Renáta ) Cestovné - D.Poplatky</t>
  </si>
  <si>
    <t>V 43006</t>
  </si>
  <si>
    <t>474,20USD Egypt X695   prac.cesta:Egypt, Sharm El Sheikh, Futures $15.000, Sharm El Sheikh, Futures $15.000, Sharm El Sheikh, Futures $15.000, od 26.01.2021 do 18.02.2021, LET, osôb:6(5+1+0)  (náklady hráča Méri Eszter ) Cest., Ubyt., Covid-19</t>
  </si>
  <si>
    <t>474,20USD Egypt X695   prac.cesta:Egypt, Sharm El Sheikh, Futures $15.000, Sharm El Sheikh, Futures $15.000, Sharm El Sheikh, Futures $15.000, od 26.01.2021 do 18.02.2021, LET, osôb:6(5+1+0)  (náklady hráča Minárik Krištof ) Cest., Ubyt., Covid-19</t>
  </si>
  <si>
    <t>474,20USD Egypt X695   prac.cesta:Egypt, Sharm El Sheikh, Futures $15.000, Sharm El Sheikh, Futures $15.000, Sharm El Sheikh, Futures $15.000, od 26.01.2021 do 18.02.2021, LET, osôb:6(5+1+0)  (náklady hráča Fekete János ) Cest., Ubyt., Covid-19</t>
  </si>
  <si>
    <t>474,20USD Egypt X695   prac.cesta:Egypt, Sharm El Sheikh, Futures $15.000, Sharm El Sheikh, Futures $15.000, Sharm El Sheikh, Futures $15.000, od 26.01.2021 do 18.02.2021, LET, osôb:6(5+1+0)  (náklady hráča Palovič Lukáš ) Cest., Ubyt., Covid-19</t>
  </si>
  <si>
    <t>474,20USD Egypt X695   prac.cesta:Egypt, Sharm El Sheikh, Futures $15.000, Sharm El Sheikh, Futures $15.000, Sharm El Sheikh, Futures $15.000, od 26.01.2021 do 18.02.2021, LET, osôb:6(5+1+0)  (náklady hráča Novanský Michal ) Cest., Ubyt., Covid-19</t>
  </si>
  <si>
    <t>V 43008</t>
  </si>
  <si>
    <t>2447USD USA X698   prac.cesta:USA, Orlando, ITF, Boca Raton, ITF, od 12.02.2021 do 26.02.2021, LET, osôb:2(1+1+0)  (náklady hráča Šrámková Rebecca ) Cest., Ubyt., Stravné</t>
  </si>
  <si>
    <t>V 43009</t>
  </si>
  <si>
    <t>1933USD Mexico X700   prac.cesta:Mexico, Gualadaraja, WTA, Monterrey, WTA, od 01.03.2021 do 21.03.2021, LET, osôb:2(1+1+0)  (náklady hráča Schmiedlová Anna Karolína ) Cestovné, Ubytovanie</t>
  </si>
  <si>
    <t>V 43016</t>
  </si>
  <si>
    <t>198USD Ekvádor X693   prac.cesta:Ekvádor, ITF1, Paraguay, ITF1, Brazília, ITF1, Brazília, ITF "A", od 03.02.2021 do 07.03.2021, LET, osôb:5(3+2+0)  (náklady hráča Behúlová Bianca ) Cest., Štartovné, Test</t>
  </si>
  <si>
    <t>190USD Ekvádor X693   prac.cesta:Ekvádor, ITF1, Paraguay, ITF1, Brazília, ITF1, Brazília, ITF "A", od 03.02.2021 do 07.03.2021, LET, osôb:5(3+2+0)  (náklady hráča Zelničková Radka ) Cest., Štartovné, Test</t>
  </si>
  <si>
    <t>295,40USD Ekvádor X693   prac.cesta:Ekvádor, ITF1, Paraguay, ITF1, Brazília, ITF1, Brazília, ITF "A", od 03.02.2021 do 07.03.2021, LET, osôb:5(3+2+0)  (náklady hráča Privara Peter Benjamín ) Cest., Štartovné, Test</t>
  </si>
  <si>
    <t>430USD Ekvádor X693   prac.cesta:Ekvádor, ITF1, Paraguay, ITF1, Brazília, ITF1, Brazília, ITF "A", od 03.02.2021 do 07.03.2021, LET, osôb:5(3+2+0)  (náklady hráča Behúlová Bianca ) Cest., Ubyt., Test</t>
  </si>
  <si>
    <t>847,30USD Ekvádor X693   prac.cesta:Ekvádor, ITF1, Paraguay, ITF1, Brazília, ITF1, Brazília, ITF "A", od 03.02.2021 do 07.03.2021, LET, osôb:5(3+2+0)  (náklady hráča Zelničková Radka ) Cest., Ubyt., Test</t>
  </si>
  <si>
    <t>847,30USD Ekvádor X693   prac.cesta:Ekvádor, ITF1, Paraguay, ITF1, Brazília, ITF1, Brazília, ITF "A", od 03.02.2021 do 07.03.2021, LET, osôb:5(3+2+0)  (náklady hráča Privara Peter Benjamín ) Cest., Ubyt., Test</t>
  </si>
  <si>
    <t>6,66USD Ekvádor X693   prac.cesta:Ekvádor, ITF1, Paraguay, ITF1, Brazília, ITF1, Brazília, ITF "A", od 03.02.2021 do 07.03.2021, LET, osôb:5(3+2+0)  (náklady hráča Behúlová Bianca ) Tenisové Lopty</t>
  </si>
  <si>
    <t>6,67USD Ekvádor X693   prac.cesta:Ekvádor, ITF1, Paraguay, ITF1, Brazília, ITF1, Brazília, ITF "A", od 03.02.2021 do 07.03.2021, LET, osôb:5(3+2+0)  (náklady hráča Zelničková Radka ) Tenisové Lopty</t>
  </si>
  <si>
    <t>6,67USD Ekvádor X693   prac.cesta:Ekvádor, ITF1, Paraguay, ITF1, Brazília, ITF1, Brazília, ITF "A", od 03.02.2021 do 07.03.2021, LET, osôb:5(3+2+0)  (náklady hráča Privara Peter Benjamín ) Tenisové Lopty</t>
  </si>
  <si>
    <t>V 43017</t>
  </si>
  <si>
    <t>42,33USD Paraguai X693   prac.cesta:Ekvádor, ITF1, Paraguay, ITF1, Brazília, ITF1, Brazília, ITF "A", od 03.02.2021 do 07.03.2021, LET, osôb:5(3+2+0)  (náklady hráča Behúlová Bianca ) Cestovné</t>
  </si>
  <si>
    <t>42,33USD Paraguai X693   prac.cesta:Ekvádor, ITF1, Paraguay, ITF1, Brazília, ITF1, Brazília, ITF "A", od 03.02.2021 do 07.03.2021, LET, osôb:5(3+2+0)  (náklady hráča Zelničková Radka ) Cestovné</t>
  </si>
  <si>
    <t>138,34USD ParaguaiX693   prac.cesta:Ekvádor, ITF1, Paraguay, ITF1, Brazília, ITF1, Brazília, ITF "A", od 03.02.2021 do 07.03.2021, LET, osôb:5(3+2+0)  (náklady hráča Privara Peter Benjamín ) Cestovné, Ubytovanie</t>
  </si>
  <si>
    <t>243,50USD ParaguaiX693   prac.cesta:Ekvádor, ITF1, Paraguay, ITF1, Brazília, ITF1, Brazília, ITF "A", od 03.02.2021 do 07.03.2021, LET, osôb:5(3+2+0)  (náklady hráča Zelničková Radka ) Cestovné, Ubytovanie</t>
  </si>
  <si>
    <t>243,50USD ParaguaiX693   prac.cesta:Ekvádor, ITF1, Paraguay, ITF1, Brazília, ITF1, Brazília, ITF "A", od 03.02.2021 do 07.03.2021, LET, osôb:5(3+2+0)  (náklady hráča Privara Peter Benjamín ) Cestovné, Ubytovanie</t>
  </si>
  <si>
    <t>V 43018</t>
  </si>
  <si>
    <t>295,50USD Brazil X693   prac.cesta:Ekvádor, ITF1, Paraguay, ITF1, Brazília, ITF1, Brazília, ITF "A", od 03.02.2021 do 07.03.2021, LET, osôb:5(3+2+0)  (náklady hráča Behúlová Bianca ) Cest., Ubyt., Štartovné</t>
  </si>
  <si>
    <t>337,60USD Brazil X693   prac.cesta:Ekvádor, ITF1, Paraguay, ITF1, Brazília, ITF1, Brazília, ITF "A", od 03.02.2021 do 07.03.2021, LET, osôb:5(3+2+0)  (náklady hráča Zelničková Radka ) Cest., Ubyt., Štartovné</t>
  </si>
  <si>
    <t>360,60USD Brazil X693   prac.cesta:Ekvádor, ITF1, Paraguay, ITF1, Brazília, ITF1, Brazília, ITF "A", od 03.02.2021 do 07.03.2021, LET, osôb:5(3+2+0)  (náklady hráča Privara Peter Benjamín ) Cest., Ubyt., Štartovné</t>
  </si>
  <si>
    <t>239,65USD Brazil X693   prac.cesta:Ekvádor, ITF1, Paraguay, ITF1, Brazília, ITF1, Brazília, ITF "A", od 03.02.2021 do 07.03.2021, LET, osôb:5(3+2+0)  (náklady hráča Behúlová Bianca ) Cest., Ubyt., Test</t>
  </si>
  <si>
    <t>244,50USD Brazil X693   prac.cesta:Ekvádor, ITF1, Paraguay, ITF1, Brazília, ITF1, Brazília, ITF "A", od 03.02.2021 do 07.03.2021, LET, osôb:5(3+2+0)  (náklady hráča Zelničková Radka ) Cest., Ubyt., Test</t>
  </si>
  <si>
    <t>244,50USD Brazil X693   prac.cesta:Ekvádor, ITF1, Paraguay, ITF1, Brazília, ITF1, Brazília, ITF "A", od 03.02.2021 do 07.03.2021, LET, osôb:5(3+2+0)  (náklady hráča Privara Peter Benjamín ) Cest., Ubyt., Test</t>
  </si>
  <si>
    <t>8,66USD Brazil X693   prac.cesta:Ekvádor, ITF1, Paraguay, ITF1, Brazília, ITF1, Brazília, ITF "A", od 03.02.2021 do 07.03.2021, LET, osôb:5(3+2+0)  (náklady hráča Behúlová Bianca ) Nájom Kurtov</t>
  </si>
  <si>
    <t>8,66USD Brazil X693   prac.cesta:Ekvádor, ITF1, Paraguay, ITF1, Brazília, ITF1, Brazília, ITF "A", od 03.02.2021 do 07.03.2021, LET, osôb:5(3+2+0)  (náklady hráča Zelničková Radka ) Nájom Kurtov</t>
  </si>
  <si>
    <t>8,67USD Brazil X693   prac.cesta:Ekvádor, ITF1, Paraguay, ITF1, Brazília, ITF1, Brazília, ITF "A", od 03.02.2021 do 07.03.2021, LET, osôb:5(3+2+0)  (náklady hráča Privara Peter Benjamín ) Nájom Kurtov</t>
  </si>
  <si>
    <t>7,22USD Brazil X693   prac.cesta:Ekvádor, ITF1, Paraguay, ITF1, Brazília, ITF1, Brazília, ITF "A", od 03.02.2021 do 07.03.2021, LET, osôb:5(3+2+0)  (náklady hráča Behúlová Bianca ) Tenisové Lopty</t>
  </si>
  <si>
    <t>7,22USD Brazil X693   prac.cesta:Ekvádor, ITF1, Paraguay, ITF1, Brazília, ITF1, Brazília, ITF "A", od 03.02.2021 do 07.03.2021, LET, osôb:5(3+2+0)  (náklady hráča Zelničková Radka ) Tenisové Lopty</t>
  </si>
  <si>
    <t>7,22USD Brazil X693   prac.cesta:Ekvádor, ITF1, Paraguay, ITF1, Brazília, ITF1, Brazília, ITF "A", od 03.02.2021 do 07.03.2021, LET, osôb:5(3+2+0)  (náklady hráča Privara Peter Benjamín ) Tenisové Lopty</t>
  </si>
  <si>
    <t>3,33USD Brazil X693   prac.cesta:Ekvádor, ITF1, Paraguay, ITF1, Brazília, ITF1, Brazília, ITF "A", od 03.02.2021 do 07.03.2021, LET, osôb:5(3+2+0)  (náklady hráča Behúlová Bianca ) Respirátory</t>
  </si>
  <si>
    <t>3,33USD Brazil X693   prac.cesta:Ekvádor, ITF1, Paraguay, ITF1, Brazília, ITF1, Brazília, ITF "A", od 03.02.2021 do 07.03.2021, LET, osôb:5(3+2+0)  (náklady hráča Zelničková Radka ) Respirátory</t>
  </si>
  <si>
    <t>3,34USD Brazil X693   prac.cesta:Ekvádor, ITF1, Paraguay, ITF1, Brazília, ITF1, Brazília, ITF "A", od 03.02.2021 do 07.03.2021, LET, osôb:5(3+2+0)  (náklady hráča Privara Peter Benjamín ) Respirátory</t>
  </si>
  <si>
    <t>V 43019</t>
  </si>
  <si>
    <t>4931USD USA X831   prac.cesta:USA, New York, US Open 2021, od 18.08.2021 do 04.09.2021, LET, osôb:2(1+1+0)  (náklady hráča Schmiedlová Anna Karolína ) Cest., Ubyt., Stravné</t>
  </si>
  <si>
    <t>V 43020</t>
  </si>
  <si>
    <t>1538USD USA X832   prac.cesta:USA, New York, US Open 2021, od 18.08.2021 do 05.09.2021, LET, osôb:3(2+1+0)  (náklady hráča Horanský Filip ) Cest., Ubyt., Stravné</t>
  </si>
  <si>
    <t>1538USD USA X832   prac.cesta:USA, New York, US Open 2021, od 18.08.2021 do 05.09.2021, LET, osôb:3(2+1+0)  (náklady hráča Molčan Alex ) Cest., Ubyt., Stravné</t>
  </si>
  <si>
    <t>V 43021</t>
  </si>
  <si>
    <t>1320USD USA X833   prac.cesta:USA, Cincinnati, ATP, Winston-Salem, ATP, New York, US Open 2021, od 11.08.2021 do 01.09.2021, LET, osôb:2(1+1+0)  (náklady hráča Gombos Norbert ) Cestovné, Stravné</t>
  </si>
  <si>
    <t>V 43022</t>
  </si>
  <si>
    <t>308,75USD USA X835   prac.cesta:USA, New York, US Open 2021, od 18.08.2021 do 06.09.2021, LET, osôb:5(4+1+0)  (náklady hráča Gombos Norbert ) Cestovné, Stravné</t>
  </si>
  <si>
    <t>308,75USD USA X835   prac.cesta:USA, New York, US Open 2021, od 18.08.2021 do 06.09.2021, LET, osôb:5(4+1+0)  (náklady hráča Horanský Filip ) Cestovné, Stravné</t>
  </si>
  <si>
    <t>308,75USD USA X835   prac.cesta:USA, New York, US Open 2021, od 18.08.2021 do 06.09.2021, LET, osôb:5(4+1+0)  (náklady hráča Molčan Alex ) Cestovné, Stravné</t>
  </si>
  <si>
    <t>308,75USD USA X835   prac.cesta:USA, New York, US Open 2021, od 18.08.2021 do 06.09.2021, LET, osôb:5(4+1+0)  (náklady hráča Šrámková Rebecca ) Cestovné, Stravné</t>
  </si>
  <si>
    <t>V 43023</t>
  </si>
  <si>
    <t>3607USD USA X836   prac.cesta:USA, New York, US Open 2021, od 18.08.2021 do 28.08.2021, LET, osôb:2(1+1+0)  (náklady hráča Šrámková Rebecca ) Cest., Ubyt., Stravné</t>
  </si>
  <si>
    <t>V 43024</t>
  </si>
  <si>
    <t>372USD USA X839   prac.cesta:USA, New York, US Open 2021, od 02.09.2021 do 12.09.2021, LET, osôb:4(3+1+0)  (náklady hráča Behúlová Bianca ) Cestovné, Stravné</t>
  </si>
  <si>
    <t>372USD USA X839   prac.cesta:USA, New York, US Open 2021, od 02.09.2021 do 12.09.2021, LET, osôb:4(3+1+0)  (náklady hráča Zelničková Radka ) Cestovné, Stravné</t>
  </si>
  <si>
    <t>347USD USA X839   prac.cesta:USA, New York, US Open 2021, od 02.09.2021 do 12.09.2021, LET, osôb:4(3+1+0)  (náklady hráča Privara Peter Benjamín ) Cestovné, Stravné</t>
  </si>
  <si>
    <t>168,50USD USA X839   prac.cesta:USA, New York, US Open 2021, od 02.09.2021 do 12.09.2021, LET, osôb:4(3+1+0)  (náklady hráča Behúlová Bianca ) Cestovné, Stravné</t>
  </si>
  <si>
    <t>168,50USD USA X839   prac.cesta:USA, New York, US Open 2021, od 02.09.2021 do 12.09.2021, LET, osôb:4(3+1+0)  (náklady hráča Zelničková Radka ) Cestovné, Stravné</t>
  </si>
  <si>
    <t>697USD USA X839   prac.cesta:USA, New York, US Open 2021, od 02.09.2021 do 12.09.2021, LET, osôb:4(3+1+0)  (náklady hráča Privara Peter Benjamín ) Cestovné, Stravné</t>
  </si>
  <si>
    <t>V 43026</t>
  </si>
  <si>
    <t>3932USD USA X863   prac.cesta:USA, Indian Wells, WTA, od 30.09.2021 do 10.10.2021, LET, osôb:2(1+1+0)  (náklady hráča Schmiedlová Anna Karolína ) Cest., Ubyt., Stravné</t>
  </si>
  <si>
    <t>V 44002</t>
  </si>
  <si>
    <t>240CHF Švajčiar. X775   prac.cesta:Švajčiarsko, Klosters, ITF/Futures $25.000, od 17.06.2021 do 22.06.2021, AUS, osôb:3(2+1+0)  (náklady hráča Čisovská Romana ) Stravné</t>
  </si>
  <si>
    <t>240CHF Švajčiar. X775   prac.cesta:Švajčiarsko, Klosters, ITF/Futures $25.000, od 17.06.2021 do 22.06.2021, AUS, osôb:3(2+1+0)  (náklady hráča Palovič Lukáš ) Stravné</t>
  </si>
  <si>
    <t>10CHF Švajčiar. X775   prac.cesta:Švajčiarsko, Klosters, ITF/Futures $25.000, od 17.06.2021 do 22.06.2021, AUS, osôb:3(2+1+0)  (náklady hráča Čisovská Romana ) Tenisové Lopty</t>
  </si>
  <si>
    <t>10CHF Švajčiar. X775   prac.cesta:Švajčiarsko, Klosters, ITF/Futures $25.000, od 17.06.2021 do 22.06.2021, AUS, osôb:3(2+1+0)  (náklady hráča Palovič Lukáš ) Tenisové Lopty</t>
  </si>
  <si>
    <t>V 44004</t>
  </si>
  <si>
    <t>189CHF Švajčiar. X818   prac.cesta:Švajčiarsko, Klosters, SC U18, od 16.07.2021 do 23.07.2021, AUS, osôb:6(4+2+0)  (náklady hráča Behúlová Bianca ) Cest., Ubyt., Stravné</t>
  </si>
  <si>
    <t>413CHF Švajčiar. X818   prac.cesta:Švajčiarsko, Klosters, SC U18, od 16.07.2021 do 23.07.2021, AUS, osôb:6(4+2+0)  (náklady hráča Naď Peter ) Cest., Ubyt., Stravné</t>
  </si>
  <si>
    <t>483CHF Švajčiar. X818   prac.cesta:Švajčiarsko, Klosters, SC U18, od 16.07.2021 do 23.07.2021, AUS, osôb:6(4+2+0)  (náklady hráča Zelničková Radka ) Cest., Ubyt., Stravné</t>
  </si>
  <si>
    <t>413CHF Švajčiar. X818   prac.cesta:Švajčiarsko, Klosters, SC U18, od 16.07.2021 do 23.07.2021, AUS, osôb:6(4+2+0)  (náklady hráča Privara Peter Benjamín ) Cest., Ubyt., Stravné</t>
  </si>
  <si>
    <t>74,50CHF Švajč. X818   prac.cesta:Švajčiarsko, Klosters, SC U18, od 16.07.2021 do 23.07.2021, AUS, osôb:6(4+2+0)  (náklady hráča Behúlová Bianca ) Cest., Ubyt., Stravné</t>
  </si>
  <si>
    <t>74,50CHF Švajč. X818   prac.cesta:Švajčiarsko, Klosters, SC U18, od 16.07.2021 do 23.07.2021, AUS, osôb:6(4+2+0)  (náklady hráča Zelničková Radka ) Cest., Ubyt., Stravné</t>
  </si>
  <si>
    <t>211,50CHF Švajč. X818   prac.cesta:Švajčiarsko, Klosters, SC U18, od 16.07.2021 do 23.07.2021, AUS, osôb:6(4+2+0)  (náklady hráča Naď Peter ) Cest., Ubyt., Stravné</t>
  </si>
  <si>
    <t>211,50CHF Švajč. X818   prac.cesta:Švajčiarsko, Klosters, SC U18, od 16.07.2021 do 23.07.2021, AUS, osôb:6(4+2+0)  (náklady hráča Privara Peter Benjamín ) Cest., Ubyt., Stravné</t>
  </si>
  <si>
    <t>V 44006</t>
  </si>
  <si>
    <t>580CHF Švajčiarko X865   prac.cesta:Švajčiarsko, Biel, Challenger, od 19.09.2021 do 22.09.2021, AUS, osôb:2(1+1+0)  (náklady hráča Klein Lukáš ) Cest., Ubyt., Stravné</t>
  </si>
  <si>
    <t>V 45004</t>
  </si>
  <si>
    <t>4600CZK ČR X728   prac.cesta:ČR, Říčany, RPM Junior, od 23.04.2021 do 29.04.2021, AUS, osôb:3(1+2+0)  (náklady hráča Naď Peter ) Ubytovanie, Stravné</t>
  </si>
  <si>
    <t>600CZK ČR X728   prac.cesta:ČR, Říčany, RPM Junior, od 23.04.2021 do 29.04.2021, AUS, osôb:3(1+2+0)  (náklady hráča Naď Peter ) Stravné</t>
  </si>
  <si>
    <t>V 45006</t>
  </si>
  <si>
    <t>2725CZK ČR X738   prac.cesta:ČR, Praha, Futures $25.000, od 08.05.2021 do 10.05.2021, AUS, osôb:3(2+1+0)  (náklady hráča Minárik Krištof ) Ubyt., Stravné, Test</t>
  </si>
  <si>
    <t>2725CZK ČR X738   prac.cesta:ČR, Praha, Futures $25.000, od 08.05.2021 do 10.05.2021, AUS, osôb:3(2+1+0)  (náklady hráča Karol Miloš ) Ubyt., Stravné, Test</t>
  </si>
  <si>
    <t>V 45007</t>
  </si>
  <si>
    <t>600CZK ČR X739   prac.cesta:ČR, Říčany, RPM Junior, od 29.05.2021 do 29.05.2021, AUS, osôb:2(1+1+0)  (náklady hráča Naď Peter ) Stravné</t>
  </si>
  <si>
    <t>V 45011</t>
  </si>
  <si>
    <t>4200CZK ČR X740   prac.cesta:ČR, Praha, ATP, od 01.05.2021 do 08.05.2021, AUV, osôb:2(1+1+0)  (náklady hráča Gombos Norbert ) Stravné</t>
  </si>
  <si>
    <t>V 45012</t>
  </si>
  <si>
    <t>1350CZK ČR X762   prac.cesta:ČR, Most, Futures $25.000, od 22.05.2021 do 23.05.2021, AUS, osôb:3(2+1+0)  (náklady hráča Novanský Michal ) Ubyt., Stravné, Test</t>
  </si>
  <si>
    <t>1350CZK ČR X762   prac.cesta:ČR, Most, Futures $25.000, od 22.05.2021 do 23.05.2021, AUS, osôb:3(2+1+0)  (náklady hráča Karol Miloš ) Ubyt., Stravné, Test</t>
  </si>
  <si>
    <t>V 45013</t>
  </si>
  <si>
    <t>21850CZK ČR X741   prac.cesta:ČR, Ostrava, Challenger, od 23.04.2021 do 30.04.2021, AUS, osôb:2(1+1+0)  (náklady hráča Klein Lukáš ) Ubyt., Stravné, Test</t>
  </si>
  <si>
    <t>V 45014</t>
  </si>
  <si>
    <t>3595CZK ČR X742   prac.cesta:ČR, Most, Futures $25.000, od 22.05.2021 do 23.05.2021, AUS, osôb:2(1+1+0)  (náklady hráča Pokorný Lukáš ) Cest., Ubyt., Stravné</t>
  </si>
  <si>
    <t>V 45015</t>
  </si>
  <si>
    <t>1650CZK ČR X742   prac.cesta:ČR, Most, Futures $25.000, od 22.05.2021 do 23.05.2021, AUS, osôb:2(1+1+0) (nákl.stredisko:Pokorný Lukáš)  Ubytovanie, Štartovné</t>
  </si>
  <si>
    <t>V 45018</t>
  </si>
  <si>
    <t>3700CZK ČR X768   prac.cesta:ČR, Pardubice, Žena "A", od 13.06.2021 do 15.06.2021, AUS, osôb:2(1+1+0)  (náklady hráča Zelničková Radka ) Ubytovanie, Stravné</t>
  </si>
  <si>
    <t>V 45022</t>
  </si>
  <si>
    <t>4500CZK ČR X776   prac.cesta:ČR, Prostějov, Challenger, od 12.06.2021 do 19.06.2021, AUS, osôb:2(1+1+0)  (náklady hráča Molčan Alex ) Stravné</t>
  </si>
  <si>
    <t>V 45023</t>
  </si>
  <si>
    <t>1200CZK ČR X777   prac.cesta:ČR, Rakovník, SC D(14), od 26.06.2021 do 29.06.2021, AUS, osôb:4(3+1+0)  (náklady hráča Jamrichová Renáta ) Stravné</t>
  </si>
  <si>
    <t>1200CZK ČR X777   prac.cesta:ČR, Rakovník, SC D(14), od 26.06.2021 do 29.06.2021, AUS, osôb:4(3+1+0)  (náklady hráča Hradecká Lucia ) Stravné</t>
  </si>
  <si>
    <t>1200CZK ČR X777   prac.cesta:ČR, Rakovník, SC D(14), od 26.06.2021 do 29.06.2021, AUS, osôb:4(3+1+0)  (náklady hráča Žabková Kiara ) Stravné</t>
  </si>
  <si>
    <t>800CZK ČR X777   prac.cesta:ČR, Rakovník, SC D(14), od 26.06.2021 do 29.06.2021, AUS, osôb:4(3+1+0)  (náklady hráča Jamrichová Renáta ) Stravné</t>
  </si>
  <si>
    <t>800CZK ČR X777   prac.cesta:ČR, Rakovník, SC D(14), od 26.06.2021 do 29.06.2021, AUS, osôb:4(3+1+0)  (náklady hráča Hradecká Lucia ) Stravné</t>
  </si>
  <si>
    <t>800CZK ČR X777   prac.cesta:ČR, Rakovník, SC D(14), od 26.06.2021 do 29.06.2021, AUS, osôb:4(3+1+0)  (náklady hráča Žabková Kiara ) Stravné</t>
  </si>
  <si>
    <t>V 45030</t>
  </si>
  <si>
    <t>2704CZK ČR X804   prac.cesta:ČR, Rakovník, SC CH(12), od 20.07.2021 do 25.07.2021, AUS, osôb:4(3+1+0)  (náklady hráča Sloboda Leon ) Cest., Ubyt., Stravné</t>
  </si>
  <si>
    <t>2454CZK ČR X804   prac.cesta:ČR, Rakovník, SC CH(12), od 20.07.2021 do 25.07.2021, AUS, osôb:4(3+1+0)  (náklady hráča Petráško Matúš ) Cest., Ubyt., Stravné</t>
  </si>
  <si>
    <t>3464CZK ČR X804   prac.cesta:ČR, Rakovník, SC CH(12), od 20.07.2021 do 25.07.2021, AUS, osôb:4(3+1+0)  (náklady hráča Lipták Matej ) Cest., Ubyt., Stravné</t>
  </si>
  <si>
    <t>1535CZK ČR X804   prac.cesta:ČR, Rakovník, SC CH(12), od 20.07.2021 do 25.07.2021, AUS, osôb:4(3+1+0)  (náklady hráča Sloboda Leon ) Cest., Ubyt., Stravné</t>
  </si>
  <si>
    <t>1535CZK ČR X804   prac.cesta:ČR, Rakovník, SC CH(12), od 20.07.2021 do 25.07.2021, AUS, osôb:4(3+1+0)  (náklady hráča Petráško Matúš ) Cest., Ubyt., Stravné</t>
  </si>
  <si>
    <t>1534CZK ČR X804   prac.cesta:ČR, Rakovník, SC CH(12), od 20.07.2021 do 25.07.2021, AUS, osôb:4(3+1+0)  (náklady hráča Lipták Matej ) Cest., Ubyt., Stravné</t>
  </si>
  <si>
    <t>V 45031</t>
  </si>
  <si>
    <t>11210CZK ČR X805   prac.cesta:ČR, Plzeň, ITF2, od 29.06.2021 do 03.07.2021, AUS, osôb:2(1+1+0)  (náklady hráča Pokorný Lukáš ) Cest., Ubyt., Stravné</t>
  </si>
  <si>
    <t>V 45033</t>
  </si>
  <si>
    <t>1700CZK ČR X806   prac.cesta:ČR, Plzeň, ITF2, od 27.06.2021 do 01.07.2021, AUS, osôb:3(2+1+0)  (náklady hráča Suchánková Sára ) Stravné, Štartovné</t>
  </si>
  <si>
    <t>5900CZK ČR X806   prac.cesta:ČR, Plzeň, ITF2, od 27.06.2021 do 01.07.2021, AUS, osôb:3(2+1+0)  (náklady hráča Drugdová Salma ) Ubyt., Stravné, Štartovné</t>
  </si>
  <si>
    <t>4500CZK ČR X806   prac.cesta:ČR, Plzeň, ITF2, od 27.06.2021 do 01.07.2021, AUS, osôb:3(2+1+0)  (náklady hráča Suchánková Sára ) Ubytovanie, Stravné</t>
  </si>
  <si>
    <t>4500CZK ČR X806   prac.cesta:ČR, Plzeň, ITF2, od 27.06.2021 do 01.07.2021, AUS, osôb:3(2+1+0)  (náklady hráča Drugdová Salma ) Ubytovanie, Stravné</t>
  </si>
  <si>
    <t>V 45034</t>
  </si>
  <si>
    <t>1500CZK ČR X807   prac.cesta:ČR, Olomouc, ITF $60.000, od 17.07.2021 do 19.07.2021, AUS, osôb:2(1+1+0)  (náklady hráča Vargová Nina ) Stravné</t>
  </si>
  <si>
    <t>V 45037</t>
  </si>
  <si>
    <t>12175CZK ČR X808   prac.cesta:ČR, Véska, ITF4, od 11.07.2021 do 17.07.2021, AUS, osôb:2(1+1+0)  (náklady hráča Jamrichová Renáta ) Ubyt., Stravné, Štartovné</t>
  </si>
  <si>
    <t>11075CZK ČR X808   prac.cesta:ČR, Véska, ITF4, od 11.07.2021 do 17.07.2021, AUS, osôb:2(1+1+0)  (náklady hráča Jamrichová Renáta ) Ubytovanie, Stravné</t>
  </si>
  <si>
    <t>V 45038</t>
  </si>
  <si>
    <t>2930CZK ČR X809   prac.cesta:ČR, Most, SC D(14), od 18.07.2021 do 25.07.2021, AUS, osôb:3(2+1+0)  (náklady hráča Jamrichová Renáta ) Cest., Stravné, Test</t>
  </si>
  <si>
    <t>3430CZK ČR X809   prac.cesta:ČR, Most, SC D(14), od 18.07.2021 do 25.07.2021, AUS, osôb:3(2+1+0)  (náklady hráča Žabková Kiara ) Cest., Stravné, Test</t>
  </si>
  <si>
    <t>3265,50CZK ČR X809   prac.cesta:ČR, Most, SC D(14), od 18.07.2021 do 25.07.2021, AUS, osôb:3(2+1+0)  (náklady hráča Jamrichová Renáta ) Cest., Stravné, Test</t>
  </si>
  <si>
    <t>3265,50CZK ČR X809   prac.cesta:ČR, Most, SC D(14), od 18.07.2021 do 25.07.2021, AUS, osôb:3(2+1+0)  (náklady hráča Žabková Kiara ) Cest., Stravné, Test</t>
  </si>
  <si>
    <t>V 45039</t>
  </si>
  <si>
    <t>1600CZK ČR X810   prac.cesta:ČR, Most, SC U(14), od 18.07.2021 do 22.07.2021, AUS, osôb:3(2+1+0)  (náklady hráča Balaščák Daniel ) Stravné, Testy</t>
  </si>
  <si>
    <t>1600CZK ČR X810   prac.cesta:ČR, Most, SC U(14), od 18.07.2021 do 22.07.2021, AUS, osôb:3(2+1+0)  (náklady hráča Poklemba Filip ) Stravné, Testy</t>
  </si>
  <si>
    <t>2000CZK ČR X810   prac.cesta:ČR, Most, SC U(14), od 18.07.2021 do 22.07.2021, AUS, osôb:3(2+1+0)  (náklady hráča Balaščák Daniel ) Stravné, Testy</t>
  </si>
  <si>
    <t>32074544</t>
  </si>
  <si>
    <t>Horváth František</t>
  </si>
  <si>
    <t>2000CZK ČR X810   prac.cesta:ČR, Most, SC U(14), od 18.07.2021 do 22.07.2021, AUS, osôb:3(2+1+0)  (náklady hráča Poklemba Filip ) Stravné, Testy</t>
  </si>
  <si>
    <t>V 45040</t>
  </si>
  <si>
    <t>1800CZK ČR X811   prac.cesta:ČR, Praha, WTA, od 12.07.2021 do 14.07.2021, AUS, osôb:2(1+1+0)  (náklady hráča Šrámková Rebecca ) Stravné</t>
  </si>
  <si>
    <t>V 45041</t>
  </si>
  <si>
    <t>600CZK ČR X812   prac.cesta:ČR, Liberec, SC Družstiev U(16), od 27.07.2021 do 30.07.2021, AUS, osôb:4(3+1+0)  (náklady hráča Krajči Michal ) Stravné</t>
  </si>
  <si>
    <t>600CZK ČR X812   prac.cesta:ČR, Liberec, SC Družstiev U(16), od 27.07.2021 do 30.07.2021, AUS, osôb:4(3+1+0)  (náklady hráča Naňo Marek ) Stravné</t>
  </si>
  <si>
    <t>600CZK ČR X812   prac.cesta:ČR, Liberec, SC Družstiev U(16), od 27.07.2021 do 30.07.2021, AUS, osôb:4(3+1+0)  (náklady hráča Schwarc Dávid ) Stravné</t>
  </si>
  <si>
    <t>800CZK ČR X812   prac.cesta:ČR, Liberec, SC Družstiev U(16), od 27.07.2021 do 30.07.2021, AUS, osôb:4(3+1+0)  (náklady hráča Krajči Michal ) Stravné</t>
  </si>
  <si>
    <t>800CZK ČR X812   prac.cesta:ČR, Liberec, SC Družstiev U(16), od 27.07.2021 do 30.07.2021, AUS, osôb:4(3+1+0)  (náklady hráča Naňo Marek ) Stravné</t>
  </si>
  <si>
    <t>800CZK ČR X812   prac.cesta:ČR, Liberec, SC Družstiev U(16), od 27.07.2021 do 30.07.2021, AUS, osôb:4(3+1+0)  (náklady hráča Schwarc Dávid ) Stravné</t>
  </si>
  <si>
    <t>V 45043</t>
  </si>
  <si>
    <t>5338,03CZK V.B. X789   prac.cesta:V. Británia, Roehampton, J1, London, Wimbledon 2021, od 24.06.2021 do 12.07.2021, LET, osôb:6(3+3+0)  (náklady hráča Behúlová Bianca ) Ubytovanie</t>
  </si>
  <si>
    <t>16028,74CZK V.B. X789   prac.cesta:V. Británia, Roehampton, J1, London, Wimbledon 2021, od 24.06.2021 do 12.07.2021, LET, osôb:6(3+3+0)  (náklady hráča Zelničková Radka ) Ubytovanie</t>
  </si>
  <si>
    <t>13344,79CZK V.B. X789   prac.cesta:V. Británia, Roehampton, J1, London, Wimbledon 2021, od 24.06.2021 do 12.07.2021, LET, osôb:6(3+3+0)  (náklady hráča Privara Peter Benjamín ) Ubytovanie</t>
  </si>
  <si>
    <t>5378,14CZK V.B. X789   prac.cesta:V. Británia, Roehampton, J1, London, Wimbledon 2021, od 24.06.2021 do 12.07.2021, LET, osôb:6(3+3+0)  (náklady hráča Behúlová Bianca ) Ubytovanie</t>
  </si>
  <si>
    <t>5378,14CZK V.B. X789   prac.cesta:V. Británia, Roehampton, J1, London, Wimbledon 2021, od 24.06.2021 do 12.07.2021, LET, osôb:6(3+3+0)  (náklady hráča Zelničková Radka ) Ubytovanie</t>
  </si>
  <si>
    <t>10771,21CZK V.B. X789   prac.cesta:V. Británia, Roehampton, J1, London, Wimbledon 2021, od 24.06.2021 do 12.07.2021, LET, osôb:6(3+3+0)  (náklady hráča Privara Peter Benjamín ) Ubytovanie</t>
  </si>
  <si>
    <t>3545,32CZK V.B. X789   prac.cesta:V. Británia, Roehampton, J1, London, Wimbledon 2021, od 24.06.2021 do 12.07.2021, LET, osôb:6(3+3+0)  (náklady hráča Behúlová Bianca ) Ubytovanie</t>
  </si>
  <si>
    <t>3545,32CZK V.B. X789   prac.cesta:V. Británia, Roehampton, J1, London, Wimbledon 2021, od 24.06.2021 do 12.07.2021, LET, osôb:6(3+3+0)  (náklady hráča Zelničková Radka ) Ubytovanie</t>
  </si>
  <si>
    <t>3545,31CZK V.B. X789   prac.cesta:V. Británia, Roehampton, J1, London, Wimbledon 2021, od 24.06.2021 do 12.07.2021, LET, osôb:6(3+3+0)  (náklady hráča Privara Peter Benjamín ) Ubytovanie</t>
  </si>
  <si>
    <t>V 45044</t>
  </si>
  <si>
    <t>2700CZK ČR X827   prac.cesta:ČR, Prostějov, MS D(14), od 31.07.2021 do 08.08.2021, AUS, osôb:4(3+1+0)  (náklady hráča Jamrichová Renáta ) Stravné, Vypletanie</t>
  </si>
  <si>
    <t>2700CZK ČR X827   prac.cesta:ČR, Prostějov, MS D(14), od 31.07.2021 do 08.08.2021, AUS, osôb:4(3+1+0)  (náklady hráča Hradecká Lucia ) Stravné, Vypletanie</t>
  </si>
  <si>
    <t>2700CZK ČR X827   prac.cesta:ČR, Prostějov, MS D(14), od 31.07.2021 do 08.08.2021, AUS, osôb:4(3+1+0)  (náklady hráča Žabková Kiara ) Stravné, Vypletanie</t>
  </si>
  <si>
    <t>1800CZK ČR X827   prac.cesta:ČR, Prostějov, MS D(14), od 31.07.2021 do 08.08.2021, AUS, osôb:4(3+1+0)  (náklady hráča Jamrichová Renáta ) Stravné</t>
  </si>
  <si>
    <t>1800CZK ČR X827   prac.cesta:ČR, Prostějov, MS D(14), od 31.07.2021 do 08.08.2021, AUS, osôb:4(3+1+0)  (náklady hráča Hradecká Lucia ) Stravné</t>
  </si>
  <si>
    <t>1800CZK ČR X827   prac.cesta:ČR, Prostějov, MS D(14), od 31.07.2021 do 08.08.2021, AUS, osôb:4(3+1+0)  (náklady hráča Žabková Kiara ) Stravné</t>
  </si>
  <si>
    <t>1600CZK ČR X827   prac.cesta:ČR, Prostějov, MS D(14), od 31.07.2021 do 08.08.2021, AUS, osôb:4(3+1+0)  (náklady hráča Jamrichová Renáta ) Stravné</t>
  </si>
  <si>
    <t>1600CZK ČR X827   prac.cesta:ČR, Prostějov, MS D(14), od 31.07.2021 do 08.08.2021, AUS, osôb:4(3+1+0)  (náklady hráča Hradecká Lucia ) Stravné</t>
  </si>
  <si>
    <t>1600CZK ČR X827   prac.cesta:ČR, Prostějov, MS D(14), od 31.07.2021 do 08.08.2021, AUS, osôb:4(3+1+0)  (náklady hráča Žabková Kiara ) Stravné</t>
  </si>
  <si>
    <t>V 45045</t>
  </si>
  <si>
    <t>3429CZK ČR X828   prac.cesta:ČR, Praha, ITF3, od 27.07.2021 do 28.07.2021, AUS, osôb:2(1+1+0)  (náklady hráča Drugdová Salma ) Cest., Ubyt., Stravné</t>
  </si>
  <si>
    <t>4908CZK ČR X828   prac.cesta:ČR, Praha, ITF3, od 27.07.2021 do 28.07.2021, AUS, osôb:2(1+1+0)  (náklady hráča Drugdová Salma ) Cest., Ubyt., Stravné</t>
  </si>
  <si>
    <t>V 45047</t>
  </si>
  <si>
    <t>4249,50CZK ČR X829   prac.cesta:ČR, Liberec, Challenger, od 31.07.2021 do 08.08.2021, AUS, osôb:3(2+1+0)  (náklady hráča Horanský Filip ) Cestovné, Stravné</t>
  </si>
  <si>
    <t>4249,50CZK ČR X829   prac.cesta:ČR, Liberec, Challenger, od 31.07.2021 do 08.08.2021, AUS, osôb:3(2+1+0)  (náklady hráča Molčan Alex ) Cestovné, Stravné</t>
  </si>
  <si>
    <t>V 45048</t>
  </si>
  <si>
    <t>3600CZK ČR X830   prac.cesta:ČR, Liberec, Challenger, od 31.07.2021 do 05.08.2021, AUS, osôb:2(1+1+0)  (náklady hráča Klein Lukáš ) Cest., Ubyt., Stravné</t>
  </si>
  <si>
    <t>V 45051</t>
  </si>
  <si>
    <t>4567CZK ČR X840   prac.cesta:ČR, Rakovník, ITF U18, od 06.09.2021 do 10.09.2021, AUS, osôb:4(3+1+0)  (náklady hráča Naď Peter ) Ubyt., Stravné, Štartovné</t>
  </si>
  <si>
    <t>1500CZK ČR X840   prac.cesta:ČR, Rakovník, ITF U18, od 06.09.2021 do 10.09.2021, AUS, osôb:4(3+1+0)  (náklady hráča Koppová Natália ) Štartovné</t>
  </si>
  <si>
    <t>3367CZK ČR X840   prac.cesta:ČR, Rakovník, ITF U18, od 06.09.2021 do 10.09.2021, AUS, osôb:4(3+1+0)  (náklady hráča Almási Alfréd ) Ubyt., Stravné, Štartovné</t>
  </si>
  <si>
    <t>1222CZK ČR X840   prac.cesta:ČR, Rakovník, ITF U18, od 06.09.2021 do 10.09.2021, AUS, osôb:4(3+1+0)  (náklady hráča Naď Peter ) Ubytovanie, Stravné</t>
  </si>
  <si>
    <t>1222CZK ČR X840   prac.cesta:ČR, Rakovník, ITF U18, od 06.09.2021 do 10.09.2021, AUS, osôb:4(3+1+0)  (náklady hráča Koppová Natália ) Ubytovanie, Stravné</t>
  </si>
  <si>
    <t>1222CZK ČR X840   prac.cesta:ČR, Rakovník, ITF U18, od 06.09.2021 do 10.09.2021, AUS, osôb:4(3+1+0)  (náklady hráča Almási Alfréd ) Ubytovanie, Stravné</t>
  </si>
  <si>
    <t>V 45052</t>
  </si>
  <si>
    <t>4165,50CZK ČR X841   prac.cesta:ČR, Praha, ITF3, od 17.08.2021 do 19.08.2021, AUS, osôb:2(1+1+0)  (náklady hráča Drugdová Salma ) Ubyt., Stravné, Štartovné</t>
  </si>
  <si>
    <t>5665,50CZK ČR X841   prac.cesta:ČR, Praha, ITF3, od 17.08.2021 do 19.08.2021, AUS, osôb:2(1+1+0)  (náklady hráča Drugdová Salma ) Cest., Ubyt., Stravné</t>
  </si>
  <si>
    <t>V 45055</t>
  </si>
  <si>
    <t>3000CZK ČR X842   prac.cesta:ČR, Jablonec nad Nisou, ITF$25.000, od 11.09.2021 do 12.09.2021, AUS, osôb:2(1+1+0)  (náklady hráča Zelničková Radka ) Cest., Ubyt., Stravné</t>
  </si>
  <si>
    <t>V 45056</t>
  </si>
  <si>
    <t>7072CZK ČR X843   prac.cesta:ČR, Ostrava, WTA, od 15.09.2021 do 18.09.2021, AUS, osôb:2(1+1+0)  (náklady hráča Zelničková Radka ) Ubytovanie, Stravné</t>
  </si>
  <si>
    <t>V 45057</t>
  </si>
  <si>
    <t>1800CZK ČR X844   prac.cesta:ČR, Jablonec nad Nisou, ITF$25.000, od 11.09.2021 do 13.09.2021, AUS, osôb:2(1+1+0)  (náklady hráča Čisovská Romana ) Stravné</t>
  </si>
  <si>
    <t>V 45058</t>
  </si>
  <si>
    <t>8295CZK ČR X845   prac.cesta:ČR, Pardubice, Futures $25.000, od 18.09.2021 do 23.09.2021, AUV, osôb:1(1+0+0) (nákl.stredisko:Pokorný Lukáš)  Ubytovanie, Štartovné</t>
  </si>
  <si>
    <t>V 45060</t>
  </si>
  <si>
    <t>5268CZK ČR X866   prac.cesta:ČR, Pardubice, Futures $25.000, od 20.09.2021 do 24.09.2021, AUS, osôb:2(1+1+0)  (náklady hráča Karol Miloš ) Cest., Ubyt., Stravné</t>
  </si>
  <si>
    <t>V 45061</t>
  </si>
  <si>
    <t>3435CZK ČR X897   prac.cesta:ČR, Praha, Futures $25.000, od 02.10.2021 do 07.10.2021, AUS, osôb:3(2+1+0)  (náklady hráča Gálik Matej ) Ubytovanie, Stravné</t>
  </si>
  <si>
    <t>3435CZK ČR X897   prac.cesta:ČR, Praha, Futures $25.000, od 02.10.2021 do 07.10.2021, AUS, osôb:3(2+1+0)  (náklady hráča Karol Miloš ) Ubytovanie, Stravné</t>
  </si>
  <si>
    <t>V 45068</t>
  </si>
  <si>
    <t>8000CZK ČR X902   prac.cesta:ČR, Opava, Futures, od 14.11.2021 do 19.11.2021, AUV, osôb:1(1+0+0) (nákl.stredisko:Pokorný Lukáš)  Ubytovanie</t>
  </si>
  <si>
    <t>V 45069</t>
  </si>
  <si>
    <t>11241CZK ČR X903   prac.cesta:ČR, Ostrava, Futures, od 20.11.2021 do 27.11.2021, AUV, osôb:1(1+0+0) (nákl.stredisko:Pokorný Lukáš)  Ubytovanie, Štartovné</t>
  </si>
  <si>
    <t>FD 20019</t>
  </si>
  <si>
    <t xml:space="preserve">Poistenie Príprava     (náklady hráča Privara Peter Benjamín ) </t>
  </si>
  <si>
    <t xml:space="preserve">Poistenie Trčka      </t>
  </si>
  <si>
    <t>FD 20020</t>
  </si>
  <si>
    <t xml:space="preserve">Poistenie Hrunčák      </t>
  </si>
  <si>
    <t>FD 20060</t>
  </si>
  <si>
    <t xml:space="preserve">Poistenie Chudejová    (nákl.stredisko:Chudejová Mia)  </t>
  </si>
  <si>
    <t xml:space="preserve">Poistenie Michalík    (nákl.stredisko:Michalík Radovan)  </t>
  </si>
  <si>
    <t>FD 20069</t>
  </si>
  <si>
    <t xml:space="preserve">Poistenie Čísovská    (nákl.stredisko:Čisovská Romana)  </t>
  </si>
  <si>
    <t>FD 20070</t>
  </si>
  <si>
    <t xml:space="preserve">Poistenie Páleník      </t>
  </si>
  <si>
    <t xml:space="preserve">Poistenie Habas      </t>
  </si>
  <si>
    <t xml:space="preserve">Poistenie Mertiňák     (náklady hráča Šrámková Rebecca ) </t>
  </si>
  <si>
    <t xml:space="preserve">Poistenie Mertiňák     (náklady hráča Miháliková Tereza ) </t>
  </si>
  <si>
    <t xml:space="preserve">Poistenie Nakládal      </t>
  </si>
  <si>
    <t>FD 20080</t>
  </si>
  <si>
    <t xml:space="preserve">Poistenie Molčan    (nákl.stredisko:Molčan Alex)  </t>
  </si>
  <si>
    <t xml:space="preserve">Poistenie Klen    (nákl.stredisko:Klein Lukáš)  </t>
  </si>
  <si>
    <t xml:space="preserve">Poistenie Vlk     (náklady hráča Klein Lukáš ) </t>
  </si>
  <si>
    <t>FD 20083</t>
  </si>
  <si>
    <t xml:space="preserve">Poistenie Pokorný    (nákl.stredisko:Pokorný Lukáš)  </t>
  </si>
  <si>
    <t xml:space="preserve">Poistenie Gálik    (nákl.stredisko:Gálik Matej)  </t>
  </si>
  <si>
    <t xml:space="preserve">Poistenie Borgula     (náklady hráča Minárik Krištof ) </t>
  </si>
  <si>
    <t xml:space="preserve">Poistenie Borgula     (náklady hráča Fekete János ) </t>
  </si>
  <si>
    <t>FD 20159</t>
  </si>
  <si>
    <t xml:space="preserve">Poistenie Žabková     (náklady hráča Žabková Kiara ) </t>
  </si>
  <si>
    <t xml:space="preserve">Poistenie Markovič     (náklady hráča Markovič Matej ) </t>
  </si>
  <si>
    <t>FD 20160</t>
  </si>
  <si>
    <t xml:space="preserve">Poistenie Hradecká     (náklady hráča Hradecká Lucia ) </t>
  </si>
  <si>
    <t xml:space="preserve">Poistenie Béreš     (náklady hráča Béreš Matúš ) </t>
  </si>
  <si>
    <t>FD 20178</t>
  </si>
  <si>
    <t xml:space="preserve">Poistenie Šrámková T.     (náklady hráča Šramková Tamara ) </t>
  </si>
  <si>
    <t xml:space="preserve">Poistenie Mravcová     (náklady hráča Mravcová Ema ) </t>
  </si>
  <si>
    <t>FD 20197</t>
  </si>
  <si>
    <t xml:space="preserve">Poistenie Janigová     (náklady hráča Janigová Petra ) </t>
  </si>
  <si>
    <t xml:space="preserve">Poistenie Dráb     (náklady hráča Dráb Filip ) </t>
  </si>
  <si>
    <t>FD 20198</t>
  </si>
  <si>
    <t xml:space="preserve">Poistenie Balaščák     (náklady hráča Balaščák Daniel ) </t>
  </si>
  <si>
    <t xml:space="preserve">Poistenie Naňo     (náklady hráča Naňo Marek ) </t>
  </si>
  <si>
    <t>FD 20199</t>
  </si>
  <si>
    <t xml:space="preserve">Poistenie Medveď     (náklady hráča Medveď Jakub ) </t>
  </si>
  <si>
    <t xml:space="preserve">Poistenie Melaga     (náklady hráča Melaga Samuel ) </t>
  </si>
  <si>
    <t>FD 20200</t>
  </si>
  <si>
    <t xml:space="preserve">Poistenie Hulín     (náklady hráča Hulín Patrik ) </t>
  </si>
  <si>
    <t xml:space="preserve">Poistenie Horváth      </t>
  </si>
  <si>
    <t xml:space="preserve">Poistenie Maras      </t>
  </si>
  <si>
    <t xml:space="preserve">Poistenie Lajkep      </t>
  </si>
  <si>
    <t>FD 20209</t>
  </si>
  <si>
    <t xml:space="preserve">Poistenie Koppová     (náklady hráča Koppová Natália ) </t>
  </si>
  <si>
    <t>FD 20264</t>
  </si>
  <si>
    <t xml:space="preserve">Poistenie Naď    (nákl.stredisko:Naď Peter)  </t>
  </si>
  <si>
    <t>FD 20269</t>
  </si>
  <si>
    <t xml:space="preserve">Poistenie Šupová     (náklady hráča Šupová Kali ) </t>
  </si>
  <si>
    <t xml:space="preserve">Poistenie Sloboda     (náklady hráča Sloboda Leon ) </t>
  </si>
  <si>
    <t>FD 20270</t>
  </si>
  <si>
    <t xml:space="preserve">Poistenie Belanská     (náklady hráča Belanská Lea ) </t>
  </si>
  <si>
    <t xml:space="preserve">Poistenie Sevald     (náklady hráča Sevald Nikol ) </t>
  </si>
  <si>
    <t>FD 20271</t>
  </si>
  <si>
    <t xml:space="preserve">Poistenie Petráško     (náklady hráča Petráško Matúš ) </t>
  </si>
  <si>
    <t xml:space="preserve">Poistenie Matunák     (náklady hráča Matunák Martin ) </t>
  </si>
  <si>
    <t>FD 20473</t>
  </si>
  <si>
    <t xml:space="preserve">Poistenie Beck      </t>
  </si>
  <si>
    <t>FD 20542</t>
  </si>
  <si>
    <t xml:space="preserve">Poistenie Čálik      </t>
  </si>
  <si>
    <t>FD 20561</t>
  </si>
  <si>
    <t xml:space="preserve">Poistenie Krajči     (náklady hráča Krajči Michal ) </t>
  </si>
  <si>
    <t xml:space="preserve">Poistenie Jedinák      </t>
  </si>
  <si>
    <t>FD 20562</t>
  </si>
  <si>
    <t xml:space="preserve">Poistenie Schwarc     (náklady hráča Schwarc Dávid ) </t>
  </si>
  <si>
    <t xml:space="preserve">Poistenie Balus     (náklady hráča Balus Irina ) </t>
  </si>
  <si>
    <t>FD 20563</t>
  </si>
  <si>
    <t xml:space="preserve">Poistenie Daubnerová     (náklady hráča Daubnerová Nikola ) </t>
  </si>
  <si>
    <t xml:space="preserve">Poistenie Záthurecký      </t>
  </si>
  <si>
    <t>FD 20602</t>
  </si>
  <si>
    <t xml:space="preserve">Poistenie Horváth F.      </t>
  </si>
  <si>
    <t xml:space="preserve">Poistenie Nemček      </t>
  </si>
  <si>
    <t>FD 20603</t>
  </si>
  <si>
    <t xml:space="preserve">Poistenie Zimenová     (náklady hráča Zimenová Lujza ) </t>
  </si>
  <si>
    <t xml:space="preserve">Poistenie Lipták     (náklady hráča Lipták Matej ) </t>
  </si>
  <si>
    <t>FD 20652</t>
  </si>
  <si>
    <t xml:space="preserve">Poistenie Polyak      </t>
  </si>
  <si>
    <t>FD 20653</t>
  </si>
  <si>
    <t xml:space="preserve">Poistenie Kurhajec     (náklady hráča Marošík Norbert ) </t>
  </si>
  <si>
    <t xml:space="preserve">Poistenie Marošík     (náklady hráča Marošík Norbert ) </t>
  </si>
  <si>
    <t>FD 20964</t>
  </si>
  <si>
    <t xml:space="preserve">Poistenie Krajmer     (náklady hráča Krajmer Karolína ) </t>
  </si>
  <si>
    <t>FD 20993</t>
  </si>
  <si>
    <t xml:space="preserve">Poistenie Morvayová    (nákl.stredisko:Morvayová Viktória)  </t>
  </si>
  <si>
    <t>FD 21004</t>
  </si>
  <si>
    <t xml:space="preserve">Poistenie Balaš      </t>
  </si>
  <si>
    <t xml:space="preserve">Poistenie Matúš     (náklady hráča Jamrichová Renáta ) </t>
  </si>
  <si>
    <t>FD 21005</t>
  </si>
  <si>
    <t xml:space="preserve">Poistenie Jamrichová     (náklady hráča Jamrichová Renáta ) </t>
  </si>
  <si>
    <t>FD 21157</t>
  </si>
  <si>
    <t xml:space="preserve">Poistenie Simon     (náklady hráča Schmiedlová Anna Karolína ) </t>
  </si>
  <si>
    <t xml:space="preserve">Poistenie Olasz      </t>
  </si>
  <si>
    <t xml:space="preserve">Poistenie Tóth     (náklady hráča Gombos Norbert ) </t>
  </si>
  <si>
    <t xml:space="preserve">Poistenie Gombos    (nákl.stredisko:Gombos Norbert)  </t>
  </si>
  <si>
    <t xml:space="preserve">Poistenie Schmiedlová    (nákl.stredisko:Schmiedlová Anna Karolína)  </t>
  </si>
  <si>
    <t>FD 21200</t>
  </si>
  <si>
    <t xml:space="preserve">Poistenie Sabovčík     (náklady hráča Šrámková Rebecca ) </t>
  </si>
  <si>
    <t xml:space="preserve">Poistenie Sabovčík     (náklady hráča Miháliková Tereza ) </t>
  </si>
  <si>
    <t xml:space="preserve">Poistenie Šrámková    (nákl.stredisko:Šrámková Rebecca)  </t>
  </si>
  <si>
    <t xml:space="preserve">Poistenie Mečíř ml.     (náklady hráča Horanský Filip ) </t>
  </si>
  <si>
    <t xml:space="preserve">Poistenie Horanský    (nákl.stredisko:Horanský Filip)  </t>
  </si>
  <si>
    <t>FD 21352</t>
  </si>
  <si>
    <t xml:space="preserve">Poistenie Kužmová V.    (nákl.stredisko:Kužmová Viktória)  </t>
  </si>
  <si>
    <t xml:space="preserve">Poistneie Miháliková    (nákl.stredisko:Miháliková Tereza)  </t>
  </si>
  <si>
    <t>FD 21366</t>
  </si>
  <si>
    <t xml:space="preserve">Poistenie De Widt     (náklady hráča De Widt Zuzana ) </t>
  </si>
  <si>
    <t>FD 20122</t>
  </si>
  <si>
    <t xml:space="preserve">Náklady Na Prípravu    (nákl.stredisko:Minárik Krištof)  </t>
  </si>
  <si>
    <t>Minárik Krištof</t>
  </si>
  <si>
    <t>FD 20319</t>
  </si>
  <si>
    <t xml:space="preserve">Náklady Na Prípravu     (náklady hráča Poklemba Filip ) </t>
  </si>
  <si>
    <t>FD 20352</t>
  </si>
  <si>
    <t xml:space="preserve">Náklady Na Prípravu     (náklady hráča Chudejová Mia ) </t>
  </si>
  <si>
    <t>FD 20399</t>
  </si>
  <si>
    <t>FD 20428</t>
  </si>
  <si>
    <t xml:space="preserve">Náklady Na Prípravu    (nákl.stredisko:Novanský Michal)  </t>
  </si>
  <si>
    <t>FD 20451</t>
  </si>
  <si>
    <t>FD 20584</t>
  </si>
  <si>
    <t>FD 20632</t>
  </si>
  <si>
    <t xml:space="preserve">Náklady Na Prípravu    (nákl.stredisko:Gálik Matej)  </t>
  </si>
  <si>
    <t>Gálik Matej</t>
  </si>
  <si>
    <t>FD 20651</t>
  </si>
  <si>
    <t xml:space="preserve">Náklady Na Prípravu    (nákl.stredisko:Karol Miloš)  </t>
  </si>
  <si>
    <t>Karol Miloš</t>
  </si>
  <si>
    <t>FD 20670</t>
  </si>
  <si>
    <t xml:space="preserve">Náklady Na Prípravu    (nákl.stredisko:Palovič Lukáš)  </t>
  </si>
  <si>
    <t>FD 20671</t>
  </si>
  <si>
    <t>FD 20672</t>
  </si>
  <si>
    <t>FD 20673</t>
  </si>
  <si>
    <t>FD 20674</t>
  </si>
  <si>
    <t>FD 20676</t>
  </si>
  <si>
    <t>FD 20742</t>
  </si>
  <si>
    <t>FD 20799</t>
  </si>
  <si>
    <t xml:space="preserve">Náklady Na Prípravu     (náklady hráča Naňo Marek ) </t>
  </si>
  <si>
    <t>FD 20809</t>
  </si>
  <si>
    <t>FD 20810</t>
  </si>
  <si>
    <t>FD 20811</t>
  </si>
  <si>
    <t>FD 20812</t>
  </si>
  <si>
    <t>FD 20813</t>
  </si>
  <si>
    <t>FD 20814</t>
  </si>
  <si>
    <t>FD 20840</t>
  </si>
  <si>
    <t xml:space="preserve">Náklady Na Prípravu    (nákl.stredisko:Čisovská Romana)  </t>
  </si>
  <si>
    <t>Čisovská Romana</t>
  </si>
  <si>
    <t>FD 20842</t>
  </si>
  <si>
    <t xml:space="preserve">Náklady Na Prípravu    (nákl.stredisko:Krajči Michal)  </t>
  </si>
  <si>
    <t>FD 20985</t>
  </si>
  <si>
    <t>FD 20986</t>
  </si>
  <si>
    <t>FD 21071</t>
  </si>
  <si>
    <t>FD 21096</t>
  </si>
  <si>
    <t xml:space="preserve">Náklady Na Prípravu    (nákl.stredisko:Klein Lukáš)  </t>
  </si>
  <si>
    <t>FD 21097</t>
  </si>
  <si>
    <t>FD 21098</t>
  </si>
  <si>
    <t>FD 21099</t>
  </si>
  <si>
    <t>FD 21100</t>
  </si>
  <si>
    <t>FD 21101</t>
  </si>
  <si>
    <t>FD 21102</t>
  </si>
  <si>
    <t>FD 21103</t>
  </si>
  <si>
    <t>FD 21105</t>
  </si>
  <si>
    <t xml:space="preserve">Náklady Na Prípravu    (nákl.stredisko:Zelničková Radka)  </t>
  </si>
  <si>
    <t>FD 21106</t>
  </si>
  <si>
    <t>FD 21109</t>
  </si>
  <si>
    <t xml:space="preserve">Náklady Na Prípravu     (náklady hráča Krajči Michal ) </t>
  </si>
  <si>
    <t>FD 21215</t>
  </si>
  <si>
    <t xml:space="preserve">Náklady Na Prípravu     (náklady hráča Pláteníková Ela ) </t>
  </si>
  <si>
    <t>Pláteníková Ela</t>
  </si>
  <si>
    <t>FD 21222</t>
  </si>
  <si>
    <t xml:space="preserve">Náklady Na Prípravu     (náklady hráča Krajmer Karolína ) </t>
  </si>
  <si>
    <t>FD 21240</t>
  </si>
  <si>
    <t>FD 21312</t>
  </si>
  <si>
    <t xml:space="preserve">Náklady Na Prípravu     (náklady hráča Bairo Dylan ) </t>
  </si>
  <si>
    <t>FD 21385</t>
  </si>
  <si>
    <t xml:space="preserve">Náklady Na Prípravu     (náklady hráča Tatierska Deana ) </t>
  </si>
  <si>
    <t>Tatierska Deana</t>
  </si>
  <si>
    <t>SC 70001</t>
  </si>
  <si>
    <t>Austrália X906   prac.cesta:Australia, Sydney, WTA, Melbourne, Australian Open 2022, od 27.12.2021 do 20.01.2022, LET, osôb:2(1+1+0)  (náklady hráča Schmiedlová Anna Karolína ) Cestovné - Vízum, Stravné</t>
  </si>
  <si>
    <t>SC 70002</t>
  </si>
  <si>
    <t>Austrália X908   prac.cesta:Australia, Melbourne, ATP, Melbourne, Australian Open 2022, od 27.12.2021 do 21.01.2022, LET, osôb:2(1+1+0)  (náklady hráča Molčan Alex ) Cestovné - Taxi, Stravné</t>
  </si>
  <si>
    <t>SC 70003</t>
  </si>
  <si>
    <t>Austrália X904   prac.cesta:Australia, Traralgon, Challenger, Melbourne, Australian Open 2022, od 27.12.2021 do 19.01.2022, LET, osôb:2(1+1+0)  (náklady hráča Horanský Filip ) Cestovné, Stravné</t>
  </si>
  <si>
    <t>B 51001</t>
  </si>
  <si>
    <t xml:space="preserve">Poplatky za transakcie      </t>
  </si>
  <si>
    <t>00686930</t>
  </si>
  <si>
    <t>Tatrabanka, a.s.</t>
  </si>
  <si>
    <t xml:space="preserve">Poplatok za balík      </t>
  </si>
  <si>
    <t>B 51002</t>
  </si>
  <si>
    <t>B 51003</t>
  </si>
  <si>
    <t xml:space="preserve">bank.poplatky      </t>
  </si>
  <si>
    <t xml:space="preserve">bankové poplatky      </t>
  </si>
  <si>
    <t>B 51004</t>
  </si>
  <si>
    <t>B 51005</t>
  </si>
  <si>
    <t>B 51006</t>
  </si>
  <si>
    <t>B 51007</t>
  </si>
  <si>
    <t>B 51008</t>
  </si>
  <si>
    <t>B 51009</t>
  </si>
  <si>
    <t>B 51010</t>
  </si>
  <si>
    <t xml:space="preserve">bank. poplatky š      </t>
  </si>
  <si>
    <t>B 51011</t>
  </si>
  <si>
    <t>B 51012</t>
  </si>
  <si>
    <t xml:space="preserve">VISA FEE ROMANA CISOV     (náklady hráča Čisovská Romana ) </t>
  </si>
  <si>
    <t xml:space="preserve">VISA FEE JAN SABOVCIK      </t>
  </si>
  <si>
    <t xml:space="preserve">VISA FEE KATARINA KUZ     (náklady hráča Kužmová Katarína ) </t>
  </si>
  <si>
    <t>Kužmová Katarína</t>
  </si>
  <si>
    <t xml:space="preserve">VISA FEE IVAN KOSEC K      </t>
  </si>
  <si>
    <t xml:space="preserve">VISA FEE ESZTER MERI     (náklady hráča Méri Eszter ) </t>
  </si>
  <si>
    <t>Náklady na vozidlový park</t>
  </si>
  <si>
    <t>tréneri a metodik NTC 01/2021</t>
  </si>
  <si>
    <t>tréneri a metodik NTC 02/2021</t>
  </si>
  <si>
    <t>tréneri a metodik NTC 03/2021</t>
  </si>
  <si>
    <t>tréneri a metodik NTC 04/2021</t>
  </si>
  <si>
    <t>tréneri a metodik NTC 05/2021</t>
  </si>
  <si>
    <t>tréneri a metodik NTC 06/2021</t>
  </si>
  <si>
    <t>tréneri a metodik NTC 07/2021</t>
  </si>
  <si>
    <t>tréneri a metodik NTC 08/2021</t>
  </si>
  <si>
    <t>tréneri a metodik NTC 09/2021</t>
  </si>
  <si>
    <t>tréneri a metodik NTC 10/2021</t>
  </si>
  <si>
    <t>tréneri a metodik NTC 11/2021</t>
  </si>
  <si>
    <t>tréneri a metodik NTC 12/2021</t>
  </si>
  <si>
    <t>18 osôb</t>
  </si>
  <si>
    <t>3 osoby</t>
  </si>
  <si>
    <t>16 osôb</t>
  </si>
  <si>
    <t>odmeny za výsledky</t>
  </si>
  <si>
    <t>V 42019</t>
  </si>
  <si>
    <t>44,01l PHM 01/21      BL-836UC</t>
  </si>
  <si>
    <t>V 42020</t>
  </si>
  <si>
    <t>39,85l PHM 01/21      BL-288JK</t>
  </si>
  <si>
    <t>35,16l PHM 01/21      BL-288JK</t>
  </si>
  <si>
    <t>V 42021</t>
  </si>
  <si>
    <t>25,23l PHM 01/21      BL-284JK</t>
  </si>
  <si>
    <t>V 42022</t>
  </si>
  <si>
    <t>62,78l PHM 01/21      BL-262JM</t>
  </si>
  <si>
    <t>V 42023</t>
  </si>
  <si>
    <t>20,82l PHM 01/21      BA-687JT</t>
  </si>
  <si>
    <t>V 42047</t>
  </si>
  <si>
    <t>43,11l PHM 02/2021      BT-440CD</t>
  </si>
  <si>
    <t>47,80l PHM 02/2021      BT-440CD</t>
  </si>
  <si>
    <t>V 42048</t>
  </si>
  <si>
    <t>72,24l PHM 02/2021      BA-807NI</t>
  </si>
  <si>
    <t>V 42049</t>
  </si>
  <si>
    <t>31,08l PHM 02/2021      BA-687JT</t>
  </si>
  <si>
    <t>V 42050</t>
  </si>
  <si>
    <t>59,72l PHM 02/2021      BL-836UC</t>
  </si>
  <si>
    <t>V 42051</t>
  </si>
  <si>
    <t>19,25l PHM 02/2021      BL-284JK</t>
  </si>
  <si>
    <t>V 42052</t>
  </si>
  <si>
    <t>53,82l PHM 02/2021      BL-262JM</t>
  </si>
  <si>
    <t>63,73l PHM 02/2021      BL-262JM</t>
  </si>
  <si>
    <t>39,31l PHM 02/2021      BL-262JM</t>
  </si>
  <si>
    <t>36294454</t>
  </si>
  <si>
    <t>INVESTPETROL, s.r.o.</t>
  </si>
  <si>
    <t>63,87l PHM 02/2021      BL-262JM</t>
  </si>
  <si>
    <t>V 42053</t>
  </si>
  <si>
    <t>37,52l PHM 02/2021      BL-038NO</t>
  </si>
  <si>
    <t>V 42121</t>
  </si>
  <si>
    <t>38,96l PHM 02/2021      BL-288JK</t>
  </si>
  <si>
    <t>17,41l PHM 02/2021      BL-288JK</t>
  </si>
  <si>
    <t>V 42122</t>
  </si>
  <si>
    <t>17,66l PHM 03/2021      BT-440CD</t>
  </si>
  <si>
    <t>V 42123</t>
  </si>
  <si>
    <t>65,95l PHM 03/2021      BL-836UC</t>
  </si>
  <si>
    <t>V 42124</t>
  </si>
  <si>
    <t>61,50l PHM 03/2021      BL-262JM</t>
  </si>
  <si>
    <t>62,47l PHM 03/2021      BL-262JM</t>
  </si>
  <si>
    <t>V 42125</t>
  </si>
  <si>
    <t>37,84l PHM 03/2021      BL-288JK</t>
  </si>
  <si>
    <t>V 42126</t>
  </si>
  <si>
    <t>25,18l PHM 03/2021      BL-284JK</t>
  </si>
  <si>
    <t>33,60l PHM 03/2021      BL-284JK</t>
  </si>
  <si>
    <t>V 42127</t>
  </si>
  <si>
    <t>25,82l PHM 03/2021      BL-249GK</t>
  </si>
  <si>
    <t>38,27l PHM 03/2021      BL-249GK</t>
  </si>
  <si>
    <t>V 42128</t>
  </si>
  <si>
    <t>60,10l PHM 03/2021      BL-038NO</t>
  </si>
  <si>
    <t>V 42129</t>
  </si>
  <si>
    <t>60,13l PHM 03/2021      BA-807NI</t>
  </si>
  <si>
    <t>V 42130</t>
  </si>
  <si>
    <t>41,68l PHM 03/2021      BA-687JT</t>
  </si>
  <si>
    <t>V 42131</t>
  </si>
  <si>
    <t>19,07l PHM 03/2021      BA-655TB</t>
  </si>
  <si>
    <t>V 42132</t>
  </si>
  <si>
    <t>73,05l PHM 03/2021      BA-546RB</t>
  </si>
  <si>
    <t>V 42182</t>
  </si>
  <si>
    <t>53,97l PHM 04/2021      BA-807NI</t>
  </si>
  <si>
    <t>V 42183</t>
  </si>
  <si>
    <t>36,08l PHM 04/2021      BA-687JT</t>
  </si>
  <si>
    <t>V 42184</t>
  </si>
  <si>
    <t>69,43l PHM 04/2021      BA-655TB</t>
  </si>
  <si>
    <t>V 42185</t>
  </si>
  <si>
    <t>55,37l PHM 04/2021      BA-546RB</t>
  </si>
  <si>
    <t>59,04l PHM 04/2021      BA-546RB</t>
  </si>
  <si>
    <t>81,87l PHM 04/2021      BA-546RB</t>
  </si>
  <si>
    <t>59,80l PHM 04/2021      BA-546RB</t>
  </si>
  <si>
    <t>V 42186</t>
  </si>
  <si>
    <t>59,17l PHM 04/2021      BA-542RB</t>
  </si>
  <si>
    <t>V 42187</t>
  </si>
  <si>
    <t>42,04l PHM 04/2021      BL-288JK</t>
  </si>
  <si>
    <t>V 42188</t>
  </si>
  <si>
    <t>26,83l PHM 04/2021      BL-284JK</t>
  </si>
  <si>
    <t>35,30l PHM 04/2021      BL-284JK</t>
  </si>
  <si>
    <t>V 42189</t>
  </si>
  <si>
    <t>63,09l PHM 04/2021      BL-262JM</t>
  </si>
  <si>
    <t>36,78l PHM 04/2021      BL-262JM</t>
  </si>
  <si>
    <t>59,79l PHM 04/2021      BL-262JM</t>
  </si>
  <si>
    <t>V 42190</t>
  </si>
  <si>
    <t>35,76l PHM 04/2021      BL-249GK</t>
  </si>
  <si>
    <t>V 42191</t>
  </si>
  <si>
    <t>64,63l PHM 04/2021      BL-038NO</t>
  </si>
  <si>
    <t>V 42192</t>
  </si>
  <si>
    <t>33,49l PHM 04/2021      BT-440CD</t>
  </si>
  <si>
    <t>V 42193</t>
  </si>
  <si>
    <t>64,61l PHM 04/2021      BT-291CV</t>
  </si>
  <si>
    <t>26,96l PHM 04/2021      BT-291CV</t>
  </si>
  <si>
    <t>V 42252</t>
  </si>
  <si>
    <t>50,18l PHM 05/2021      BA-807NI</t>
  </si>
  <si>
    <t>V 42253</t>
  </si>
  <si>
    <t>36,68l PHM 05/2021      BA-687JT</t>
  </si>
  <si>
    <t>V 42254</t>
  </si>
  <si>
    <t>77,52l PHM 05/2021      BA-655TB</t>
  </si>
  <si>
    <t>40,28l PHM 05/2021      BA-655TB</t>
  </si>
  <si>
    <t>68,70l PHM 05/2021      BA-655TB</t>
  </si>
  <si>
    <t>V 42255</t>
  </si>
  <si>
    <t>44,89l PHM 05/2021      BA-546RB</t>
  </si>
  <si>
    <t>72,98l PHM 05/2021      BA-546RB</t>
  </si>
  <si>
    <t>V 42256</t>
  </si>
  <si>
    <t>69,62l PHM 05/2021      BA-542RB</t>
  </si>
  <si>
    <t>81,22l PHM 05/2021      BA-542RB</t>
  </si>
  <si>
    <t>79,77l PHM 05/2021      BA-542RB</t>
  </si>
  <si>
    <t>V 42257</t>
  </si>
  <si>
    <t>53,32l PHM 05/2021      BL-836UC</t>
  </si>
  <si>
    <t>V 42258</t>
  </si>
  <si>
    <t>34,26l PHM 05/2021      BL-784PD</t>
  </si>
  <si>
    <t>V 42259</t>
  </si>
  <si>
    <t>42,04l PHM 05/2021      BL-288JK</t>
  </si>
  <si>
    <t>41,52l PHM 05/2021      BL-288JK</t>
  </si>
  <si>
    <t>V 42260</t>
  </si>
  <si>
    <t>49,80l PHM 05/2021      BL-284JK</t>
  </si>
  <si>
    <t>36,56l PHM 05/2021      BL-284JK</t>
  </si>
  <si>
    <t>V 42261</t>
  </si>
  <si>
    <t>60,73l PHM 05/2021      BL-262JM</t>
  </si>
  <si>
    <t>64,75l PHM 05/2021      BL-262JM</t>
  </si>
  <si>
    <t>V 42262</t>
  </si>
  <si>
    <t>70,33l PHM 05/2021      BL-249GK</t>
  </si>
  <si>
    <t>50,45l PHM 05/2021      BL-249GK</t>
  </si>
  <si>
    <t>V 42263</t>
  </si>
  <si>
    <t>70,35l PHM 05/2021      BL-038NO</t>
  </si>
  <si>
    <t>V 42264</t>
  </si>
  <si>
    <t>59,61l PHM 05/2021      BT-440CD</t>
  </si>
  <si>
    <t>36904066</t>
  </si>
  <si>
    <t>Pavol Tobiaš</t>
  </si>
  <si>
    <t>60,18l PHM 05/2021      BT-440CD</t>
  </si>
  <si>
    <t>60,54l PHM 05/2021      BT-440CD</t>
  </si>
  <si>
    <t>V 42265</t>
  </si>
  <si>
    <t>34,86l PHM 05/2021      BT-291CV</t>
  </si>
  <si>
    <t>66,10l PHM 05/2021      BT-291CV</t>
  </si>
  <si>
    <t>42,97l PHM 05/2021      BT-291CV</t>
  </si>
  <si>
    <t>V 42318</t>
  </si>
  <si>
    <t>60,55l PHM 06/2021      BA-807NI</t>
  </si>
  <si>
    <t>55,93l PHM 06/2021      BA-807NI</t>
  </si>
  <si>
    <t>72,16l PHM 06/2021      BA-807NI</t>
  </si>
  <si>
    <t>V 42319</t>
  </si>
  <si>
    <t>19,49l PHM 06/2021      BA-687JT</t>
  </si>
  <si>
    <t>43,65l PHM 06/2021      BA-687JT</t>
  </si>
  <si>
    <t>16,82l PHM 06/2021      BA-687JT</t>
  </si>
  <si>
    <t>V 42320</t>
  </si>
  <si>
    <t>49,10l PHM 06/2021      BA-655TB</t>
  </si>
  <si>
    <t>69,93l PHM 06/2021      BA-655TB</t>
  </si>
  <si>
    <t>V 42321</t>
  </si>
  <si>
    <t>39,29l PHM 06/2021      BA-546RB</t>
  </si>
  <si>
    <t>41,46l PHM 06/2021      BA-546RB</t>
  </si>
  <si>
    <t>73,65l PHM 06/2021      BA-546RB</t>
  </si>
  <si>
    <t>V 42322</t>
  </si>
  <si>
    <t>67,76l PHM 06/2021      BL-836UC</t>
  </si>
  <si>
    <t>63,72l PHM 06/2021      BL-836UC</t>
  </si>
  <si>
    <t>V 42323</t>
  </si>
  <si>
    <t>36,96l PHM 06/2021      BL-784PD</t>
  </si>
  <si>
    <t>70,88l PHM 06/2021      BL-784PD</t>
  </si>
  <si>
    <t>V 42324</t>
  </si>
  <si>
    <t>47,62l PHM 06/2021      BL-288JK</t>
  </si>
  <si>
    <t>41,52l PHM 06/2021      BL-288JK</t>
  </si>
  <si>
    <t>43,34l PHM 06/2021      BL-288JK</t>
  </si>
  <si>
    <t>V 42325</t>
  </si>
  <si>
    <t>40,50l PHM 06/2021      BL-284JK</t>
  </si>
  <si>
    <t>32,68l PHM 06/2021      BL-284JK</t>
  </si>
  <si>
    <t>36,40l PHM 06/2021      BL-284JK</t>
  </si>
  <si>
    <t>V 42326</t>
  </si>
  <si>
    <t>62,91l PHM 06/2021      BL-262JM</t>
  </si>
  <si>
    <t>V 42327</t>
  </si>
  <si>
    <t>75,03l PHM 06/2021      BL-249GK</t>
  </si>
  <si>
    <t>62,27l PHM 06/2021      BL-249GK</t>
  </si>
  <si>
    <t>V 42328</t>
  </si>
  <si>
    <t>34,00l PHM 06/2021      BT-440CD</t>
  </si>
  <si>
    <t>60,48l PHM 06/2021      BT-440CD</t>
  </si>
  <si>
    <t>60,21l PHM 06/2021      BT-440CD</t>
  </si>
  <si>
    <t>60,32l PHM 06/2021      BT-440CD</t>
  </si>
  <si>
    <t>35,24l PHM 06/2021      BT-440CD</t>
  </si>
  <si>
    <t>V 42369</t>
  </si>
  <si>
    <t>73,03l PHM 07/2021      BA-807NI</t>
  </si>
  <si>
    <t>64,68l PHM 07/2021      BA-807NI</t>
  </si>
  <si>
    <t>36,64l PHM 07/2021      BA-807NI</t>
  </si>
  <si>
    <t>77,83l PHM 07/2021      BA-807NI</t>
  </si>
  <si>
    <t>V 42370</t>
  </si>
  <si>
    <t>72,58l PHM 07/2021      BA-546RB</t>
  </si>
  <si>
    <t>24,46l PHM 07/2021      BA-546RB</t>
  </si>
  <si>
    <t>V 42371</t>
  </si>
  <si>
    <t>52,50l PHM 07/2021      BA-542RB</t>
  </si>
  <si>
    <t>39,36l PHM 07/2021      BA-542RB</t>
  </si>
  <si>
    <t>55,19l PHM 07/2021      BA-542RB</t>
  </si>
  <si>
    <t>73,14l PHM 07/2021      BA-542RB</t>
  </si>
  <si>
    <t>V 42372</t>
  </si>
  <si>
    <t>63,29l PHM 07/2021      BL-836UC</t>
  </si>
  <si>
    <t>24,07l PHM 07/2021      BL-836UC</t>
  </si>
  <si>
    <t>V 42373</t>
  </si>
  <si>
    <t>45,13l PHM 07/2021      BL-784PD</t>
  </si>
  <si>
    <t>71,58l PHM 07/2021      BL-784PD</t>
  </si>
  <si>
    <t>51,55l PHM 07/2021      BL-784PD</t>
  </si>
  <si>
    <t>V 42374</t>
  </si>
  <si>
    <t>43,33l PHM 07/2021      BL-288JK</t>
  </si>
  <si>
    <t>47,27l PHM 07/2021      BL-288JK</t>
  </si>
  <si>
    <t>V 42375</t>
  </si>
  <si>
    <t>19,99l PHM 07/2021      BL-284JK</t>
  </si>
  <si>
    <t>11,18l PHM 07/2021      BL-284JK</t>
  </si>
  <si>
    <t>V 42376</t>
  </si>
  <si>
    <t>63,10l PHM 07/2021      BL-262JM</t>
  </si>
  <si>
    <t>57,86l PHM 07/2021      BL-262JM</t>
  </si>
  <si>
    <t>V 42377</t>
  </si>
  <si>
    <t>60,54l PHM 07/2021      BL-249GK</t>
  </si>
  <si>
    <t>72,42l PHM 07/2021      BL-249GK</t>
  </si>
  <si>
    <t>67,63l PHM 072021      BL-249GK</t>
  </si>
  <si>
    <t>V 42378</t>
  </si>
  <si>
    <t>67,53l PHM 07/2021      BL-038NO</t>
  </si>
  <si>
    <t>20,66l PHM 07/2021      BL-038NO</t>
  </si>
  <si>
    <t>V 42379</t>
  </si>
  <si>
    <t>50,60l PHM 07/2021      BT-440CD</t>
  </si>
  <si>
    <t>30,37l PHM 07/2021      BT-440CD</t>
  </si>
  <si>
    <t>V 42380</t>
  </si>
  <si>
    <t>45,83l PHM 07/2021      BT-291CV</t>
  </si>
  <si>
    <t>30,31l PHM 07/2021      BT-291CV</t>
  </si>
  <si>
    <t>27,76l PHM 07/2021      BT-291CV</t>
  </si>
  <si>
    <t>V 42381</t>
  </si>
  <si>
    <t>15,70l PHM 07/2021      BA-687JT</t>
  </si>
  <si>
    <t>V 42442</t>
  </si>
  <si>
    <t>74,35l PHM 08/2021      BA-807NI</t>
  </si>
  <si>
    <t>47,27l PHM 08/2021      BA-807NI</t>
  </si>
  <si>
    <t>38,94l PHM 08/2021      BA-807NI</t>
  </si>
  <si>
    <t>48,55l PHM 08/2021      BA-807NI</t>
  </si>
  <si>
    <t>V 42443</t>
  </si>
  <si>
    <t>40,33l PHM 08/2021      BA-687JT</t>
  </si>
  <si>
    <t>V 42444</t>
  </si>
  <si>
    <t>63,15l PHM 08/2021      BA-546RB</t>
  </si>
  <si>
    <t>56,14l PHM 08/2021      BA-546RB</t>
  </si>
  <si>
    <t>68,07l PHM 08/2021      BA-546RB</t>
  </si>
  <si>
    <t>V 42445</t>
  </si>
  <si>
    <t>78,63l PHM 08/2021      BA-542RB</t>
  </si>
  <si>
    <t>44,27l PHM 08/2021      BA-542RB</t>
  </si>
  <si>
    <t>59,93l PHM 08/2021      BA-542RB</t>
  </si>
  <si>
    <t>70,93l PHM 08/2021      BA-542RB</t>
  </si>
  <si>
    <t>V 42446</t>
  </si>
  <si>
    <t>67,59l PHM 08/2021      BL-836UC</t>
  </si>
  <si>
    <t>43,64l PHM 08/2021      BL-836UC</t>
  </si>
  <si>
    <t>60,97l PHM 08/2021      BL-836UC</t>
  </si>
  <si>
    <t>V 42447</t>
  </si>
  <si>
    <t>49,94l PHM 08/2021      BL-784PD</t>
  </si>
  <si>
    <t>44,95l PHM 08/2021      BL-784PD</t>
  </si>
  <si>
    <t>38,98l PHM 08/2021      BL-784PD</t>
  </si>
  <si>
    <t>V 42448</t>
  </si>
  <si>
    <t>45,15l PHM 08/2021      BL-288JK</t>
  </si>
  <si>
    <t>49,91l PHM 08/2021      BL-288JK</t>
  </si>
  <si>
    <t>38,78l PHM 08/2021      BL-288JK</t>
  </si>
  <si>
    <t>V 42449</t>
  </si>
  <si>
    <t>39,57l PHM 08/2021      BL-284JK</t>
  </si>
  <si>
    <t>45,87l PHM 08/2021      BL-284JK</t>
  </si>
  <si>
    <t>14,22l PHM 08/2021      BL-284JK</t>
  </si>
  <si>
    <t>33,38l PHM 08/2021      BL-284JK</t>
  </si>
  <si>
    <t>V 42450</t>
  </si>
  <si>
    <t>63,70l PHM 08/2021      BL-262JM</t>
  </si>
  <si>
    <t>V 42451</t>
  </si>
  <si>
    <t>72,15l PHM 08/2021      BL-249GK</t>
  </si>
  <si>
    <t>66,25l PHM 08/2021      BL-249GK</t>
  </si>
  <si>
    <t>61,35l PHM 08/2021      BL-249GK</t>
  </si>
  <si>
    <t>51,70l PHM 08/2021      BL-249GK</t>
  </si>
  <si>
    <t>V 42452</t>
  </si>
  <si>
    <t>31,46l PHM 08/2021      BL-038NO</t>
  </si>
  <si>
    <t>52,07l PHM 08/2021      BL-038NO</t>
  </si>
  <si>
    <t>V 42453</t>
  </si>
  <si>
    <t>66,89l PHM 08/2021      BT-291CV</t>
  </si>
  <si>
    <t>41,72l PHM 08/2021      BT-291CV</t>
  </si>
  <si>
    <t>34,25l PHM 08/2021      BT-291CV</t>
  </si>
  <si>
    <t>V 42454</t>
  </si>
  <si>
    <t>54,52l PHM 08/2021      BT-440CD</t>
  </si>
  <si>
    <t>48,65l PHM 08/2021      BT-440CD</t>
  </si>
  <si>
    <t>52,45l PHM 08/2021      BT-440CD</t>
  </si>
  <si>
    <t>56,20l PHM 08/2021      BT-440CD</t>
  </si>
  <si>
    <t>V 42459</t>
  </si>
  <si>
    <t>32,82l PHM      Požičané Auto BT-589AD</t>
  </si>
  <si>
    <t>V 42542</t>
  </si>
  <si>
    <t>65,80l PHM 09/2021      BA-807NI</t>
  </si>
  <si>
    <t>57,86l PHM 09/2021      BA-807NI</t>
  </si>
  <si>
    <t>V 42543</t>
  </si>
  <si>
    <t>41,37l PHM 09/2021      BA-687JT</t>
  </si>
  <si>
    <t>V 42544</t>
  </si>
  <si>
    <t>52,28l PHM 09/2021      BA-655TB</t>
  </si>
  <si>
    <t>64,89l PHM 09/2021      BA-655TB</t>
  </si>
  <si>
    <t>77,36l PHM 09/2021      BA-655TB</t>
  </si>
  <si>
    <t>V 42545</t>
  </si>
  <si>
    <t>53,18l PHM 09/2021      BA-546RB</t>
  </si>
  <si>
    <t>49,28l PHM 09/2021      BA-546RB</t>
  </si>
  <si>
    <t>58,05l PHM 09/2021      BA-546RB</t>
  </si>
  <si>
    <t>V 42546</t>
  </si>
  <si>
    <t>39,29l PHM 09/2021      BA-542RB</t>
  </si>
  <si>
    <t>63,66l PHM 09/2021      BA-542RB</t>
  </si>
  <si>
    <t>V 42547</t>
  </si>
  <si>
    <t>67,67l PHM 09/2021      BL-836UC</t>
  </si>
  <si>
    <t>33,25l PHM 09/2021      BL-836UC</t>
  </si>
  <si>
    <t>V 42548</t>
  </si>
  <si>
    <t>40,94l PHM 09/2021      BL-784PD</t>
  </si>
  <si>
    <t>50,32l PHM 09/2021      BL-784PD</t>
  </si>
  <si>
    <t>61,94l PHM 09/2021      BL-784PD</t>
  </si>
  <si>
    <t>V 42549</t>
  </si>
  <si>
    <t>46,54l PHM 09/2021      BL-288JK</t>
  </si>
  <si>
    <t>46,18l PHM 09/2021      BL-288JK</t>
  </si>
  <si>
    <t>41,69l PHM 09/2021      BL-288JK</t>
  </si>
  <si>
    <t>V 42550</t>
  </si>
  <si>
    <t>35,01l PHM 09/2021      BL-284JK</t>
  </si>
  <si>
    <t>29,54l PHM 09/2021      BL-284JK</t>
  </si>
  <si>
    <t>43,96l PHM 09/2021      BL-284JK</t>
  </si>
  <si>
    <t>37,87l PHM 09/2021      BL-284JK</t>
  </si>
  <si>
    <t>V 42551</t>
  </si>
  <si>
    <t>52,52l PHM 09/2021      BL-262JM</t>
  </si>
  <si>
    <t>64,02l PHM 09/2021      BL-262JM</t>
  </si>
  <si>
    <t>52,62l PHM 09/2021      BL-262JM</t>
  </si>
  <si>
    <t>V 42552</t>
  </si>
  <si>
    <t>68,02l PHM 09/2021      BL-249GK</t>
  </si>
  <si>
    <t>V 42553</t>
  </si>
  <si>
    <t>33,58l PHM 09/2021      BL-038NO</t>
  </si>
  <si>
    <t>23,10l PHM 09/2021      BL-038NO</t>
  </si>
  <si>
    <t>61,65l PHM 09/2021      BL-038NO</t>
  </si>
  <si>
    <t>V 42554</t>
  </si>
  <si>
    <t>37,15l PHM 09/2021      BT-291CV</t>
  </si>
  <si>
    <t>43,72l PHM 09/2021      BT-291CV</t>
  </si>
  <si>
    <t>V 42555</t>
  </si>
  <si>
    <t>55,43l PHM 09/2021      BT-440CD</t>
  </si>
  <si>
    <t>57,76l PHM 09/2021      BT-440CD</t>
  </si>
  <si>
    <t>38,28l PHM 09/2021      BT-440CD</t>
  </si>
  <si>
    <t>V 42620</t>
  </si>
  <si>
    <t>70,31l PHM 10/2021      BA-807NI</t>
  </si>
  <si>
    <t>V 42621</t>
  </si>
  <si>
    <t>36,81l PHM 10/2021      BA-687JT</t>
  </si>
  <si>
    <t>V 42622</t>
  </si>
  <si>
    <t>44,82l PHM 10/2021      BA-655TB</t>
  </si>
  <si>
    <t>V 42623</t>
  </si>
  <si>
    <t>68,08l PHM 10/2021      BA-546RB</t>
  </si>
  <si>
    <t>78,58l PHM 10/2021      BA-546RB</t>
  </si>
  <si>
    <t>74,26l PHM 10/2021      BA-546RB</t>
  </si>
  <si>
    <t>28,39l PHM 10/2021      BA-546RB</t>
  </si>
  <si>
    <t>V 42624</t>
  </si>
  <si>
    <t>82,75l PHM 10/2021      BA-542RB</t>
  </si>
  <si>
    <t>44,23l PHM 10/2021      BA-542RB</t>
  </si>
  <si>
    <t>V 42625</t>
  </si>
  <si>
    <t>65,97l PHM 10/2021      BL-836UC</t>
  </si>
  <si>
    <t>20,12l PHM 10/2021      BL-836UC</t>
  </si>
  <si>
    <t>V 42626</t>
  </si>
  <si>
    <t>54,82l PHM 10/2021      BL-784PD</t>
  </si>
  <si>
    <t>66,34l PHM 10/2021      BL-784PD</t>
  </si>
  <si>
    <t>V 42627</t>
  </si>
  <si>
    <t>43,50l PHM 10/2021      BL-288JK</t>
  </si>
  <si>
    <t>43,82l PHM 10/2021      BL-288JK</t>
  </si>
  <si>
    <t>43,19l PHM 10/2021      BL-288JK</t>
  </si>
  <si>
    <t>42,29l PHM 10/2021      BL-288JK</t>
  </si>
  <si>
    <t>V 42628</t>
  </si>
  <si>
    <t>41,31l PHM 10/2021      BL-284JK</t>
  </si>
  <si>
    <t>35,45l PHM 10/2021      BL-284JK</t>
  </si>
  <si>
    <t>V 42629</t>
  </si>
  <si>
    <t>64,31l PHM 10/2021      BL-262JM</t>
  </si>
  <si>
    <t>64,28l PHM 10/2021      BL-262JM</t>
  </si>
  <si>
    <t>63,60l PHM 10/2021      BL-262JM</t>
  </si>
  <si>
    <t>V 42630</t>
  </si>
  <si>
    <t>57,32l PHM 10/2021      BL-249GK</t>
  </si>
  <si>
    <t>V 42631</t>
  </si>
  <si>
    <t>53,03l PHM 10/2021      BL-038NO</t>
  </si>
  <si>
    <t>64,94l PHM 10/2021      BL-038NO</t>
  </si>
  <si>
    <t>V 42632</t>
  </si>
  <si>
    <t>41,80l PHM 10/2021      BT-440CD</t>
  </si>
  <si>
    <t>V 42749</t>
  </si>
  <si>
    <t>39,03l PHM 11/2021      BA-807NI</t>
  </si>
  <si>
    <t>68,55l PHM 11/2021      BA-807NI</t>
  </si>
  <si>
    <t>79,50l PHM 11/2021      BA-807NI</t>
  </si>
  <si>
    <t>79,01l PHM 11/2021      BA-807NI</t>
  </si>
  <si>
    <t>74,61l PHM 11/2021      BA-807NI</t>
  </si>
  <si>
    <t>54,88l PHM 11/2021      BA-807NI</t>
  </si>
  <si>
    <t>V 42750</t>
  </si>
  <si>
    <t>38,10l PHM 11/2021      BA-687JT</t>
  </si>
  <si>
    <t>V 42751</t>
  </si>
  <si>
    <t>43,37l PHM 11/2021      BA-655TB</t>
  </si>
  <si>
    <t>V 42752</t>
  </si>
  <si>
    <t>65,98l PHM 11/2021      BA-546RB</t>
  </si>
  <si>
    <t>34,47l PHM 11/2021      BA-546RB</t>
  </si>
  <si>
    <t>10,65l PHM 11/2021      BA-546RB</t>
  </si>
  <si>
    <t>16,78l PHM 11/2021      BA-546RB</t>
  </si>
  <si>
    <t>V 42753</t>
  </si>
  <si>
    <t>46,13l PHM 11/2021      BA-542RB</t>
  </si>
  <si>
    <t>35,48l PHM 11/2021      BA-542RB</t>
  </si>
  <si>
    <t>31,87l PHM 11/2021      BA-542RB</t>
  </si>
  <si>
    <t>82,77l PHM 11/2021      BA-542RB</t>
  </si>
  <si>
    <t>63,99l PHM 11/2021      BA-542RB</t>
  </si>
  <si>
    <t>V 42754</t>
  </si>
  <si>
    <t>66,99l PHM 11/2021      BL-836UC</t>
  </si>
  <si>
    <t>38,36l PHM 11/2021      BL-836UC</t>
  </si>
  <si>
    <t>V 42755</t>
  </si>
  <si>
    <t>61,53l PHM 11/2021      BL-784PD</t>
  </si>
  <si>
    <t>V 42756</t>
  </si>
  <si>
    <t>42,58l PHM 11/2021      BL-288JK</t>
  </si>
  <si>
    <t>46,13l PHM 11/2021      BL-288JK</t>
  </si>
  <si>
    <t>35,48l PHM 11/2021      BL-288JK</t>
  </si>
  <si>
    <t>V 42757</t>
  </si>
  <si>
    <t>42,54l PHM 11/2021      BL-284JK</t>
  </si>
  <si>
    <t>25,24l PHM 11/2021      BL-284JK</t>
  </si>
  <si>
    <t>30,53l PHM 11/2021      BL-284JK</t>
  </si>
  <si>
    <t>V 42758</t>
  </si>
  <si>
    <t>63,51l PHM 11/2021      BL-262JM</t>
  </si>
  <si>
    <t>63,16l PHM 11/2021      BL-262JM</t>
  </si>
  <si>
    <t>V 42759</t>
  </si>
  <si>
    <t>31,87l PHM 11/2021      BL-249GK</t>
  </si>
  <si>
    <t>49,68l PHM 11/2021      BL-249GK</t>
  </si>
  <si>
    <t>35,49l PHM 11/2021      BL-249GK</t>
  </si>
  <si>
    <t>50,00l PHM 11/2021      BL-249GK</t>
  </si>
  <si>
    <t>24,84l PHM 11/2021      BL-249GK</t>
  </si>
  <si>
    <t>V 42760</t>
  </si>
  <si>
    <t>59,00l PHM 11/2021      BL-038NO</t>
  </si>
  <si>
    <t>51,88l PHM 11/2021      BL-038NO</t>
  </si>
  <si>
    <t>V 42762</t>
  </si>
  <si>
    <t>33,74l PHM      BL-586 CS</t>
  </si>
  <si>
    <t>9,00l PHM      BL-586 CS</t>
  </si>
  <si>
    <t>V 42763</t>
  </si>
  <si>
    <t>49,60l PHM      BL-500 DO</t>
  </si>
  <si>
    <t>V 42764</t>
  </si>
  <si>
    <t>20,32l PHM      BL-048 BI</t>
  </si>
  <si>
    <t>V 42792</t>
  </si>
  <si>
    <t>64,15l PHM 12/2021      BA-807NI</t>
  </si>
  <si>
    <t>79,54l PHM 12/2021      BA-807NI</t>
  </si>
  <si>
    <t>53,61l PHM 12/2021      BA-807NI</t>
  </si>
  <si>
    <t>V 42793</t>
  </si>
  <si>
    <t>74,67l PHM 12/2021      BA-655TB</t>
  </si>
  <si>
    <t>V 42794</t>
  </si>
  <si>
    <t>38,48l PHM 12/2021      BA-546RB</t>
  </si>
  <si>
    <t>39,61l PHM 12/2021      BA-546RB</t>
  </si>
  <si>
    <t>17,53l PHM 12/2021      BA-546RB</t>
  </si>
  <si>
    <t>V 42795</t>
  </si>
  <si>
    <t>54,19l PHM 12/2021      BA-542RB</t>
  </si>
  <si>
    <t>74,23l PHM 12/2021      BA-542RB</t>
  </si>
  <si>
    <t>V 42796</t>
  </si>
  <si>
    <t>60,35l PHM 12/2021      BL-836UC</t>
  </si>
  <si>
    <t>27,59l PHM 12/2021      BL-836UC</t>
  </si>
  <si>
    <t>V 42797</t>
  </si>
  <si>
    <t>13,92l PHM 12/2021      BL-784PD</t>
  </si>
  <si>
    <t>11,53l PHM 12/2021      BL-784PD</t>
  </si>
  <si>
    <t>V 42798</t>
  </si>
  <si>
    <t>42,58l PHM 12/2021      BL-288JK</t>
  </si>
  <si>
    <t>42,88l PHM 12/2021      BL-288JK</t>
  </si>
  <si>
    <t>43,19l PHM 12/2021      BL-288JK</t>
  </si>
  <si>
    <t>V 42799</t>
  </si>
  <si>
    <t>42,99l PHM 12/2021      BL-284JK</t>
  </si>
  <si>
    <t>30,50l PHM 12/2021      BL-284JK</t>
  </si>
  <si>
    <t>25,18l PHM 12/2021      BL-284JK</t>
  </si>
  <si>
    <t>V 42800</t>
  </si>
  <si>
    <t>63,66l PHM 12/2021      BL-262JM</t>
  </si>
  <si>
    <t>48,71l PHM 12/2021      BL-262JM</t>
  </si>
  <si>
    <t>V 42801</t>
  </si>
  <si>
    <t>35,85l PHM 12/2021      BL-249GK</t>
  </si>
  <si>
    <t>V 42802</t>
  </si>
  <si>
    <t>66,63l PHM 12/2021      BL-038NO</t>
  </si>
  <si>
    <t>71,16l PHM 12/2021      BL-038NO</t>
  </si>
  <si>
    <t>42,14l PHM 12/2021      BL-038NO</t>
  </si>
  <si>
    <t>V 42803</t>
  </si>
  <si>
    <t>55,38l PHM 12/2021      BT-440CD</t>
  </si>
  <si>
    <t>27,58l PHM 12/2021      BT-440CD</t>
  </si>
  <si>
    <t>FD 20003</t>
  </si>
  <si>
    <t>Oprava BA-546RB      BA-546RB</t>
  </si>
  <si>
    <t>45641684</t>
  </si>
  <si>
    <t>MServis spol., s r.o.</t>
  </si>
  <si>
    <t>FD 20145</t>
  </si>
  <si>
    <t>HP BA-542RB 04-06/2021      04-06/2021</t>
  </si>
  <si>
    <t>00151700</t>
  </si>
  <si>
    <t>Allianz -Slovenská poisťovňa, a.s.</t>
  </si>
  <si>
    <t>HP BA-546RB 04-06/2021      04-06/2021</t>
  </si>
  <si>
    <t>HP BA-071SZ 04-06/2021      04-06/2021</t>
  </si>
  <si>
    <t>HP BA-655TB 04-06/2021      04-06/2021</t>
  </si>
  <si>
    <t>HP BL-249GK 04-06/2021      04-06/2021</t>
  </si>
  <si>
    <t>HP BL-038NO 04-06/2021      04-06/2021</t>
  </si>
  <si>
    <t>FD 20163</t>
  </si>
  <si>
    <t>PZP BA-687JT 04-06/21      04-06/2021</t>
  </si>
  <si>
    <t>PZP BA-807NI 04-06/21      04-06/2021</t>
  </si>
  <si>
    <t>PZP BA-542RB 04-06/21      04-06/2021</t>
  </si>
  <si>
    <t>PZP BA-546RB 04-06/21      04-06/2021</t>
  </si>
  <si>
    <t>PZP BA-071SZ 04-06/21      04-06/2021</t>
  </si>
  <si>
    <t>PZP BA-655TB 04-06/21      04-06/2021</t>
  </si>
  <si>
    <t>PZP BL-249GK 04-06/21      04-06/2021</t>
  </si>
  <si>
    <t>PZP BL-023NO 04-06/21      04-06/2021</t>
  </si>
  <si>
    <t>FD 20194</t>
  </si>
  <si>
    <t>Oprava BA-655TB      BA-655TB</t>
  </si>
  <si>
    <t>FD 20311</t>
  </si>
  <si>
    <t>Pranájom Auta BL-836UC      01-03/2021</t>
  </si>
  <si>
    <t>31395945</t>
  </si>
  <si>
    <t>STZ Marketing s.r.o.</t>
  </si>
  <si>
    <t>FD 20312</t>
  </si>
  <si>
    <t>Pranájom Auta BL-784PD      01-03/2021</t>
  </si>
  <si>
    <t>FD 20313</t>
  </si>
  <si>
    <t>Pranájom Auta BL-284JK      01-03/2021</t>
  </si>
  <si>
    <t>FD 20314</t>
  </si>
  <si>
    <t>Pranájom Auta BL-288JK      01-03/2021</t>
  </si>
  <si>
    <t>FD 20315</t>
  </si>
  <si>
    <t>Oprava BA-542RB      BA-542RB</t>
  </si>
  <si>
    <t>FD 20357</t>
  </si>
  <si>
    <t>45960470</t>
  </si>
  <si>
    <t>FINAL-CD Bratislava, spol. s r.o.</t>
  </si>
  <si>
    <t>FD 20423</t>
  </si>
  <si>
    <t>FD 20506</t>
  </si>
  <si>
    <t>FD 20520</t>
  </si>
  <si>
    <t>Oprava BL-038NO      07-09/2021</t>
  </si>
  <si>
    <t>FD 20521</t>
  </si>
  <si>
    <t>PZP BA-687JT 07-09/21      07-09/2021</t>
  </si>
  <si>
    <t>PZP BA-807NI 07-09/21      07-09/2021</t>
  </si>
  <si>
    <t>PZP BA-542RB 07-09/21      07-09/2021</t>
  </si>
  <si>
    <t>PZP BA-546RB 07-09/21      07-09/2021</t>
  </si>
  <si>
    <t>PZP BT-440CD 07-09/21      07-09/2021</t>
  </si>
  <si>
    <t>PZP BA-655TB 07-09/21      07-09/2021</t>
  </si>
  <si>
    <t>PZP BL-249GK 07-09/21      07-09/2021</t>
  </si>
  <si>
    <t>PZP BL-038NO 07-09/21      07-09/2021</t>
  </si>
  <si>
    <t>FD 20526</t>
  </si>
  <si>
    <t>HP BA-542RB 07-09/2021      07-09/2021</t>
  </si>
  <si>
    <t>HP BA-546RB 07-09/2021      07-09/2021</t>
  </si>
  <si>
    <t>HP BT-440CD 07-09/2021      07-09/2021</t>
  </si>
  <si>
    <t>HP BA-655TB 07-09/2021      07-09/2021</t>
  </si>
  <si>
    <t>HP BL-249GK 07-09/2021      07-09/2021</t>
  </si>
  <si>
    <t>HP BL-038NO 07-09/2021      07-09/2021</t>
  </si>
  <si>
    <t>FD 20544</t>
  </si>
  <si>
    <t xml:space="preserve">Oprava BT-440CD      </t>
  </si>
  <si>
    <t>FD 20579</t>
  </si>
  <si>
    <t>FD 20614</t>
  </si>
  <si>
    <t>Prenájom Auta BL-262JM      04-06/2021</t>
  </si>
  <si>
    <t>FD 20615</t>
  </si>
  <si>
    <t>Prenájom Auta BL-288JK      04-06/2021</t>
  </si>
  <si>
    <t>FD 20616</t>
  </si>
  <si>
    <t>Prenájom Auta BL-284JK      04-06/2021</t>
  </si>
  <si>
    <t>FD 20617</t>
  </si>
  <si>
    <t>Prenájom Auta BL-784PD      04-06/2021</t>
  </si>
  <si>
    <t>FD 20618</t>
  </si>
  <si>
    <t>Prenájom Auta BL-836UC      04-06/2021</t>
  </si>
  <si>
    <t>FD 20695</t>
  </si>
  <si>
    <t>Prenájom Auta BL-262JM      01-03/2021</t>
  </si>
  <si>
    <t>FD 20716</t>
  </si>
  <si>
    <t>Oprava BL-288JK      BL-288JK</t>
  </si>
  <si>
    <t>FD 20765</t>
  </si>
  <si>
    <t>HP BA-542RB 01-03/21      01-03/2021</t>
  </si>
  <si>
    <t>HP BA-546RB 01-03/21      01-03/2021</t>
  </si>
  <si>
    <t>HP BT-440CDRB 01-03/21      01-03/2021</t>
  </si>
  <si>
    <t>HP BA-655TB 01-03/21      01-03/2021</t>
  </si>
  <si>
    <t>HP BL-249GK 01-03/21      01-03/2021</t>
  </si>
  <si>
    <t>HP BL-038NO 01-03/21      01-03/2021</t>
  </si>
  <si>
    <t>FD 20767</t>
  </si>
  <si>
    <t>Oprva BL-288JK      BL-288JK</t>
  </si>
  <si>
    <t>FD 20768</t>
  </si>
  <si>
    <t>FD 20790</t>
  </si>
  <si>
    <t>FD 20805</t>
  </si>
  <si>
    <t>Oprava BL-038NO      BL-038NO</t>
  </si>
  <si>
    <t>FD 20821</t>
  </si>
  <si>
    <t>Oprava BA-807NI      BA-807NI</t>
  </si>
  <si>
    <t>36483516</t>
  </si>
  <si>
    <t>PGT s.r.o.</t>
  </si>
  <si>
    <t>FD 20831</t>
  </si>
  <si>
    <t>PZP BA-687JT 10-12/21      10-12/2021</t>
  </si>
  <si>
    <t>PZP BA-807NI 10-12/21      10-12/2021</t>
  </si>
  <si>
    <t>PZP BA-542RB 10-12/21      10-12/2021</t>
  </si>
  <si>
    <t>PZP BA-546RB 10-12/21      10-12/2021</t>
  </si>
  <si>
    <t>PZP BA-071SZ 10-12/21      10-12/2021</t>
  </si>
  <si>
    <t>PZP BA-655TB 10-12/21      10-12/2021</t>
  </si>
  <si>
    <t>PZP BL-249GK 10-12/21      10-12/2021</t>
  </si>
  <si>
    <t>PZP BL-038NO 10-12/21      10-12/2021</t>
  </si>
  <si>
    <t>FD 20925</t>
  </si>
  <si>
    <t>HP BA-542RB 10-12/21      10-12/2021</t>
  </si>
  <si>
    <t>HP BA-546RB 10-12/21      10-12/2021</t>
  </si>
  <si>
    <t>HP BT-440CD 10-12/21      10-12/2021</t>
  </si>
  <si>
    <t>HP BA-655TB 10-12/21      10-12/2021</t>
  </si>
  <si>
    <t>HP BL-038NO 10-12/21      10-12/2021</t>
  </si>
  <si>
    <t>FD 20940</t>
  </si>
  <si>
    <t>Oprava BL-249GK      BL-249GK</t>
  </si>
  <si>
    <t>FD 20941</t>
  </si>
  <si>
    <t>Oprava BA-687JT      BA-687JT</t>
  </si>
  <si>
    <t>FD 20966</t>
  </si>
  <si>
    <t>Prenájom Auta BL-836UC      07-09/2021</t>
  </si>
  <si>
    <t>FD 20967</t>
  </si>
  <si>
    <t>Prenájom Auta BL-784PD      07-09/2021</t>
  </si>
  <si>
    <t>FD 21049</t>
  </si>
  <si>
    <t>Prezutie PNEU BL-284JK      F=2021-128</t>
  </si>
  <si>
    <t>30152381</t>
  </si>
  <si>
    <t>Ján Samuel</t>
  </si>
  <si>
    <t>Zinkové Váženie BL-284      F=2021-128</t>
  </si>
  <si>
    <t>Zinkové Váženie BA-655      F=2021-128</t>
  </si>
  <si>
    <t>Ventil BL-284JK      F=2021-128</t>
  </si>
  <si>
    <t>PNEUMATIKY BL-284JK      F=2021-128</t>
  </si>
  <si>
    <t>PNEUMATIKY BA-655TB      F=2021-128</t>
  </si>
  <si>
    <t>FD 21115</t>
  </si>
  <si>
    <t xml:space="preserve">Oprava BL-038NO      </t>
  </si>
  <si>
    <t>51941112</t>
  </si>
  <si>
    <t>MP Servis Plus, s.r.o.</t>
  </si>
  <si>
    <t>FD 21116</t>
  </si>
  <si>
    <t xml:space="preserve">Oprava BA-542RB      </t>
  </si>
  <si>
    <t>FD 21117</t>
  </si>
  <si>
    <t>FD 21314</t>
  </si>
  <si>
    <t>Oprava BT-440CD      BT-440CD</t>
  </si>
  <si>
    <t>FD 21315</t>
  </si>
  <si>
    <t>FD 21316</t>
  </si>
  <si>
    <t>FD 21374</t>
  </si>
  <si>
    <t>FD 21390</t>
  </si>
  <si>
    <t xml:space="preserve">Prenájom Auta BL-836UC      </t>
  </si>
  <si>
    <t>FD 21391</t>
  </si>
  <si>
    <t xml:space="preserve">Prenájom Auta BL-784UC      </t>
  </si>
  <si>
    <t>FD 21392</t>
  </si>
  <si>
    <t xml:space="preserve">Prenájom Auta BL-284JK      </t>
  </si>
  <si>
    <t>FD 21393</t>
  </si>
  <si>
    <t xml:space="preserve">Prenájom Auta BL-288JK      </t>
  </si>
  <si>
    <t>FD 21394</t>
  </si>
  <si>
    <t xml:space="preserve">Prenájom Auta BL-262JM      </t>
  </si>
  <si>
    <t>V 42064</t>
  </si>
  <si>
    <t>STK BL-310JK      BL-310JK</t>
  </si>
  <si>
    <t>47541687</t>
  </si>
  <si>
    <t>STK Bratislava Danubia s.r.o.</t>
  </si>
  <si>
    <t>V 42066</t>
  </si>
  <si>
    <t>STK BA-546RB      BA-546RB</t>
  </si>
  <si>
    <t>V 42067</t>
  </si>
  <si>
    <t>STK BA-542RB      BA-542RB</t>
  </si>
  <si>
    <t>V 42072</t>
  </si>
  <si>
    <t>D. Známka BL-249GK      BL-249GK</t>
  </si>
  <si>
    <t>D. Známka BL-038NO      BL-038NO</t>
  </si>
  <si>
    <t>D. Známka BL-784PD      BL-784PD</t>
  </si>
  <si>
    <t>D. Známka BL-262JM      BL-262JM</t>
  </si>
  <si>
    <t>V 42074</t>
  </si>
  <si>
    <t>D.Známka BA-655TB      BA-655TB</t>
  </si>
  <si>
    <t>D.Známka BA-807NI      BA-807NI</t>
  </si>
  <si>
    <t>D.Známka BA-546RB      BA-546RB</t>
  </si>
  <si>
    <t>D.Známka BA-542RB      BA-542RB</t>
  </si>
  <si>
    <t>V 42075</t>
  </si>
  <si>
    <t>STK BL-284JK      BL-284JK</t>
  </si>
  <si>
    <t>V 42076</t>
  </si>
  <si>
    <t>Pneumatiky BA-687JT      BA-687JT</t>
  </si>
  <si>
    <t>36336556</t>
  </si>
  <si>
    <t>ContiTrade Slovakia s.r.o.</t>
  </si>
  <si>
    <t>Pneumatiky BT-440CD      BT-440CD</t>
  </si>
  <si>
    <t>V 42092</t>
  </si>
  <si>
    <t>Prezutie PNEU BA-687JT      BA-687JT</t>
  </si>
  <si>
    <t>35695692</t>
  </si>
  <si>
    <t>ROBSON SECURITY, s.r.o.</t>
  </si>
  <si>
    <t>V 42094</t>
  </si>
  <si>
    <t>Prezutie PNEU BL-836UC      BL-836UC</t>
  </si>
  <si>
    <t>V 42097</t>
  </si>
  <si>
    <t>Prezutie PNEU BA-546RB      BA-546RB</t>
  </si>
  <si>
    <t>V 42098</t>
  </si>
  <si>
    <t>Prezutie PNEU BL-440CD      BT-440CD</t>
  </si>
  <si>
    <t>V 42099</t>
  </si>
  <si>
    <t>Pneumatiky BL-288JK      BL-288JK</t>
  </si>
  <si>
    <t>V 42101</t>
  </si>
  <si>
    <t>Prezutie PNEU BA-655TB      BA-655TB</t>
  </si>
  <si>
    <t>V 42108</t>
  </si>
  <si>
    <t>Prezutie PNEU BA-807NI      BA-807NI</t>
  </si>
  <si>
    <t>V 42109</t>
  </si>
  <si>
    <t>Prezutie PNEU BL-038NO      BL-038NO</t>
  </si>
  <si>
    <t>V 42110</t>
  </si>
  <si>
    <t>Prezutie PNEU BL-249GK      BL-249GK</t>
  </si>
  <si>
    <t>V 42111</t>
  </si>
  <si>
    <t>Prezutie PNEU BL-284JK      BL-284JK</t>
  </si>
  <si>
    <t>Voda Do Ostrekovača      BT-440CD</t>
  </si>
  <si>
    <t>Voda Do Ostrekovača      BL-038NO</t>
  </si>
  <si>
    <t>V 42137</t>
  </si>
  <si>
    <t>Prezutie PNEU BL-784PD      BL-784PD</t>
  </si>
  <si>
    <t>V 42138</t>
  </si>
  <si>
    <t>Prezutie PNEU BT-291CV      BT-291CV</t>
  </si>
  <si>
    <t>V 42139</t>
  </si>
  <si>
    <t>Žiarovky Auta STZ      Auta STZ</t>
  </si>
  <si>
    <t>Sonimex s.r.o.</t>
  </si>
  <si>
    <t>V 42152</t>
  </si>
  <si>
    <t>Prezutie PNEU BL-288JK      BL-288JK</t>
  </si>
  <si>
    <t>V 42153</t>
  </si>
  <si>
    <t>STK BL-288JK      BL-288JK</t>
  </si>
  <si>
    <t>V 42166</t>
  </si>
  <si>
    <t>Prezutie PNEU BL-262JM      BL-262JM</t>
  </si>
  <si>
    <t>V 42167</t>
  </si>
  <si>
    <t>Autobatéria BA-687JT      BA-687JT</t>
  </si>
  <si>
    <t>V 42181</t>
  </si>
  <si>
    <t>Prezutie PNEU BA-542RB      BA-542B</t>
  </si>
  <si>
    <t>V 42201</t>
  </si>
  <si>
    <t>STK BL-262JM      BL-262JM</t>
  </si>
  <si>
    <t>Voda Do Ostrekovača      BA-655TB</t>
  </si>
  <si>
    <t>Voda Do Ostrekovača      BA-546RB</t>
  </si>
  <si>
    <t>Voda Do Ostrekovača      BA-542RB</t>
  </si>
  <si>
    <t>V 42289</t>
  </si>
  <si>
    <t>STK+EK BL-784PD      STK+EK BL-784PD</t>
  </si>
  <si>
    <t>Parkovné 06/2021      BL-262JM</t>
  </si>
  <si>
    <t>32062397</t>
  </si>
  <si>
    <t>Ing. Peter Zvarík</t>
  </si>
  <si>
    <t>V 42338</t>
  </si>
  <si>
    <t>Odťah Auta BL-284JK      BL-284JK</t>
  </si>
  <si>
    <t>35768941</t>
  </si>
  <si>
    <t>Odťahovacia služba Jaslovský s.r.o.</t>
  </si>
  <si>
    <t>V 42346</t>
  </si>
  <si>
    <t>Reflexné Vesty 10x      Výjazdy ME</t>
  </si>
  <si>
    <t>36451614</t>
  </si>
  <si>
    <t>AutoSave, s.r.o.</t>
  </si>
  <si>
    <t>V 42347</t>
  </si>
  <si>
    <t>Diaľničná Známka      BT-500DO</t>
  </si>
  <si>
    <t>Diaľničná Známka      BT-586CS</t>
  </si>
  <si>
    <t>V 42352</t>
  </si>
  <si>
    <t>Voda Do Ostrekovača      Auta STZ</t>
  </si>
  <si>
    <t>D.Známka BL-284JK AT      BL-284JK</t>
  </si>
  <si>
    <t>Parkovné      BL-262JM</t>
  </si>
  <si>
    <t>V 42417</t>
  </si>
  <si>
    <t>Materiál Auta STZ      ADBLUE, Nemrznúca Zmes</t>
  </si>
  <si>
    <t>Voda Do Ostrekovača      BL-784PD</t>
  </si>
  <si>
    <t>V 42461</t>
  </si>
  <si>
    <t>Defekt BL-784PD      Oprava Defekt BL-784PD</t>
  </si>
  <si>
    <t>V 42481</t>
  </si>
  <si>
    <t>Umytie BT-440CD      BT-440CD</t>
  </si>
  <si>
    <t>46023160</t>
  </si>
  <si>
    <t>BLISK, s.r.o.</t>
  </si>
  <si>
    <t>V 42482</t>
  </si>
  <si>
    <t>Odťah Auta BA-546RB      Odťah Auta BA-546RB</t>
  </si>
  <si>
    <t>45691481</t>
  </si>
  <si>
    <t>PERITOS, s.r.o.</t>
  </si>
  <si>
    <t>V 42483</t>
  </si>
  <si>
    <t>Renováčia Svetlometov      BT-440CD</t>
  </si>
  <si>
    <t>47054018</t>
  </si>
  <si>
    <t>PURE STYLE s.r.o.</t>
  </si>
  <si>
    <t>V 42530</t>
  </si>
  <si>
    <t>Defekt BL-784PD      Oprava Defektu BL-784PD</t>
  </si>
  <si>
    <t>V 42531</t>
  </si>
  <si>
    <t>Defekt BA-542RB      Oprava Defektu BA-542RB</t>
  </si>
  <si>
    <t>Parkovné 09/2021      BL-262JM</t>
  </si>
  <si>
    <t>V 42584</t>
  </si>
  <si>
    <t xml:space="preserve">Odťah Vozidla BA-807NI      </t>
  </si>
  <si>
    <t>34651250</t>
  </si>
  <si>
    <t>Ľubomír Imrich</t>
  </si>
  <si>
    <t>V 42594</t>
  </si>
  <si>
    <t xml:space="preserve">Obal-Kľúč BL-288JK      </t>
  </si>
  <si>
    <t>52978214</t>
  </si>
  <si>
    <t>Richard Cetl-KĹÚČOVÁ SLUŽBA</t>
  </si>
  <si>
    <t>V 42596</t>
  </si>
  <si>
    <t xml:space="preserve">Prezutie PNEU      </t>
  </si>
  <si>
    <t>V 42597</t>
  </si>
  <si>
    <t>V 42600</t>
  </si>
  <si>
    <t>V 42602</t>
  </si>
  <si>
    <t xml:space="preserve">STK      </t>
  </si>
  <si>
    <t>V 42619</t>
  </si>
  <si>
    <t xml:space="preserve">Prezutie PNEU BA-542RB      </t>
  </si>
  <si>
    <t>Voda Do Ostrekovača      BL-262JM</t>
  </si>
  <si>
    <t>V 42711</t>
  </si>
  <si>
    <t>Prezutie PNEU BL-249GK      Prezutie PNEU BL-249GK</t>
  </si>
  <si>
    <t>V 42712</t>
  </si>
  <si>
    <t>Prezutie PNEU BL-288JK      Prezutie PNEU BL-288JK</t>
  </si>
  <si>
    <t>V 42713</t>
  </si>
  <si>
    <t>Prezutie PNEU BL-284JK      Prezutie PNEU BL-284JK</t>
  </si>
  <si>
    <t>V 42714</t>
  </si>
  <si>
    <t>Voda Do Ostrekovača      Austa STZ</t>
  </si>
  <si>
    <t>V 42717</t>
  </si>
  <si>
    <t>Prezutie PNEU      Prezutie PNEU</t>
  </si>
  <si>
    <t>V 42718</t>
  </si>
  <si>
    <t>V 42719</t>
  </si>
  <si>
    <t>V 42720</t>
  </si>
  <si>
    <t>V 42721</t>
  </si>
  <si>
    <t>V 42740</t>
  </si>
  <si>
    <t>Prezutie PNEU BL-836UC      Prezutie PNEU BL-836UC</t>
  </si>
  <si>
    <t>Voda Do Ostrekovača      BL-048 BI</t>
  </si>
  <si>
    <t>V 42771</t>
  </si>
  <si>
    <t>Stierače BL-288JK      BL-288JK</t>
  </si>
  <si>
    <t>V 42772</t>
  </si>
  <si>
    <t>Prípravo Na Čistenie      Auta STZ</t>
  </si>
  <si>
    <t>V 42773</t>
  </si>
  <si>
    <t>Autolekárničky      Auta STZ</t>
  </si>
  <si>
    <t>AD BLUE      Auta STZ</t>
  </si>
  <si>
    <t>V 42774</t>
  </si>
  <si>
    <t>Kľúč Auto BL-288JK      Kľúč Auto BL-288JK</t>
  </si>
  <si>
    <t>Parkovné 12/2021      BA-807NI</t>
  </si>
  <si>
    <t>Mesto Prešov</t>
  </si>
  <si>
    <t>Voda Do Ostrekovača      BA-807NI</t>
  </si>
  <si>
    <t>Voda Do Ostrekovača      BL-284JK</t>
  </si>
  <si>
    <t>Diaľničná Známka AUT      BL-284JK</t>
  </si>
  <si>
    <t>Parkovné 12/2021      BL-262JM</t>
  </si>
  <si>
    <t>50723936</t>
  </si>
  <si>
    <t>HEMISA s.r.o.</t>
  </si>
  <si>
    <t>46715541</t>
  </si>
  <si>
    <t>KORADZO s.r.o.</t>
  </si>
  <si>
    <t>Umytie 01/2021      BL-836UC</t>
  </si>
  <si>
    <t>Umytie 02/2021      BT-440CD</t>
  </si>
  <si>
    <t>46048588</t>
  </si>
  <si>
    <t>MaJa Services s.r.o.</t>
  </si>
  <si>
    <t>Umytie 02/2021      BL-038NO</t>
  </si>
  <si>
    <t>V 42120</t>
  </si>
  <si>
    <t>Umytie 03/2020      BL-262JM</t>
  </si>
  <si>
    <t>Umytie 03/2021      BL-249GK</t>
  </si>
  <si>
    <t>Umytie 03/2021      BL-038NO</t>
  </si>
  <si>
    <t>Umytie 03/2021      BA-807NI</t>
  </si>
  <si>
    <t>Umytie 03/2021      BA-655TB</t>
  </si>
  <si>
    <t>Umytie 03/2021      BA-546RB</t>
  </si>
  <si>
    <t>Umytie 04/2021      BL-288JK</t>
  </si>
  <si>
    <t>50083589</t>
  </si>
  <si>
    <t>Lucia Polášková</t>
  </si>
  <si>
    <t>Umytie 04/2021      BT-291CV</t>
  </si>
  <si>
    <t>Umytie 05/2021      BA-655TB</t>
  </si>
  <si>
    <t>Umytie 06/2021      BA-807NI</t>
  </si>
  <si>
    <t>Umytie 06/2021      BA-655TB</t>
  </si>
  <si>
    <t>Umytie 06/2021      BA-546RB</t>
  </si>
  <si>
    <t>Umytie 06/2021      BL-836UC</t>
  </si>
  <si>
    <t>Umytie 06/2021      BL-284JK</t>
  </si>
  <si>
    <t>Umytie 06/2021      BL-249GK</t>
  </si>
  <si>
    <t>Umytie 07/2021      BA-542RB</t>
  </si>
  <si>
    <t>Umytie 07/2021      BL-836UC</t>
  </si>
  <si>
    <t>Umytie 07/2021      BL-249GK</t>
  </si>
  <si>
    <t>41345631</t>
  </si>
  <si>
    <t>Klaudia Pastirová, STIRO</t>
  </si>
  <si>
    <t>Umytie 07/2021      BT-440CD</t>
  </si>
  <si>
    <t>52020207</t>
  </si>
  <si>
    <t>2AT Group s.r.o.</t>
  </si>
  <si>
    <t>Umytie 07/2021      BT-291CV</t>
  </si>
  <si>
    <t>Umytie 08/2021      BL-784PD</t>
  </si>
  <si>
    <t>Umytie 08/2021      BL-249GK</t>
  </si>
  <si>
    <t>Umytie 08/2021      BT-291CV</t>
  </si>
  <si>
    <t>Umytie 09/2021      BA-542RB</t>
  </si>
  <si>
    <t>Umytie 09/2021      BT-291CV</t>
  </si>
  <si>
    <t>Umytie 10/2021      BA-655TB</t>
  </si>
  <si>
    <t>Umytie 10/2021      BA-546RB</t>
  </si>
  <si>
    <t>Umytie 10/2021      BL-784PD</t>
  </si>
  <si>
    <t>Umytie 10/2021      BL-262JM</t>
  </si>
  <si>
    <t>Umytie 10/2021      BL-249GK</t>
  </si>
  <si>
    <t>Umytie 11/2021      BL-284JK</t>
  </si>
  <si>
    <t>Diplom Detský DCaFC    (nákl.stredisko:Detský DC,FC)  Diplom - Tlač</t>
  </si>
  <si>
    <t>Diplom Detský DCaFC    (nákl.stredisko:Detský DC,FC)  Diplom - Grafika</t>
  </si>
  <si>
    <t xml:space="preserve">Dovoz Tovaru    (nákl.stredisko:Detský DC,FC)  </t>
  </si>
  <si>
    <t>Diplom DDCaFC    (nákl.stredisko:Detský DC,FC)  Úprava Grafiky</t>
  </si>
  <si>
    <t>Diplom DDCaFC    (nákl.stredisko:Detský DC,FC)  Tlač</t>
  </si>
  <si>
    <t>FD 20910</t>
  </si>
  <si>
    <t>Diplom DDCaFC Tlač    (nákl.stredisko:Detský DC,FC)  Diplom DDCaFC Tlač</t>
  </si>
  <si>
    <t>FD 20936</t>
  </si>
  <si>
    <t xml:space="preserve">Ubyt. DDCaFC    (nákl.stredisko:Detský DC,FC)  </t>
  </si>
  <si>
    <t>35710411</t>
  </si>
  <si>
    <t>MEBA, spol. s.r.o.</t>
  </si>
  <si>
    <t xml:space="preserve">Fotografie DDCaFC    (nákl.stredisko:Detský DC,FC)  </t>
  </si>
  <si>
    <t>FD 20948</t>
  </si>
  <si>
    <t>Ubyt. Lešniak DDCaFC    (nákl.stredisko:Detský DC,FC)  Ubytovanie DDCaFC</t>
  </si>
  <si>
    <t>FD 20995</t>
  </si>
  <si>
    <t xml:space="preserve">Výrez z Fólie DDCaFC    (nákl.stredisko:Detský DC,FC)  </t>
  </si>
  <si>
    <t>31379974</t>
  </si>
  <si>
    <t>ALP Propagačný Servis s.r.o.</t>
  </si>
  <si>
    <t>FD 21052</t>
  </si>
  <si>
    <t xml:space="preserve">Strážne Služby DDCaFC    (nákl.stredisko:Detský DC,FC)  </t>
  </si>
  <si>
    <t>FD 21142</t>
  </si>
  <si>
    <t xml:space="preserve">Lekár.Zabez. DDCaFC    (nákl.stredisko:Detský DC,FC)  </t>
  </si>
  <si>
    <t>42194717</t>
  </si>
  <si>
    <t>Záchranná Zdravotná Služba</t>
  </si>
  <si>
    <t>V 42421</t>
  </si>
  <si>
    <t>SC SR Košice DDCaFC    (nákl.stredisko:Detský DC,FC)  Stravné</t>
  </si>
  <si>
    <t>V 42424</t>
  </si>
  <si>
    <t>V 42425</t>
  </si>
  <si>
    <t>SC SR Humenné DDCaFC    (nákl.stredisko:Detský DC,FC)  Stravné</t>
  </si>
  <si>
    <t>V 42435</t>
  </si>
  <si>
    <t>SC SR Levice DDCaFC    (nákl.stredisko:Detský DC,FC)  Stravné</t>
  </si>
  <si>
    <t>V 42436</t>
  </si>
  <si>
    <t>V 42437</t>
  </si>
  <si>
    <t>V 42477</t>
  </si>
  <si>
    <t>SC SR Poprad DDCaFC    (nákl.stredisko:Detský DC,FC)  Stravné</t>
  </si>
  <si>
    <t>V 42478</t>
  </si>
  <si>
    <t>V 42479</t>
  </si>
  <si>
    <t>SC SR Levoča DDCaFC    (nákl.stredisko:Detský DC,FC)  Stravné</t>
  </si>
  <si>
    <t>V 42480</t>
  </si>
  <si>
    <t>SC SR Levoča DDCaFC    (nákl.stredisko:Detský DC,FC)  Cestovné, Stravné</t>
  </si>
  <si>
    <t>V 42484</t>
  </si>
  <si>
    <t xml:space="preserve">Medaily DDCaFC    (nákl.stredisko:Detský DC,FC)  </t>
  </si>
  <si>
    <t>V 42538</t>
  </si>
  <si>
    <t xml:space="preserve">Detské Rúška DDCaFC    (nákl.stredisko:Detský DC,FC)  </t>
  </si>
  <si>
    <t>V 42560</t>
  </si>
  <si>
    <t xml:space="preserve">Cestovné+StravnéDDCaFC    (nákl.stredisko:Detský DC,FC)  </t>
  </si>
  <si>
    <t>Lešniak Tibor, Ing.</t>
  </si>
  <si>
    <t>V 42585</t>
  </si>
  <si>
    <t>V 42586</t>
  </si>
  <si>
    <t>V 42587</t>
  </si>
  <si>
    <t xml:space="preserve">Ubytovanie DDCaFC    (nákl.stredisko:Detský DC,FC)  </t>
  </si>
  <si>
    <t>31391621</t>
  </si>
  <si>
    <t>STH - Stavohotely, a.s.</t>
  </si>
  <si>
    <t>V 42588</t>
  </si>
  <si>
    <t xml:space="preserve">SC SR Košice DDCaFC    (nákl.stredisko:Detský DC,FC)  </t>
  </si>
  <si>
    <t>V 42733</t>
  </si>
  <si>
    <t>SC SR Košice MiniDCaFC    (nákl.stredisko:Detský DC,FC)  Cestovné</t>
  </si>
  <si>
    <t>V 42734</t>
  </si>
  <si>
    <t>SC SR Košice DDCaFC    (nákl.stredisko:Detský DC,FC)  Cestovné</t>
  </si>
  <si>
    <t>V 42199</t>
  </si>
  <si>
    <t>Materiál TdŠ    (nákl.stredisko:Tenis do škôl)  Tenisové Rakety</t>
  </si>
  <si>
    <t>47658827</t>
  </si>
  <si>
    <t>V 42234</t>
  </si>
  <si>
    <t>Materiál TdŠ    (nákl.stredisko:Tenis do škôl)  Rakety</t>
  </si>
  <si>
    <t>V 42418</t>
  </si>
  <si>
    <t xml:space="preserve">Materiál TdŠ    (nákl.stredisko:Tenis do škôl)  </t>
  </si>
  <si>
    <t>V 42419</t>
  </si>
  <si>
    <t>V 42420</t>
  </si>
  <si>
    <t>SC SR Prešov TdŠ    (nákl.stredisko:Tenis do škôl)  Cestovné, Stravné</t>
  </si>
  <si>
    <t>V 42422</t>
  </si>
  <si>
    <t>SC SR Košice TdŠ    (nákl.stredisko:Tenis do škôl)  Cestovné, Stravné</t>
  </si>
  <si>
    <t>V 42738</t>
  </si>
  <si>
    <t>SC SR Michalovce TdŠ    (nákl.stredisko:Tenis do škôl)  Cestovné</t>
  </si>
  <si>
    <t>V 42739</t>
  </si>
  <si>
    <t>SC SR Košice TdŠ    (nákl.stredisko:Tenis do škôl)  Cestovné</t>
  </si>
  <si>
    <t>Projekt Tenis do škôl</t>
  </si>
  <si>
    <t xml:space="preserve">Grafika DC CHL    (nákl.stredisko:Davis Cup SVK-Čile)  </t>
  </si>
  <si>
    <t>FD 20043</t>
  </si>
  <si>
    <t xml:space="preserve">Oblečenie DC Team    (nákl.stredisko:Davis Cup)  </t>
  </si>
  <si>
    <t>FD 20486</t>
  </si>
  <si>
    <t>Lekárska Prehliadka    (nákl.stredisko:Davis Cup)  Lukáš Lacko</t>
  </si>
  <si>
    <t>45899991</t>
  </si>
  <si>
    <t>Lekárska Prehliadka    (nákl.stredisko:Davis Cup)  Martin Kližan</t>
  </si>
  <si>
    <t>Odbery - Protilátky    (nákl.stredisko:Davis Cup)  Lukáš Lacko</t>
  </si>
  <si>
    <t>Odbery - Protilátky    (nákl.stredisko:Davis Cup)  Filip Horanský</t>
  </si>
  <si>
    <t>Odbery - Protilátky    (nákl.stredisko:Davis Cup)  Martin Kližan</t>
  </si>
  <si>
    <t>FD 20042</t>
  </si>
  <si>
    <t xml:space="preserve">Oblečenie FC Team    (nákl.stredisko:Fed Cup)  </t>
  </si>
  <si>
    <t>FD 20642</t>
  </si>
  <si>
    <t>Náklady hráčov na prípravu a turnaje</t>
  </si>
  <si>
    <t>FD 20854</t>
  </si>
  <si>
    <t xml:space="preserve">novinár ITF WTT M15    (nákl.stredisko:ITF WTT M15 Žilina)  </t>
  </si>
  <si>
    <t>FD 20855</t>
  </si>
  <si>
    <t xml:space="preserve">Fotografie ITF WTT M15    (nákl.stredisko:ITF WTT M15 Žilina)  </t>
  </si>
  <si>
    <t>FD 20073</t>
  </si>
  <si>
    <t>Ubyto. Michalík     (náklady hráča Michalík Radovan ) Ubytovanie</t>
  </si>
  <si>
    <t>FD 20177</t>
  </si>
  <si>
    <t xml:space="preserve">Ubytovanie Jamrichová     (náklady hráča Jamrichová Renáta ) </t>
  </si>
  <si>
    <t>FD 20410</t>
  </si>
  <si>
    <t>Lekárska Prehliadka     (náklady hráča Tothová Emma ) SPORTMED, s.r.o.</t>
  </si>
  <si>
    <t>Tóthová Emma</t>
  </si>
  <si>
    <t>FD 20484</t>
  </si>
  <si>
    <t>Alergologická Kontrola     (náklady hráča Molčan Alex ) Alex Molčan</t>
  </si>
  <si>
    <t>Odbery     (náklady hráča Šrámková Rebecca ) Rebecca Šrámková</t>
  </si>
  <si>
    <t>FD 20485</t>
  </si>
  <si>
    <t>Odbery - Protilátky     (náklady hráča Gálik Matej ) Matej Gálik</t>
  </si>
  <si>
    <t>Lekárska Prehliadka     (náklady hráča Gombos Norbert ) Norbert Gombos</t>
  </si>
  <si>
    <t>Lekárska Prehliadka     (náklady hráča Gálik Matej ) Matej Gálik</t>
  </si>
  <si>
    <t>Lekárska Prehliadka     (náklady hráča Čisovská Romana ) Romana Čísovská</t>
  </si>
  <si>
    <t>Lekárska Prehliadka     (náklady hráča Kužmová Katarína ) Katarína Kužmová</t>
  </si>
  <si>
    <t>Lekárska Prehliadka     (náklady hráča Daubnerová Nikola ) Nikola Daubnerová</t>
  </si>
  <si>
    <t>Odbery - Protilátky     (náklady hráča Gombos Norbert ) Norbert Gombos</t>
  </si>
  <si>
    <t>FD 20528</t>
  </si>
  <si>
    <t>let. Daubnerová    (nákl.stredisko:Daubnerová Nikola)  F=575/21</t>
  </si>
  <si>
    <t>let. Daubner    (nákl.stredisko:Daubnerová Nikola)  F=575/21</t>
  </si>
  <si>
    <t>FD 20534</t>
  </si>
  <si>
    <t>Ubyt. Krajči     (náklady hráča Krajči Michal ) Ubytovanie</t>
  </si>
  <si>
    <t>FD 20536</t>
  </si>
  <si>
    <t>Ubyt. Zelničková     (náklady hráča Zelničková Radka ) Ubytovanie</t>
  </si>
  <si>
    <t>FD 20537</t>
  </si>
  <si>
    <t>FD 20696</t>
  </si>
  <si>
    <t>Covid-19 Test    (nákl.stredisko:Čisovská Romana)  Romana Čísovská</t>
  </si>
  <si>
    <t>FD 20745</t>
  </si>
  <si>
    <t xml:space="preserve">let. Daubnerová Kyjev     (náklady hráča Daubnerová Nikola ) </t>
  </si>
  <si>
    <t>FD 20834</t>
  </si>
  <si>
    <t xml:space="preserve">Lekár.Prehliadka     (náklady hráča Zelničková Radka ) </t>
  </si>
  <si>
    <t>35870281</t>
  </si>
  <si>
    <t>FD 21050</t>
  </si>
  <si>
    <t>Lekárska Prehliadka     (náklady hráča Kyjaci Samuel ) Medicona Clinic s.r.o.</t>
  </si>
  <si>
    <t>Kyjaci Samuel</t>
  </si>
  <si>
    <t>FD 21131</t>
  </si>
  <si>
    <t>Lekárska Prehliadka     (náklady hráča Gálik Matej ) Národné Športovné Centrum</t>
  </si>
  <si>
    <t>FD 21178</t>
  </si>
  <si>
    <t>Vyšetren. Bež.Trenažér     (náklady hráča Minárik Krištof ) F=04/3/02/37/2021</t>
  </si>
  <si>
    <t>30853923</t>
  </si>
  <si>
    <t>Vyšetren. Bež.Trenažér     (náklady hráča Daubnerová Nikola ) F=04/3/02/37/2021</t>
  </si>
  <si>
    <t>Vyšetren. Bež.Trenažér     (náklady hráča Palovič Lukáš ) F=04/3/02/37/2021</t>
  </si>
  <si>
    <t>FD 21199</t>
  </si>
  <si>
    <t xml:space="preserve">Lekárska Prehliadka     (náklady hráča Novanský Michal ) </t>
  </si>
  <si>
    <t>FD 21220</t>
  </si>
  <si>
    <t>Lekárska Prehliadka     (náklady hráča Balus Irina ) Med4Sport, s.r..o.</t>
  </si>
  <si>
    <t>FD 21254</t>
  </si>
  <si>
    <t>Postcovidové Vyšetr.     (náklady hráča Zelničková Radka ) Radka Zelničková</t>
  </si>
  <si>
    <t>Lekárska Prehliadka     (náklady hráča Vargová Nina ) Nina Vargová</t>
  </si>
  <si>
    <t>FD 21256</t>
  </si>
  <si>
    <t>Lekárska Prehliadka     (náklady hráča Schwarc Dávid ) Univer. Nemocnica BA</t>
  </si>
  <si>
    <t>FD 21260</t>
  </si>
  <si>
    <t>Lekárska Prehliadka     (náklady hráča Bairo Dylan ) SPORTMED, s.r.o.</t>
  </si>
  <si>
    <t>FD 21309</t>
  </si>
  <si>
    <t>Lekárska Prehliadka     (náklady hráča Kyselová Nina ) Univer. Nemocnica BA</t>
  </si>
  <si>
    <t>Kyseľová Nina</t>
  </si>
  <si>
    <t>FD 21327</t>
  </si>
  <si>
    <t xml:space="preserve">Lekárska Prehliadka     (náklady hráča Matunák Martin ) </t>
  </si>
  <si>
    <t>FD 21331</t>
  </si>
  <si>
    <t xml:space="preserve">TelovýchovnáPrehliadka     (náklady hráča Behúlová Bianca ) </t>
  </si>
  <si>
    <t>FD 21354</t>
  </si>
  <si>
    <t xml:space="preserve">Ubyt. Krajči     (náklady hráča Krajči Michal ) </t>
  </si>
  <si>
    <t>V 42161</t>
  </si>
  <si>
    <t xml:space="preserve">Tenisové Lopty     (náklady hráča Naď Peter ) </t>
  </si>
  <si>
    <t>14419963</t>
  </si>
  <si>
    <t>V 42206</t>
  </si>
  <si>
    <t>Tenisové Lopty     (náklady hráča Naď Peter ) Tenisové Lopty</t>
  </si>
  <si>
    <t>V 42238</t>
  </si>
  <si>
    <t>V 42299</t>
  </si>
  <si>
    <t>Nájom Kurtov 06/2021     (náklady hráča Zelničková Radka ) 21.6.2021</t>
  </si>
  <si>
    <t>40481964</t>
  </si>
  <si>
    <t>Jaroslav Karas</t>
  </si>
  <si>
    <t>V 42300</t>
  </si>
  <si>
    <t>Nájom Kurtov 06/2021     (náklady hráča Zelničková Radka ) 19.6.2021</t>
  </si>
  <si>
    <t>V 42301</t>
  </si>
  <si>
    <t>Nájom Kurtov 06/2021     (náklady hráča Zelničková Radka ) 18.6.2021</t>
  </si>
  <si>
    <t>Jurki - Hayton, s.r.o.</t>
  </si>
  <si>
    <t>V 42357</t>
  </si>
  <si>
    <t>Cestovné ME SR     (náklady hráča Marošík Norbert ) Cestovné</t>
  </si>
  <si>
    <t>V 42557</t>
  </si>
  <si>
    <t xml:space="preserve">Náklady Na Prípravu     (náklady hráča Chudá Silvia ) </t>
  </si>
  <si>
    <t>Chudá Silvia</t>
  </si>
  <si>
    <t>V 42558</t>
  </si>
  <si>
    <t xml:space="preserve">Náklady Na Prípravu     (náklady hráča Rogulski Patricia ) </t>
  </si>
  <si>
    <t>V 42705</t>
  </si>
  <si>
    <t>Nujom Kurtov     (náklady hráča Minárik Krištof ) 12.11.2021</t>
  </si>
  <si>
    <t>47590611</t>
  </si>
  <si>
    <t>UNI POINT s.r.o.</t>
  </si>
  <si>
    <t>Nujom Kurtov     (náklady hráča Palovič Lukáš ) 12.11.2021</t>
  </si>
  <si>
    <t>Nujom Kurtov     (náklady hráča Pokorný Lukáš ) 12.11.2021</t>
  </si>
  <si>
    <t>Nujom Kurtov     (náklady hráča Naď Peter ) 12.11.2021</t>
  </si>
  <si>
    <t>V 42781</t>
  </si>
  <si>
    <t>Sústrednie V. Tatry     (náklady hráča Daubnerová Nikola ) Ubytovanie</t>
  </si>
  <si>
    <t>V 42786</t>
  </si>
  <si>
    <t>Cestovné NTC KE    (nákl.stredisko:Krajči Michal)  Cestovné - Tréningy</t>
  </si>
  <si>
    <t>22 osôb</t>
  </si>
  <si>
    <t>FD 20800</t>
  </si>
  <si>
    <t xml:space="preserve">50% Challenger Fee 80      </t>
  </si>
  <si>
    <t>ATP Tour Inc.</t>
  </si>
  <si>
    <t>V 42282</t>
  </si>
  <si>
    <t>Cestovné Trén. Rada      Cestovné Trénerská Rada</t>
  </si>
  <si>
    <t>V 42283</t>
  </si>
  <si>
    <t>V 42284</t>
  </si>
  <si>
    <t>41223888</t>
  </si>
  <si>
    <t>V 42290</t>
  </si>
  <si>
    <t>Cestovné VVSTZ      Cestovné VVSTZ</t>
  </si>
  <si>
    <t>Baláž Milan</t>
  </si>
  <si>
    <t>40411389</t>
  </si>
  <si>
    <t>Tomáš Záborský</t>
  </si>
  <si>
    <t>V 42291</t>
  </si>
  <si>
    <t>Frančák Ján</t>
  </si>
  <si>
    <t>Cestovné RadaSTZ      Cestovné RadaSTZ</t>
  </si>
  <si>
    <t>V 42292</t>
  </si>
  <si>
    <t>V 42293</t>
  </si>
  <si>
    <t>Kováč Zoltán</t>
  </si>
  <si>
    <t>V 42294</t>
  </si>
  <si>
    <t>Jakubička Gustáv</t>
  </si>
  <si>
    <t>Vrábel Emil, Ing.</t>
  </si>
  <si>
    <t>Zelenák Ivan</t>
  </si>
  <si>
    <t>V 42295</t>
  </si>
  <si>
    <t>Horváth Jaroslav, Mgr.</t>
  </si>
  <si>
    <t>Longauer Tomáš</t>
  </si>
  <si>
    <t>Matlák Pavol</t>
  </si>
  <si>
    <t>Michalko Martin, Mgr.</t>
  </si>
  <si>
    <t>Pavlik Edmund</t>
  </si>
  <si>
    <t>Regendová Dagmar</t>
  </si>
  <si>
    <t>Mgr. Matej Stanko</t>
  </si>
  <si>
    <t>V 42296</t>
  </si>
  <si>
    <t>Dragun Anton</t>
  </si>
  <si>
    <t>Joppa Štefan</t>
  </si>
  <si>
    <t>Pavlovčík Milan</t>
  </si>
  <si>
    <t>Potočňák Marek</t>
  </si>
  <si>
    <t>Palovič Peter</t>
  </si>
  <si>
    <t>Sedláček Radovan</t>
  </si>
  <si>
    <t>Sokol Milan</t>
  </si>
  <si>
    <t>Tokoš Peter</t>
  </si>
  <si>
    <t>V 42501</t>
  </si>
  <si>
    <t>Cestovné Tréner. Rada      Cestovné Trénerská Rada</t>
  </si>
  <si>
    <t>V 42502</t>
  </si>
  <si>
    <t>V 42524</t>
  </si>
  <si>
    <t>Cestovné VVSTZ      Cestovné</t>
  </si>
  <si>
    <t>V 42526</t>
  </si>
  <si>
    <t>Cestovné VVSTZ      Cestovné VVSTZ Príprava</t>
  </si>
  <si>
    <t>V 42527</t>
  </si>
  <si>
    <t>V 42565</t>
  </si>
  <si>
    <t xml:space="preserve">Cestovné Tréner. Rada      </t>
  </si>
  <si>
    <t>V 42566</t>
  </si>
  <si>
    <t>V 42567</t>
  </si>
  <si>
    <t>V 42606</t>
  </si>
  <si>
    <t xml:space="preserve">Cestovné VVSTZ      </t>
  </si>
  <si>
    <t>Blaško Anton</t>
  </si>
  <si>
    <t>Varmus Michal</t>
  </si>
  <si>
    <t>41655524</t>
  </si>
  <si>
    <t>Ing. Jana Tužinská</t>
  </si>
  <si>
    <t>Mokuš Milan</t>
  </si>
  <si>
    <t>V 42607</t>
  </si>
  <si>
    <t>V 42608</t>
  </si>
  <si>
    <t>V 42609</t>
  </si>
  <si>
    <t>Bacsó Július</t>
  </si>
  <si>
    <t>V 42673</t>
  </si>
  <si>
    <t>Cestovné Trén. Rada      Cestovné</t>
  </si>
  <si>
    <t>V 42674</t>
  </si>
  <si>
    <t>V 42675</t>
  </si>
  <si>
    <t>V 42708</t>
  </si>
  <si>
    <t>V 42709</t>
  </si>
  <si>
    <t>V 42710</t>
  </si>
  <si>
    <t>HP LA-249GK 10-12/21      10-12/2021</t>
  </si>
  <si>
    <t xml:space="preserve">Dovoz Tovaru      </t>
  </si>
  <si>
    <t>FD 20013</t>
  </si>
  <si>
    <t>Program+Grafické Práce      NTC Team team.ntc.sk</t>
  </si>
  <si>
    <t>Web. Hosting + Doména      NTC Team team.ntc.sk</t>
  </si>
  <si>
    <t>Bezpeč. Certif. HTTPS      NTC Team team.ntc.sk</t>
  </si>
  <si>
    <t>FD 20031</t>
  </si>
  <si>
    <t>Kancelárske Potreby      Šanóny, Papier A4</t>
  </si>
  <si>
    <t>31318771</t>
  </si>
  <si>
    <t>YKOOS, spol. s r.o.</t>
  </si>
  <si>
    <t>FD 20076</t>
  </si>
  <si>
    <t xml:space="preserve">Hon.Web. Stránka 01/21      </t>
  </si>
  <si>
    <t>FD 20085</t>
  </si>
  <si>
    <t xml:space="preserve">HP Laser Jet Set      </t>
  </si>
  <si>
    <t xml:space="preserve">HP Laser Jet CE505A      </t>
  </si>
  <si>
    <t>FD 20087</t>
  </si>
  <si>
    <t>Genius repro SP-HF      Rastislav Nakládal</t>
  </si>
  <si>
    <t>Myš GENIUS      Rastislav Nakládal</t>
  </si>
  <si>
    <t>FD 20089</t>
  </si>
  <si>
    <t xml:space="preserve">Energie 01/2021      </t>
  </si>
  <si>
    <t>FD 20097</t>
  </si>
  <si>
    <t xml:space="preserve">Kancelárske Potreby      </t>
  </si>
  <si>
    <t>FD 20099</t>
  </si>
  <si>
    <t>Sprac. Výsledkov 01/21      F=01/2021</t>
  </si>
  <si>
    <t>47315831</t>
  </si>
  <si>
    <t>Ing. Andrea Kostíková</t>
  </si>
  <si>
    <t>FD 20152</t>
  </si>
  <si>
    <t xml:space="preserve">Covid-19 Test      </t>
  </si>
  <si>
    <t>FD 20153</t>
  </si>
  <si>
    <t xml:space="preserve">Hon.Web. Stránka 02/21      </t>
  </si>
  <si>
    <t>FD 20161</t>
  </si>
  <si>
    <t>Sprac.Vyúčtovaní 02/21      F=02/2021</t>
  </si>
  <si>
    <t>47784342</t>
  </si>
  <si>
    <t>Zuzana Szaboóva</t>
  </si>
  <si>
    <t>FD 20162</t>
  </si>
  <si>
    <t>Sprac.Vyúčtovaní 01/21      F=01/2021</t>
  </si>
  <si>
    <t>FD 20201</t>
  </si>
  <si>
    <t xml:space="preserve">Energie 02/2021      </t>
  </si>
  <si>
    <t>FD 20220</t>
  </si>
  <si>
    <t>Sprac. Výsledkov 02/21      F=02/2021</t>
  </si>
  <si>
    <t>FD 20239</t>
  </si>
  <si>
    <t xml:space="preserve">Dokumentácia GDPR      </t>
  </si>
  <si>
    <t>36858439</t>
  </si>
  <si>
    <t>Lanikova Group, s.r.o.</t>
  </si>
  <si>
    <t>FD 20272</t>
  </si>
  <si>
    <t>Spr. Serveru 01-03/21      etenis.sk</t>
  </si>
  <si>
    <t>28576241</t>
  </si>
  <si>
    <t>i-B2B.eu s.r.o.</t>
  </si>
  <si>
    <t>Spr. Serveru 01-03/21      zasportujsiopen.sk</t>
  </si>
  <si>
    <t>FD 20279</t>
  </si>
  <si>
    <t>Sprac.Vyúčtovaní 03/21      F=04/2021</t>
  </si>
  <si>
    <t xml:space="preserve">FotografieWeb.01-03/21      </t>
  </si>
  <si>
    <t>FD 20302</t>
  </si>
  <si>
    <t xml:space="preserve">Energie 03/2021      </t>
  </si>
  <si>
    <t>FD 20307</t>
  </si>
  <si>
    <t xml:space="preserve">Ubyt. Oprava Kurtov      </t>
  </si>
  <si>
    <t>FD 20309</t>
  </si>
  <si>
    <t>Ekon. Služby 01-03/21      01-03/2021</t>
  </si>
  <si>
    <t>FD 20322</t>
  </si>
  <si>
    <t>Sprac. Výsledkov 03/21      F=03/2021</t>
  </si>
  <si>
    <t>FD 20329</t>
  </si>
  <si>
    <t>FD 20370</t>
  </si>
  <si>
    <t>Sprac. Výsledkov 04/21      F=06/2021</t>
  </si>
  <si>
    <t>FD 20388</t>
  </si>
  <si>
    <t>Sprac.Vyúčtovaní 04/21      F=05/2021</t>
  </si>
  <si>
    <t>FD 20401</t>
  </si>
  <si>
    <t xml:space="preserve">Výročná Správa STZ2020      </t>
  </si>
  <si>
    <t>FD 20405</t>
  </si>
  <si>
    <t xml:space="preserve">Hon.Web. Stránka 04/21      </t>
  </si>
  <si>
    <t xml:space="preserve">SpracovateľskýPoplatok      </t>
  </si>
  <si>
    <t>FD 20434</t>
  </si>
  <si>
    <t xml:space="preserve">Energie 04/2021      </t>
  </si>
  <si>
    <t>FD 20445</t>
  </si>
  <si>
    <t>Toner OWQ HP Black      Miriam Blehová</t>
  </si>
  <si>
    <t>FD 20447</t>
  </si>
  <si>
    <t>FD 20471</t>
  </si>
  <si>
    <t>Sprac. Výsledkov 05/21      F=07/2021</t>
  </si>
  <si>
    <t>FD 20483</t>
  </si>
  <si>
    <t>Sprac.Vyúčtovaní 05/21      F=06/2021</t>
  </si>
  <si>
    <t>FD 20503</t>
  </si>
  <si>
    <t xml:space="preserve">Hon.Web. Stránka 05/21      </t>
  </si>
  <si>
    <t xml:space="preserve">Výročná Správa 2020      </t>
  </si>
  <si>
    <t>FD 20515</t>
  </si>
  <si>
    <t xml:space="preserve">Energie 05/2021      </t>
  </si>
  <si>
    <t>FD 20564</t>
  </si>
  <si>
    <t>FD 20568</t>
  </si>
  <si>
    <t xml:space="preserve">Hon.Web. Stránka 06/21      </t>
  </si>
  <si>
    <t>FD 20572</t>
  </si>
  <si>
    <t>Sprac. Výsledkov 06/21      F=08/2021</t>
  </si>
  <si>
    <t>FD 20577</t>
  </si>
  <si>
    <t>Sprac.Vyúčtovaní 06/21      F=08/2021</t>
  </si>
  <si>
    <t>FD 20578</t>
  </si>
  <si>
    <t>FD 20582</t>
  </si>
  <si>
    <t xml:space="preserve">FotografieWeb.04-06/21      </t>
  </si>
  <si>
    <t xml:space="preserve">Fotografie Reg.MSR      </t>
  </si>
  <si>
    <t xml:space="preserve">Fotografie Extraliga      </t>
  </si>
  <si>
    <t>FD 20610</t>
  </si>
  <si>
    <t xml:space="preserve">Energie 06/2021      </t>
  </si>
  <si>
    <t>FD 20612</t>
  </si>
  <si>
    <t xml:space="preserve">Ekon. Služby 04-06/21      </t>
  </si>
  <si>
    <t>FD 20637</t>
  </si>
  <si>
    <t xml:space="preserve">Org. Zab. Sem. Rozhod.      </t>
  </si>
  <si>
    <t>FD 20659</t>
  </si>
  <si>
    <t>FD 20660</t>
  </si>
  <si>
    <t>Sprac. Výsledkov 07/21      F=09/2021</t>
  </si>
  <si>
    <t>FD 20678</t>
  </si>
  <si>
    <t>8310,92CHF Membership      Membership Fee B Nation</t>
  </si>
  <si>
    <t>FD 20679</t>
  </si>
  <si>
    <t>Toner HP      Petra Šegedová</t>
  </si>
  <si>
    <t>FD 20680</t>
  </si>
  <si>
    <t>FD 20682</t>
  </si>
  <si>
    <t>Sprac.Vyúčtovaní 07/21      F=09/2021</t>
  </si>
  <si>
    <t>FD 20691</t>
  </si>
  <si>
    <t xml:space="preserve">Papier A4      </t>
  </si>
  <si>
    <t>FD 20705</t>
  </si>
  <si>
    <t xml:space="preserve">Energie 07/2021      </t>
  </si>
  <si>
    <t>FD 20725</t>
  </si>
  <si>
    <t xml:space="preserve">Hon.Web. Stránka 07/21      </t>
  </si>
  <si>
    <t>FD 20749</t>
  </si>
  <si>
    <t>Zverejnenie Ponuky      Športovo Technický Úsek</t>
  </si>
  <si>
    <t>35800861</t>
  </si>
  <si>
    <t>Profesia, spol. s r.o.</t>
  </si>
  <si>
    <t>FD 20760</t>
  </si>
  <si>
    <t xml:space="preserve">DPH 20% Na Vstupe EU      </t>
  </si>
  <si>
    <t>FD 20772</t>
  </si>
  <si>
    <t>Sprac. Výsledkov 08/21      F=10/2021</t>
  </si>
  <si>
    <t>FD 20801</t>
  </si>
  <si>
    <t>Sprac.Vyúčtovaní 08/21      F=10/2021</t>
  </si>
  <si>
    <t>FD 20827</t>
  </si>
  <si>
    <t>Toner HP Black      Tréneri NTC</t>
  </si>
  <si>
    <t>LCD HP Monitor      Špor.Tech. Úsek</t>
  </si>
  <si>
    <t>Premiumcord Kabel HDMI      Špor.Tech. Úsek</t>
  </si>
  <si>
    <t>Mouse &amp; Keyboard      Špor.Tech. Úsek</t>
  </si>
  <si>
    <t>ASUS PC      Špor.Tech. Úsek</t>
  </si>
  <si>
    <t>FD 20857</t>
  </si>
  <si>
    <t xml:space="preserve">Hon.Web. Stránka 08/21      </t>
  </si>
  <si>
    <t>FD 20885</t>
  </si>
  <si>
    <t>FD 20899</t>
  </si>
  <si>
    <t>FD 20901</t>
  </si>
  <si>
    <t>FD 20917</t>
  </si>
  <si>
    <t>Sprac. Výsledkov 09/21      F=11/2021</t>
  </si>
  <si>
    <t>FD 20920</t>
  </si>
  <si>
    <t>FD 20923</t>
  </si>
  <si>
    <t>Spr. Serveru 04-06/21      etenis.sk</t>
  </si>
  <si>
    <t>Spr. Serveru 04-06/21      zasportujsiopen.sk</t>
  </si>
  <si>
    <t>FD 20935</t>
  </si>
  <si>
    <t xml:space="preserve">Hon.Web. Stránka 10/21      </t>
  </si>
  <si>
    <t xml:space="preserve">FotografieWeb.07-09/21      </t>
  </si>
  <si>
    <t>FD 20947</t>
  </si>
  <si>
    <t>Ubyt. Maras Trén. Rada      Ubytovanie Trénerská Rada</t>
  </si>
  <si>
    <t>FD 20957</t>
  </si>
  <si>
    <t xml:space="preserve">oLYNX Office i5      </t>
  </si>
  <si>
    <t xml:space="preserve">LCD HP Monitor      </t>
  </si>
  <si>
    <t xml:space="preserve">Klávesnica+Myš      </t>
  </si>
  <si>
    <t>FD 20972</t>
  </si>
  <si>
    <t>Ekon. Služby 07-09/21      07-09/2021</t>
  </si>
  <si>
    <t>FD 20992</t>
  </si>
  <si>
    <t>FD 21017</t>
  </si>
  <si>
    <t>Monitor LCD HP      8. Poschodie</t>
  </si>
  <si>
    <t xml:space="preserve">Samsung CLT      </t>
  </si>
  <si>
    <t>FD 21043</t>
  </si>
  <si>
    <t>FD 21047</t>
  </si>
  <si>
    <t>Sprav. Výsledkov 10/21      F=12/2021</t>
  </si>
  <si>
    <t>FD 21066</t>
  </si>
  <si>
    <t>FD 21076</t>
  </si>
  <si>
    <t>Toner HP      Šuhajová</t>
  </si>
  <si>
    <t>Toner HP      Blehová</t>
  </si>
  <si>
    <t>Toner HP      Gocálová</t>
  </si>
  <si>
    <t>FD 21089</t>
  </si>
  <si>
    <t xml:space="preserve">Šport.Tech. Predpisy      </t>
  </si>
  <si>
    <t>53220269</t>
  </si>
  <si>
    <t>D one PRINT, s.r.o.</t>
  </si>
  <si>
    <t>FD 21090</t>
  </si>
  <si>
    <t>Org.Zab. Sem. Trénerov      F=2021/008</t>
  </si>
  <si>
    <t>51139294</t>
  </si>
  <si>
    <t>Mgr. Pačesová Petra</t>
  </si>
  <si>
    <t>FD 21123</t>
  </si>
  <si>
    <t>Notebook ASUS      Tomáš Záborsky VSRegión</t>
  </si>
  <si>
    <t>FD 21144</t>
  </si>
  <si>
    <t>FD 21166</t>
  </si>
  <si>
    <t>FD 21196</t>
  </si>
  <si>
    <t>Potvrdenie Pre Audit      F=21051121008</t>
  </si>
  <si>
    <t>FD 21239</t>
  </si>
  <si>
    <t xml:space="preserve">Hon.Web. Stránka 11/21      </t>
  </si>
  <si>
    <t>FD 21243</t>
  </si>
  <si>
    <t xml:space="preserve">Covid-19 Testy      </t>
  </si>
  <si>
    <t>FD 21244</t>
  </si>
  <si>
    <t>FD 21248</t>
  </si>
  <si>
    <t>FD 21250</t>
  </si>
  <si>
    <t xml:space="preserve">Org. Zab. Škol. Rozhod      </t>
  </si>
  <si>
    <t>FD 21251</t>
  </si>
  <si>
    <t>Org.Školenie Rozhodcov      Lektorské Služby</t>
  </si>
  <si>
    <t>FD 21364</t>
  </si>
  <si>
    <t>FD 21365</t>
  </si>
  <si>
    <t xml:space="preserve">Nájom Sál 01-12/2021      </t>
  </si>
  <si>
    <t xml:space="preserve">FotografieWeb.10-11/21      </t>
  </si>
  <si>
    <t>FD 21400</t>
  </si>
  <si>
    <t>FD 21405</t>
  </si>
  <si>
    <t xml:space="preserve">Org.Zab. Škol. Rozhod.      </t>
  </si>
  <si>
    <t>51084198</t>
  </si>
  <si>
    <t>Veronika Blašková</t>
  </si>
  <si>
    <t>FD 21406</t>
  </si>
  <si>
    <t>V 42040</t>
  </si>
  <si>
    <t xml:space="preserve">Respirátor FFP 400ks      </t>
  </si>
  <si>
    <t>50982516</t>
  </si>
  <si>
    <t>ĽUBICA, s.r.o.</t>
  </si>
  <si>
    <t>V 42043</t>
  </si>
  <si>
    <t>Respirátor FFP 600ks      Respirátor FFP 600ks</t>
  </si>
  <si>
    <t>V 42106</t>
  </si>
  <si>
    <t>Respirátory 1000ks      1000ks Respirátorov</t>
  </si>
  <si>
    <t>V 42163</t>
  </si>
  <si>
    <t>Covid-19 Protilátky      Dávid Olasz</t>
  </si>
  <si>
    <t>V 42233</t>
  </si>
  <si>
    <t>V 42286</t>
  </si>
  <si>
    <t>Poplatok PAS US Open      Expresné vybavenie pasu</t>
  </si>
  <si>
    <t>36631124</t>
  </si>
  <si>
    <t>Slovenská Pošta, a.s.</t>
  </si>
  <si>
    <t>V 42395</t>
  </si>
  <si>
    <t>Provízia StravnéLístky      ITF M15, ITF W15</t>
  </si>
  <si>
    <t>3639100</t>
  </si>
  <si>
    <t>DOXX - Stravné lístky, s.r.o.</t>
  </si>
  <si>
    <t>V 42474</t>
  </si>
  <si>
    <t>Provízia StravnéLístky      DC SVK-CHI</t>
  </si>
  <si>
    <t>V 42536</t>
  </si>
  <si>
    <t>Ševt, a.s.</t>
  </si>
  <si>
    <t>V 42576</t>
  </si>
  <si>
    <t>V 42589</t>
  </si>
  <si>
    <t xml:space="preserve">Kalendár 2022      </t>
  </si>
  <si>
    <t>V 42652</t>
  </si>
  <si>
    <t xml:space="preserve">Kalendáre+Diáre      </t>
  </si>
  <si>
    <t>V 42741</t>
  </si>
  <si>
    <t>V 42766</t>
  </si>
  <si>
    <t xml:space="preserve">Notárska Zápisnica 2%      </t>
  </si>
  <si>
    <t>1024636448</t>
  </si>
  <si>
    <t>Ivan Macák JUDr.</t>
  </si>
  <si>
    <t>FD 20024</t>
  </si>
  <si>
    <t xml:space="preserve">Tenisové Lopty NTC      </t>
  </si>
  <si>
    <t>FD 20146</t>
  </si>
  <si>
    <t>Nájom Kurtov 02/2021      NTC Team</t>
  </si>
  <si>
    <t>FD 20147</t>
  </si>
  <si>
    <t>347,83USD Icebad      F=6/2021</t>
  </si>
  <si>
    <t>Tar-Karma Kft.</t>
  </si>
  <si>
    <t>FD 20176</t>
  </si>
  <si>
    <t xml:space="preserve">      Nájom Kurtov 01-02/2021</t>
  </si>
  <si>
    <t>FD 20259</t>
  </si>
  <si>
    <t xml:space="preserve">Ceny Extraliga      </t>
  </si>
  <si>
    <t>FD 20368</t>
  </si>
  <si>
    <t>Nájom Kurtov 03/2021      NTC Team</t>
  </si>
  <si>
    <t>33827206</t>
  </si>
  <si>
    <t>Andrej Gabura - ARG COM</t>
  </si>
  <si>
    <t>FD 20385</t>
  </si>
  <si>
    <t xml:space="preserve">Medaily MSR      </t>
  </si>
  <si>
    <t>FD 20390</t>
  </si>
  <si>
    <t>Lieky NTC Team      Profizym, Flector, Voltar</t>
  </si>
  <si>
    <t>FD 20420</t>
  </si>
  <si>
    <t xml:space="preserve">Nájom Kurtov 04/2021      </t>
  </si>
  <si>
    <t>FD 20505</t>
  </si>
  <si>
    <t>Nájom Kurtov 05/2021      NTC Team</t>
  </si>
  <si>
    <t>FD 20522</t>
  </si>
  <si>
    <t>Fixácia Nápis SLOVAKIA      97ks</t>
  </si>
  <si>
    <t>Vyšitie Loga S.T.Team      97ks</t>
  </si>
  <si>
    <t>Výroba Nášivky STZ      97ks</t>
  </si>
  <si>
    <t>Prišitie Loga STZ      97ks</t>
  </si>
  <si>
    <t>FD 20525</t>
  </si>
  <si>
    <t xml:space="preserve">Plastový Štítok MSR      </t>
  </si>
  <si>
    <t>FD 20535</t>
  </si>
  <si>
    <t>Ubyt. Maras      Ubytovanie</t>
  </si>
  <si>
    <t>FD 20539</t>
  </si>
  <si>
    <t>Nájom Kurtov 04/2021      NTC Team</t>
  </si>
  <si>
    <t>35848031</t>
  </si>
  <si>
    <t>TK SLOVAN MARKETING, s.r.o.</t>
  </si>
  <si>
    <t>FD 20540</t>
  </si>
  <si>
    <t>FD 20541</t>
  </si>
  <si>
    <t>Nájom Kurtov 06/2021      NTC Team</t>
  </si>
  <si>
    <t>FD 20594</t>
  </si>
  <si>
    <t>Cestovné - Transport      NTC Team</t>
  </si>
  <si>
    <t>FD 20611</t>
  </si>
  <si>
    <t xml:space="preserve">Nájom Kurtov 06/2021      </t>
  </si>
  <si>
    <t>FD 20634</t>
  </si>
  <si>
    <t>FD 20639</t>
  </si>
  <si>
    <t xml:space="preserve">Nájom Kurtov NTC KE      </t>
  </si>
  <si>
    <t>FD 20645</t>
  </si>
  <si>
    <t>FD 20657</t>
  </si>
  <si>
    <t xml:space="preserve">      Nájom Kurtov 03-06/2021</t>
  </si>
  <si>
    <t>FD 20662</t>
  </si>
  <si>
    <t xml:space="preserve">Vedúci Real Team OH      </t>
  </si>
  <si>
    <t>FD 20677</t>
  </si>
  <si>
    <t>Sanction Fee CAT1      Piešťany U14</t>
  </si>
  <si>
    <t>Sanction Fee CAT2      Humenné U12</t>
  </si>
  <si>
    <t>FD 20683</t>
  </si>
  <si>
    <t>Nájom Kurtov 07/2021      NTC Team</t>
  </si>
  <si>
    <t>FD 20686</t>
  </si>
  <si>
    <t>Dunlop Lopty NTC Team      NTC Team</t>
  </si>
  <si>
    <t>FD 20690</t>
  </si>
  <si>
    <t>FD 20693</t>
  </si>
  <si>
    <t>Entry Fee Boys U14      Summer Cup Entry Fee</t>
  </si>
  <si>
    <t>Entry Fee Girls U14      Summer Cup Entry Fee</t>
  </si>
  <si>
    <t>Entry Fee Boys U16      Summer Cup Entry Fee</t>
  </si>
  <si>
    <t>Entry Fee Girls U16      Summer Cup Entry Fee</t>
  </si>
  <si>
    <t>Entry Fee Boys U18      Summer Cup Entry Fee</t>
  </si>
  <si>
    <t>Entry Fee Girls U18      Summer Cup Entry Fee</t>
  </si>
  <si>
    <t>FD 20694</t>
  </si>
  <si>
    <t>Entry Fee Boys U12      Netions Challenge</t>
  </si>
  <si>
    <t>Entry Fee Girls U12      Netions Challenge</t>
  </si>
  <si>
    <t>FD 20702</t>
  </si>
  <si>
    <t xml:space="preserve">Org. Zab. OH Tokio      </t>
  </si>
  <si>
    <t>53000421</t>
  </si>
  <si>
    <t>Pavel Šmela</t>
  </si>
  <si>
    <t>FD 20703</t>
  </si>
  <si>
    <t>Leoš Friedl</t>
  </si>
  <si>
    <t>FD 20709</t>
  </si>
  <si>
    <t xml:space="preserve">Kondičný Tréner OH      </t>
  </si>
  <si>
    <t>FD 20719</t>
  </si>
  <si>
    <t>Tenisové Lopty      1278 x 4ks</t>
  </si>
  <si>
    <t xml:space="preserve">Tenisové Lopty      </t>
  </si>
  <si>
    <t>FD 20782</t>
  </si>
  <si>
    <t>Nájom Kurtov KE      07-08/2021</t>
  </si>
  <si>
    <t>FD 20783</t>
  </si>
  <si>
    <t xml:space="preserve">      Nájom Kurtov 07-08/2021</t>
  </si>
  <si>
    <t>FD 20793</t>
  </si>
  <si>
    <t>Nájom Kurtov 08/2021      NTC Team</t>
  </si>
  <si>
    <t>FD 20806</t>
  </si>
  <si>
    <t>FD 20819</t>
  </si>
  <si>
    <t>FD 20868</t>
  </si>
  <si>
    <t xml:space="preserve">Tréner - Výjazd      </t>
  </si>
  <si>
    <t>Hrehorčík Marek, Mgr.</t>
  </si>
  <si>
    <t>Dosky Na Empire WTT      Grafika + Tlač</t>
  </si>
  <si>
    <t>FD 20944</t>
  </si>
  <si>
    <t>Nájom Kurtov 09/2021      NTC Team</t>
  </si>
  <si>
    <t>FD 20946</t>
  </si>
  <si>
    <t>FD 20990</t>
  </si>
  <si>
    <t xml:space="preserve">Nájom Kurtov 10/2021      </t>
  </si>
  <si>
    <t>FD 21042</t>
  </si>
  <si>
    <t xml:space="preserve">Testovanie Tal.Mládeže      </t>
  </si>
  <si>
    <t>FD 21068</t>
  </si>
  <si>
    <t>36677761</t>
  </si>
  <si>
    <t>Tennis Point, s.r.o.</t>
  </si>
  <si>
    <t>FD 21077</t>
  </si>
  <si>
    <t xml:space="preserve">Nájom Kurtov KE 10/21      </t>
  </si>
  <si>
    <t>FD 21126</t>
  </si>
  <si>
    <t>Nájom Kurtov 10/2021      NTC Team</t>
  </si>
  <si>
    <t>Cestovné Transport      NTC Team</t>
  </si>
  <si>
    <t>FD 21265</t>
  </si>
  <si>
    <t xml:space="preserve">Ceny Tenista Roka 2021      </t>
  </si>
  <si>
    <t>FD 21280</t>
  </si>
  <si>
    <t>Nájom Kurtov 11/2021      NTC Team</t>
  </si>
  <si>
    <t>FD 21289</t>
  </si>
  <si>
    <t xml:space="preserve">Org. Zab. Sústredenie      </t>
  </si>
  <si>
    <t>FD 21306</t>
  </si>
  <si>
    <t xml:space="preserve">Lieky NTC Sústredenie      </t>
  </si>
  <si>
    <t>FD 21340</t>
  </si>
  <si>
    <t xml:space="preserve">Tréner Sústredenie      </t>
  </si>
  <si>
    <t>FD 21356</t>
  </si>
  <si>
    <t>Tenisové Lopty      360 x 4ks</t>
  </si>
  <si>
    <t>FD 21381</t>
  </si>
  <si>
    <t xml:space="preserve">      Nájom Kurtov 9-12/2021</t>
  </si>
  <si>
    <t>FD 21384</t>
  </si>
  <si>
    <t>Nájom Kurtov 01-12/21      NTC Team</t>
  </si>
  <si>
    <t xml:space="preserve">Cestovné - Transport      </t>
  </si>
  <si>
    <t>FD 21408</t>
  </si>
  <si>
    <t>Tenisové Lopty      54x4ks Australian Open</t>
  </si>
  <si>
    <t>V 42007</t>
  </si>
  <si>
    <t>Pranie Ice Bad      NTC Team</t>
  </si>
  <si>
    <t>V 42017</t>
  </si>
  <si>
    <t>V 42018</t>
  </si>
  <si>
    <t>V 42025</t>
  </si>
  <si>
    <t xml:space="preserve">Pranie Icebad      </t>
  </si>
  <si>
    <t>V 42039</t>
  </si>
  <si>
    <t>V 42140</t>
  </si>
  <si>
    <t>Pranie Icebad      NTC Team</t>
  </si>
  <si>
    <t>V 42180</t>
  </si>
  <si>
    <t>V 42273</t>
  </si>
  <si>
    <t>Pranie - Icebad      NTC Team</t>
  </si>
  <si>
    <t>V 42279</t>
  </si>
  <si>
    <t>SR Žilina MSR      Ubytovanie R.Nakládal</t>
  </si>
  <si>
    <t>47621028</t>
  </si>
  <si>
    <t>V 42285</t>
  </si>
  <si>
    <t>Cestovné MSR U18      Cestovné MSR U18</t>
  </si>
  <si>
    <t>V 42309</t>
  </si>
  <si>
    <t>Tenisový Materiál      Rehabilitačné Pomôcky</t>
  </si>
  <si>
    <t>52635023</t>
  </si>
  <si>
    <t>Layla Fit s.r.o.</t>
  </si>
  <si>
    <t>V 42334</t>
  </si>
  <si>
    <t>V 42391</t>
  </si>
  <si>
    <t>Materiál NTC Team      Overball, Lopty, Švihadlo</t>
  </si>
  <si>
    <t>ExiSport, s.r.o.</t>
  </si>
  <si>
    <t>V 42392</t>
  </si>
  <si>
    <t>V 42407</t>
  </si>
  <si>
    <t>SR S.Lupča      Ubytovanie</t>
  </si>
  <si>
    <t>45439001</t>
  </si>
  <si>
    <t>ADONAI SLOVAKIA s.r.o.</t>
  </si>
  <si>
    <t>V 42423</t>
  </si>
  <si>
    <t>SC SR Trnava TE U14      Stravné</t>
  </si>
  <si>
    <t>V 42426</t>
  </si>
  <si>
    <t>SC SR Piešťany TE U14      Stravné</t>
  </si>
  <si>
    <t>V 42427</t>
  </si>
  <si>
    <t>SC SR Košice MSR      Stravné</t>
  </si>
  <si>
    <t>V 42434</t>
  </si>
  <si>
    <t>SC SR Piešťany MSR      Stravné</t>
  </si>
  <si>
    <t>V 42438</t>
  </si>
  <si>
    <t>SC SR Prešov MSR      Stravné</t>
  </si>
  <si>
    <t>V 42439</t>
  </si>
  <si>
    <t>V 42467</t>
  </si>
  <si>
    <t xml:space="preserve">Medaila MSRDMŽy      </t>
  </si>
  <si>
    <t>V 42471</t>
  </si>
  <si>
    <t>V 42473</t>
  </si>
  <si>
    <t>Ubytovanie TE3 U14      Ubytovanie EYOF 2022</t>
  </si>
  <si>
    <t>17840775</t>
  </si>
  <si>
    <t>V 42476</t>
  </si>
  <si>
    <t>SC SR Humenné MSR U12      Stravné</t>
  </si>
  <si>
    <t>SC SR Košice TE U14      Stravné</t>
  </si>
  <si>
    <t>V 42488</t>
  </si>
  <si>
    <t>Materiál NTC Team      Balančný Disk+Doska</t>
  </si>
  <si>
    <t>31352626</t>
  </si>
  <si>
    <t>FIT Plus, spol. s r.o.</t>
  </si>
  <si>
    <t>V 42726</t>
  </si>
  <si>
    <t xml:space="preserve">Materiál Sústredenie      </t>
  </si>
  <si>
    <t>V 42735</t>
  </si>
  <si>
    <t>SC SR Piešťany      Cestovné - Kondič.Testov.</t>
  </si>
  <si>
    <t>V 42736</t>
  </si>
  <si>
    <t>SC SR Košice      Cestovné - Kondič.Testov.</t>
  </si>
  <si>
    <t>V 42737</t>
  </si>
  <si>
    <t>SC SR Žilina      Cestovné - Kondič.Testov.</t>
  </si>
  <si>
    <t>V 42770</t>
  </si>
  <si>
    <t>Sklenárske Práce      Tenista Roka 2021</t>
  </si>
  <si>
    <t>47357746</t>
  </si>
  <si>
    <t>Branislav Královič</t>
  </si>
  <si>
    <t>V 42778</t>
  </si>
  <si>
    <t>Meracie Pásmo      NTC Team Sústredenie</t>
  </si>
  <si>
    <t>35950226</t>
  </si>
  <si>
    <t>Internet Mall Slovakia, s.r.o.</t>
  </si>
  <si>
    <t>V 42779</t>
  </si>
  <si>
    <t>Lieky      NTC Team Sústredenie</t>
  </si>
  <si>
    <t>51255979</t>
  </si>
  <si>
    <t>TATRANSKÁ DIAKONIA, s.r.o.</t>
  </si>
  <si>
    <t>V 42780</t>
  </si>
  <si>
    <t>Tenisový Materiál      NTC Team Sústredenie</t>
  </si>
  <si>
    <t>V 42782</t>
  </si>
  <si>
    <t>Sústrednie V. Tatry      Ubytovanie</t>
  </si>
  <si>
    <t>V 42783</t>
  </si>
  <si>
    <t>V 42784</t>
  </si>
  <si>
    <t>Maďarsko Budapešť      Cestovné - Diaľ. Známka</t>
  </si>
  <si>
    <t>Shell Hungary ZRT.</t>
  </si>
  <si>
    <t>V 42788</t>
  </si>
  <si>
    <t>SC SR Lieskovec,Košice      Stravné</t>
  </si>
  <si>
    <t>V 42789</t>
  </si>
  <si>
    <t>SC SR Košice      Stravné</t>
  </si>
  <si>
    <t>V 42790</t>
  </si>
  <si>
    <t>SC SR Štrbské Pleso      Cestovné, Stravné</t>
  </si>
  <si>
    <t>V 42791</t>
  </si>
  <si>
    <t>11 osôb</t>
  </si>
  <si>
    <t>odmena tréner</t>
  </si>
  <si>
    <t>Rudolf Horváth</t>
  </si>
  <si>
    <t>m - odmena trénerovi Rudolfovi Horváthovi za 3. miesto na majstrovstvách Európy juniorov športovcov Renáty Jamrichovej, Kiary Žabkovej, Lucii Hradeckej v tenise</t>
  </si>
  <si>
    <t>m - odmena trénerovi Jánovi Matúšovi za 3. miesto na majstrovstvách Európy juniorov športovkyne Renáty Jamrichovej v tenise</t>
  </si>
  <si>
    <t>m - odmena trénerovi Danielovi Trčkovi za 3. miesto na majstrovstvách sveta juniorov športovcov Petra Benjamína Privaru, Victora Lilova v tenise</t>
  </si>
  <si>
    <t>21 osôb</t>
  </si>
  <si>
    <t>FD 20274</t>
  </si>
  <si>
    <t>Pneumatiky BL-262JM      F=2021-023</t>
  </si>
  <si>
    <t>Pneumatiky BL-288JK      F=2021-023</t>
  </si>
  <si>
    <t>FD 20295</t>
  </si>
  <si>
    <t xml:space="preserve">Hon.Web. Stránka 03/21      </t>
  </si>
  <si>
    <t>8 osôb</t>
  </si>
  <si>
    <t xml:space="preserve">Tenisové Lopty    (nákl.stredisko: Slovak Open)  </t>
  </si>
  <si>
    <t xml:space="preserve">Dovoz Tovaru    (nákl.stredisko: Slovak Open)  </t>
  </si>
  <si>
    <t>Lavička olep    (nákl.stredisko: Slovak Open)  Lavička  Grafika</t>
  </si>
  <si>
    <t>Lavička olep    (nákl.stredisko: Slovak Open)  Lavička  Tlač</t>
  </si>
  <si>
    <t xml:space="preserve">Kvety    (nákl.stredisko: Slovak Open)  </t>
  </si>
  <si>
    <t>Pranie Icebad    (nákl.stredisko: Slovak Open)  NTC Team</t>
  </si>
  <si>
    <t xml:space="preserve">Taniere PTTour </t>
  </si>
  <si>
    <t xml:space="preserve">ČR Praha X900   prac.cesta:ČR, Praha, BJK Cup, od 27.10.2021 do 03.11.2021, AUS,AUV,V, osôb:0(++) </t>
  </si>
  <si>
    <t xml:space="preserve">Grafika Ponuky SO    (nákl.stredisko: Slovak Open)  </t>
  </si>
  <si>
    <t xml:space="preserve">Grafika Motívu SO    (nákl.stredisko: Slovak Open)  </t>
  </si>
  <si>
    <t xml:space="preserve">Tlač Abribus SO    (nákl.stredisko: Slovak Open)  </t>
  </si>
  <si>
    <t xml:space="preserve">Grafika Brány SO    (nákl.stredisko: Slovak Open)  </t>
  </si>
  <si>
    <t>Vizuál SO    (nákl.stredisko: Slovak Open)  Čas, Plus7, Šport</t>
  </si>
  <si>
    <t xml:space="preserve">Tlač Poster SO    (nákl.stredisko: Slovak Open)  </t>
  </si>
  <si>
    <t>Tenisové Lopty SO    (nákl.stredisko: Slovak Open)  468 x 4ks</t>
  </si>
  <si>
    <t>Biltén SO 2021    (nákl.stredisko: Slovak Open)  Biltén SO 2021 Grafika</t>
  </si>
  <si>
    <t>Biltén SO 2021    (nákl.stredisko: Slovak Open)  Biltén SO 2021 Tlač</t>
  </si>
  <si>
    <t>Baner SO 2021    (nákl.stredisko: Slovak Open)  Baner SO 2021</t>
  </si>
  <si>
    <t>Vizuál SO 2021    (nákl.stredisko: Slovak Open)  Vizuál SO 2021</t>
  </si>
  <si>
    <t xml:space="preserve">Dovoz Tovaru SO    (nákl.stredisko: Slovak Open)  </t>
  </si>
  <si>
    <t>Vizuál Akreditácií SO    (nákl.stredisko: Slovak Open)  Vizuál Akreditácií SO</t>
  </si>
  <si>
    <t>Parking značenie    (nákl.stredisko: Slovak Open)  Parking+VIP SO Tlač</t>
  </si>
  <si>
    <t>Parking značenie    (nákl.stredisko: Slovak Open)  Parking+VIP SO Grafika</t>
  </si>
  <si>
    <t>Tabuľa SO    (nákl.stredisko: Slovak Open)  Tabuľa SO Grafika+Tlač</t>
  </si>
  <si>
    <t>Brány Boky SO    (nákl.stredisko: Slovak Open)  Brány Boky SO Tlač</t>
  </si>
  <si>
    <t>Brány Vrch SO    (nákl.stredisko: Slovak Open)  Brány Vrch SO Tlač</t>
  </si>
  <si>
    <t>Banery Na Kurt SO    (nákl.stredisko: Slovak Open)  Banery Na Kurt SO Tlač</t>
  </si>
  <si>
    <t>Banery    (nákl.stredisko: Slovak Open)  Banery Sponzorov SO Tlač</t>
  </si>
  <si>
    <t>Bratislava Na Kurt SO    (nákl.stredisko: Slovak Open)  Samolepky Grafika+Tlač</t>
  </si>
  <si>
    <t xml:space="preserve">Lekár SO 2021    (nákl.stredisko: Slovak Open)  </t>
  </si>
  <si>
    <t>Materiál SO 2021    (nákl.stredisko: Slovak Open)  Zdravotnícky Materiál</t>
  </si>
  <si>
    <t xml:space="preserve">Občerstvenie SO    (nákl.stredisko: Slovak Open)  </t>
  </si>
  <si>
    <t>Rozhodca SO    (nákl.stredisko: Slovak Open)  F=15/2021</t>
  </si>
  <si>
    <t>Cestovné SO    (nákl.stredisko: Slovak Open)  F=15/2021</t>
  </si>
  <si>
    <t>Rozhodca SO    (nákl.stredisko: Slovak Open)  F=1/2021</t>
  </si>
  <si>
    <t>Org. Zab. SO    (nákl.stredisko: Slovak Open)  F=010/2021</t>
  </si>
  <si>
    <t xml:space="preserve">Masér SO    (nákl.stredisko: Slovak Open)  </t>
  </si>
  <si>
    <t xml:space="preserve">Bulletin SO    (nákl.stredisko: Slovak Open)  </t>
  </si>
  <si>
    <t>Mont.+Demon.Lóži SO    (nákl.stredisko: Slovak Open)  F=010/2021</t>
  </si>
  <si>
    <t xml:space="preserve">Ubytovanie SO    (nákl.stredisko: Slovak Open)  </t>
  </si>
  <si>
    <t xml:space="preserve">Rozhodca SO    (nákl.stredisko: Slovak Open)  </t>
  </si>
  <si>
    <t xml:space="preserve">Mont. Práce SO    (nákl.stredisko: Slovak Open)  </t>
  </si>
  <si>
    <t>Vodič SO    (nákl.stredisko: Slovak Open)  F=2021/008 35,5 hodín</t>
  </si>
  <si>
    <t xml:space="preserve">Zdrav. Asistencia SO    (nákl.stredisko: Slovak Open)  </t>
  </si>
  <si>
    <t>Masér SO    (nákl.stredisko: Slovak Open)  F=07/2021</t>
  </si>
  <si>
    <t xml:space="preserve">Fotografie SO 2021    (nákl.stredisko: Slovak Open)  </t>
  </si>
  <si>
    <t xml:space="preserve">Ceny SO 2021    (nákl.stredisko: Slovak Open)  </t>
  </si>
  <si>
    <t xml:space="preserve">Uteráky SO 2021    (nákl.stredisko: Slovak Open)  </t>
  </si>
  <si>
    <t xml:space="preserve">Plachty-Masáže SO    (nákl.stredisko: Slovak Open)  </t>
  </si>
  <si>
    <t xml:space="preserve">Covid-19 Test SO    (nákl.stredisko: Slovak Open)  </t>
  </si>
  <si>
    <t xml:space="preserve">Pečiatky SO    (nákl.stredisko: Slovak Open)  </t>
  </si>
  <si>
    <t xml:space="preserve">Cestovné SO    (nákl.stredisko: Slovak Open)  </t>
  </si>
  <si>
    <t xml:space="preserve">Pranie SO    (nákl.stredisko: Slovak Open)  </t>
  </si>
  <si>
    <t xml:space="preserve">Parkovné SO    (nákl.stredisko: Slovak Open)  </t>
  </si>
  <si>
    <t>d - Romana Čišovská</t>
  </si>
  <si>
    <t>d - Viktória Morvayová</t>
  </si>
  <si>
    <t>a - príspevok uznaným športom</t>
  </si>
</sst>
</file>

<file path=xl/styles.xml><?xml version="1.0" encoding="utf-8"?>
<styleSheet xmlns="http://schemas.openxmlformats.org/spreadsheetml/2006/main">
  <numFmts count="4">
    <numFmt numFmtId="164" formatCode="dd/mm/yy;@"/>
    <numFmt numFmtId="165" formatCode="dd/mm/yyyy;@"/>
    <numFmt numFmtId="166" formatCode="#,##0.0"/>
    <numFmt numFmtId="167" formatCode="#,##0.00_ ;[Red]\-#,##0.00\ "/>
  </numFmts>
  <fonts count="86">
    <font>
      <sz val="10"/>
      <color theme="1"/>
      <name val="Arial"/>
      <family val="2"/>
      <charset val="238"/>
    </font>
    <font>
      <sz val="8"/>
      <name val="Arial"/>
      <family val="2"/>
      <charset val="238"/>
    </font>
    <font>
      <i/>
      <sz val="8"/>
      <color indexed="55"/>
      <name val="Arial"/>
      <family val="2"/>
    </font>
    <font>
      <b/>
      <i/>
      <sz val="12"/>
      <color indexed="55"/>
      <name val="Arial"/>
      <family val="2"/>
    </font>
    <font>
      <b/>
      <sz val="11"/>
      <name val="Arial"/>
      <family val="2"/>
    </font>
    <font>
      <sz val="11"/>
      <name val="Arial"/>
      <family val="2"/>
    </font>
    <font>
      <b/>
      <sz val="10"/>
      <name val="Arial"/>
      <family val="2"/>
    </font>
    <font>
      <sz val="10"/>
      <name val="Arial"/>
      <family val="2"/>
      <charset val="238"/>
    </font>
    <font>
      <b/>
      <sz val="8"/>
      <name val="Arial"/>
      <family val="2"/>
      <charset val="238"/>
    </font>
    <font>
      <b/>
      <sz val="8"/>
      <color indexed="10"/>
      <name val="Arial"/>
      <family val="2"/>
    </font>
    <font>
      <b/>
      <sz val="8"/>
      <name val="Arial"/>
      <family val="2"/>
    </font>
    <font>
      <b/>
      <sz val="10"/>
      <name val="Arial"/>
      <family val="2"/>
      <charset val="238"/>
    </font>
    <font>
      <sz val="8"/>
      <color indexed="81"/>
      <name val="Tahoma"/>
      <family val="2"/>
    </font>
    <font>
      <b/>
      <sz val="8"/>
      <color indexed="81"/>
      <name val="Tahoma"/>
      <family val="2"/>
    </font>
    <font>
      <b/>
      <sz val="8"/>
      <color indexed="81"/>
      <name val="Tahoma"/>
      <family val="2"/>
      <charset val="238"/>
    </font>
    <font>
      <b/>
      <sz val="14"/>
      <name val="Arial"/>
      <family val="2"/>
    </font>
    <font>
      <sz val="14"/>
      <name val="Arial"/>
      <family val="2"/>
    </font>
    <font>
      <b/>
      <sz val="12"/>
      <name val="Arial"/>
      <family val="2"/>
    </font>
    <font>
      <b/>
      <sz val="10"/>
      <color indexed="10"/>
      <name val="Arial"/>
      <family val="2"/>
    </font>
    <font>
      <b/>
      <strike/>
      <sz val="10"/>
      <color indexed="10"/>
      <name val="Arial"/>
      <family val="2"/>
    </font>
    <font>
      <sz val="11"/>
      <color indexed="8"/>
      <name val="Calibri"/>
      <family val="2"/>
    </font>
    <font>
      <b/>
      <sz val="12"/>
      <name val="Arial"/>
      <family val="2"/>
      <charset val="238"/>
    </font>
    <font>
      <b/>
      <sz val="10"/>
      <color indexed="30"/>
      <name val="Arial"/>
      <family val="2"/>
      <charset val="238"/>
    </font>
    <font>
      <b/>
      <sz val="14"/>
      <name val="Arial"/>
      <family val="2"/>
      <charset val="238"/>
    </font>
    <font>
      <b/>
      <sz val="11"/>
      <name val="Arial"/>
      <family val="2"/>
      <charset val="238"/>
    </font>
    <font>
      <b/>
      <sz val="11"/>
      <color indexed="30"/>
      <name val="Arial"/>
      <family val="2"/>
      <charset val="238"/>
    </font>
    <font>
      <sz val="8"/>
      <color indexed="81"/>
      <name val="Tahoma"/>
      <family val="2"/>
      <charset val="238"/>
    </font>
    <font>
      <sz val="8"/>
      <color indexed="8"/>
      <name val="Arial"/>
      <family val="2"/>
      <charset val="238"/>
    </font>
    <font>
      <b/>
      <sz val="8"/>
      <color indexed="8"/>
      <name val="Arial"/>
      <family val="2"/>
      <charset val="238"/>
    </font>
    <font>
      <i/>
      <sz val="10"/>
      <name val="Arial"/>
      <family val="2"/>
      <charset val="238"/>
    </font>
    <font>
      <sz val="8"/>
      <color indexed="10"/>
      <name val="Arial"/>
      <family val="2"/>
      <charset val="238"/>
    </font>
    <font>
      <b/>
      <sz val="8"/>
      <color indexed="10"/>
      <name val="Arial"/>
      <family val="2"/>
      <charset val="238"/>
    </font>
    <font>
      <sz val="9"/>
      <color indexed="81"/>
      <name val="Segoe UI"/>
      <family val="2"/>
      <charset val="238"/>
    </font>
    <font>
      <b/>
      <sz val="9"/>
      <color indexed="81"/>
      <name val="Segoe UI"/>
      <family val="2"/>
      <charset val="238"/>
    </font>
    <font>
      <b/>
      <sz val="8"/>
      <color indexed="81"/>
      <name val="Segoe UI"/>
      <family val="2"/>
      <charset val="238"/>
    </font>
    <font>
      <sz val="8"/>
      <color indexed="81"/>
      <name val="Segoe UI"/>
      <family val="2"/>
      <charset val="238"/>
    </font>
    <font>
      <sz val="10"/>
      <color indexed="30"/>
      <name val="Arial"/>
      <family val="2"/>
      <charset val="238"/>
    </font>
    <font>
      <b/>
      <strike/>
      <sz val="11"/>
      <name val="Arial"/>
      <family val="2"/>
      <charset val="238"/>
    </font>
    <font>
      <strike/>
      <sz val="10"/>
      <name val="Arial"/>
      <family val="2"/>
      <charset val="238"/>
    </font>
    <font>
      <b/>
      <strike/>
      <sz val="8"/>
      <color indexed="10"/>
      <name val="Arial"/>
      <family val="2"/>
      <charset val="238"/>
    </font>
    <font>
      <b/>
      <sz val="8"/>
      <color indexed="56"/>
      <name val="Arial"/>
      <family val="2"/>
      <charset val="238"/>
    </font>
    <font>
      <sz val="9"/>
      <color indexed="81"/>
      <name val="Tahoma"/>
      <family val="2"/>
      <charset val="238"/>
    </font>
    <font>
      <sz val="10"/>
      <color indexed="10"/>
      <name val="Arial"/>
      <family val="2"/>
      <charset val="238"/>
    </font>
    <font>
      <b/>
      <sz val="10"/>
      <color indexed="10"/>
      <name val="Arial"/>
      <family val="2"/>
      <charset val="238"/>
    </font>
    <font>
      <sz val="10"/>
      <name val="Arial"/>
      <family val="2"/>
    </font>
    <font>
      <sz val="10"/>
      <color theme="1"/>
      <name val="Arial"/>
      <family val="2"/>
      <charset val="238"/>
    </font>
    <font>
      <u/>
      <sz val="10"/>
      <color theme="10"/>
      <name val="Arial"/>
      <family val="2"/>
      <charset val="238"/>
    </font>
    <font>
      <u/>
      <sz val="10"/>
      <color rgb="FF0000FF"/>
      <name val="Arial"/>
      <family val="2"/>
      <charset val="238"/>
    </font>
    <font>
      <sz val="12"/>
      <color rgb="FF000000"/>
      <name val="Calibri"/>
      <family val="2"/>
      <charset val="1"/>
    </font>
    <font>
      <sz val="11"/>
      <color rgb="FF000000"/>
      <name val="Calibri"/>
      <family val="2"/>
      <charset val="1"/>
    </font>
    <font>
      <sz val="10"/>
      <color rgb="FF000000"/>
      <name val="Arial"/>
      <family val="2"/>
      <charset val="238"/>
    </font>
    <font>
      <sz val="10"/>
      <color theme="1"/>
      <name val="Arial"/>
      <family val="2"/>
    </font>
    <font>
      <sz val="11"/>
      <color rgb="FF000000"/>
      <name val="Arial"/>
      <family val="2"/>
      <charset val="238"/>
    </font>
    <font>
      <sz val="11"/>
      <color theme="1"/>
      <name val="Calibri"/>
      <family val="2"/>
      <scheme val="minor"/>
    </font>
    <font>
      <sz val="11"/>
      <color rgb="FF000000"/>
      <name val="Calibri"/>
      <family val="2"/>
      <charset val="238"/>
    </font>
    <font>
      <b/>
      <sz val="10"/>
      <color theme="1"/>
      <name val="Arial"/>
      <family val="2"/>
      <charset val="238"/>
    </font>
    <font>
      <sz val="10"/>
      <color rgb="FFFF0000"/>
      <name val="Arial"/>
      <family val="2"/>
      <charset val="238"/>
    </font>
    <font>
      <sz val="8"/>
      <color theme="1"/>
      <name val="Arial"/>
      <family val="2"/>
      <charset val="238"/>
    </font>
    <font>
      <b/>
      <sz val="8"/>
      <color rgb="FFFF0000"/>
      <name val="Arial"/>
      <family val="2"/>
    </font>
    <font>
      <sz val="10"/>
      <color rgb="FF00B0F0"/>
      <name val="Arial"/>
      <family val="2"/>
    </font>
    <font>
      <strike/>
      <sz val="10"/>
      <color rgb="FFFF0000"/>
      <name val="Arial"/>
      <family val="2"/>
    </font>
    <font>
      <sz val="10"/>
      <color rgb="FF0070C0"/>
      <name val="Arial"/>
      <family val="2"/>
      <charset val="238"/>
    </font>
    <font>
      <b/>
      <sz val="8"/>
      <color theme="0"/>
      <name val="Arial"/>
      <family val="2"/>
    </font>
    <font>
      <sz val="8"/>
      <color theme="0"/>
      <name val="Arial"/>
      <family val="2"/>
    </font>
    <font>
      <sz val="8"/>
      <color rgb="FFFF0000"/>
      <name val="Arial"/>
      <family val="2"/>
      <charset val="238"/>
    </font>
    <font>
      <i/>
      <sz val="8"/>
      <color rgb="FFFF0000"/>
      <name val="Arial"/>
      <family val="2"/>
    </font>
    <font>
      <sz val="8"/>
      <color rgb="FFFF0000"/>
      <name val="Arial"/>
      <family val="2"/>
    </font>
    <font>
      <b/>
      <i/>
      <sz val="12"/>
      <color rgb="FFFF0000"/>
      <name val="Arial"/>
      <family val="2"/>
    </font>
    <font>
      <sz val="10"/>
      <color rgb="FFFF0000"/>
      <name val="Arial"/>
      <family val="2"/>
    </font>
    <font>
      <b/>
      <strike/>
      <sz val="10"/>
      <color rgb="FFFF0000"/>
      <name val="Arial"/>
      <family val="2"/>
    </font>
    <font>
      <sz val="12"/>
      <color theme="1"/>
      <name val="Arial"/>
      <family val="2"/>
      <charset val="238"/>
    </font>
    <font>
      <b/>
      <sz val="8"/>
      <color theme="1"/>
      <name val="Arial"/>
      <family val="2"/>
      <charset val="238"/>
    </font>
    <font>
      <b/>
      <sz val="14"/>
      <color rgb="FFFF0000"/>
      <name val="Arial"/>
      <family val="2"/>
      <charset val="238"/>
    </font>
    <font>
      <b/>
      <sz val="12"/>
      <color rgb="FFFF0000"/>
      <name val="Arial"/>
      <family val="2"/>
      <charset val="238"/>
    </font>
    <font>
      <b/>
      <sz val="8"/>
      <color rgb="FFFF0000"/>
      <name val="Arial"/>
      <family val="2"/>
      <charset val="238"/>
    </font>
    <font>
      <i/>
      <sz val="8"/>
      <color rgb="FFFF0000"/>
      <name val="Arial"/>
      <family val="2"/>
      <charset val="238"/>
    </font>
    <font>
      <b/>
      <sz val="10"/>
      <color rgb="FFFF0000"/>
      <name val="Arial"/>
      <family val="2"/>
      <charset val="238"/>
    </font>
    <font>
      <sz val="11"/>
      <color rgb="FFFF0000"/>
      <name val="Arial"/>
      <family val="2"/>
      <charset val="238"/>
    </font>
    <font>
      <sz val="10"/>
      <name val="Calibri"/>
      <family val="2"/>
      <charset val="238"/>
      <scheme val="minor"/>
    </font>
    <font>
      <b/>
      <sz val="11"/>
      <color theme="0"/>
      <name val="Arial"/>
      <family val="2"/>
    </font>
    <font>
      <b/>
      <sz val="12"/>
      <color theme="0"/>
      <name val="Arial"/>
      <family val="2"/>
    </font>
    <font>
      <b/>
      <sz val="11"/>
      <color rgb="FFFF0000"/>
      <name val="Arial"/>
      <family val="2"/>
      <charset val="238"/>
    </font>
    <font>
      <b/>
      <sz val="8"/>
      <color rgb="FF0070C0"/>
      <name val="Arial"/>
      <family val="2"/>
      <charset val="238"/>
    </font>
    <font>
      <b/>
      <sz val="14"/>
      <color rgb="FF0070C0"/>
      <name val="Arial"/>
      <family val="2"/>
    </font>
    <font>
      <b/>
      <u/>
      <sz val="12"/>
      <color rgb="FFFF0000"/>
      <name val="Arial"/>
      <family val="2"/>
      <charset val="238"/>
    </font>
    <font>
      <b/>
      <sz val="12"/>
      <color theme="1"/>
      <name val="Arial"/>
      <family val="2"/>
      <charset val="238"/>
    </font>
  </fonts>
  <fills count="1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FFCC"/>
        <bgColor indexed="64"/>
      </patternFill>
    </fill>
    <fill>
      <patternFill patternType="solid">
        <fgColor theme="1"/>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79998168889431442"/>
        <bgColor indexed="64"/>
      </patternFill>
    </fill>
    <fill>
      <patternFill patternType="solid">
        <fgColor rgb="FF002570"/>
        <bgColor indexed="64"/>
      </patternFill>
    </fill>
    <fill>
      <patternFill patternType="solid">
        <fgColor theme="0" tint="-4.9989318521683403E-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s>
  <cellStyleXfs count="31">
    <xf numFmtId="0" fontId="0" fillId="0" borderId="0"/>
    <xf numFmtId="0" fontId="46" fillId="0" borderId="0" applyNumberFormat="0" applyFill="0" applyBorder="0" applyAlignment="0" applyProtection="0"/>
    <xf numFmtId="0" fontId="47" fillId="0" borderId="0" applyBorder="0" applyProtection="0"/>
    <xf numFmtId="0" fontId="7" fillId="0" borderId="0"/>
    <xf numFmtId="0" fontId="48" fillId="0" borderId="0"/>
    <xf numFmtId="0" fontId="48" fillId="0" borderId="0"/>
    <xf numFmtId="0" fontId="48" fillId="0" borderId="0"/>
    <xf numFmtId="0" fontId="48" fillId="0" borderId="0"/>
    <xf numFmtId="0" fontId="49" fillId="0" borderId="0"/>
    <xf numFmtId="0" fontId="7" fillId="0" borderId="0"/>
    <xf numFmtId="0" fontId="50" fillId="0" borderId="0"/>
    <xf numFmtId="0" fontId="50" fillId="0" borderId="0"/>
    <xf numFmtId="0" fontId="7" fillId="0" borderId="0"/>
    <xf numFmtId="0" fontId="50" fillId="0" borderId="0"/>
    <xf numFmtId="0" fontId="50" fillId="0" borderId="0"/>
    <xf numFmtId="0" fontId="51" fillId="0" borderId="0"/>
    <xf numFmtId="0" fontId="7" fillId="0" borderId="0"/>
    <xf numFmtId="0" fontId="45" fillId="0" borderId="0"/>
    <xf numFmtId="0" fontId="50" fillId="0" borderId="0"/>
    <xf numFmtId="0" fontId="7" fillId="0" borderId="0"/>
    <xf numFmtId="0" fontId="50" fillId="0" borderId="0"/>
    <xf numFmtId="0" fontId="50" fillId="0" borderId="0"/>
    <xf numFmtId="0" fontId="7" fillId="0" borderId="0"/>
    <xf numFmtId="0" fontId="49" fillId="0" borderId="0"/>
    <xf numFmtId="0" fontId="52" fillId="0" borderId="0"/>
    <xf numFmtId="0" fontId="20" fillId="0" borderId="0"/>
    <xf numFmtId="0" fontId="53" fillId="0" borderId="0"/>
    <xf numFmtId="0" fontId="54" fillId="0" borderId="0"/>
    <xf numFmtId="0" fontId="50" fillId="0" borderId="0"/>
    <xf numFmtId="0" fontId="50" fillId="0" borderId="0"/>
    <xf numFmtId="0" fontId="50" fillId="0" borderId="0"/>
  </cellStyleXfs>
  <cellXfs count="399">
    <xf numFmtId="0" fontId="0" fillId="0" borderId="0" xfId="0"/>
    <xf numFmtId="0" fontId="55" fillId="0" borderId="0" xfId="0" applyFont="1"/>
    <xf numFmtId="0" fontId="55" fillId="4" borderId="0" xfId="0" applyFont="1" applyFill="1"/>
    <xf numFmtId="0" fontId="57" fillId="0" borderId="0" xfId="0" applyFont="1" applyAlignment="1">
      <alignment vertical="top"/>
    </xf>
    <xf numFmtId="0" fontId="57" fillId="0" borderId="0" xfId="0" applyFont="1" applyAlignment="1">
      <alignment horizontal="center" vertical="center"/>
    </xf>
    <xf numFmtId="0" fontId="57" fillId="4" borderId="1" xfId="0" applyFont="1" applyFill="1" applyBorder="1" applyAlignment="1">
      <alignment vertical="top"/>
    </xf>
    <xf numFmtId="0" fontId="1" fillId="3" borderId="0" xfId="0" applyFont="1" applyFill="1" applyProtection="1">
      <protection locked="0"/>
    </xf>
    <xf numFmtId="4" fontId="1" fillId="3" borderId="0" xfId="0" applyNumberFormat="1" applyFont="1" applyFill="1" applyProtection="1">
      <protection locked="0"/>
    </xf>
    <xf numFmtId="0" fontId="1" fillId="3" borderId="0" xfId="0" applyNumberFormat="1" applyFont="1" applyFill="1" applyProtection="1">
      <protection locked="0"/>
    </xf>
    <xf numFmtId="0" fontId="1" fillId="3" borderId="0" xfId="0" applyFont="1" applyFill="1" applyProtection="1"/>
    <xf numFmtId="0" fontId="7" fillId="3" borderId="0" xfId="0" applyFont="1" applyFill="1" applyProtection="1"/>
    <xf numFmtId="0" fontId="8" fillId="2" borderId="1" xfId="0" applyFont="1" applyFill="1" applyBorder="1" applyAlignment="1" applyProtection="1">
      <alignment horizontal="center" vertical="center" wrapText="1"/>
    </xf>
    <xf numFmtId="0" fontId="8" fillId="2" borderId="1" xfId="0" applyNumberFormat="1" applyFont="1" applyFill="1" applyBorder="1" applyAlignment="1" applyProtection="1">
      <alignment horizontal="center" vertical="center" wrapText="1"/>
    </xf>
    <xf numFmtId="4" fontId="8" fillId="2" borderId="1" xfId="0" applyNumberFormat="1" applyFont="1" applyFill="1" applyBorder="1" applyAlignment="1" applyProtection="1">
      <alignment horizontal="center" vertical="center" wrapText="1"/>
    </xf>
    <xf numFmtId="0" fontId="10" fillId="3" borderId="0" xfId="0" applyFont="1" applyFill="1"/>
    <xf numFmtId="0" fontId="58" fillId="2" borderId="0" xfId="0" applyFont="1" applyFill="1" applyBorder="1" applyAlignment="1" applyProtection="1">
      <alignment horizontal="center" vertical="center" wrapText="1"/>
    </xf>
    <xf numFmtId="49" fontId="1" fillId="3" borderId="0" xfId="0" applyNumberFormat="1" applyFont="1" applyFill="1" applyBorder="1" applyAlignment="1" applyProtection="1">
      <alignment vertical="top" wrapText="1"/>
      <protection locked="0"/>
    </xf>
    <xf numFmtId="4" fontId="1" fillId="3" borderId="0" xfId="0" applyNumberFormat="1" applyFont="1" applyFill="1" applyBorder="1" applyAlignment="1" applyProtection="1">
      <alignment vertical="top"/>
      <protection locked="0"/>
    </xf>
    <xf numFmtId="0" fontId="1" fillId="3" borderId="0" xfId="0" applyFont="1" applyFill="1"/>
    <xf numFmtId="164" fontId="1" fillId="3" borderId="0" xfId="0" applyNumberFormat="1" applyFont="1" applyFill="1" applyBorder="1" applyAlignment="1" applyProtection="1">
      <alignment vertical="top"/>
      <protection locked="0"/>
    </xf>
    <xf numFmtId="0" fontId="15" fillId="5" borderId="0" xfId="9" applyFont="1" applyFill="1" applyAlignment="1">
      <alignment horizontal="center" vertical="top" wrapText="1"/>
    </xf>
    <xf numFmtId="0" fontId="16" fillId="5" borderId="0" xfId="9" applyFont="1" applyFill="1" applyAlignment="1">
      <alignment vertical="top"/>
    </xf>
    <xf numFmtId="0" fontId="7" fillId="5" borderId="0" xfId="9" applyFont="1" applyFill="1" applyAlignment="1">
      <alignment horizontal="justify" vertical="top"/>
    </xf>
    <xf numFmtId="0" fontId="7" fillId="5" borderId="0" xfId="9" applyFill="1" applyAlignment="1">
      <alignment vertical="top"/>
    </xf>
    <xf numFmtId="0" fontId="7" fillId="5" borderId="0" xfId="9" applyFill="1" applyAlignment="1">
      <alignment vertical="top" wrapText="1"/>
    </xf>
    <xf numFmtId="9" fontId="7" fillId="6" borderId="2" xfId="9" applyNumberFormat="1" applyFill="1" applyBorder="1" applyAlignment="1">
      <alignment horizontal="center" vertical="center" wrapText="1"/>
    </xf>
    <xf numFmtId="9" fontId="7" fillId="7" borderId="3" xfId="9" applyNumberFormat="1" applyFill="1" applyBorder="1" applyAlignment="1">
      <alignment horizontal="center" vertical="center"/>
    </xf>
    <xf numFmtId="0" fontId="6" fillId="5" borderId="0" xfId="9" applyFont="1" applyFill="1" applyAlignment="1">
      <alignment horizontal="justify" vertical="top"/>
    </xf>
    <xf numFmtId="0" fontId="59" fillId="5" borderId="0" xfId="9" applyFont="1" applyFill="1" applyAlignment="1">
      <alignment vertical="top"/>
    </xf>
    <xf numFmtId="0" fontId="6" fillId="5" borderId="0" xfId="9" applyFont="1" applyFill="1" applyAlignment="1">
      <alignment horizontal="center" vertical="top"/>
    </xf>
    <xf numFmtId="0" fontId="7" fillId="5" borderId="0" xfId="9" applyFont="1" applyFill="1" applyAlignment="1">
      <alignment horizontal="justify" vertical="top" wrapText="1"/>
    </xf>
    <xf numFmtId="0" fontId="7" fillId="5" borderId="0" xfId="9" applyFont="1" applyFill="1" applyAlignment="1">
      <alignment horizontal="justify" wrapText="1"/>
    </xf>
    <xf numFmtId="0" fontId="6" fillId="5" borderId="0" xfId="9" applyFont="1" applyFill="1" applyAlignment="1">
      <alignment horizontal="justify" vertical="top" wrapText="1"/>
    </xf>
    <xf numFmtId="0" fontId="60" fillId="5" borderId="0" xfId="9" applyFont="1" applyFill="1" applyAlignment="1">
      <alignment vertical="top"/>
    </xf>
    <xf numFmtId="0" fontId="7" fillId="5" borderId="0" xfId="9" applyFont="1" applyFill="1" applyAlignment="1">
      <alignment vertical="top"/>
    </xf>
    <xf numFmtId="0" fontId="4" fillId="3" borderId="0" xfId="9" applyNumberFormat="1" applyFont="1" applyFill="1" applyAlignment="1" applyProtection="1">
      <alignment vertical="center" wrapText="1"/>
    </xf>
    <xf numFmtId="0" fontId="5" fillId="5" borderId="0" xfId="9" applyNumberFormat="1" applyFont="1" applyFill="1" applyProtection="1"/>
    <xf numFmtId="0" fontId="4" fillId="3" borderId="0" xfId="9" applyNumberFormat="1" applyFont="1" applyFill="1" applyAlignment="1" applyProtection="1">
      <alignment horizontal="center" wrapText="1"/>
    </xf>
    <xf numFmtId="0" fontId="7" fillId="5" borderId="0" xfId="9" applyNumberFormat="1" applyFill="1" applyProtection="1"/>
    <xf numFmtId="0" fontId="6" fillId="3" borderId="0" xfId="9" applyNumberFormat="1" applyFont="1" applyFill="1" applyAlignment="1" applyProtection="1">
      <alignment horizontal="right"/>
    </xf>
    <xf numFmtId="0" fontId="10" fillId="4" borderId="1" xfId="9" applyNumberFormat="1" applyFont="1" applyFill="1" applyBorder="1" applyAlignment="1" applyProtection="1">
      <alignment horizontal="center" vertical="center"/>
    </xf>
    <xf numFmtId="0" fontId="10" fillId="4" borderId="1" xfId="9" applyNumberFormat="1" applyFont="1" applyFill="1" applyBorder="1" applyAlignment="1" applyProtection="1">
      <alignment horizontal="center" vertical="center" wrapText="1"/>
    </xf>
    <xf numFmtId="0" fontId="10" fillId="4" borderId="1" xfId="9" applyNumberFormat="1" applyFont="1" applyFill="1" applyBorder="1" applyAlignment="1" applyProtection="1">
      <alignment vertical="center"/>
    </xf>
    <xf numFmtId="4" fontId="10" fillId="4" borderId="1" xfId="9" applyNumberFormat="1" applyFont="1" applyFill="1" applyBorder="1" applyAlignment="1" applyProtection="1">
      <alignment vertical="center"/>
    </xf>
    <xf numFmtId="0" fontId="7" fillId="5" borderId="0" xfId="9" applyNumberFormat="1" applyFill="1" applyAlignment="1" applyProtection="1">
      <alignment vertical="top" wrapText="1"/>
    </xf>
    <xf numFmtId="0" fontId="1" fillId="3" borderId="0" xfId="9" applyFont="1" applyFill="1" applyProtection="1">
      <protection locked="0"/>
    </xf>
    <xf numFmtId="4" fontId="1" fillId="3" borderId="0" xfId="9" applyNumberFormat="1" applyFont="1" applyFill="1" applyProtection="1">
      <protection locked="0"/>
    </xf>
    <xf numFmtId="0" fontId="1" fillId="3" borderId="0" xfId="9" applyNumberFormat="1" applyFont="1" applyFill="1" applyProtection="1">
      <protection locked="0"/>
    </xf>
    <xf numFmtId="0" fontId="3" fillId="3" borderId="0" xfId="9" applyFont="1" applyFill="1" applyAlignment="1" applyProtection="1"/>
    <xf numFmtId="0" fontId="1" fillId="3" borderId="0" xfId="9" applyFont="1" applyFill="1" applyProtection="1"/>
    <xf numFmtId="0" fontId="2" fillId="3" borderId="0" xfId="9" applyFont="1" applyFill="1" applyProtection="1"/>
    <xf numFmtId="0" fontId="4" fillId="3" borderId="0" xfId="9" applyFont="1" applyFill="1" applyAlignment="1" applyProtection="1">
      <alignment horizontal="center"/>
    </xf>
    <xf numFmtId="0" fontId="4" fillId="3" borderId="0" xfId="9" applyNumberFormat="1" applyFont="1" applyFill="1" applyAlignment="1" applyProtection="1">
      <alignment horizontal="center"/>
    </xf>
    <xf numFmtId="0" fontId="4" fillId="3" borderId="0" xfId="9" applyFont="1" applyFill="1" applyBorder="1" applyAlignment="1" applyProtection="1">
      <alignment horizontal="center"/>
    </xf>
    <xf numFmtId="0" fontId="6" fillId="3" borderId="0" xfId="9" applyFont="1" applyFill="1" applyAlignment="1" applyProtection="1">
      <alignment horizontal="right" vertical="center"/>
    </xf>
    <xf numFmtId="0" fontId="5" fillId="3" borderId="0" xfId="9" applyNumberFormat="1" applyFont="1" applyFill="1" applyBorder="1" applyAlignment="1" applyProtection="1">
      <protection locked="0"/>
    </xf>
    <xf numFmtId="0" fontId="5" fillId="3" borderId="0" xfId="9" applyNumberFormat="1" applyFont="1" applyFill="1" applyAlignment="1" applyProtection="1">
      <alignment horizontal="center"/>
    </xf>
    <xf numFmtId="0" fontId="5" fillId="3" borderId="0" xfId="9" applyFont="1" applyFill="1" applyAlignment="1" applyProtection="1">
      <alignment horizontal="center"/>
    </xf>
    <xf numFmtId="0" fontId="7" fillId="3" borderId="0" xfId="9" applyFill="1" applyProtection="1"/>
    <xf numFmtId="0" fontId="7" fillId="3" borderId="0" xfId="9" applyFill="1" applyBorder="1" applyProtection="1"/>
    <xf numFmtId="0" fontId="10" fillId="3" borderId="0" xfId="9" applyFont="1" applyFill="1"/>
    <xf numFmtId="0" fontId="1" fillId="3" borderId="0" xfId="9" applyFont="1" applyFill="1" applyBorder="1" applyAlignment="1" applyProtection="1">
      <alignment vertical="top" wrapText="1"/>
      <protection locked="0"/>
    </xf>
    <xf numFmtId="49" fontId="1" fillId="3" borderId="0" xfId="9" applyNumberFormat="1" applyFont="1" applyFill="1" applyBorder="1" applyAlignment="1" applyProtection="1">
      <alignment vertical="top" wrapText="1"/>
      <protection locked="0"/>
    </xf>
    <xf numFmtId="14" fontId="1" fillId="3" borderId="0" xfId="9" applyNumberFormat="1" applyFont="1" applyFill="1" applyBorder="1" applyAlignment="1" applyProtection="1">
      <alignment vertical="top"/>
      <protection locked="0"/>
    </xf>
    <xf numFmtId="4" fontId="1" fillId="3" borderId="0" xfId="9" applyNumberFormat="1" applyFont="1" applyFill="1" applyBorder="1" applyAlignment="1" applyProtection="1">
      <alignment vertical="top"/>
      <protection locked="0"/>
    </xf>
    <xf numFmtId="0" fontId="1" fillId="3" borderId="0" xfId="9" applyFont="1" applyFill="1"/>
    <xf numFmtId="0" fontId="7" fillId="3" borderId="0" xfId="9" applyFill="1"/>
    <xf numFmtId="17" fontId="1" fillId="3" borderId="0" xfId="9" applyNumberFormat="1" applyFont="1" applyFill="1" applyBorder="1" applyAlignment="1" applyProtection="1">
      <alignment vertical="top" wrapText="1"/>
      <protection locked="0"/>
    </xf>
    <xf numFmtId="0" fontId="2" fillId="3" borderId="0" xfId="9" applyFont="1" applyFill="1"/>
    <xf numFmtId="0" fontId="1" fillId="3" borderId="0" xfId="9" applyNumberFormat="1" applyFont="1" applyFill="1" applyBorder="1" applyAlignment="1" applyProtection="1">
      <alignment vertical="top"/>
      <protection locked="0"/>
    </xf>
    <xf numFmtId="1" fontId="3" fillId="3" borderId="0" xfId="9" applyNumberFormat="1" applyFont="1" applyFill="1" applyAlignment="1" applyProtection="1"/>
    <xf numFmtId="1" fontId="1" fillId="3" borderId="0" xfId="9" applyNumberFormat="1" applyFont="1" applyFill="1" applyProtection="1"/>
    <xf numFmtId="1" fontId="2" fillId="3" borderId="0" xfId="9" applyNumberFormat="1" applyFont="1" applyFill="1" applyProtection="1"/>
    <xf numFmtId="1" fontId="1" fillId="3" borderId="0" xfId="9" applyNumberFormat="1" applyFont="1" applyFill="1" applyBorder="1" applyAlignment="1" applyProtection="1">
      <alignment vertical="top"/>
      <protection locked="0"/>
    </xf>
    <xf numFmtId="1" fontId="2" fillId="3" borderId="0" xfId="9" applyNumberFormat="1" applyFont="1" applyFill="1"/>
    <xf numFmtId="4" fontId="1" fillId="3" borderId="0" xfId="0" applyNumberFormat="1" applyFont="1" applyFill="1" applyProtection="1"/>
    <xf numFmtId="4" fontId="58" fillId="2" borderId="0" xfId="0" applyNumberFormat="1" applyFont="1" applyFill="1" applyBorder="1" applyAlignment="1" applyProtection="1">
      <alignment horizontal="center" vertical="center" wrapText="1"/>
    </xf>
    <xf numFmtId="3" fontId="8" fillId="2" borderId="1" xfId="0" applyNumberFormat="1" applyFont="1" applyFill="1" applyBorder="1" applyAlignment="1" applyProtection="1">
      <alignment horizontal="center" vertical="center" wrapText="1"/>
    </xf>
    <xf numFmtId="3" fontId="58" fillId="2" borderId="0" xfId="0" applyNumberFormat="1" applyFont="1" applyFill="1" applyBorder="1" applyAlignment="1" applyProtection="1">
      <alignment horizontal="center" vertical="center" wrapText="1"/>
    </xf>
    <xf numFmtId="0" fontId="17" fillId="5" borderId="0" xfId="9" applyFont="1" applyFill="1" applyAlignment="1">
      <alignment vertical="top"/>
    </xf>
    <xf numFmtId="0" fontId="6" fillId="4" borderId="1" xfId="9" applyFont="1" applyFill="1" applyBorder="1" applyAlignment="1">
      <alignment horizontal="center" vertical="top"/>
    </xf>
    <xf numFmtId="0" fontId="7" fillId="8" borderId="1" xfId="9" applyFill="1" applyBorder="1" applyAlignment="1">
      <alignment vertical="top"/>
    </xf>
    <xf numFmtId="0" fontId="7" fillId="8" borderId="1" xfId="9" applyFont="1" applyFill="1" applyBorder="1" applyAlignment="1">
      <alignment vertical="top"/>
    </xf>
    <xf numFmtId="0" fontId="7" fillId="9" borderId="1" xfId="9" applyFont="1" applyFill="1" applyBorder="1" applyAlignment="1" applyProtection="1">
      <alignment vertical="top"/>
      <protection locked="0"/>
    </xf>
    <xf numFmtId="0" fontId="7" fillId="9" borderId="1" xfId="9" applyFill="1" applyBorder="1" applyAlignment="1" applyProtection="1">
      <alignment vertical="top"/>
      <protection locked="0"/>
    </xf>
    <xf numFmtId="0" fontId="7" fillId="5" borderId="0" xfId="9" applyFont="1" applyFill="1" applyAlignment="1">
      <alignment vertical="top" wrapText="1"/>
    </xf>
    <xf numFmtId="0" fontId="6" fillId="5" borderId="1" xfId="9" applyFont="1" applyFill="1" applyBorder="1" applyAlignment="1">
      <alignment horizontal="justify" vertical="top" wrapText="1"/>
    </xf>
    <xf numFmtId="0" fontId="45" fillId="5" borderId="0" xfId="9" applyFont="1" applyFill="1" applyBorder="1" applyAlignment="1">
      <alignment vertical="top" wrapText="1"/>
    </xf>
    <xf numFmtId="0" fontId="61" fillId="5" borderId="0" xfId="9" applyFont="1" applyFill="1" applyBorder="1" applyAlignment="1">
      <alignment vertical="top" wrapText="1"/>
    </xf>
    <xf numFmtId="0" fontId="6" fillId="3" borderId="0" xfId="0" applyFont="1" applyFill="1" applyAlignment="1" applyProtection="1">
      <alignment horizontal="right"/>
    </xf>
    <xf numFmtId="14" fontId="62" fillId="10" borderId="0" xfId="0" applyNumberFormat="1" applyFont="1" applyFill="1" applyAlignment="1" applyProtection="1">
      <alignment horizontal="center"/>
    </xf>
    <xf numFmtId="0" fontId="7" fillId="3" borderId="0" xfId="0" applyFont="1" applyFill="1" applyAlignment="1" applyProtection="1">
      <alignment horizontal="left"/>
    </xf>
    <xf numFmtId="0" fontId="10" fillId="4" borderId="1" xfId="0" applyFont="1" applyFill="1" applyBorder="1" applyAlignment="1" applyProtection="1">
      <alignment horizontal="center" vertical="center"/>
    </xf>
    <xf numFmtId="4" fontId="10" fillId="4" borderId="1" xfId="0" applyNumberFormat="1" applyFont="1" applyFill="1" applyBorder="1" applyAlignment="1" applyProtection="1">
      <alignment horizontal="center" vertical="center" wrapText="1"/>
    </xf>
    <xf numFmtId="49"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vertical="center"/>
    </xf>
    <xf numFmtId="4" fontId="1" fillId="3" borderId="1" xfId="0" applyNumberFormat="1" applyFont="1" applyFill="1" applyBorder="1" applyAlignment="1" applyProtection="1">
      <alignment vertical="center"/>
    </xf>
    <xf numFmtId="0" fontId="10" fillId="4" borderId="1" xfId="0" applyFont="1" applyFill="1" applyBorder="1" applyAlignment="1" applyProtection="1">
      <alignment horizontal="center" vertical="center" wrapText="1"/>
    </xf>
    <xf numFmtId="4" fontId="1" fillId="5" borderId="1" xfId="0" applyNumberFormat="1" applyFont="1" applyFill="1" applyBorder="1" applyAlignment="1" applyProtection="1">
      <alignment vertical="top" wrapText="1"/>
    </xf>
    <xf numFmtId="4" fontId="7" fillId="3" borderId="0" xfId="0" applyNumberFormat="1" applyFont="1" applyFill="1" applyProtection="1"/>
    <xf numFmtId="0" fontId="1" fillId="3" borderId="1" xfId="0" applyFont="1" applyFill="1" applyBorder="1" applyAlignment="1" applyProtection="1">
      <alignment horizontal="center" vertical="top" wrapText="1"/>
    </xf>
    <xf numFmtId="3" fontId="1" fillId="5" borderId="0" xfId="0" applyNumberFormat="1" applyFont="1" applyFill="1" applyAlignment="1" applyProtection="1">
      <alignment horizontal="center"/>
      <protection locked="0"/>
    </xf>
    <xf numFmtId="3" fontId="1" fillId="3" borderId="0" xfId="0" applyNumberFormat="1" applyFont="1" applyFill="1" applyBorder="1" applyAlignment="1" applyProtection="1">
      <alignment horizontal="center" vertical="top"/>
      <protection locked="0"/>
    </xf>
    <xf numFmtId="0" fontId="57" fillId="0" borderId="0" xfId="0" applyNumberFormat="1" applyFont="1" applyAlignment="1">
      <alignment vertical="top"/>
    </xf>
    <xf numFmtId="4" fontId="1" fillId="5" borderId="1" xfId="0" applyNumberFormat="1" applyFont="1" applyFill="1" applyBorder="1" applyAlignment="1" applyProtection="1">
      <alignment vertical="center"/>
    </xf>
    <xf numFmtId="0" fontId="62" fillId="3" borderId="0" xfId="0" applyFont="1" applyFill="1" applyAlignment="1" applyProtection="1">
      <alignment horizontal="right" vertical="center"/>
    </xf>
    <xf numFmtId="0" fontId="63" fillId="3" borderId="0" xfId="0" applyNumberFormat="1" applyFont="1" applyFill="1" applyAlignment="1" applyProtection="1">
      <alignment horizontal="center"/>
    </xf>
    <xf numFmtId="0" fontId="63" fillId="3" borderId="0" xfId="0" applyFont="1" applyFill="1" applyAlignment="1" applyProtection="1">
      <alignment horizontal="center"/>
    </xf>
    <xf numFmtId="4" fontId="63" fillId="3" borderId="0" xfId="0" applyNumberFormat="1" applyFont="1" applyFill="1" applyAlignment="1" applyProtection="1">
      <alignment horizontal="center"/>
    </xf>
    <xf numFmtId="3" fontId="63" fillId="3" borderId="0" xfId="0" applyNumberFormat="1" applyFont="1" applyFill="1" applyAlignment="1" applyProtection="1">
      <alignment horizontal="center"/>
    </xf>
    <xf numFmtId="0" fontId="63" fillId="3" borderId="0" xfId="0" applyFont="1" applyFill="1" applyProtection="1"/>
    <xf numFmtId="0" fontId="64" fillId="3" borderId="0" xfId="0" applyFont="1" applyFill="1" applyProtection="1"/>
    <xf numFmtId="0" fontId="64" fillId="3" borderId="0" xfId="0" applyFont="1" applyFill="1" applyBorder="1" applyProtection="1"/>
    <xf numFmtId="0" fontId="56" fillId="3" borderId="0" xfId="0" applyFont="1" applyFill="1" applyProtection="1"/>
    <xf numFmtId="0" fontId="56" fillId="3" borderId="0" xfId="0" applyFont="1" applyFill="1" applyBorder="1" applyProtection="1"/>
    <xf numFmtId="4" fontId="64" fillId="3" borderId="0" xfId="0" applyNumberFormat="1" applyFont="1" applyFill="1" applyBorder="1" applyProtection="1"/>
    <xf numFmtId="0" fontId="65" fillId="3" borderId="0" xfId="0" applyFont="1" applyFill="1" applyProtection="1">
      <protection locked="0"/>
    </xf>
    <xf numFmtId="0" fontId="66" fillId="3" borderId="0" xfId="0" applyFont="1" applyFill="1" applyProtection="1">
      <protection locked="0"/>
    </xf>
    <xf numFmtId="0" fontId="67" fillId="3" borderId="0" xfId="0" applyFont="1" applyFill="1" applyAlignment="1" applyProtection="1"/>
    <xf numFmtId="0" fontId="66" fillId="3" borderId="0" xfId="0" applyFont="1" applyFill="1" applyProtection="1"/>
    <xf numFmtId="0" fontId="65" fillId="3" borderId="0" xfId="0" applyFont="1" applyFill="1" applyProtection="1"/>
    <xf numFmtId="0" fontId="68" fillId="3" borderId="0" xfId="0" applyFont="1" applyFill="1" applyProtection="1"/>
    <xf numFmtId="0" fontId="58" fillId="3" borderId="0" xfId="0" applyFont="1" applyFill="1"/>
    <xf numFmtId="0" fontId="66" fillId="3" borderId="0" xfId="0" applyFont="1" applyFill="1"/>
    <xf numFmtId="0" fontId="65" fillId="3" borderId="0" xfId="0" applyFont="1" applyFill="1"/>
    <xf numFmtId="0" fontId="65" fillId="3" borderId="4" xfId="0" applyFont="1" applyFill="1" applyBorder="1" applyProtection="1">
      <protection locked="0"/>
    </xf>
    <xf numFmtId="0" fontId="65" fillId="3" borderId="5" xfId="0" applyFont="1" applyFill="1" applyBorder="1" applyProtection="1">
      <protection locked="0"/>
    </xf>
    <xf numFmtId="0" fontId="65" fillId="3" borderId="6" xfId="0" applyFont="1" applyFill="1" applyBorder="1" applyProtection="1">
      <protection locked="0"/>
    </xf>
    <xf numFmtId="0" fontId="65" fillId="3" borderId="7" xfId="0" applyFont="1" applyFill="1" applyBorder="1" applyProtection="1">
      <protection locked="0"/>
    </xf>
    <xf numFmtId="0" fontId="65" fillId="3" borderId="8" xfId="0" applyFont="1" applyFill="1" applyBorder="1" applyProtection="1">
      <protection locked="0"/>
    </xf>
    <xf numFmtId="0" fontId="65" fillId="3" borderId="9" xfId="0" applyFont="1" applyFill="1" applyBorder="1" applyProtection="1">
      <protection locked="0"/>
    </xf>
    <xf numFmtId="0" fontId="65" fillId="3" borderId="10" xfId="0" applyFont="1" applyFill="1" applyBorder="1" applyProtection="1">
      <protection locked="0"/>
    </xf>
    <xf numFmtId="0" fontId="65" fillId="11" borderId="10" xfId="0" applyFont="1" applyFill="1" applyBorder="1" applyProtection="1">
      <protection locked="0"/>
    </xf>
    <xf numFmtId="0" fontId="65" fillId="6" borderId="7" xfId="0" applyFont="1" applyFill="1" applyBorder="1" applyProtection="1">
      <protection locked="0"/>
    </xf>
    <xf numFmtId="0" fontId="65" fillId="6" borderId="8" xfId="0" applyFont="1" applyFill="1" applyBorder="1" applyProtection="1">
      <protection locked="0"/>
    </xf>
    <xf numFmtId="0" fontId="65" fillId="6" borderId="9" xfId="0" applyFont="1" applyFill="1" applyBorder="1" applyProtection="1">
      <protection locked="0"/>
    </xf>
    <xf numFmtId="0" fontId="65" fillId="6" borderId="10" xfId="0" applyFont="1" applyFill="1" applyBorder="1" applyProtection="1">
      <protection locked="0"/>
    </xf>
    <xf numFmtId="0" fontId="65" fillId="3" borderId="11" xfId="0" applyFont="1" applyFill="1" applyBorder="1" applyProtection="1">
      <protection locked="0"/>
    </xf>
    <xf numFmtId="0" fontId="65" fillId="3" borderId="12" xfId="0" applyFont="1" applyFill="1" applyBorder="1" applyProtection="1">
      <protection locked="0"/>
    </xf>
    <xf numFmtId="0" fontId="65" fillId="6" borderId="13" xfId="0" applyFont="1" applyFill="1" applyBorder="1" applyProtection="1">
      <protection locked="0"/>
    </xf>
    <xf numFmtId="0" fontId="65" fillId="6" borderId="12" xfId="0" applyFont="1" applyFill="1" applyBorder="1" applyProtection="1">
      <protection locked="0"/>
    </xf>
    <xf numFmtId="0" fontId="65" fillId="11" borderId="14" xfId="0" applyFont="1" applyFill="1" applyBorder="1" applyProtection="1">
      <protection locked="0"/>
    </xf>
    <xf numFmtId="4" fontId="1" fillId="5" borderId="0" xfId="0" applyNumberFormat="1" applyFont="1" applyFill="1" applyBorder="1" applyAlignment="1" applyProtection="1">
      <alignment vertical="top" wrapText="1"/>
    </xf>
    <xf numFmtId="0" fontId="1" fillId="5" borderId="0" xfId="0" applyFont="1" applyFill="1" applyBorder="1" applyAlignment="1" applyProtection="1">
      <alignment horizontal="center" vertical="top" wrapText="1"/>
    </xf>
    <xf numFmtId="0" fontId="1" fillId="5" borderId="0" xfId="0" applyFont="1" applyFill="1" applyBorder="1" applyAlignment="1" applyProtection="1">
      <alignment vertical="top" wrapText="1"/>
    </xf>
    <xf numFmtId="4" fontId="1" fillId="5" borderId="0" xfId="0" applyNumberFormat="1" applyFont="1" applyFill="1" applyBorder="1" applyProtection="1"/>
    <xf numFmtId="0" fontId="1" fillId="5" borderId="1" xfId="0" applyFont="1" applyFill="1" applyBorder="1" applyAlignment="1" applyProtection="1">
      <alignment horizontal="center" vertical="top" wrapText="1"/>
    </xf>
    <xf numFmtId="0" fontId="1" fillId="5" borderId="1" xfId="0" applyFont="1" applyFill="1" applyBorder="1" applyAlignment="1" applyProtection="1">
      <alignment vertical="top" wrapText="1"/>
    </xf>
    <xf numFmtId="0" fontId="11" fillId="4" borderId="1" xfId="0" applyFont="1" applyFill="1" applyBorder="1" applyProtection="1"/>
    <xf numFmtId="0" fontId="64" fillId="3" borderId="0" xfId="0" applyFont="1" applyFill="1" applyBorder="1" applyAlignment="1" applyProtection="1">
      <alignment horizontal="left"/>
    </xf>
    <xf numFmtId="0" fontId="1" fillId="3" borderId="1" xfId="0" applyFont="1" applyFill="1" applyBorder="1" applyAlignment="1" applyProtection="1">
      <alignment horizontal="left" vertical="top" wrapText="1"/>
    </xf>
    <xf numFmtId="0" fontId="64" fillId="3" borderId="1" xfId="0" applyFont="1" applyFill="1" applyBorder="1" applyAlignment="1" applyProtection="1">
      <alignment horizontal="center"/>
    </xf>
    <xf numFmtId="0" fontId="11" fillId="3" borderId="0" xfId="0" applyFont="1" applyFill="1" applyProtection="1"/>
    <xf numFmtId="4" fontId="11" fillId="3" borderId="0" xfId="0" applyNumberFormat="1" applyFont="1" applyFill="1" applyProtection="1"/>
    <xf numFmtId="0" fontId="8" fillId="5" borderId="1" xfId="0" applyFont="1" applyFill="1" applyBorder="1" applyAlignment="1" applyProtection="1">
      <alignment vertical="top" wrapText="1"/>
    </xf>
    <xf numFmtId="4" fontId="8" fillId="5" borderId="1" xfId="0" applyNumberFormat="1" applyFont="1" applyFill="1" applyBorder="1" applyAlignment="1" applyProtection="1">
      <alignment vertical="center"/>
    </xf>
    <xf numFmtId="4" fontId="10" fillId="4" borderId="15" xfId="0" applyNumberFormat="1" applyFont="1" applyFill="1" applyBorder="1" applyAlignment="1" applyProtection="1">
      <alignment horizontal="center" vertical="center" wrapText="1"/>
    </xf>
    <xf numFmtId="4" fontId="1" fillId="3" borderId="15" xfId="0" applyNumberFormat="1" applyFont="1" applyFill="1" applyBorder="1" applyAlignment="1" applyProtection="1">
      <alignment vertical="center"/>
    </xf>
    <xf numFmtId="0" fontId="24" fillId="5" borderId="0" xfId="9" applyFont="1" applyFill="1" applyAlignment="1">
      <alignment horizontal="left" vertical="top" wrapText="1"/>
    </xf>
    <xf numFmtId="0" fontId="24" fillId="5" borderId="0" xfId="9" applyFont="1" applyFill="1" applyAlignment="1">
      <alignment horizontal="left" vertical="top"/>
    </xf>
    <xf numFmtId="0" fontId="11" fillId="5" borderId="0" xfId="9" applyFont="1" applyFill="1" applyAlignment="1">
      <alignment horizontal="left" vertical="top"/>
    </xf>
    <xf numFmtId="0" fontId="7" fillId="0" borderId="0" xfId="9" applyFont="1" applyFill="1" applyAlignment="1">
      <alignment horizontal="justify" vertical="top"/>
    </xf>
    <xf numFmtId="0" fontId="11" fillId="5" borderId="4" xfId="9" applyFont="1" applyFill="1" applyBorder="1" applyAlignment="1">
      <alignment horizontal="justify" vertical="top" wrapText="1"/>
    </xf>
    <xf numFmtId="0" fontId="7" fillId="5" borderId="16" xfId="9" applyFont="1" applyFill="1" applyBorder="1" applyAlignment="1">
      <alignment horizontal="justify" vertical="top" wrapText="1"/>
    </xf>
    <xf numFmtId="0" fontId="7" fillId="5" borderId="16" xfId="9" applyFont="1" applyFill="1" applyBorder="1" applyAlignment="1">
      <alignment horizontal="justify" vertical="top"/>
    </xf>
    <xf numFmtId="0" fontId="7" fillId="5" borderId="5" xfId="9" applyFont="1" applyFill="1" applyBorder="1" applyAlignment="1">
      <alignment horizontal="justify" wrapText="1"/>
    </xf>
    <xf numFmtId="0" fontId="69" fillId="5" borderId="0" xfId="9" applyFont="1" applyFill="1" applyAlignment="1">
      <alignment horizontal="justify" vertical="top" wrapText="1"/>
    </xf>
    <xf numFmtId="0" fontId="7" fillId="0" borderId="0" xfId="9" applyFont="1" applyFill="1" applyAlignment="1">
      <alignment horizontal="justify" vertical="top" wrapText="1"/>
    </xf>
    <xf numFmtId="0" fontId="7" fillId="4" borderId="1" xfId="9" applyNumberFormat="1" applyFill="1" applyBorder="1" applyProtection="1"/>
    <xf numFmtId="0" fontId="1" fillId="0" borderId="1" xfId="9" applyNumberFormat="1" applyFont="1" applyFill="1" applyBorder="1" applyAlignment="1" applyProtection="1">
      <alignment vertical="center"/>
    </xf>
    <xf numFmtId="0" fontId="7" fillId="0" borderId="1" xfId="9" applyNumberFormat="1" applyFill="1" applyBorder="1" applyProtection="1"/>
    <xf numFmtId="0" fontId="1" fillId="5" borderId="1" xfId="0" applyFont="1" applyFill="1" applyBorder="1" applyAlignment="1" applyProtection="1">
      <alignment horizontal="center"/>
    </xf>
    <xf numFmtId="0" fontId="11" fillId="4" borderId="1" xfId="0" applyFont="1" applyFill="1" applyBorder="1" applyAlignment="1" applyProtection="1">
      <alignment horizontal="center"/>
    </xf>
    <xf numFmtId="0" fontId="70" fillId="5" borderId="0" xfId="0" applyFont="1" applyFill="1" applyAlignment="1">
      <alignment vertical="top"/>
    </xf>
    <xf numFmtId="0" fontId="70" fillId="5" borderId="0" xfId="0" applyFont="1" applyFill="1" applyAlignment="1">
      <alignment vertical="top" wrapText="1"/>
    </xf>
    <xf numFmtId="0" fontId="0" fillId="5" borderId="0" xfId="0" applyFont="1" applyFill="1" applyAlignment="1">
      <alignment vertical="top"/>
    </xf>
    <xf numFmtId="0" fontId="29" fillId="5" borderId="0" xfId="0" applyFont="1" applyFill="1" applyAlignment="1">
      <alignment vertical="top"/>
    </xf>
    <xf numFmtId="0" fontId="57" fillId="5" borderId="0" xfId="0" applyFont="1" applyFill="1" applyAlignment="1">
      <alignment vertical="top" wrapText="1"/>
    </xf>
    <xf numFmtId="0" fontId="55" fillId="5" borderId="0" xfId="0" applyFont="1" applyFill="1" applyAlignment="1">
      <alignment vertical="top"/>
    </xf>
    <xf numFmtId="165" fontId="0" fillId="5" borderId="0" xfId="0" applyNumberFormat="1" applyFont="1" applyFill="1" applyAlignment="1">
      <alignment horizontal="left" vertical="top"/>
    </xf>
    <xf numFmtId="0" fontId="0" fillId="5" borderId="17" xfId="0" applyFont="1" applyFill="1" applyBorder="1" applyAlignment="1">
      <alignment vertical="top"/>
    </xf>
    <xf numFmtId="0" fontId="70" fillId="5" borderId="18" xfId="0" applyFont="1" applyFill="1" applyBorder="1" applyAlignment="1">
      <alignment vertical="top"/>
    </xf>
    <xf numFmtId="0" fontId="70" fillId="5" borderId="19" xfId="0" applyFont="1" applyFill="1" applyBorder="1" applyAlignment="1">
      <alignment vertical="top"/>
    </xf>
    <xf numFmtId="0" fontId="70" fillId="5" borderId="20" xfId="0" applyFont="1" applyFill="1" applyBorder="1" applyAlignment="1">
      <alignment vertical="top"/>
    </xf>
    <xf numFmtId="0" fontId="70" fillId="5" borderId="21" xfId="0" applyFont="1" applyFill="1" applyBorder="1" applyAlignment="1">
      <alignment vertical="top"/>
    </xf>
    <xf numFmtId="165" fontId="29" fillId="12" borderId="1" xfId="0" applyNumberFormat="1" applyFont="1" applyFill="1" applyBorder="1" applyAlignment="1" applyProtection="1">
      <alignment horizontal="left" vertical="top"/>
      <protection locked="0"/>
    </xf>
    <xf numFmtId="4" fontId="29" fillId="12" borderId="1" xfId="0" applyNumberFormat="1" applyFont="1" applyFill="1" applyBorder="1" applyAlignment="1" applyProtection="1">
      <alignment horizontal="left" vertical="top"/>
      <protection locked="0"/>
    </xf>
    <xf numFmtId="0" fontId="29" fillId="12" borderId="1" xfId="0" applyFont="1" applyFill="1" applyBorder="1" applyAlignment="1" applyProtection="1">
      <alignment vertical="top"/>
      <protection locked="0"/>
    </xf>
    <xf numFmtId="49" fontId="8" fillId="13" borderId="0" xfId="9" applyNumberFormat="1" applyFont="1" applyFill="1" applyBorder="1" applyAlignment="1" applyProtection="1">
      <alignment vertical="top" wrapText="1"/>
      <protection locked="0"/>
    </xf>
    <xf numFmtId="0" fontId="8" fillId="13" borderId="0" xfId="9" applyFont="1" applyFill="1" applyBorder="1" applyAlignment="1" applyProtection="1">
      <alignment vertical="top" wrapText="1"/>
      <protection locked="0"/>
    </xf>
    <xf numFmtId="4" fontId="8" fillId="13" borderId="0" xfId="9" applyNumberFormat="1" applyFont="1" applyFill="1" applyBorder="1" applyAlignment="1" applyProtection="1">
      <alignment vertical="top"/>
      <protection locked="0"/>
    </xf>
    <xf numFmtId="1" fontId="8" fillId="13" borderId="0" xfId="9" applyNumberFormat="1" applyFont="1" applyFill="1" applyBorder="1" applyAlignment="1" applyProtection="1">
      <alignment vertical="top"/>
      <protection locked="0"/>
    </xf>
    <xf numFmtId="49" fontId="8" fillId="3" borderId="0" xfId="9" applyNumberFormat="1" applyFont="1" applyFill="1" applyBorder="1" applyAlignment="1" applyProtection="1">
      <alignment vertical="top" wrapText="1"/>
      <protection locked="0"/>
    </xf>
    <xf numFmtId="0" fontId="8" fillId="3" borderId="0" xfId="9" applyFont="1" applyFill="1" applyBorder="1" applyAlignment="1" applyProtection="1">
      <alignment vertical="top" wrapText="1"/>
      <protection locked="0"/>
    </xf>
    <xf numFmtId="4" fontId="8" fillId="3" borderId="0" xfId="9" applyNumberFormat="1" applyFont="1" applyFill="1" applyBorder="1" applyAlignment="1" applyProtection="1">
      <alignment vertical="top"/>
      <protection locked="0"/>
    </xf>
    <xf numFmtId="1" fontId="8" fillId="3" borderId="0" xfId="9" applyNumberFormat="1" applyFont="1" applyFill="1" applyBorder="1" applyAlignment="1" applyProtection="1">
      <alignment vertical="top"/>
      <protection locked="0"/>
    </xf>
    <xf numFmtId="0" fontId="6" fillId="3" borderId="0" xfId="0" applyFont="1" applyFill="1" applyAlignment="1" applyProtection="1">
      <alignment horizontal="right" vertical="top"/>
    </xf>
    <xf numFmtId="0" fontId="64" fillId="3" borderId="1" xfId="0" applyFont="1" applyFill="1" applyBorder="1" applyAlignment="1" applyProtection="1">
      <alignment horizontal="left"/>
    </xf>
    <xf numFmtId="49" fontId="8" fillId="14" borderId="1" xfId="22" applyNumberFormat="1" applyFont="1" applyFill="1" applyBorder="1" applyAlignment="1">
      <alignment horizontal="center" vertical="center" wrapText="1"/>
    </xf>
    <xf numFmtId="0" fontId="8" fillId="14" borderId="1" xfId="22" applyFont="1" applyFill="1" applyBorder="1" applyAlignment="1">
      <alignment horizontal="center" vertical="center" wrapText="1"/>
    </xf>
    <xf numFmtId="3" fontId="8" fillId="14" borderId="1" xfId="22" applyNumberFormat="1" applyFont="1" applyFill="1" applyBorder="1" applyAlignment="1">
      <alignment horizontal="center" vertical="center" wrapText="1"/>
    </xf>
    <xf numFmtId="49" fontId="71" fillId="14" borderId="1" xfId="17" applyNumberFormat="1" applyFont="1" applyFill="1" applyBorder="1" applyAlignment="1">
      <alignment horizontal="center" vertical="center" wrapText="1"/>
    </xf>
    <xf numFmtId="49" fontId="57" fillId="5" borderId="1" xfId="17" applyNumberFormat="1" applyFont="1" applyFill="1" applyBorder="1" applyAlignment="1">
      <alignment vertical="top"/>
    </xf>
    <xf numFmtId="0" fontId="57" fillId="0" borderId="1" xfId="0" applyFont="1" applyBorder="1" applyAlignment="1">
      <alignment vertical="top"/>
    </xf>
    <xf numFmtId="0" fontId="71" fillId="14" borderId="1" xfId="17" applyFont="1" applyFill="1" applyBorder="1" applyAlignment="1">
      <alignment horizontal="center" vertical="center" wrapText="1"/>
    </xf>
    <xf numFmtId="0" fontId="57" fillId="5" borderId="1" xfId="17" applyFont="1" applyFill="1" applyBorder="1" applyAlignment="1">
      <alignment vertical="top"/>
    </xf>
    <xf numFmtId="3" fontId="71" fillId="14" borderId="1" xfId="17" applyNumberFormat="1" applyFont="1" applyFill="1" applyBorder="1" applyAlignment="1">
      <alignment horizontal="center" vertical="center" wrapText="1"/>
    </xf>
    <xf numFmtId="9" fontId="71" fillId="14" borderId="1" xfId="17" applyNumberFormat="1" applyFont="1" applyFill="1" applyBorder="1" applyAlignment="1">
      <alignment horizontal="center" vertical="center" wrapText="1"/>
    </xf>
    <xf numFmtId="3" fontId="57" fillId="5" borderId="1" xfId="17" applyNumberFormat="1" applyFont="1" applyFill="1" applyBorder="1" applyAlignment="1">
      <alignment vertical="top"/>
    </xf>
    <xf numFmtId="9" fontId="57" fillId="5" borderId="1" xfId="17" applyNumberFormat="1" applyFont="1" applyFill="1" applyBorder="1" applyAlignment="1">
      <alignment vertical="top"/>
    </xf>
    <xf numFmtId="0" fontId="57" fillId="0" borderId="1" xfId="0" applyNumberFormat="1" applyFont="1" applyBorder="1" applyAlignment="1">
      <alignment vertical="top"/>
    </xf>
    <xf numFmtId="14" fontId="4" fillId="12" borderId="1" xfId="9" applyNumberFormat="1" applyFont="1" applyFill="1" applyBorder="1" applyAlignment="1" applyProtection="1">
      <alignment horizontal="center" vertical="center"/>
      <protection locked="0"/>
    </xf>
    <xf numFmtId="4" fontId="1" fillId="12" borderId="1" xfId="9" applyNumberFormat="1" applyFont="1" applyFill="1" applyBorder="1" applyAlignment="1" applyProtection="1">
      <alignment vertical="center"/>
      <protection locked="0"/>
    </xf>
    <xf numFmtId="0" fontId="72" fillId="3" borderId="0" xfId="0" applyFont="1" applyFill="1" applyProtection="1"/>
    <xf numFmtId="0" fontId="73" fillId="3" borderId="0" xfId="0" applyFont="1" applyFill="1" applyProtection="1"/>
    <xf numFmtId="49" fontId="1" fillId="0" borderId="1" xfId="22" applyNumberFormat="1" applyFont="1" applyFill="1" applyBorder="1"/>
    <xf numFmtId="49" fontId="1" fillId="5" borderId="0" xfId="22" applyNumberFormat="1" applyFont="1" applyFill="1" applyBorder="1"/>
    <xf numFmtId="0" fontId="1" fillId="5" borderId="0" xfId="22" applyFont="1" applyFill="1" applyBorder="1"/>
    <xf numFmtId="3" fontId="1" fillId="5" borderId="0" xfId="22" applyNumberFormat="1" applyFont="1" applyFill="1" applyBorder="1"/>
    <xf numFmtId="49" fontId="57" fillId="5" borderId="1" xfId="17" applyNumberFormat="1" applyFont="1" applyFill="1" applyBorder="1" applyAlignment="1"/>
    <xf numFmtId="49" fontId="57" fillId="5" borderId="0" xfId="17" applyNumberFormat="1" applyFont="1" applyFill="1" applyAlignment="1"/>
    <xf numFmtId="0" fontId="57" fillId="5" borderId="0" xfId="17" applyFont="1" applyFill="1" applyAlignment="1"/>
    <xf numFmtId="0" fontId="57" fillId="5" borderId="1" xfId="17" applyFont="1" applyFill="1" applyBorder="1" applyAlignment="1"/>
    <xf numFmtId="3" fontId="57" fillId="0" borderId="1" xfId="17" applyNumberFormat="1" applyFont="1" applyFill="1" applyBorder="1" applyAlignment="1"/>
    <xf numFmtId="3" fontId="57" fillId="5" borderId="1" xfId="17" applyNumberFormat="1" applyFont="1" applyFill="1" applyBorder="1" applyAlignment="1"/>
    <xf numFmtId="3" fontId="57" fillId="5" borderId="0" xfId="17" applyNumberFormat="1" applyFont="1" applyFill="1" applyAlignment="1"/>
    <xf numFmtId="9" fontId="57" fillId="5" borderId="0" xfId="17" applyNumberFormat="1" applyFont="1" applyFill="1" applyAlignment="1"/>
    <xf numFmtId="0" fontId="57" fillId="5" borderId="1" xfId="17" applyFont="1" applyFill="1" applyBorder="1" applyAlignment="1">
      <alignment vertical="top" wrapText="1"/>
    </xf>
    <xf numFmtId="49" fontId="57" fillId="0" borderId="1" xfId="17" applyNumberFormat="1" applyFont="1" applyFill="1" applyBorder="1" applyAlignment="1">
      <alignment vertical="top"/>
    </xf>
    <xf numFmtId="3" fontId="57" fillId="0" borderId="1" xfId="0" applyNumberFormat="1" applyFont="1" applyBorder="1"/>
    <xf numFmtId="49" fontId="57" fillId="0" borderId="1" xfId="0" applyNumberFormat="1" applyFont="1" applyBorder="1" applyAlignment="1">
      <alignment vertical="top"/>
    </xf>
    <xf numFmtId="0" fontId="45" fillId="5" borderId="0" xfId="9" applyFont="1" applyFill="1" applyAlignment="1">
      <alignment horizontal="justify" vertical="top"/>
    </xf>
    <xf numFmtId="0" fontId="55" fillId="5" borderId="0" xfId="0" applyFont="1" applyFill="1" applyAlignment="1">
      <alignment horizontal="right" vertical="top"/>
    </xf>
    <xf numFmtId="0" fontId="55" fillId="5" borderId="0" xfId="0" applyFont="1" applyFill="1" applyAlignment="1">
      <alignment horizontal="left" vertical="top"/>
    </xf>
    <xf numFmtId="0" fontId="27" fillId="5" borderId="1" xfId="0" applyFont="1" applyFill="1" applyBorder="1" applyAlignment="1">
      <alignment vertical="top" wrapText="1"/>
    </xf>
    <xf numFmtId="0" fontId="57" fillId="5" borderId="1" xfId="0" applyFont="1" applyFill="1" applyBorder="1" applyAlignment="1">
      <alignment vertical="top" wrapText="1"/>
    </xf>
    <xf numFmtId="0" fontId="57" fillId="5" borderId="1" xfId="17" applyFont="1" applyFill="1" applyBorder="1" applyAlignment="1">
      <alignment wrapText="1"/>
    </xf>
    <xf numFmtId="0" fontId="57" fillId="0" borderId="1" xfId="0" applyFont="1" applyBorder="1" applyAlignment="1">
      <alignment wrapText="1"/>
    </xf>
    <xf numFmtId="49" fontId="1" fillId="0" borderId="1" xfId="22" applyNumberFormat="1" applyFont="1" applyFill="1" applyBorder="1" applyAlignment="1">
      <alignment vertical="top"/>
    </xf>
    <xf numFmtId="0" fontId="1" fillId="0" borderId="1" xfId="22" applyFont="1" applyFill="1" applyBorder="1" applyAlignment="1">
      <alignment vertical="top"/>
    </xf>
    <xf numFmtId="0" fontId="57" fillId="0" borderId="1" xfId="22" applyFont="1" applyFill="1" applyBorder="1" applyAlignment="1">
      <alignment vertical="top"/>
    </xf>
    <xf numFmtId="3" fontId="1" fillId="0" borderId="1" xfId="22" applyNumberFormat="1" applyFont="1" applyFill="1" applyBorder="1" applyAlignment="1">
      <alignment vertical="top"/>
    </xf>
    <xf numFmtId="49" fontId="1" fillId="5" borderId="1" xfId="22" applyNumberFormat="1" applyFont="1" applyFill="1" applyBorder="1" applyAlignment="1">
      <alignment vertical="top"/>
    </xf>
    <xf numFmtId="0" fontId="1" fillId="5" borderId="1" xfId="22" applyFont="1" applyFill="1" applyBorder="1" applyAlignment="1">
      <alignment vertical="top"/>
    </xf>
    <xf numFmtId="3" fontId="1" fillId="5" borderId="1" xfId="22" applyNumberFormat="1" applyFont="1" applyFill="1" applyBorder="1" applyAlignment="1">
      <alignment vertical="top"/>
    </xf>
    <xf numFmtId="0" fontId="57" fillId="0" borderId="1" xfId="22" applyFont="1" applyFill="1" applyBorder="1" applyAlignment="1">
      <alignment vertical="top" wrapText="1"/>
    </xf>
    <xf numFmtId="3" fontId="1" fillId="0" borderId="1" xfId="22" applyNumberFormat="1" applyFont="1" applyFill="1" applyBorder="1" applyAlignment="1">
      <alignment vertical="top" wrapText="1"/>
    </xf>
    <xf numFmtId="0" fontId="1" fillId="0" borderId="1" xfId="1" applyFont="1" applyFill="1" applyBorder="1" applyAlignment="1" applyProtection="1">
      <alignment vertical="top"/>
    </xf>
    <xf numFmtId="0" fontId="1" fillId="0" borderId="1" xfId="22" applyFont="1" applyFill="1" applyBorder="1" applyAlignment="1">
      <alignment vertical="top" wrapText="1"/>
    </xf>
    <xf numFmtId="0" fontId="1" fillId="0" borderId="1" xfId="0" applyFont="1" applyBorder="1" applyAlignment="1">
      <alignment vertical="top"/>
    </xf>
    <xf numFmtId="49" fontId="1" fillId="5" borderId="1" xfId="22" applyNumberFormat="1" applyFont="1" applyFill="1" applyBorder="1"/>
    <xf numFmtId="0" fontId="57" fillId="4" borderId="1" xfId="17" applyFont="1" applyFill="1" applyBorder="1" applyAlignment="1"/>
    <xf numFmtId="0" fontId="17" fillId="5" borderId="0" xfId="9" applyFont="1" applyFill="1" applyAlignment="1">
      <alignment horizontal="center" vertical="top" wrapText="1"/>
    </xf>
    <xf numFmtId="0" fontId="0" fillId="5" borderId="17" xfId="0" applyFont="1" applyFill="1" applyBorder="1" applyAlignment="1">
      <alignment wrapText="1"/>
    </xf>
    <xf numFmtId="0" fontId="70" fillId="5" borderId="0" xfId="0" applyFont="1" applyFill="1" applyBorder="1" applyAlignment="1">
      <alignment vertical="top"/>
    </xf>
    <xf numFmtId="0" fontId="70" fillId="5" borderId="22" xfId="0" applyFont="1" applyFill="1" applyBorder="1" applyAlignment="1">
      <alignment vertical="top"/>
    </xf>
    <xf numFmtId="0" fontId="70" fillId="5" borderId="23" xfId="0" applyFont="1" applyFill="1" applyBorder="1" applyAlignment="1">
      <alignment vertical="top"/>
    </xf>
    <xf numFmtId="0" fontId="70" fillId="5" borderId="24" xfId="0" applyFont="1" applyFill="1" applyBorder="1" applyAlignment="1">
      <alignment vertical="top"/>
    </xf>
    <xf numFmtId="0" fontId="70" fillId="5" borderId="25" xfId="0" applyFont="1" applyFill="1" applyBorder="1" applyAlignment="1">
      <alignment vertical="top"/>
    </xf>
    <xf numFmtId="0" fontId="0" fillId="5" borderId="17" xfId="0" applyFont="1" applyFill="1" applyBorder="1" applyAlignment="1" applyProtection="1">
      <alignment horizontal="left" wrapText="1"/>
      <protection locked="0"/>
    </xf>
    <xf numFmtId="0" fontId="8" fillId="5" borderId="0" xfId="22" applyFont="1" applyFill="1" applyAlignment="1">
      <alignment vertical="center"/>
    </xf>
    <xf numFmtId="0" fontId="1" fillId="0" borderId="0" xfId="22" applyFont="1" applyFill="1"/>
    <xf numFmtId="0" fontId="1" fillId="0" borderId="1" xfId="22" applyNumberFormat="1" applyFont="1" applyFill="1" applyBorder="1" applyAlignment="1">
      <alignment vertical="top"/>
    </xf>
    <xf numFmtId="0" fontId="1" fillId="5" borderId="0" xfId="22" applyFont="1" applyFill="1" applyBorder="1" applyAlignment="1">
      <alignment vertical="top"/>
    </xf>
    <xf numFmtId="0" fontId="1" fillId="5" borderId="1" xfId="1" applyFont="1" applyFill="1" applyBorder="1" applyAlignment="1" applyProtection="1">
      <alignment vertical="top"/>
    </xf>
    <xf numFmtId="0" fontId="1" fillId="0" borderId="1" xfId="0" applyFont="1" applyBorder="1"/>
    <xf numFmtId="0" fontId="1" fillId="5" borderId="0" xfId="22" applyFont="1" applyFill="1"/>
    <xf numFmtId="0" fontId="57" fillId="5" borderId="1" xfId="17" applyNumberFormat="1" applyFont="1" applyFill="1" applyBorder="1" applyAlignment="1">
      <alignment vertical="top"/>
    </xf>
    <xf numFmtId="0" fontId="45" fillId="5" borderId="0" xfId="9" applyFont="1" applyFill="1" applyAlignment="1" applyProtection="1">
      <alignment horizontal="justify" vertical="top" wrapText="1"/>
      <protection locked="0"/>
    </xf>
    <xf numFmtId="0" fontId="7" fillId="3" borderId="26" xfId="0" applyFont="1" applyFill="1" applyBorder="1" applyAlignment="1" applyProtection="1">
      <alignment horizontal="center" vertical="top" wrapText="1"/>
    </xf>
    <xf numFmtId="0" fontId="7" fillId="3" borderId="0" xfId="0" applyFont="1" applyFill="1" applyBorder="1" applyAlignment="1" applyProtection="1">
      <alignment vertical="center" wrapText="1"/>
    </xf>
    <xf numFmtId="0" fontId="7" fillId="5" borderId="0" xfId="9" applyFont="1" applyFill="1" applyAlignment="1">
      <alignment horizontal="justify" vertical="center" wrapText="1"/>
    </xf>
    <xf numFmtId="0" fontId="7" fillId="3" borderId="0" xfId="0" applyFont="1" applyFill="1" applyAlignment="1" applyProtection="1">
      <alignment vertical="top" wrapText="1"/>
    </xf>
    <xf numFmtId="0" fontId="7" fillId="3" borderId="0" xfId="0" applyFont="1" applyFill="1" applyAlignment="1" applyProtection="1">
      <alignment horizontal="center"/>
      <protection locked="0"/>
    </xf>
    <xf numFmtId="4" fontId="1" fillId="5" borderId="1" xfId="0" applyNumberFormat="1" applyFont="1" applyFill="1" applyBorder="1" applyProtection="1"/>
    <xf numFmtId="0" fontId="7" fillId="5" borderId="0" xfId="9" applyFont="1" applyFill="1" applyAlignment="1">
      <alignment horizontal="left" vertical="top" wrapText="1"/>
    </xf>
    <xf numFmtId="4" fontId="1" fillId="5" borderId="26" xfId="0" applyNumberFormat="1" applyFont="1" applyFill="1" applyBorder="1" applyAlignment="1" applyProtection="1">
      <alignment vertical="center"/>
    </xf>
    <xf numFmtId="0" fontId="64" fillId="3" borderId="0" xfId="0" applyFont="1" applyFill="1" applyAlignment="1" applyProtection="1">
      <alignment horizontal="right"/>
    </xf>
    <xf numFmtId="4" fontId="64" fillId="3" borderId="0" xfId="0" applyNumberFormat="1" applyFont="1" applyFill="1" applyAlignment="1" applyProtection="1">
      <alignment horizontal="right"/>
    </xf>
    <xf numFmtId="0" fontId="64" fillId="3" borderId="0" xfId="0" applyFont="1" applyFill="1" applyBorder="1" applyAlignment="1" applyProtection="1">
      <alignment horizontal="right"/>
    </xf>
    <xf numFmtId="4" fontId="64" fillId="3" borderId="0" xfId="0" applyNumberFormat="1" applyFont="1" applyFill="1" applyBorder="1" applyAlignment="1" applyProtection="1">
      <alignment horizontal="right"/>
    </xf>
    <xf numFmtId="3" fontId="64" fillId="3" borderId="0" xfId="0" applyNumberFormat="1" applyFont="1" applyFill="1" applyAlignment="1" applyProtection="1">
      <alignment horizontal="center"/>
    </xf>
    <xf numFmtId="4" fontId="58" fillId="4" borderId="1" xfId="0" applyNumberFormat="1" applyFont="1" applyFill="1" applyBorder="1" applyAlignment="1" applyProtection="1">
      <alignment horizontal="center" vertical="center" wrapText="1"/>
    </xf>
    <xf numFmtId="4" fontId="1" fillId="3" borderId="17" xfId="0" applyNumberFormat="1" applyFont="1" applyFill="1" applyBorder="1" applyAlignment="1" applyProtection="1">
      <alignment vertical="center"/>
    </xf>
    <xf numFmtId="4" fontId="8" fillId="5" borderId="26" xfId="0" applyNumberFormat="1" applyFont="1" applyFill="1" applyBorder="1" applyAlignment="1" applyProtection="1">
      <alignment vertical="center"/>
    </xf>
    <xf numFmtId="0" fontId="74" fillId="3" borderId="0" xfId="0" applyFont="1" applyFill="1" applyProtection="1"/>
    <xf numFmtId="0" fontId="74" fillId="3" borderId="0" xfId="0" applyFont="1" applyFill="1" applyBorder="1" applyProtection="1"/>
    <xf numFmtId="0" fontId="8" fillId="3" borderId="0" xfId="0" applyFont="1" applyFill="1" applyProtection="1"/>
    <xf numFmtId="0" fontId="8" fillId="4" borderId="1" xfId="0" applyFont="1" applyFill="1" applyBorder="1" applyAlignment="1" applyProtection="1">
      <alignment horizontal="center" vertical="top" wrapText="1"/>
    </xf>
    <xf numFmtId="0" fontId="8" fillId="4" borderId="1" xfId="0" applyFont="1" applyFill="1" applyBorder="1" applyAlignment="1" applyProtection="1">
      <alignment horizontal="left" vertical="top" wrapText="1"/>
    </xf>
    <xf numFmtId="4" fontId="8" fillId="4" borderId="1" xfId="0" applyNumberFormat="1" applyFont="1" applyFill="1" applyBorder="1" applyAlignment="1" applyProtection="1">
      <alignment vertical="top" wrapText="1"/>
    </xf>
    <xf numFmtId="3" fontId="7" fillId="5" borderId="0" xfId="0" applyNumberFormat="1" applyFont="1" applyFill="1" applyBorder="1" applyAlignment="1" applyProtection="1"/>
    <xf numFmtId="0" fontId="1" fillId="0" borderId="0" xfId="22" applyFont="1" applyFill="1" applyBorder="1" applyAlignment="1">
      <alignment vertical="top"/>
    </xf>
    <xf numFmtId="0" fontId="57" fillId="0" borderId="1" xfId="0" applyFont="1" applyBorder="1"/>
    <xf numFmtId="9" fontId="57" fillId="5" borderId="1" xfId="17" applyNumberFormat="1" applyFont="1" applyFill="1" applyBorder="1" applyAlignment="1"/>
    <xf numFmtId="0" fontId="1" fillId="5" borderId="1" xfId="22" applyFont="1" applyFill="1" applyBorder="1"/>
    <xf numFmtId="0" fontId="57" fillId="5" borderId="1" xfId="22" applyFont="1" applyFill="1" applyBorder="1" applyAlignment="1">
      <alignment vertical="top"/>
    </xf>
    <xf numFmtId="3" fontId="1" fillId="5" borderId="1" xfId="22" applyNumberFormat="1" applyFont="1" applyFill="1" applyBorder="1"/>
    <xf numFmtId="3" fontId="57" fillId="0" borderId="0" xfId="17" applyNumberFormat="1" applyFont="1" applyFill="1" applyBorder="1" applyAlignment="1"/>
    <xf numFmtId="0" fontId="64" fillId="5" borderId="15" xfId="0" applyFont="1" applyFill="1" applyBorder="1" applyProtection="1">
      <protection locked="0"/>
    </xf>
    <xf numFmtId="0" fontId="75" fillId="11" borderId="27" xfId="0" applyFont="1" applyFill="1" applyBorder="1" applyAlignment="1" applyProtection="1">
      <alignment horizontal="center"/>
      <protection locked="0"/>
    </xf>
    <xf numFmtId="9" fontId="64" fillId="5" borderId="28" xfId="0" applyNumberFormat="1" applyFont="1" applyFill="1" applyBorder="1" applyAlignment="1" applyProtection="1">
      <alignment horizontal="center"/>
      <protection locked="0"/>
    </xf>
    <xf numFmtId="0" fontId="64" fillId="5" borderId="1" xfId="0" applyFont="1" applyFill="1" applyBorder="1" applyAlignment="1" applyProtection="1">
      <alignment horizontal="center"/>
      <protection locked="0"/>
    </xf>
    <xf numFmtId="0" fontId="64" fillId="5" borderId="1" xfId="0" applyFont="1" applyFill="1" applyBorder="1" applyAlignment="1" applyProtection="1">
      <protection locked="0"/>
    </xf>
    <xf numFmtId="4" fontId="64" fillId="5" borderId="1" xfId="0" applyNumberFormat="1" applyFont="1" applyFill="1" applyBorder="1" applyProtection="1">
      <protection locked="0"/>
    </xf>
    <xf numFmtId="4" fontId="64" fillId="5" borderId="1" xfId="0" applyNumberFormat="1" applyFont="1" applyFill="1" applyBorder="1" applyAlignment="1" applyProtection="1">
      <protection locked="0"/>
    </xf>
    <xf numFmtId="0" fontId="75" fillId="11" borderId="29" xfId="0" applyFont="1" applyFill="1" applyBorder="1" applyAlignment="1" applyProtection="1">
      <alignment horizontal="center"/>
      <protection locked="0"/>
    </xf>
    <xf numFmtId="0" fontId="75" fillId="11" borderId="30" xfId="0" applyFont="1" applyFill="1" applyBorder="1" applyAlignment="1" applyProtection="1">
      <alignment horizontal="center"/>
      <protection locked="0"/>
    </xf>
    <xf numFmtId="0" fontId="64" fillId="5" borderId="1" xfId="0" applyFont="1" applyFill="1" applyBorder="1" applyProtection="1">
      <protection locked="0"/>
    </xf>
    <xf numFmtId="0" fontId="75" fillId="5" borderId="5" xfId="0" applyFont="1" applyFill="1" applyBorder="1" applyProtection="1">
      <protection locked="0"/>
    </xf>
    <xf numFmtId="9" fontId="64" fillId="5" borderId="1" xfId="0" applyNumberFormat="1" applyFont="1" applyFill="1" applyBorder="1" applyAlignment="1" applyProtection="1">
      <alignment horizontal="center"/>
      <protection locked="0"/>
    </xf>
    <xf numFmtId="0" fontId="64" fillId="5" borderId="1" xfId="0" applyNumberFormat="1" applyFont="1" applyFill="1" applyBorder="1" applyProtection="1">
      <protection locked="0"/>
    </xf>
    <xf numFmtId="0" fontId="64" fillId="3" borderId="0" xfId="0" applyFont="1" applyFill="1" applyProtection="1">
      <protection locked="0"/>
    </xf>
    <xf numFmtId="0" fontId="64" fillId="3" borderId="0" xfId="0" applyNumberFormat="1" applyFont="1" applyFill="1" applyProtection="1">
      <protection locked="0"/>
    </xf>
    <xf numFmtId="0" fontId="64" fillId="5" borderId="0" xfId="0" applyFont="1" applyFill="1" applyBorder="1" applyAlignment="1" applyProtection="1">
      <alignment horizontal="center"/>
      <protection locked="0"/>
    </xf>
    <xf numFmtId="4" fontId="64" fillId="3" borderId="0" xfId="0" applyNumberFormat="1" applyFont="1" applyFill="1" applyProtection="1">
      <protection locked="0"/>
    </xf>
    <xf numFmtId="0" fontId="64" fillId="3" borderId="1" xfId="0" applyFont="1" applyFill="1" applyBorder="1" applyAlignment="1" applyProtection="1">
      <protection locked="0"/>
    </xf>
    <xf numFmtId="0" fontId="64" fillId="3" borderId="0" xfId="0" applyFont="1" applyFill="1" applyBorder="1" applyAlignment="1" applyProtection="1">
      <protection locked="0"/>
    </xf>
    <xf numFmtId="3" fontId="64" fillId="5" borderId="0" xfId="0" applyNumberFormat="1" applyFont="1" applyFill="1" applyAlignment="1" applyProtection="1">
      <alignment horizontal="center"/>
      <protection locked="0"/>
    </xf>
    <xf numFmtId="0" fontId="64" fillId="3" borderId="1" xfId="0" applyFont="1" applyFill="1" applyBorder="1" applyAlignment="1" applyProtection="1">
      <alignment vertical="top"/>
      <protection locked="0"/>
    </xf>
    <xf numFmtId="0" fontId="64" fillId="3" borderId="0" xfId="0" applyFont="1" applyFill="1" applyBorder="1" applyAlignment="1" applyProtection="1">
      <alignment vertical="top"/>
      <protection locked="0"/>
    </xf>
    <xf numFmtId="0" fontId="64" fillId="3" borderId="0" xfId="0" applyNumberFormat="1" applyFont="1" applyFill="1" applyAlignment="1" applyProtection="1">
      <alignment wrapText="1"/>
      <protection locked="0"/>
    </xf>
    <xf numFmtId="0" fontId="76" fillId="3" borderId="0" xfId="0" applyFont="1" applyFill="1" applyAlignment="1" applyProtection="1">
      <alignment horizontal="right" vertical="center"/>
    </xf>
    <xf numFmtId="0" fontId="77" fillId="3" borderId="0" xfId="0" applyNumberFormat="1" applyFont="1" applyFill="1" applyAlignment="1" applyProtection="1">
      <alignment horizontal="center"/>
      <protection locked="0"/>
    </xf>
    <xf numFmtId="0" fontId="77" fillId="3" borderId="0" xfId="0" applyFont="1" applyFill="1" applyAlignment="1" applyProtection="1">
      <alignment horizontal="center"/>
    </xf>
    <xf numFmtId="4" fontId="64" fillId="3" borderId="0" xfId="0" applyNumberFormat="1" applyFont="1" applyFill="1" applyProtection="1"/>
    <xf numFmtId="0" fontId="76" fillId="5" borderId="0" xfId="9" applyFont="1" applyFill="1" applyAlignment="1">
      <alignment horizontal="justify" vertical="top"/>
    </xf>
    <xf numFmtId="0" fontId="42" fillId="5" borderId="0" xfId="9" applyFont="1" applyFill="1" applyAlignment="1">
      <alignment horizontal="justify" vertical="top"/>
    </xf>
    <xf numFmtId="164" fontId="5" fillId="5" borderId="0" xfId="9" applyNumberFormat="1" applyFont="1" applyFill="1" applyProtection="1"/>
    <xf numFmtId="164" fontId="44" fillId="5" borderId="0" xfId="9" applyNumberFormat="1" applyFont="1" applyFill="1" applyProtection="1"/>
    <xf numFmtId="0" fontId="11" fillId="5" borderId="0" xfId="0" applyFont="1" applyFill="1" applyAlignment="1">
      <alignment vertical="top"/>
    </xf>
    <xf numFmtId="0" fontId="1" fillId="0" borderId="0" xfId="1" applyFont="1" applyFill="1" applyBorder="1" applyAlignment="1">
      <alignment vertical="top"/>
    </xf>
    <xf numFmtId="0" fontId="1" fillId="0" borderId="1" xfId="1" applyFont="1" applyFill="1" applyBorder="1" applyAlignment="1">
      <alignment vertical="top"/>
    </xf>
    <xf numFmtId="166" fontId="1" fillId="5" borderId="1" xfId="0" applyNumberFormat="1" applyFont="1" applyFill="1" applyBorder="1" applyAlignment="1" applyProtection="1">
      <alignment vertical="top" wrapText="1"/>
    </xf>
    <xf numFmtId="4" fontId="66" fillId="3" borderId="0" xfId="0" applyNumberFormat="1" applyFont="1" applyFill="1"/>
    <xf numFmtId="49" fontId="1" fillId="15" borderId="0" xfId="0" applyNumberFormat="1" applyFont="1" applyFill="1" applyBorder="1" applyAlignment="1" applyProtection="1">
      <alignment vertical="top" wrapText="1"/>
      <protection locked="0"/>
    </xf>
    <xf numFmtId="4" fontId="1" fillId="15" borderId="0" xfId="0" applyNumberFormat="1" applyFont="1" applyFill="1" applyBorder="1" applyAlignment="1" applyProtection="1">
      <alignment vertical="top"/>
      <protection locked="0"/>
    </xf>
    <xf numFmtId="0" fontId="78" fillId="16" borderId="31" xfId="0" applyFont="1" applyFill="1" applyBorder="1" applyAlignment="1" applyProtection="1">
      <alignment vertical="top" wrapText="1"/>
      <protection locked="0"/>
    </xf>
    <xf numFmtId="167" fontId="78" fillId="16" borderId="31" xfId="0" applyNumberFormat="1" applyFont="1" applyFill="1" applyBorder="1" applyAlignment="1" applyProtection="1">
      <alignment vertical="top" wrapText="1"/>
      <protection locked="0"/>
    </xf>
    <xf numFmtId="4" fontId="68" fillId="3" borderId="0" xfId="0" applyNumberFormat="1" applyFont="1" applyFill="1" applyProtection="1"/>
    <xf numFmtId="9" fontId="7" fillId="5" borderId="9" xfId="9" applyNumberFormat="1" applyFill="1" applyBorder="1" applyAlignment="1">
      <alignment horizontal="center" vertical="center"/>
    </xf>
    <xf numFmtId="0" fontId="7" fillId="5" borderId="10" xfId="9" applyFill="1" applyBorder="1" applyAlignment="1">
      <alignment horizontal="center" vertical="center"/>
    </xf>
    <xf numFmtId="0" fontId="17" fillId="5" borderId="0" xfId="9" applyFont="1" applyFill="1" applyAlignment="1">
      <alignment horizontal="center" vertical="top" wrapText="1"/>
    </xf>
    <xf numFmtId="0" fontId="7" fillId="5" borderId="32" xfId="9" applyFill="1" applyBorder="1" applyAlignment="1">
      <alignment horizontal="center" vertical="center"/>
    </xf>
    <xf numFmtId="0" fontId="7" fillId="5" borderId="33" xfId="9" applyFill="1" applyBorder="1" applyAlignment="1">
      <alignment horizontal="center" vertical="center"/>
    </xf>
    <xf numFmtId="0" fontId="17" fillId="3" borderId="0" xfId="9" applyFont="1" applyFill="1" applyAlignment="1" applyProtection="1">
      <alignment horizontal="center"/>
    </xf>
    <xf numFmtId="0" fontId="5" fillId="3" borderId="15" xfId="9" applyNumberFormat="1" applyFont="1" applyFill="1" applyBorder="1" applyAlignment="1" applyProtection="1">
      <protection locked="0"/>
    </xf>
    <xf numFmtId="0" fontId="5" fillId="3" borderId="34" xfId="9" applyNumberFormat="1" applyFont="1" applyFill="1" applyBorder="1" applyAlignment="1" applyProtection="1">
      <protection locked="0"/>
    </xf>
    <xf numFmtId="0" fontId="5" fillId="3" borderId="28" xfId="9" applyNumberFormat="1" applyFont="1" applyFill="1" applyBorder="1" applyAlignment="1" applyProtection="1">
      <protection locked="0"/>
    </xf>
    <xf numFmtId="2" fontId="79" fillId="10" borderId="0" xfId="0" applyNumberFormat="1" applyFont="1" applyFill="1" applyAlignment="1" applyProtection="1">
      <alignment horizontal="center"/>
    </xf>
    <xf numFmtId="164" fontId="79" fillId="10" borderId="0" xfId="0" applyNumberFormat="1" applyFont="1" applyFill="1" applyAlignment="1" applyProtection="1">
      <alignment horizontal="center"/>
    </xf>
    <xf numFmtId="0" fontId="21" fillId="3" borderId="0" xfId="0" applyFont="1" applyFill="1" applyAlignment="1" applyProtection="1">
      <alignment horizontal="center"/>
    </xf>
    <xf numFmtId="0" fontId="7" fillId="5" borderId="0" xfId="9" applyNumberFormat="1" applyFont="1" applyFill="1" applyAlignment="1" applyProtection="1"/>
    <xf numFmtId="0" fontId="7" fillId="5" borderId="0" xfId="9" applyNumberFormat="1" applyFont="1" applyFill="1" applyAlignment="1" applyProtection="1">
      <alignment vertical="top" wrapText="1"/>
    </xf>
    <xf numFmtId="0" fontId="4" fillId="3" borderId="0" xfId="9" applyNumberFormat="1" applyFont="1" applyFill="1" applyAlignment="1" applyProtection="1">
      <alignment vertical="center" wrapText="1"/>
    </xf>
    <xf numFmtId="0" fontId="4" fillId="3" borderId="35" xfId="9" applyNumberFormat="1" applyFont="1" applyFill="1" applyBorder="1" applyAlignment="1" applyProtection="1">
      <alignment vertical="center" wrapText="1"/>
    </xf>
    <xf numFmtId="0" fontId="80" fillId="17" borderId="15" xfId="0" applyFont="1" applyFill="1" applyBorder="1" applyAlignment="1" applyProtection="1">
      <alignment horizontal="center" vertical="center" wrapText="1"/>
    </xf>
    <xf numFmtId="0" fontId="80" fillId="17" borderId="34" xfId="0" applyFont="1" applyFill="1" applyBorder="1" applyAlignment="1" applyProtection="1">
      <alignment horizontal="center" vertical="center" wrapText="1"/>
    </xf>
    <xf numFmtId="0" fontId="80" fillId="17" borderId="28" xfId="0" applyFont="1" applyFill="1" applyBorder="1" applyAlignment="1" applyProtection="1">
      <alignment horizontal="center" vertical="center" wrapText="1"/>
    </xf>
    <xf numFmtId="0" fontId="73" fillId="3" borderId="0" xfId="0" applyFont="1" applyFill="1" applyAlignment="1" applyProtection="1">
      <alignment horizontal="center"/>
    </xf>
    <xf numFmtId="164" fontId="81" fillId="10" borderId="0" xfId="0" applyNumberFormat="1" applyFont="1" applyFill="1" applyAlignment="1" applyProtection="1">
      <alignment horizontal="center"/>
    </xf>
    <xf numFmtId="2" fontId="81" fillId="10" borderId="0" xfId="0" applyNumberFormat="1" applyFont="1" applyFill="1" applyAlignment="1" applyProtection="1">
      <alignment horizontal="center"/>
    </xf>
    <xf numFmtId="0" fontId="7" fillId="3" borderId="26" xfId="0" applyFont="1" applyFill="1" applyBorder="1" applyAlignment="1" applyProtection="1">
      <alignment horizontal="center" vertical="top" wrapText="1"/>
    </xf>
    <xf numFmtId="4" fontId="23" fillId="3" borderId="36" xfId="0" applyNumberFormat="1" applyFont="1" applyFill="1" applyBorder="1" applyProtection="1"/>
    <xf numFmtId="4" fontId="23" fillId="3" borderId="37" xfId="0" applyNumberFormat="1" applyFont="1" applyFill="1" applyBorder="1" applyProtection="1"/>
    <xf numFmtId="4" fontId="82" fillId="5" borderId="0" xfId="0" applyNumberFormat="1" applyFont="1" applyFill="1" applyBorder="1" applyAlignment="1" applyProtection="1">
      <alignment horizontal="left" vertical="top" wrapText="1"/>
    </xf>
    <xf numFmtId="0" fontId="82" fillId="5" borderId="0" xfId="0" applyFont="1" applyFill="1" applyBorder="1" applyAlignment="1" applyProtection="1">
      <alignment horizontal="left" vertical="top" wrapText="1"/>
    </xf>
    <xf numFmtId="0" fontId="1" fillId="5" borderId="15" xfId="0" applyFont="1" applyFill="1" applyBorder="1" applyAlignment="1" applyProtection="1">
      <alignment horizontal="left" vertical="top"/>
    </xf>
    <xf numFmtId="0" fontId="1" fillId="5" borderId="34" xfId="0" applyFont="1" applyFill="1" applyBorder="1" applyAlignment="1" applyProtection="1">
      <alignment horizontal="left" vertical="top"/>
    </xf>
    <xf numFmtId="0" fontId="1" fillId="5" borderId="28" xfId="0" applyFont="1" applyFill="1" applyBorder="1" applyAlignment="1" applyProtection="1">
      <alignment horizontal="left" vertical="top"/>
    </xf>
    <xf numFmtId="0" fontId="17" fillId="3" borderId="0" xfId="0" applyFont="1" applyFill="1" applyAlignment="1" applyProtection="1">
      <alignment horizontal="center"/>
    </xf>
    <xf numFmtId="0" fontId="7" fillId="3" borderId="0" xfId="0" applyFont="1" applyFill="1" applyAlignment="1" applyProtection="1">
      <alignment vertical="top" wrapText="1"/>
    </xf>
    <xf numFmtId="0" fontId="83" fillId="4" borderId="38" xfId="0" applyFont="1" applyFill="1" applyBorder="1" applyAlignment="1" applyProtection="1">
      <alignment horizontal="center" vertical="center" wrapText="1"/>
    </xf>
    <xf numFmtId="0" fontId="83" fillId="4" borderId="39" xfId="0" applyFont="1" applyFill="1" applyBorder="1" applyAlignment="1" applyProtection="1">
      <alignment horizontal="center" vertical="center" wrapText="1"/>
    </xf>
    <xf numFmtId="4" fontId="23" fillId="12" borderId="40" xfId="0" applyNumberFormat="1" applyFont="1" applyFill="1" applyBorder="1" applyAlignment="1" applyProtection="1">
      <alignment horizontal="right" vertical="center"/>
    </xf>
    <xf numFmtId="4" fontId="23" fillId="12" borderId="41" xfId="0" applyNumberFormat="1" applyFont="1" applyFill="1" applyBorder="1" applyAlignment="1" applyProtection="1">
      <alignment horizontal="right" vertical="center"/>
    </xf>
    <xf numFmtId="4" fontId="23" fillId="3" borderId="42" xfId="0" applyNumberFormat="1" applyFont="1" applyFill="1" applyBorder="1" applyProtection="1"/>
    <xf numFmtId="4" fontId="23" fillId="3" borderId="43" xfId="0" applyNumberFormat="1" applyFont="1" applyFill="1" applyBorder="1" applyProtection="1"/>
    <xf numFmtId="0" fontId="1" fillId="5" borderId="1" xfId="0" applyFont="1" applyFill="1" applyBorder="1" applyAlignment="1" applyProtection="1">
      <alignment vertical="top"/>
    </xf>
    <xf numFmtId="0" fontId="1" fillId="5" borderId="15" xfId="0" applyFont="1" applyFill="1" applyBorder="1" applyAlignment="1" applyProtection="1">
      <alignment vertical="top"/>
    </xf>
    <xf numFmtId="0" fontId="1" fillId="5" borderId="34" xfId="0" applyFont="1" applyFill="1" applyBorder="1" applyAlignment="1" applyProtection="1">
      <alignment vertical="top"/>
    </xf>
    <xf numFmtId="0" fontId="1" fillId="5" borderId="28" xfId="0" applyFont="1" applyFill="1" applyBorder="1" applyAlignment="1" applyProtection="1">
      <alignment vertical="top"/>
    </xf>
    <xf numFmtId="3" fontId="7" fillId="5" borderId="17" xfId="0" applyNumberFormat="1" applyFont="1" applyFill="1" applyBorder="1" applyAlignment="1" applyProtection="1">
      <alignment horizontal="center"/>
      <protection locked="0"/>
    </xf>
    <xf numFmtId="0" fontId="11" fillId="4" borderId="15" xfId="0" applyFont="1" applyFill="1" applyBorder="1" applyAlignment="1" applyProtection="1">
      <alignment horizontal="left"/>
    </xf>
    <xf numFmtId="0" fontId="11" fillId="4" borderId="34" xfId="0" applyFont="1" applyFill="1" applyBorder="1" applyAlignment="1" applyProtection="1">
      <alignment horizontal="left"/>
    </xf>
    <xf numFmtId="0" fontId="11" fillId="4" borderId="28" xfId="0" applyFont="1" applyFill="1" applyBorder="1" applyAlignment="1" applyProtection="1">
      <alignment horizontal="left"/>
    </xf>
    <xf numFmtId="0" fontId="1" fillId="5" borderId="15" xfId="0" applyFont="1" applyFill="1" applyBorder="1" applyAlignment="1" applyProtection="1">
      <alignment horizontal="left" vertical="top" wrapText="1"/>
    </xf>
    <xf numFmtId="0" fontId="1" fillId="5" borderId="34" xfId="0" applyFont="1" applyFill="1" applyBorder="1" applyAlignment="1" applyProtection="1">
      <alignment horizontal="left" vertical="top" wrapText="1"/>
    </xf>
    <xf numFmtId="0" fontId="1" fillId="5" borderId="28" xfId="0" applyFont="1" applyFill="1" applyBorder="1" applyAlignment="1" applyProtection="1">
      <alignment horizontal="left" vertical="top" wrapText="1"/>
    </xf>
    <xf numFmtId="0" fontId="1" fillId="5" borderId="1" xfId="0" applyFont="1" applyFill="1" applyBorder="1" applyAlignment="1" applyProtection="1">
      <alignment horizontal="left"/>
    </xf>
    <xf numFmtId="0" fontId="0" fillId="5" borderId="0" xfId="0" applyFont="1" applyFill="1" applyAlignment="1">
      <alignment horizontal="center" vertical="top" wrapText="1"/>
    </xf>
    <xf numFmtId="0" fontId="70" fillId="5" borderId="17" xfId="0" applyFont="1" applyFill="1" applyBorder="1" applyAlignment="1">
      <alignment horizontal="center" vertical="center" wrapText="1"/>
    </xf>
    <xf numFmtId="0" fontId="84" fillId="18" borderId="0" xfId="0" applyFont="1" applyFill="1" applyAlignment="1">
      <alignment horizontal="center" vertical="center" wrapText="1"/>
    </xf>
    <xf numFmtId="0" fontId="84" fillId="18" borderId="0" xfId="0" applyFont="1" applyFill="1" applyAlignment="1">
      <alignment horizontal="center" vertical="center"/>
    </xf>
    <xf numFmtId="0" fontId="85" fillId="5" borderId="0" xfId="0" applyFont="1" applyFill="1" applyAlignment="1">
      <alignment horizontal="center"/>
    </xf>
    <xf numFmtId="0" fontId="0" fillId="5" borderId="0" xfId="0" applyFont="1" applyFill="1" applyAlignment="1">
      <alignment horizontal="justify" vertical="top" wrapText="1"/>
    </xf>
    <xf numFmtId="0" fontId="55" fillId="12" borderId="15" xfId="0" applyFont="1" applyFill="1" applyBorder="1" applyAlignment="1" applyProtection="1">
      <alignment horizontal="justify" vertical="top" wrapText="1"/>
      <protection locked="0"/>
    </xf>
    <xf numFmtId="0" fontId="55" fillId="12" borderId="28" xfId="0" applyFont="1" applyFill="1" applyBorder="1" applyAlignment="1" applyProtection="1">
      <alignment horizontal="justify" vertical="top" wrapText="1"/>
      <protection locked="0"/>
    </xf>
    <xf numFmtId="0" fontId="7" fillId="5" borderId="17" xfId="9" applyFill="1" applyBorder="1" applyAlignment="1">
      <alignment vertical="top" wrapText="1"/>
    </xf>
  </cellXfs>
  <cellStyles count="31">
    <cellStyle name="Hypertextové prepojenie" xfId="1" builtinId="8"/>
    <cellStyle name="Hypertextové prepojenie 2" xfId="2"/>
    <cellStyle name="Normal 2" xfId="3"/>
    <cellStyle name="Normal 3" xfId="4"/>
    <cellStyle name="Normal 3 2" xfId="5"/>
    <cellStyle name="Normal 3_2013-01-000-SportoveOdvetvia" xfId="6"/>
    <cellStyle name="Normal 4" xfId="7"/>
    <cellStyle name="Normal 5" xfId="8"/>
    <cellStyle name="Normálna 2" xfId="9"/>
    <cellStyle name="Normálna 2 2" xfId="10"/>
    <cellStyle name="Normálna 2 3" xfId="11"/>
    <cellStyle name="Normálna 3" xfId="12"/>
    <cellStyle name="Normálna 3 2" xfId="13"/>
    <cellStyle name="Normálna 3 3" xfId="14"/>
    <cellStyle name="Normálna 4" xfId="15"/>
    <cellStyle name="Normálna 4 2" xfId="16"/>
    <cellStyle name="Normálna 5" xfId="17"/>
    <cellStyle name="Normálna 5 2" xfId="18"/>
    <cellStyle name="Normálna 5 3" xfId="19"/>
    <cellStyle name="Normálna 5 4" xfId="20"/>
    <cellStyle name="Normálna 6" xfId="21"/>
    <cellStyle name="Normálna 7" xfId="22"/>
    <cellStyle name="Normálna 7 2" xfId="23"/>
    <cellStyle name="Normálna 8" xfId="24"/>
    <cellStyle name="normálne" xfId="0" builtinId="0"/>
    <cellStyle name="normálne 2" xfId="25"/>
    <cellStyle name="normálne 2 2" xfId="26"/>
    <cellStyle name="normálne 2 2 2" xfId="27"/>
    <cellStyle name="normálne 2 3" xfId="28"/>
    <cellStyle name="normálne 2 4" xfId="29"/>
    <cellStyle name="Normálne 3" xfId="30"/>
  </cellStyles>
  <dxfs count="567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fill>
        <patternFill>
          <bgColor theme="5"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
      <fill>
        <patternFill>
          <bgColor rgb="FFFFFFCC"/>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0" dropStyle="combo" dx="24" fmlaLink="$B$102" fmlaRange="Adr!$B$2:$B$98" noThreeD="1" sel="63" val="50"/>
</file>

<file path=xl/drawings/drawing1.xml><?xml version="1.0" encoding="utf-8"?>
<xdr:wsDr xmlns:xdr="http://schemas.openxmlformats.org/drawingml/2006/spreadsheetDrawing" xmlns:a="http://schemas.openxmlformats.org/drawingml/2006/main">
  <xdr:twoCellAnchor>
    <xdr:from>
      <xdr:col>5</xdr:col>
      <xdr:colOff>1064029</xdr:colOff>
      <xdr:row>3</xdr:row>
      <xdr:rowOff>480060</xdr:rowOff>
    </xdr:from>
    <xdr:to>
      <xdr:col>5</xdr:col>
      <xdr:colOff>1261539</xdr:colOff>
      <xdr:row>4</xdr:row>
      <xdr:rowOff>259218</xdr:rowOff>
    </xdr:to>
    <xdr:sp macro="" textlink="">
      <xdr:nvSpPr>
        <xdr:cNvPr id="2" name="Šípka dolu 1">
          <a:extLst/>
        </xdr:cNvPr>
        <xdr:cNvSpPr/>
      </xdr:nvSpPr>
      <xdr:spPr>
        <a:xfrm>
          <a:off x="10477500" y="1333500"/>
          <a:ext cx="209550" cy="37147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k-SK"/>
        </a:p>
      </xdr:txBody>
    </xdr:sp>
    <xdr:clientData/>
  </xdr:twoCellAnchor>
  <xdr:twoCellAnchor>
    <xdr:from>
      <xdr:col>3</xdr:col>
      <xdr:colOff>652289</xdr:colOff>
      <xdr:row>14</xdr:row>
      <xdr:rowOff>6669</xdr:rowOff>
    </xdr:from>
    <xdr:to>
      <xdr:col>4</xdr:col>
      <xdr:colOff>511957</xdr:colOff>
      <xdr:row>14</xdr:row>
      <xdr:rowOff>324804</xdr:rowOff>
    </xdr:to>
    <xdr:sp macro="" textlink="">
      <xdr:nvSpPr>
        <xdr:cNvPr id="3" name="Šípka dolu 2">
          <a:extLst/>
        </xdr:cNvPr>
        <xdr:cNvSpPr/>
      </xdr:nvSpPr>
      <xdr:spPr>
        <a:xfrm rot="5400000">
          <a:off x="6972300" y="4695826"/>
          <a:ext cx="323850" cy="54292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k-SK"/>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1064029</xdr:colOff>
      <xdr:row>3</xdr:row>
      <xdr:rowOff>480060</xdr:rowOff>
    </xdr:from>
    <xdr:to>
      <xdr:col>5</xdr:col>
      <xdr:colOff>1261539</xdr:colOff>
      <xdr:row>4</xdr:row>
      <xdr:rowOff>259218</xdr:rowOff>
    </xdr:to>
    <xdr:sp macro="" textlink="">
      <xdr:nvSpPr>
        <xdr:cNvPr id="2" name="Šípka dolu 1">
          <a:extLst/>
        </xdr:cNvPr>
        <xdr:cNvSpPr/>
      </xdr:nvSpPr>
      <xdr:spPr>
        <a:xfrm>
          <a:off x="10477500" y="1238250"/>
          <a:ext cx="209550" cy="371475"/>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k-SK"/>
        </a:p>
      </xdr:txBody>
    </xdr:sp>
    <xdr:clientData/>
  </xdr:twoCellAnchor>
  <xdr:twoCellAnchor>
    <xdr:from>
      <xdr:col>3</xdr:col>
      <xdr:colOff>681556</xdr:colOff>
      <xdr:row>13</xdr:row>
      <xdr:rowOff>551499</xdr:rowOff>
    </xdr:from>
    <xdr:to>
      <xdr:col>4</xdr:col>
      <xdr:colOff>445724</xdr:colOff>
      <xdr:row>14</xdr:row>
      <xdr:rowOff>265244</xdr:rowOff>
    </xdr:to>
    <xdr:sp macro="" textlink="">
      <xdr:nvSpPr>
        <xdr:cNvPr id="3" name="Šípka dolu 2">
          <a:extLst/>
        </xdr:cNvPr>
        <xdr:cNvSpPr/>
      </xdr:nvSpPr>
      <xdr:spPr>
        <a:xfrm rot="5400000">
          <a:off x="6962774" y="4695827"/>
          <a:ext cx="295275" cy="457200"/>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k-SK"/>
        </a:p>
      </xdr:txBody>
    </xdr:sp>
    <xdr:clientData/>
  </xdr:twoCellAnchor>
  <xdr:twoCellAnchor>
    <xdr:from>
      <xdr:col>4</xdr:col>
      <xdr:colOff>10477</xdr:colOff>
      <xdr:row>15</xdr:row>
      <xdr:rowOff>37150</xdr:rowOff>
    </xdr:from>
    <xdr:to>
      <xdr:col>4</xdr:col>
      <xdr:colOff>458696</xdr:colOff>
      <xdr:row>15</xdr:row>
      <xdr:rowOff>344832</xdr:rowOff>
    </xdr:to>
    <xdr:sp macro="" textlink="">
      <xdr:nvSpPr>
        <xdr:cNvPr id="4" name="Šípka dolu 3">
          <a:extLst/>
        </xdr:cNvPr>
        <xdr:cNvSpPr/>
      </xdr:nvSpPr>
      <xdr:spPr>
        <a:xfrm rot="5400000">
          <a:off x="6991349" y="5162553"/>
          <a:ext cx="295275" cy="457200"/>
        </a:xfrm>
        <a:prstGeom prst="downArrow">
          <a:avLst/>
        </a:prstGeom>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k-SK"/>
        </a:p>
      </xdr:txBody>
    </xdr:sp>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veslovanie.sk/" TargetMode="External"/><Relationship Id="rId7" Type="http://schemas.openxmlformats.org/officeDocument/2006/relationships/printerSettings" Target="../printerSettings/printerSettings6.bin"/><Relationship Id="rId2" Type="http://schemas.openxmlformats.org/officeDocument/2006/relationships/hyperlink" Target="http://www.slovak-fencing.sk/" TargetMode="External"/><Relationship Id="rId1" Type="http://schemas.openxmlformats.org/officeDocument/2006/relationships/hyperlink" Target="http://www.orienteering.sk/" TargetMode="External"/><Relationship Id="rId6" Type="http://schemas.openxmlformats.org/officeDocument/2006/relationships/hyperlink" Target="mailto:sazps@sazps.sk" TargetMode="External"/><Relationship Id="rId5" Type="http://schemas.openxmlformats.org/officeDocument/2006/relationships/hyperlink" Target="http://www.sazps.sk/" TargetMode="External"/><Relationship Id="rId4" Type="http://schemas.openxmlformats.org/officeDocument/2006/relationships/hyperlink" Target="http://www.saaf.sk/"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Hárok1"/>
  <dimension ref="A1:D135"/>
  <sheetViews>
    <sheetView zoomScaleNormal="100" workbookViewId="0">
      <selection activeCell="A23" sqref="A23"/>
    </sheetView>
  </sheetViews>
  <sheetFormatPr defaultColWidth="11.44140625" defaultRowHeight="13.2"/>
  <cols>
    <col min="1" max="1" width="102.5546875" style="22" customWidth="1"/>
    <col min="2" max="2" width="2.5546875" style="23" hidden="1" customWidth="1"/>
    <col min="3" max="4" width="4.5546875" style="23" hidden="1" customWidth="1"/>
    <col min="5" max="5" width="0" style="23" hidden="1" customWidth="1"/>
    <col min="6" max="16384" width="11.44140625" style="23"/>
  </cols>
  <sheetData>
    <row r="1" spans="1:4" s="21" customFormat="1" ht="34.799999999999997">
      <c r="A1" s="20" t="s">
        <v>1314</v>
      </c>
      <c r="C1" s="342" t="s">
        <v>515</v>
      </c>
      <c r="D1" s="342"/>
    </row>
    <row r="2" spans="1:4" s="21" customFormat="1" ht="17.399999999999999">
      <c r="A2" s="20"/>
      <c r="C2" s="252"/>
      <c r="D2" s="252"/>
    </row>
    <row r="3" spans="1:4" s="21" customFormat="1" ht="15.9" customHeight="1">
      <c r="A3" s="158" t="s">
        <v>793</v>
      </c>
      <c r="C3" s="252"/>
      <c r="D3" s="252"/>
    </row>
    <row r="4" spans="1:4" s="21" customFormat="1" ht="15.9" customHeight="1">
      <c r="A4" s="158" t="s">
        <v>794</v>
      </c>
      <c r="C4" s="252"/>
      <c r="D4" s="252"/>
    </row>
    <row r="5" spans="1:4" s="21" customFormat="1" ht="15.9" customHeight="1">
      <c r="A5" s="158" t="s">
        <v>795</v>
      </c>
      <c r="C5" s="252"/>
      <c r="D5" s="252"/>
    </row>
    <row r="6" spans="1:4" s="21" customFormat="1" ht="15.9" customHeight="1">
      <c r="A6" s="158" t="s">
        <v>796</v>
      </c>
      <c r="C6" s="252"/>
      <c r="D6" s="252"/>
    </row>
    <row r="7" spans="1:4" s="21" customFormat="1" ht="15.9" customHeight="1">
      <c r="A7" s="159" t="s">
        <v>797</v>
      </c>
      <c r="C7" s="252"/>
      <c r="D7" s="252"/>
    </row>
    <row r="8" spans="1:4" s="21" customFormat="1" ht="15.9" customHeight="1">
      <c r="A8" s="159" t="s">
        <v>1107</v>
      </c>
      <c r="C8" s="252"/>
      <c r="D8" s="252"/>
    </row>
    <row r="9" spans="1:4" s="21" customFormat="1" ht="15.9" customHeight="1">
      <c r="A9" s="159" t="s">
        <v>798</v>
      </c>
      <c r="C9" s="252"/>
      <c r="D9" s="252"/>
    </row>
    <row r="10" spans="1:4" s="21" customFormat="1" ht="45" customHeight="1">
      <c r="A10" s="158" t="s">
        <v>1108</v>
      </c>
      <c r="C10" s="252"/>
      <c r="D10" s="252"/>
    </row>
    <row r="11" spans="1:4" s="21" customFormat="1" ht="33" customHeight="1">
      <c r="A11" s="158" t="s">
        <v>1109</v>
      </c>
      <c r="C11" s="252"/>
      <c r="D11" s="252"/>
    </row>
    <row r="12" spans="1:4" s="21" customFormat="1" ht="31.65" customHeight="1">
      <c r="A12" s="158" t="s">
        <v>967</v>
      </c>
      <c r="C12" s="252"/>
      <c r="D12" s="252"/>
    </row>
    <row r="13" spans="1:4" ht="13.65" customHeight="1">
      <c r="A13" s="160"/>
      <c r="C13" s="24"/>
    </row>
    <row r="14" spans="1:4" ht="250.8">
      <c r="A14" s="88" t="s">
        <v>1409</v>
      </c>
      <c r="C14" s="24"/>
    </row>
    <row r="15" spans="1:4" ht="3" customHeight="1">
      <c r="A15" s="87"/>
      <c r="C15" s="24"/>
    </row>
    <row r="16" spans="1:4" ht="184.8">
      <c r="A16" s="88" t="s">
        <v>1437</v>
      </c>
      <c r="C16" s="24"/>
    </row>
    <row r="17" spans="1:4" ht="13.8" thickBot="1">
      <c r="A17" s="85"/>
      <c r="C17" s="24"/>
    </row>
    <row r="18" spans="1:4" ht="39.6">
      <c r="A18" s="22" t="s">
        <v>1410</v>
      </c>
      <c r="C18" s="343" t="s">
        <v>516</v>
      </c>
      <c r="D18" s="344"/>
    </row>
    <row r="19" spans="1:4" ht="13.8" thickBot="1">
      <c r="C19" s="340">
        <v>1</v>
      </c>
      <c r="D19" s="341"/>
    </row>
    <row r="20" spans="1:4" ht="78" customHeight="1">
      <c r="A20" s="30" t="s">
        <v>799</v>
      </c>
      <c r="C20" s="25">
        <v>0.65</v>
      </c>
      <c r="D20" s="26">
        <v>0.35</v>
      </c>
    </row>
    <row r="21" spans="1:4" ht="13.8" thickBot="1">
      <c r="C21" s="340">
        <v>1</v>
      </c>
      <c r="D21" s="341"/>
    </row>
    <row r="22" spans="1:4" ht="41.25" customHeight="1">
      <c r="A22" s="22" t="s">
        <v>1871</v>
      </c>
    </row>
    <row r="23" spans="1:4">
      <c r="A23" s="27"/>
    </row>
    <row r="24" spans="1:4" ht="26.4">
      <c r="A24" s="22" t="s">
        <v>1411</v>
      </c>
    </row>
    <row r="25" spans="1:4">
      <c r="A25" s="23"/>
    </row>
    <row r="26" spans="1:4" ht="39.6">
      <c r="A26" s="24" t="s">
        <v>743</v>
      </c>
    </row>
    <row r="28" spans="1:4" ht="26.4">
      <c r="A28" s="22" t="s">
        <v>968</v>
      </c>
    </row>
    <row r="30" spans="1:4" ht="15.75" customHeight="1">
      <c r="A30" s="22" t="s">
        <v>942</v>
      </c>
    </row>
    <row r="32" spans="1:4" ht="52.8">
      <c r="A32" s="22" t="s">
        <v>840</v>
      </c>
    </row>
    <row r="34" spans="1:3" ht="26.4">
      <c r="A34" s="161" t="s">
        <v>744</v>
      </c>
    </row>
    <row r="36" spans="1:3" ht="79.2">
      <c r="A36" s="30" t="s">
        <v>1098</v>
      </c>
    </row>
    <row r="38" spans="1:3" ht="42.75" customHeight="1">
      <c r="A38" s="22" t="s">
        <v>800</v>
      </c>
    </row>
    <row r="39" spans="1:3">
      <c r="A39" s="231"/>
    </row>
    <row r="40" spans="1:3" ht="79.2">
      <c r="A40" s="22" t="s">
        <v>1412</v>
      </c>
      <c r="C40" s="28"/>
    </row>
    <row r="41" spans="1:3" ht="43.5" customHeight="1">
      <c r="A41" s="326" t="s">
        <v>1438</v>
      </c>
    </row>
    <row r="43" spans="1:3">
      <c r="A43" s="22" t="s">
        <v>745</v>
      </c>
    </row>
    <row r="45" spans="1:3" ht="52.8">
      <c r="A45" s="22" t="s">
        <v>746</v>
      </c>
    </row>
    <row r="47" spans="1:3" ht="26.4">
      <c r="A47" s="22" t="s">
        <v>801</v>
      </c>
    </row>
    <row r="48" spans="1:3">
      <c r="A48" s="27"/>
    </row>
    <row r="49" spans="1:1" ht="52.8">
      <c r="A49" s="22" t="s">
        <v>1099</v>
      </c>
    </row>
    <row r="51" spans="1:1" ht="39.6">
      <c r="A51" s="22" t="s">
        <v>802</v>
      </c>
    </row>
    <row r="53" spans="1:1">
      <c r="A53" s="22" t="s">
        <v>803</v>
      </c>
    </row>
    <row r="55" spans="1:1">
      <c r="A55" s="22" t="s">
        <v>1110</v>
      </c>
    </row>
    <row r="57" spans="1:1" ht="105.6">
      <c r="A57" s="30" t="s">
        <v>1131</v>
      </c>
    </row>
    <row r="59" spans="1:1">
      <c r="A59" s="22" t="s">
        <v>804</v>
      </c>
    </row>
    <row r="60" spans="1:1" ht="26.4">
      <c r="A60" s="22" t="s">
        <v>1100</v>
      </c>
    </row>
    <row r="61" spans="1:1" ht="26.4">
      <c r="A61" s="22" t="s">
        <v>969</v>
      </c>
    </row>
    <row r="63" spans="1:1" ht="79.2">
      <c r="A63" s="30" t="s">
        <v>1101</v>
      </c>
    </row>
    <row r="64" spans="1:1" ht="22.65" customHeight="1"/>
    <row r="65" spans="1:1">
      <c r="A65" s="29" t="s">
        <v>517</v>
      </c>
    </row>
    <row r="68" spans="1:1" ht="165" customHeight="1">
      <c r="A68" s="268" t="s">
        <v>1102</v>
      </c>
    </row>
    <row r="69" spans="1:1" ht="38.25" customHeight="1">
      <c r="A69" s="30" t="s">
        <v>1103</v>
      </c>
    </row>
    <row r="70" spans="1:1">
      <c r="A70" s="32" t="s">
        <v>521</v>
      </c>
    </row>
    <row r="71" spans="1:1" ht="66" customHeight="1">
      <c r="A71" s="30" t="s">
        <v>1111</v>
      </c>
    </row>
    <row r="72" spans="1:1" ht="28.5" customHeight="1">
      <c r="A72" s="30" t="s">
        <v>1104</v>
      </c>
    </row>
    <row r="73" spans="1:1">
      <c r="A73" s="162" t="s">
        <v>805</v>
      </c>
    </row>
    <row r="74" spans="1:1">
      <c r="A74" s="163" t="s">
        <v>1112</v>
      </c>
    </row>
    <row r="75" spans="1:1">
      <c r="A75" s="163" t="s">
        <v>1413</v>
      </c>
    </row>
    <row r="76" spans="1:1">
      <c r="A76" s="163" t="s">
        <v>806</v>
      </c>
    </row>
    <row r="77" spans="1:1">
      <c r="A77" s="164" t="s">
        <v>807</v>
      </c>
    </row>
    <row r="78" spans="1:1">
      <c r="A78" s="163" t="s">
        <v>808</v>
      </c>
    </row>
    <row r="79" spans="1:1">
      <c r="A79" s="164" t="s">
        <v>809</v>
      </c>
    </row>
    <row r="80" spans="1:1">
      <c r="A80" s="163" t="s">
        <v>810</v>
      </c>
    </row>
    <row r="81" spans="1:1">
      <c r="A81" s="165" t="s">
        <v>811</v>
      </c>
    </row>
    <row r="82" spans="1:1">
      <c r="A82" s="31"/>
    </row>
    <row r="83" spans="1:1">
      <c r="A83" s="29" t="s">
        <v>518</v>
      </c>
    </row>
    <row r="85" spans="1:1">
      <c r="A85" s="86" t="s">
        <v>519</v>
      </c>
    </row>
    <row r="86" spans="1:1">
      <c r="A86" s="30" t="s">
        <v>520</v>
      </c>
    </row>
    <row r="87" spans="1:1">
      <c r="A87" s="32" t="s">
        <v>521</v>
      </c>
    </row>
    <row r="88" spans="1:1">
      <c r="A88" s="30" t="s">
        <v>522</v>
      </c>
    </row>
    <row r="89" spans="1:1">
      <c r="A89" s="30"/>
    </row>
    <row r="90" spans="1:1">
      <c r="A90" s="86" t="s">
        <v>523</v>
      </c>
    </row>
    <row r="91" spans="1:1" ht="39.6">
      <c r="A91" s="30" t="s">
        <v>1113</v>
      </c>
    </row>
    <row r="92" spans="1:1">
      <c r="A92" s="32" t="s">
        <v>521</v>
      </c>
    </row>
    <row r="93" spans="1:1">
      <c r="A93" s="30" t="s">
        <v>524</v>
      </c>
    </row>
    <row r="94" spans="1:1">
      <c r="A94" s="30"/>
    </row>
    <row r="95" spans="1:1">
      <c r="A95" s="86" t="s">
        <v>525</v>
      </c>
    </row>
    <row r="96" spans="1:1" ht="39.6">
      <c r="A96" s="30" t="s">
        <v>526</v>
      </c>
    </row>
    <row r="97" spans="1:4">
      <c r="A97" s="166"/>
    </row>
    <row r="98" spans="1:4">
      <c r="A98" s="86" t="s">
        <v>527</v>
      </c>
      <c r="C98" s="33"/>
    </row>
    <row r="99" spans="1:4" ht="26.4">
      <c r="A99" s="30" t="s">
        <v>1114</v>
      </c>
    </row>
    <row r="100" spans="1:4" ht="27" customHeight="1">
      <c r="A100" s="167" t="s">
        <v>1120</v>
      </c>
    </row>
    <row r="101" spans="1:4" ht="26.4">
      <c r="A101" s="167" t="s">
        <v>1121</v>
      </c>
    </row>
    <row r="102" spans="1:4">
      <c r="A102" s="32" t="s">
        <v>521</v>
      </c>
    </row>
    <row r="103" spans="1:4">
      <c r="A103" s="30" t="s">
        <v>528</v>
      </c>
    </row>
    <row r="104" spans="1:4">
      <c r="A104" s="30" t="s">
        <v>529</v>
      </c>
    </row>
    <row r="105" spans="1:4">
      <c r="A105" s="30" t="s">
        <v>1122</v>
      </c>
    </row>
    <row r="106" spans="1:4">
      <c r="A106" s="30"/>
    </row>
    <row r="107" spans="1:4">
      <c r="A107" s="86" t="s">
        <v>530</v>
      </c>
    </row>
    <row r="108" spans="1:4" ht="41.25" customHeight="1">
      <c r="A108" s="30" t="s">
        <v>812</v>
      </c>
    </row>
    <row r="109" spans="1:4" ht="39.6">
      <c r="A109" s="30" t="s">
        <v>813</v>
      </c>
    </row>
    <row r="110" spans="1:4" ht="26.4">
      <c r="A110" s="30" t="s">
        <v>531</v>
      </c>
    </row>
    <row r="111" spans="1:4">
      <c r="A111" s="23"/>
      <c r="D111" s="34" t="s">
        <v>506</v>
      </c>
    </row>
    <row r="112" spans="1:4" ht="26.4">
      <c r="A112" s="32" t="s">
        <v>1115</v>
      </c>
    </row>
    <row r="113" spans="1:1" ht="27.9" customHeight="1">
      <c r="A113" s="271" t="s">
        <v>1116</v>
      </c>
    </row>
    <row r="114" spans="1:1">
      <c r="A114" s="86" t="s">
        <v>951</v>
      </c>
    </row>
    <row r="115" spans="1:1">
      <c r="A115" s="30"/>
    </row>
    <row r="116" spans="1:1">
      <c r="A116" s="30" t="s">
        <v>955</v>
      </c>
    </row>
    <row r="117" spans="1:1">
      <c r="A117" s="30"/>
    </row>
    <row r="118" spans="1:1">
      <c r="A118" s="86" t="s">
        <v>952</v>
      </c>
    </row>
    <row r="119" spans="1:1">
      <c r="A119" s="30" t="s">
        <v>532</v>
      </c>
    </row>
    <row r="120" spans="1:1" ht="33" customHeight="1">
      <c r="A120" s="30" t="s">
        <v>1117</v>
      </c>
    </row>
    <row r="121" spans="1:1" ht="30" customHeight="1">
      <c r="A121" s="30" t="s">
        <v>1118</v>
      </c>
    </row>
    <row r="122" spans="1:1" ht="15" customHeight="1">
      <c r="A122" s="30" t="s">
        <v>814</v>
      </c>
    </row>
    <row r="123" spans="1:1" ht="28.5" customHeight="1">
      <c r="A123" s="30" t="s">
        <v>533</v>
      </c>
    </row>
    <row r="124" spans="1:1" ht="42" customHeight="1">
      <c r="A124" s="30" t="s">
        <v>1439</v>
      </c>
    </row>
    <row r="125" spans="1:1" ht="53.25" customHeight="1">
      <c r="A125" s="30" t="s">
        <v>1119</v>
      </c>
    </row>
    <row r="126" spans="1:1" ht="12.75" customHeight="1">
      <c r="A126" s="32" t="s">
        <v>521</v>
      </c>
    </row>
    <row r="127" spans="1:1" ht="39.6">
      <c r="A127" s="30" t="s">
        <v>1123</v>
      </c>
    </row>
    <row r="128" spans="1:1" ht="15.75" customHeight="1">
      <c r="A128" s="30"/>
    </row>
    <row r="129" spans="1:1">
      <c r="A129" s="86" t="s">
        <v>953</v>
      </c>
    </row>
    <row r="130" spans="1:1" ht="39.6">
      <c r="A130" s="30" t="s">
        <v>1440</v>
      </c>
    </row>
    <row r="132" spans="1:1">
      <c r="A132" s="86" t="s">
        <v>954</v>
      </c>
    </row>
    <row r="133" spans="1:1" ht="132">
      <c r="A133" s="275" t="s">
        <v>1132</v>
      </c>
    </row>
    <row r="135" spans="1:1" ht="118.8">
      <c r="A135" s="327" t="s">
        <v>1414</v>
      </c>
    </row>
  </sheetData>
  <sheetProtection sheet="1" selectLockedCells="1" selectUnlockedCells="1"/>
  <mergeCells count="4">
    <mergeCell ref="C21:D21"/>
    <mergeCell ref="C1:D1"/>
    <mergeCell ref="C18:D18"/>
    <mergeCell ref="C19:D19"/>
  </mergeCells>
  <printOptions horizontalCentered="1"/>
  <pageMargins left="0.70866141732283472" right="0.70866141732283472" top="0.74803149606299213" bottom="0.74803149606299213" header="0.31496062992125984" footer="0.31496062992125984"/>
  <pageSetup paperSize="9" scale="86" orientation="portrait" r:id="rId1"/>
  <headerFooter>
    <oddFooter>Strana &amp;P z &amp;N</oddFooter>
  </headerFooter>
  <rowBreaks count="4" manualBreakCount="4">
    <brk id="17" man="1"/>
    <brk id="42" man="1"/>
    <brk id="68" man="1"/>
    <brk id="111" man="1"/>
  </rowBreaks>
</worksheet>
</file>

<file path=xl/worksheets/sheet10.xml><?xml version="1.0" encoding="utf-8"?>
<worksheet xmlns="http://schemas.openxmlformats.org/spreadsheetml/2006/main" xmlns:r="http://schemas.openxmlformats.org/officeDocument/2006/relationships">
  <sheetPr codeName="Hárok11">
    <pageSetUpPr fitToPage="1"/>
  </sheetPr>
  <dimension ref="A1:P28"/>
  <sheetViews>
    <sheetView zoomScaleNormal="100" workbookViewId="0">
      <selection activeCell="F9" sqref="F9"/>
    </sheetView>
  </sheetViews>
  <sheetFormatPr defaultColWidth="9.109375" defaultRowHeight="15"/>
  <cols>
    <col min="1" max="1" width="18.44140625" style="175" customWidth="1"/>
    <col min="2" max="2" width="37" style="175" customWidth="1"/>
    <col min="3" max="3" width="37.5546875" style="175" customWidth="1"/>
    <col min="4" max="4" width="10.44140625" style="173" customWidth="1"/>
    <col min="5" max="5" width="37.5546875" style="173" customWidth="1"/>
    <col min="6" max="6" width="36.44140625" style="173" customWidth="1"/>
    <col min="7" max="13" width="9.109375" style="173"/>
    <col min="14" max="14" width="38.44140625" style="173" bestFit="1" customWidth="1"/>
    <col min="15" max="16384" width="9.109375" style="173"/>
  </cols>
  <sheetData>
    <row r="1" spans="1:16" ht="37.5" customHeight="1">
      <c r="A1" s="391" t="str">
        <f>Spolu!C3&amp;", "&amp;Spolu!C6</f>
        <v>Slovenský tenisový zväz, Príkopova 6, Bratislava 3, 831 03</v>
      </c>
      <c r="B1" s="391"/>
      <c r="C1" s="391"/>
      <c r="N1" s="173" t="str">
        <f>O1&amp;" - "&amp;P1</f>
        <v>a - príspevok uznaným športom</v>
      </c>
      <c r="O1" s="173" t="s">
        <v>203</v>
      </c>
      <c r="P1" s="173" t="s">
        <v>943</v>
      </c>
    </row>
    <row r="2" spans="1:16">
      <c r="N2" s="173" t="str">
        <f t="shared" ref="N2:N16" si="0">O2&amp;" - "&amp;P2</f>
        <v>b - príspevok Slovenskému olympijskému a športovému výboru</v>
      </c>
      <c r="O2" s="173" t="s">
        <v>204</v>
      </c>
      <c r="P2" s="173" t="s">
        <v>979</v>
      </c>
    </row>
    <row r="3" spans="1:16">
      <c r="E3" s="392" t="s">
        <v>837</v>
      </c>
      <c r="F3" s="393"/>
      <c r="N3" s="173" t="str">
        <f t="shared" si="0"/>
        <v>c - príspevok Slovenskému paralympijskému výboru</v>
      </c>
      <c r="O3" s="173" t="s">
        <v>205</v>
      </c>
      <c r="P3" s="173" t="s">
        <v>945</v>
      </c>
    </row>
    <row r="4" spans="1:16" ht="45.9" customHeight="1">
      <c r="E4" s="393"/>
      <c r="F4" s="393"/>
      <c r="N4" s="173" t="str">
        <f t="shared" si="0"/>
        <v>d - príspevok športovcom top tímu</v>
      </c>
      <c r="O4" s="173" t="s">
        <v>206</v>
      </c>
      <c r="P4" s="173" t="s">
        <v>944</v>
      </c>
    </row>
    <row r="5" spans="1:16" ht="30.75" customHeight="1">
      <c r="C5" s="174" t="s">
        <v>976</v>
      </c>
      <c r="N5" s="173" t="str">
        <f t="shared" si="0"/>
        <v>e - rozvoj športov, ktoré nie sú uznanými podľa zákona č. 440/2015 Z. z.</v>
      </c>
      <c r="O5" s="173" t="s">
        <v>207</v>
      </c>
      <c r="P5" s="173" t="s">
        <v>946</v>
      </c>
    </row>
    <row r="6" spans="1:16">
      <c r="C6" s="174" t="s">
        <v>964</v>
      </c>
      <c r="E6" s="176" t="s">
        <v>826</v>
      </c>
      <c r="F6" s="185">
        <v>44664</v>
      </c>
      <c r="N6" s="173" t="str">
        <f t="shared" si="0"/>
        <v>f - organizovanie významných a tradičných športových podujatí na území SR v roku 2020</v>
      </c>
      <c r="O6" s="173" t="s">
        <v>208</v>
      </c>
      <c r="P6" s="173" t="s">
        <v>1137</v>
      </c>
    </row>
    <row r="7" spans="1:16">
      <c r="C7" s="174" t="s">
        <v>819</v>
      </c>
      <c r="E7" s="176" t="s">
        <v>830</v>
      </c>
      <c r="F7" s="186">
        <v>0</v>
      </c>
      <c r="N7" s="173" t="str">
        <f t="shared" si="0"/>
        <v>g - projekty školského, univerzitného športu a športu pre všetkých</v>
      </c>
      <c r="O7" s="173" t="s">
        <v>209</v>
      </c>
      <c r="P7" s="173" t="s">
        <v>947</v>
      </c>
    </row>
    <row r="8" spans="1:16">
      <c r="C8" s="174" t="s">
        <v>820</v>
      </c>
      <c r="E8" s="176" t="s">
        <v>827</v>
      </c>
      <c r="F8" s="187">
        <v>0</v>
      </c>
      <c r="N8" s="173" t="str">
        <f t="shared" si="0"/>
        <v>h - podpora a rozvoj turistických a cykloturistických trás</v>
      </c>
      <c r="O8" s="173" t="s">
        <v>210</v>
      </c>
      <c r="P8" s="173" t="s">
        <v>1139</v>
      </c>
    </row>
    <row r="9" spans="1:16">
      <c r="E9" s="176" t="s">
        <v>828</v>
      </c>
      <c r="F9" s="187"/>
      <c r="N9" s="173" t="str">
        <f t="shared" si="0"/>
        <v>i - finančné odmeny športovcom za výsledky dosiahnuté v roku 2019 a trénerom mládeže za dosiahnuté výsledky ich športovcov v roku 2019 a za celoživotnú prácu s mládežou</v>
      </c>
      <c r="O9" s="173" t="s">
        <v>211</v>
      </c>
      <c r="P9" s="173" t="s">
        <v>1140</v>
      </c>
    </row>
    <row r="10" spans="1:16">
      <c r="E10" s="176" t="s">
        <v>829</v>
      </c>
      <c r="F10" s="185">
        <v>44664</v>
      </c>
      <c r="N10" s="173" t="str">
        <f t="shared" si="0"/>
        <v>j - projekty pre popularizáciu pohybových aktivít detí, mládeže a seniorov</v>
      </c>
      <c r="O10" s="173" t="s">
        <v>212</v>
      </c>
      <c r="P10" s="173" t="s">
        <v>1141</v>
      </c>
    </row>
    <row r="11" spans="1:16">
      <c r="N11" s="173" t="str">
        <f t="shared" si="0"/>
        <v>k - výstavba, modernizácia a rekonštrukcia športovej infraštruktúry národného významu</v>
      </c>
      <c r="O11" s="173" t="s">
        <v>213</v>
      </c>
      <c r="P11" s="173" t="s">
        <v>1142</v>
      </c>
    </row>
    <row r="12" spans="1:16" ht="54.9" customHeight="1">
      <c r="A12" s="394" t="s">
        <v>821</v>
      </c>
      <c r="B12" s="394"/>
      <c r="C12" s="394"/>
      <c r="D12" s="174"/>
      <c r="E12" s="174"/>
      <c r="F12" s="234" t="s">
        <v>1351</v>
      </c>
      <c r="G12" s="174"/>
      <c r="N12" s="173" t="str">
        <f t="shared" si="0"/>
        <v>l - podpora zdravotne postihnutých športovcov</v>
      </c>
      <c r="O12" s="173" t="s">
        <v>214</v>
      </c>
      <c r="P12" s="173" t="s">
        <v>1143</v>
      </c>
    </row>
    <row r="13" spans="1:16" ht="45" customHeight="1">
      <c r="F13" s="234" t="s">
        <v>1352</v>
      </c>
      <c r="N13" s="173" t="str">
        <f t="shared" si="0"/>
        <v>m - plnenie úloh verejného záujmu v športe národnými športovými organizáciami</v>
      </c>
      <c r="O13" s="173" t="s">
        <v>215</v>
      </c>
      <c r="P13" s="173" t="s">
        <v>1144</v>
      </c>
    </row>
    <row r="14" spans="1:16" ht="51.75" customHeight="1">
      <c r="A14" s="395" t="str">
        <f>"Oznamujeme Vám, že dňa "&amp;TEXT(F6,"dd..mm.yyyy")&amp;" sme poukázali Ministerstvu školstva, vedy, výskumu a športu Slovenskej republiky nevyčerpané finančné prostriedky v sume "&amp;TEXT(F7,"### ### ###,00")&amp; " eur z príspevku/dotácie poskytnutého/poskytnutej na úlohy v oblasti športu v roku 2021. Finančné prostriedky vraciame z programu 026 Národný program rozvoja športu v SR."</f>
        <v>Oznamujeme Vám, že dňa 13.04.2022 sme poukázali Ministerstvu školstva, vedy, výskumu a športu Slovenskej republiky nevyčerpané finančné prostriedky v sume ,00 eur z príspevku/dotácie poskytnutého/poskytnutej na úlohy v oblasti športu v roku 2021. Finančné prostriedky vraciame z programu 026 Národný program rozvoja športu v SR.</v>
      </c>
      <c r="B14" s="395"/>
      <c r="C14" s="395"/>
      <c r="F14" s="235" t="s">
        <v>831</v>
      </c>
      <c r="N14" s="173" t="str">
        <f t="shared" si="0"/>
        <v>n - organizovanie významnej súťaže podľa § 55 ods. 1 písm. b)</v>
      </c>
      <c r="O14" s="173" t="s">
        <v>216</v>
      </c>
      <c r="P14" s="173" t="s">
        <v>1011</v>
      </c>
    </row>
    <row r="15" spans="1:16" ht="32.1" customHeight="1" thickBot="1">
      <c r="A15" s="175" t="s">
        <v>822</v>
      </c>
      <c r="B15" s="396" t="s">
        <v>1415</v>
      </c>
      <c r="C15" s="397"/>
      <c r="N15" s="173" t="str">
        <f t="shared" si="0"/>
        <v>o - účasť na významnej súťaži podľa § 3 písm. h) druhého až štvrtého bodu Zákona o športe vrátane prípravy na túto súťaž</v>
      </c>
      <c r="O15" s="173" t="s">
        <v>217</v>
      </c>
      <c r="P15" s="173" t="s">
        <v>1145</v>
      </c>
    </row>
    <row r="16" spans="1:16" ht="32.1" customHeight="1">
      <c r="A16" s="175" t="s">
        <v>823</v>
      </c>
      <c r="B16" s="396" t="s">
        <v>14398</v>
      </c>
      <c r="C16" s="397"/>
      <c r="F16" s="181" t="s">
        <v>836</v>
      </c>
      <c r="G16" s="255"/>
      <c r="H16" s="182"/>
      <c r="N16" s="173" t="str">
        <f t="shared" si="0"/>
        <v>p - účasť na významnej súťaži podľa § 3 písm. h) prvého bodu Zákona o športe</v>
      </c>
      <c r="O16" s="173" t="s">
        <v>218</v>
      </c>
      <c r="P16" s="173" t="s">
        <v>1146</v>
      </c>
    </row>
    <row r="17" spans="1:16">
      <c r="A17" s="175" t="s">
        <v>824</v>
      </c>
      <c r="B17" s="178">
        <f>F8</f>
        <v>0</v>
      </c>
      <c r="F17" s="183" t="s">
        <v>1012</v>
      </c>
      <c r="G17" s="254" t="s">
        <v>1013</v>
      </c>
      <c r="H17" s="184"/>
      <c r="N17" s="173" t="str">
        <f>O17&amp;" - "&amp;P17</f>
        <v xml:space="preserve">q - </v>
      </c>
      <c r="O17" s="173" t="s">
        <v>219</v>
      </c>
    </row>
    <row r="18" spans="1:16">
      <c r="A18" s="175" t="s">
        <v>825</v>
      </c>
      <c r="B18" s="178">
        <f>F9</f>
        <v>0</v>
      </c>
      <c r="C18" s="178"/>
      <c r="E18" s="254"/>
      <c r="F18" s="183" t="s">
        <v>835</v>
      </c>
      <c r="G18" s="254" t="s">
        <v>949</v>
      </c>
      <c r="H18" s="184"/>
      <c r="N18" s="173" t="str">
        <f>O18&amp;" - "&amp;P18</f>
        <v xml:space="preserve">r - </v>
      </c>
      <c r="O18" s="173" t="s">
        <v>220</v>
      </c>
    </row>
    <row r="19" spans="1:16" ht="15.6" thickBot="1">
      <c r="B19" s="232" t="s">
        <v>978</v>
      </c>
      <c r="C19" s="233">
        <v>31</v>
      </c>
      <c r="E19" s="254"/>
      <c r="F19" s="256" t="s">
        <v>965</v>
      </c>
      <c r="G19" s="257" t="s">
        <v>966</v>
      </c>
      <c r="H19" s="258"/>
    </row>
    <row r="20" spans="1:16">
      <c r="B20" s="232" t="s">
        <v>977</v>
      </c>
      <c r="C20" s="178" t="str">
        <f>Spolu!C4</f>
        <v>30811384</v>
      </c>
      <c r="E20" s="254"/>
      <c r="F20" s="254"/>
      <c r="N20" s="173" t="str">
        <f>O20&amp;" - "&amp;P20</f>
        <v>026 01 - Šport pre všetkých, školský a univerzitný šport</v>
      </c>
      <c r="O20" s="173" t="s">
        <v>7</v>
      </c>
      <c r="P20" s="173" t="s">
        <v>962</v>
      </c>
    </row>
    <row r="21" spans="1:16">
      <c r="A21" s="175" t="s">
        <v>770</v>
      </c>
      <c r="B21" s="179">
        <f>F6</f>
        <v>44664</v>
      </c>
      <c r="E21" s="254"/>
      <c r="F21" s="254"/>
      <c r="N21" s="173" t="str">
        <f>O21&amp;" - "&amp;P21</f>
        <v>026 02 - Uznané športy</v>
      </c>
      <c r="O21" s="173" t="s">
        <v>6</v>
      </c>
      <c r="P21" s="173" t="s">
        <v>199</v>
      </c>
    </row>
    <row r="22" spans="1:16" ht="144.9" customHeight="1">
      <c r="B22" s="259"/>
      <c r="C22" s="253"/>
      <c r="E22" s="174"/>
      <c r="F22" s="174"/>
      <c r="N22" s="173" t="str">
        <f>O22&amp;" - "&amp;P22</f>
        <v>026 03 - Národné športové projekty</v>
      </c>
      <c r="O22" s="173" t="s">
        <v>10</v>
      </c>
      <c r="P22" s="173" t="s">
        <v>200</v>
      </c>
    </row>
    <row r="23" spans="1:16" ht="39.75" customHeight="1">
      <c r="B23" s="390" t="s">
        <v>839</v>
      </c>
      <c r="C23" s="390"/>
      <c r="N23" s="173" t="str">
        <f>O23&amp;" - "&amp;P23</f>
        <v>026 04 - Športová infraštruktúra</v>
      </c>
      <c r="O23" s="173" t="s">
        <v>9</v>
      </c>
      <c r="P23" s="173" t="s">
        <v>201</v>
      </c>
    </row>
    <row r="24" spans="1:16">
      <c r="N24" s="173" t="str">
        <f>O24&amp;" - "&amp;P24</f>
        <v>026 05 - Prierezové činnosti v športe</v>
      </c>
      <c r="O24" s="173" t="s">
        <v>12</v>
      </c>
      <c r="P24" s="173" t="s">
        <v>763</v>
      </c>
    </row>
    <row r="26" spans="1:16">
      <c r="N26" s="173" t="s">
        <v>832</v>
      </c>
    </row>
    <row r="27" spans="1:16">
      <c r="N27" s="173" t="s">
        <v>833</v>
      </c>
    </row>
    <row r="28" spans="1:16">
      <c r="N28" s="173" t="s">
        <v>834</v>
      </c>
    </row>
  </sheetData>
  <sheetProtection sheet="1" selectLockedCells="1"/>
  <mergeCells count="7">
    <mergeCell ref="B23:C23"/>
    <mergeCell ref="E3:F4"/>
    <mergeCell ref="A14:C14"/>
    <mergeCell ref="A1:C1"/>
    <mergeCell ref="B16:C16"/>
    <mergeCell ref="B15:C15"/>
    <mergeCell ref="A12:C12"/>
  </mergeCells>
  <dataValidations count="3">
    <dataValidation type="list" allowBlank="1" showInputMessage="1" showErrorMessage="1" sqref="B16:C16">
      <formula1>$N$1:$N$18</formula1>
    </dataValidation>
    <dataValidation type="list" allowBlank="1" showInputMessage="1" showErrorMessage="1" sqref="B15:C15">
      <formula1>$N$20:$N$24</formula1>
    </dataValidation>
    <dataValidation type="list" allowBlank="1" showInputMessage="1" showErrorMessage="1" sqref="F9">
      <formula1>$N$26:$N$28</formula1>
    </dataValidation>
  </dataValidations>
  <printOptions horizontalCentered="1"/>
  <pageMargins left="0.25" right="0.25" top="0.75" bottom="0.75" header="0.3" footer="0.3"/>
  <pageSetup paperSize="9" fitToHeight="0" orientation="portrait" r:id="rId1"/>
  <drawing r:id="rId2"/>
</worksheet>
</file>

<file path=xl/worksheets/sheet11.xml><?xml version="1.0" encoding="utf-8"?>
<worksheet xmlns="http://schemas.openxmlformats.org/spreadsheetml/2006/main" xmlns:r="http://schemas.openxmlformats.org/officeDocument/2006/relationships">
  <sheetPr codeName="Hárok4"/>
  <dimension ref="A1:B57"/>
  <sheetViews>
    <sheetView zoomScaleNormal="100" workbookViewId="0">
      <pane ySplit="3" topLeftCell="A4" activePane="bottomLeft" state="frozen"/>
      <selection pane="bottomLeft" activeCell="A22" sqref="A22"/>
    </sheetView>
  </sheetViews>
  <sheetFormatPr defaultColWidth="11.44140625" defaultRowHeight="13.2"/>
  <cols>
    <col min="1" max="1" width="11.44140625" style="23" customWidth="1"/>
    <col min="2" max="2" width="41.44140625" style="23" customWidth="1"/>
    <col min="3" max="16384" width="11.44140625" style="23"/>
  </cols>
  <sheetData>
    <row r="1" spans="1:2" s="79" customFormat="1" ht="15.6">
      <c r="A1" s="79" t="s">
        <v>703</v>
      </c>
    </row>
    <row r="2" spans="1:2" ht="25.5" customHeight="1">
      <c r="A2" s="398" t="s">
        <v>704</v>
      </c>
      <c r="B2" s="398"/>
    </row>
    <row r="3" spans="1:2">
      <c r="A3" s="80" t="s">
        <v>705</v>
      </c>
      <c r="B3" s="80" t="s">
        <v>706</v>
      </c>
    </row>
    <row r="4" spans="1:2">
      <c r="A4" s="81" t="s">
        <v>707</v>
      </c>
      <c r="B4" s="81" t="s">
        <v>708</v>
      </c>
    </row>
    <row r="5" spans="1:2">
      <c r="A5" s="81" t="s">
        <v>709</v>
      </c>
      <c r="B5" s="81" t="s">
        <v>710</v>
      </c>
    </row>
    <row r="6" spans="1:2">
      <c r="A6" s="81" t="s">
        <v>711</v>
      </c>
      <c r="B6" s="81" t="s">
        <v>712</v>
      </c>
    </row>
    <row r="7" spans="1:2">
      <c r="A7" s="81" t="s">
        <v>713</v>
      </c>
      <c r="B7" s="81" t="s">
        <v>714</v>
      </c>
    </row>
    <row r="8" spans="1:2">
      <c r="A8" s="81" t="s">
        <v>715</v>
      </c>
      <c r="B8" s="81" t="s">
        <v>716</v>
      </c>
    </row>
    <row r="9" spans="1:2">
      <c r="A9" s="81" t="s">
        <v>717</v>
      </c>
      <c r="B9" s="81" t="s">
        <v>718</v>
      </c>
    </row>
    <row r="10" spans="1:2">
      <c r="A10" s="81" t="s">
        <v>719</v>
      </c>
      <c r="B10" s="81" t="s">
        <v>720</v>
      </c>
    </row>
    <row r="11" spans="1:2">
      <c r="A11" s="81" t="s">
        <v>721</v>
      </c>
      <c r="B11" s="81" t="s">
        <v>722</v>
      </c>
    </row>
    <row r="12" spans="1:2">
      <c r="A12" s="81" t="s">
        <v>723</v>
      </c>
      <c r="B12" s="81" t="s">
        <v>724</v>
      </c>
    </row>
    <row r="13" spans="1:2">
      <c r="A13" s="81" t="s">
        <v>725</v>
      </c>
      <c r="B13" s="81" t="s">
        <v>726</v>
      </c>
    </row>
    <row r="14" spans="1:2">
      <c r="A14" s="81" t="s">
        <v>727</v>
      </c>
      <c r="B14" s="81" t="s">
        <v>728</v>
      </c>
    </row>
    <row r="15" spans="1:2">
      <c r="A15" s="81" t="s">
        <v>729</v>
      </c>
      <c r="B15" s="81" t="s">
        <v>730</v>
      </c>
    </row>
    <row r="16" spans="1:2">
      <c r="A16" s="81" t="s">
        <v>731</v>
      </c>
      <c r="B16" s="81" t="s">
        <v>732</v>
      </c>
    </row>
    <row r="17" spans="1:2">
      <c r="A17" s="82" t="s">
        <v>733</v>
      </c>
      <c r="B17" s="82" t="s">
        <v>734</v>
      </c>
    </row>
    <row r="18" spans="1:2">
      <c r="A18" s="81" t="s">
        <v>735</v>
      </c>
      <c r="B18" s="82" t="s">
        <v>736</v>
      </c>
    </row>
    <row r="19" spans="1:2">
      <c r="A19" s="82" t="s">
        <v>737</v>
      </c>
      <c r="B19" s="82" t="s">
        <v>738</v>
      </c>
    </row>
    <row r="20" spans="1:2">
      <c r="A20" s="81" t="s">
        <v>739</v>
      </c>
      <c r="B20" s="81" t="s">
        <v>740</v>
      </c>
    </row>
    <row r="21" spans="1:2">
      <c r="A21" s="81" t="s">
        <v>741</v>
      </c>
      <c r="B21" s="81" t="s">
        <v>742</v>
      </c>
    </row>
    <row r="22" spans="1:2">
      <c r="A22" s="83"/>
      <c r="B22" s="83"/>
    </row>
    <row r="23" spans="1:2">
      <c r="A23" s="83"/>
      <c r="B23" s="83"/>
    </row>
    <row r="24" spans="1:2">
      <c r="A24" s="83"/>
      <c r="B24" s="83"/>
    </row>
    <row r="25" spans="1:2">
      <c r="A25" s="83"/>
      <c r="B25" s="83"/>
    </row>
    <row r="26" spans="1:2">
      <c r="A26" s="83"/>
      <c r="B26" s="83"/>
    </row>
    <row r="27" spans="1:2">
      <c r="A27" s="84"/>
      <c r="B27" s="84"/>
    </row>
    <row r="28" spans="1:2">
      <c r="A28" s="83"/>
      <c r="B28" s="84"/>
    </row>
    <row r="29" spans="1:2">
      <c r="A29" s="84"/>
      <c r="B29" s="84"/>
    </row>
    <row r="30" spans="1:2">
      <c r="A30" s="84"/>
      <c r="B30" s="84"/>
    </row>
    <row r="31" spans="1:2">
      <c r="A31" s="84"/>
      <c r="B31" s="84"/>
    </row>
    <row r="32" spans="1:2">
      <c r="A32" s="84"/>
      <c r="B32" s="84"/>
    </row>
    <row r="33" spans="1:2">
      <c r="A33" s="84"/>
      <c r="B33" s="84"/>
    </row>
    <row r="34" spans="1:2">
      <c r="A34" s="84"/>
      <c r="B34" s="84"/>
    </row>
    <row r="35" spans="1:2">
      <c r="A35" s="84"/>
      <c r="B35" s="84"/>
    </row>
    <row r="36" spans="1:2">
      <c r="A36" s="84"/>
      <c r="B36" s="84"/>
    </row>
    <row r="37" spans="1:2">
      <c r="A37" s="84"/>
      <c r="B37" s="84"/>
    </row>
    <row r="38" spans="1:2">
      <c r="A38" s="84"/>
      <c r="B38" s="84"/>
    </row>
    <row r="39" spans="1:2">
      <c r="A39" s="84"/>
      <c r="B39" s="84"/>
    </row>
    <row r="40" spans="1:2">
      <c r="A40" s="84"/>
      <c r="B40" s="84"/>
    </row>
    <row r="41" spans="1:2">
      <c r="A41" s="84"/>
      <c r="B41" s="84"/>
    </row>
    <row r="42" spans="1:2">
      <c r="A42" s="84"/>
      <c r="B42" s="84"/>
    </row>
    <row r="43" spans="1:2">
      <c r="A43" s="84"/>
      <c r="B43" s="84"/>
    </row>
    <row r="44" spans="1:2">
      <c r="A44" s="84"/>
      <c r="B44" s="84"/>
    </row>
    <row r="45" spans="1:2">
      <c r="A45" s="84"/>
      <c r="B45" s="84"/>
    </row>
    <row r="46" spans="1:2">
      <c r="A46" s="84"/>
      <c r="B46" s="84"/>
    </row>
    <row r="47" spans="1:2">
      <c r="A47" s="84"/>
      <c r="B47" s="84"/>
    </row>
    <row r="48" spans="1:2">
      <c r="A48" s="84"/>
      <c r="B48" s="84"/>
    </row>
    <row r="49" spans="1:2">
      <c r="A49" s="84"/>
      <c r="B49" s="84"/>
    </row>
    <row r="50" spans="1:2">
      <c r="A50" s="84"/>
      <c r="B50" s="84"/>
    </row>
    <row r="51" spans="1:2">
      <c r="A51" s="84"/>
      <c r="B51" s="84"/>
    </row>
    <row r="52" spans="1:2">
      <c r="A52" s="84"/>
      <c r="B52" s="84"/>
    </row>
    <row r="53" spans="1:2">
      <c r="A53" s="84"/>
      <c r="B53" s="84"/>
    </row>
    <row r="54" spans="1:2">
      <c r="A54" s="84"/>
      <c r="B54" s="84"/>
    </row>
    <row r="55" spans="1:2">
      <c r="A55" s="84"/>
      <c r="B55" s="84"/>
    </row>
    <row r="56" spans="1:2">
      <c r="A56" s="84"/>
      <c r="B56" s="84"/>
    </row>
    <row r="57" spans="1:2">
      <c r="A57" s="84"/>
      <c r="B57" s="84"/>
    </row>
  </sheetData>
  <sheetProtection selectLockedCells="1"/>
  <mergeCells count="1">
    <mergeCell ref="A2:B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Hárok5"/>
  <dimension ref="A1:R2911"/>
  <sheetViews>
    <sheetView workbookViewId="0">
      <pane ySplit="7" topLeftCell="A14" activePane="bottomLeft" state="frozen"/>
      <selection pane="bottomLeft" activeCell="H3" sqref="H3:I3"/>
    </sheetView>
  </sheetViews>
  <sheetFormatPr defaultColWidth="11.44140625" defaultRowHeight="10.199999999999999"/>
  <cols>
    <col min="1" max="1" width="26.5546875" style="45" customWidth="1"/>
    <col min="2" max="2" width="10.88671875" style="47" bestFit="1" customWidth="1"/>
    <col min="3" max="3" width="12" style="47" bestFit="1" customWidth="1"/>
    <col min="4" max="4" width="9.5546875" style="45" customWidth="1"/>
    <col min="5" max="5" width="33" style="45" customWidth="1"/>
    <col min="6" max="6" width="9.44140625" style="45" bestFit="1" customWidth="1"/>
    <col min="7" max="7" width="23.88671875" style="45" customWidth="1"/>
    <col min="8" max="8" width="11.5546875" style="46" customWidth="1"/>
    <col min="9" max="9" width="7.88671875" style="74" bestFit="1" customWidth="1"/>
    <col min="10" max="10" width="5.44140625" style="68" bestFit="1" customWidth="1"/>
    <col min="11" max="11" width="5" style="65" bestFit="1" customWidth="1"/>
    <col min="12" max="12" width="11.44140625" style="65" customWidth="1"/>
    <col min="13" max="13" width="41.88671875" style="65" bestFit="1" customWidth="1"/>
    <col min="14" max="16384" width="11.44140625" style="65"/>
  </cols>
  <sheetData>
    <row r="1" spans="1:11" s="49" customFormat="1" ht="15.6">
      <c r="A1" s="345" t="s">
        <v>540</v>
      </c>
      <c r="B1" s="345"/>
      <c r="C1" s="345"/>
      <c r="D1" s="345"/>
      <c r="E1" s="345"/>
      <c r="F1" s="345"/>
      <c r="G1" s="345"/>
      <c r="H1" s="345"/>
      <c r="I1" s="70"/>
      <c r="J1" s="48"/>
    </row>
    <row r="2" spans="1:11" s="49" customFormat="1" ht="15.6">
      <c r="A2" s="351" t="s">
        <v>1316</v>
      </c>
      <c r="B2" s="351"/>
      <c r="C2" s="351"/>
      <c r="D2" s="351"/>
      <c r="E2" s="351"/>
      <c r="F2" s="351"/>
      <c r="G2" s="351"/>
      <c r="H2" s="349" t="str">
        <f>+Doklady!H100</f>
        <v>V4</v>
      </c>
      <c r="I2" s="349"/>
      <c r="J2" s="50"/>
    </row>
    <row r="3" spans="1:11" s="49" customFormat="1" ht="13.8">
      <c r="A3" s="51"/>
      <c r="B3" s="52"/>
      <c r="C3" s="52"/>
      <c r="D3" s="51"/>
      <c r="E3" s="51"/>
      <c r="F3" s="51"/>
      <c r="G3" s="53"/>
      <c r="H3" s="350">
        <f>+Doklady!H101</f>
        <v>44572</v>
      </c>
      <c r="I3" s="350"/>
      <c r="J3" s="50"/>
    </row>
    <row r="4" spans="1:11" s="49" customFormat="1" ht="15.75" customHeight="1">
      <c r="A4" s="54" t="s">
        <v>505</v>
      </c>
      <c r="B4" s="346" t="s">
        <v>541</v>
      </c>
      <c r="C4" s="347"/>
      <c r="D4" s="347"/>
      <c r="E4" s="348"/>
      <c r="F4" s="55"/>
      <c r="G4" s="55"/>
      <c r="I4" s="71"/>
      <c r="J4" s="50"/>
    </row>
    <row r="5" spans="1:11" s="49" customFormat="1" ht="15.75" hidden="1" customHeight="1">
      <c r="A5" s="54"/>
      <c r="B5" s="56"/>
      <c r="C5" s="56"/>
      <c r="D5" s="57"/>
      <c r="E5" s="57"/>
      <c r="F5" s="57"/>
      <c r="G5" s="57"/>
      <c r="H5" s="57"/>
      <c r="I5" s="72"/>
      <c r="J5" s="50"/>
    </row>
    <row r="6" spans="1:11" s="49" customFormat="1" ht="3.75" customHeight="1">
      <c r="A6" s="54"/>
      <c r="B6" s="56"/>
      <c r="C6" s="56"/>
      <c r="D6" s="57"/>
      <c r="I6" s="71"/>
      <c r="J6" s="59"/>
      <c r="K6" s="58"/>
    </row>
    <row r="7" spans="1:11" s="60" customFormat="1" ht="51">
      <c r="A7" s="11" t="s">
        <v>514</v>
      </c>
      <c r="B7" s="12" t="s">
        <v>507</v>
      </c>
      <c r="C7" s="11" t="s">
        <v>508</v>
      </c>
      <c r="D7" s="11" t="s">
        <v>509</v>
      </c>
      <c r="E7" s="11" t="s">
        <v>512</v>
      </c>
      <c r="F7" s="11" t="s">
        <v>950</v>
      </c>
      <c r="G7" s="11" t="s">
        <v>510</v>
      </c>
      <c r="H7" s="13" t="s">
        <v>513</v>
      </c>
      <c r="I7" s="77" t="s">
        <v>490</v>
      </c>
      <c r="J7" s="58"/>
    </row>
    <row r="8" spans="1:11" ht="71.400000000000006">
      <c r="A8" s="61" t="s">
        <v>695</v>
      </c>
      <c r="B8" s="188"/>
      <c r="C8" s="188"/>
      <c r="D8" s="63">
        <v>44318</v>
      </c>
      <c r="E8" s="189" t="s">
        <v>1317</v>
      </c>
      <c r="F8" s="189"/>
      <c r="G8" s="189"/>
      <c r="H8" s="190"/>
      <c r="I8" s="191"/>
      <c r="J8" s="58"/>
    </row>
    <row r="9" spans="1:11" ht="40.799999999999997">
      <c r="A9" s="61" t="s">
        <v>695</v>
      </c>
      <c r="B9" s="62" t="s">
        <v>1441</v>
      </c>
      <c r="C9" s="62" t="s">
        <v>542</v>
      </c>
      <c r="D9" s="63">
        <v>44318</v>
      </c>
      <c r="E9" s="61" t="s">
        <v>543</v>
      </c>
      <c r="F9" s="61"/>
      <c r="G9" s="61" t="s">
        <v>544</v>
      </c>
      <c r="H9" s="64">
        <v>400</v>
      </c>
      <c r="I9" s="73">
        <v>3</v>
      </c>
      <c r="J9" s="58"/>
    </row>
    <row r="10" spans="1:11" ht="13.2">
      <c r="A10" s="61" t="s">
        <v>695</v>
      </c>
      <c r="B10" s="62" t="s">
        <v>1442</v>
      </c>
      <c r="C10" s="62" t="s">
        <v>545</v>
      </c>
      <c r="D10" s="63">
        <v>44319</v>
      </c>
      <c r="E10" s="61" t="s">
        <v>546</v>
      </c>
      <c r="F10" s="61"/>
      <c r="G10" s="61" t="s">
        <v>547</v>
      </c>
      <c r="H10" s="64"/>
      <c r="I10" s="73">
        <v>3</v>
      </c>
      <c r="J10" s="58"/>
    </row>
    <row r="11" spans="1:11" ht="13.2">
      <c r="A11" s="61" t="s">
        <v>695</v>
      </c>
      <c r="B11" s="62" t="s">
        <v>1443</v>
      </c>
      <c r="C11" s="62" t="s">
        <v>548</v>
      </c>
      <c r="D11" s="63">
        <v>44320</v>
      </c>
      <c r="E11" s="61" t="s">
        <v>549</v>
      </c>
      <c r="F11" s="61"/>
      <c r="G11" s="61" t="s">
        <v>550</v>
      </c>
      <c r="H11" s="64">
        <v>100</v>
      </c>
      <c r="I11" s="73">
        <v>3</v>
      </c>
      <c r="J11" s="58"/>
    </row>
    <row r="12" spans="1:11" ht="13.2">
      <c r="A12" s="61" t="s">
        <v>695</v>
      </c>
      <c r="B12" s="62" t="s">
        <v>1444</v>
      </c>
      <c r="C12" s="62" t="s">
        <v>551</v>
      </c>
      <c r="D12" s="63">
        <v>44321</v>
      </c>
      <c r="E12" s="61" t="s">
        <v>552</v>
      </c>
      <c r="F12" s="61"/>
      <c r="G12" s="61" t="s">
        <v>553</v>
      </c>
      <c r="H12" s="64">
        <v>50</v>
      </c>
      <c r="I12" s="73">
        <v>3</v>
      </c>
      <c r="J12" s="58"/>
    </row>
    <row r="13" spans="1:11" ht="13.2">
      <c r="A13" s="61" t="s">
        <v>695</v>
      </c>
      <c r="B13" s="62" t="s">
        <v>1445</v>
      </c>
      <c r="C13" s="62" t="s">
        <v>554</v>
      </c>
      <c r="D13" s="63">
        <v>44322</v>
      </c>
      <c r="E13" s="61" t="s">
        <v>555</v>
      </c>
      <c r="F13" s="61"/>
      <c r="G13" s="61" t="s">
        <v>556</v>
      </c>
      <c r="H13" s="64">
        <v>200</v>
      </c>
      <c r="I13" s="73">
        <v>3</v>
      </c>
      <c r="J13" s="58"/>
    </row>
    <row r="14" spans="1:11" ht="13.2">
      <c r="A14" s="61" t="s">
        <v>695</v>
      </c>
      <c r="B14" s="62" t="s">
        <v>1446</v>
      </c>
      <c r="C14" s="62" t="s">
        <v>557</v>
      </c>
      <c r="D14" s="63">
        <v>44323</v>
      </c>
      <c r="E14" s="61" t="s">
        <v>558</v>
      </c>
      <c r="F14" s="61"/>
      <c r="G14" s="61" t="s">
        <v>559</v>
      </c>
      <c r="H14" s="64"/>
      <c r="I14" s="73">
        <v>3</v>
      </c>
      <c r="J14" s="58"/>
    </row>
    <row r="15" spans="1:11" ht="13.2">
      <c r="A15" s="61" t="s">
        <v>695</v>
      </c>
      <c r="B15" s="62" t="s">
        <v>1447</v>
      </c>
      <c r="C15" s="62" t="s">
        <v>560</v>
      </c>
      <c r="D15" s="63">
        <v>44324</v>
      </c>
      <c r="E15" s="61" t="s">
        <v>561</v>
      </c>
      <c r="F15" s="61"/>
      <c r="G15" s="61" t="s">
        <v>562</v>
      </c>
      <c r="H15" s="64">
        <v>505</v>
      </c>
      <c r="I15" s="73">
        <v>3</v>
      </c>
      <c r="J15" s="58"/>
    </row>
    <row r="16" spans="1:11" ht="122.4">
      <c r="A16" s="61" t="s">
        <v>695</v>
      </c>
      <c r="B16" s="192"/>
      <c r="C16" s="192"/>
      <c r="D16" s="63">
        <v>44325</v>
      </c>
      <c r="E16" s="193" t="s">
        <v>1318</v>
      </c>
      <c r="F16" s="193"/>
      <c r="G16" s="193"/>
      <c r="H16" s="194"/>
      <c r="I16" s="195"/>
      <c r="J16" s="58"/>
    </row>
    <row r="17" spans="1:18" ht="13.2">
      <c r="A17" s="61" t="s">
        <v>695</v>
      </c>
      <c r="B17" s="62" t="s">
        <v>1448</v>
      </c>
      <c r="C17" s="62" t="s">
        <v>563</v>
      </c>
      <c r="D17" s="63">
        <v>44326</v>
      </c>
      <c r="E17" s="61" t="s">
        <v>564</v>
      </c>
      <c r="F17" s="61"/>
      <c r="G17" s="61" t="s">
        <v>565</v>
      </c>
      <c r="H17" s="64"/>
      <c r="I17" s="73">
        <v>2</v>
      </c>
      <c r="J17" s="58"/>
    </row>
    <row r="18" spans="1:18" ht="20.399999999999999">
      <c r="A18" s="61" t="s">
        <v>695</v>
      </c>
      <c r="B18" s="62" t="s">
        <v>1449</v>
      </c>
      <c r="C18" s="62" t="s">
        <v>1125</v>
      </c>
      <c r="D18" s="63">
        <v>44327</v>
      </c>
      <c r="E18" s="61" t="s">
        <v>566</v>
      </c>
      <c r="F18" s="61"/>
      <c r="G18" s="61" t="s">
        <v>567</v>
      </c>
      <c r="H18" s="64"/>
      <c r="I18" s="73">
        <v>2</v>
      </c>
      <c r="J18" s="58"/>
    </row>
    <row r="19" spans="1:18" ht="13.2">
      <c r="A19" s="61" t="s">
        <v>695</v>
      </c>
      <c r="B19" s="62" t="s">
        <v>1450</v>
      </c>
      <c r="C19" s="62" t="s">
        <v>568</v>
      </c>
      <c r="D19" s="63">
        <v>44328</v>
      </c>
      <c r="E19" s="61" t="s">
        <v>569</v>
      </c>
      <c r="F19" s="61"/>
      <c r="G19" s="61" t="s">
        <v>570</v>
      </c>
      <c r="H19" s="64">
        <v>1000</v>
      </c>
      <c r="I19" s="73">
        <v>2</v>
      </c>
      <c r="J19" s="58"/>
    </row>
    <row r="20" spans="1:18" ht="13.2">
      <c r="A20" s="61" t="s">
        <v>695</v>
      </c>
      <c r="B20" s="62" t="s">
        <v>1451</v>
      </c>
      <c r="C20" s="62" t="s">
        <v>571</v>
      </c>
      <c r="D20" s="63">
        <v>44329</v>
      </c>
      <c r="E20" s="61" t="s">
        <v>572</v>
      </c>
      <c r="F20" s="61"/>
      <c r="G20" s="61" t="s">
        <v>573</v>
      </c>
      <c r="H20" s="64">
        <v>300</v>
      </c>
      <c r="I20" s="73">
        <v>2</v>
      </c>
      <c r="J20" s="58"/>
    </row>
    <row r="21" spans="1:18" ht="13.2">
      <c r="A21" s="61" t="s">
        <v>695</v>
      </c>
      <c r="B21" s="62" t="s">
        <v>1452</v>
      </c>
      <c r="C21" s="62" t="s">
        <v>574</v>
      </c>
      <c r="D21" s="63">
        <v>44330</v>
      </c>
      <c r="E21" s="61" t="s">
        <v>575</v>
      </c>
      <c r="F21" s="61"/>
      <c r="G21" s="61" t="s">
        <v>576</v>
      </c>
      <c r="H21" s="64">
        <v>600</v>
      </c>
      <c r="I21" s="73">
        <v>2</v>
      </c>
      <c r="J21" s="58"/>
    </row>
    <row r="22" spans="1:18" ht="20.399999999999999">
      <c r="A22" s="61" t="s">
        <v>695</v>
      </c>
      <c r="B22" s="62" t="s">
        <v>1453</v>
      </c>
      <c r="C22" s="62" t="s">
        <v>577</v>
      </c>
      <c r="D22" s="63">
        <v>44331</v>
      </c>
      <c r="E22" s="61" t="s">
        <v>1319</v>
      </c>
      <c r="F22" s="61"/>
      <c r="G22" s="61" t="s">
        <v>578</v>
      </c>
      <c r="H22" s="64">
        <v>25.9</v>
      </c>
      <c r="I22" s="73">
        <v>2</v>
      </c>
      <c r="J22" s="58"/>
    </row>
    <row r="23" spans="1:18" ht="13.2">
      <c r="A23" s="61" t="s">
        <v>695</v>
      </c>
      <c r="B23" s="62" t="s">
        <v>1454</v>
      </c>
      <c r="C23" s="62" t="s">
        <v>579</v>
      </c>
      <c r="D23" s="63">
        <v>44332</v>
      </c>
      <c r="E23" s="61" t="s">
        <v>580</v>
      </c>
      <c r="F23" s="61"/>
      <c r="G23" s="61" t="s">
        <v>581</v>
      </c>
      <c r="H23" s="64"/>
      <c r="I23" s="73">
        <v>2</v>
      </c>
      <c r="J23" s="58"/>
    </row>
    <row r="24" spans="1:18" ht="13.2">
      <c r="A24" s="61" t="s">
        <v>695</v>
      </c>
      <c r="B24" s="192"/>
      <c r="C24" s="192"/>
      <c r="D24" s="63">
        <v>44333</v>
      </c>
      <c r="E24" s="193" t="s">
        <v>582</v>
      </c>
      <c r="F24" s="193"/>
      <c r="G24" s="193"/>
      <c r="H24" s="194"/>
      <c r="I24" s="195"/>
      <c r="J24" s="58"/>
      <c r="M24" s="66"/>
      <c r="N24" s="66"/>
      <c r="O24" s="66"/>
      <c r="P24" s="66"/>
      <c r="Q24" s="66"/>
      <c r="R24" s="66"/>
    </row>
    <row r="25" spans="1:18" ht="30.6">
      <c r="A25" s="61" t="s">
        <v>695</v>
      </c>
      <c r="B25" s="62" t="s">
        <v>583</v>
      </c>
      <c r="C25" s="62" t="s">
        <v>583</v>
      </c>
      <c r="D25" s="63">
        <v>44334</v>
      </c>
      <c r="E25" s="61" t="s">
        <v>1320</v>
      </c>
      <c r="F25" s="61"/>
      <c r="G25" s="61" t="s">
        <v>584</v>
      </c>
      <c r="H25" s="64"/>
      <c r="I25" s="73">
        <v>4</v>
      </c>
      <c r="J25" s="58"/>
      <c r="M25" s="66"/>
      <c r="N25" s="66"/>
      <c r="O25" s="66"/>
      <c r="P25" s="66"/>
      <c r="Q25" s="66"/>
      <c r="R25" s="66"/>
    </row>
    <row r="26" spans="1:18" ht="13.2">
      <c r="A26" s="61" t="s">
        <v>695</v>
      </c>
      <c r="B26" s="62" t="s">
        <v>1455</v>
      </c>
      <c r="C26" s="62" t="s">
        <v>585</v>
      </c>
      <c r="D26" s="63">
        <v>44335</v>
      </c>
      <c r="E26" s="61" t="s">
        <v>586</v>
      </c>
      <c r="F26" s="61"/>
      <c r="G26" s="61" t="s">
        <v>587</v>
      </c>
      <c r="H26" s="64">
        <v>124</v>
      </c>
      <c r="I26" s="73">
        <v>2</v>
      </c>
      <c r="J26" s="58"/>
      <c r="M26" s="66"/>
      <c r="N26" s="66"/>
      <c r="O26" s="66"/>
      <c r="P26" s="66"/>
      <c r="Q26" s="66"/>
      <c r="R26" s="66"/>
    </row>
    <row r="27" spans="1:18" ht="13.2">
      <c r="A27" s="61" t="s">
        <v>695</v>
      </c>
      <c r="B27" s="62" t="s">
        <v>1456</v>
      </c>
      <c r="C27" s="62">
        <v>1213275</v>
      </c>
      <c r="D27" s="63">
        <v>44336</v>
      </c>
      <c r="E27" s="61" t="s">
        <v>588</v>
      </c>
      <c r="F27" s="61"/>
      <c r="G27" s="61" t="s">
        <v>589</v>
      </c>
      <c r="H27" s="64">
        <v>19.100000000000001</v>
      </c>
      <c r="I27" s="73">
        <v>2</v>
      </c>
      <c r="J27" s="58"/>
      <c r="O27" s="66"/>
      <c r="P27" s="66"/>
      <c r="Q27" s="66"/>
      <c r="R27" s="66"/>
    </row>
    <row r="28" spans="1:18" ht="13.2">
      <c r="A28" s="61" t="s">
        <v>695</v>
      </c>
      <c r="B28" s="62" t="s">
        <v>1457</v>
      </c>
      <c r="C28" s="62">
        <v>2007006035</v>
      </c>
      <c r="D28" s="63">
        <v>44337</v>
      </c>
      <c r="E28" s="61" t="s">
        <v>1321</v>
      </c>
      <c r="F28" s="61"/>
      <c r="G28" s="61" t="s">
        <v>590</v>
      </c>
      <c r="H28" s="64">
        <v>277.74</v>
      </c>
      <c r="I28" s="73">
        <v>4</v>
      </c>
      <c r="J28" s="58"/>
      <c r="O28" s="66"/>
      <c r="P28" s="66"/>
      <c r="Q28" s="66"/>
      <c r="R28" s="66"/>
    </row>
    <row r="29" spans="1:18" ht="13.2">
      <c r="A29" s="61" t="s">
        <v>695</v>
      </c>
      <c r="B29" s="67">
        <v>44531</v>
      </c>
      <c r="C29" s="62" t="s">
        <v>585</v>
      </c>
      <c r="D29" s="63">
        <v>44338</v>
      </c>
      <c r="E29" s="61" t="s">
        <v>1322</v>
      </c>
      <c r="F29" s="61"/>
      <c r="G29" s="61" t="s">
        <v>591</v>
      </c>
      <c r="H29" s="64">
        <v>50</v>
      </c>
      <c r="I29" s="73">
        <v>4</v>
      </c>
      <c r="J29" s="58"/>
      <c r="O29" s="66"/>
      <c r="P29" s="66"/>
      <c r="Q29" s="66"/>
      <c r="R29" s="66"/>
    </row>
    <row r="30" spans="1:18" ht="13.2">
      <c r="A30" s="61" t="s">
        <v>695</v>
      </c>
      <c r="B30" s="62" t="s">
        <v>1458</v>
      </c>
      <c r="C30" s="62" t="s">
        <v>592</v>
      </c>
      <c r="D30" s="63">
        <v>44339</v>
      </c>
      <c r="E30" s="61" t="s">
        <v>593</v>
      </c>
      <c r="F30" s="61"/>
      <c r="G30" s="61" t="s">
        <v>594</v>
      </c>
      <c r="H30" s="64">
        <v>9</v>
      </c>
      <c r="I30" s="73">
        <v>4</v>
      </c>
      <c r="J30" s="58"/>
      <c r="O30" s="66"/>
      <c r="P30" s="66"/>
      <c r="Q30" s="66"/>
      <c r="R30" s="66"/>
    </row>
    <row r="31" spans="1:18" ht="20.399999999999999">
      <c r="A31" s="61" t="s">
        <v>695</v>
      </c>
      <c r="B31" s="67">
        <v>44317</v>
      </c>
      <c r="C31" s="62" t="s">
        <v>595</v>
      </c>
      <c r="D31" s="63">
        <v>44340</v>
      </c>
      <c r="E31" s="61" t="s">
        <v>1323</v>
      </c>
      <c r="F31" s="61"/>
      <c r="G31" s="61" t="s">
        <v>596</v>
      </c>
      <c r="H31" s="64">
        <v>10</v>
      </c>
      <c r="I31" s="73">
        <v>4</v>
      </c>
      <c r="J31" s="58"/>
      <c r="O31" s="66"/>
      <c r="P31" s="66"/>
      <c r="Q31" s="66"/>
      <c r="R31" s="66"/>
    </row>
    <row r="32" spans="1:18" ht="13.2">
      <c r="A32" s="61" t="s">
        <v>695</v>
      </c>
      <c r="B32" s="62" t="s">
        <v>597</v>
      </c>
      <c r="C32" s="62" t="s">
        <v>598</v>
      </c>
      <c r="D32" s="63">
        <v>44341</v>
      </c>
      <c r="E32" s="61" t="s">
        <v>1324</v>
      </c>
      <c r="F32" s="61"/>
      <c r="G32" s="61" t="s">
        <v>599</v>
      </c>
      <c r="H32" s="64">
        <v>500</v>
      </c>
      <c r="I32" s="73">
        <v>1</v>
      </c>
      <c r="J32" s="58"/>
      <c r="O32" s="66"/>
      <c r="P32" s="66"/>
      <c r="Q32" s="66"/>
      <c r="R32" s="66"/>
    </row>
    <row r="33" spans="1:18" ht="13.2">
      <c r="A33" s="61" t="s">
        <v>695</v>
      </c>
      <c r="B33" s="62" t="s">
        <v>1459</v>
      </c>
      <c r="C33" s="62" t="s">
        <v>600</v>
      </c>
      <c r="D33" s="63">
        <v>44342</v>
      </c>
      <c r="E33" s="61" t="s">
        <v>601</v>
      </c>
      <c r="F33" s="61"/>
      <c r="G33" s="61" t="s">
        <v>602</v>
      </c>
      <c r="H33" s="64">
        <v>71.2</v>
      </c>
      <c r="I33" s="73">
        <v>3</v>
      </c>
      <c r="J33" s="58"/>
      <c r="O33" s="66"/>
      <c r="P33" s="66"/>
      <c r="Q33" s="66"/>
      <c r="R33" s="66"/>
    </row>
    <row r="34" spans="1:18" ht="51">
      <c r="A34" s="61" t="s">
        <v>695</v>
      </c>
      <c r="B34" s="62" t="s">
        <v>1460</v>
      </c>
      <c r="C34" s="62" t="s">
        <v>1126</v>
      </c>
      <c r="D34" s="63">
        <v>44343</v>
      </c>
      <c r="E34" s="61" t="s">
        <v>1325</v>
      </c>
      <c r="F34" s="61"/>
      <c r="G34" s="61" t="s">
        <v>603</v>
      </c>
      <c r="H34" s="64">
        <v>250</v>
      </c>
      <c r="I34" s="73">
        <v>1</v>
      </c>
      <c r="J34" s="58"/>
    </row>
    <row r="35" spans="1:18" ht="13.2">
      <c r="A35" s="61" t="s">
        <v>695</v>
      </c>
      <c r="B35" s="62" t="s">
        <v>1461</v>
      </c>
      <c r="C35" s="62" t="s">
        <v>604</v>
      </c>
      <c r="D35" s="63">
        <v>44344</v>
      </c>
      <c r="E35" s="61" t="s">
        <v>605</v>
      </c>
      <c r="F35" s="61"/>
      <c r="G35" s="61" t="s">
        <v>606</v>
      </c>
      <c r="H35" s="64">
        <v>320</v>
      </c>
      <c r="I35" s="73">
        <v>5</v>
      </c>
      <c r="J35" s="58"/>
    </row>
    <row r="36" spans="1:18" ht="13.2">
      <c r="A36" s="61" t="s">
        <v>695</v>
      </c>
      <c r="B36" s="62" t="s">
        <v>1462</v>
      </c>
      <c r="C36" s="62" t="s">
        <v>607</v>
      </c>
      <c r="D36" s="63">
        <v>44345</v>
      </c>
      <c r="E36" s="61" t="s">
        <v>1326</v>
      </c>
      <c r="F36" s="61"/>
      <c r="G36" s="61" t="s">
        <v>608</v>
      </c>
      <c r="H36" s="64">
        <v>40</v>
      </c>
      <c r="I36" s="73">
        <v>4</v>
      </c>
      <c r="J36" s="58"/>
    </row>
    <row r="37" spans="1:18" ht="13.2">
      <c r="A37" s="61" t="s">
        <v>695</v>
      </c>
      <c r="B37" s="67">
        <v>44197</v>
      </c>
      <c r="C37" s="62" t="s">
        <v>1127</v>
      </c>
      <c r="D37" s="63">
        <v>44346</v>
      </c>
      <c r="E37" s="61" t="s">
        <v>609</v>
      </c>
      <c r="F37" s="61"/>
      <c r="G37" s="61" t="s">
        <v>610</v>
      </c>
      <c r="H37" s="64">
        <v>25</v>
      </c>
      <c r="I37" s="73">
        <v>4</v>
      </c>
      <c r="J37" s="58"/>
    </row>
    <row r="38" spans="1:18" ht="13.2">
      <c r="A38" s="61" t="s">
        <v>695</v>
      </c>
      <c r="B38" s="67">
        <v>44256</v>
      </c>
      <c r="C38" s="62" t="s">
        <v>611</v>
      </c>
      <c r="D38" s="63">
        <v>44347</v>
      </c>
      <c r="E38" s="61" t="s">
        <v>1327</v>
      </c>
      <c r="F38" s="61"/>
      <c r="G38" s="61" t="s">
        <v>612</v>
      </c>
      <c r="H38" s="64">
        <v>150</v>
      </c>
      <c r="I38" s="73">
        <v>4</v>
      </c>
      <c r="J38" s="58"/>
    </row>
    <row r="39" spans="1:18" ht="13.2">
      <c r="A39" s="61" t="s">
        <v>695</v>
      </c>
      <c r="B39" s="67">
        <v>44287</v>
      </c>
      <c r="C39" s="62" t="s">
        <v>613</v>
      </c>
      <c r="D39" s="63">
        <v>44348</v>
      </c>
      <c r="E39" s="61" t="s">
        <v>1328</v>
      </c>
      <c r="F39" s="61"/>
      <c r="G39" s="61" t="s">
        <v>614</v>
      </c>
      <c r="H39" s="64">
        <v>100</v>
      </c>
      <c r="I39" s="73">
        <v>4</v>
      </c>
      <c r="J39" s="58"/>
    </row>
    <row r="40" spans="1:18">
      <c r="A40" s="61" t="s">
        <v>695</v>
      </c>
      <c r="B40" s="62" t="s">
        <v>1463</v>
      </c>
      <c r="C40" s="62" t="s">
        <v>615</v>
      </c>
      <c r="D40" s="63">
        <v>44349</v>
      </c>
      <c r="E40" s="61" t="s">
        <v>1329</v>
      </c>
      <c r="F40" s="61"/>
      <c r="G40" s="61" t="s">
        <v>616</v>
      </c>
      <c r="H40" s="64">
        <v>74.099999999999994</v>
      </c>
      <c r="I40" s="73">
        <v>4</v>
      </c>
    </row>
    <row r="41" spans="1:18">
      <c r="A41" s="61" t="s">
        <v>695</v>
      </c>
      <c r="B41" s="62" t="s">
        <v>1464</v>
      </c>
      <c r="C41" s="62" t="s">
        <v>617</v>
      </c>
      <c r="D41" s="63">
        <v>44350</v>
      </c>
      <c r="E41" s="61" t="s">
        <v>1330</v>
      </c>
      <c r="F41" s="61"/>
      <c r="G41" s="61" t="s">
        <v>618</v>
      </c>
      <c r="H41" s="64">
        <v>120</v>
      </c>
      <c r="I41" s="73">
        <v>2</v>
      </c>
    </row>
    <row r="42" spans="1:18" ht="40.799999999999997">
      <c r="A42" s="61" t="s">
        <v>695</v>
      </c>
      <c r="B42" s="62" t="s">
        <v>619</v>
      </c>
      <c r="C42" s="62" t="s">
        <v>619</v>
      </c>
      <c r="D42" s="63">
        <v>44351</v>
      </c>
      <c r="E42" s="61" t="s">
        <v>1331</v>
      </c>
      <c r="F42" s="61"/>
      <c r="G42" s="61" t="s">
        <v>620</v>
      </c>
      <c r="H42" s="64">
        <v>80</v>
      </c>
      <c r="I42" s="73">
        <v>3</v>
      </c>
    </row>
    <row r="43" spans="1:18">
      <c r="A43" s="61" t="s">
        <v>695</v>
      </c>
      <c r="B43" s="62" t="s">
        <v>621</v>
      </c>
      <c r="C43" s="62" t="s">
        <v>622</v>
      </c>
      <c r="D43" s="63">
        <v>44352</v>
      </c>
      <c r="E43" s="61" t="s">
        <v>1332</v>
      </c>
      <c r="F43" s="61"/>
      <c r="G43" s="61" t="s">
        <v>623</v>
      </c>
      <c r="H43" s="64">
        <v>600</v>
      </c>
      <c r="I43" s="73">
        <v>1</v>
      </c>
    </row>
    <row r="44" spans="1:18" s="68" customFormat="1" ht="20.399999999999999">
      <c r="A44" s="61" t="s">
        <v>695</v>
      </c>
      <c r="B44" s="62" t="s">
        <v>595</v>
      </c>
      <c r="C44" s="62" t="s">
        <v>624</v>
      </c>
      <c r="D44" s="63">
        <v>44353</v>
      </c>
      <c r="E44" s="61" t="s">
        <v>625</v>
      </c>
      <c r="F44" s="61"/>
      <c r="G44" s="61" t="s">
        <v>626</v>
      </c>
      <c r="H44" s="64">
        <v>10</v>
      </c>
      <c r="I44" s="73">
        <v>3</v>
      </c>
      <c r="K44" s="65"/>
      <c r="L44" s="65"/>
      <c r="M44" s="65"/>
      <c r="N44" s="65"/>
      <c r="O44" s="65"/>
      <c r="P44" s="65"/>
      <c r="Q44" s="65"/>
      <c r="R44" s="65"/>
    </row>
    <row r="45" spans="1:18" s="68" customFormat="1">
      <c r="A45" s="61" t="s">
        <v>695</v>
      </c>
      <c r="B45" s="62" t="s">
        <v>627</v>
      </c>
      <c r="C45" s="62" t="s">
        <v>628</v>
      </c>
      <c r="D45" s="63">
        <v>44354</v>
      </c>
      <c r="E45" s="61" t="s">
        <v>629</v>
      </c>
      <c r="F45" s="61"/>
      <c r="G45" s="61" t="s">
        <v>630</v>
      </c>
      <c r="H45" s="64">
        <v>19</v>
      </c>
      <c r="I45" s="73">
        <v>2</v>
      </c>
      <c r="K45" s="65"/>
      <c r="L45" s="65"/>
      <c r="M45" s="65"/>
      <c r="N45" s="65"/>
      <c r="O45" s="65"/>
      <c r="P45" s="65"/>
      <c r="Q45" s="65"/>
      <c r="R45" s="65"/>
    </row>
    <row r="46" spans="1:18" s="68" customFormat="1">
      <c r="A46" s="61" t="s">
        <v>695</v>
      </c>
      <c r="B46" s="62" t="s">
        <v>1465</v>
      </c>
      <c r="C46" s="62" t="s">
        <v>631</v>
      </c>
      <c r="D46" s="63">
        <v>44355</v>
      </c>
      <c r="E46" s="61" t="s">
        <v>632</v>
      </c>
      <c r="F46" s="61"/>
      <c r="G46" s="61" t="s">
        <v>633</v>
      </c>
      <c r="H46" s="64">
        <v>230</v>
      </c>
      <c r="I46" s="73">
        <v>2</v>
      </c>
      <c r="K46" s="65"/>
      <c r="L46" s="65"/>
      <c r="M46" s="65"/>
      <c r="N46" s="65"/>
      <c r="O46" s="65"/>
      <c r="P46" s="65"/>
      <c r="Q46" s="65"/>
      <c r="R46" s="65"/>
    </row>
    <row r="47" spans="1:18" s="68" customFormat="1">
      <c r="A47" s="61" t="s">
        <v>695</v>
      </c>
      <c r="B47" s="62" t="s">
        <v>1466</v>
      </c>
      <c r="C47" s="62" t="s">
        <v>1128</v>
      </c>
      <c r="D47" s="63">
        <v>44356</v>
      </c>
      <c r="E47" s="61" t="s">
        <v>1333</v>
      </c>
      <c r="F47" s="61"/>
      <c r="G47" s="61" t="s">
        <v>634</v>
      </c>
      <c r="H47" s="64">
        <v>175</v>
      </c>
      <c r="I47" s="73">
        <v>2</v>
      </c>
      <c r="K47" s="65"/>
      <c r="L47" s="65"/>
      <c r="M47" s="65"/>
      <c r="N47" s="65"/>
      <c r="O47" s="65"/>
      <c r="P47" s="65"/>
      <c r="Q47" s="65"/>
      <c r="R47" s="65"/>
    </row>
    <row r="48" spans="1:18" s="68" customFormat="1">
      <c r="A48" s="61" t="s">
        <v>695</v>
      </c>
      <c r="B48" s="62" t="s">
        <v>635</v>
      </c>
      <c r="C48" s="62">
        <v>369963</v>
      </c>
      <c r="D48" s="63">
        <v>44357</v>
      </c>
      <c r="E48" s="61" t="s">
        <v>636</v>
      </c>
      <c r="F48" s="61"/>
      <c r="G48" s="61" t="s">
        <v>637</v>
      </c>
      <c r="H48" s="64"/>
      <c r="I48" s="73">
        <v>1</v>
      </c>
      <c r="K48" s="65"/>
      <c r="L48" s="65"/>
      <c r="M48" s="65"/>
      <c r="N48" s="65"/>
      <c r="O48" s="65"/>
      <c r="P48" s="65"/>
      <c r="Q48" s="65"/>
      <c r="R48" s="65"/>
    </row>
    <row r="49" spans="1:18" s="68" customFormat="1" ht="81.599999999999994">
      <c r="A49" s="61" t="s">
        <v>696</v>
      </c>
      <c r="B49" s="62"/>
      <c r="C49" s="62"/>
      <c r="D49" s="63">
        <v>44358</v>
      </c>
      <c r="E49" s="61" t="s">
        <v>1334</v>
      </c>
      <c r="F49" s="61"/>
      <c r="G49" s="61"/>
      <c r="H49" s="64"/>
      <c r="I49" s="73">
        <v>10</v>
      </c>
      <c r="K49" s="65"/>
      <c r="L49" s="65"/>
      <c r="M49" s="65"/>
      <c r="N49" s="65"/>
      <c r="O49" s="65"/>
      <c r="P49" s="65"/>
      <c r="Q49" s="65"/>
      <c r="R49" s="65"/>
    </row>
    <row r="50" spans="1:18" s="68" customFormat="1">
      <c r="A50" s="61" t="s">
        <v>696</v>
      </c>
      <c r="B50" s="62" t="s">
        <v>1467</v>
      </c>
      <c r="C50" s="62">
        <v>20200136</v>
      </c>
      <c r="D50" s="63">
        <v>44359</v>
      </c>
      <c r="E50" s="61" t="s">
        <v>1335</v>
      </c>
      <c r="F50" s="61"/>
      <c r="G50" s="61" t="s">
        <v>638</v>
      </c>
      <c r="H50" s="64">
        <v>360</v>
      </c>
      <c r="I50" s="73">
        <v>10</v>
      </c>
      <c r="K50" s="65"/>
      <c r="L50" s="65"/>
      <c r="M50" s="65"/>
      <c r="N50" s="65"/>
      <c r="O50" s="65"/>
      <c r="P50" s="65"/>
      <c r="Q50" s="65"/>
      <c r="R50" s="65"/>
    </row>
    <row r="51" spans="1:18" s="68" customFormat="1">
      <c r="A51" s="61" t="s">
        <v>696</v>
      </c>
      <c r="B51" s="62" t="s">
        <v>1468</v>
      </c>
      <c r="C51" s="62" t="s">
        <v>598</v>
      </c>
      <c r="D51" s="63">
        <v>44360</v>
      </c>
      <c r="E51" s="61" t="s">
        <v>639</v>
      </c>
      <c r="F51" s="61"/>
      <c r="G51" s="61" t="s">
        <v>599</v>
      </c>
      <c r="H51" s="64">
        <v>500</v>
      </c>
      <c r="I51" s="73">
        <v>10</v>
      </c>
      <c r="K51" s="65"/>
      <c r="L51" s="65"/>
      <c r="M51" s="65"/>
      <c r="N51" s="65"/>
      <c r="O51" s="65"/>
      <c r="P51" s="65"/>
      <c r="Q51" s="65"/>
      <c r="R51" s="65"/>
    </row>
    <row r="52" spans="1:18" s="68" customFormat="1">
      <c r="A52" s="61" t="s">
        <v>696</v>
      </c>
      <c r="B52" s="67">
        <v>44409</v>
      </c>
      <c r="C52" s="62" t="s">
        <v>640</v>
      </c>
      <c r="D52" s="63">
        <v>44361</v>
      </c>
      <c r="E52" s="61" t="s">
        <v>1336</v>
      </c>
      <c r="F52" s="61"/>
      <c r="G52" s="61" t="s">
        <v>641</v>
      </c>
      <c r="H52" s="64">
        <v>20</v>
      </c>
      <c r="I52" s="73">
        <v>10</v>
      </c>
      <c r="K52" s="65"/>
      <c r="L52" s="65"/>
      <c r="M52" s="65"/>
      <c r="N52" s="65"/>
      <c r="O52" s="65"/>
      <c r="P52" s="65"/>
      <c r="Q52" s="65"/>
      <c r="R52" s="65"/>
    </row>
    <row r="53" spans="1:18" s="68" customFormat="1">
      <c r="A53" s="61" t="s">
        <v>696</v>
      </c>
      <c r="B53" s="62" t="s">
        <v>1469</v>
      </c>
      <c r="C53" s="62" t="s">
        <v>642</v>
      </c>
      <c r="D53" s="63">
        <v>44362</v>
      </c>
      <c r="E53" s="61" t="s">
        <v>643</v>
      </c>
      <c r="F53" s="61"/>
      <c r="G53" s="61" t="s">
        <v>644</v>
      </c>
      <c r="H53" s="64">
        <v>25</v>
      </c>
      <c r="I53" s="73">
        <v>10</v>
      </c>
      <c r="K53" s="65"/>
      <c r="L53" s="65"/>
      <c r="M53" s="65"/>
      <c r="N53" s="65"/>
      <c r="O53" s="65"/>
      <c r="P53" s="65"/>
      <c r="Q53" s="65"/>
      <c r="R53" s="65"/>
    </row>
    <row r="54" spans="1:18" s="68" customFormat="1" ht="20.399999999999999">
      <c r="A54" s="61" t="s">
        <v>697</v>
      </c>
      <c r="B54" s="67">
        <v>44440</v>
      </c>
      <c r="C54" s="62" t="s">
        <v>1129</v>
      </c>
      <c r="D54" s="63">
        <v>44363</v>
      </c>
      <c r="E54" s="61" t="s">
        <v>645</v>
      </c>
      <c r="F54" s="61"/>
      <c r="G54" s="61" t="s">
        <v>646</v>
      </c>
      <c r="H54" s="64">
        <v>20000</v>
      </c>
      <c r="I54" s="73">
        <v>5</v>
      </c>
      <c r="K54" s="65"/>
      <c r="L54" s="65"/>
      <c r="M54" s="65"/>
      <c r="N54" s="65"/>
      <c r="O54" s="65"/>
      <c r="P54" s="65"/>
      <c r="Q54" s="65"/>
      <c r="R54" s="65"/>
    </row>
    <row r="55" spans="1:18" s="68" customFormat="1" ht="40.799999999999997">
      <c r="A55" s="61" t="s">
        <v>698</v>
      </c>
      <c r="B55" s="62" t="s">
        <v>1470</v>
      </c>
      <c r="C55" s="62" t="s">
        <v>647</v>
      </c>
      <c r="D55" s="63">
        <v>44364</v>
      </c>
      <c r="E55" s="61" t="s">
        <v>648</v>
      </c>
      <c r="F55" s="61"/>
      <c r="G55" s="61" t="s">
        <v>649</v>
      </c>
      <c r="H55" s="64">
        <v>30000</v>
      </c>
      <c r="I55" s="73">
        <v>5</v>
      </c>
      <c r="K55" s="65"/>
      <c r="L55" s="65"/>
      <c r="M55" s="65"/>
      <c r="N55" s="65"/>
      <c r="O55" s="65"/>
      <c r="P55" s="65"/>
      <c r="Q55" s="65"/>
      <c r="R55" s="65"/>
    </row>
    <row r="56" spans="1:18" s="68" customFormat="1" ht="112.2">
      <c r="A56" s="61" t="s">
        <v>650</v>
      </c>
      <c r="B56" s="62"/>
      <c r="C56" s="62"/>
      <c r="D56" s="63">
        <v>44365</v>
      </c>
      <c r="E56" s="61" t="s">
        <v>1337</v>
      </c>
      <c r="F56" s="61"/>
      <c r="G56" s="61" t="s">
        <v>506</v>
      </c>
      <c r="H56" s="64"/>
      <c r="I56" s="73"/>
      <c r="K56" s="65"/>
      <c r="L56" s="65"/>
      <c r="M56" s="65"/>
      <c r="N56" s="65"/>
      <c r="O56" s="65"/>
      <c r="P56" s="65"/>
      <c r="Q56" s="65"/>
      <c r="R56" s="65"/>
    </row>
    <row r="57" spans="1:18" s="68" customFormat="1">
      <c r="A57" s="61" t="s">
        <v>695</v>
      </c>
      <c r="B57" s="62" t="s">
        <v>651</v>
      </c>
      <c r="C57" s="62" t="s">
        <v>652</v>
      </c>
      <c r="D57" s="63">
        <v>44366</v>
      </c>
      <c r="E57" s="61" t="s">
        <v>1338</v>
      </c>
      <c r="F57" s="61"/>
      <c r="G57" s="61" t="s">
        <v>653</v>
      </c>
      <c r="H57" s="64">
        <v>123</v>
      </c>
      <c r="I57" s="73">
        <v>2</v>
      </c>
      <c r="K57" s="65"/>
      <c r="L57" s="65"/>
      <c r="M57" s="65"/>
      <c r="N57" s="65"/>
      <c r="O57" s="65"/>
      <c r="P57" s="65"/>
      <c r="Q57" s="65"/>
      <c r="R57" s="65"/>
    </row>
    <row r="58" spans="1:18" s="68" customFormat="1" ht="20.399999999999999">
      <c r="A58" s="61" t="s">
        <v>695</v>
      </c>
      <c r="B58" s="62" t="s">
        <v>654</v>
      </c>
      <c r="C58" s="62" t="s">
        <v>655</v>
      </c>
      <c r="D58" s="63">
        <v>44367</v>
      </c>
      <c r="E58" s="61" t="s">
        <v>1339</v>
      </c>
      <c r="F58" s="61"/>
      <c r="G58" s="61" t="s">
        <v>656</v>
      </c>
      <c r="H58" s="64">
        <v>1600</v>
      </c>
      <c r="I58" s="73">
        <v>2</v>
      </c>
      <c r="K58" s="65"/>
      <c r="L58" s="65"/>
      <c r="M58" s="65"/>
      <c r="N58" s="65"/>
      <c r="O58" s="65"/>
      <c r="P58" s="65"/>
      <c r="Q58" s="65"/>
      <c r="R58" s="65"/>
    </row>
    <row r="59" spans="1:18" s="68" customFormat="1">
      <c r="A59" s="61" t="s">
        <v>695</v>
      </c>
      <c r="B59" s="62"/>
      <c r="C59" s="62"/>
      <c r="D59" s="63">
        <v>44368</v>
      </c>
      <c r="E59" s="61" t="s">
        <v>582</v>
      </c>
      <c r="F59" s="61"/>
      <c r="G59" s="61"/>
      <c r="H59" s="64"/>
      <c r="I59" s="73">
        <v>2</v>
      </c>
      <c r="K59" s="65"/>
      <c r="L59" s="65"/>
      <c r="M59" s="65"/>
      <c r="N59" s="65"/>
      <c r="O59" s="65"/>
      <c r="P59" s="65"/>
      <c r="Q59" s="65"/>
      <c r="R59" s="65"/>
    </row>
    <row r="60" spans="1:18" s="68" customFormat="1">
      <c r="A60" s="61" t="s">
        <v>695</v>
      </c>
      <c r="B60" s="62" t="s">
        <v>657</v>
      </c>
      <c r="C60" s="62" t="s">
        <v>658</v>
      </c>
      <c r="D60" s="63">
        <v>44369</v>
      </c>
      <c r="E60" s="61" t="s">
        <v>659</v>
      </c>
      <c r="F60" s="61"/>
      <c r="G60" s="61" t="s">
        <v>660</v>
      </c>
      <c r="H60" s="64">
        <v>21.36</v>
      </c>
      <c r="I60" s="73">
        <v>2</v>
      </c>
      <c r="K60" s="65"/>
      <c r="L60" s="65"/>
      <c r="M60" s="65"/>
      <c r="N60" s="65"/>
      <c r="O60" s="65"/>
      <c r="P60" s="65"/>
      <c r="Q60" s="65"/>
      <c r="R60" s="65"/>
    </row>
    <row r="61" spans="1:18" s="68" customFormat="1">
      <c r="A61" s="61" t="s">
        <v>695</v>
      </c>
      <c r="B61" s="62" t="s">
        <v>1471</v>
      </c>
      <c r="C61" s="62" t="s">
        <v>661</v>
      </c>
      <c r="D61" s="63">
        <v>44370</v>
      </c>
      <c r="E61" s="61" t="s">
        <v>1340</v>
      </c>
      <c r="F61" s="61"/>
      <c r="G61" s="61" t="s">
        <v>662</v>
      </c>
      <c r="H61" s="64">
        <v>20</v>
      </c>
      <c r="I61" s="73">
        <v>2</v>
      </c>
      <c r="K61" s="65"/>
      <c r="L61" s="65"/>
      <c r="M61" s="65"/>
      <c r="N61" s="65"/>
      <c r="O61" s="65"/>
      <c r="P61" s="65"/>
      <c r="Q61" s="65"/>
      <c r="R61" s="65"/>
    </row>
    <row r="62" spans="1:18" s="68" customFormat="1">
      <c r="A62" s="61" t="s">
        <v>695</v>
      </c>
      <c r="B62" s="62" t="s">
        <v>1472</v>
      </c>
      <c r="C62" s="62" t="s">
        <v>663</v>
      </c>
      <c r="D62" s="63">
        <v>44371</v>
      </c>
      <c r="E62" s="61" t="s">
        <v>1341</v>
      </c>
      <c r="F62" s="61"/>
      <c r="G62" s="61" t="s">
        <v>664</v>
      </c>
      <c r="H62" s="64">
        <v>200</v>
      </c>
      <c r="I62" s="73">
        <v>2</v>
      </c>
      <c r="K62" s="65"/>
      <c r="L62" s="65"/>
      <c r="M62" s="65"/>
      <c r="N62" s="65"/>
      <c r="O62" s="65"/>
      <c r="P62" s="65"/>
      <c r="Q62" s="65"/>
      <c r="R62" s="65"/>
    </row>
    <row r="63" spans="1:18" s="68" customFormat="1" ht="20.399999999999999">
      <c r="A63" s="61" t="s">
        <v>695</v>
      </c>
      <c r="B63" s="62" t="s">
        <v>1473</v>
      </c>
      <c r="C63" s="62" t="s">
        <v>665</v>
      </c>
      <c r="D63" s="63">
        <v>44372</v>
      </c>
      <c r="E63" s="61" t="s">
        <v>666</v>
      </c>
      <c r="F63" s="61"/>
      <c r="G63" s="61" t="s">
        <v>667</v>
      </c>
      <c r="H63" s="64">
        <v>201.5</v>
      </c>
      <c r="I63" s="73">
        <v>2</v>
      </c>
      <c r="K63" s="65"/>
      <c r="L63" s="65"/>
      <c r="M63" s="65"/>
      <c r="N63" s="65"/>
      <c r="O63" s="65"/>
      <c r="P63" s="65"/>
      <c r="Q63" s="65"/>
      <c r="R63" s="65"/>
    </row>
    <row r="64" spans="1:18" s="68" customFormat="1" ht="20.399999999999999">
      <c r="A64" s="61" t="s">
        <v>695</v>
      </c>
      <c r="B64" s="62" t="s">
        <v>1474</v>
      </c>
      <c r="C64" s="62" t="s">
        <v>668</v>
      </c>
      <c r="D64" s="63">
        <v>44373</v>
      </c>
      <c r="E64" s="61" t="s">
        <v>669</v>
      </c>
      <c r="F64" s="61"/>
      <c r="G64" s="61" t="s">
        <v>670</v>
      </c>
      <c r="H64" s="64">
        <v>1010</v>
      </c>
      <c r="I64" s="73">
        <v>2</v>
      </c>
      <c r="K64" s="65"/>
      <c r="L64" s="65"/>
      <c r="M64" s="65"/>
      <c r="N64" s="65"/>
      <c r="O64" s="65"/>
      <c r="P64" s="65"/>
      <c r="Q64" s="65"/>
      <c r="R64" s="65"/>
    </row>
    <row r="65" spans="1:18" s="68" customFormat="1" ht="40.799999999999997">
      <c r="A65" s="61" t="s">
        <v>695</v>
      </c>
      <c r="B65" s="62" t="s">
        <v>671</v>
      </c>
      <c r="C65" s="62" t="s">
        <v>621</v>
      </c>
      <c r="D65" s="63">
        <v>44374</v>
      </c>
      <c r="E65" s="61" t="s">
        <v>1342</v>
      </c>
      <c r="F65" s="61"/>
      <c r="G65" s="61" t="s">
        <v>672</v>
      </c>
      <c r="H65" s="64">
        <v>1330</v>
      </c>
      <c r="I65" s="73">
        <v>2</v>
      </c>
      <c r="K65" s="65"/>
      <c r="L65" s="65"/>
      <c r="M65" s="65"/>
      <c r="N65" s="65"/>
      <c r="O65" s="65"/>
      <c r="P65" s="65"/>
      <c r="Q65" s="65"/>
      <c r="R65" s="65"/>
    </row>
    <row r="66" spans="1:18" s="68" customFormat="1" ht="20.399999999999999">
      <c r="A66" s="61" t="s">
        <v>699</v>
      </c>
      <c r="B66" s="67">
        <v>44531</v>
      </c>
      <c r="C66" s="62" t="s">
        <v>673</v>
      </c>
      <c r="D66" s="63">
        <v>44375</v>
      </c>
      <c r="E66" s="61" t="s">
        <v>1343</v>
      </c>
      <c r="F66" s="61"/>
      <c r="G66" s="61" t="s">
        <v>674</v>
      </c>
      <c r="H66" s="64">
        <v>1000</v>
      </c>
      <c r="I66" s="73">
        <v>10</v>
      </c>
      <c r="K66" s="65"/>
      <c r="L66" s="65"/>
      <c r="M66" s="65"/>
      <c r="N66" s="65"/>
      <c r="O66" s="65"/>
      <c r="P66" s="65"/>
      <c r="Q66" s="65"/>
      <c r="R66" s="65"/>
    </row>
    <row r="67" spans="1:18" s="68" customFormat="1" ht="20.399999999999999">
      <c r="A67" s="61" t="s">
        <v>700</v>
      </c>
      <c r="B67" s="62" t="s">
        <v>1475</v>
      </c>
      <c r="C67" s="62" t="s">
        <v>675</v>
      </c>
      <c r="D67" s="63">
        <v>44376</v>
      </c>
      <c r="E67" s="61" t="s">
        <v>676</v>
      </c>
      <c r="F67" s="61"/>
      <c r="G67" s="61" t="s">
        <v>677</v>
      </c>
      <c r="H67" s="64">
        <v>200</v>
      </c>
      <c r="I67" s="73">
        <v>10</v>
      </c>
      <c r="K67" s="65"/>
      <c r="L67" s="65"/>
      <c r="M67" s="65"/>
      <c r="N67" s="65"/>
      <c r="O67" s="65"/>
      <c r="P67" s="65"/>
      <c r="Q67" s="65"/>
      <c r="R67" s="65"/>
    </row>
    <row r="68" spans="1:18" s="68" customFormat="1" ht="51">
      <c r="A68" s="61" t="s">
        <v>701</v>
      </c>
      <c r="B68" s="62"/>
      <c r="C68" s="62"/>
      <c r="D68" s="63">
        <v>44377</v>
      </c>
      <c r="E68" s="61" t="s">
        <v>1344</v>
      </c>
      <c r="F68" s="61"/>
      <c r="G68" s="61"/>
      <c r="H68" s="64"/>
      <c r="I68" s="73">
        <v>10</v>
      </c>
      <c r="K68" s="65"/>
      <c r="L68" s="65"/>
      <c r="M68" s="65"/>
      <c r="N68" s="65"/>
      <c r="O68" s="65"/>
      <c r="P68" s="65"/>
      <c r="Q68" s="65"/>
      <c r="R68" s="65"/>
    </row>
    <row r="69" spans="1:18" s="68" customFormat="1">
      <c r="A69" s="61" t="s">
        <v>701</v>
      </c>
      <c r="B69" s="62" t="s">
        <v>1476</v>
      </c>
      <c r="C69" s="62" t="s">
        <v>621</v>
      </c>
      <c r="D69" s="63">
        <v>44378</v>
      </c>
      <c r="E69" s="61" t="s">
        <v>678</v>
      </c>
      <c r="F69" s="61"/>
      <c r="G69" s="61" t="s">
        <v>679</v>
      </c>
      <c r="H69" s="64">
        <v>147.35</v>
      </c>
      <c r="I69" s="73">
        <v>10</v>
      </c>
      <c r="K69" s="65"/>
      <c r="L69" s="65"/>
      <c r="M69" s="65"/>
      <c r="N69" s="65"/>
      <c r="O69" s="65"/>
      <c r="P69" s="65"/>
      <c r="Q69" s="65"/>
      <c r="R69" s="65"/>
    </row>
    <row r="70" spans="1:18" s="68" customFormat="1" ht="40.799999999999997">
      <c r="A70" s="61" t="s">
        <v>701</v>
      </c>
      <c r="B70" s="62" t="s">
        <v>1477</v>
      </c>
      <c r="C70" s="62" t="s">
        <v>680</v>
      </c>
      <c r="D70" s="63">
        <v>44379</v>
      </c>
      <c r="E70" s="61" t="s">
        <v>681</v>
      </c>
      <c r="F70" s="61"/>
      <c r="G70" s="61" t="s">
        <v>682</v>
      </c>
      <c r="H70" s="64">
        <v>2500</v>
      </c>
      <c r="I70" s="73">
        <v>10</v>
      </c>
      <c r="K70" s="65"/>
      <c r="L70" s="65"/>
      <c r="M70" s="65"/>
      <c r="N70" s="65"/>
      <c r="O70" s="65"/>
      <c r="P70" s="65"/>
      <c r="Q70" s="65"/>
      <c r="R70" s="65"/>
    </row>
    <row r="71" spans="1:18" s="68" customFormat="1">
      <c r="A71" s="61" t="s">
        <v>701</v>
      </c>
      <c r="B71" s="62" t="s">
        <v>1478</v>
      </c>
      <c r="C71" s="62" t="s">
        <v>607</v>
      </c>
      <c r="D71" s="63">
        <v>44380</v>
      </c>
      <c r="E71" s="61" t="s">
        <v>683</v>
      </c>
      <c r="F71" s="61"/>
      <c r="G71" s="61" t="s">
        <v>684</v>
      </c>
      <c r="H71" s="64">
        <v>1200</v>
      </c>
      <c r="I71" s="73">
        <v>10</v>
      </c>
      <c r="K71" s="65"/>
      <c r="L71" s="65"/>
      <c r="M71" s="65"/>
      <c r="N71" s="65"/>
      <c r="O71" s="65"/>
      <c r="P71" s="65"/>
      <c r="Q71" s="65"/>
      <c r="R71" s="65"/>
    </row>
    <row r="72" spans="1:18" s="68" customFormat="1" ht="40.799999999999997">
      <c r="A72" s="61" t="s">
        <v>701</v>
      </c>
      <c r="B72" s="62" t="s">
        <v>1479</v>
      </c>
      <c r="C72" s="62" t="s">
        <v>685</v>
      </c>
      <c r="D72" s="63">
        <v>44381</v>
      </c>
      <c r="E72" s="61" t="s">
        <v>1345</v>
      </c>
      <c r="F72" s="61"/>
      <c r="G72" s="61" t="s">
        <v>686</v>
      </c>
      <c r="H72" s="64">
        <v>350</v>
      </c>
      <c r="I72" s="73">
        <v>10</v>
      </c>
      <c r="K72" s="65"/>
      <c r="L72" s="65"/>
      <c r="M72" s="65"/>
      <c r="N72" s="65"/>
      <c r="O72" s="65"/>
      <c r="P72" s="65"/>
      <c r="Q72" s="65"/>
      <c r="R72" s="65"/>
    </row>
    <row r="73" spans="1:18" s="68" customFormat="1" ht="51">
      <c r="A73" s="61" t="s">
        <v>701</v>
      </c>
      <c r="B73" s="62"/>
      <c r="C73" s="62"/>
      <c r="D73" s="63">
        <v>44382</v>
      </c>
      <c r="E73" s="61" t="s">
        <v>1346</v>
      </c>
      <c r="F73" s="61"/>
      <c r="G73" s="61"/>
      <c r="H73" s="64"/>
      <c r="I73" s="73">
        <v>10</v>
      </c>
      <c r="K73" s="65"/>
      <c r="L73" s="65"/>
      <c r="M73" s="65"/>
      <c r="N73" s="65"/>
      <c r="O73" s="65"/>
      <c r="P73" s="65"/>
      <c r="Q73" s="65"/>
      <c r="R73" s="65"/>
    </row>
    <row r="74" spans="1:18" s="68" customFormat="1">
      <c r="A74" s="61" t="s">
        <v>701</v>
      </c>
      <c r="B74" s="62" t="s">
        <v>1480</v>
      </c>
      <c r="C74" s="62" t="s">
        <v>687</v>
      </c>
      <c r="D74" s="63">
        <v>44383</v>
      </c>
      <c r="E74" s="61" t="s">
        <v>688</v>
      </c>
      <c r="F74" s="61"/>
      <c r="G74" s="61" t="s">
        <v>689</v>
      </c>
      <c r="H74" s="64"/>
      <c r="I74" s="73">
        <v>10</v>
      </c>
      <c r="K74" s="65"/>
      <c r="L74" s="65"/>
      <c r="M74" s="65"/>
      <c r="N74" s="65"/>
      <c r="O74" s="65"/>
      <c r="P74" s="65"/>
      <c r="Q74" s="65"/>
      <c r="R74" s="65"/>
    </row>
    <row r="75" spans="1:18" s="68" customFormat="1">
      <c r="A75" s="61" t="s">
        <v>701</v>
      </c>
      <c r="B75" s="62" t="s">
        <v>1481</v>
      </c>
      <c r="C75" s="62" t="s">
        <v>1130</v>
      </c>
      <c r="D75" s="63">
        <v>44384</v>
      </c>
      <c r="E75" s="61" t="s">
        <v>690</v>
      </c>
      <c r="F75" s="61"/>
      <c r="G75" s="61" t="s">
        <v>691</v>
      </c>
      <c r="H75" s="64"/>
      <c r="I75" s="73">
        <v>10</v>
      </c>
      <c r="K75" s="65"/>
      <c r="L75" s="65"/>
      <c r="M75" s="65"/>
      <c r="N75" s="65"/>
      <c r="O75" s="65"/>
      <c r="P75" s="65"/>
      <c r="Q75" s="65"/>
      <c r="R75" s="65"/>
    </row>
    <row r="76" spans="1:18" s="68" customFormat="1" ht="30.6">
      <c r="A76" s="61" t="s">
        <v>702</v>
      </c>
      <c r="B76" s="62" t="s">
        <v>1482</v>
      </c>
      <c r="C76" s="62" t="s">
        <v>692</v>
      </c>
      <c r="D76" s="63">
        <v>44385</v>
      </c>
      <c r="E76" s="61" t="s">
        <v>693</v>
      </c>
      <c r="F76" s="61"/>
      <c r="G76" s="61" t="s">
        <v>694</v>
      </c>
      <c r="H76" s="64">
        <v>10</v>
      </c>
      <c r="I76" s="73">
        <v>10</v>
      </c>
      <c r="K76" s="65"/>
      <c r="L76" s="65"/>
      <c r="M76" s="65"/>
      <c r="N76" s="65"/>
      <c r="O76" s="65"/>
      <c r="P76" s="65"/>
      <c r="Q76" s="65"/>
      <c r="R76" s="65"/>
    </row>
    <row r="77" spans="1:18" s="68" customFormat="1">
      <c r="A77" s="61"/>
      <c r="B77" s="62"/>
      <c r="C77" s="62"/>
      <c r="D77" s="63"/>
      <c r="E77" s="61"/>
      <c r="F77" s="61"/>
      <c r="G77" s="61"/>
      <c r="H77" s="64"/>
      <c r="I77" s="74"/>
      <c r="K77" s="65"/>
      <c r="L77" s="65"/>
      <c r="M77" s="65"/>
      <c r="N77" s="65"/>
      <c r="O77" s="65"/>
      <c r="P77" s="65"/>
      <c r="Q77" s="65"/>
      <c r="R77" s="65"/>
    </row>
    <row r="78" spans="1:18" s="68" customFormat="1">
      <c r="A78" s="61"/>
      <c r="B78" s="62"/>
      <c r="C78" s="62"/>
      <c r="D78" s="63"/>
      <c r="E78" s="61"/>
      <c r="F78" s="61"/>
      <c r="G78" s="61"/>
      <c r="H78" s="64"/>
      <c r="I78" s="74"/>
      <c r="K78" s="65"/>
      <c r="L78" s="65"/>
      <c r="M78" s="65"/>
      <c r="N78" s="65"/>
      <c r="O78" s="65"/>
      <c r="P78" s="65"/>
      <c r="Q78" s="65"/>
      <c r="R78" s="65"/>
    </row>
    <row r="79" spans="1:18" s="68" customFormat="1">
      <c r="A79" s="61"/>
      <c r="B79" s="62"/>
      <c r="C79" s="62"/>
      <c r="D79" s="63"/>
      <c r="E79" s="61"/>
      <c r="F79" s="61"/>
      <c r="G79" s="61"/>
      <c r="H79" s="64"/>
      <c r="I79" s="74"/>
      <c r="K79" s="65"/>
      <c r="L79" s="65"/>
      <c r="M79" s="65"/>
      <c r="N79" s="65"/>
      <c r="O79" s="65"/>
      <c r="P79" s="65"/>
      <c r="Q79" s="65"/>
      <c r="R79" s="65"/>
    </row>
    <row r="80" spans="1:18" s="68" customFormat="1">
      <c r="A80" s="61"/>
      <c r="B80" s="62"/>
      <c r="C80" s="62"/>
      <c r="D80" s="63"/>
      <c r="E80" s="61"/>
      <c r="F80" s="61"/>
      <c r="G80" s="61"/>
      <c r="H80" s="64"/>
      <c r="I80" s="74"/>
      <c r="K80" s="65"/>
      <c r="L80" s="65"/>
      <c r="M80" s="65"/>
      <c r="N80" s="65"/>
      <c r="O80" s="65"/>
      <c r="P80" s="65"/>
      <c r="Q80" s="65"/>
      <c r="R80" s="65"/>
    </row>
    <row r="81" spans="1:18" s="68" customFormat="1">
      <c r="A81" s="61"/>
      <c r="B81" s="62"/>
      <c r="C81" s="62"/>
      <c r="D81" s="63"/>
      <c r="E81" s="61"/>
      <c r="F81" s="61"/>
      <c r="G81" s="61"/>
      <c r="H81" s="64"/>
      <c r="I81" s="74"/>
      <c r="K81" s="65"/>
      <c r="L81" s="65"/>
      <c r="M81" s="65"/>
      <c r="N81" s="65"/>
      <c r="O81" s="65"/>
      <c r="P81" s="65"/>
      <c r="Q81" s="65"/>
      <c r="R81" s="65"/>
    </row>
    <row r="82" spans="1:18" s="68" customFormat="1">
      <c r="A82" s="61"/>
      <c r="B82" s="62"/>
      <c r="C82" s="62"/>
      <c r="D82" s="63"/>
      <c r="E82" s="61"/>
      <c r="F82" s="61"/>
      <c r="G82" s="61"/>
      <c r="H82" s="64"/>
      <c r="I82" s="74"/>
      <c r="K82" s="65"/>
      <c r="L82" s="65"/>
      <c r="M82" s="65"/>
      <c r="N82" s="65"/>
      <c r="O82" s="65"/>
      <c r="P82" s="65"/>
      <c r="Q82" s="65"/>
      <c r="R82" s="65"/>
    </row>
    <row r="83" spans="1:18" s="68" customFormat="1">
      <c r="A83" s="61"/>
      <c r="B83" s="62"/>
      <c r="C83" s="62"/>
      <c r="D83" s="63"/>
      <c r="E83" s="61"/>
      <c r="F83" s="61"/>
      <c r="G83" s="61"/>
      <c r="H83" s="64"/>
      <c r="I83" s="74"/>
      <c r="K83" s="65"/>
      <c r="L83" s="65"/>
      <c r="M83" s="65"/>
      <c r="N83" s="65"/>
      <c r="O83" s="65"/>
      <c r="P83" s="65"/>
      <c r="Q83" s="65"/>
      <c r="R83" s="65"/>
    </row>
    <row r="84" spans="1:18" s="68" customFormat="1">
      <c r="A84" s="61"/>
      <c r="B84" s="62"/>
      <c r="C84" s="62"/>
      <c r="D84" s="63"/>
      <c r="E84" s="61"/>
      <c r="F84" s="61"/>
      <c r="G84" s="61"/>
      <c r="H84" s="64"/>
      <c r="I84" s="74"/>
      <c r="K84" s="65"/>
      <c r="L84" s="65"/>
      <c r="M84" s="65"/>
      <c r="N84" s="65"/>
      <c r="O84" s="65"/>
      <c r="P84" s="65"/>
      <c r="Q84" s="65"/>
      <c r="R84" s="65"/>
    </row>
    <row r="85" spans="1:18" s="68" customFormat="1">
      <c r="A85" s="61"/>
      <c r="B85" s="62"/>
      <c r="C85" s="62"/>
      <c r="D85" s="63"/>
      <c r="E85" s="61"/>
      <c r="F85" s="61"/>
      <c r="G85" s="61"/>
      <c r="H85" s="64"/>
      <c r="I85" s="74"/>
      <c r="K85" s="65"/>
      <c r="L85" s="65"/>
      <c r="M85" s="65"/>
      <c r="N85" s="65"/>
      <c r="O85" s="65"/>
      <c r="P85" s="65"/>
      <c r="Q85" s="65"/>
      <c r="R85" s="65"/>
    </row>
    <row r="86" spans="1:18" s="68" customFormat="1">
      <c r="A86" s="61"/>
      <c r="B86" s="62"/>
      <c r="C86" s="62"/>
      <c r="D86" s="63"/>
      <c r="E86" s="61"/>
      <c r="F86" s="61"/>
      <c r="G86" s="61"/>
      <c r="H86" s="64"/>
      <c r="I86" s="74"/>
      <c r="K86" s="65"/>
      <c r="L86" s="65"/>
      <c r="M86" s="65"/>
      <c r="N86" s="65"/>
      <c r="O86" s="65"/>
      <c r="P86" s="65"/>
      <c r="Q86" s="65"/>
      <c r="R86" s="65"/>
    </row>
    <row r="87" spans="1:18" s="68" customFormat="1">
      <c r="A87" s="61"/>
      <c r="B87" s="62"/>
      <c r="C87" s="62"/>
      <c r="D87" s="63"/>
      <c r="E87" s="61"/>
      <c r="F87" s="61"/>
      <c r="G87" s="61"/>
      <c r="H87" s="64"/>
      <c r="I87" s="74"/>
      <c r="K87" s="65"/>
      <c r="L87" s="65"/>
      <c r="M87" s="65"/>
      <c r="N87" s="65"/>
      <c r="O87" s="65"/>
      <c r="P87" s="65"/>
      <c r="Q87" s="65"/>
      <c r="R87" s="65"/>
    </row>
    <row r="88" spans="1:18" s="68" customFormat="1">
      <c r="A88" s="61"/>
      <c r="B88" s="62"/>
      <c r="C88" s="62"/>
      <c r="D88" s="63"/>
      <c r="E88" s="61"/>
      <c r="F88" s="61"/>
      <c r="G88" s="61"/>
      <c r="H88" s="64"/>
      <c r="I88" s="74"/>
      <c r="K88" s="65"/>
      <c r="L88" s="65"/>
      <c r="M88" s="65"/>
      <c r="N88" s="65"/>
      <c r="O88" s="65"/>
      <c r="P88" s="65"/>
      <c r="Q88" s="65"/>
      <c r="R88" s="65"/>
    </row>
    <row r="89" spans="1:18" s="68" customFormat="1">
      <c r="A89" s="61"/>
      <c r="B89" s="62"/>
      <c r="C89" s="62"/>
      <c r="D89" s="63"/>
      <c r="E89" s="61"/>
      <c r="F89" s="61"/>
      <c r="G89" s="61"/>
      <c r="H89" s="64"/>
      <c r="I89" s="74"/>
      <c r="K89" s="65"/>
      <c r="L89" s="65"/>
      <c r="M89" s="65"/>
      <c r="N89" s="65"/>
      <c r="O89" s="65"/>
      <c r="P89" s="65"/>
      <c r="Q89" s="65"/>
      <c r="R89" s="65"/>
    </row>
    <row r="90" spans="1:18" s="68" customFormat="1">
      <c r="A90" s="61"/>
      <c r="B90" s="62"/>
      <c r="C90" s="62"/>
      <c r="D90" s="63"/>
      <c r="E90" s="61"/>
      <c r="F90" s="61"/>
      <c r="G90" s="61"/>
      <c r="H90" s="64"/>
      <c r="I90" s="74"/>
      <c r="K90" s="65"/>
      <c r="L90" s="65"/>
      <c r="M90" s="65"/>
      <c r="N90" s="65"/>
      <c r="O90" s="65"/>
      <c r="P90" s="65"/>
      <c r="Q90" s="65"/>
      <c r="R90" s="65"/>
    </row>
    <row r="91" spans="1:18" s="68" customFormat="1">
      <c r="A91" s="61"/>
      <c r="B91" s="62"/>
      <c r="C91" s="62"/>
      <c r="D91" s="63"/>
      <c r="E91" s="61"/>
      <c r="F91" s="61"/>
      <c r="G91" s="61"/>
      <c r="H91" s="64"/>
      <c r="I91" s="74"/>
      <c r="K91" s="65"/>
      <c r="L91" s="65"/>
      <c r="M91" s="65"/>
      <c r="N91" s="65"/>
      <c r="O91" s="65"/>
      <c r="P91" s="65"/>
      <c r="Q91" s="65"/>
      <c r="R91" s="65"/>
    </row>
    <row r="92" spans="1:18" s="68" customFormat="1">
      <c r="A92" s="61"/>
      <c r="B92" s="62"/>
      <c r="C92" s="62"/>
      <c r="D92" s="63"/>
      <c r="E92" s="61"/>
      <c r="F92" s="61"/>
      <c r="G92" s="61"/>
      <c r="H92" s="64"/>
      <c r="I92" s="74"/>
      <c r="K92" s="65"/>
      <c r="L92" s="65"/>
      <c r="M92" s="65"/>
      <c r="N92" s="65"/>
      <c r="O92" s="65"/>
      <c r="P92" s="65"/>
      <c r="Q92" s="65"/>
      <c r="R92" s="65"/>
    </row>
    <row r="93" spans="1:18" s="68" customFormat="1">
      <c r="A93" s="61"/>
      <c r="B93" s="62"/>
      <c r="C93" s="62"/>
      <c r="D93" s="63"/>
      <c r="E93" s="61"/>
      <c r="F93" s="61"/>
      <c r="G93" s="61"/>
      <c r="H93" s="64"/>
      <c r="I93" s="74"/>
      <c r="K93" s="65"/>
      <c r="L93" s="65"/>
      <c r="M93" s="65"/>
      <c r="N93" s="65"/>
      <c r="O93" s="65"/>
      <c r="P93" s="65"/>
      <c r="Q93" s="65"/>
      <c r="R93" s="65"/>
    </row>
    <row r="94" spans="1:18" s="68" customFormat="1">
      <c r="A94" s="61"/>
      <c r="B94" s="62"/>
      <c r="C94" s="62"/>
      <c r="D94" s="63"/>
      <c r="E94" s="61"/>
      <c r="F94" s="61"/>
      <c r="G94" s="61"/>
      <c r="H94" s="64"/>
      <c r="I94" s="74"/>
      <c r="K94" s="65"/>
      <c r="L94" s="65"/>
      <c r="M94" s="65"/>
      <c r="N94" s="65"/>
      <c r="O94" s="65"/>
      <c r="P94" s="65"/>
      <c r="Q94" s="65"/>
      <c r="R94" s="65"/>
    </row>
    <row r="95" spans="1:18" s="68" customFormat="1">
      <c r="A95" s="61"/>
      <c r="B95" s="62"/>
      <c r="C95" s="62"/>
      <c r="D95" s="63"/>
      <c r="E95" s="61"/>
      <c r="F95" s="61"/>
      <c r="G95" s="61"/>
      <c r="H95" s="64"/>
      <c r="I95" s="74"/>
      <c r="K95" s="65"/>
      <c r="L95" s="65"/>
      <c r="M95" s="65"/>
      <c r="N95" s="65"/>
      <c r="O95" s="65"/>
      <c r="P95" s="65"/>
      <c r="Q95" s="65"/>
      <c r="R95" s="65"/>
    </row>
    <row r="96" spans="1:18" s="68" customFormat="1">
      <c r="A96" s="61"/>
      <c r="B96" s="62"/>
      <c r="C96" s="62"/>
      <c r="D96" s="63"/>
      <c r="E96" s="61"/>
      <c r="F96" s="61"/>
      <c r="G96" s="61"/>
      <c r="H96" s="64"/>
      <c r="I96" s="74"/>
      <c r="K96" s="65"/>
      <c r="L96" s="65"/>
      <c r="M96" s="65"/>
      <c r="N96" s="65"/>
      <c r="O96" s="65"/>
      <c r="P96" s="65"/>
      <c r="Q96" s="65"/>
      <c r="R96" s="65"/>
    </row>
    <row r="97" spans="1:18" s="68" customFormat="1">
      <c r="A97" s="61"/>
      <c r="B97" s="62"/>
      <c r="C97" s="62"/>
      <c r="D97" s="63"/>
      <c r="E97" s="61"/>
      <c r="F97" s="61"/>
      <c r="G97" s="61"/>
      <c r="H97" s="64"/>
      <c r="I97" s="74"/>
      <c r="K97" s="65"/>
      <c r="L97" s="65"/>
      <c r="M97" s="65"/>
      <c r="N97" s="65"/>
      <c r="O97" s="65"/>
      <c r="P97" s="65"/>
      <c r="Q97" s="65"/>
      <c r="R97" s="65"/>
    </row>
    <row r="98" spans="1:18" s="68" customFormat="1">
      <c r="A98" s="61"/>
      <c r="B98" s="62"/>
      <c r="C98" s="62"/>
      <c r="D98" s="63"/>
      <c r="E98" s="61"/>
      <c r="F98" s="61"/>
      <c r="G98" s="61"/>
      <c r="H98" s="64"/>
      <c r="I98" s="74"/>
      <c r="K98" s="65"/>
      <c r="L98" s="65"/>
      <c r="M98" s="65"/>
      <c r="N98" s="65"/>
      <c r="O98" s="65"/>
      <c r="P98" s="65"/>
      <c r="Q98" s="65"/>
      <c r="R98" s="65"/>
    </row>
    <row r="99" spans="1:18" s="68" customFormat="1">
      <c r="A99" s="61"/>
      <c r="B99" s="62"/>
      <c r="C99" s="62"/>
      <c r="D99" s="63"/>
      <c r="E99" s="61"/>
      <c r="F99" s="61"/>
      <c r="G99" s="61"/>
      <c r="H99" s="64"/>
      <c r="I99" s="74"/>
      <c r="K99" s="65"/>
      <c r="L99" s="65"/>
      <c r="M99" s="65"/>
      <c r="N99" s="65"/>
      <c r="O99" s="65"/>
      <c r="P99" s="65"/>
      <c r="Q99" s="65"/>
      <c r="R99" s="65"/>
    </row>
    <row r="100" spans="1:18" s="68" customFormat="1">
      <c r="A100" s="61"/>
      <c r="B100" s="62"/>
      <c r="C100" s="62"/>
      <c r="D100" s="63"/>
      <c r="E100" s="61"/>
      <c r="F100" s="61"/>
      <c r="G100" s="61"/>
      <c r="H100" s="64"/>
      <c r="I100" s="74"/>
      <c r="K100" s="65"/>
      <c r="L100" s="65"/>
      <c r="M100" s="65"/>
      <c r="N100" s="65"/>
      <c r="O100" s="65"/>
      <c r="P100" s="65"/>
      <c r="Q100" s="65"/>
      <c r="R100" s="65"/>
    </row>
    <row r="101" spans="1:18" s="68" customFormat="1">
      <c r="A101" s="61"/>
      <c r="B101" s="62"/>
      <c r="C101" s="62"/>
      <c r="D101" s="63"/>
      <c r="E101" s="61"/>
      <c r="F101" s="61"/>
      <c r="G101" s="61"/>
      <c r="H101" s="64"/>
      <c r="I101" s="74"/>
      <c r="K101" s="65"/>
      <c r="L101" s="65"/>
      <c r="M101" s="65"/>
      <c r="N101" s="65"/>
      <c r="O101" s="65"/>
      <c r="P101" s="65"/>
      <c r="Q101" s="65"/>
      <c r="R101" s="65"/>
    </row>
    <row r="102" spans="1:18" s="68" customFormat="1">
      <c r="A102" s="61"/>
      <c r="B102" s="62"/>
      <c r="C102" s="62"/>
      <c r="D102" s="63"/>
      <c r="E102" s="61"/>
      <c r="F102" s="61"/>
      <c r="G102" s="61"/>
      <c r="H102" s="64"/>
      <c r="I102" s="74"/>
      <c r="K102" s="65"/>
      <c r="L102" s="65"/>
      <c r="M102" s="65"/>
      <c r="N102" s="65"/>
      <c r="O102" s="65"/>
      <c r="P102" s="65"/>
      <c r="Q102" s="65"/>
      <c r="R102" s="65"/>
    </row>
    <row r="103" spans="1:18" s="68" customFormat="1">
      <c r="A103" s="61"/>
      <c r="B103" s="62"/>
      <c r="C103" s="62"/>
      <c r="D103" s="63"/>
      <c r="E103" s="61"/>
      <c r="F103" s="61"/>
      <c r="G103" s="61"/>
      <c r="H103" s="64"/>
      <c r="I103" s="74"/>
      <c r="K103" s="65"/>
      <c r="L103" s="65"/>
      <c r="M103" s="65"/>
      <c r="N103" s="65"/>
      <c r="O103" s="65"/>
      <c r="P103" s="65"/>
      <c r="Q103" s="65"/>
      <c r="R103" s="65"/>
    </row>
    <row r="104" spans="1:18" s="68" customFormat="1">
      <c r="A104" s="61"/>
      <c r="B104" s="62"/>
      <c r="C104" s="62"/>
      <c r="D104" s="63"/>
      <c r="E104" s="61"/>
      <c r="F104" s="61"/>
      <c r="G104" s="61"/>
      <c r="H104" s="64"/>
      <c r="I104" s="74"/>
      <c r="K104" s="65"/>
      <c r="L104" s="65"/>
      <c r="M104" s="65"/>
      <c r="N104" s="65"/>
      <c r="O104" s="65"/>
      <c r="P104" s="65"/>
      <c r="Q104" s="65"/>
      <c r="R104" s="65"/>
    </row>
    <row r="105" spans="1:18" s="68" customFormat="1">
      <c r="A105" s="61"/>
      <c r="B105" s="62"/>
      <c r="C105" s="62"/>
      <c r="D105" s="63"/>
      <c r="E105" s="61"/>
      <c r="F105" s="61"/>
      <c r="G105" s="61"/>
      <c r="H105" s="64"/>
      <c r="I105" s="74"/>
      <c r="K105" s="65"/>
      <c r="L105" s="65"/>
      <c r="M105" s="65"/>
      <c r="N105" s="65"/>
      <c r="O105" s="65"/>
      <c r="P105" s="65"/>
      <c r="Q105" s="65"/>
      <c r="R105" s="65"/>
    </row>
    <row r="106" spans="1:18" s="68" customFormat="1">
      <c r="A106" s="61"/>
      <c r="B106" s="62"/>
      <c r="C106" s="62"/>
      <c r="D106" s="63"/>
      <c r="E106" s="61"/>
      <c r="F106" s="61"/>
      <c r="G106" s="61"/>
      <c r="H106" s="64"/>
      <c r="I106" s="74"/>
      <c r="K106" s="65"/>
      <c r="L106" s="65"/>
      <c r="M106" s="65"/>
      <c r="N106" s="65"/>
      <c r="O106" s="65"/>
      <c r="P106" s="65"/>
      <c r="Q106" s="65"/>
      <c r="R106" s="65"/>
    </row>
    <row r="107" spans="1:18" s="68" customFormat="1">
      <c r="A107" s="61"/>
      <c r="B107" s="62"/>
      <c r="C107" s="62"/>
      <c r="D107" s="63"/>
      <c r="E107" s="61"/>
      <c r="F107" s="61"/>
      <c r="G107" s="61"/>
      <c r="H107" s="64"/>
      <c r="I107" s="74"/>
      <c r="K107" s="65"/>
      <c r="L107" s="65"/>
      <c r="M107" s="65"/>
      <c r="N107" s="65"/>
      <c r="O107" s="65"/>
      <c r="P107" s="65"/>
      <c r="Q107" s="65"/>
      <c r="R107" s="65"/>
    </row>
    <row r="108" spans="1:18" s="68" customFormat="1">
      <c r="A108" s="61"/>
      <c r="B108" s="62"/>
      <c r="C108" s="62"/>
      <c r="D108" s="63"/>
      <c r="E108" s="61"/>
      <c r="F108" s="61"/>
      <c r="G108" s="61"/>
      <c r="H108" s="64"/>
      <c r="I108" s="74"/>
      <c r="K108" s="65"/>
      <c r="L108" s="65"/>
      <c r="M108" s="65"/>
      <c r="N108" s="65"/>
      <c r="O108" s="65"/>
      <c r="P108" s="65"/>
      <c r="Q108" s="65"/>
      <c r="R108" s="65"/>
    </row>
    <row r="109" spans="1:18" s="68" customFormat="1">
      <c r="A109" s="61"/>
      <c r="B109" s="62"/>
      <c r="C109" s="62"/>
      <c r="D109" s="63"/>
      <c r="E109" s="61"/>
      <c r="F109" s="61"/>
      <c r="G109" s="61"/>
      <c r="H109" s="64"/>
      <c r="I109" s="74"/>
      <c r="K109" s="65"/>
      <c r="L109" s="65"/>
      <c r="M109" s="65"/>
      <c r="N109" s="65"/>
      <c r="O109" s="65"/>
      <c r="P109" s="65"/>
      <c r="Q109" s="65"/>
      <c r="R109" s="65"/>
    </row>
    <row r="110" spans="1:18" s="68" customFormat="1">
      <c r="A110" s="61"/>
      <c r="B110" s="62"/>
      <c r="C110" s="62"/>
      <c r="D110" s="63"/>
      <c r="E110" s="61"/>
      <c r="F110" s="61"/>
      <c r="G110" s="61"/>
      <c r="H110" s="64"/>
      <c r="I110" s="74"/>
      <c r="K110" s="65"/>
      <c r="L110" s="65"/>
      <c r="M110" s="65"/>
      <c r="N110" s="65"/>
      <c r="O110" s="65"/>
      <c r="P110" s="65"/>
      <c r="Q110" s="65"/>
      <c r="R110" s="65"/>
    </row>
    <row r="111" spans="1:18" s="68" customFormat="1">
      <c r="A111" s="61"/>
      <c r="B111" s="62"/>
      <c r="C111" s="62"/>
      <c r="D111" s="63"/>
      <c r="E111" s="61"/>
      <c r="F111" s="61"/>
      <c r="G111" s="61"/>
      <c r="H111" s="64"/>
      <c r="I111" s="74"/>
      <c r="K111" s="65"/>
      <c r="L111" s="65"/>
      <c r="M111" s="65"/>
      <c r="N111" s="65"/>
      <c r="O111" s="65"/>
      <c r="P111" s="65"/>
      <c r="Q111" s="65"/>
      <c r="R111" s="65"/>
    </row>
    <row r="112" spans="1:18" s="68" customFormat="1">
      <c r="A112" s="61"/>
      <c r="B112" s="62"/>
      <c r="C112" s="62"/>
      <c r="D112" s="63"/>
      <c r="E112" s="61"/>
      <c r="F112" s="61"/>
      <c r="G112" s="61"/>
      <c r="H112" s="64"/>
      <c r="I112" s="74"/>
      <c r="K112" s="65"/>
      <c r="L112" s="65"/>
      <c r="M112" s="65"/>
      <c r="N112" s="65"/>
      <c r="O112" s="65"/>
      <c r="P112" s="65"/>
      <c r="Q112" s="65"/>
      <c r="R112" s="65"/>
    </row>
    <row r="113" spans="1:18" s="68" customFormat="1">
      <c r="A113" s="61"/>
      <c r="B113" s="62"/>
      <c r="C113" s="62"/>
      <c r="D113" s="63"/>
      <c r="E113" s="61"/>
      <c r="F113" s="61"/>
      <c r="G113" s="61"/>
      <c r="H113" s="64"/>
      <c r="I113" s="74"/>
      <c r="K113" s="65"/>
      <c r="L113" s="65"/>
      <c r="M113" s="65"/>
      <c r="N113" s="65"/>
      <c r="O113" s="65"/>
      <c r="P113" s="65"/>
      <c r="Q113" s="65"/>
      <c r="R113" s="65"/>
    </row>
    <row r="114" spans="1:18" s="68" customFormat="1">
      <c r="A114" s="61"/>
      <c r="B114" s="62"/>
      <c r="C114" s="62"/>
      <c r="D114" s="63"/>
      <c r="E114" s="61"/>
      <c r="F114" s="61"/>
      <c r="G114" s="61"/>
      <c r="H114" s="64"/>
      <c r="I114" s="74"/>
      <c r="K114" s="65"/>
      <c r="L114" s="65"/>
      <c r="M114" s="65"/>
      <c r="N114" s="65"/>
      <c r="O114" s="65"/>
      <c r="P114" s="65"/>
      <c r="Q114" s="65"/>
      <c r="R114" s="65"/>
    </row>
    <row r="115" spans="1:18" s="68" customFormat="1">
      <c r="A115" s="61"/>
      <c r="B115" s="62"/>
      <c r="C115" s="62"/>
      <c r="D115" s="63"/>
      <c r="E115" s="61"/>
      <c r="F115" s="61"/>
      <c r="G115" s="61"/>
      <c r="H115" s="64"/>
      <c r="I115" s="74"/>
      <c r="K115" s="65"/>
      <c r="L115" s="65"/>
      <c r="M115" s="65"/>
      <c r="N115" s="65"/>
      <c r="O115" s="65"/>
      <c r="P115" s="65"/>
      <c r="Q115" s="65"/>
      <c r="R115" s="65"/>
    </row>
    <row r="116" spans="1:18" s="68" customFormat="1">
      <c r="A116" s="61"/>
      <c r="B116" s="62"/>
      <c r="C116" s="62"/>
      <c r="D116" s="63"/>
      <c r="E116" s="61"/>
      <c r="F116" s="61"/>
      <c r="G116" s="61"/>
      <c r="H116" s="64"/>
      <c r="I116" s="74"/>
      <c r="K116" s="65"/>
      <c r="L116" s="65"/>
      <c r="M116" s="65"/>
      <c r="N116" s="65"/>
      <c r="O116" s="65"/>
      <c r="P116" s="65"/>
      <c r="Q116" s="65"/>
      <c r="R116" s="65"/>
    </row>
    <row r="117" spans="1:18" s="68" customFormat="1">
      <c r="A117" s="61"/>
      <c r="B117" s="62"/>
      <c r="C117" s="62"/>
      <c r="D117" s="63"/>
      <c r="E117" s="61"/>
      <c r="F117" s="61"/>
      <c r="G117" s="61"/>
      <c r="H117" s="64"/>
      <c r="I117" s="74"/>
      <c r="K117" s="65"/>
      <c r="L117" s="65"/>
      <c r="M117" s="65"/>
      <c r="N117" s="65"/>
      <c r="O117" s="65"/>
      <c r="P117" s="65"/>
      <c r="Q117" s="65"/>
      <c r="R117" s="65"/>
    </row>
    <row r="118" spans="1:18" s="68" customFormat="1">
      <c r="A118" s="61"/>
      <c r="B118" s="62"/>
      <c r="C118" s="62"/>
      <c r="D118" s="63"/>
      <c r="E118" s="61"/>
      <c r="F118" s="61"/>
      <c r="G118" s="61"/>
      <c r="H118" s="64"/>
      <c r="I118" s="74"/>
      <c r="K118" s="65"/>
      <c r="L118" s="65"/>
      <c r="M118" s="65"/>
      <c r="N118" s="65"/>
      <c r="O118" s="65"/>
      <c r="P118" s="65"/>
      <c r="Q118" s="65"/>
      <c r="R118" s="65"/>
    </row>
    <row r="119" spans="1:18" s="68" customFormat="1">
      <c r="A119" s="61"/>
      <c r="B119" s="62"/>
      <c r="C119" s="62"/>
      <c r="D119" s="63"/>
      <c r="E119" s="61"/>
      <c r="F119" s="61"/>
      <c r="G119" s="61"/>
      <c r="H119" s="64"/>
      <c r="I119" s="74"/>
      <c r="K119" s="65"/>
      <c r="L119" s="65"/>
      <c r="M119" s="65"/>
      <c r="N119" s="65"/>
      <c r="O119" s="65"/>
      <c r="P119" s="65"/>
      <c r="Q119" s="65"/>
      <c r="R119" s="65"/>
    </row>
    <row r="120" spans="1:18" s="68" customFormat="1">
      <c r="A120" s="61"/>
      <c r="B120" s="62"/>
      <c r="C120" s="62"/>
      <c r="D120" s="63"/>
      <c r="E120" s="61"/>
      <c r="F120" s="61"/>
      <c r="G120" s="61"/>
      <c r="H120" s="64"/>
      <c r="I120" s="74"/>
      <c r="K120" s="65"/>
      <c r="L120" s="65"/>
      <c r="M120" s="65"/>
      <c r="N120" s="65"/>
      <c r="O120" s="65"/>
      <c r="P120" s="65"/>
      <c r="Q120" s="65"/>
      <c r="R120" s="65"/>
    </row>
    <row r="121" spans="1:18" s="68" customFormat="1">
      <c r="A121" s="61"/>
      <c r="B121" s="62"/>
      <c r="C121" s="62"/>
      <c r="D121" s="63"/>
      <c r="E121" s="61"/>
      <c r="F121" s="61"/>
      <c r="G121" s="61"/>
      <c r="H121" s="64"/>
      <c r="I121" s="74"/>
      <c r="K121" s="65"/>
      <c r="L121" s="65"/>
      <c r="M121" s="65"/>
      <c r="N121" s="65"/>
      <c r="O121" s="65"/>
      <c r="P121" s="65"/>
      <c r="Q121" s="65"/>
      <c r="R121" s="65"/>
    </row>
    <row r="122" spans="1:18" s="68" customFormat="1">
      <c r="A122" s="61"/>
      <c r="B122" s="62"/>
      <c r="C122" s="62"/>
      <c r="D122" s="63"/>
      <c r="E122" s="61"/>
      <c r="F122" s="61"/>
      <c r="G122" s="61"/>
      <c r="H122" s="64"/>
      <c r="I122" s="74"/>
      <c r="K122" s="65"/>
      <c r="L122" s="65"/>
      <c r="M122" s="65"/>
      <c r="N122" s="65"/>
      <c r="O122" s="65"/>
      <c r="P122" s="65"/>
      <c r="Q122" s="65"/>
      <c r="R122" s="65"/>
    </row>
    <row r="123" spans="1:18" s="68" customFormat="1">
      <c r="A123" s="61"/>
      <c r="B123" s="62"/>
      <c r="C123" s="62"/>
      <c r="D123" s="63"/>
      <c r="E123" s="61"/>
      <c r="F123" s="61"/>
      <c r="G123" s="61"/>
      <c r="H123" s="64"/>
      <c r="I123" s="74"/>
      <c r="K123" s="65"/>
      <c r="L123" s="65"/>
      <c r="M123" s="65"/>
      <c r="N123" s="65"/>
      <c r="O123" s="65"/>
      <c r="P123" s="65"/>
      <c r="Q123" s="65"/>
      <c r="R123" s="65"/>
    </row>
    <row r="124" spans="1:18" s="68" customFormat="1">
      <c r="A124" s="61"/>
      <c r="B124" s="62"/>
      <c r="C124" s="62"/>
      <c r="D124" s="63"/>
      <c r="E124" s="61"/>
      <c r="F124" s="61"/>
      <c r="G124" s="61"/>
      <c r="H124" s="64"/>
      <c r="I124" s="74"/>
      <c r="K124" s="65"/>
      <c r="L124" s="65"/>
      <c r="M124" s="65"/>
      <c r="N124" s="65"/>
      <c r="O124" s="65"/>
      <c r="P124" s="65"/>
      <c r="Q124" s="65"/>
      <c r="R124" s="65"/>
    </row>
    <row r="125" spans="1:18" s="68" customFormat="1">
      <c r="A125" s="61"/>
      <c r="B125" s="62"/>
      <c r="C125" s="62"/>
      <c r="D125" s="63"/>
      <c r="E125" s="61"/>
      <c r="F125" s="61"/>
      <c r="G125" s="61"/>
      <c r="H125" s="64"/>
      <c r="I125" s="74"/>
      <c r="K125" s="65"/>
      <c r="L125" s="65"/>
      <c r="M125" s="65"/>
      <c r="N125" s="65"/>
      <c r="O125" s="65"/>
      <c r="P125" s="65"/>
      <c r="Q125" s="65"/>
      <c r="R125" s="65"/>
    </row>
    <row r="126" spans="1:18" s="68" customFormat="1">
      <c r="A126" s="61"/>
      <c r="B126" s="62"/>
      <c r="C126" s="62"/>
      <c r="D126" s="63"/>
      <c r="E126" s="61"/>
      <c r="F126" s="61"/>
      <c r="G126" s="61"/>
      <c r="H126" s="64"/>
      <c r="I126" s="74"/>
      <c r="K126" s="65"/>
      <c r="L126" s="65"/>
      <c r="M126" s="65"/>
      <c r="N126" s="65"/>
      <c r="O126" s="65"/>
      <c r="P126" s="65"/>
      <c r="Q126" s="65"/>
      <c r="R126" s="65"/>
    </row>
    <row r="127" spans="1:18" s="68" customFormat="1">
      <c r="A127" s="61"/>
      <c r="B127" s="62"/>
      <c r="C127" s="62"/>
      <c r="D127" s="63"/>
      <c r="E127" s="61"/>
      <c r="F127" s="61"/>
      <c r="G127" s="61"/>
      <c r="H127" s="64"/>
      <c r="I127" s="74"/>
      <c r="K127" s="65"/>
      <c r="L127" s="65"/>
      <c r="M127" s="65"/>
      <c r="N127" s="65"/>
      <c r="O127" s="65"/>
      <c r="P127" s="65"/>
      <c r="Q127" s="65"/>
      <c r="R127" s="65"/>
    </row>
    <row r="128" spans="1:18" s="68" customFormat="1">
      <c r="A128" s="61"/>
      <c r="B128" s="62"/>
      <c r="C128" s="62"/>
      <c r="D128" s="63"/>
      <c r="E128" s="61"/>
      <c r="F128" s="61"/>
      <c r="G128" s="61"/>
      <c r="H128" s="64"/>
      <c r="I128" s="74"/>
      <c r="K128" s="65"/>
      <c r="L128" s="65"/>
      <c r="M128" s="65"/>
      <c r="N128" s="65"/>
      <c r="O128" s="65"/>
      <c r="P128" s="65"/>
      <c r="Q128" s="65"/>
      <c r="R128" s="65"/>
    </row>
    <row r="129" spans="1:18" s="68" customFormat="1">
      <c r="A129" s="61"/>
      <c r="B129" s="62"/>
      <c r="C129" s="62"/>
      <c r="D129" s="63"/>
      <c r="E129" s="61"/>
      <c r="F129" s="61"/>
      <c r="G129" s="61"/>
      <c r="H129" s="64"/>
      <c r="I129" s="74"/>
      <c r="K129" s="65"/>
      <c r="L129" s="65"/>
      <c r="M129" s="65"/>
      <c r="N129" s="65"/>
      <c r="O129" s="65"/>
      <c r="P129" s="65"/>
      <c r="Q129" s="65"/>
      <c r="R129" s="65"/>
    </row>
    <row r="130" spans="1:18" s="68" customFormat="1">
      <c r="A130" s="61"/>
      <c r="B130" s="62"/>
      <c r="C130" s="62"/>
      <c r="D130" s="63"/>
      <c r="E130" s="61"/>
      <c r="F130" s="61"/>
      <c r="G130" s="61"/>
      <c r="H130" s="64"/>
      <c r="I130" s="74"/>
      <c r="K130" s="65"/>
      <c r="L130" s="65"/>
      <c r="M130" s="65"/>
      <c r="N130" s="65"/>
      <c r="O130" s="65"/>
      <c r="P130" s="65"/>
      <c r="Q130" s="65"/>
      <c r="R130" s="65"/>
    </row>
    <row r="131" spans="1:18" s="68" customFormat="1">
      <c r="A131" s="61"/>
      <c r="B131" s="62"/>
      <c r="C131" s="62"/>
      <c r="D131" s="63"/>
      <c r="E131" s="61"/>
      <c r="F131" s="61"/>
      <c r="G131" s="61"/>
      <c r="H131" s="64"/>
      <c r="I131" s="74"/>
      <c r="K131" s="65"/>
      <c r="L131" s="65"/>
      <c r="M131" s="65"/>
      <c r="N131" s="65"/>
      <c r="O131" s="65"/>
      <c r="P131" s="65"/>
      <c r="Q131" s="65"/>
      <c r="R131" s="65"/>
    </row>
    <row r="132" spans="1:18" s="68" customFormat="1">
      <c r="A132" s="61"/>
      <c r="B132" s="62"/>
      <c r="C132" s="62"/>
      <c r="D132" s="63"/>
      <c r="E132" s="61"/>
      <c r="F132" s="61"/>
      <c r="G132" s="61"/>
      <c r="H132" s="64"/>
      <c r="I132" s="74"/>
      <c r="K132" s="65"/>
      <c r="L132" s="65"/>
      <c r="M132" s="65"/>
      <c r="N132" s="65"/>
      <c r="O132" s="65"/>
      <c r="P132" s="65"/>
      <c r="Q132" s="65"/>
      <c r="R132" s="65"/>
    </row>
    <row r="133" spans="1:18" s="68" customFormat="1">
      <c r="A133" s="61"/>
      <c r="B133" s="62"/>
      <c r="C133" s="62"/>
      <c r="D133" s="63"/>
      <c r="E133" s="61"/>
      <c r="F133" s="61"/>
      <c r="G133" s="61"/>
      <c r="H133" s="64"/>
      <c r="I133" s="74"/>
      <c r="K133" s="65"/>
      <c r="L133" s="65"/>
      <c r="M133" s="65"/>
      <c r="N133" s="65"/>
      <c r="O133" s="65"/>
      <c r="P133" s="65"/>
      <c r="Q133" s="65"/>
      <c r="R133" s="65"/>
    </row>
    <row r="134" spans="1:18" s="68" customFormat="1">
      <c r="A134" s="61"/>
      <c r="B134" s="62"/>
      <c r="C134" s="62"/>
      <c r="D134" s="63"/>
      <c r="E134" s="61"/>
      <c r="F134" s="61"/>
      <c r="G134" s="61"/>
      <c r="H134" s="64"/>
      <c r="I134" s="74"/>
      <c r="K134" s="65"/>
      <c r="L134" s="65"/>
      <c r="M134" s="65"/>
      <c r="N134" s="65"/>
      <c r="O134" s="65"/>
      <c r="P134" s="65"/>
      <c r="Q134" s="65"/>
      <c r="R134" s="65"/>
    </row>
    <row r="135" spans="1:18" s="68" customFormat="1">
      <c r="A135" s="61"/>
      <c r="B135" s="62"/>
      <c r="C135" s="62"/>
      <c r="D135" s="63"/>
      <c r="E135" s="61"/>
      <c r="F135" s="61"/>
      <c r="G135" s="61"/>
      <c r="H135" s="64"/>
      <c r="I135" s="74"/>
      <c r="K135" s="65"/>
      <c r="L135" s="65"/>
      <c r="M135" s="65"/>
      <c r="N135" s="65"/>
      <c r="O135" s="65"/>
      <c r="P135" s="65"/>
      <c r="Q135" s="65"/>
      <c r="R135" s="65"/>
    </row>
    <row r="136" spans="1:18" s="68" customFormat="1">
      <c r="A136" s="61"/>
      <c r="B136" s="62"/>
      <c r="C136" s="62"/>
      <c r="D136" s="63"/>
      <c r="E136" s="61"/>
      <c r="F136" s="61"/>
      <c r="G136" s="61"/>
      <c r="H136" s="64"/>
      <c r="I136" s="74"/>
      <c r="K136" s="65"/>
      <c r="L136" s="65"/>
      <c r="M136" s="65"/>
      <c r="N136" s="65"/>
      <c r="O136" s="65"/>
      <c r="P136" s="65"/>
      <c r="Q136" s="65"/>
      <c r="R136" s="65"/>
    </row>
    <row r="137" spans="1:18" s="68" customFormat="1">
      <c r="A137" s="61"/>
      <c r="B137" s="62"/>
      <c r="C137" s="62"/>
      <c r="D137" s="63"/>
      <c r="E137" s="61"/>
      <c r="F137" s="61"/>
      <c r="G137" s="61"/>
      <c r="H137" s="64"/>
      <c r="I137" s="74"/>
      <c r="K137" s="65"/>
      <c r="L137" s="65"/>
      <c r="M137" s="65"/>
      <c r="N137" s="65"/>
      <c r="O137" s="65"/>
      <c r="P137" s="65"/>
      <c r="Q137" s="65"/>
      <c r="R137" s="65"/>
    </row>
    <row r="138" spans="1:18" s="68" customFormat="1">
      <c r="A138" s="61"/>
      <c r="B138" s="62"/>
      <c r="C138" s="62"/>
      <c r="D138" s="63"/>
      <c r="E138" s="61"/>
      <c r="F138" s="61"/>
      <c r="G138" s="61"/>
      <c r="H138" s="64"/>
      <c r="I138" s="74"/>
      <c r="K138" s="65"/>
      <c r="L138" s="65"/>
      <c r="M138" s="65"/>
      <c r="N138" s="65"/>
      <c r="O138" s="65"/>
      <c r="P138" s="65"/>
      <c r="Q138" s="65"/>
      <c r="R138" s="65"/>
    </row>
    <row r="139" spans="1:18" s="68" customFormat="1">
      <c r="A139" s="61"/>
      <c r="B139" s="62"/>
      <c r="C139" s="62"/>
      <c r="D139" s="63"/>
      <c r="E139" s="61"/>
      <c r="F139" s="61"/>
      <c r="G139" s="61"/>
      <c r="H139" s="64"/>
      <c r="I139" s="74"/>
      <c r="K139" s="65"/>
      <c r="L139" s="65"/>
      <c r="M139" s="65"/>
      <c r="N139" s="65"/>
      <c r="O139" s="65"/>
      <c r="P139" s="65"/>
      <c r="Q139" s="65"/>
      <c r="R139" s="65"/>
    </row>
    <row r="140" spans="1:18" s="68" customFormat="1">
      <c r="A140" s="61"/>
      <c r="B140" s="62"/>
      <c r="C140" s="62"/>
      <c r="D140" s="63"/>
      <c r="E140" s="61"/>
      <c r="F140" s="61"/>
      <c r="G140" s="61"/>
      <c r="H140" s="64"/>
      <c r="I140" s="74"/>
      <c r="K140" s="65"/>
      <c r="L140" s="65"/>
      <c r="M140" s="65"/>
      <c r="N140" s="65"/>
      <c r="O140" s="65"/>
      <c r="P140" s="65"/>
      <c r="Q140" s="65"/>
      <c r="R140" s="65"/>
    </row>
    <row r="141" spans="1:18" s="68" customFormat="1">
      <c r="A141" s="61"/>
      <c r="B141" s="62"/>
      <c r="C141" s="62"/>
      <c r="D141" s="63"/>
      <c r="E141" s="61"/>
      <c r="F141" s="61"/>
      <c r="G141" s="61"/>
      <c r="H141" s="64"/>
      <c r="I141" s="74"/>
      <c r="K141" s="65"/>
      <c r="L141" s="65"/>
      <c r="M141" s="65"/>
      <c r="N141" s="65"/>
      <c r="O141" s="65"/>
      <c r="P141" s="65"/>
      <c r="Q141" s="65"/>
      <c r="R141" s="65"/>
    </row>
    <row r="142" spans="1:18" s="68" customFormat="1">
      <c r="A142" s="61"/>
      <c r="B142" s="62"/>
      <c r="C142" s="62"/>
      <c r="D142" s="63"/>
      <c r="E142" s="61"/>
      <c r="F142" s="61"/>
      <c r="G142" s="61"/>
      <c r="H142" s="64"/>
      <c r="I142" s="74"/>
      <c r="K142" s="65"/>
      <c r="L142" s="65"/>
      <c r="M142" s="65"/>
      <c r="N142" s="65"/>
      <c r="O142" s="65"/>
      <c r="P142" s="65"/>
      <c r="Q142" s="65"/>
      <c r="R142" s="65"/>
    </row>
    <row r="143" spans="1:18" s="68" customFormat="1">
      <c r="A143" s="61"/>
      <c r="B143" s="62"/>
      <c r="C143" s="62"/>
      <c r="D143" s="63"/>
      <c r="E143" s="61"/>
      <c r="F143" s="61"/>
      <c r="G143" s="61"/>
      <c r="H143" s="64"/>
      <c r="I143" s="74"/>
      <c r="K143" s="65"/>
      <c r="L143" s="65"/>
      <c r="M143" s="65"/>
      <c r="N143" s="65"/>
      <c r="O143" s="65"/>
      <c r="P143" s="65"/>
      <c r="Q143" s="65"/>
      <c r="R143" s="65"/>
    </row>
    <row r="144" spans="1:18" s="68" customFormat="1">
      <c r="A144" s="61"/>
      <c r="B144" s="62"/>
      <c r="C144" s="62"/>
      <c r="D144" s="63"/>
      <c r="E144" s="61"/>
      <c r="F144" s="61"/>
      <c r="G144" s="61"/>
      <c r="H144" s="64"/>
      <c r="I144" s="74"/>
      <c r="K144" s="65"/>
      <c r="L144" s="65"/>
      <c r="M144" s="65"/>
      <c r="N144" s="65"/>
      <c r="O144" s="65"/>
      <c r="P144" s="65"/>
      <c r="Q144" s="65"/>
      <c r="R144" s="65"/>
    </row>
    <row r="145" spans="1:18" s="68" customFormat="1">
      <c r="A145" s="61"/>
      <c r="B145" s="62"/>
      <c r="C145" s="62"/>
      <c r="D145" s="63"/>
      <c r="E145" s="61"/>
      <c r="F145" s="61"/>
      <c r="G145" s="61"/>
      <c r="H145" s="64"/>
      <c r="I145" s="74"/>
      <c r="K145" s="65"/>
      <c r="L145" s="65"/>
      <c r="M145" s="65"/>
      <c r="N145" s="65"/>
      <c r="O145" s="65"/>
      <c r="P145" s="65"/>
      <c r="Q145" s="65"/>
      <c r="R145" s="65"/>
    </row>
    <row r="146" spans="1:18" s="68" customFormat="1">
      <c r="A146" s="61"/>
      <c r="B146" s="62"/>
      <c r="C146" s="62"/>
      <c r="D146" s="63"/>
      <c r="E146" s="61"/>
      <c r="F146" s="61"/>
      <c r="G146" s="61"/>
      <c r="H146" s="64"/>
      <c r="I146" s="74"/>
      <c r="K146" s="65"/>
      <c r="L146" s="65"/>
      <c r="M146" s="65"/>
      <c r="N146" s="65"/>
      <c r="O146" s="65"/>
      <c r="P146" s="65"/>
      <c r="Q146" s="65"/>
      <c r="R146" s="65"/>
    </row>
    <row r="147" spans="1:18" s="68" customFormat="1">
      <c r="A147" s="61"/>
      <c r="B147" s="62"/>
      <c r="C147" s="62"/>
      <c r="D147" s="63"/>
      <c r="E147" s="61"/>
      <c r="F147" s="61"/>
      <c r="G147" s="61"/>
      <c r="H147" s="64"/>
      <c r="I147" s="74"/>
      <c r="K147" s="65"/>
      <c r="L147" s="65"/>
      <c r="M147" s="65"/>
      <c r="N147" s="65"/>
      <c r="O147" s="65"/>
      <c r="P147" s="65"/>
      <c r="Q147" s="65"/>
      <c r="R147" s="65"/>
    </row>
    <row r="148" spans="1:18" s="68" customFormat="1">
      <c r="A148" s="61"/>
      <c r="B148" s="62"/>
      <c r="C148" s="62"/>
      <c r="D148" s="63"/>
      <c r="E148" s="61"/>
      <c r="F148" s="61"/>
      <c r="G148" s="61"/>
      <c r="H148" s="64"/>
      <c r="I148" s="74"/>
      <c r="K148" s="65"/>
      <c r="L148" s="65"/>
      <c r="M148" s="65"/>
      <c r="N148" s="65"/>
      <c r="O148" s="65"/>
      <c r="P148" s="65"/>
      <c r="Q148" s="65"/>
      <c r="R148" s="65"/>
    </row>
    <row r="149" spans="1:18" s="68" customFormat="1">
      <c r="A149" s="61"/>
      <c r="B149" s="62"/>
      <c r="C149" s="62"/>
      <c r="D149" s="63"/>
      <c r="E149" s="61"/>
      <c r="F149" s="61"/>
      <c r="G149" s="61"/>
      <c r="H149" s="64"/>
      <c r="I149" s="74"/>
      <c r="K149" s="65"/>
      <c r="L149" s="65"/>
      <c r="M149" s="65"/>
      <c r="N149" s="65"/>
      <c r="O149" s="65"/>
      <c r="P149" s="65"/>
      <c r="Q149" s="65"/>
      <c r="R149" s="65"/>
    </row>
    <row r="150" spans="1:18" s="68" customFormat="1">
      <c r="A150" s="61"/>
      <c r="B150" s="62"/>
      <c r="C150" s="62"/>
      <c r="D150" s="63"/>
      <c r="E150" s="61"/>
      <c r="F150" s="61"/>
      <c r="G150" s="61"/>
      <c r="H150" s="64"/>
      <c r="I150" s="74"/>
      <c r="K150" s="65"/>
      <c r="L150" s="65"/>
      <c r="M150" s="65"/>
      <c r="N150" s="65"/>
      <c r="O150" s="65"/>
      <c r="P150" s="65"/>
      <c r="Q150" s="65"/>
      <c r="R150" s="65"/>
    </row>
    <row r="151" spans="1:18" s="68" customFormat="1">
      <c r="A151" s="61"/>
      <c r="B151" s="62"/>
      <c r="C151" s="62"/>
      <c r="D151" s="63"/>
      <c r="E151" s="61"/>
      <c r="F151" s="61"/>
      <c r="G151" s="61"/>
      <c r="H151" s="64"/>
      <c r="I151" s="74"/>
      <c r="K151" s="65"/>
      <c r="L151" s="65"/>
      <c r="M151" s="65"/>
      <c r="N151" s="65"/>
      <c r="O151" s="65"/>
      <c r="P151" s="65"/>
      <c r="Q151" s="65"/>
      <c r="R151" s="65"/>
    </row>
    <row r="152" spans="1:18" s="68" customFormat="1">
      <c r="A152" s="61"/>
      <c r="B152" s="62"/>
      <c r="C152" s="62"/>
      <c r="D152" s="63"/>
      <c r="E152" s="61"/>
      <c r="F152" s="61"/>
      <c r="G152" s="61"/>
      <c r="H152" s="64"/>
      <c r="I152" s="74"/>
      <c r="K152" s="65"/>
      <c r="L152" s="65"/>
      <c r="M152" s="65"/>
      <c r="N152" s="65"/>
      <c r="O152" s="65"/>
      <c r="P152" s="65"/>
      <c r="Q152" s="65"/>
      <c r="R152" s="65"/>
    </row>
    <row r="153" spans="1:18" s="68" customFormat="1">
      <c r="A153" s="61"/>
      <c r="B153" s="62"/>
      <c r="C153" s="62"/>
      <c r="D153" s="63"/>
      <c r="E153" s="61"/>
      <c r="F153" s="61"/>
      <c r="G153" s="61"/>
      <c r="H153" s="64"/>
      <c r="I153" s="74"/>
      <c r="K153" s="65"/>
      <c r="L153" s="65"/>
      <c r="M153" s="65"/>
      <c r="N153" s="65"/>
      <c r="O153" s="65"/>
      <c r="P153" s="65"/>
      <c r="Q153" s="65"/>
      <c r="R153" s="65"/>
    </row>
    <row r="154" spans="1:18" s="68" customFormat="1">
      <c r="A154" s="61"/>
      <c r="B154" s="62"/>
      <c r="C154" s="62"/>
      <c r="D154" s="63"/>
      <c r="E154" s="61"/>
      <c r="F154" s="61"/>
      <c r="G154" s="61"/>
      <c r="H154" s="64"/>
      <c r="I154" s="74"/>
      <c r="K154" s="65"/>
      <c r="L154" s="65"/>
      <c r="M154" s="65"/>
      <c r="N154" s="65"/>
      <c r="O154" s="65"/>
      <c r="P154" s="65"/>
      <c r="Q154" s="65"/>
      <c r="R154" s="65"/>
    </row>
    <row r="155" spans="1:18" s="68" customFormat="1">
      <c r="A155" s="61"/>
      <c r="B155" s="62"/>
      <c r="C155" s="62"/>
      <c r="D155" s="63"/>
      <c r="E155" s="61"/>
      <c r="F155" s="61"/>
      <c r="G155" s="61"/>
      <c r="H155" s="64"/>
      <c r="I155" s="74"/>
      <c r="K155" s="65"/>
      <c r="L155" s="65"/>
      <c r="M155" s="65"/>
      <c r="N155" s="65"/>
      <c r="O155" s="65"/>
      <c r="P155" s="65"/>
      <c r="Q155" s="65"/>
      <c r="R155" s="65"/>
    </row>
    <row r="156" spans="1:18" s="68" customFormat="1">
      <c r="A156" s="61"/>
      <c r="B156" s="62"/>
      <c r="C156" s="62"/>
      <c r="D156" s="63"/>
      <c r="E156" s="61"/>
      <c r="F156" s="61"/>
      <c r="G156" s="61"/>
      <c r="H156" s="64"/>
      <c r="I156" s="74"/>
      <c r="K156" s="65"/>
      <c r="L156" s="65"/>
      <c r="M156" s="65"/>
      <c r="N156" s="65"/>
      <c r="O156" s="65"/>
      <c r="P156" s="65"/>
      <c r="Q156" s="65"/>
      <c r="R156" s="65"/>
    </row>
    <row r="157" spans="1:18" s="68" customFormat="1">
      <c r="A157" s="61"/>
      <c r="B157" s="62"/>
      <c r="C157" s="62"/>
      <c r="D157" s="63"/>
      <c r="E157" s="61"/>
      <c r="F157" s="61"/>
      <c r="G157" s="61"/>
      <c r="H157" s="64"/>
      <c r="I157" s="74"/>
      <c r="K157" s="65"/>
      <c r="L157" s="65"/>
      <c r="M157" s="65"/>
      <c r="N157" s="65"/>
      <c r="O157" s="65"/>
      <c r="P157" s="65"/>
      <c r="Q157" s="65"/>
      <c r="R157" s="65"/>
    </row>
    <row r="158" spans="1:18" s="68" customFormat="1">
      <c r="A158" s="61"/>
      <c r="B158" s="62"/>
      <c r="C158" s="62"/>
      <c r="D158" s="63"/>
      <c r="E158" s="61"/>
      <c r="F158" s="61"/>
      <c r="G158" s="61"/>
      <c r="H158" s="64"/>
      <c r="I158" s="74"/>
      <c r="K158" s="65"/>
      <c r="L158" s="65"/>
      <c r="M158" s="65"/>
      <c r="N158" s="65"/>
      <c r="O158" s="65"/>
      <c r="P158" s="65"/>
      <c r="Q158" s="65"/>
      <c r="R158" s="65"/>
    </row>
    <row r="159" spans="1:18" s="68" customFormat="1">
      <c r="A159" s="61"/>
      <c r="B159" s="62"/>
      <c r="C159" s="62"/>
      <c r="D159" s="63"/>
      <c r="E159" s="61"/>
      <c r="F159" s="61"/>
      <c r="G159" s="61"/>
      <c r="H159" s="64"/>
      <c r="I159" s="74"/>
      <c r="K159" s="65"/>
      <c r="L159" s="65"/>
      <c r="M159" s="65"/>
      <c r="N159" s="65"/>
      <c r="O159" s="65"/>
      <c r="P159" s="65"/>
      <c r="Q159" s="65"/>
      <c r="R159" s="65"/>
    </row>
    <row r="160" spans="1:18" s="68" customFormat="1">
      <c r="A160" s="61"/>
      <c r="B160" s="62"/>
      <c r="C160" s="62"/>
      <c r="D160" s="63"/>
      <c r="E160" s="61"/>
      <c r="F160" s="61"/>
      <c r="G160" s="61"/>
      <c r="H160" s="64"/>
      <c r="I160" s="74"/>
      <c r="K160" s="65"/>
      <c r="L160" s="65"/>
      <c r="M160" s="65"/>
      <c r="N160" s="65"/>
      <c r="O160" s="65"/>
      <c r="P160" s="65"/>
      <c r="Q160" s="65"/>
      <c r="R160" s="65"/>
    </row>
    <row r="161" spans="1:18" s="68" customFormat="1">
      <c r="A161" s="61"/>
      <c r="B161" s="62"/>
      <c r="C161" s="62"/>
      <c r="D161" s="63"/>
      <c r="E161" s="61"/>
      <c r="F161" s="61"/>
      <c r="G161" s="61"/>
      <c r="H161" s="64"/>
      <c r="I161" s="74"/>
      <c r="K161" s="65"/>
      <c r="L161" s="65"/>
      <c r="M161" s="65"/>
      <c r="N161" s="65"/>
      <c r="O161" s="65"/>
      <c r="P161" s="65"/>
      <c r="Q161" s="65"/>
      <c r="R161" s="65"/>
    </row>
    <row r="162" spans="1:18" s="68" customFormat="1">
      <c r="A162" s="61"/>
      <c r="B162" s="62"/>
      <c r="C162" s="62"/>
      <c r="D162" s="63"/>
      <c r="E162" s="61"/>
      <c r="F162" s="61"/>
      <c r="G162" s="61"/>
      <c r="H162" s="64"/>
      <c r="I162" s="74"/>
      <c r="K162" s="65"/>
      <c r="L162" s="65"/>
      <c r="M162" s="65"/>
      <c r="N162" s="65"/>
      <c r="O162" s="65"/>
      <c r="P162" s="65"/>
      <c r="Q162" s="65"/>
      <c r="R162" s="65"/>
    </row>
    <row r="163" spans="1:18" s="68" customFormat="1">
      <c r="A163" s="61"/>
      <c r="B163" s="62"/>
      <c r="C163" s="62"/>
      <c r="D163" s="63"/>
      <c r="E163" s="61"/>
      <c r="F163" s="61"/>
      <c r="G163" s="61"/>
      <c r="H163" s="64"/>
      <c r="I163" s="74"/>
      <c r="K163" s="65"/>
      <c r="L163" s="65"/>
      <c r="M163" s="65"/>
      <c r="N163" s="65"/>
      <c r="O163" s="65"/>
      <c r="P163" s="65"/>
      <c r="Q163" s="65"/>
      <c r="R163" s="65"/>
    </row>
    <row r="164" spans="1:18" s="68" customFormat="1">
      <c r="A164" s="61"/>
      <c r="B164" s="62"/>
      <c r="C164" s="62"/>
      <c r="D164" s="63"/>
      <c r="E164" s="61"/>
      <c r="F164" s="61"/>
      <c r="G164" s="61"/>
      <c r="H164" s="64"/>
      <c r="I164" s="74"/>
      <c r="K164" s="65"/>
      <c r="L164" s="65"/>
      <c r="M164" s="65"/>
      <c r="N164" s="65"/>
      <c r="O164" s="65"/>
      <c r="P164" s="65"/>
      <c r="Q164" s="65"/>
      <c r="R164" s="65"/>
    </row>
    <row r="165" spans="1:18" s="68" customFormat="1">
      <c r="A165" s="61"/>
      <c r="B165" s="62"/>
      <c r="C165" s="62"/>
      <c r="D165" s="63"/>
      <c r="E165" s="61"/>
      <c r="F165" s="61"/>
      <c r="G165" s="61"/>
      <c r="H165" s="64"/>
      <c r="I165" s="74"/>
      <c r="K165" s="65"/>
      <c r="L165" s="65"/>
      <c r="M165" s="65"/>
      <c r="N165" s="65"/>
      <c r="O165" s="65"/>
      <c r="P165" s="65"/>
      <c r="Q165" s="65"/>
      <c r="R165" s="65"/>
    </row>
    <row r="166" spans="1:18" s="68" customFormat="1">
      <c r="A166" s="61"/>
      <c r="B166" s="62"/>
      <c r="C166" s="62"/>
      <c r="D166" s="63"/>
      <c r="E166" s="61"/>
      <c r="F166" s="61"/>
      <c r="G166" s="61"/>
      <c r="H166" s="64"/>
      <c r="I166" s="74"/>
      <c r="K166" s="65"/>
      <c r="L166" s="65"/>
      <c r="M166" s="65"/>
      <c r="N166" s="65"/>
      <c r="O166" s="65"/>
      <c r="P166" s="65"/>
      <c r="Q166" s="65"/>
      <c r="R166" s="65"/>
    </row>
    <row r="167" spans="1:18" s="68" customFormat="1">
      <c r="A167" s="61"/>
      <c r="B167" s="62"/>
      <c r="C167" s="62"/>
      <c r="D167" s="63"/>
      <c r="E167" s="61"/>
      <c r="F167" s="61"/>
      <c r="G167" s="61"/>
      <c r="H167" s="64"/>
      <c r="I167" s="74"/>
      <c r="K167" s="65"/>
      <c r="L167" s="65"/>
      <c r="M167" s="65"/>
      <c r="N167" s="65"/>
      <c r="O167" s="65"/>
      <c r="P167" s="65"/>
      <c r="Q167" s="65"/>
      <c r="R167" s="65"/>
    </row>
    <row r="168" spans="1:18" s="68" customFormat="1">
      <c r="A168" s="61"/>
      <c r="B168" s="62"/>
      <c r="C168" s="62"/>
      <c r="D168" s="63"/>
      <c r="E168" s="61"/>
      <c r="F168" s="61"/>
      <c r="G168" s="61"/>
      <c r="H168" s="64"/>
      <c r="I168" s="74"/>
      <c r="K168" s="65"/>
      <c r="L168" s="65"/>
      <c r="M168" s="65"/>
      <c r="N168" s="65"/>
      <c r="O168" s="65"/>
      <c r="P168" s="65"/>
      <c r="Q168" s="65"/>
      <c r="R168" s="65"/>
    </row>
    <row r="169" spans="1:18" s="68" customFormat="1">
      <c r="A169" s="61"/>
      <c r="B169" s="62"/>
      <c r="C169" s="62"/>
      <c r="D169" s="63"/>
      <c r="E169" s="61"/>
      <c r="F169" s="61"/>
      <c r="G169" s="61"/>
      <c r="H169" s="64"/>
      <c r="I169" s="74"/>
      <c r="K169" s="65"/>
      <c r="L169" s="65"/>
      <c r="M169" s="65"/>
      <c r="N169" s="65"/>
      <c r="O169" s="65"/>
      <c r="P169" s="65"/>
      <c r="Q169" s="65"/>
      <c r="R169" s="65"/>
    </row>
    <row r="170" spans="1:18" s="68" customFormat="1">
      <c r="A170" s="61"/>
      <c r="B170" s="62"/>
      <c r="C170" s="62"/>
      <c r="D170" s="63"/>
      <c r="E170" s="61"/>
      <c r="F170" s="61"/>
      <c r="G170" s="61"/>
      <c r="H170" s="64"/>
      <c r="I170" s="74"/>
      <c r="K170" s="65"/>
      <c r="L170" s="65"/>
      <c r="M170" s="65"/>
      <c r="N170" s="65"/>
      <c r="O170" s="65"/>
      <c r="P170" s="65"/>
      <c r="Q170" s="65"/>
      <c r="R170" s="65"/>
    </row>
    <row r="171" spans="1:18" s="68" customFormat="1">
      <c r="A171" s="61"/>
      <c r="B171" s="62"/>
      <c r="C171" s="62"/>
      <c r="D171" s="63"/>
      <c r="E171" s="61"/>
      <c r="F171" s="61"/>
      <c r="G171" s="61"/>
      <c r="H171" s="64"/>
      <c r="I171" s="74"/>
      <c r="K171" s="65"/>
      <c r="L171" s="65"/>
      <c r="M171" s="65"/>
      <c r="N171" s="65"/>
      <c r="O171" s="65"/>
      <c r="P171" s="65"/>
      <c r="Q171" s="65"/>
      <c r="R171" s="65"/>
    </row>
    <row r="172" spans="1:18" s="68" customFormat="1">
      <c r="A172" s="61"/>
      <c r="B172" s="62"/>
      <c r="C172" s="62"/>
      <c r="D172" s="63"/>
      <c r="E172" s="61"/>
      <c r="F172" s="61"/>
      <c r="G172" s="61"/>
      <c r="H172" s="64"/>
      <c r="I172" s="74"/>
      <c r="K172" s="65"/>
      <c r="L172" s="65"/>
      <c r="M172" s="65"/>
      <c r="N172" s="65"/>
      <c r="O172" s="65"/>
      <c r="P172" s="65"/>
      <c r="Q172" s="65"/>
      <c r="R172" s="65"/>
    </row>
    <row r="173" spans="1:18" s="68" customFormat="1">
      <c r="A173" s="61"/>
      <c r="B173" s="62"/>
      <c r="C173" s="62"/>
      <c r="D173" s="63"/>
      <c r="E173" s="61"/>
      <c r="F173" s="61"/>
      <c r="G173" s="61"/>
      <c r="H173" s="64"/>
      <c r="I173" s="74"/>
      <c r="K173" s="65"/>
      <c r="L173" s="65"/>
      <c r="M173" s="65"/>
      <c r="N173" s="65"/>
      <c r="O173" s="65"/>
      <c r="P173" s="65"/>
      <c r="Q173" s="65"/>
      <c r="R173" s="65"/>
    </row>
    <row r="174" spans="1:18" s="68" customFormat="1">
      <c r="A174" s="61"/>
      <c r="B174" s="62"/>
      <c r="C174" s="62"/>
      <c r="D174" s="63"/>
      <c r="E174" s="61"/>
      <c r="F174" s="61"/>
      <c r="G174" s="61"/>
      <c r="H174" s="64"/>
      <c r="I174" s="74"/>
      <c r="K174" s="65"/>
      <c r="L174" s="65"/>
      <c r="M174" s="65"/>
      <c r="N174" s="65"/>
      <c r="O174" s="65"/>
      <c r="P174" s="65"/>
      <c r="Q174" s="65"/>
      <c r="R174" s="65"/>
    </row>
    <row r="175" spans="1:18" s="68" customFormat="1">
      <c r="A175" s="61"/>
      <c r="B175" s="62"/>
      <c r="C175" s="62"/>
      <c r="D175" s="63"/>
      <c r="E175" s="61"/>
      <c r="F175" s="61"/>
      <c r="G175" s="61"/>
      <c r="H175" s="64"/>
      <c r="I175" s="74"/>
      <c r="K175" s="65"/>
      <c r="L175" s="65"/>
      <c r="M175" s="65"/>
      <c r="N175" s="65"/>
      <c r="O175" s="65"/>
      <c r="P175" s="65"/>
      <c r="Q175" s="65"/>
      <c r="R175" s="65"/>
    </row>
    <row r="176" spans="1:18" s="68" customFormat="1">
      <c r="A176" s="61"/>
      <c r="B176" s="62"/>
      <c r="C176" s="62"/>
      <c r="D176" s="63"/>
      <c r="E176" s="61"/>
      <c r="F176" s="61"/>
      <c r="G176" s="61"/>
      <c r="H176" s="64"/>
      <c r="I176" s="74"/>
      <c r="K176" s="65"/>
      <c r="L176" s="65"/>
      <c r="M176" s="65"/>
      <c r="N176" s="65"/>
      <c r="O176" s="65"/>
      <c r="P176" s="65"/>
      <c r="Q176" s="65"/>
      <c r="R176" s="65"/>
    </row>
    <row r="177" spans="1:18" s="68" customFormat="1">
      <c r="A177" s="61"/>
      <c r="B177" s="62"/>
      <c r="C177" s="62"/>
      <c r="D177" s="63"/>
      <c r="E177" s="61"/>
      <c r="F177" s="61"/>
      <c r="G177" s="61"/>
      <c r="H177" s="64"/>
      <c r="I177" s="74"/>
      <c r="K177" s="65"/>
      <c r="L177" s="65"/>
      <c r="M177" s="65"/>
      <c r="N177" s="65"/>
      <c r="O177" s="65"/>
      <c r="P177" s="65"/>
      <c r="Q177" s="65"/>
      <c r="R177" s="65"/>
    </row>
    <row r="178" spans="1:18" s="68" customFormat="1">
      <c r="A178" s="61"/>
      <c r="B178" s="62"/>
      <c r="C178" s="62"/>
      <c r="D178" s="63"/>
      <c r="E178" s="61"/>
      <c r="F178" s="61"/>
      <c r="G178" s="61"/>
      <c r="H178" s="64"/>
      <c r="I178" s="74"/>
      <c r="K178" s="65"/>
      <c r="L178" s="65"/>
      <c r="M178" s="65"/>
      <c r="N178" s="65"/>
      <c r="O178" s="65"/>
      <c r="P178" s="65"/>
      <c r="Q178" s="65"/>
      <c r="R178" s="65"/>
    </row>
    <row r="179" spans="1:18" s="68" customFormat="1">
      <c r="A179" s="61"/>
      <c r="B179" s="62"/>
      <c r="C179" s="62"/>
      <c r="D179" s="63"/>
      <c r="E179" s="61"/>
      <c r="F179" s="61"/>
      <c r="G179" s="61"/>
      <c r="H179" s="64"/>
      <c r="I179" s="74"/>
      <c r="K179" s="65"/>
      <c r="L179" s="65"/>
      <c r="M179" s="65"/>
      <c r="N179" s="65"/>
      <c r="O179" s="65"/>
      <c r="P179" s="65"/>
      <c r="Q179" s="65"/>
      <c r="R179" s="65"/>
    </row>
    <row r="180" spans="1:18" s="68" customFormat="1">
      <c r="A180" s="61"/>
      <c r="B180" s="62"/>
      <c r="C180" s="62"/>
      <c r="D180" s="63"/>
      <c r="E180" s="61"/>
      <c r="F180" s="61"/>
      <c r="G180" s="61"/>
      <c r="H180" s="64"/>
      <c r="I180" s="74"/>
      <c r="K180" s="65"/>
      <c r="L180" s="65"/>
      <c r="M180" s="65"/>
      <c r="N180" s="65"/>
      <c r="O180" s="65"/>
      <c r="P180" s="65"/>
      <c r="Q180" s="65"/>
      <c r="R180" s="65"/>
    </row>
    <row r="181" spans="1:18" s="68" customFormat="1">
      <c r="A181" s="61"/>
      <c r="B181" s="62"/>
      <c r="C181" s="62"/>
      <c r="D181" s="63"/>
      <c r="E181" s="61"/>
      <c r="F181" s="61"/>
      <c r="G181" s="61"/>
      <c r="H181" s="64"/>
      <c r="I181" s="74"/>
      <c r="K181" s="65"/>
      <c r="L181" s="65"/>
      <c r="M181" s="65"/>
      <c r="N181" s="65"/>
      <c r="O181" s="65"/>
      <c r="P181" s="65"/>
      <c r="Q181" s="65"/>
      <c r="R181" s="65"/>
    </row>
    <row r="182" spans="1:18" s="68" customFormat="1">
      <c r="A182" s="61"/>
      <c r="B182" s="62"/>
      <c r="C182" s="62"/>
      <c r="D182" s="63"/>
      <c r="E182" s="61"/>
      <c r="F182" s="61"/>
      <c r="G182" s="61"/>
      <c r="H182" s="64"/>
      <c r="I182" s="74"/>
      <c r="K182" s="65"/>
      <c r="L182" s="65"/>
      <c r="M182" s="65"/>
      <c r="N182" s="65"/>
      <c r="O182" s="65"/>
      <c r="P182" s="65"/>
      <c r="Q182" s="65"/>
      <c r="R182" s="65"/>
    </row>
    <row r="183" spans="1:18" s="68" customFormat="1">
      <c r="A183" s="61"/>
      <c r="B183" s="62"/>
      <c r="C183" s="62"/>
      <c r="D183" s="63"/>
      <c r="E183" s="61"/>
      <c r="F183" s="61"/>
      <c r="G183" s="61"/>
      <c r="H183" s="64"/>
      <c r="I183" s="74"/>
      <c r="K183" s="65"/>
      <c r="L183" s="65"/>
      <c r="M183" s="65"/>
      <c r="N183" s="65"/>
      <c r="O183" s="65"/>
      <c r="P183" s="65"/>
      <c r="Q183" s="65"/>
      <c r="R183" s="65"/>
    </row>
    <row r="184" spans="1:18" s="68" customFormat="1">
      <c r="A184" s="61"/>
      <c r="B184" s="62"/>
      <c r="C184" s="62"/>
      <c r="D184" s="63"/>
      <c r="E184" s="61"/>
      <c r="F184" s="61"/>
      <c r="G184" s="61"/>
      <c r="H184" s="64"/>
      <c r="I184" s="74"/>
      <c r="K184" s="65"/>
      <c r="L184" s="65"/>
      <c r="M184" s="65"/>
      <c r="N184" s="65"/>
      <c r="O184" s="65"/>
      <c r="P184" s="65"/>
      <c r="Q184" s="65"/>
      <c r="R184" s="65"/>
    </row>
    <row r="185" spans="1:18" s="68" customFormat="1">
      <c r="A185" s="61"/>
      <c r="B185" s="62"/>
      <c r="C185" s="62"/>
      <c r="D185" s="63"/>
      <c r="E185" s="61"/>
      <c r="F185" s="61"/>
      <c r="G185" s="61"/>
      <c r="H185" s="64"/>
      <c r="I185" s="74"/>
      <c r="K185" s="65"/>
      <c r="L185" s="65"/>
      <c r="M185" s="65"/>
      <c r="N185" s="65"/>
      <c r="O185" s="65"/>
      <c r="P185" s="65"/>
      <c r="Q185" s="65"/>
      <c r="R185" s="65"/>
    </row>
    <row r="186" spans="1:18" s="68" customFormat="1">
      <c r="A186" s="61"/>
      <c r="B186" s="62"/>
      <c r="C186" s="62"/>
      <c r="D186" s="63"/>
      <c r="E186" s="61"/>
      <c r="F186" s="61"/>
      <c r="G186" s="61"/>
      <c r="H186" s="64"/>
      <c r="I186" s="74"/>
      <c r="K186" s="65"/>
      <c r="L186" s="65"/>
      <c r="M186" s="65"/>
      <c r="N186" s="65"/>
      <c r="O186" s="65"/>
      <c r="P186" s="65"/>
      <c r="Q186" s="65"/>
      <c r="R186" s="65"/>
    </row>
    <row r="187" spans="1:18" s="68" customFormat="1">
      <c r="A187" s="61"/>
      <c r="B187" s="62"/>
      <c r="C187" s="62"/>
      <c r="D187" s="63"/>
      <c r="E187" s="61"/>
      <c r="F187" s="61"/>
      <c r="G187" s="61"/>
      <c r="H187" s="64"/>
      <c r="I187" s="74"/>
      <c r="K187" s="65"/>
      <c r="L187" s="65"/>
      <c r="M187" s="65"/>
      <c r="N187" s="65"/>
      <c r="O187" s="65"/>
      <c r="P187" s="65"/>
      <c r="Q187" s="65"/>
      <c r="R187" s="65"/>
    </row>
    <row r="188" spans="1:18" s="68" customFormat="1">
      <c r="A188" s="61"/>
      <c r="B188" s="62"/>
      <c r="C188" s="62"/>
      <c r="D188" s="63"/>
      <c r="E188" s="61"/>
      <c r="F188" s="61"/>
      <c r="G188" s="61"/>
      <c r="H188" s="64"/>
      <c r="I188" s="74"/>
      <c r="K188" s="65"/>
      <c r="L188" s="65"/>
      <c r="M188" s="65"/>
      <c r="N188" s="65"/>
      <c r="O188" s="65"/>
      <c r="P188" s="65"/>
      <c r="Q188" s="65"/>
      <c r="R188" s="65"/>
    </row>
    <row r="189" spans="1:18" s="68" customFormat="1">
      <c r="A189" s="61"/>
      <c r="B189" s="62"/>
      <c r="C189" s="62"/>
      <c r="D189" s="63"/>
      <c r="E189" s="61"/>
      <c r="F189" s="61"/>
      <c r="G189" s="61"/>
      <c r="H189" s="64"/>
      <c r="I189" s="74"/>
      <c r="K189" s="65"/>
      <c r="L189" s="65"/>
      <c r="M189" s="65"/>
      <c r="N189" s="65"/>
      <c r="O189" s="65"/>
      <c r="P189" s="65"/>
      <c r="Q189" s="65"/>
      <c r="R189" s="65"/>
    </row>
    <row r="190" spans="1:18" s="68" customFormat="1">
      <c r="A190" s="61"/>
      <c r="B190" s="62"/>
      <c r="C190" s="62"/>
      <c r="D190" s="63"/>
      <c r="E190" s="61"/>
      <c r="F190" s="61"/>
      <c r="G190" s="61"/>
      <c r="H190" s="64"/>
      <c r="I190" s="74"/>
      <c r="K190" s="65"/>
      <c r="L190" s="65"/>
      <c r="M190" s="65"/>
      <c r="N190" s="65"/>
      <c r="O190" s="65"/>
      <c r="P190" s="65"/>
      <c r="Q190" s="65"/>
      <c r="R190" s="65"/>
    </row>
    <row r="191" spans="1:18" s="68" customFormat="1">
      <c r="A191" s="61"/>
      <c r="B191" s="62"/>
      <c r="C191" s="62"/>
      <c r="D191" s="63"/>
      <c r="E191" s="61"/>
      <c r="F191" s="61"/>
      <c r="G191" s="61"/>
      <c r="H191" s="64"/>
      <c r="I191" s="74"/>
      <c r="K191" s="65"/>
      <c r="L191" s="65"/>
      <c r="M191" s="65"/>
      <c r="N191" s="65"/>
      <c r="O191" s="65"/>
      <c r="P191" s="65"/>
      <c r="Q191" s="65"/>
      <c r="R191" s="65"/>
    </row>
    <row r="192" spans="1:18" s="68" customFormat="1">
      <c r="A192" s="61"/>
      <c r="B192" s="62"/>
      <c r="C192" s="62"/>
      <c r="D192" s="63"/>
      <c r="E192" s="61"/>
      <c r="F192" s="61"/>
      <c r="G192" s="61"/>
      <c r="H192" s="64"/>
      <c r="I192" s="74"/>
      <c r="K192" s="65"/>
      <c r="L192" s="65"/>
      <c r="M192" s="65"/>
      <c r="N192" s="65"/>
      <c r="O192" s="65"/>
      <c r="P192" s="65"/>
      <c r="Q192" s="65"/>
      <c r="R192" s="65"/>
    </row>
    <row r="193" spans="1:18" s="68" customFormat="1">
      <c r="A193" s="61"/>
      <c r="B193" s="62"/>
      <c r="C193" s="62"/>
      <c r="D193" s="63"/>
      <c r="E193" s="61"/>
      <c r="F193" s="61"/>
      <c r="G193" s="61"/>
      <c r="H193" s="64"/>
      <c r="I193" s="74"/>
      <c r="K193" s="65"/>
      <c r="L193" s="65"/>
      <c r="M193" s="65"/>
      <c r="N193" s="65"/>
      <c r="O193" s="65"/>
      <c r="P193" s="65"/>
      <c r="Q193" s="65"/>
      <c r="R193" s="65"/>
    </row>
    <row r="194" spans="1:18" s="68" customFormat="1">
      <c r="A194" s="61"/>
      <c r="B194" s="62"/>
      <c r="C194" s="62"/>
      <c r="D194" s="63"/>
      <c r="E194" s="61"/>
      <c r="F194" s="61"/>
      <c r="G194" s="61"/>
      <c r="H194" s="64"/>
      <c r="I194" s="74"/>
      <c r="K194" s="65"/>
      <c r="L194" s="65"/>
      <c r="M194" s="65"/>
      <c r="N194" s="65"/>
      <c r="O194" s="65"/>
      <c r="P194" s="65"/>
      <c r="Q194" s="65"/>
      <c r="R194" s="65"/>
    </row>
    <row r="195" spans="1:18" s="68" customFormat="1">
      <c r="A195" s="61"/>
      <c r="B195" s="62"/>
      <c r="C195" s="62"/>
      <c r="D195" s="63"/>
      <c r="E195" s="61"/>
      <c r="F195" s="61"/>
      <c r="G195" s="61"/>
      <c r="H195" s="64"/>
      <c r="I195" s="74"/>
      <c r="K195" s="65"/>
      <c r="L195" s="65"/>
      <c r="M195" s="65"/>
      <c r="N195" s="65"/>
      <c r="O195" s="65"/>
      <c r="P195" s="65"/>
      <c r="Q195" s="65"/>
      <c r="R195" s="65"/>
    </row>
    <row r="196" spans="1:18" s="68" customFormat="1">
      <c r="A196" s="61"/>
      <c r="B196" s="62"/>
      <c r="C196" s="62"/>
      <c r="D196" s="63"/>
      <c r="E196" s="61"/>
      <c r="F196" s="61"/>
      <c r="G196" s="61"/>
      <c r="H196" s="64"/>
      <c r="I196" s="74"/>
      <c r="K196" s="65"/>
      <c r="L196" s="65"/>
      <c r="M196" s="65"/>
      <c r="N196" s="65"/>
      <c r="O196" s="65"/>
      <c r="P196" s="65"/>
      <c r="Q196" s="65"/>
      <c r="R196" s="65"/>
    </row>
    <row r="197" spans="1:18" s="68" customFormat="1">
      <c r="A197" s="61"/>
      <c r="B197" s="62"/>
      <c r="C197" s="62"/>
      <c r="D197" s="63"/>
      <c r="E197" s="61"/>
      <c r="F197" s="61"/>
      <c r="G197" s="61"/>
      <c r="H197" s="64"/>
      <c r="I197" s="74"/>
      <c r="K197" s="65"/>
      <c r="L197" s="65"/>
      <c r="M197" s="65"/>
      <c r="N197" s="65"/>
      <c r="O197" s="65"/>
      <c r="P197" s="65"/>
      <c r="Q197" s="65"/>
      <c r="R197" s="65"/>
    </row>
    <row r="198" spans="1:18" s="68" customFormat="1">
      <c r="A198" s="61"/>
      <c r="B198" s="62"/>
      <c r="C198" s="62"/>
      <c r="D198" s="63"/>
      <c r="E198" s="61"/>
      <c r="F198" s="61"/>
      <c r="G198" s="61"/>
      <c r="H198" s="64"/>
      <c r="I198" s="74"/>
      <c r="K198" s="65"/>
      <c r="L198" s="65"/>
      <c r="M198" s="65"/>
      <c r="N198" s="65"/>
      <c r="O198" s="65"/>
      <c r="P198" s="65"/>
      <c r="Q198" s="65"/>
      <c r="R198" s="65"/>
    </row>
    <row r="199" spans="1:18" s="68" customFormat="1">
      <c r="A199" s="61"/>
      <c r="B199" s="62"/>
      <c r="C199" s="62"/>
      <c r="D199" s="63"/>
      <c r="E199" s="61"/>
      <c r="F199" s="61"/>
      <c r="G199" s="61"/>
      <c r="H199" s="64"/>
      <c r="I199" s="74"/>
      <c r="K199" s="65"/>
      <c r="L199" s="65"/>
      <c r="M199" s="65"/>
      <c r="N199" s="65"/>
      <c r="O199" s="65"/>
      <c r="P199" s="65"/>
      <c r="Q199" s="65"/>
      <c r="R199" s="65"/>
    </row>
    <row r="200" spans="1:18" s="68" customFormat="1">
      <c r="A200" s="61"/>
      <c r="B200" s="62"/>
      <c r="C200" s="62"/>
      <c r="D200" s="63"/>
      <c r="E200" s="61"/>
      <c r="F200" s="61"/>
      <c r="G200" s="61"/>
      <c r="H200" s="64"/>
      <c r="I200" s="74"/>
      <c r="K200" s="65"/>
      <c r="L200" s="65"/>
      <c r="M200" s="65"/>
      <c r="N200" s="65"/>
      <c r="O200" s="65"/>
      <c r="P200" s="65"/>
      <c r="Q200" s="65"/>
      <c r="R200" s="65"/>
    </row>
    <row r="201" spans="1:18" s="68" customFormat="1">
      <c r="A201" s="61"/>
      <c r="B201" s="62"/>
      <c r="C201" s="62"/>
      <c r="D201" s="63"/>
      <c r="E201" s="61"/>
      <c r="F201" s="61"/>
      <c r="G201" s="61"/>
      <c r="H201" s="64"/>
      <c r="I201" s="74"/>
      <c r="K201" s="65"/>
      <c r="L201" s="65"/>
      <c r="M201" s="65"/>
      <c r="N201" s="65"/>
      <c r="O201" s="65"/>
      <c r="P201" s="65"/>
      <c r="Q201" s="65"/>
      <c r="R201" s="65"/>
    </row>
    <row r="202" spans="1:18" s="68" customFormat="1">
      <c r="A202" s="61"/>
      <c r="B202" s="62"/>
      <c r="C202" s="62"/>
      <c r="D202" s="63"/>
      <c r="E202" s="61"/>
      <c r="F202" s="61"/>
      <c r="G202" s="61"/>
      <c r="H202" s="64"/>
      <c r="I202" s="74"/>
      <c r="K202" s="65"/>
      <c r="L202" s="65"/>
      <c r="M202" s="65"/>
      <c r="N202" s="65"/>
      <c r="O202" s="65"/>
      <c r="P202" s="65"/>
      <c r="Q202" s="65"/>
      <c r="R202" s="65"/>
    </row>
    <row r="203" spans="1:18" s="68" customFormat="1">
      <c r="A203" s="61"/>
      <c r="B203" s="62"/>
      <c r="C203" s="62"/>
      <c r="D203" s="63"/>
      <c r="E203" s="61"/>
      <c r="F203" s="61"/>
      <c r="G203" s="61"/>
      <c r="H203" s="64"/>
      <c r="I203" s="74"/>
      <c r="K203" s="65"/>
      <c r="L203" s="65"/>
      <c r="M203" s="65"/>
      <c r="N203" s="65"/>
      <c r="O203" s="65"/>
      <c r="P203" s="65"/>
      <c r="Q203" s="65"/>
      <c r="R203" s="65"/>
    </row>
    <row r="204" spans="1:18" s="68" customFormat="1">
      <c r="A204" s="61"/>
      <c r="B204" s="62"/>
      <c r="C204" s="62"/>
      <c r="D204" s="63"/>
      <c r="E204" s="61"/>
      <c r="F204" s="61"/>
      <c r="G204" s="61"/>
      <c r="H204" s="64"/>
      <c r="I204" s="74"/>
      <c r="K204" s="65"/>
      <c r="L204" s="65"/>
      <c r="M204" s="65"/>
      <c r="N204" s="65"/>
      <c r="O204" s="65"/>
      <c r="P204" s="65"/>
      <c r="Q204" s="65"/>
      <c r="R204" s="65"/>
    </row>
    <row r="205" spans="1:18" s="68" customFormat="1">
      <c r="A205" s="61"/>
      <c r="B205" s="62"/>
      <c r="C205" s="62"/>
      <c r="D205" s="63"/>
      <c r="E205" s="61"/>
      <c r="F205" s="61"/>
      <c r="G205" s="61"/>
      <c r="H205" s="64"/>
      <c r="I205" s="74"/>
      <c r="K205" s="65"/>
      <c r="L205" s="65"/>
      <c r="M205" s="65"/>
      <c r="N205" s="65"/>
      <c r="O205" s="65"/>
      <c r="P205" s="65"/>
      <c r="Q205" s="65"/>
      <c r="R205" s="65"/>
    </row>
    <row r="206" spans="1:18" s="68" customFormat="1">
      <c r="A206" s="61"/>
      <c r="B206" s="62"/>
      <c r="C206" s="62"/>
      <c r="D206" s="63"/>
      <c r="E206" s="61"/>
      <c r="F206" s="61"/>
      <c r="G206" s="61"/>
      <c r="H206" s="64"/>
      <c r="I206" s="74"/>
      <c r="K206" s="65"/>
      <c r="L206" s="65"/>
      <c r="M206" s="65"/>
      <c r="N206" s="65"/>
      <c r="O206" s="65"/>
      <c r="P206" s="65"/>
      <c r="Q206" s="65"/>
      <c r="R206" s="65"/>
    </row>
    <row r="207" spans="1:18" s="68" customFormat="1">
      <c r="A207" s="61"/>
      <c r="B207" s="62"/>
      <c r="C207" s="62"/>
      <c r="D207" s="63"/>
      <c r="E207" s="61"/>
      <c r="F207" s="61"/>
      <c r="G207" s="61"/>
      <c r="H207" s="64"/>
      <c r="I207" s="74"/>
      <c r="K207" s="65"/>
      <c r="L207" s="65"/>
      <c r="M207" s="65"/>
      <c r="N207" s="65"/>
      <c r="O207" s="65"/>
      <c r="P207" s="65"/>
      <c r="Q207" s="65"/>
      <c r="R207" s="65"/>
    </row>
    <row r="208" spans="1:18" s="68" customFormat="1">
      <c r="A208" s="61"/>
      <c r="B208" s="62"/>
      <c r="C208" s="62"/>
      <c r="D208" s="63"/>
      <c r="E208" s="61"/>
      <c r="F208" s="61"/>
      <c r="G208" s="61"/>
      <c r="H208" s="64"/>
      <c r="I208" s="74"/>
      <c r="K208" s="65"/>
      <c r="L208" s="65"/>
      <c r="M208" s="65"/>
      <c r="N208" s="65"/>
      <c r="O208" s="65"/>
      <c r="P208" s="65"/>
      <c r="Q208" s="65"/>
      <c r="R208" s="65"/>
    </row>
    <row r="209" spans="1:18" s="68" customFormat="1">
      <c r="A209" s="61"/>
      <c r="B209" s="62"/>
      <c r="C209" s="62"/>
      <c r="D209" s="63"/>
      <c r="E209" s="61"/>
      <c r="F209" s="61"/>
      <c r="G209" s="61"/>
      <c r="H209" s="64"/>
      <c r="I209" s="74"/>
      <c r="K209" s="65"/>
      <c r="L209" s="65"/>
      <c r="M209" s="65"/>
      <c r="N209" s="65"/>
      <c r="O209" s="65"/>
      <c r="P209" s="65"/>
      <c r="Q209" s="65"/>
      <c r="R209" s="65"/>
    </row>
    <row r="210" spans="1:18" s="68" customFormat="1">
      <c r="A210" s="61"/>
      <c r="B210" s="62"/>
      <c r="C210" s="62"/>
      <c r="D210" s="63"/>
      <c r="E210" s="61"/>
      <c r="F210" s="61"/>
      <c r="G210" s="61"/>
      <c r="H210" s="64"/>
      <c r="I210" s="74"/>
      <c r="K210" s="65"/>
      <c r="L210" s="65"/>
      <c r="M210" s="65"/>
      <c r="N210" s="65"/>
      <c r="O210" s="65"/>
      <c r="P210" s="65"/>
      <c r="Q210" s="65"/>
      <c r="R210" s="65"/>
    </row>
    <row r="211" spans="1:18" s="68" customFormat="1">
      <c r="A211" s="61"/>
      <c r="B211" s="62"/>
      <c r="C211" s="62"/>
      <c r="D211" s="63"/>
      <c r="E211" s="61"/>
      <c r="F211" s="61"/>
      <c r="G211" s="61"/>
      <c r="H211" s="64"/>
      <c r="I211" s="74"/>
      <c r="K211" s="65"/>
      <c r="L211" s="65"/>
      <c r="M211" s="65"/>
      <c r="N211" s="65"/>
      <c r="O211" s="65"/>
      <c r="P211" s="65"/>
      <c r="Q211" s="65"/>
      <c r="R211" s="65"/>
    </row>
    <row r="212" spans="1:18" s="68" customFormat="1">
      <c r="A212" s="61"/>
      <c r="B212" s="62"/>
      <c r="C212" s="62"/>
      <c r="D212" s="63"/>
      <c r="E212" s="61"/>
      <c r="F212" s="61"/>
      <c r="G212" s="61"/>
      <c r="H212" s="64"/>
      <c r="I212" s="74"/>
      <c r="K212" s="65"/>
      <c r="L212" s="65"/>
      <c r="M212" s="65"/>
      <c r="N212" s="65"/>
      <c r="O212" s="65"/>
      <c r="P212" s="65"/>
      <c r="Q212" s="65"/>
      <c r="R212" s="65"/>
    </row>
    <row r="213" spans="1:18" s="68" customFormat="1">
      <c r="A213" s="61"/>
      <c r="B213" s="62"/>
      <c r="C213" s="62"/>
      <c r="D213" s="63"/>
      <c r="E213" s="61"/>
      <c r="F213" s="61"/>
      <c r="G213" s="61"/>
      <c r="H213" s="64"/>
      <c r="I213" s="74"/>
      <c r="K213" s="65"/>
      <c r="L213" s="65"/>
      <c r="M213" s="65"/>
      <c r="N213" s="65"/>
      <c r="O213" s="65"/>
      <c r="P213" s="65"/>
      <c r="Q213" s="65"/>
      <c r="R213" s="65"/>
    </row>
    <row r="214" spans="1:18" s="68" customFormat="1">
      <c r="A214" s="61"/>
      <c r="B214" s="62"/>
      <c r="C214" s="62"/>
      <c r="D214" s="63"/>
      <c r="E214" s="61"/>
      <c r="F214" s="61"/>
      <c r="G214" s="61"/>
      <c r="H214" s="64"/>
      <c r="I214" s="74"/>
      <c r="K214" s="65"/>
      <c r="L214" s="65"/>
      <c r="M214" s="65"/>
      <c r="N214" s="65"/>
      <c r="O214" s="65"/>
      <c r="P214" s="65"/>
      <c r="Q214" s="65"/>
      <c r="R214" s="65"/>
    </row>
    <row r="215" spans="1:18" s="68" customFormat="1">
      <c r="A215" s="61"/>
      <c r="B215" s="62"/>
      <c r="C215" s="62"/>
      <c r="D215" s="63"/>
      <c r="E215" s="61"/>
      <c r="F215" s="61"/>
      <c r="G215" s="61"/>
      <c r="H215" s="64"/>
      <c r="I215" s="74"/>
      <c r="K215" s="65"/>
      <c r="L215" s="65"/>
      <c r="M215" s="65"/>
      <c r="N215" s="65"/>
      <c r="O215" s="65"/>
      <c r="P215" s="65"/>
      <c r="Q215" s="65"/>
      <c r="R215" s="65"/>
    </row>
    <row r="216" spans="1:18" s="68" customFormat="1">
      <c r="A216" s="61"/>
      <c r="B216" s="62"/>
      <c r="C216" s="62"/>
      <c r="D216" s="63"/>
      <c r="E216" s="61"/>
      <c r="F216" s="61"/>
      <c r="G216" s="61"/>
      <c r="H216" s="64"/>
      <c r="I216" s="74"/>
      <c r="K216" s="65"/>
      <c r="L216" s="65"/>
      <c r="M216" s="65"/>
      <c r="N216" s="65"/>
      <c r="O216" s="65"/>
      <c r="P216" s="65"/>
      <c r="Q216" s="65"/>
      <c r="R216" s="65"/>
    </row>
    <row r="217" spans="1:18" s="68" customFormat="1">
      <c r="A217" s="61"/>
      <c r="B217" s="62"/>
      <c r="C217" s="62"/>
      <c r="D217" s="63"/>
      <c r="E217" s="61"/>
      <c r="F217" s="61"/>
      <c r="G217" s="61"/>
      <c r="H217" s="64"/>
      <c r="I217" s="74"/>
      <c r="K217" s="65"/>
      <c r="L217" s="65"/>
      <c r="M217" s="65"/>
      <c r="N217" s="65"/>
      <c r="O217" s="65"/>
      <c r="P217" s="65"/>
      <c r="Q217" s="65"/>
      <c r="R217" s="65"/>
    </row>
    <row r="218" spans="1:18" s="68" customFormat="1">
      <c r="A218" s="61"/>
      <c r="B218" s="62"/>
      <c r="C218" s="62"/>
      <c r="D218" s="63"/>
      <c r="E218" s="61"/>
      <c r="F218" s="61"/>
      <c r="G218" s="61"/>
      <c r="H218" s="64"/>
      <c r="I218" s="74"/>
      <c r="K218" s="65"/>
      <c r="L218" s="65"/>
      <c r="M218" s="65"/>
      <c r="N218" s="65"/>
      <c r="O218" s="65"/>
      <c r="P218" s="65"/>
      <c r="Q218" s="65"/>
      <c r="R218" s="65"/>
    </row>
    <row r="219" spans="1:18" s="68" customFormat="1">
      <c r="A219" s="61"/>
      <c r="B219" s="62"/>
      <c r="C219" s="62"/>
      <c r="D219" s="63"/>
      <c r="E219" s="61"/>
      <c r="F219" s="61"/>
      <c r="G219" s="61"/>
      <c r="H219" s="64"/>
      <c r="I219" s="74"/>
      <c r="K219" s="65"/>
      <c r="L219" s="65"/>
      <c r="M219" s="65"/>
      <c r="N219" s="65"/>
      <c r="O219" s="65"/>
      <c r="P219" s="65"/>
      <c r="Q219" s="65"/>
      <c r="R219" s="65"/>
    </row>
    <row r="220" spans="1:18" s="68" customFormat="1">
      <c r="A220" s="61"/>
      <c r="B220" s="62"/>
      <c r="C220" s="62"/>
      <c r="D220" s="63"/>
      <c r="E220" s="61"/>
      <c r="F220" s="61"/>
      <c r="G220" s="61"/>
      <c r="H220" s="64"/>
      <c r="I220" s="74"/>
      <c r="K220" s="65"/>
      <c r="L220" s="65"/>
      <c r="M220" s="65"/>
      <c r="N220" s="65"/>
      <c r="O220" s="65"/>
      <c r="P220" s="65"/>
      <c r="Q220" s="65"/>
      <c r="R220" s="65"/>
    </row>
    <row r="221" spans="1:18" s="68" customFormat="1">
      <c r="A221" s="61"/>
      <c r="B221" s="62"/>
      <c r="C221" s="62"/>
      <c r="D221" s="63"/>
      <c r="E221" s="61"/>
      <c r="F221" s="61"/>
      <c r="G221" s="61"/>
      <c r="H221" s="64"/>
      <c r="I221" s="74"/>
      <c r="K221" s="65"/>
      <c r="L221" s="65"/>
      <c r="M221" s="65"/>
      <c r="N221" s="65"/>
      <c r="O221" s="65"/>
      <c r="P221" s="65"/>
      <c r="Q221" s="65"/>
      <c r="R221" s="65"/>
    </row>
    <row r="222" spans="1:18" s="68" customFormat="1">
      <c r="A222" s="61"/>
      <c r="B222" s="62"/>
      <c r="C222" s="62"/>
      <c r="D222" s="63"/>
      <c r="E222" s="61"/>
      <c r="F222" s="61"/>
      <c r="G222" s="61"/>
      <c r="H222" s="64"/>
      <c r="I222" s="74"/>
      <c r="K222" s="65"/>
      <c r="L222" s="65"/>
      <c r="M222" s="65"/>
      <c r="N222" s="65"/>
      <c r="O222" s="65"/>
      <c r="P222" s="65"/>
      <c r="Q222" s="65"/>
      <c r="R222" s="65"/>
    </row>
    <row r="223" spans="1:18" s="68" customFormat="1">
      <c r="A223" s="61"/>
      <c r="B223" s="62"/>
      <c r="C223" s="62"/>
      <c r="D223" s="63"/>
      <c r="E223" s="61"/>
      <c r="F223" s="61"/>
      <c r="G223" s="61"/>
      <c r="H223" s="64"/>
      <c r="I223" s="74"/>
      <c r="K223" s="65"/>
      <c r="L223" s="65"/>
      <c r="M223" s="65"/>
      <c r="N223" s="65"/>
      <c r="O223" s="65"/>
      <c r="P223" s="65"/>
      <c r="Q223" s="65"/>
      <c r="R223" s="65"/>
    </row>
    <row r="224" spans="1:18" s="68" customFormat="1">
      <c r="A224" s="61"/>
      <c r="B224" s="62"/>
      <c r="C224" s="62"/>
      <c r="D224" s="63"/>
      <c r="E224" s="61"/>
      <c r="F224" s="61"/>
      <c r="G224" s="61"/>
      <c r="H224" s="64"/>
      <c r="I224" s="74"/>
      <c r="K224" s="65"/>
      <c r="L224" s="65"/>
      <c r="M224" s="65"/>
      <c r="N224" s="65"/>
      <c r="O224" s="65"/>
      <c r="P224" s="65"/>
      <c r="Q224" s="65"/>
      <c r="R224" s="65"/>
    </row>
    <row r="225" spans="1:18" s="68" customFormat="1">
      <c r="A225" s="61"/>
      <c r="B225" s="62"/>
      <c r="C225" s="62"/>
      <c r="D225" s="63"/>
      <c r="E225" s="61"/>
      <c r="F225" s="61"/>
      <c r="G225" s="61"/>
      <c r="H225" s="64"/>
      <c r="I225" s="74"/>
      <c r="K225" s="65"/>
      <c r="L225" s="65"/>
      <c r="M225" s="65"/>
      <c r="N225" s="65"/>
      <c r="O225" s="65"/>
      <c r="P225" s="65"/>
      <c r="Q225" s="65"/>
      <c r="R225" s="65"/>
    </row>
    <row r="226" spans="1:18" s="68" customFormat="1">
      <c r="A226" s="61"/>
      <c r="B226" s="62"/>
      <c r="C226" s="62"/>
      <c r="D226" s="63"/>
      <c r="E226" s="61"/>
      <c r="F226" s="61"/>
      <c r="G226" s="61"/>
      <c r="H226" s="64"/>
      <c r="I226" s="74"/>
      <c r="K226" s="65"/>
      <c r="L226" s="65"/>
      <c r="M226" s="65"/>
      <c r="N226" s="65"/>
      <c r="O226" s="65"/>
      <c r="P226" s="65"/>
      <c r="Q226" s="65"/>
      <c r="R226" s="65"/>
    </row>
    <row r="227" spans="1:18" s="68" customFormat="1">
      <c r="A227" s="61"/>
      <c r="B227" s="62"/>
      <c r="C227" s="62"/>
      <c r="D227" s="63"/>
      <c r="E227" s="61"/>
      <c r="F227" s="61"/>
      <c r="G227" s="61"/>
      <c r="H227" s="64"/>
      <c r="I227" s="74"/>
      <c r="K227" s="65"/>
      <c r="L227" s="65"/>
      <c r="M227" s="65"/>
      <c r="N227" s="65"/>
      <c r="O227" s="65"/>
      <c r="P227" s="65"/>
      <c r="Q227" s="65"/>
      <c r="R227" s="65"/>
    </row>
    <row r="228" spans="1:18" s="68" customFormat="1">
      <c r="A228" s="61"/>
      <c r="B228" s="62"/>
      <c r="C228" s="62"/>
      <c r="D228" s="63"/>
      <c r="E228" s="61"/>
      <c r="F228" s="61"/>
      <c r="G228" s="61"/>
      <c r="H228" s="64"/>
      <c r="I228" s="74"/>
      <c r="K228" s="65"/>
      <c r="L228" s="65"/>
      <c r="M228" s="65"/>
      <c r="N228" s="65"/>
      <c r="O228" s="65"/>
      <c r="P228" s="65"/>
      <c r="Q228" s="65"/>
      <c r="R228" s="65"/>
    </row>
    <row r="229" spans="1:18" s="68" customFormat="1">
      <c r="A229" s="61"/>
      <c r="B229" s="62"/>
      <c r="C229" s="62"/>
      <c r="D229" s="63"/>
      <c r="E229" s="61"/>
      <c r="F229" s="61"/>
      <c r="G229" s="61"/>
      <c r="H229" s="64"/>
      <c r="I229" s="74"/>
      <c r="K229" s="65"/>
      <c r="L229" s="65"/>
      <c r="M229" s="65"/>
      <c r="N229" s="65"/>
      <c r="O229" s="65"/>
      <c r="P229" s="65"/>
      <c r="Q229" s="65"/>
      <c r="R229" s="65"/>
    </row>
    <row r="230" spans="1:18" s="68" customFormat="1">
      <c r="A230" s="61"/>
      <c r="B230" s="62"/>
      <c r="C230" s="62"/>
      <c r="D230" s="63"/>
      <c r="E230" s="61"/>
      <c r="F230" s="61"/>
      <c r="G230" s="61"/>
      <c r="H230" s="64"/>
      <c r="I230" s="74"/>
      <c r="K230" s="65"/>
      <c r="L230" s="65"/>
      <c r="M230" s="65"/>
      <c r="N230" s="65"/>
      <c r="O230" s="65"/>
      <c r="P230" s="65"/>
      <c r="Q230" s="65"/>
      <c r="R230" s="65"/>
    </row>
    <row r="231" spans="1:18" s="68" customFormat="1">
      <c r="A231" s="61"/>
      <c r="B231" s="62"/>
      <c r="C231" s="62"/>
      <c r="D231" s="63"/>
      <c r="E231" s="61"/>
      <c r="F231" s="61"/>
      <c r="G231" s="61"/>
      <c r="H231" s="64"/>
      <c r="I231" s="74"/>
      <c r="K231" s="65"/>
      <c r="L231" s="65"/>
      <c r="M231" s="65"/>
      <c r="N231" s="65"/>
      <c r="O231" s="65"/>
      <c r="P231" s="65"/>
      <c r="Q231" s="65"/>
      <c r="R231" s="65"/>
    </row>
    <row r="232" spans="1:18" s="68" customFormat="1">
      <c r="A232" s="61"/>
      <c r="B232" s="62"/>
      <c r="C232" s="62"/>
      <c r="D232" s="63"/>
      <c r="E232" s="61"/>
      <c r="F232" s="61"/>
      <c r="G232" s="61"/>
      <c r="H232" s="64"/>
      <c r="I232" s="74"/>
      <c r="K232" s="65"/>
      <c r="L232" s="65"/>
      <c r="M232" s="65"/>
      <c r="N232" s="65"/>
      <c r="O232" s="65"/>
      <c r="P232" s="65"/>
      <c r="Q232" s="65"/>
      <c r="R232" s="65"/>
    </row>
    <row r="233" spans="1:18" s="68" customFormat="1">
      <c r="A233" s="61"/>
      <c r="B233" s="62"/>
      <c r="C233" s="62"/>
      <c r="D233" s="63"/>
      <c r="E233" s="61"/>
      <c r="F233" s="61"/>
      <c r="G233" s="61"/>
      <c r="H233" s="64"/>
      <c r="I233" s="74"/>
      <c r="K233" s="65"/>
      <c r="L233" s="65"/>
      <c r="M233" s="65"/>
      <c r="N233" s="65"/>
      <c r="O233" s="65"/>
      <c r="P233" s="65"/>
      <c r="Q233" s="65"/>
      <c r="R233" s="65"/>
    </row>
    <row r="234" spans="1:18" s="68" customFormat="1">
      <c r="A234" s="61"/>
      <c r="B234" s="62"/>
      <c r="C234" s="62"/>
      <c r="D234" s="63"/>
      <c r="E234" s="61"/>
      <c r="F234" s="61"/>
      <c r="G234" s="61"/>
      <c r="H234" s="64"/>
      <c r="I234" s="74"/>
      <c r="K234" s="65"/>
      <c r="L234" s="65"/>
      <c r="M234" s="65"/>
      <c r="N234" s="65"/>
      <c r="O234" s="65"/>
      <c r="P234" s="65"/>
      <c r="Q234" s="65"/>
      <c r="R234" s="65"/>
    </row>
    <row r="235" spans="1:18" s="68" customFormat="1">
      <c r="A235" s="61"/>
      <c r="B235" s="62"/>
      <c r="C235" s="62"/>
      <c r="D235" s="63"/>
      <c r="E235" s="61"/>
      <c r="F235" s="61"/>
      <c r="G235" s="61"/>
      <c r="H235" s="64"/>
      <c r="I235" s="74"/>
      <c r="K235" s="65"/>
      <c r="L235" s="65"/>
      <c r="M235" s="65"/>
      <c r="N235" s="65"/>
      <c r="O235" s="65"/>
      <c r="P235" s="65"/>
      <c r="Q235" s="65"/>
      <c r="R235" s="65"/>
    </row>
    <row r="236" spans="1:18" s="68" customFormat="1">
      <c r="A236" s="61"/>
      <c r="B236" s="62"/>
      <c r="C236" s="62"/>
      <c r="D236" s="63"/>
      <c r="E236" s="61"/>
      <c r="F236" s="61"/>
      <c r="G236" s="61"/>
      <c r="H236" s="64"/>
      <c r="I236" s="74"/>
      <c r="K236" s="65"/>
      <c r="L236" s="65"/>
      <c r="M236" s="65"/>
      <c r="N236" s="65"/>
      <c r="O236" s="65"/>
      <c r="P236" s="65"/>
      <c r="Q236" s="65"/>
      <c r="R236" s="65"/>
    </row>
    <row r="237" spans="1:18" s="68" customFormat="1">
      <c r="A237" s="61"/>
      <c r="B237" s="62"/>
      <c r="C237" s="62"/>
      <c r="D237" s="63"/>
      <c r="E237" s="61"/>
      <c r="F237" s="61"/>
      <c r="G237" s="61"/>
      <c r="H237" s="64"/>
      <c r="I237" s="74"/>
      <c r="K237" s="65"/>
      <c r="L237" s="65"/>
      <c r="M237" s="65"/>
      <c r="N237" s="65"/>
      <c r="O237" s="65"/>
      <c r="P237" s="65"/>
      <c r="Q237" s="65"/>
      <c r="R237" s="65"/>
    </row>
    <row r="238" spans="1:18" s="68" customFormat="1">
      <c r="A238" s="61"/>
      <c r="B238" s="62"/>
      <c r="C238" s="62"/>
      <c r="D238" s="63"/>
      <c r="E238" s="61"/>
      <c r="F238" s="61"/>
      <c r="G238" s="61"/>
      <c r="H238" s="64"/>
      <c r="I238" s="74"/>
      <c r="K238" s="65"/>
      <c r="L238" s="65"/>
      <c r="M238" s="65"/>
      <c r="N238" s="65"/>
      <c r="O238" s="65"/>
      <c r="P238" s="65"/>
      <c r="Q238" s="65"/>
      <c r="R238" s="65"/>
    </row>
    <row r="239" spans="1:18" s="68" customFormat="1">
      <c r="A239" s="61"/>
      <c r="B239" s="62"/>
      <c r="C239" s="62"/>
      <c r="D239" s="63"/>
      <c r="E239" s="61"/>
      <c r="F239" s="61"/>
      <c r="G239" s="61"/>
      <c r="H239" s="64"/>
      <c r="I239" s="74"/>
      <c r="K239" s="65"/>
      <c r="L239" s="65"/>
      <c r="M239" s="65"/>
      <c r="N239" s="65"/>
      <c r="O239" s="65"/>
      <c r="P239" s="65"/>
      <c r="Q239" s="65"/>
      <c r="R239" s="65"/>
    </row>
    <row r="240" spans="1:18" s="68" customFormat="1">
      <c r="A240" s="61"/>
      <c r="B240" s="62"/>
      <c r="C240" s="62"/>
      <c r="D240" s="63"/>
      <c r="E240" s="61"/>
      <c r="F240" s="61"/>
      <c r="G240" s="61"/>
      <c r="H240" s="64"/>
      <c r="I240" s="74"/>
      <c r="K240" s="65"/>
      <c r="L240" s="65"/>
      <c r="M240" s="65"/>
      <c r="N240" s="65"/>
      <c r="O240" s="65"/>
      <c r="P240" s="65"/>
      <c r="Q240" s="65"/>
      <c r="R240" s="65"/>
    </row>
    <row r="241" spans="1:18" s="68" customFormat="1">
      <c r="A241" s="61"/>
      <c r="B241" s="62"/>
      <c r="C241" s="62"/>
      <c r="D241" s="63"/>
      <c r="E241" s="61"/>
      <c r="F241" s="61"/>
      <c r="G241" s="61"/>
      <c r="H241" s="64"/>
      <c r="I241" s="74"/>
      <c r="K241" s="65"/>
      <c r="L241" s="65"/>
      <c r="M241" s="65"/>
      <c r="N241" s="65"/>
      <c r="O241" s="65"/>
      <c r="P241" s="65"/>
      <c r="Q241" s="65"/>
      <c r="R241" s="65"/>
    </row>
    <row r="242" spans="1:18" s="68" customFormat="1">
      <c r="A242" s="61"/>
      <c r="B242" s="62"/>
      <c r="C242" s="62"/>
      <c r="D242" s="63"/>
      <c r="E242" s="61"/>
      <c r="F242" s="61"/>
      <c r="G242" s="61"/>
      <c r="H242" s="64"/>
      <c r="I242" s="74"/>
      <c r="K242" s="65"/>
      <c r="L242" s="65"/>
      <c r="M242" s="65"/>
      <c r="N242" s="65"/>
      <c r="O242" s="65"/>
      <c r="P242" s="65"/>
      <c r="Q242" s="65"/>
      <c r="R242" s="65"/>
    </row>
    <row r="243" spans="1:18" s="68" customFormat="1">
      <c r="A243" s="61"/>
      <c r="B243" s="62"/>
      <c r="C243" s="62"/>
      <c r="D243" s="63"/>
      <c r="E243" s="61"/>
      <c r="F243" s="61"/>
      <c r="G243" s="61"/>
      <c r="H243" s="64"/>
      <c r="I243" s="74"/>
      <c r="K243" s="65"/>
      <c r="L243" s="65"/>
      <c r="M243" s="65"/>
      <c r="N243" s="65"/>
      <c r="O243" s="65"/>
      <c r="P243" s="65"/>
      <c r="Q243" s="65"/>
      <c r="R243" s="65"/>
    </row>
    <row r="244" spans="1:18" s="68" customFormat="1">
      <c r="A244" s="61"/>
      <c r="B244" s="62"/>
      <c r="C244" s="62"/>
      <c r="D244" s="63"/>
      <c r="E244" s="61"/>
      <c r="F244" s="61"/>
      <c r="G244" s="61"/>
      <c r="H244" s="64"/>
      <c r="I244" s="74"/>
      <c r="K244" s="65"/>
      <c r="L244" s="65"/>
      <c r="M244" s="65"/>
      <c r="N244" s="65"/>
      <c r="O244" s="65"/>
      <c r="P244" s="65"/>
      <c r="Q244" s="65"/>
      <c r="R244" s="65"/>
    </row>
    <row r="245" spans="1:18" s="68" customFormat="1">
      <c r="A245" s="61"/>
      <c r="B245" s="62"/>
      <c r="C245" s="62"/>
      <c r="D245" s="63"/>
      <c r="E245" s="61"/>
      <c r="F245" s="61"/>
      <c r="G245" s="61"/>
      <c r="H245" s="64"/>
      <c r="I245" s="74"/>
      <c r="K245" s="65"/>
      <c r="L245" s="65"/>
      <c r="M245" s="65"/>
      <c r="N245" s="65"/>
      <c r="O245" s="65"/>
      <c r="P245" s="65"/>
      <c r="Q245" s="65"/>
      <c r="R245" s="65"/>
    </row>
    <row r="246" spans="1:18" s="68" customFormat="1">
      <c r="A246" s="61"/>
      <c r="B246" s="62"/>
      <c r="C246" s="62"/>
      <c r="D246" s="63"/>
      <c r="E246" s="61"/>
      <c r="F246" s="61"/>
      <c r="G246" s="61"/>
      <c r="H246" s="64"/>
      <c r="I246" s="74"/>
      <c r="K246" s="65"/>
      <c r="L246" s="65"/>
      <c r="M246" s="65"/>
      <c r="N246" s="65"/>
      <c r="O246" s="65"/>
      <c r="P246" s="65"/>
      <c r="Q246" s="65"/>
      <c r="R246" s="65"/>
    </row>
    <row r="247" spans="1:18" s="68" customFormat="1">
      <c r="A247" s="61"/>
      <c r="B247" s="62"/>
      <c r="C247" s="62"/>
      <c r="D247" s="63"/>
      <c r="E247" s="61"/>
      <c r="F247" s="61"/>
      <c r="G247" s="61"/>
      <c r="H247" s="64"/>
      <c r="I247" s="74"/>
      <c r="K247" s="65"/>
      <c r="L247" s="65"/>
      <c r="M247" s="65"/>
      <c r="N247" s="65"/>
      <c r="O247" s="65"/>
      <c r="P247" s="65"/>
      <c r="Q247" s="65"/>
      <c r="R247" s="65"/>
    </row>
    <row r="248" spans="1:18" s="68" customFormat="1">
      <c r="A248" s="61"/>
      <c r="B248" s="62"/>
      <c r="C248" s="62"/>
      <c r="D248" s="63"/>
      <c r="E248" s="61"/>
      <c r="F248" s="61"/>
      <c r="G248" s="61"/>
      <c r="H248" s="64"/>
      <c r="I248" s="74"/>
      <c r="K248" s="65"/>
      <c r="L248" s="65"/>
      <c r="M248" s="65"/>
      <c r="N248" s="65"/>
      <c r="O248" s="65"/>
      <c r="P248" s="65"/>
      <c r="Q248" s="65"/>
      <c r="R248" s="65"/>
    </row>
    <row r="249" spans="1:18" s="68" customFormat="1">
      <c r="A249" s="61"/>
      <c r="B249" s="62"/>
      <c r="C249" s="62"/>
      <c r="D249" s="63"/>
      <c r="E249" s="61"/>
      <c r="F249" s="61"/>
      <c r="G249" s="61"/>
      <c r="H249" s="64"/>
      <c r="I249" s="74"/>
      <c r="K249" s="65"/>
      <c r="L249" s="65"/>
      <c r="M249" s="65"/>
      <c r="N249" s="65"/>
      <c r="O249" s="65"/>
      <c r="P249" s="65"/>
      <c r="Q249" s="65"/>
      <c r="R249" s="65"/>
    </row>
    <row r="250" spans="1:18" s="68" customFormat="1">
      <c r="A250" s="61"/>
      <c r="B250" s="62"/>
      <c r="C250" s="62"/>
      <c r="D250" s="63"/>
      <c r="E250" s="61"/>
      <c r="F250" s="61"/>
      <c r="G250" s="61"/>
      <c r="H250" s="64"/>
      <c r="I250" s="74"/>
      <c r="K250" s="65"/>
      <c r="L250" s="65"/>
      <c r="M250" s="65"/>
      <c r="N250" s="65"/>
      <c r="O250" s="65"/>
      <c r="P250" s="65"/>
      <c r="Q250" s="65"/>
      <c r="R250" s="65"/>
    </row>
    <row r="251" spans="1:18" s="68" customFormat="1">
      <c r="A251" s="61"/>
      <c r="B251" s="62"/>
      <c r="C251" s="62"/>
      <c r="D251" s="63"/>
      <c r="E251" s="61"/>
      <c r="F251" s="61"/>
      <c r="G251" s="61"/>
      <c r="H251" s="64"/>
      <c r="I251" s="74"/>
      <c r="K251" s="65"/>
      <c r="L251" s="65"/>
      <c r="M251" s="65"/>
      <c r="N251" s="65"/>
      <c r="O251" s="65"/>
      <c r="P251" s="65"/>
      <c r="Q251" s="65"/>
      <c r="R251" s="65"/>
    </row>
    <row r="252" spans="1:18" s="68" customFormat="1">
      <c r="A252" s="61"/>
      <c r="B252" s="62"/>
      <c r="C252" s="62"/>
      <c r="D252" s="63"/>
      <c r="E252" s="61"/>
      <c r="F252" s="61"/>
      <c r="G252" s="61"/>
      <c r="H252" s="64"/>
      <c r="I252" s="74"/>
      <c r="K252" s="65"/>
      <c r="L252" s="65"/>
      <c r="M252" s="65"/>
      <c r="N252" s="65"/>
      <c r="O252" s="65"/>
      <c r="P252" s="65"/>
      <c r="Q252" s="65"/>
      <c r="R252" s="65"/>
    </row>
    <row r="253" spans="1:18" s="68" customFormat="1">
      <c r="A253" s="61"/>
      <c r="B253" s="62"/>
      <c r="C253" s="62"/>
      <c r="D253" s="63"/>
      <c r="E253" s="61"/>
      <c r="F253" s="61"/>
      <c r="G253" s="61"/>
      <c r="H253" s="64"/>
      <c r="I253" s="74"/>
      <c r="K253" s="65"/>
      <c r="L253" s="65"/>
      <c r="M253" s="65"/>
      <c r="N253" s="65"/>
      <c r="O253" s="65"/>
      <c r="P253" s="65"/>
      <c r="Q253" s="65"/>
      <c r="R253" s="65"/>
    </row>
    <row r="254" spans="1:18" s="68" customFormat="1">
      <c r="A254" s="61"/>
      <c r="B254" s="62"/>
      <c r="C254" s="62"/>
      <c r="D254" s="63"/>
      <c r="E254" s="61"/>
      <c r="F254" s="61"/>
      <c r="G254" s="61"/>
      <c r="H254" s="64"/>
      <c r="I254" s="74"/>
      <c r="K254" s="65"/>
      <c r="L254" s="65"/>
      <c r="M254" s="65"/>
      <c r="N254" s="65"/>
      <c r="O254" s="65"/>
      <c r="P254" s="65"/>
      <c r="Q254" s="65"/>
      <c r="R254" s="65"/>
    </row>
    <row r="255" spans="1:18" s="68" customFormat="1">
      <c r="A255" s="61"/>
      <c r="B255" s="62"/>
      <c r="C255" s="62"/>
      <c r="D255" s="63"/>
      <c r="E255" s="61"/>
      <c r="F255" s="61"/>
      <c r="G255" s="61"/>
      <c r="H255" s="64"/>
      <c r="I255" s="74"/>
      <c r="K255" s="65"/>
      <c r="L255" s="65"/>
      <c r="M255" s="65"/>
      <c r="N255" s="65"/>
      <c r="O255" s="65"/>
      <c r="P255" s="65"/>
      <c r="Q255" s="65"/>
      <c r="R255" s="65"/>
    </row>
    <row r="256" spans="1:18" s="68" customFormat="1">
      <c r="A256" s="61"/>
      <c r="B256" s="62"/>
      <c r="C256" s="62"/>
      <c r="D256" s="63"/>
      <c r="E256" s="61"/>
      <c r="F256" s="61"/>
      <c r="G256" s="61"/>
      <c r="H256" s="64"/>
      <c r="I256" s="74"/>
      <c r="K256" s="65"/>
      <c r="L256" s="65"/>
      <c r="M256" s="65"/>
      <c r="N256" s="65"/>
      <c r="O256" s="65"/>
      <c r="P256" s="65"/>
      <c r="Q256" s="65"/>
      <c r="R256" s="65"/>
    </row>
    <row r="257" spans="1:18" s="68" customFormat="1">
      <c r="A257" s="61"/>
      <c r="B257" s="62"/>
      <c r="C257" s="62"/>
      <c r="D257" s="63"/>
      <c r="E257" s="61"/>
      <c r="F257" s="61"/>
      <c r="G257" s="61"/>
      <c r="H257" s="64"/>
      <c r="I257" s="74"/>
      <c r="K257" s="65"/>
      <c r="L257" s="65"/>
      <c r="M257" s="65"/>
      <c r="N257" s="65"/>
      <c r="O257" s="65"/>
      <c r="P257" s="65"/>
      <c r="Q257" s="65"/>
      <c r="R257" s="65"/>
    </row>
    <row r="258" spans="1:18" s="68" customFormat="1">
      <c r="A258" s="61"/>
      <c r="B258" s="62"/>
      <c r="C258" s="62"/>
      <c r="D258" s="63"/>
      <c r="E258" s="61"/>
      <c r="F258" s="61"/>
      <c r="G258" s="61"/>
      <c r="H258" s="64"/>
      <c r="I258" s="74"/>
      <c r="K258" s="65"/>
      <c r="L258" s="65"/>
      <c r="M258" s="65"/>
      <c r="N258" s="65"/>
      <c r="O258" s="65"/>
      <c r="P258" s="65"/>
      <c r="Q258" s="65"/>
      <c r="R258" s="65"/>
    </row>
    <row r="259" spans="1:18" s="68" customFormat="1">
      <c r="A259" s="61"/>
      <c r="B259" s="62"/>
      <c r="C259" s="62"/>
      <c r="D259" s="63"/>
      <c r="E259" s="61"/>
      <c r="F259" s="61"/>
      <c r="G259" s="61"/>
      <c r="H259" s="64"/>
      <c r="I259" s="74"/>
      <c r="K259" s="65"/>
      <c r="L259" s="65"/>
      <c r="M259" s="65"/>
      <c r="N259" s="65"/>
      <c r="O259" s="65"/>
      <c r="P259" s="65"/>
      <c r="Q259" s="65"/>
      <c r="R259" s="65"/>
    </row>
    <row r="260" spans="1:18" s="68" customFormat="1">
      <c r="A260" s="61"/>
      <c r="B260" s="62"/>
      <c r="C260" s="62"/>
      <c r="D260" s="63"/>
      <c r="E260" s="61"/>
      <c r="F260" s="61"/>
      <c r="G260" s="61"/>
      <c r="H260" s="64"/>
      <c r="I260" s="74"/>
      <c r="K260" s="65"/>
      <c r="L260" s="65"/>
      <c r="M260" s="65"/>
      <c r="N260" s="65"/>
      <c r="O260" s="65"/>
      <c r="P260" s="65"/>
      <c r="Q260" s="65"/>
      <c r="R260" s="65"/>
    </row>
    <row r="261" spans="1:18" s="68" customFormat="1">
      <c r="A261" s="61"/>
      <c r="B261" s="62"/>
      <c r="C261" s="62"/>
      <c r="D261" s="63"/>
      <c r="E261" s="61"/>
      <c r="F261" s="61"/>
      <c r="G261" s="61"/>
      <c r="H261" s="64"/>
      <c r="I261" s="74"/>
      <c r="K261" s="65"/>
      <c r="L261" s="65"/>
      <c r="M261" s="65"/>
      <c r="N261" s="65"/>
      <c r="O261" s="65"/>
      <c r="P261" s="65"/>
      <c r="Q261" s="65"/>
      <c r="R261" s="65"/>
    </row>
    <row r="262" spans="1:18" s="68" customFormat="1">
      <c r="A262" s="61"/>
      <c r="B262" s="62"/>
      <c r="C262" s="62"/>
      <c r="D262" s="63"/>
      <c r="E262" s="61"/>
      <c r="F262" s="61"/>
      <c r="G262" s="61"/>
      <c r="H262" s="64"/>
      <c r="I262" s="74"/>
      <c r="K262" s="65"/>
      <c r="L262" s="65"/>
      <c r="M262" s="65"/>
      <c r="N262" s="65"/>
      <c r="O262" s="65"/>
      <c r="P262" s="65"/>
      <c r="Q262" s="65"/>
      <c r="R262" s="65"/>
    </row>
    <row r="263" spans="1:18" s="68" customFormat="1">
      <c r="A263" s="61"/>
      <c r="B263" s="62"/>
      <c r="C263" s="62"/>
      <c r="D263" s="63"/>
      <c r="E263" s="61"/>
      <c r="F263" s="61"/>
      <c r="G263" s="61"/>
      <c r="H263" s="64"/>
      <c r="I263" s="74"/>
      <c r="K263" s="65"/>
      <c r="L263" s="65"/>
      <c r="M263" s="65"/>
      <c r="N263" s="65"/>
      <c r="O263" s="65"/>
      <c r="P263" s="65"/>
      <c r="Q263" s="65"/>
      <c r="R263" s="65"/>
    </row>
    <row r="264" spans="1:18" s="68" customFormat="1">
      <c r="A264" s="61"/>
      <c r="B264" s="62"/>
      <c r="C264" s="62"/>
      <c r="D264" s="63"/>
      <c r="E264" s="61"/>
      <c r="F264" s="61"/>
      <c r="G264" s="61"/>
      <c r="H264" s="64"/>
      <c r="I264" s="74"/>
      <c r="K264" s="65"/>
      <c r="L264" s="65"/>
      <c r="M264" s="65"/>
      <c r="N264" s="65"/>
      <c r="O264" s="65"/>
      <c r="P264" s="65"/>
      <c r="Q264" s="65"/>
      <c r="R264" s="65"/>
    </row>
    <row r="265" spans="1:18" s="68" customFormat="1">
      <c r="A265" s="61"/>
      <c r="B265" s="62"/>
      <c r="C265" s="62"/>
      <c r="D265" s="63"/>
      <c r="E265" s="61"/>
      <c r="F265" s="61"/>
      <c r="G265" s="61"/>
      <c r="H265" s="64"/>
      <c r="I265" s="74"/>
      <c r="K265" s="65"/>
      <c r="L265" s="65"/>
      <c r="M265" s="65"/>
      <c r="N265" s="65"/>
      <c r="O265" s="65"/>
      <c r="P265" s="65"/>
      <c r="Q265" s="65"/>
      <c r="R265" s="65"/>
    </row>
    <row r="266" spans="1:18" s="68" customFormat="1">
      <c r="A266" s="61"/>
      <c r="B266" s="62"/>
      <c r="C266" s="62"/>
      <c r="D266" s="63"/>
      <c r="E266" s="61"/>
      <c r="F266" s="61"/>
      <c r="G266" s="61"/>
      <c r="H266" s="64"/>
      <c r="I266" s="74"/>
      <c r="K266" s="65"/>
      <c r="L266" s="65"/>
      <c r="M266" s="65"/>
      <c r="N266" s="65"/>
      <c r="O266" s="65"/>
      <c r="P266" s="65"/>
      <c r="Q266" s="65"/>
      <c r="R266" s="65"/>
    </row>
    <row r="267" spans="1:18" s="68" customFormat="1">
      <c r="A267" s="61"/>
      <c r="B267" s="62"/>
      <c r="C267" s="62"/>
      <c r="D267" s="63"/>
      <c r="E267" s="61"/>
      <c r="F267" s="61"/>
      <c r="G267" s="61"/>
      <c r="H267" s="64"/>
      <c r="I267" s="74"/>
      <c r="K267" s="65"/>
      <c r="L267" s="65"/>
      <c r="M267" s="65"/>
      <c r="N267" s="65"/>
      <c r="O267" s="65"/>
      <c r="P267" s="65"/>
      <c r="Q267" s="65"/>
      <c r="R267" s="65"/>
    </row>
    <row r="268" spans="1:18" s="68" customFormat="1">
      <c r="A268" s="61"/>
      <c r="B268" s="62"/>
      <c r="C268" s="62"/>
      <c r="D268" s="63"/>
      <c r="E268" s="61"/>
      <c r="F268" s="61"/>
      <c r="G268" s="61"/>
      <c r="H268" s="64"/>
      <c r="I268" s="74"/>
      <c r="K268" s="65"/>
      <c r="L268" s="65"/>
      <c r="M268" s="65"/>
      <c r="N268" s="65"/>
      <c r="O268" s="65"/>
      <c r="P268" s="65"/>
      <c r="Q268" s="65"/>
      <c r="R268" s="65"/>
    </row>
    <row r="269" spans="1:18" s="68" customFormat="1">
      <c r="A269" s="61"/>
      <c r="B269" s="62"/>
      <c r="C269" s="62"/>
      <c r="D269" s="63"/>
      <c r="E269" s="61"/>
      <c r="F269" s="61"/>
      <c r="G269" s="61"/>
      <c r="H269" s="64"/>
      <c r="I269" s="74"/>
      <c r="K269" s="65"/>
      <c r="L269" s="65"/>
      <c r="M269" s="65"/>
      <c r="N269" s="65"/>
      <c r="O269" s="65"/>
      <c r="P269" s="65"/>
      <c r="Q269" s="65"/>
      <c r="R269" s="65"/>
    </row>
    <row r="270" spans="1:18" s="68" customFormat="1">
      <c r="A270" s="61"/>
      <c r="B270" s="62"/>
      <c r="C270" s="62"/>
      <c r="D270" s="63"/>
      <c r="E270" s="61"/>
      <c r="F270" s="61"/>
      <c r="G270" s="61"/>
      <c r="H270" s="64"/>
      <c r="I270" s="74"/>
      <c r="K270" s="65"/>
      <c r="L270" s="65"/>
      <c r="M270" s="65"/>
      <c r="N270" s="65"/>
      <c r="O270" s="65"/>
      <c r="P270" s="65"/>
      <c r="Q270" s="65"/>
      <c r="R270" s="65"/>
    </row>
    <row r="271" spans="1:18" s="68" customFormat="1">
      <c r="A271" s="61"/>
      <c r="B271" s="62"/>
      <c r="C271" s="62"/>
      <c r="D271" s="63"/>
      <c r="E271" s="61"/>
      <c r="F271" s="61"/>
      <c r="G271" s="61"/>
      <c r="H271" s="64"/>
      <c r="I271" s="74"/>
      <c r="K271" s="65"/>
      <c r="L271" s="65"/>
      <c r="M271" s="65"/>
      <c r="N271" s="65"/>
      <c r="O271" s="65"/>
      <c r="P271" s="65"/>
      <c r="Q271" s="65"/>
      <c r="R271" s="65"/>
    </row>
    <row r="272" spans="1:18" s="68" customFormat="1">
      <c r="A272" s="61"/>
      <c r="B272" s="62"/>
      <c r="C272" s="62"/>
      <c r="D272" s="63"/>
      <c r="E272" s="61"/>
      <c r="F272" s="61"/>
      <c r="G272" s="61"/>
      <c r="H272" s="64"/>
      <c r="I272" s="74"/>
      <c r="K272" s="65"/>
      <c r="L272" s="65"/>
      <c r="M272" s="65"/>
      <c r="N272" s="65"/>
      <c r="O272" s="65"/>
      <c r="P272" s="65"/>
      <c r="Q272" s="65"/>
      <c r="R272" s="65"/>
    </row>
    <row r="273" spans="1:18" s="68" customFormat="1">
      <c r="A273" s="61"/>
      <c r="B273" s="62"/>
      <c r="C273" s="62"/>
      <c r="D273" s="63"/>
      <c r="E273" s="61"/>
      <c r="F273" s="61"/>
      <c r="G273" s="61"/>
      <c r="H273" s="64"/>
      <c r="I273" s="74"/>
      <c r="K273" s="65"/>
      <c r="L273" s="65"/>
      <c r="M273" s="65"/>
      <c r="N273" s="65"/>
      <c r="O273" s="65"/>
      <c r="P273" s="65"/>
      <c r="Q273" s="65"/>
      <c r="R273" s="65"/>
    </row>
    <row r="274" spans="1:18" s="68" customFormat="1">
      <c r="A274" s="61"/>
      <c r="B274" s="62"/>
      <c r="C274" s="62"/>
      <c r="D274" s="63"/>
      <c r="E274" s="61"/>
      <c r="F274" s="61"/>
      <c r="G274" s="61"/>
      <c r="H274" s="64"/>
      <c r="I274" s="74"/>
      <c r="K274" s="65"/>
      <c r="L274" s="65"/>
      <c r="M274" s="65"/>
      <c r="N274" s="65"/>
      <c r="O274" s="65"/>
      <c r="P274" s="65"/>
      <c r="Q274" s="65"/>
      <c r="R274" s="65"/>
    </row>
    <row r="275" spans="1:18" s="68" customFormat="1">
      <c r="A275" s="61"/>
      <c r="B275" s="62"/>
      <c r="C275" s="62"/>
      <c r="D275" s="63"/>
      <c r="E275" s="61"/>
      <c r="F275" s="61"/>
      <c r="G275" s="61"/>
      <c r="H275" s="64"/>
      <c r="I275" s="74"/>
      <c r="K275" s="65"/>
      <c r="L275" s="65"/>
      <c r="M275" s="65"/>
      <c r="N275" s="65"/>
      <c r="O275" s="65"/>
      <c r="P275" s="65"/>
      <c r="Q275" s="65"/>
      <c r="R275" s="65"/>
    </row>
    <row r="276" spans="1:18" s="68" customFormat="1">
      <c r="A276" s="61"/>
      <c r="B276" s="62"/>
      <c r="C276" s="62"/>
      <c r="D276" s="63"/>
      <c r="E276" s="61"/>
      <c r="F276" s="61"/>
      <c r="G276" s="61"/>
      <c r="H276" s="64"/>
      <c r="I276" s="74"/>
      <c r="K276" s="65"/>
      <c r="L276" s="65"/>
      <c r="M276" s="65"/>
      <c r="N276" s="65"/>
      <c r="O276" s="65"/>
      <c r="P276" s="65"/>
      <c r="Q276" s="65"/>
      <c r="R276" s="65"/>
    </row>
    <row r="277" spans="1:18" s="68" customFormat="1">
      <c r="A277" s="61"/>
      <c r="B277" s="62"/>
      <c r="C277" s="62"/>
      <c r="D277" s="63"/>
      <c r="E277" s="61"/>
      <c r="F277" s="61"/>
      <c r="G277" s="61"/>
      <c r="H277" s="64"/>
      <c r="I277" s="74"/>
      <c r="K277" s="65"/>
      <c r="L277" s="65"/>
      <c r="M277" s="65"/>
      <c r="N277" s="65"/>
      <c r="O277" s="65"/>
      <c r="P277" s="65"/>
      <c r="Q277" s="65"/>
      <c r="R277" s="65"/>
    </row>
    <row r="278" spans="1:18" s="68" customFormat="1">
      <c r="A278" s="61"/>
      <c r="B278" s="62"/>
      <c r="C278" s="62"/>
      <c r="D278" s="63"/>
      <c r="E278" s="61"/>
      <c r="F278" s="61"/>
      <c r="G278" s="61"/>
      <c r="H278" s="64"/>
      <c r="I278" s="74"/>
      <c r="K278" s="65"/>
      <c r="L278" s="65"/>
      <c r="M278" s="65"/>
      <c r="N278" s="65"/>
      <c r="O278" s="65"/>
      <c r="P278" s="65"/>
      <c r="Q278" s="65"/>
      <c r="R278" s="65"/>
    </row>
    <row r="279" spans="1:18" s="68" customFormat="1">
      <c r="A279" s="61"/>
      <c r="B279" s="62"/>
      <c r="C279" s="62"/>
      <c r="D279" s="63"/>
      <c r="E279" s="61"/>
      <c r="F279" s="61"/>
      <c r="G279" s="61"/>
      <c r="H279" s="64"/>
      <c r="I279" s="74"/>
      <c r="K279" s="65"/>
      <c r="L279" s="65"/>
      <c r="M279" s="65"/>
      <c r="N279" s="65"/>
      <c r="O279" s="65"/>
      <c r="P279" s="65"/>
      <c r="Q279" s="65"/>
      <c r="R279" s="65"/>
    </row>
    <row r="280" spans="1:18" s="68" customFormat="1">
      <c r="A280" s="61"/>
      <c r="B280" s="62"/>
      <c r="C280" s="62"/>
      <c r="D280" s="63"/>
      <c r="E280" s="61"/>
      <c r="F280" s="61"/>
      <c r="G280" s="61"/>
      <c r="H280" s="64"/>
      <c r="I280" s="74"/>
      <c r="K280" s="65"/>
      <c r="L280" s="65"/>
      <c r="M280" s="65"/>
      <c r="N280" s="65"/>
      <c r="O280" s="65"/>
      <c r="P280" s="65"/>
      <c r="Q280" s="65"/>
      <c r="R280" s="65"/>
    </row>
    <row r="281" spans="1:18" s="68" customFormat="1">
      <c r="A281" s="61"/>
      <c r="B281" s="62"/>
      <c r="C281" s="62"/>
      <c r="D281" s="63"/>
      <c r="E281" s="61"/>
      <c r="F281" s="61"/>
      <c r="G281" s="61"/>
      <c r="H281" s="64"/>
      <c r="I281" s="74"/>
      <c r="K281" s="65"/>
      <c r="L281" s="65"/>
      <c r="M281" s="65"/>
      <c r="N281" s="65"/>
      <c r="O281" s="65"/>
      <c r="P281" s="65"/>
      <c r="Q281" s="65"/>
      <c r="R281" s="65"/>
    </row>
    <row r="282" spans="1:18" s="68" customFormat="1">
      <c r="A282" s="61"/>
      <c r="B282" s="62"/>
      <c r="C282" s="62"/>
      <c r="D282" s="63"/>
      <c r="E282" s="61"/>
      <c r="F282" s="61"/>
      <c r="G282" s="61"/>
      <c r="H282" s="64"/>
      <c r="I282" s="74"/>
      <c r="K282" s="65"/>
      <c r="L282" s="65"/>
      <c r="M282" s="65"/>
      <c r="N282" s="65"/>
      <c r="O282" s="65"/>
      <c r="P282" s="65"/>
      <c r="Q282" s="65"/>
      <c r="R282" s="65"/>
    </row>
    <row r="283" spans="1:18" s="68" customFormat="1">
      <c r="A283" s="61"/>
      <c r="B283" s="62"/>
      <c r="C283" s="62"/>
      <c r="D283" s="63"/>
      <c r="E283" s="61"/>
      <c r="F283" s="61"/>
      <c r="G283" s="61"/>
      <c r="H283" s="64"/>
      <c r="I283" s="74"/>
      <c r="K283" s="65"/>
      <c r="L283" s="65"/>
      <c r="M283" s="65"/>
      <c r="N283" s="65"/>
      <c r="O283" s="65"/>
      <c r="P283" s="65"/>
      <c r="Q283" s="65"/>
      <c r="R283" s="65"/>
    </row>
    <row r="284" spans="1:18" s="68" customFormat="1">
      <c r="A284" s="61"/>
      <c r="B284" s="62"/>
      <c r="C284" s="62"/>
      <c r="D284" s="63"/>
      <c r="E284" s="61"/>
      <c r="F284" s="61"/>
      <c r="G284" s="61"/>
      <c r="H284" s="64"/>
      <c r="I284" s="74"/>
      <c r="K284" s="65"/>
      <c r="L284" s="65"/>
      <c r="M284" s="65"/>
      <c r="N284" s="65"/>
      <c r="O284" s="65"/>
      <c r="P284" s="65"/>
      <c r="Q284" s="65"/>
      <c r="R284" s="65"/>
    </row>
    <row r="285" spans="1:18" s="68" customFormat="1">
      <c r="A285" s="61"/>
      <c r="B285" s="62"/>
      <c r="C285" s="62"/>
      <c r="D285" s="63"/>
      <c r="E285" s="61"/>
      <c r="F285" s="61"/>
      <c r="G285" s="61"/>
      <c r="H285" s="64"/>
      <c r="I285" s="74"/>
      <c r="K285" s="65"/>
      <c r="L285" s="65"/>
      <c r="M285" s="65"/>
      <c r="N285" s="65"/>
      <c r="O285" s="65"/>
      <c r="P285" s="65"/>
      <c r="Q285" s="65"/>
      <c r="R285" s="65"/>
    </row>
    <row r="286" spans="1:18" s="68" customFormat="1">
      <c r="A286" s="61"/>
      <c r="B286" s="62"/>
      <c r="C286" s="62"/>
      <c r="D286" s="63"/>
      <c r="E286" s="61"/>
      <c r="F286" s="61"/>
      <c r="G286" s="61"/>
      <c r="H286" s="64"/>
      <c r="I286" s="74"/>
      <c r="K286" s="65"/>
      <c r="L286" s="65"/>
      <c r="M286" s="65"/>
      <c r="N286" s="65"/>
      <c r="O286" s="65"/>
      <c r="P286" s="65"/>
      <c r="Q286" s="65"/>
      <c r="R286" s="65"/>
    </row>
    <row r="287" spans="1:18" s="68" customFormat="1">
      <c r="A287" s="61"/>
      <c r="B287" s="62"/>
      <c r="C287" s="62"/>
      <c r="D287" s="63"/>
      <c r="E287" s="61"/>
      <c r="F287" s="61"/>
      <c r="G287" s="61"/>
      <c r="H287" s="64"/>
      <c r="I287" s="74"/>
      <c r="K287" s="65"/>
      <c r="L287" s="65"/>
      <c r="M287" s="65"/>
      <c r="N287" s="65"/>
      <c r="O287" s="65"/>
      <c r="P287" s="65"/>
      <c r="Q287" s="65"/>
      <c r="R287" s="65"/>
    </row>
    <row r="288" spans="1:18" s="68" customFormat="1">
      <c r="A288" s="61"/>
      <c r="B288" s="62"/>
      <c r="C288" s="62"/>
      <c r="D288" s="63"/>
      <c r="E288" s="61"/>
      <c r="F288" s="61"/>
      <c r="G288" s="61"/>
      <c r="H288" s="64"/>
      <c r="I288" s="74"/>
      <c r="K288" s="65"/>
      <c r="L288" s="65"/>
      <c r="M288" s="65"/>
      <c r="N288" s="65"/>
      <c r="O288" s="65"/>
      <c r="P288" s="65"/>
      <c r="Q288" s="65"/>
      <c r="R288" s="65"/>
    </row>
    <row r="289" spans="1:18" s="68" customFormat="1">
      <c r="A289" s="61"/>
      <c r="B289" s="62"/>
      <c r="C289" s="62"/>
      <c r="D289" s="63"/>
      <c r="E289" s="61"/>
      <c r="F289" s="61"/>
      <c r="G289" s="61"/>
      <c r="H289" s="64"/>
      <c r="I289" s="74"/>
      <c r="K289" s="65"/>
      <c r="L289" s="65"/>
      <c r="M289" s="65"/>
      <c r="N289" s="65"/>
      <c r="O289" s="65"/>
      <c r="P289" s="65"/>
      <c r="Q289" s="65"/>
      <c r="R289" s="65"/>
    </row>
    <row r="290" spans="1:18" s="68" customFormat="1">
      <c r="A290" s="61"/>
      <c r="B290" s="62"/>
      <c r="C290" s="62"/>
      <c r="D290" s="63"/>
      <c r="E290" s="61"/>
      <c r="F290" s="61"/>
      <c r="G290" s="61"/>
      <c r="H290" s="64"/>
      <c r="I290" s="74"/>
      <c r="K290" s="65"/>
      <c r="L290" s="65"/>
      <c r="M290" s="65"/>
      <c r="N290" s="65"/>
      <c r="O290" s="65"/>
      <c r="P290" s="65"/>
      <c r="Q290" s="65"/>
      <c r="R290" s="65"/>
    </row>
    <row r="291" spans="1:18" s="68" customFormat="1">
      <c r="A291" s="61"/>
      <c r="B291" s="62"/>
      <c r="C291" s="62"/>
      <c r="D291" s="63"/>
      <c r="E291" s="61"/>
      <c r="F291" s="61"/>
      <c r="G291" s="61"/>
      <c r="H291" s="64"/>
      <c r="I291" s="74"/>
      <c r="K291" s="65"/>
      <c r="L291" s="65"/>
      <c r="M291" s="65"/>
      <c r="N291" s="65"/>
      <c r="O291" s="65"/>
      <c r="P291" s="65"/>
      <c r="Q291" s="65"/>
      <c r="R291" s="65"/>
    </row>
    <row r="292" spans="1:18" s="68" customFormat="1">
      <c r="A292" s="61"/>
      <c r="B292" s="62"/>
      <c r="C292" s="62"/>
      <c r="D292" s="63"/>
      <c r="E292" s="61"/>
      <c r="F292" s="61"/>
      <c r="G292" s="61"/>
      <c r="H292" s="64"/>
      <c r="I292" s="74"/>
      <c r="K292" s="65"/>
      <c r="L292" s="65"/>
      <c r="M292" s="65"/>
      <c r="N292" s="65"/>
      <c r="O292" s="65"/>
      <c r="P292" s="65"/>
      <c r="Q292" s="65"/>
      <c r="R292" s="65"/>
    </row>
    <row r="293" spans="1:18" s="68" customFormat="1">
      <c r="A293" s="61"/>
      <c r="B293" s="62"/>
      <c r="C293" s="62"/>
      <c r="D293" s="63"/>
      <c r="E293" s="61"/>
      <c r="F293" s="61"/>
      <c r="G293" s="61"/>
      <c r="H293" s="64"/>
      <c r="I293" s="74"/>
      <c r="K293" s="65"/>
      <c r="L293" s="65"/>
      <c r="M293" s="65"/>
      <c r="N293" s="65"/>
      <c r="O293" s="65"/>
      <c r="P293" s="65"/>
      <c r="Q293" s="65"/>
      <c r="R293" s="65"/>
    </row>
    <row r="294" spans="1:18" s="68" customFormat="1">
      <c r="A294" s="61"/>
      <c r="B294" s="62"/>
      <c r="C294" s="62"/>
      <c r="D294" s="63"/>
      <c r="E294" s="61"/>
      <c r="F294" s="61"/>
      <c r="G294" s="61"/>
      <c r="H294" s="64"/>
      <c r="I294" s="74"/>
      <c r="K294" s="65"/>
      <c r="L294" s="65"/>
      <c r="M294" s="65"/>
      <c r="N294" s="65"/>
      <c r="O294" s="65"/>
      <c r="P294" s="65"/>
      <c r="Q294" s="65"/>
      <c r="R294" s="65"/>
    </row>
    <row r="295" spans="1:18" s="68" customFormat="1">
      <c r="A295" s="61"/>
      <c r="B295" s="62"/>
      <c r="C295" s="62"/>
      <c r="D295" s="63"/>
      <c r="E295" s="61"/>
      <c r="F295" s="61"/>
      <c r="G295" s="61"/>
      <c r="H295" s="64"/>
      <c r="I295" s="74"/>
      <c r="K295" s="65"/>
      <c r="L295" s="65"/>
      <c r="M295" s="65"/>
      <c r="N295" s="65"/>
      <c r="O295" s="65"/>
      <c r="P295" s="65"/>
      <c r="Q295" s="65"/>
      <c r="R295" s="65"/>
    </row>
    <row r="296" spans="1:18" s="68" customFormat="1">
      <c r="A296" s="61"/>
      <c r="B296" s="62"/>
      <c r="C296" s="62"/>
      <c r="D296" s="63"/>
      <c r="E296" s="61"/>
      <c r="F296" s="61"/>
      <c r="G296" s="61"/>
      <c r="H296" s="64"/>
      <c r="I296" s="74"/>
      <c r="K296" s="65"/>
      <c r="L296" s="65"/>
      <c r="M296" s="65"/>
      <c r="N296" s="65"/>
      <c r="O296" s="65"/>
      <c r="P296" s="65"/>
      <c r="Q296" s="65"/>
      <c r="R296" s="65"/>
    </row>
    <row r="297" spans="1:18" s="68" customFormat="1">
      <c r="A297" s="61"/>
      <c r="B297" s="62"/>
      <c r="C297" s="62"/>
      <c r="D297" s="63"/>
      <c r="E297" s="61"/>
      <c r="F297" s="61"/>
      <c r="G297" s="61"/>
      <c r="H297" s="64"/>
      <c r="I297" s="74"/>
      <c r="K297" s="65"/>
      <c r="L297" s="65"/>
      <c r="M297" s="65"/>
      <c r="N297" s="65"/>
      <c r="O297" s="65"/>
      <c r="P297" s="65"/>
      <c r="Q297" s="65"/>
      <c r="R297" s="65"/>
    </row>
    <row r="298" spans="1:18" s="68" customFormat="1">
      <c r="A298" s="61"/>
      <c r="B298" s="62"/>
      <c r="C298" s="62"/>
      <c r="D298" s="63"/>
      <c r="E298" s="61"/>
      <c r="F298" s="61"/>
      <c r="G298" s="61"/>
      <c r="H298" s="64"/>
      <c r="I298" s="74"/>
      <c r="K298" s="65"/>
      <c r="L298" s="65"/>
      <c r="M298" s="65"/>
      <c r="N298" s="65"/>
      <c r="O298" s="65"/>
      <c r="P298" s="65"/>
      <c r="Q298" s="65"/>
      <c r="R298" s="65"/>
    </row>
    <row r="299" spans="1:18" s="68" customFormat="1">
      <c r="A299" s="61"/>
      <c r="B299" s="62"/>
      <c r="C299" s="62"/>
      <c r="D299" s="63"/>
      <c r="E299" s="61"/>
      <c r="F299" s="61"/>
      <c r="G299" s="61"/>
      <c r="H299" s="64"/>
      <c r="I299" s="74"/>
      <c r="K299" s="65"/>
      <c r="L299" s="65"/>
      <c r="M299" s="65"/>
      <c r="N299" s="65"/>
      <c r="O299" s="65"/>
      <c r="P299" s="65"/>
      <c r="Q299" s="65"/>
      <c r="R299" s="65"/>
    </row>
    <row r="300" spans="1:18" s="68" customFormat="1">
      <c r="A300" s="61"/>
      <c r="B300" s="62"/>
      <c r="C300" s="62"/>
      <c r="D300" s="63"/>
      <c r="E300" s="61"/>
      <c r="F300" s="61"/>
      <c r="G300" s="61"/>
      <c r="H300" s="64"/>
      <c r="I300" s="74"/>
      <c r="K300" s="65"/>
      <c r="L300" s="65"/>
      <c r="M300" s="65"/>
      <c r="N300" s="65"/>
      <c r="O300" s="65"/>
      <c r="P300" s="65"/>
      <c r="Q300" s="65"/>
      <c r="R300" s="65"/>
    </row>
    <row r="301" spans="1:18" s="68" customFormat="1">
      <c r="A301" s="61"/>
      <c r="B301" s="62"/>
      <c r="C301" s="62"/>
      <c r="D301" s="63"/>
      <c r="E301" s="61"/>
      <c r="F301" s="61"/>
      <c r="G301" s="61"/>
      <c r="H301" s="64"/>
      <c r="I301" s="74"/>
      <c r="K301" s="65"/>
      <c r="L301" s="65"/>
      <c r="M301" s="65"/>
      <c r="N301" s="65"/>
      <c r="O301" s="65"/>
      <c r="P301" s="65"/>
      <c r="Q301" s="65"/>
      <c r="R301" s="65"/>
    </row>
    <row r="302" spans="1:18" s="68" customFormat="1">
      <c r="A302" s="61"/>
      <c r="B302" s="62"/>
      <c r="C302" s="62"/>
      <c r="D302" s="63"/>
      <c r="E302" s="61"/>
      <c r="F302" s="61"/>
      <c r="G302" s="61"/>
      <c r="H302" s="64"/>
      <c r="I302" s="74"/>
      <c r="K302" s="65"/>
      <c r="L302" s="65"/>
      <c r="M302" s="65"/>
      <c r="N302" s="65"/>
      <c r="O302" s="65"/>
      <c r="P302" s="65"/>
      <c r="Q302" s="65"/>
      <c r="R302" s="65"/>
    </row>
    <row r="303" spans="1:18" s="68" customFormat="1">
      <c r="A303" s="61"/>
      <c r="B303" s="62"/>
      <c r="C303" s="62"/>
      <c r="D303" s="63"/>
      <c r="E303" s="61"/>
      <c r="F303" s="61"/>
      <c r="G303" s="61"/>
      <c r="H303" s="64"/>
      <c r="I303" s="74"/>
      <c r="K303" s="65"/>
      <c r="L303" s="65"/>
      <c r="M303" s="65"/>
      <c r="N303" s="65"/>
      <c r="O303" s="65"/>
      <c r="P303" s="65"/>
      <c r="Q303" s="65"/>
      <c r="R303" s="65"/>
    </row>
    <row r="304" spans="1:18" s="68" customFormat="1">
      <c r="A304" s="61"/>
      <c r="B304" s="62"/>
      <c r="C304" s="62"/>
      <c r="D304" s="63"/>
      <c r="E304" s="61"/>
      <c r="F304" s="61"/>
      <c r="G304" s="61"/>
      <c r="H304" s="64"/>
      <c r="I304" s="74"/>
      <c r="K304" s="65"/>
      <c r="L304" s="65"/>
      <c r="M304" s="65"/>
      <c r="N304" s="65"/>
      <c r="O304" s="65"/>
      <c r="P304" s="65"/>
      <c r="Q304" s="65"/>
      <c r="R304" s="65"/>
    </row>
    <row r="305" spans="1:18" s="68" customFormat="1">
      <c r="A305" s="61"/>
      <c r="B305" s="62"/>
      <c r="C305" s="62"/>
      <c r="D305" s="63"/>
      <c r="E305" s="61"/>
      <c r="F305" s="61"/>
      <c r="G305" s="61"/>
      <c r="H305" s="64"/>
      <c r="I305" s="74"/>
      <c r="K305" s="65"/>
      <c r="L305" s="65"/>
      <c r="M305" s="65"/>
      <c r="N305" s="65"/>
      <c r="O305" s="65"/>
      <c r="P305" s="65"/>
      <c r="Q305" s="65"/>
      <c r="R305" s="65"/>
    </row>
    <row r="306" spans="1:18" s="68" customFormat="1">
      <c r="A306" s="61"/>
      <c r="B306" s="62"/>
      <c r="C306" s="62"/>
      <c r="D306" s="63"/>
      <c r="E306" s="61"/>
      <c r="F306" s="61"/>
      <c r="G306" s="61"/>
      <c r="H306" s="64"/>
      <c r="I306" s="74"/>
      <c r="K306" s="65"/>
      <c r="L306" s="65"/>
      <c r="M306" s="65"/>
      <c r="N306" s="65"/>
      <c r="O306" s="65"/>
      <c r="P306" s="65"/>
      <c r="Q306" s="65"/>
      <c r="R306" s="65"/>
    </row>
    <row r="307" spans="1:18" s="68" customFormat="1">
      <c r="A307" s="61"/>
      <c r="B307" s="62"/>
      <c r="C307" s="62"/>
      <c r="D307" s="63"/>
      <c r="E307" s="61"/>
      <c r="F307" s="61"/>
      <c r="G307" s="61"/>
      <c r="H307" s="64"/>
      <c r="I307" s="74"/>
      <c r="K307" s="65"/>
      <c r="L307" s="65"/>
      <c r="M307" s="65"/>
      <c r="N307" s="65"/>
      <c r="O307" s="65"/>
      <c r="P307" s="65"/>
      <c r="Q307" s="65"/>
      <c r="R307" s="65"/>
    </row>
    <row r="308" spans="1:18" s="68" customFormat="1">
      <c r="A308" s="61"/>
      <c r="B308" s="62"/>
      <c r="C308" s="62"/>
      <c r="D308" s="63"/>
      <c r="E308" s="61"/>
      <c r="F308" s="61"/>
      <c r="G308" s="61"/>
      <c r="H308" s="64"/>
      <c r="I308" s="74"/>
      <c r="K308" s="65"/>
      <c r="L308" s="65"/>
      <c r="M308" s="65"/>
      <c r="N308" s="65"/>
      <c r="O308" s="65"/>
      <c r="P308" s="65"/>
      <c r="Q308" s="65"/>
      <c r="R308" s="65"/>
    </row>
    <row r="309" spans="1:18" s="68" customFormat="1">
      <c r="A309" s="61"/>
      <c r="B309" s="62"/>
      <c r="C309" s="62"/>
      <c r="D309" s="63"/>
      <c r="E309" s="61"/>
      <c r="F309" s="61"/>
      <c r="G309" s="61"/>
      <c r="H309" s="64"/>
      <c r="I309" s="74"/>
      <c r="K309" s="65"/>
      <c r="L309" s="65"/>
      <c r="M309" s="65"/>
      <c r="N309" s="65"/>
      <c r="O309" s="65"/>
      <c r="P309" s="65"/>
      <c r="Q309" s="65"/>
      <c r="R309" s="65"/>
    </row>
    <row r="310" spans="1:18" s="68" customFormat="1">
      <c r="A310" s="61"/>
      <c r="B310" s="62"/>
      <c r="C310" s="62"/>
      <c r="D310" s="63"/>
      <c r="E310" s="61"/>
      <c r="F310" s="61"/>
      <c r="G310" s="61"/>
      <c r="H310" s="64"/>
      <c r="I310" s="74"/>
      <c r="K310" s="65"/>
      <c r="L310" s="65"/>
      <c r="M310" s="65"/>
      <c r="N310" s="65"/>
      <c r="O310" s="65"/>
      <c r="P310" s="65"/>
      <c r="Q310" s="65"/>
      <c r="R310" s="65"/>
    </row>
    <row r="311" spans="1:18" s="68" customFormat="1">
      <c r="A311" s="61"/>
      <c r="B311" s="62"/>
      <c r="C311" s="62"/>
      <c r="D311" s="63"/>
      <c r="E311" s="61"/>
      <c r="F311" s="61"/>
      <c r="G311" s="61"/>
      <c r="H311" s="64"/>
      <c r="I311" s="74"/>
      <c r="K311" s="65"/>
      <c r="L311" s="65"/>
      <c r="M311" s="65"/>
      <c r="N311" s="65"/>
      <c r="O311" s="65"/>
      <c r="P311" s="65"/>
      <c r="Q311" s="65"/>
      <c r="R311" s="65"/>
    </row>
    <row r="312" spans="1:18" s="68" customFormat="1">
      <c r="A312" s="61"/>
      <c r="B312" s="62"/>
      <c r="C312" s="62"/>
      <c r="D312" s="63"/>
      <c r="E312" s="61"/>
      <c r="F312" s="61"/>
      <c r="G312" s="61"/>
      <c r="H312" s="64"/>
      <c r="I312" s="74"/>
      <c r="K312" s="65"/>
      <c r="L312" s="65"/>
      <c r="M312" s="65"/>
      <c r="N312" s="65"/>
      <c r="O312" s="65"/>
      <c r="P312" s="65"/>
      <c r="Q312" s="65"/>
      <c r="R312" s="65"/>
    </row>
    <row r="313" spans="1:18" s="68" customFormat="1">
      <c r="A313" s="61"/>
      <c r="B313" s="62"/>
      <c r="C313" s="62"/>
      <c r="D313" s="63"/>
      <c r="E313" s="61"/>
      <c r="F313" s="61"/>
      <c r="G313" s="61"/>
      <c r="H313" s="64"/>
      <c r="I313" s="74"/>
      <c r="K313" s="65"/>
      <c r="L313" s="65"/>
      <c r="M313" s="65"/>
      <c r="N313" s="65"/>
      <c r="O313" s="65"/>
      <c r="P313" s="65"/>
      <c r="Q313" s="65"/>
      <c r="R313" s="65"/>
    </row>
    <row r="314" spans="1:18" s="68" customFormat="1">
      <c r="A314" s="61"/>
      <c r="B314" s="62"/>
      <c r="C314" s="62"/>
      <c r="D314" s="63"/>
      <c r="E314" s="61"/>
      <c r="F314" s="61"/>
      <c r="G314" s="61"/>
      <c r="H314" s="64"/>
      <c r="I314" s="74"/>
      <c r="K314" s="65"/>
      <c r="L314" s="65"/>
      <c r="M314" s="65"/>
      <c r="N314" s="65"/>
      <c r="O314" s="65"/>
      <c r="P314" s="65"/>
      <c r="Q314" s="65"/>
      <c r="R314" s="65"/>
    </row>
    <row r="315" spans="1:18" s="68" customFormat="1">
      <c r="A315" s="61"/>
      <c r="B315" s="62"/>
      <c r="C315" s="62"/>
      <c r="D315" s="63"/>
      <c r="E315" s="61"/>
      <c r="F315" s="61"/>
      <c r="G315" s="61"/>
      <c r="H315" s="64"/>
      <c r="I315" s="74"/>
      <c r="K315" s="65"/>
      <c r="L315" s="65"/>
      <c r="M315" s="65"/>
      <c r="N315" s="65"/>
      <c r="O315" s="65"/>
      <c r="P315" s="65"/>
      <c r="Q315" s="65"/>
      <c r="R315" s="65"/>
    </row>
    <row r="316" spans="1:18" s="68" customFormat="1">
      <c r="A316" s="61"/>
      <c r="B316" s="62"/>
      <c r="C316" s="62"/>
      <c r="D316" s="63"/>
      <c r="E316" s="61"/>
      <c r="F316" s="61"/>
      <c r="G316" s="61"/>
      <c r="H316" s="64"/>
      <c r="I316" s="74"/>
      <c r="K316" s="65"/>
      <c r="L316" s="65"/>
      <c r="M316" s="65"/>
      <c r="N316" s="65"/>
      <c r="O316" s="65"/>
      <c r="P316" s="65"/>
      <c r="Q316" s="65"/>
      <c r="R316" s="65"/>
    </row>
    <row r="317" spans="1:18" s="68" customFormat="1">
      <c r="A317" s="61"/>
      <c r="B317" s="62"/>
      <c r="C317" s="62"/>
      <c r="D317" s="63"/>
      <c r="E317" s="61"/>
      <c r="F317" s="61"/>
      <c r="G317" s="61"/>
      <c r="H317" s="64"/>
      <c r="I317" s="74"/>
      <c r="K317" s="65"/>
      <c r="L317" s="65"/>
      <c r="M317" s="65"/>
      <c r="N317" s="65"/>
      <c r="O317" s="65"/>
      <c r="P317" s="65"/>
      <c r="Q317" s="65"/>
      <c r="R317" s="65"/>
    </row>
    <row r="318" spans="1:18" s="68" customFormat="1">
      <c r="A318" s="61"/>
      <c r="B318" s="62"/>
      <c r="C318" s="62"/>
      <c r="D318" s="63"/>
      <c r="E318" s="61"/>
      <c r="F318" s="61"/>
      <c r="G318" s="61"/>
      <c r="H318" s="64"/>
      <c r="I318" s="74"/>
      <c r="K318" s="65"/>
      <c r="L318" s="65"/>
      <c r="M318" s="65"/>
      <c r="N318" s="65"/>
      <c r="O318" s="65"/>
      <c r="P318" s="65"/>
      <c r="Q318" s="65"/>
      <c r="R318" s="65"/>
    </row>
    <row r="319" spans="1:18" s="68" customFormat="1">
      <c r="A319" s="61"/>
      <c r="B319" s="62"/>
      <c r="C319" s="62"/>
      <c r="D319" s="63"/>
      <c r="E319" s="61"/>
      <c r="F319" s="61"/>
      <c r="G319" s="61"/>
      <c r="H319" s="64"/>
      <c r="I319" s="74"/>
      <c r="K319" s="65"/>
      <c r="L319" s="65"/>
      <c r="M319" s="65"/>
      <c r="N319" s="65"/>
      <c r="O319" s="65"/>
      <c r="P319" s="65"/>
      <c r="Q319" s="65"/>
      <c r="R319" s="65"/>
    </row>
    <row r="320" spans="1:18" s="68" customFormat="1">
      <c r="A320" s="61"/>
      <c r="B320" s="62"/>
      <c r="C320" s="62"/>
      <c r="D320" s="63"/>
      <c r="E320" s="61"/>
      <c r="F320" s="61"/>
      <c r="G320" s="61"/>
      <c r="H320" s="64"/>
      <c r="I320" s="74"/>
      <c r="K320" s="65"/>
      <c r="L320" s="65"/>
      <c r="M320" s="65"/>
      <c r="N320" s="65"/>
      <c r="O320" s="65"/>
      <c r="P320" s="65"/>
      <c r="Q320" s="65"/>
      <c r="R320" s="65"/>
    </row>
    <row r="321" spans="1:18" s="68" customFormat="1">
      <c r="A321" s="61"/>
      <c r="B321" s="62"/>
      <c r="C321" s="62"/>
      <c r="D321" s="63"/>
      <c r="E321" s="61"/>
      <c r="F321" s="61"/>
      <c r="G321" s="61"/>
      <c r="H321" s="64"/>
      <c r="I321" s="74"/>
      <c r="K321" s="65"/>
      <c r="L321" s="65"/>
      <c r="M321" s="65"/>
      <c r="N321" s="65"/>
      <c r="O321" s="65"/>
      <c r="P321" s="65"/>
      <c r="Q321" s="65"/>
      <c r="R321" s="65"/>
    </row>
    <row r="322" spans="1:18" s="68" customFormat="1">
      <c r="A322" s="61"/>
      <c r="B322" s="62"/>
      <c r="C322" s="62"/>
      <c r="D322" s="63"/>
      <c r="E322" s="61"/>
      <c r="F322" s="61"/>
      <c r="G322" s="61"/>
      <c r="H322" s="64"/>
      <c r="I322" s="74"/>
      <c r="K322" s="65"/>
      <c r="L322" s="65"/>
      <c r="M322" s="65"/>
      <c r="N322" s="65"/>
      <c r="O322" s="65"/>
      <c r="P322" s="65"/>
      <c r="Q322" s="65"/>
      <c r="R322" s="65"/>
    </row>
    <row r="323" spans="1:18" s="68" customFormat="1">
      <c r="A323" s="61"/>
      <c r="B323" s="62"/>
      <c r="C323" s="62"/>
      <c r="D323" s="63"/>
      <c r="E323" s="61"/>
      <c r="F323" s="61"/>
      <c r="G323" s="61"/>
      <c r="H323" s="64"/>
      <c r="I323" s="74"/>
      <c r="K323" s="65"/>
      <c r="L323" s="65"/>
      <c r="M323" s="65"/>
      <c r="N323" s="65"/>
      <c r="O323" s="65"/>
      <c r="P323" s="65"/>
      <c r="Q323" s="65"/>
      <c r="R323" s="65"/>
    </row>
    <row r="324" spans="1:18" s="68" customFormat="1">
      <c r="A324" s="61"/>
      <c r="B324" s="62"/>
      <c r="C324" s="62"/>
      <c r="D324" s="63"/>
      <c r="E324" s="61"/>
      <c r="F324" s="61"/>
      <c r="G324" s="61"/>
      <c r="H324" s="64"/>
      <c r="I324" s="74"/>
      <c r="K324" s="65"/>
      <c r="L324" s="65"/>
      <c r="M324" s="65"/>
      <c r="N324" s="65"/>
      <c r="O324" s="65"/>
      <c r="P324" s="65"/>
      <c r="Q324" s="65"/>
      <c r="R324" s="65"/>
    </row>
    <row r="325" spans="1:18" s="68" customFormat="1">
      <c r="A325" s="61"/>
      <c r="B325" s="62"/>
      <c r="C325" s="62"/>
      <c r="D325" s="63"/>
      <c r="E325" s="61"/>
      <c r="F325" s="61"/>
      <c r="G325" s="61"/>
      <c r="H325" s="64"/>
      <c r="I325" s="74"/>
      <c r="K325" s="65"/>
      <c r="L325" s="65"/>
      <c r="M325" s="65"/>
      <c r="N325" s="65"/>
      <c r="O325" s="65"/>
      <c r="P325" s="65"/>
      <c r="Q325" s="65"/>
      <c r="R325" s="65"/>
    </row>
    <row r="326" spans="1:18" s="68" customFormat="1">
      <c r="A326" s="61"/>
      <c r="B326" s="62"/>
      <c r="C326" s="62"/>
      <c r="D326" s="63"/>
      <c r="E326" s="61"/>
      <c r="F326" s="61"/>
      <c r="G326" s="61"/>
      <c r="H326" s="64"/>
      <c r="I326" s="74"/>
      <c r="K326" s="65"/>
      <c r="L326" s="65"/>
      <c r="M326" s="65"/>
      <c r="N326" s="65"/>
      <c r="O326" s="65"/>
      <c r="P326" s="65"/>
      <c r="Q326" s="65"/>
      <c r="R326" s="65"/>
    </row>
    <row r="327" spans="1:18" s="68" customFormat="1">
      <c r="A327" s="61"/>
      <c r="B327" s="62"/>
      <c r="C327" s="62"/>
      <c r="D327" s="63"/>
      <c r="E327" s="61"/>
      <c r="F327" s="61"/>
      <c r="G327" s="61"/>
      <c r="H327" s="64"/>
      <c r="I327" s="74"/>
      <c r="K327" s="65"/>
      <c r="L327" s="65"/>
      <c r="M327" s="65"/>
      <c r="N327" s="65"/>
      <c r="O327" s="65"/>
      <c r="P327" s="65"/>
      <c r="Q327" s="65"/>
      <c r="R327" s="65"/>
    </row>
    <row r="328" spans="1:18" s="68" customFormat="1">
      <c r="A328" s="61"/>
      <c r="B328" s="62"/>
      <c r="C328" s="62"/>
      <c r="D328" s="63"/>
      <c r="E328" s="61"/>
      <c r="F328" s="61"/>
      <c r="G328" s="61"/>
      <c r="H328" s="64"/>
      <c r="I328" s="74"/>
      <c r="K328" s="65"/>
      <c r="L328" s="65"/>
      <c r="M328" s="65"/>
      <c r="N328" s="65"/>
      <c r="O328" s="65"/>
      <c r="P328" s="65"/>
      <c r="Q328" s="65"/>
      <c r="R328" s="65"/>
    </row>
    <row r="329" spans="1:18" s="68" customFormat="1">
      <c r="A329" s="61"/>
      <c r="B329" s="62"/>
      <c r="C329" s="62"/>
      <c r="D329" s="63"/>
      <c r="E329" s="61"/>
      <c r="F329" s="61"/>
      <c r="G329" s="61"/>
      <c r="H329" s="64"/>
      <c r="I329" s="74"/>
      <c r="K329" s="65"/>
      <c r="L329" s="65"/>
      <c r="M329" s="65"/>
      <c r="N329" s="65"/>
      <c r="O329" s="65"/>
      <c r="P329" s="65"/>
      <c r="Q329" s="65"/>
      <c r="R329" s="65"/>
    </row>
    <row r="330" spans="1:18" s="68" customFormat="1">
      <c r="A330" s="61"/>
      <c r="B330" s="62"/>
      <c r="C330" s="62"/>
      <c r="D330" s="63"/>
      <c r="E330" s="61"/>
      <c r="F330" s="61"/>
      <c r="G330" s="61"/>
      <c r="H330" s="64"/>
      <c r="I330" s="74"/>
      <c r="K330" s="65"/>
      <c r="L330" s="65"/>
      <c r="M330" s="65"/>
      <c r="N330" s="65"/>
      <c r="O330" s="65"/>
      <c r="P330" s="65"/>
      <c r="Q330" s="65"/>
      <c r="R330" s="65"/>
    </row>
    <row r="331" spans="1:18" s="68" customFormat="1">
      <c r="A331" s="61"/>
      <c r="B331" s="62"/>
      <c r="C331" s="62"/>
      <c r="D331" s="63"/>
      <c r="E331" s="61"/>
      <c r="F331" s="61"/>
      <c r="G331" s="61"/>
      <c r="H331" s="64"/>
      <c r="I331" s="74"/>
      <c r="K331" s="65"/>
      <c r="L331" s="65"/>
      <c r="M331" s="65"/>
      <c r="N331" s="65"/>
      <c r="O331" s="65"/>
      <c r="P331" s="65"/>
      <c r="Q331" s="65"/>
      <c r="R331" s="65"/>
    </row>
    <row r="332" spans="1:18" s="68" customFormat="1">
      <c r="A332" s="61"/>
      <c r="B332" s="62"/>
      <c r="C332" s="62"/>
      <c r="D332" s="63"/>
      <c r="E332" s="61"/>
      <c r="F332" s="61"/>
      <c r="G332" s="61"/>
      <c r="H332" s="64"/>
      <c r="I332" s="74"/>
      <c r="K332" s="65"/>
      <c r="L332" s="65"/>
      <c r="M332" s="65"/>
      <c r="N332" s="65"/>
      <c r="O332" s="65"/>
      <c r="P332" s="65"/>
      <c r="Q332" s="65"/>
      <c r="R332" s="65"/>
    </row>
    <row r="333" spans="1:18" s="68" customFormat="1">
      <c r="A333" s="61"/>
      <c r="B333" s="62"/>
      <c r="C333" s="62"/>
      <c r="D333" s="63"/>
      <c r="E333" s="61"/>
      <c r="F333" s="61"/>
      <c r="G333" s="61"/>
      <c r="H333" s="64"/>
      <c r="I333" s="74"/>
      <c r="K333" s="65"/>
      <c r="L333" s="65"/>
      <c r="M333" s="65"/>
      <c r="N333" s="65"/>
      <c r="O333" s="65"/>
      <c r="P333" s="65"/>
      <c r="Q333" s="65"/>
      <c r="R333" s="65"/>
    </row>
    <row r="334" spans="1:18" s="68" customFormat="1">
      <c r="A334" s="61"/>
      <c r="B334" s="62"/>
      <c r="C334" s="62"/>
      <c r="D334" s="63"/>
      <c r="E334" s="61"/>
      <c r="F334" s="61"/>
      <c r="G334" s="61"/>
      <c r="H334" s="64"/>
      <c r="I334" s="74"/>
      <c r="K334" s="65"/>
      <c r="L334" s="65"/>
      <c r="M334" s="65"/>
      <c r="N334" s="65"/>
      <c r="O334" s="65"/>
      <c r="P334" s="65"/>
      <c r="Q334" s="65"/>
      <c r="R334" s="65"/>
    </row>
    <row r="335" spans="1:18" s="68" customFormat="1">
      <c r="A335" s="61"/>
      <c r="B335" s="62"/>
      <c r="C335" s="62"/>
      <c r="D335" s="63"/>
      <c r="E335" s="61"/>
      <c r="F335" s="61"/>
      <c r="G335" s="61"/>
      <c r="H335" s="64"/>
      <c r="I335" s="74"/>
      <c r="K335" s="65"/>
      <c r="L335" s="65"/>
      <c r="M335" s="65"/>
      <c r="N335" s="65"/>
      <c r="O335" s="65"/>
      <c r="P335" s="65"/>
      <c r="Q335" s="65"/>
      <c r="R335" s="65"/>
    </row>
    <row r="336" spans="1:18" s="68" customFormat="1">
      <c r="A336" s="61"/>
      <c r="B336" s="62"/>
      <c r="C336" s="62"/>
      <c r="D336" s="63"/>
      <c r="E336" s="61"/>
      <c r="F336" s="61"/>
      <c r="G336" s="61"/>
      <c r="H336" s="64"/>
      <c r="I336" s="74"/>
      <c r="K336" s="65"/>
      <c r="L336" s="65"/>
      <c r="M336" s="65"/>
      <c r="N336" s="65"/>
      <c r="O336" s="65"/>
      <c r="P336" s="65"/>
      <c r="Q336" s="65"/>
      <c r="R336" s="65"/>
    </row>
    <row r="337" spans="1:18" s="68" customFormat="1">
      <c r="A337" s="61"/>
      <c r="B337" s="62"/>
      <c r="C337" s="62"/>
      <c r="D337" s="63"/>
      <c r="E337" s="61"/>
      <c r="F337" s="61"/>
      <c r="G337" s="61"/>
      <c r="H337" s="64"/>
      <c r="I337" s="74"/>
      <c r="K337" s="65"/>
      <c r="L337" s="65"/>
      <c r="M337" s="65"/>
      <c r="N337" s="65"/>
      <c r="O337" s="65"/>
      <c r="P337" s="65"/>
      <c r="Q337" s="65"/>
      <c r="R337" s="65"/>
    </row>
    <row r="338" spans="1:18" s="68" customFormat="1">
      <c r="A338" s="61"/>
      <c r="B338" s="62"/>
      <c r="C338" s="62"/>
      <c r="D338" s="63"/>
      <c r="E338" s="61"/>
      <c r="F338" s="61"/>
      <c r="G338" s="61"/>
      <c r="H338" s="64"/>
      <c r="I338" s="74"/>
      <c r="K338" s="65"/>
      <c r="L338" s="65"/>
      <c r="M338" s="65"/>
      <c r="N338" s="65"/>
      <c r="O338" s="65"/>
      <c r="P338" s="65"/>
      <c r="Q338" s="65"/>
      <c r="R338" s="65"/>
    </row>
    <row r="339" spans="1:18" s="68" customFormat="1">
      <c r="A339" s="61"/>
      <c r="B339" s="62"/>
      <c r="C339" s="62"/>
      <c r="D339" s="63"/>
      <c r="E339" s="61"/>
      <c r="F339" s="61"/>
      <c r="G339" s="61"/>
      <c r="H339" s="64"/>
      <c r="I339" s="74"/>
      <c r="K339" s="65"/>
      <c r="L339" s="65"/>
      <c r="M339" s="65"/>
      <c r="N339" s="65"/>
      <c r="O339" s="65"/>
      <c r="P339" s="65"/>
      <c r="Q339" s="65"/>
      <c r="R339" s="65"/>
    </row>
    <row r="340" spans="1:18" s="68" customFormat="1">
      <c r="A340" s="61"/>
      <c r="B340" s="62"/>
      <c r="C340" s="62"/>
      <c r="D340" s="63"/>
      <c r="E340" s="61"/>
      <c r="F340" s="61"/>
      <c r="G340" s="61"/>
      <c r="H340" s="64"/>
      <c r="I340" s="74"/>
      <c r="K340" s="65"/>
      <c r="L340" s="65"/>
      <c r="M340" s="65"/>
      <c r="N340" s="65"/>
      <c r="O340" s="65"/>
      <c r="P340" s="65"/>
      <c r="Q340" s="65"/>
      <c r="R340" s="65"/>
    </row>
    <row r="341" spans="1:18" s="68" customFormat="1">
      <c r="A341" s="61"/>
      <c r="B341" s="62"/>
      <c r="C341" s="62"/>
      <c r="D341" s="63"/>
      <c r="E341" s="61"/>
      <c r="F341" s="61"/>
      <c r="G341" s="61"/>
      <c r="H341" s="64"/>
      <c r="I341" s="74"/>
      <c r="K341" s="65"/>
      <c r="L341" s="65"/>
      <c r="M341" s="65"/>
      <c r="N341" s="65"/>
      <c r="O341" s="65"/>
      <c r="P341" s="65"/>
      <c r="Q341" s="65"/>
      <c r="R341" s="65"/>
    </row>
    <row r="342" spans="1:18" s="68" customFormat="1">
      <c r="A342" s="61"/>
      <c r="B342" s="62"/>
      <c r="C342" s="62"/>
      <c r="D342" s="63"/>
      <c r="E342" s="61"/>
      <c r="F342" s="61"/>
      <c r="G342" s="61"/>
      <c r="H342" s="64"/>
      <c r="I342" s="74"/>
      <c r="K342" s="65"/>
      <c r="L342" s="65"/>
      <c r="M342" s="65"/>
      <c r="N342" s="65"/>
      <c r="O342" s="65"/>
      <c r="P342" s="65"/>
      <c r="Q342" s="65"/>
      <c r="R342" s="65"/>
    </row>
    <row r="343" spans="1:18" s="68" customFormat="1">
      <c r="A343" s="61"/>
      <c r="B343" s="62"/>
      <c r="C343" s="62"/>
      <c r="D343" s="63"/>
      <c r="E343" s="61"/>
      <c r="F343" s="61"/>
      <c r="G343" s="61"/>
      <c r="H343" s="64"/>
      <c r="I343" s="74"/>
      <c r="K343" s="65"/>
      <c r="L343" s="65"/>
      <c r="M343" s="65"/>
      <c r="N343" s="65"/>
      <c r="O343" s="65"/>
      <c r="P343" s="65"/>
      <c r="Q343" s="65"/>
      <c r="R343" s="65"/>
    </row>
    <row r="344" spans="1:18" s="68" customFormat="1">
      <c r="A344" s="61"/>
      <c r="B344" s="62"/>
      <c r="C344" s="62"/>
      <c r="D344" s="63"/>
      <c r="E344" s="61"/>
      <c r="F344" s="61"/>
      <c r="G344" s="61"/>
      <c r="H344" s="64"/>
      <c r="I344" s="74"/>
      <c r="K344" s="65"/>
      <c r="L344" s="65"/>
      <c r="M344" s="65"/>
      <c r="N344" s="65"/>
      <c r="O344" s="65"/>
      <c r="P344" s="65"/>
      <c r="Q344" s="65"/>
      <c r="R344" s="65"/>
    </row>
    <row r="345" spans="1:18" s="68" customFormat="1">
      <c r="A345" s="61"/>
      <c r="B345" s="62"/>
      <c r="C345" s="62"/>
      <c r="D345" s="63"/>
      <c r="E345" s="61"/>
      <c r="F345" s="61"/>
      <c r="G345" s="61"/>
      <c r="H345" s="64"/>
      <c r="I345" s="74"/>
      <c r="K345" s="65"/>
      <c r="L345" s="65"/>
      <c r="M345" s="65"/>
      <c r="N345" s="65"/>
      <c r="O345" s="65"/>
      <c r="P345" s="65"/>
      <c r="Q345" s="65"/>
      <c r="R345" s="65"/>
    </row>
    <row r="346" spans="1:18" s="68" customFormat="1">
      <c r="A346" s="61"/>
      <c r="B346" s="62"/>
      <c r="C346" s="62"/>
      <c r="D346" s="63"/>
      <c r="E346" s="61"/>
      <c r="F346" s="61"/>
      <c r="G346" s="61"/>
      <c r="H346" s="64"/>
      <c r="I346" s="74"/>
      <c r="K346" s="65"/>
      <c r="L346" s="65"/>
      <c r="M346" s="65"/>
      <c r="N346" s="65"/>
      <c r="O346" s="65"/>
      <c r="P346" s="65"/>
      <c r="Q346" s="65"/>
      <c r="R346" s="65"/>
    </row>
    <row r="347" spans="1:18" s="68" customFormat="1">
      <c r="A347" s="61"/>
      <c r="B347" s="62"/>
      <c r="C347" s="62"/>
      <c r="D347" s="63"/>
      <c r="E347" s="61"/>
      <c r="F347" s="61"/>
      <c r="G347" s="61"/>
      <c r="H347" s="64"/>
      <c r="I347" s="74"/>
      <c r="K347" s="65"/>
      <c r="L347" s="65"/>
      <c r="M347" s="65"/>
      <c r="N347" s="65"/>
      <c r="O347" s="65"/>
      <c r="P347" s="65"/>
      <c r="Q347" s="65"/>
      <c r="R347" s="65"/>
    </row>
    <row r="348" spans="1:18" s="68" customFormat="1">
      <c r="A348" s="61"/>
      <c r="B348" s="62"/>
      <c r="C348" s="62"/>
      <c r="D348" s="63"/>
      <c r="E348" s="61"/>
      <c r="F348" s="61"/>
      <c r="G348" s="61"/>
      <c r="H348" s="64"/>
      <c r="I348" s="74"/>
      <c r="K348" s="65"/>
      <c r="L348" s="65"/>
      <c r="M348" s="65"/>
      <c r="N348" s="65"/>
      <c r="O348" s="65"/>
      <c r="P348" s="65"/>
      <c r="Q348" s="65"/>
      <c r="R348" s="65"/>
    </row>
    <row r="349" spans="1:18" s="68" customFormat="1">
      <c r="A349" s="61"/>
      <c r="B349" s="62"/>
      <c r="C349" s="62"/>
      <c r="D349" s="63"/>
      <c r="E349" s="61"/>
      <c r="F349" s="61"/>
      <c r="G349" s="61"/>
      <c r="H349" s="64"/>
      <c r="I349" s="74"/>
      <c r="K349" s="65"/>
      <c r="L349" s="65"/>
      <c r="M349" s="65"/>
      <c r="N349" s="65"/>
      <c r="O349" s="65"/>
      <c r="P349" s="65"/>
      <c r="Q349" s="65"/>
      <c r="R349" s="65"/>
    </row>
    <row r="350" spans="1:18" s="68" customFormat="1">
      <c r="A350" s="61"/>
      <c r="B350" s="62"/>
      <c r="C350" s="62"/>
      <c r="D350" s="63"/>
      <c r="E350" s="61"/>
      <c r="F350" s="61"/>
      <c r="G350" s="61"/>
      <c r="H350" s="64"/>
      <c r="I350" s="74"/>
      <c r="K350" s="65"/>
      <c r="L350" s="65"/>
      <c r="M350" s="65"/>
      <c r="N350" s="65"/>
      <c r="O350" s="65"/>
      <c r="P350" s="65"/>
      <c r="Q350" s="65"/>
      <c r="R350" s="65"/>
    </row>
    <row r="351" spans="1:18" s="68" customFormat="1">
      <c r="A351" s="61"/>
      <c r="B351" s="62"/>
      <c r="C351" s="62"/>
      <c r="D351" s="63"/>
      <c r="E351" s="61"/>
      <c r="F351" s="61"/>
      <c r="G351" s="61"/>
      <c r="H351" s="64"/>
      <c r="I351" s="74"/>
      <c r="K351" s="65"/>
      <c r="L351" s="65"/>
      <c r="M351" s="65"/>
      <c r="N351" s="65"/>
      <c r="O351" s="65"/>
      <c r="P351" s="65"/>
      <c r="Q351" s="65"/>
      <c r="R351" s="65"/>
    </row>
    <row r="352" spans="1:18" s="68" customFormat="1">
      <c r="A352" s="61"/>
      <c r="B352" s="62"/>
      <c r="C352" s="62"/>
      <c r="D352" s="63"/>
      <c r="E352" s="61"/>
      <c r="F352" s="61"/>
      <c r="G352" s="61"/>
      <c r="H352" s="64"/>
      <c r="I352" s="74"/>
      <c r="K352" s="65"/>
      <c r="L352" s="65"/>
      <c r="M352" s="65"/>
      <c r="N352" s="65"/>
      <c r="O352" s="65"/>
      <c r="P352" s="65"/>
      <c r="Q352" s="65"/>
      <c r="R352" s="65"/>
    </row>
    <row r="353" spans="1:18" s="68" customFormat="1">
      <c r="A353" s="61"/>
      <c r="B353" s="62"/>
      <c r="C353" s="62"/>
      <c r="D353" s="63"/>
      <c r="E353" s="61"/>
      <c r="F353" s="61"/>
      <c r="G353" s="61"/>
      <c r="H353" s="64"/>
      <c r="I353" s="74"/>
      <c r="K353" s="65"/>
      <c r="L353" s="65"/>
      <c r="M353" s="65"/>
      <c r="N353" s="65"/>
      <c r="O353" s="65"/>
      <c r="P353" s="65"/>
      <c r="Q353" s="65"/>
      <c r="R353" s="65"/>
    </row>
    <row r="354" spans="1:18" s="68" customFormat="1">
      <c r="A354" s="61"/>
      <c r="B354" s="62"/>
      <c r="C354" s="62"/>
      <c r="D354" s="63"/>
      <c r="E354" s="61"/>
      <c r="F354" s="61"/>
      <c r="G354" s="61"/>
      <c r="H354" s="64"/>
      <c r="I354" s="74"/>
      <c r="K354" s="65"/>
      <c r="L354" s="65"/>
      <c r="M354" s="65"/>
      <c r="N354" s="65"/>
      <c r="O354" s="65"/>
      <c r="P354" s="65"/>
      <c r="Q354" s="65"/>
      <c r="R354" s="65"/>
    </row>
    <row r="355" spans="1:18" s="68" customFormat="1">
      <c r="A355" s="61"/>
      <c r="B355" s="62"/>
      <c r="C355" s="62"/>
      <c r="D355" s="63"/>
      <c r="E355" s="61"/>
      <c r="F355" s="61"/>
      <c r="G355" s="61"/>
      <c r="H355" s="64"/>
      <c r="I355" s="74"/>
      <c r="K355" s="65"/>
      <c r="L355" s="65"/>
      <c r="M355" s="65"/>
      <c r="N355" s="65"/>
      <c r="O355" s="65"/>
      <c r="P355" s="65"/>
      <c r="Q355" s="65"/>
      <c r="R355" s="65"/>
    </row>
    <row r="356" spans="1:18" s="68" customFormat="1">
      <c r="A356" s="61"/>
      <c r="B356" s="62"/>
      <c r="C356" s="62"/>
      <c r="D356" s="63"/>
      <c r="E356" s="61"/>
      <c r="F356" s="61"/>
      <c r="G356" s="61"/>
      <c r="H356" s="64"/>
      <c r="I356" s="74"/>
      <c r="K356" s="65"/>
      <c r="L356" s="65"/>
      <c r="M356" s="65"/>
      <c r="N356" s="65"/>
      <c r="O356" s="65"/>
      <c r="P356" s="65"/>
      <c r="Q356" s="65"/>
      <c r="R356" s="65"/>
    </row>
    <row r="357" spans="1:18" s="68" customFormat="1">
      <c r="A357" s="61"/>
      <c r="B357" s="62"/>
      <c r="C357" s="62"/>
      <c r="D357" s="63"/>
      <c r="E357" s="61"/>
      <c r="F357" s="61"/>
      <c r="G357" s="61"/>
      <c r="H357" s="64"/>
      <c r="I357" s="74"/>
      <c r="K357" s="65"/>
      <c r="L357" s="65"/>
      <c r="M357" s="65"/>
      <c r="N357" s="65"/>
      <c r="O357" s="65"/>
      <c r="P357" s="65"/>
      <c r="Q357" s="65"/>
      <c r="R357" s="65"/>
    </row>
    <row r="358" spans="1:18" s="68" customFormat="1">
      <c r="A358" s="61"/>
      <c r="B358" s="62"/>
      <c r="C358" s="62"/>
      <c r="D358" s="63"/>
      <c r="E358" s="61"/>
      <c r="F358" s="61"/>
      <c r="G358" s="61"/>
      <c r="H358" s="64"/>
      <c r="I358" s="74"/>
      <c r="K358" s="65"/>
      <c r="L358" s="65"/>
      <c r="M358" s="65"/>
      <c r="N358" s="65"/>
      <c r="O358" s="65"/>
      <c r="P358" s="65"/>
      <c r="Q358" s="65"/>
      <c r="R358" s="65"/>
    </row>
    <row r="359" spans="1:18" s="68" customFormat="1">
      <c r="A359" s="61"/>
      <c r="B359" s="62"/>
      <c r="C359" s="62"/>
      <c r="D359" s="63"/>
      <c r="E359" s="61"/>
      <c r="F359" s="61"/>
      <c r="G359" s="61"/>
      <c r="H359" s="64"/>
      <c r="I359" s="74"/>
      <c r="K359" s="65"/>
      <c r="L359" s="65"/>
      <c r="M359" s="65"/>
      <c r="N359" s="65"/>
      <c r="O359" s="65"/>
      <c r="P359" s="65"/>
      <c r="Q359" s="65"/>
      <c r="R359" s="65"/>
    </row>
    <row r="360" spans="1:18" s="68" customFormat="1">
      <c r="A360" s="61"/>
      <c r="B360" s="62"/>
      <c r="C360" s="62"/>
      <c r="D360" s="63"/>
      <c r="E360" s="61"/>
      <c r="F360" s="61"/>
      <c r="G360" s="61"/>
      <c r="H360" s="64"/>
      <c r="I360" s="74"/>
      <c r="K360" s="65"/>
      <c r="L360" s="65"/>
      <c r="M360" s="65"/>
      <c r="N360" s="65"/>
      <c r="O360" s="65"/>
      <c r="P360" s="65"/>
      <c r="Q360" s="65"/>
      <c r="R360" s="65"/>
    </row>
    <row r="361" spans="1:18" s="68" customFormat="1">
      <c r="A361" s="61"/>
      <c r="B361" s="62"/>
      <c r="C361" s="62"/>
      <c r="D361" s="63"/>
      <c r="E361" s="61"/>
      <c r="F361" s="61"/>
      <c r="G361" s="61"/>
      <c r="H361" s="64"/>
      <c r="I361" s="74"/>
      <c r="K361" s="65"/>
      <c r="L361" s="65"/>
      <c r="M361" s="65"/>
      <c r="N361" s="65"/>
      <c r="O361" s="65"/>
      <c r="P361" s="65"/>
      <c r="Q361" s="65"/>
      <c r="R361" s="65"/>
    </row>
    <row r="362" spans="1:18" s="68" customFormat="1">
      <c r="A362" s="61"/>
      <c r="B362" s="62"/>
      <c r="C362" s="62"/>
      <c r="D362" s="63"/>
      <c r="E362" s="61"/>
      <c r="F362" s="61"/>
      <c r="G362" s="61"/>
      <c r="H362" s="64"/>
      <c r="I362" s="74"/>
      <c r="K362" s="65"/>
      <c r="L362" s="65"/>
      <c r="M362" s="65"/>
      <c r="N362" s="65"/>
      <c r="O362" s="65"/>
      <c r="P362" s="65"/>
      <c r="Q362" s="65"/>
      <c r="R362" s="65"/>
    </row>
    <row r="363" spans="1:18" s="68" customFormat="1">
      <c r="A363" s="61"/>
      <c r="B363" s="62"/>
      <c r="C363" s="62"/>
      <c r="D363" s="63"/>
      <c r="E363" s="61"/>
      <c r="F363" s="61"/>
      <c r="G363" s="61"/>
      <c r="H363" s="64"/>
      <c r="I363" s="74"/>
      <c r="K363" s="65"/>
      <c r="L363" s="65"/>
      <c r="M363" s="65"/>
      <c r="N363" s="65"/>
      <c r="O363" s="65"/>
      <c r="P363" s="65"/>
      <c r="Q363" s="65"/>
      <c r="R363" s="65"/>
    </row>
    <row r="364" spans="1:18" s="68" customFormat="1">
      <c r="A364" s="61"/>
      <c r="B364" s="62"/>
      <c r="C364" s="62"/>
      <c r="D364" s="63"/>
      <c r="E364" s="61"/>
      <c r="F364" s="61"/>
      <c r="G364" s="61"/>
      <c r="H364" s="64"/>
      <c r="I364" s="74"/>
      <c r="K364" s="65"/>
      <c r="L364" s="65"/>
      <c r="M364" s="65"/>
      <c r="N364" s="65"/>
      <c r="O364" s="65"/>
      <c r="P364" s="65"/>
      <c r="Q364" s="65"/>
      <c r="R364" s="65"/>
    </row>
    <row r="365" spans="1:18" s="68" customFormat="1">
      <c r="A365" s="61"/>
      <c r="B365" s="62"/>
      <c r="C365" s="62"/>
      <c r="D365" s="63"/>
      <c r="E365" s="61"/>
      <c r="F365" s="61"/>
      <c r="G365" s="61"/>
      <c r="H365" s="64"/>
      <c r="I365" s="74"/>
      <c r="K365" s="65"/>
      <c r="L365" s="65"/>
      <c r="M365" s="65"/>
      <c r="N365" s="65"/>
      <c r="O365" s="65"/>
      <c r="P365" s="65"/>
      <c r="Q365" s="65"/>
      <c r="R365" s="65"/>
    </row>
    <row r="366" spans="1:18" s="68" customFormat="1">
      <c r="A366" s="61"/>
      <c r="B366" s="62"/>
      <c r="C366" s="62"/>
      <c r="D366" s="63"/>
      <c r="E366" s="61"/>
      <c r="F366" s="61"/>
      <c r="G366" s="61"/>
      <c r="H366" s="64"/>
      <c r="I366" s="74"/>
      <c r="K366" s="65"/>
      <c r="L366" s="65"/>
      <c r="M366" s="65"/>
      <c r="N366" s="65"/>
      <c r="O366" s="65"/>
      <c r="P366" s="65"/>
      <c r="Q366" s="65"/>
      <c r="R366" s="65"/>
    </row>
    <row r="367" spans="1:18" s="68" customFormat="1">
      <c r="A367" s="61"/>
      <c r="B367" s="62"/>
      <c r="C367" s="62"/>
      <c r="D367" s="63"/>
      <c r="E367" s="61"/>
      <c r="F367" s="61"/>
      <c r="G367" s="61"/>
      <c r="H367" s="64"/>
      <c r="I367" s="74"/>
      <c r="K367" s="65"/>
      <c r="L367" s="65"/>
      <c r="M367" s="65"/>
      <c r="N367" s="65"/>
      <c r="O367" s="65"/>
      <c r="P367" s="65"/>
      <c r="Q367" s="65"/>
      <c r="R367" s="65"/>
    </row>
    <row r="368" spans="1:18" s="68" customFormat="1">
      <c r="A368" s="61"/>
      <c r="B368" s="62"/>
      <c r="C368" s="62"/>
      <c r="D368" s="63"/>
      <c r="E368" s="61"/>
      <c r="F368" s="61"/>
      <c r="G368" s="61"/>
      <c r="H368" s="64"/>
      <c r="I368" s="74"/>
      <c r="K368" s="65"/>
      <c r="L368" s="65"/>
      <c r="M368" s="65"/>
      <c r="N368" s="65"/>
      <c r="O368" s="65"/>
      <c r="P368" s="65"/>
      <c r="Q368" s="65"/>
      <c r="R368" s="65"/>
    </row>
    <row r="369" spans="1:18" s="68" customFormat="1">
      <c r="A369" s="61"/>
      <c r="B369" s="62"/>
      <c r="C369" s="62"/>
      <c r="D369" s="63"/>
      <c r="E369" s="61"/>
      <c r="F369" s="61"/>
      <c r="G369" s="61"/>
      <c r="H369" s="64"/>
      <c r="I369" s="74"/>
      <c r="K369" s="65"/>
      <c r="L369" s="65"/>
      <c r="M369" s="65"/>
      <c r="N369" s="65"/>
      <c r="O369" s="65"/>
      <c r="P369" s="65"/>
      <c r="Q369" s="65"/>
      <c r="R369" s="65"/>
    </row>
    <row r="370" spans="1:18" s="68" customFormat="1">
      <c r="A370" s="61"/>
      <c r="B370" s="62"/>
      <c r="C370" s="62"/>
      <c r="D370" s="63"/>
      <c r="E370" s="61"/>
      <c r="F370" s="61"/>
      <c r="G370" s="61"/>
      <c r="H370" s="64"/>
      <c r="I370" s="74"/>
      <c r="K370" s="65"/>
      <c r="L370" s="65"/>
      <c r="M370" s="65"/>
      <c r="N370" s="65"/>
      <c r="O370" s="65"/>
      <c r="P370" s="65"/>
      <c r="Q370" s="65"/>
      <c r="R370" s="65"/>
    </row>
    <row r="371" spans="1:18" s="68" customFormat="1">
      <c r="A371" s="61"/>
      <c r="B371" s="62"/>
      <c r="C371" s="62"/>
      <c r="D371" s="63"/>
      <c r="E371" s="61"/>
      <c r="F371" s="61"/>
      <c r="G371" s="61"/>
      <c r="H371" s="64"/>
      <c r="I371" s="74"/>
      <c r="K371" s="65"/>
      <c r="L371" s="65"/>
      <c r="M371" s="65"/>
      <c r="N371" s="65"/>
      <c r="O371" s="65"/>
      <c r="P371" s="65"/>
      <c r="Q371" s="65"/>
      <c r="R371" s="65"/>
    </row>
    <row r="372" spans="1:18" s="68" customFormat="1">
      <c r="A372" s="61"/>
      <c r="B372" s="62"/>
      <c r="C372" s="62"/>
      <c r="D372" s="63"/>
      <c r="E372" s="61"/>
      <c r="F372" s="61"/>
      <c r="G372" s="61"/>
      <c r="H372" s="64"/>
      <c r="I372" s="74"/>
      <c r="K372" s="65"/>
      <c r="L372" s="65"/>
      <c r="M372" s="65"/>
      <c r="N372" s="65"/>
      <c r="O372" s="65"/>
      <c r="P372" s="65"/>
      <c r="Q372" s="65"/>
      <c r="R372" s="65"/>
    </row>
    <row r="373" spans="1:18" s="68" customFormat="1">
      <c r="A373" s="61"/>
      <c r="B373" s="62"/>
      <c r="C373" s="62"/>
      <c r="D373" s="63"/>
      <c r="E373" s="61"/>
      <c r="F373" s="61"/>
      <c r="G373" s="61"/>
      <c r="H373" s="64"/>
      <c r="I373" s="74"/>
      <c r="K373" s="65"/>
      <c r="L373" s="65"/>
      <c r="M373" s="65"/>
      <c r="N373" s="65"/>
      <c r="O373" s="65"/>
      <c r="P373" s="65"/>
      <c r="Q373" s="65"/>
      <c r="R373" s="65"/>
    </row>
    <row r="374" spans="1:18" s="68" customFormat="1">
      <c r="A374" s="61"/>
      <c r="B374" s="62"/>
      <c r="C374" s="62"/>
      <c r="D374" s="63"/>
      <c r="E374" s="61"/>
      <c r="F374" s="61"/>
      <c r="G374" s="61"/>
      <c r="H374" s="64"/>
      <c r="I374" s="74"/>
      <c r="K374" s="65"/>
      <c r="L374" s="65"/>
      <c r="M374" s="65"/>
      <c r="N374" s="65"/>
      <c r="O374" s="65"/>
      <c r="P374" s="65"/>
      <c r="Q374" s="65"/>
      <c r="R374" s="65"/>
    </row>
    <row r="375" spans="1:18" s="68" customFormat="1">
      <c r="A375" s="61"/>
      <c r="B375" s="62"/>
      <c r="C375" s="62"/>
      <c r="D375" s="63"/>
      <c r="E375" s="61"/>
      <c r="F375" s="61"/>
      <c r="G375" s="61"/>
      <c r="H375" s="64"/>
      <c r="I375" s="74"/>
      <c r="K375" s="65"/>
      <c r="L375" s="65"/>
      <c r="M375" s="65"/>
      <c r="N375" s="65"/>
      <c r="O375" s="65"/>
      <c r="P375" s="65"/>
      <c r="Q375" s="65"/>
      <c r="R375" s="65"/>
    </row>
    <row r="376" spans="1:18" s="68" customFormat="1">
      <c r="A376" s="61"/>
      <c r="B376" s="62"/>
      <c r="C376" s="62"/>
      <c r="D376" s="63"/>
      <c r="E376" s="61"/>
      <c r="F376" s="61"/>
      <c r="G376" s="61"/>
      <c r="H376" s="64"/>
      <c r="I376" s="74"/>
      <c r="K376" s="65"/>
      <c r="L376" s="65"/>
      <c r="M376" s="65"/>
      <c r="N376" s="65"/>
      <c r="O376" s="65"/>
      <c r="P376" s="65"/>
      <c r="Q376" s="65"/>
      <c r="R376" s="65"/>
    </row>
    <row r="377" spans="1:18" s="68" customFormat="1">
      <c r="A377" s="61"/>
      <c r="B377" s="62"/>
      <c r="C377" s="62"/>
      <c r="D377" s="63"/>
      <c r="E377" s="61"/>
      <c r="F377" s="61"/>
      <c r="G377" s="61"/>
      <c r="H377" s="64"/>
      <c r="I377" s="74"/>
      <c r="K377" s="65"/>
      <c r="L377" s="65"/>
      <c r="M377" s="65"/>
      <c r="N377" s="65"/>
      <c r="O377" s="65"/>
      <c r="P377" s="65"/>
      <c r="Q377" s="65"/>
      <c r="R377" s="65"/>
    </row>
    <row r="378" spans="1:18" s="68" customFormat="1">
      <c r="A378" s="61"/>
      <c r="B378" s="62"/>
      <c r="C378" s="62"/>
      <c r="D378" s="63"/>
      <c r="E378" s="61"/>
      <c r="F378" s="61"/>
      <c r="G378" s="61"/>
      <c r="H378" s="64"/>
      <c r="I378" s="74"/>
      <c r="K378" s="65"/>
      <c r="L378" s="65"/>
      <c r="M378" s="65"/>
      <c r="N378" s="65"/>
      <c r="O378" s="65"/>
      <c r="P378" s="65"/>
      <c r="Q378" s="65"/>
      <c r="R378" s="65"/>
    </row>
    <row r="379" spans="1:18" s="68" customFormat="1">
      <c r="A379" s="61"/>
      <c r="B379" s="62"/>
      <c r="C379" s="62"/>
      <c r="D379" s="63"/>
      <c r="E379" s="61"/>
      <c r="F379" s="61"/>
      <c r="G379" s="61"/>
      <c r="H379" s="64"/>
      <c r="I379" s="74"/>
      <c r="K379" s="65"/>
      <c r="L379" s="65"/>
      <c r="M379" s="65"/>
      <c r="N379" s="65"/>
      <c r="O379" s="65"/>
      <c r="P379" s="65"/>
      <c r="Q379" s="65"/>
      <c r="R379" s="65"/>
    </row>
    <row r="380" spans="1:18" s="68" customFormat="1">
      <c r="A380" s="61"/>
      <c r="B380" s="62"/>
      <c r="C380" s="62"/>
      <c r="D380" s="63"/>
      <c r="E380" s="61"/>
      <c r="F380" s="61"/>
      <c r="G380" s="61"/>
      <c r="H380" s="64"/>
      <c r="I380" s="74"/>
      <c r="K380" s="65"/>
      <c r="L380" s="65"/>
      <c r="M380" s="65"/>
      <c r="N380" s="65"/>
      <c r="O380" s="65"/>
      <c r="P380" s="65"/>
      <c r="Q380" s="65"/>
      <c r="R380" s="65"/>
    </row>
    <row r="381" spans="1:18" s="68" customFormat="1">
      <c r="A381" s="61"/>
      <c r="B381" s="62"/>
      <c r="C381" s="62"/>
      <c r="D381" s="63"/>
      <c r="E381" s="61"/>
      <c r="F381" s="61"/>
      <c r="G381" s="61"/>
      <c r="H381" s="64"/>
      <c r="I381" s="74"/>
      <c r="K381" s="65"/>
      <c r="L381" s="65"/>
      <c r="M381" s="65"/>
      <c r="N381" s="65"/>
      <c r="O381" s="65"/>
      <c r="P381" s="65"/>
      <c r="Q381" s="65"/>
      <c r="R381" s="65"/>
    </row>
    <row r="382" spans="1:18" s="68" customFormat="1">
      <c r="A382" s="61"/>
      <c r="B382" s="62"/>
      <c r="C382" s="62"/>
      <c r="D382" s="63"/>
      <c r="E382" s="61"/>
      <c r="F382" s="61"/>
      <c r="G382" s="61"/>
      <c r="H382" s="64"/>
      <c r="I382" s="74"/>
      <c r="K382" s="65"/>
      <c r="L382" s="65"/>
      <c r="M382" s="65"/>
      <c r="N382" s="65"/>
      <c r="O382" s="65"/>
      <c r="P382" s="65"/>
      <c r="Q382" s="65"/>
      <c r="R382" s="65"/>
    </row>
    <row r="383" spans="1:18" s="68" customFormat="1">
      <c r="A383" s="61"/>
      <c r="B383" s="62"/>
      <c r="C383" s="62"/>
      <c r="D383" s="63"/>
      <c r="E383" s="61"/>
      <c r="F383" s="61"/>
      <c r="G383" s="61"/>
      <c r="H383" s="64"/>
      <c r="I383" s="74"/>
      <c r="K383" s="65"/>
      <c r="L383" s="65"/>
      <c r="M383" s="65"/>
      <c r="N383" s="65"/>
      <c r="O383" s="65"/>
      <c r="P383" s="65"/>
      <c r="Q383" s="65"/>
      <c r="R383" s="65"/>
    </row>
    <row r="384" spans="1:18" s="68" customFormat="1">
      <c r="A384" s="61"/>
      <c r="B384" s="62"/>
      <c r="C384" s="62"/>
      <c r="D384" s="63"/>
      <c r="E384" s="61"/>
      <c r="F384" s="61"/>
      <c r="G384" s="61"/>
      <c r="H384" s="64"/>
      <c r="I384" s="74"/>
      <c r="K384" s="65"/>
      <c r="L384" s="65"/>
      <c r="M384" s="65"/>
      <c r="N384" s="65"/>
      <c r="O384" s="65"/>
      <c r="P384" s="65"/>
      <c r="Q384" s="65"/>
      <c r="R384" s="65"/>
    </row>
    <row r="385" spans="1:18" s="68" customFormat="1">
      <c r="A385" s="61"/>
      <c r="B385" s="62"/>
      <c r="C385" s="62"/>
      <c r="D385" s="63"/>
      <c r="E385" s="61"/>
      <c r="F385" s="61"/>
      <c r="G385" s="61"/>
      <c r="H385" s="64"/>
      <c r="I385" s="74"/>
      <c r="K385" s="65"/>
      <c r="L385" s="65"/>
      <c r="M385" s="65"/>
      <c r="N385" s="65"/>
      <c r="O385" s="65"/>
      <c r="P385" s="65"/>
      <c r="Q385" s="65"/>
      <c r="R385" s="65"/>
    </row>
    <row r="386" spans="1:18" s="68" customFormat="1">
      <c r="A386" s="61"/>
      <c r="B386" s="62"/>
      <c r="C386" s="62"/>
      <c r="D386" s="63"/>
      <c r="E386" s="61"/>
      <c r="F386" s="61"/>
      <c r="G386" s="61"/>
      <c r="H386" s="64"/>
      <c r="I386" s="74"/>
      <c r="K386" s="65"/>
      <c r="L386" s="65"/>
      <c r="M386" s="65"/>
      <c r="N386" s="65"/>
      <c r="O386" s="65"/>
      <c r="P386" s="65"/>
      <c r="Q386" s="65"/>
      <c r="R386" s="65"/>
    </row>
    <row r="387" spans="1:18" s="68" customFormat="1">
      <c r="A387" s="61"/>
      <c r="B387" s="62"/>
      <c r="C387" s="62"/>
      <c r="D387" s="63"/>
      <c r="E387" s="61"/>
      <c r="F387" s="61"/>
      <c r="G387" s="61"/>
      <c r="H387" s="64"/>
      <c r="I387" s="74"/>
      <c r="K387" s="65"/>
      <c r="L387" s="65"/>
      <c r="M387" s="65"/>
      <c r="N387" s="65"/>
      <c r="O387" s="65"/>
      <c r="P387" s="65"/>
      <c r="Q387" s="65"/>
      <c r="R387" s="65"/>
    </row>
    <row r="388" spans="1:18" s="68" customFormat="1">
      <c r="A388" s="61"/>
      <c r="B388" s="62"/>
      <c r="C388" s="62"/>
      <c r="D388" s="63"/>
      <c r="E388" s="61"/>
      <c r="F388" s="61"/>
      <c r="G388" s="61"/>
      <c r="H388" s="64"/>
      <c r="I388" s="74"/>
      <c r="K388" s="65"/>
      <c r="L388" s="65"/>
      <c r="M388" s="65"/>
      <c r="N388" s="65"/>
      <c r="O388" s="65"/>
      <c r="P388" s="65"/>
      <c r="Q388" s="65"/>
      <c r="R388" s="65"/>
    </row>
    <row r="389" spans="1:18" s="68" customFormat="1">
      <c r="A389" s="61"/>
      <c r="B389" s="62"/>
      <c r="C389" s="62"/>
      <c r="D389" s="63"/>
      <c r="E389" s="61"/>
      <c r="F389" s="61"/>
      <c r="G389" s="61"/>
      <c r="H389" s="64"/>
      <c r="I389" s="74"/>
      <c r="K389" s="65"/>
      <c r="L389" s="65"/>
      <c r="M389" s="65"/>
      <c r="N389" s="65"/>
      <c r="O389" s="65"/>
      <c r="P389" s="65"/>
      <c r="Q389" s="65"/>
      <c r="R389" s="65"/>
    </row>
    <row r="390" spans="1:18" s="68" customFormat="1">
      <c r="A390" s="61"/>
      <c r="B390" s="62"/>
      <c r="C390" s="62"/>
      <c r="D390" s="63"/>
      <c r="E390" s="61"/>
      <c r="F390" s="61"/>
      <c r="G390" s="61"/>
      <c r="H390" s="64"/>
      <c r="I390" s="74"/>
      <c r="K390" s="65"/>
      <c r="L390" s="65"/>
      <c r="M390" s="65"/>
      <c r="N390" s="65"/>
      <c r="O390" s="65"/>
      <c r="P390" s="65"/>
      <c r="Q390" s="65"/>
      <c r="R390" s="65"/>
    </row>
    <row r="391" spans="1:18" s="68" customFormat="1">
      <c r="A391" s="61"/>
      <c r="B391" s="62"/>
      <c r="C391" s="62"/>
      <c r="D391" s="63"/>
      <c r="E391" s="61"/>
      <c r="F391" s="61"/>
      <c r="G391" s="61"/>
      <c r="H391" s="64"/>
      <c r="I391" s="74"/>
      <c r="K391" s="65"/>
      <c r="L391" s="65"/>
      <c r="M391" s="65"/>
      <c r="N391" s="65"/>
      <c r="O391" s="65"/>
      <c r="P391" s="65"/>
      <c r="Q391" s="65"/>
      <c r="R391" s="65"/>
    </row>
    <row r="392" spans="1:18" s="68" customFormat="1">
      <c r="A392" s="61"/>
      <c r="B392" s="62"/>
      <c r="C392" s="62"/>
      <c r="D392" s="63"/>
      <c r="E392" s="61"/>
      <c r="F392" s="61"/>
      <c r="G392" s="61"/>
      <c r="H392" s="64"/>
      <c r="I392" s="74"/>
      <c r="K392" s="65"/>
      <c r="L392" s="65"/>
      <c r="M392" s="65"/>
      <c r="N392" s="65"/>
      <c r="O392" s="65"/>
      <c r="P392" s="65"/>
      <c r="Q392" s="65"/>
      <c r="R392" s="65"/>
    </row>
    <row r="393" spans="1:18" s="68" customFormat="1">
      <c r="A393" s="61"/>
      <c r="B393" s="62"/>
      <c r="C393" s="62"/>
      <c r="D393" s="63"/>
      <c r="E393" s="61"/>
      <c r="F393" s="61"/>
      <c r="G393" s="61"/>
      <c r="H393" s="64"/>
      <c r="I393" s="74"/>
      <c r="K393" s="65"/>
      <c r="L393" s="65"/>
      <c r="M393" s="65"/>
      <c r="N393" s="65"/>
      <c r="O393" s="65"/>
      <c r="P393" s="65"/>
      <c r="Q393" s="65"/>
      <c r="R393" s="65"/>
    </row>
    <row r="394" spans="1:18" s="68" customFormat="1">
      <c r="A394" s="61"/>
      <c r="B394" s="62"/>
      <c r="C394" s="62"/>
      <c r="D394" s="63"/>
      <c r="E394" s="61"/>
      <c r="F394" s="61"/>
      <c r="G394" s="61"/>
      <c r="H394" s="64"/>
      <c r="I394" s="74"/>
      <c r="K394" s="65"/>
      <c r="L394" s="65"/>
      <c r="M394" s="65"/>
      <c r="N394" s="65"/>
      <c r="O394" s="65"/>
      <c r="P394" s="65"/>
      <c r="Q394" s="65"/>
      <c r="R394" s="65"/>
    </row>
    <row r="395" spans="1:18" s="68" customFormat="1">
      <c r="A395" s="61"/>
      <c r="B395" s="62"/>
      <c r="C395" s="62"/>
      <c r="D395" s="63"/>
      <c r="E395" s="61"/>
      <c r="F395" s="61"/>
      <c r="G395" s="61"/>
      <c r="H395" s="64"/>
      <c r="I395" s="74"/>
      <c r="K395" s="65"/>
      <c r="L395" s="65"/>
      <c r="M395" s="65"/>
      <c r="N395" s="65"/>
      <c r="O395" s="65"/>
      <c r="P395" s="65"/>
      <c r="Q395" s="65"/>
      <c r="R395" s="65"/>
    </row>
    <row r="396" spans="1:18" s="68" customFormat="1">
      <c r="A396" s="61"/>
      <c r="B396" s="62"/>
      <c r="C396" s="62"/>
      <c r="D396" s="63"/>
      <c r="E396" s="61"/>
      <c r="F396" s="61"/>
      <c r="G396" s="61"/>
      <c r="H396" s="64"/>
      <c r="I396" s="74"/>
      <c r="K396" s="65"/>
      <c r="L396" s="65"/>
      <c r="M396" s="65"/>
      <c r="N396" s="65"/>
      <c r="O396" s="65"/>
      <c r="P396" s="65"/>
      <c r="Q396" s="65"/>
      <c r="R396" s="65"/>
    </row>
    <row r="397" spans="1:18" s="68" customFormat="1">
      <c r="A397" s="61"/>
      <c r="B397" s="62"/>
      <c r="C397" s="62"/>
      <c r="D397" s="63"/>
      <c r="E397" s="61"/>
      <c r="F397" s="61"/>
      <c r="G397" s="61"/>
      <c r="H397" s="64"/>
      <c r="I397" s="74"/>
      <c r="K397" s="65"/>
      <c r="L397" s="65"/>
      <c r="M397" s="65"/>
      <c r="N397" s="65"/>
      <c r="O397" s="65"/>
      <c r="P397" s="65"/>
      <c r="Q397" s="65"/>
      <c r="R397" s="65"/>
    </row>
    <row r="398" spans="1:18" s="68" customFormat="1">
      <c r="A398" s="61"/>
      <c r="B398" s="62"/>
      <c r="C398" s="62"/>
      <c r="D398" s="63"/>
      <c r="E398" s="61"/>
      <c r="F398" s="61"/>
      <c r="G398" s="61"/>
      <c r="H398" s="64"/>
      <c r="I398" s="74"/>
      <c r="K398" s="65"/>
      <c r="L398" s="65"/>
      <c r="M398" s="65"/>
      <c r="N398" s="65"/>
      <c r="O398" s="65"/>
      <c r="P398" s="65"/>
      <c r="Q398" s="65"/>
      <c r="R398" s="65"/>
    </row>
    <row r="399" spans="1:18" s="68" customFormat="1">
      <c r="A399" s="61"/>
      <c r="B399" s="62"/>
      <c r="C399" s="62"/>
      <c r="D399" s="63"/>
      <c r="E399" s="61"/>
      <c r="F399" s="61"/>
      <c r="G399" s="61"/>
      <c r="H399" s="64"/>
      <c r="I399" s="74"/>
      <c r="K399" s="65"/>
      <c r="L399" s="65"/>
      <c r="M399" s="65"/>
      <c r="N399" s="65"/>
      <c r="O399" s="65"/>
      <c r="P399" s="65"/>
      <c r="Q399" s="65"/>
      <c r="R399" s="65"/>
    </row>
    <row r="400" spans="1:18" s="68" customFormat="1">
      <c r="A400" s="61"/>
      <c r="B400" s="62"/>
      <c r="C400" s="62"/>
      <c r="D400" s="63"/>
      <c r="E400" s="61"/>
      <c r="F400" s="61"/>
      <c r="G400" s="61"/>
      <c r="H400" s="64"/>
      <c r="I400" s="74"/>
      <c r="K400" s="65"/>
      <c r="L400" s="65"/>
      <c r="M400" s="65"/>
      <c r="N400" s="65"/>
      <c r="O400" s="65"/>
      <c r="P400" s="65"/>
      <c r="Q400" s="65"/>
      <c r="R400" s="65"/>
    </row>
    <row r="401" spans="1:18" s="68" customFormat="1">
      <c r="A401" s="61"/>
      <c r="B401" s="62"/>
      <c r="C401" s="62"/>
      <c r="D401" s="63"/>
      <c r="E401" s="61"/>
      <c r="F401" s="61"/>
      <c r="G401" s="61"/>
      <c r="H401" s="64"/>
      <c r="I401" s="74"/>
      <c r="K401" s="65"/>
      <c r="L401" s="65"/>
      <c r="M401" s="65"/>
      <c r="N401" s="65"/>
      <c r="O401" s="65"/>
      <c r="P401" s="65"/>
      <c r="Q401" s="65"/>
      <c r="R401" s="65"/>
    </row>
    <row r="402" spans="1:18" s="68" customFormat="1">
      <c r="A402" s="61"/>
      <c r="B402" s="62"/>
      <c r="C402" s="62"/>
      <c r="D402" s="63"/>
      <c r="E402" s="61"/>
      <c r="F402" s="61"/>
      <c r="G402" s="61"/>
      <c r="H402" s="64"/>
      <c r="I402" s="74"/>
      <c r="K402" s="65"/>
      <c r="L402" s="65"/>
      <c r="M402" s="65"/>
      <c r="N402" s="65"/>
      <c r="O402" s="65"/>
      <c r="P402" s="65"/>
      <c r="Q402" s="65"/>
      <c r="R402" s="65"/>
    </row>
    <row r="403" spans="1:18" s="68" customFormat="1">
      <c r="A403" s="61"/>
      <c r="B403" s="62"/>
      <c r="C403" s="62"/>
      <c r="D403" s="63"/>
      <c r="E403" s="61"/>
      <c r="F403" s="61"/>
      <c r="G403" s="61"/>
      <c r="H403" s="64"/>
      <c r="I403" s="74"/>
      <c r="K403" s="65"/>
      <c r="L403" s="65"/>
      <c r="M403" s="65"/>
      <c r="N403" s="65"/>
      <c r="O403" s="65"/>
      <c r="P403" s="65"/>
      <c r="Q403" s="65"/>
      <c r="R403" s="65"/>
    </row>
    <row r="404" spans="1:18" s="68" customFormat="1">
      <c r="A404" s="61"/>
      <c r="B404" s="62"/>
      <c r="C404" s="62"/>
      <c r="D404" s="63"/>
      <c r="E404" s="61"/>
      <c r="F404" s="61"/>
      <c r="G404" s="61"/>
      <c r="H404" s="64"/>
      <c r="I404" s="74"/>
      <c r="K404" s="65"/>
      <c r="L404" s="65"/>
      <c r="M404" s="65"/>
      <c r="N404" s="65"/>
      <c r="O404" s="65"/>
      <c r="P404" s="65"/>
      <c r="Q404" s="65"/>
      <c r="R404" s="65"/>
    </row>
    <row r="405" spans="1:18" s="68" customFormat="1">
      <c r="A405" s="61"/>
      <c r="B405" s="62"/>
      <c r="C405" s="62"/>
      <c r="D405" s="63"/>
      <c r="E405" s="61"/>
      <c r="F405" s="61"/>
      <c r="G405" s="61"/>
      <c r="H405" s="64"/>
      <c r="I405" s="74"/>
      <c r="K405" s="65"/>
      <c r="L405" s="65"/>
      <c r="M405" s="65"/>
      <c r="N405" s="65"/>
      <c r="O405" s="65"/>
      <c r="P405" s="65"/>
      <c r="Q405" s="65"/>
      <c r="R405" s="65"/>
    </row>
    <row r="406" spans="1:18" s="68" customFormat="1">
      <c r="A406" s="61"/>
      <c r="B406" s="62"/>
      <c r="C406" s="62"/>
      <c r="D406" s="63"/>
      <c r="E406" s="61"/>
      <c r="F406" s="61"/>
      <c r="G406" s="61"/>
      <c r="H406" s="64"/>
      <c r="I406" s="74"/>
      <c r="K406" s="65"/>
      <c r="L406" s="65"/>
      <c r="M406" s="65"/>
      <c r="N406" s="65"/>
      <c r="O406" s="65"/>
      <c r="P406" s="65"/>
      <c r="Q406" s="65"/>
      <c r="R406" s="65"/>
    </row>
    <row r="407" spans="1:18" s="68" customFormat="1">
      <c r="A407" s="61"/>
      <c r="B407" s="62"/>
      <c r="C407" s="62"/>
      <c r="D407" s="63"/>
      <c r="E407" s="61"/>
      <c r="F407" s="61"/>
      <c r="G407" s="61"/>
      <c r="H407" s="64"/>
      <c r="I407" s="74"/>
      <c r="K407" s="65"/>
      <c r="L407" s="65"/>
      <c r="M407" s="65"/>
      <c r="N407" s="65"/>
      <c r="O407" s="65"/>
      <c r="P407" s="65"/>
      <c r="Q407" s="65"/>
      <c r="R407" s="65"/>
    </row>
    <row r="408" spans="1:18" s="68" customFormat="1">
      <c r="A408" s="61"/>
      <c r="B408" s="62"/>
      <c r="C408" s="62"/>
      <c r="D408" s="63"/>
      <c r="E408" s="61"/>
      <c r="F408" s="61"/>
      <c r="G408" s="61"/>
      <c r="H408" s="64"/>
      <c r="I408" s="74"/>
      <c r="K408" s="65"/>
      <c r="L408" s="65"/>
      <c r="M408" s="65"/>
      <c r="N408" s="65"/>
      <c r="O408" s="65"/>
      <c r="P408" s="65"/>
      <c r="Q408" s="65"/>
      <c r="R408" s="65"/>
    </row>
    <row r="409" spans="1:18" s="68" customFormat="1">
      <c r="A409" s="61"/>
      <c r="B409" s="62"/>
      <c r="C409" s="62"/>
      <c r="D409" s="63"/>
      <c r="E409" s="61"/>
      <c r="F409" s="61"/>
      <c r="G409" s="61"/>
      <c r="H409" s="64"/>
      <c r="I409" s="74"/>
      <c r="K409" s="65"/>
      <c r="L409" s="65"/>
      <c r="M409" s="65"/>
      <c r="N409" s="65"/>
      <c r="O409" s="65"/>
      <c r="P409" s="65"/>
      <c r="Q409" s="65"/>
      <c r="R409" s="65"/>
    </row>
    <row r="410" spans="1:18" s="68" customFormat="1">
      <c r="A410" s="61"/>
      <c r="B410" s="62"/>
      <c r="C410" s="62"/>
      <c r="D410" s="63"/>
      <c r="E410" s="61"/>
      <c r="F410" s="61"/>
      <c r="G410" s="61"/>
      <c r="H410" s="64"/>
      <c r="I410" s="74"/>
      <c r="K410" s="65"/>
      <c r="L410" s="65"/>
      <c r="M410" s="65"/>
      <c r="N410" s="65"/>
      <c r="O410" s="65"/>
      <c r="P410" s="65"/>
      <c r="Q410" s="65"/>
      <c r="R410" s="65"/>
    </row>
    <row r="411" spans="1:18" s="68" customFormat="1">
      <c r="A411" s="61"/>
      <c r="B411" s="62"/>
      <c r="C411" s="62"/>
      <c r="D411" s="63"/>
      <c r="E411" s="61"/>
      <c r="F411" s="61"/>
      <c r="G411" s="61"/>
      <c r="H411" s="64"/>
      <c r="I411" s="74"/>
      <c r="K411" s="65"/>
      <c r="L411" s="65"/>
      <c r="M411" s="65"/>
      <c r="N411" s="65"/>
      <c r="O411" s="65"/>
      <c r="P411" s="65"/>
      <c r="Q411" s="65"/>
      <c r="R411" s="65"/>
    </row>
    <row r="412" spans="1:18" s="68" customFormat="1">
      <c r="A412" s="61"/>
      <c r="B412" s="62"/>
      <c r="C412" s="62"/>
      <c r="D412" s="63"/>
      <c r="E412" s="61"/>
      <c r="F412" s="61"/>
      <c r="G412" s="61"/>
      <c r="H412" s="64"/>
      <c r="I412" s="74"/>
      <c r="K412" s="65"/>
      <c r="L412" s="65"/>
      <c r="M412" s="65"/>
      <c r="N412" s="65"/>
      <c r="O412" s="65"/>
      <c r="P412" s="65"/>
      <c r="Q412" s="65"/>
      <c r="R412" s="65"/>
    </row>
    <row r="413" spans="1:18" s="68" customFormat="1">
      <c r="A413" s="61"/>
      <c r="B413" s="62"/>
      <c r="C413" s="62"/>
      <c r="D413" s="63"/>
      <c r="E413" s="61"/>
      <c r="F413" s="61"/>
      <c r="G413" s="61"/>
      <c r="H413" s="64"/>
      <c r="I413" s="74"/>
      <c r="K413" s="65"/>
      <c r="L413" s="65"/>
      <c r="M413" s="65"/>
      <c r="N413" s="65"/>
      <c r="O413" s="65"/>
      <c r="P413" s="65"/>
      <c r="Q413" s="65"/>
      <c r="R413" s="65"/>
    </row>
    <row r="414" spans="1:18" s="68" customFormat="1">
      <c r="A414" s="61"/>
      <c r="B414" s="62"/>
      <c r="C414" s="62"/>
      <c r="D414" s="63"/>
      <c r="E414" s="61"/>
      <c r="F414" s="61"/>
      <c r="G414" s="61"/>
      <c r="H414" s="64"/>
      <c r="I414" s="74"/>
      <c r="K414" s="65"/>
      <c r="L414" s="65"/>
      <c r="M414" s="65"/>
      <c r="N414" s="65"/>
      <c r="O414" s="65"/>
      <c r="P414" s="65"/>
      <c r="Q414" s="65"/>
      <c r="R414" s="65"/>
    </row>
    <row r="415" spans="1:18" s="68" customFormat="1">
      <c r="A415" s="61"/>
      <c r="B415" s="62"/>
      <c r="C415" s="62"/>
      <c r="D415" s="63"/>
      <c r="E415" s="61"/>
      <c r="F415" s="61"/>
      <c r="G415" s="61"/>
      <c r="H415" s="64"/>
      <c r="I415" s="74"/>
      <c r="K415" s="65"/>
      <c r="L415" s="65"/>
      <c r="M415" s="65"/>
      <c r="N415" s="65"/>
      <c r="O415" s="65"/>
      <c r="P415" s="65"/>
      <c r="Q415" s="65"/>
      <c r="R415" s="65"/>
    </row>
    <row r="416" spans="1:18" s="68" customFormat="1">
      <c r="A416" s="61"/>
      <c r="B416" s="62"/>
      <c r="C416" s="62"/>
      <c r="D416" s="63"/>
      <c r="E416" s="61"/>
      <c r="F416" s="61"/>
      <c r="G416" s="61"/>
      <c r="H416" s="64"/>
      <c r="I416" s="74"/>
      <c r="K416" s="65"/>
      <c r="L416" s="65"/>
      <c r="M416" s="65"/>
      <c r="N416" s="65"/>
      <c r="O416" s="65"/>
      <c r="P416" s="65"/>
      <c r="Q416" s="65"/>
      <c r="R416" s="65"/>
    </row>
    <row r="417" spans="1:18" s="68" customFormat="1">
      <c r="A417" s="61"/>
      <c r="B417" s="62"/>
      <c r="C417" s="62"/>
      <c r="D417" s="63"/>
      <c r="E417" s="61"/>
      <c r="F417" s="61"/>
      <c r="G417" s="61"/>
      <c r="H417" s="64"/>
      <c r="I417" s="74"/>
      <c r="K417" s="65"/>
      <c r="L417" s="65"/>
      <c r="M417" s="65"/>
      <c r="N417" s="65"/>
      <c r="O417" s="65"/>
      <c r="P417" s="65"/>
      <c r="Q417" s="65"/>
      <c r="R417" s="65"/>
    </row>
    <row r="418" spans="1:18" s="68" customFormat="1">
      <c r="A418" s="61"/>
      <c r="B418" s="62"/>
      <c r="C418" s="62"/>
      <c r="D418" s="63"/>
      <c r="E418" s="61"/>
      <c r="F418" s="61"/>
      <c r="G418" s="61"/>
      <c r="H418" s="64"/>
      <c r="I418" s="74"/>
      <c r="K418" s="65"/>
      <c r="L418" s="65"/>
      <c r="M418" s="65"/>
      <c r="N418" s="65"/>
      <c r="O418" s="65"/>
      <c r="P418" s="65"/>
      <c r="Q418" s="65"/>
      <c r="R418" s="65"/>
    </row>
    <row r="419" spans="1:18" s="68" customFormat="1">
      <c r="A419" s="61"/>
      <c r="B419" s="62"/>
      <c r="C419" s="62"/>
      <c r="D419" s="63"/>
      <c r="E419" s="61"/>
      <c r="F419" s="61"/>
      <c r="G419" s="61"/>
      <c r="H419" s="64"/>
      <c r="I419" s="74"/>
      <c r="K419" s="65"/>
      <c r="L419" s="65"/>
      <c r="M419" s="65"/>
      <c r="N419" s="65"/>
      <c r="O419" s="65"/>
      <c r="P419" s="65"/>
      <c r="Q419" s="65"/>
      <c r="R419" s="65"/>
    </row>
    <row r="420" spans="1:18" s="68" customFormat="1">
      <c r="A420" s="61"/>
      <c r="B420" s="62"/>
      <c r="C420" s="62"/>
      <c r="D420" s="63"/>
      <c r="E420" s="61"/>
      <c r="F420" s="61"/>
      <c r="G420" s="61"/>
      <c r="H420" s="64"/>
      <c r="I420" s="74"/>
      <c r="K420" s="65"/>
      <c r="L420" s="65"/>
      <c r="M420" s="65"/>
      <c r="N420" s="65"/>
      <c r="O420" s="65"/>
      <c r="P420" s="65"/>
      <c r="Q420" s="65"/>
      <c r="R420" s="65"/>
    </row>
    <row r="421" spans="1:18" s="68" customFormat="1">
      <c r="A421" s="61"/>
      <c r="B421" s="62"/>
      <c r="C421" s="62"/>
      <c r="D421" s="63"/>
      <c r="E421" s="61"/>
      <c r="F421" s="61"/>
      <c r="G421" s="61"/>
      <c r="H421" s="64"/>
      <c r="I421" s="74"/>
      <c r="K421" s="65"/>
      <c r="L421" s="65"/>
      <c r="M421" s="65"/>
      <c r="N421" s="65"/>
      <c r="O421" s="65"/>
      <c r="P421" s="65"/>
      <c r="Q421" s="65"/>
      <c r="R421" s="65"/>
    </row>
    <row r="422" spans="1:18" s="68" customFormat="1">
      <c r="A422" s="61"/>
      <c r="B422" s="62"/>
      <c r="C422" s="62"/>
      <c r="D422" s="63"/>
      <c r="E422" s="61"/>
      <c r="F422" s="61"/>
      <c r="G422" s="61"/>
      <c r="H422" s="64"/>
      <c r="I422" s="74"/>
      <c r="K422" s="65"/>
      <c r="L422" s="65"/>
      <c r="M422" s="65"/>
      <c r="N422" s="65"/>
      <c r="O422" s="65"/>
      <c r="P422" s="65"/>
      <c r="Q422" s="65"/>
      <c r="R422" s="65"/>
    </row>
    <row r="423" spans="1:18" s="68" customFormat="1">
      <c r="A423" s="61"/>
      <c r="B423" s="62"/>
      <c r="C423" s="62"/>
      <c r="D423" s="63"/>
      <c r="E423" s="61"/>
      <c r="F423" s="61"/>
      <c r="G423" s="61"/>
      <c r="H423" s="64"/>
      <c r="I423" s="74"/>
      <c r="K423" s="65"/>
      <c r="L423" s="65"/>
      <c r="M423" s="65"/>
      <c r="N423" s="65"/>
      <c r="O423" s="65"/>
      <c r="P423" s="65"/>
      <c r="Q423" s="65"/>
      <c r="R423" s="65"/>
    </row>
    <row r="424" spans="1:18" s="68" customFormat="1">
      <c r="A424" s="61"/>
      <c r="B424" s="62"/>
      <c r="C424" s="62"/>
      <c r="D424" s="63"/>
      <c r="E424" s="61"/>
      <c r="F424" s="61"/>
      <c r="G424" s="61"/>
      <c r="H424" s="64"/>
      <c r="I424" s="74"/>
      <c r="K424" s="65"/>
      <c r="L424" s="65"/>
      <c r="M424" s="65"/>
      <c r="N424" s="65"/>
      <c r="O424" s="65"/>
      <c r="P424" s="65"/>
      <c r="Q424" s="65"/>
      <c r="R424" s="65"/>
    </row>
    <row r="425" spans="1:18" s="68" customFormat="1">
      <c r="A425" s="61"/>
      <c r="B425" s="62"/>
      <c r="C425" s="62"/>
      <c r="D425" s="63"/>
      <c r="E425" s="61"/>
      <c r="F425" s="61"/>
      <c r="G425" s="61"/>
      <c r="H425" s="64"/>
      <c r="I425" s="74"/>
      <c r="K425" s="65"/>
      <c r="L425" s="65"/>
      <c r="M425" s="65"/>
      <c r="N425" s="65"/>
      <c r="O425" s="65"/>
      <c r="P425" s="65"/>
      <c r="Q425" s="65"/>
      <c r="R425" s="65"/>
    </row>
    <row r="426" spans="1:18" s="68" customFormat="1">
      <c r="A426" s="61"/>
      <c r="B426" s="62"/>
      <c r="C426" s="62"/>
      <c r="D426" s="63"/>
      <c r="E426" s="61"/>
      <c r="F426" s="61"/>
      <c r="G426" s="61"/>
      <c r="H426" s="64"/>
      <c r="I426" s="74"/>
      <c r="K426" s="65"/>
      <c r="L426" s="65"/>
      <c r="M426" s="65"/>
      <c r="N426" s="65"/>
      <c r="O426" s="65"/>
      <c r="P426" s="65"/>
      <c r="Q426" s="65"/>
      <c r="R426" s="65"/>
    </row>
    <row r="427" spans="1:18" s="68" customFormat="1">
      <c r="A427" s="61"/>
      <c r="B427" s="62"/>
      <c r="C427" s="62"/>
      <c r="D427" s="63"/>
      <c r="E427" s="61"/>
      <c r="F427" s="61"/>
      <c r="G427" s="61"/>
      <c r="H427" s="64"/>
      <c r="I427" s="74"/>
      <c r="K427" s="65"/>
      <c r="L427" s="65"/>
      <c r="M427" s="65"/>
      <c r="N427" s="65"/>
      <c r="O427" s="65"/>
      <c r="P427" s="65"/>
      <c r="Q427" s="65"/>
      <c r="R427" s="65"/>
    </row>
    <row r="428" spans="1:18" s="68" customFormat="1">
      <c r="A428" s="61"/>
      <c r="B428" s="62"/>
      <c r="C428" s="62"/>
      <c r="D428" s="63"/>
      <c r="E428" s="61"/>
      <c r="F428" s="61"/>
      <c r="G428" s="61"/>
      <c r="H428" s="64"/>
      <c r="I428" s="74"/>
      <c r="K428" s="65"/>
      <c r="L428" s="65"/>
      <c r="M428" s="65"/>
      <c r="N428" s="65"/>
      <c r="O428" s="65"/>
      <c r="P428" s="65"/>
      <c r="Q428" s="65"/>
      <c r="R428" s="65"/>
    </row>
    <row r="429" spans="1:18" s="68" customFormat="1">
      <c r="A429" s="61"/>
      <c r="B429" s="62"/>
      <c r="C429" s="62"/>
      <c r="D429" s="63"/>
      <c r="E429" s="61"/>
      <c r="F429" s="61"/>
      <c r="G429" s="61"/>
      <c r="H429" s="64"/>
      <c r="I429" s="74"/>
      <c r="K429" s="65"/>
      <c r="L429" s="65"/>
      <c r="M429" s="65"/>
      <c r="N429" s="65"/>
      <c r="O429" s="65"/>
      <c r="P429" s="65"/>
      <c r="Q429" s="65"/>
      <c r="R429" s="65"/>
    </row>
    <row r="430" spans="1:18" s="68" customFormat="1">
      <c r="A430" s="61"/>
      <c r="B430" s="62"/>
      <c r="C430" s="62"/>
      <c r="D430" s="63"/>
      <c r="E430" s="61"/>
      <c r="F430" s="61"/>
      <c r="G430" s="61"/>
      <c r="H430" s="64"/>
      <c r="I430" s="74"/>
      <c r="K430" s="65"/>
      <c r="L430" s="65"/>
      <c r="M430" s="65"/>
      <c r="N430" s="65"/>
      <c r="O430" s="65"/>
      <c r="P430" s="65"/>
      <c r="Q430" s="65"/>
      <c r="R430" s="65"/>
    </row>
    <row r="431" spans="1:18" s="68" customFormat="1">
      <c r="A431" s="61"/>
      <c r="B431" s="62"/>
      <c r="C431" s="62"/>
      <c r="D431" s="63"/>
      <c r="E431" s="61"/>
      <c r="F431" s="61"/>
      <c r="G431" s="61"/>
      <c r="H431" s="64"/>
      <c r="I431" s="74"/>
      <c r="K431" s="65"/>
      <c r="L431" s="65"/>
      <c r="M431" s="65"/>
      <c r="N431" s="65"/>
      <c r="O431" s="65"/>
      <c r="P431" s="65"/>
      <c r="Q431" s="65"/>
      <c r="R431" s="65"/>
    </row>
    <row r="432" spans="1:18" s="68" customFormat="1">
      <c r="A432" s="61"/>
      <c r="B432" s="62"/>
      <c r="C432" s="62"/>
      <c r="D432" s="63"/>
      <c r="E432" s="61"/>
      <c r="F432" s="61"/>
      <c r="G432" s="61"/>
      <c r="H432" s="64"/>
      <c r="I432" s="74"/>
      <c r="K432" s="65"/>
      <c r="L432" s="65"/>
      <c r="M432" s="65"/>
      <c r="N432" s="65"/>
      <c r="O432" s="65"/>
      <c r="P432" s="65"/>
      <c r="Q432" s="65"/>
      <c r="R432" s="65"/>
    </row>
    <row r="433" spans="1:18" s="68" customFormat="1">
      <c r="A433" s="61"/>
      <c r="B433" s="62"/>
      <c r="C433" s="62"/>
      <c r="D433" s="63"/>
      <c r="E433" s="61"/>
      <c r="F433" s="61"/>
      <c r="G433" s="61"/>
      <c r="H433" s="64"/>
      <c r="I433" s="74"/>
      <c r="K433" s="65"/>
      <c r="L433" s="65"/>
      <c r="M433" s="65"/>
      <c r="N433" s="65"/>
      <c r="O433" s="65"/>
      <c r="P433" s="65"/>
      <c r="Q433" s="65"/>
      <c r="R433" s="65"/>
    </row>
    <row r="434" spans="1:18" s="68" customFormat="1">
      <c r="A434" s="61"/>
      <c r="B434" s="62"/>
      <c r="C434" s="62"/>
      <c r="D434" s="63"/>
      <c r="E434" s="61"/>
      <c r="F434" s="61"/>
      <c r="G434" s="61"/>
      <c r="H434" s="64"/>
      <c r="I434" s="74"/>
      <c r="K434" s="65"/>
      <c r="L434" s="65"/>
      <c r="M434" s="65"/>
      <c r="N434" s="65"/>
      <c r="O434" s="65"/>
      <c r="P434" s="65"/>
      <c r="Q434" s="65"/>
      <c r="R434" s="65"/>
    </row>
    <row r="435" spans="1:18" s="68" customFormat="1">
      <c r="A435" s="61"/>
      <c r="B435" s="62"/>
      <c r="C435" s="62"/>
      <c r="D435" s="63"/>
      <c r="E435" s="61"/>
      <c r="F435" s="61"/>
      <c r="G435" s="61"/>
      <c r="H435" s="64"/>
      <c r="I435" s="74"/>
      <c r="K435" s="65"/>
      <c r="L435" s="65"/>
      <c r="M435" s="65"/>
      <c r="N435" s="65"/>
      <c r="O435" s="65"/>
      <c r="P435" s="65"/>
      <c r="Q435" s="65"/>
      <c r="R435" s="65"/>
    </row>
    <row r="436" spans="1:18" s="68" customFormat="1">
      <c r="A436" s="61"/>
      <c r="B436" s="62"/>
      <c r="C436" s="62"/>
      <c r="D436" s="63"/>
      <c r="E436" s="61"/>
      <c r="F436" s="61"/>
      <c r="G436" s="61"/>
      <c r="H436" s="64"/>
      <c r="I436" s="74"/>
      <c r="K436" s="65"/>
      <c r="L436" s="65"/>
      <c r="M436" s="65"/>
      <c r="N436" s="65"/>
      <c r="O436" s="65"/>
      <c r="P436" s="65"/>
      <c r="Q436" s="65"/>
      <c r="R436" s="65"/>
    </row>
    <row r="437" spans="1:18" s="68" customFormat="1">
      <c r="A437" s="61"/>
      <c r="B437" s="62"/>
      <c r="C437" s="62"/>
      <c r="D437" s="63"/>
      <c r="E437" s="61"/>
      <c r="F437" s="61"/>
      <c r="G437" s="61"/>
      <c r="H437" s="64"/>
      <c r="I437" s="74"/>
      <c r="K437" s="65"/>
      <c r="L437" s="65"/>
      <c r="M437" s="65"/>
      <c r="N437" s="65"/>
      <c r="O437" s="65"/>
      <c r="P437" s="65"/>
      <c r="Q437" s="65"/>
      <c r="R437" s="65"/>
    </row>
    <row r="438" spans="1:18" s="68" customFormat="1">
      <c r="A438" s="61"/>
      <c r="B438" s="62"/>
      <c r="C438" s="62"/>
      <c r="D438" s="63"/>
      <c r="E438" s="61"/>
      <c r="F438" s="61"/>
      <c r="G438" s="61"/>
      <c r="H438" s="64"/>
      <c r="I438" s="74"/>
      <c r="K438" s="65"/>
      <c r="L438" s="65"/>
      <c r="M438" s="65"/>
      <c r="N438" s="65"/>
      <c r="O438" s="65"/>
      <c r="P438" s="65"/>
      <c r="Q438" s="65"/>
      <c r="R438" s="65"/>
    </row>
    <row r="439" spans="1:18" s="68" customFormat="1">
      <c r="A439" s="61"/>
      <c r="B439" s="62"/>
      <c r="C439" s="62"/>
      <c r="D439" s="63"/>
      <c r="E439" s="61"/>
      <c r="F439" s="61"/>
      <c r="G439" s="61"/>
      <c r="H439" s="64"/>
      <c r="I439" s="74"/>
      <c r="K439" s="65"/>
      <c r="L439" s="65"/>
      <c r="M439" s="65"/>
      <c r="N439" s="65"/>
      <c r="O439" s="65"/>
      <c r="P439" s="65"/>
      <c r="Q439" s="65"/>
      <c r="R439" s="65"/>
    </row>
    <row r="440" spans="1:18" s="68" customFormat="1">
      <c r="A440" s="61"/>
      <c r="B440" s="62"/>
      <c r="C440" s="62"/>
      <c r="D440" s="63"/>
      <c r="E440" s="61"/>
      <c r="F440" s="61"/>
      <c r="G440" s="61"/>
      <c r="H440" s="64"/>
      <c r="I440" s="74"/>
      <c r="K440" s="65"/>
      <c r="L440" s="65"/>
      <c r="M440" s="65"/>
      <c r="N440" s="65"/>
      <c r="O440" s="65"/>
      <c r="P440" s="65"/>
      <c r="Q440" s="65"/>
      <c r="R440" s="65"/>
    </row>
    <row r="441" spans="1:18" s="68" customFormat="1">
      <c r="A441" s="61"/>
      <c r="B441" s="62"/>
      <c r="C441" s="62"/>
      <c r="D441" s="63"/>
      <c r="E441" s="61"/>
      <c r="F441" s="61"/>
      <c r="G441" s="61"/>
      <c r="H441" s="64"/>
      <c r="I441" s="74"/>
      <c r="K441" s="65"/>
      <c r="L441" s="65"/>
      <c r="M441" s="65"/>
      <c r="N441" s="65"/>
      <c r="O441" s="65"/>
      <c r="P441" s="65"/>
      <c r="Q441" s="65"/>
      <c r="R441" s="65"/>
    </row>
    <row r="442" spans="1:18" s="68" customFormat="1">
      <c r="A442" s="61"/>
      <c r="B442" s="62"/>
      <c r="C442" s="62"/>
      <c r="D442" s="63"/>
      <c r="E442" s="61"/>
      <c r="F442" s="61"/>
      <c r="G442" s="61"/>
      <c r="H442" s="64"/>
      <c r="I442" s="74"/>
      <c r="K442" s="65"/>
      <c r="L442" s="65"/>
      <c r="M442" s="65"/>
      <c r="N442" s="65"/>
      <c r="O442" s="65"/>
      <c r="P442" s="65"/>
      <c r="Q442" s="65"/>
      <c r="R442" s="65"/>
    </row>
    <row r="443" spans="1:18" s="68" customFormat="1">
      <c r="A443" s="61"/>
      <c r="B443" s="62"/>
      <c r="C443" s="62"/>
      <c r="D443" s="63"/>
      <c r="E443" s="61"/>
      <c r="F443" s="61"/>
      <c r="G443" s="61"/>
      <c r="H443" s="64"/>
      <c r="I443" s="74"/>
      <c r="K443" s="65"/>
      <c r="L443" s="65"/>
      <c r="M443" s="65"/>
      <c r="N443" s="65"/>
      <c r="O443" s="65"/>
      <c r="P443" s="65"/>
      <c r="Q443" s="65"/>
      <c r="R443" s="65"/>
    </row>
    <row r="444" spans="1:18" s="68" customFormat="1">
      <c r="A444" s="61"/>
      <c r="B444" s="62"/>
      <c r="C444" s="62"/>
      <c r="D444" s="63"/>
      <c r="E444" s="61"/>
      <c r="F444" s="61"/>
      <c r="G444" s="61"/>
      <c r="H444" s="64"/>
      <c r="I444" s="74"/>
      <c r="K444" s="65"/>
      <c r="L444" s="65"/>
      <c r="M444" s="65"/>
      <c r="N444" s="65"/>
      <c r="O444" s="65"/>
      <c r="P444" s="65"/>
      <c r="Q444" s="65"/>
      <c r="R444" s="65"/>
    </row>
    <row r="445" spans="1:18" s="68" customFormat="1">
      <c r="A445" s="61"/>
      <c r="B445" s="62"/>
      <c r="C445" s="62"/>
      <c r="D445" s="63"/>
      <c r="E445" s="61"/>
      <c r="F445" s="61"/>
      <c r="G445" s="61"/>
      <c r="H445" s="64"/>
      <c r="I445" s="74"/>
      <c r="K445" s="65"/>
      <c r="L445" s="65"/>
      <c r="M445" s="65"/>
      <c r="N445" s="65"/>
      <c r="O445" s="65"/>
      <c r="P445" s="65"/>
      <c r="Q445" s="65"/>
      <c r="R445" s="65"/>
    </row>
    <row r="446" spans="1:18" s="68" customFormat="1">
      <c r="A446" s="61"/>
      <c r="B446" s="62"/>
      <c r="C446" s="62"/>
      <c r="D446" s="63"/>
      <c r="E446" s="61"/>
      <c r="F446" s="61"/>
      <c r="G446" s="61"/>
      <c r="H446" s="64"/>
      <c r="I446" s="74"/>
      <c r="K446" s="65"/>
      <c r="L446" s="65"/>
      <c r="M446" s="65"/>
      <c r="N446" s="65"/>
      <c r="O446" s="65"/>
      <c r="P446" s="65"/>
      <c r="Q446" s="65"/>
      <c r="R446" s="65"/>
    </row>
    <row r="447" spans="1:18" s="68" customFormat="1">
      <c r="A447" s="61"/>
      <c r="B447" s="62"/>
      <c r="C447" s="62"/>
      <c r="D447" s="63"/>
      <c r="E447" s="61"/>
      <c r="F447" s="61"/>
      <c r="G447" s="61"/>
      <c r="H447" s="64"/>
      <c r="I447" s="74"/>
      <c r="K447" s="65"/>
      <c r="L447" s="65"/>
      <c r="M447" s="65"/>
      <c r="N447" s="65"/>
      <c r="O447" s="65"/>
      <c r="P447" s="65"/>
      <c r="Q447" s="65"/>
      <c r="R447" s="65"/>
    </row>
    <row r="448" spans="1:18" s="68" customFormat="1">
      <c r="A448" s="61"/>
      <c r="B448" s="62"/>
      <c r="C448" s="62"/>
      <c r="D448" s="63"/>
      <c r="E448" s="61"/>
      <c r="F448" s="61"/>
      <c r="G448" s="61"/>
      <c r="H448" s="64"/>
      <c r="I448" s="74"/>
      <c r="K448" s="65"/>
      <c r="L448" s="65"/>
      <c r="M448" s="65"/>
      <c r="N448" s="65"/>
      <c r="O448" s="65"/>
      <c r="P448" s="65"/>
      <c r="Q448" s="65"/>
      <c r="R448" s="65"/>
    </row>
    <row r="449" spans="1:18" s="68" customFormat="1">
      <c r="A449" s="61"/>
      <c r="B449" s="62"/>
      <c r="C449" s="62"/>
      <c r="D449" s="63"/>
      <c r="E449" s="61"/>
      <c r="F449" s="61"/>
      <c r="G449" s="61"/>
      <c r="H449" s="64"/>
      <c r="I449" s="74"/>
      <c r="K449" s="65"/>
      <c r="L449" s="65"/>
      <c r="M449" s="65"/>
      <c r="N449" s="65"/>
      <c r="O449" s="65"/>
      <c r="P449" s="65"/>
      <c r="Q449" s="65"/>
      <c r="R449" s="65"/>
    </row>
    <row r="450" spans="1:18" s="68" customFormat="1">
      <c r="A450" s="61"/>
      <c r="B450" s="62"/>
      <c r="C450" s="62"/>
      <c r="D450" s="63"/>
      <c r="E450" s="61"/>
      <c r="F450" s="61"/>
      <c r="G450" s="61"/>
      <c r="H450" s="64"/>
      <c r="I450" s="74"/>
      <c r="K450" s="65"/>
      <c r="L450" s="65"/>
      <c r="M450" s="65"/>
      <c r="N450" s="65"/>
      <c r="O450" s="65"/>
      <c r="P450" s="65"/>
      <c r="Q450" s="65"/>
      <c r="R450" s="65"/>
    </row>
    <row r="451" spans="1:18" s="68" customFormat="1">
      <c r="A451" s="61"/>
      <c r="B451" s="62"/>
      <c r="C451" s="62"/>
      <c r="D451" s="63"/>
      <c r="E451" s="61"/>
      <c r="F451" s="61"/>
      <c r="G451" s="61"/>
      <c r="H451" s="64"/>
      <c r="I451" s="74"/>
      <c r="K451" s="65"/>
      <c r="L451" s="65"/>
      <c r="M451" s="65"/>
      <c r="N451" s="65"/>
      <c r="O451" s="65"/>
      <c r="P451" s="65"/>
      <c r="Q451" s="65"/>
      <c r="R451" s="65"/>
    </row>
    <row r="452" spans="1:18" s="68" customFormat="1">
      <c r="A452" s="61"/>
      <c r="B452" s="62"/>
      <c r="C452" s="62"/>
      <c r="D452" s="63"/>
      <c r="E452" s="61"/>
      <c r="F452" s="61"/>
      <c r="G452" s="61"/>
      <c r="H452" s="64"/>
      <c r="I452" s="74"/>
      <c r="K452" s="65"/>
      <c r="L452" s="65"/>
      <c r="M452" s="65"/>
      <c r="N452" s="65"/>
      <c r="O452" s="65"/>
      <c r="P452" s="65"/>
      <c r="Q452" s="65"/>
      <c r="R452" s="65"/>
    </row>
    <row r="453" spans="1:18" s="68" customFormat="1">
      <c r="A453" s="61"/>
      <c r="B453" s="62"/>
      <c r="C453" s="62"/>
      <c r="D453" s="63"/>
      <c r="E453" s="61"/>
      <c r="F453" s="61"/>
      <c r="G453" s="61"/>
      <c r="H453" s="64"/>
      <c r="I453" s="74"/>
      <c r="K453" s="65"/>
      <c r="L453" s="65"/>
      <c r="M453" s="65"/>
      <c r="N453" s="65"/>
      <c r="O453" s="65"/>
      <c r="P453" s="65"/>
      <c r="Q453" s="65"/>
      <c r="R453" s="65"/>
    </row>
    <row r="454" spans="1:18" s="68" customFormat="1">
      <c r="A454" s="61"/>
      <c r="B454" s="62"/>
      <c r="C454" s="62"/>
      <c r="D454" s="63"/>
      <c r="E454" s="61"/>
      <c r="F454" s="61"/>
      <c r="G454" s="61"/>
      <c r="H454" s="64"/>
      <c r="I454" s="74"/>
      <c r="K454" s="65"/>
      <c r="L454" s="65"/>
      <c r="M454" s="65"/>
      <c r="N454" s="65"/>
      <c r="O454" s="65"/>
      <c r="P454" s="65"/>
      <c r="Q454" s="65"/>
      <c r="R454" s="65"/>
    </row>
    <row r="455" spans="1:18" s="68" customFormat="1">
      <c r="A455" s="61"/>
      <c r="B455" s="62"/>
      <c r="C455" s="62"/>
      <c r="D455" s="63"/>
      <c r="E455" s="61"/>
      <c r="F455" s="61"/>
      <c r="G455" s="61"/>
      <c r="H455" s="64"/>
      <c r="I455" s="74"/>
      <c r="K455" s="65"/>
      <c r="L455" s="65"/>
      <c r="M455" s="65"/>
      <c r="N455" s="65"/>
      <c r="O455" s="65"/>
      <c r="P455" s="65"/>
      <c r="Q455" s="65"/>
      <c r="R455" s="65"/>
    </row>
    <row r="456" spans="1:18" s="68" customFormat="1">
      <c r="A456" s="61"/>
      <c r="B456" s="62"/>
      <c r="C456" s="62"/>
      <c r="D456" s="63"/>
      <c r="E456" s="61"/>
      <c r="F456" s="61"/>
      <c r="G456" s="61"/>
      <c r="H456" s="64"/>
      <c r="I456" s="74"/>
      <c r="K456" s="65"/>
      <c r="L456" s="65"/>
      <c r="M456" s="65"/>
      <c r="N456" s="65"/>
      <c r="O456" s="65"/>
      <c r="P456" s="65"/>
      <c r="Q456" s="65"/>
      <c r="R456" s="65"/>
    </row>
    <row r="457" spans="1:18" s="68" customFormat="1">
      <c r="A457" s="61"/>
      <c r="B457" s="62"/>
      <c r="C457" s="62"/>
      <c r="D457" s="63"/>
      <c r="E457" s="61"/>
      <c r="F457" s="61"/>
      <c r="G457" s="61"/>
      <c r="H457" s="64"/>
      <c r="I457" s="74"/>
      <c r="K457" s="65"/>
      <c r="L457" s="65"/>
      <c r="M457" s="65"/>
      <c r="N457" s="65"/>
      <c r="O457" s="65"/>
      <c r="P457" s="65"/>
      <c r="Q457" s="65"/>
      <c r="R457" s="65"/>
    </row>
    <row r="458" spans="1:18" s="68" customFormat="1">
      <c r="A458" s="61"/>
      <c r="B458" s="62"/>
      <c r="C458" s="62"/>
      <c r="D458" s="63"/>
      <c r="E458" s="61"/>
      <c r="F458" s="61"/>
      <c r="G458" s="61"/>
      <c r="H458" s="64"/>
      <c r="I458" s="74"/>
      <c r="K458" s="65"/>
      <c r="L458" s="65"/>
      <c r="M458" s="65"/>
      <c r="N458" s="65"/>
      <c r="O458" s="65"/>
      <c r="P458" s="65"/>
      <c r="Q458" s="65"/>
      <c r="R458" s="65"/>
    </row>
    <row r="459" spans="1:18" s="68" customFormat="1">
      <c r="A459" s="61"/>
      <c r="B459" s="62"/>
      <c r="C459" s="62"/>
      <c r="D459" s="63"/>
      <c r="E459" s="61"/>
      <c r="F459" s="61"/>
      <c r="G459" s="61"/>
      <c r="H459" s="64"/>
      <c r="I459" s="74"/>
      <c r="K459" s="65"/>
      <c r="L459" s="65"/>
      <c r="M459" s="65"/>
      <c r="N459" s="65"/>
      <c r="O459" s="65"/>
      <c r="P459" s="65"/>
      <c r="Q459" s="65"/>
      <c r="R459" s="65"/>
    </row>
    <row r="460" spans="1:18" s="68" customFormat="1">
      <c r="A460" s="61"/>
      <c r="B460" s="62"/>
      <c r="C460" s="62"/>
      <c r="D460" s="63"/>
      <c r="E460" s="61"/>
      <c r="F460" s="61"/>
      <c r="G460" s="61"/>
      <c r="H460" s="64"/>
      <c r="I460" s="74"/>
      <c r="K460" s="65"/>
      <c r="L460" s="65"/>
      <c r="M460" s="65"/>
      <c r="N460" s="65"/>
      <c r="O460" s="65"/>
      <c r="P460" s="65"/>
      <c r="Q460" s="65"/>
      <c r="R460" s="65"/>
    </row>
    <row r="461" spans="1:18" s="68" customFormat="1">
      <c r="A461" s="61"/>
      <c r="B461" s="62"/>
      <c r="C461" s="62"/>
      <c r="D461" s="63"/>
      <c r="E461" s="61"/>
      <c r="F461" s="61"/>
      <c r="G461" s="61"/>
      <c r="H461" s="64"/>
      <c r="I461" s="74"/>
      <c r="K461" s="65"/>
      <c r="L461" s="65"/>
      <c r="M461" s="65"/>
      <c r="N461" s="65"/>
      <c r="O461" s="65"/>
      <c r="P461" s="65"/>
      <c r="Q461" s="65"/>
      <c r="R461" s="65"/>
    </row>
    <row r="462" spans="1:18" s="68" customFormat="1">
      <c r="A462" s="61"/>
      <c r="B462" s="62"/>
      <c r="C462" s="62"/>
      <c r="D462" s="63"/>
      <c r="E462" s="61"/>
      <c r="F462" s="61"/>
      <c r="G462" s="61"/>
      <c r="H462" s="64"/>
      <c r="I462" s="74"/>
      <c r="K462" s="65"/>
      <c r="L462" s="65"/>
      <c r="M462" s="65"/>
      <c r="N462" s="65"/>
      <c r="O462" s="65"/>
      <c r="P462" s="65"/>
      <c r="Q462" s="65"/>
      <c r="R462" s="65"/>
    </row>
    <row r="463" spans="1:18" s="68" customFormat="1">
      <c r="A463" s="61"/>
      <c r="B463" s="62"/>
      <c r="C463" s="62"/>
      <c r="D463" s="63"/>
      <c r="E463" s="61"/>
      <c r="F463" s="61"/>
      <c r="G463" s="61"/>
      <c r="H463" s="64"/>
      <c r="I463" s="74"/>
      <c r="K463" s="65"/>
      <c r="L463" s="65"/>
      <c r="M463" s="65"/>
      <c r="N463" s="65"/>
      <c r="O463" s="65"/>
      <c r="P463" s="65"/>
      <c r="Q463" s="65"/>
      <c r="R463" s="65"/>
    </row>
    <row r="464" spans="1:18" s="68" customFormat="1">
      <c r="A464" s="61"/>
      <c r="B464" s="62"/>
      <c r="C464" s="62"/>
      <c r="D464" s="63"/>
      <c r="E464" s="61"/>
      <c r="F464" s="61"/>
      <c r="G464" s="61"/>
      <c r="H464" s="64"/>
      <c r="I464" s="74"/>
      <c r="K464" s="65"/>
      <c r="L464" s="65"/>
      <c r="M464" s="65"/>
      <c r="N464" s="65"/>
      <c r="O464" s="65"/>
      <c r="P464" s="65"/>
      <c r="Q464" s="65"/>
      <c r="R464" s="65"/>
    </row>
    <row r="465" spans="1:18" s="68" customFormat="1">
      <c r="A465" s="61"/>
      <c r="B465" s="62"/>
      <c r="C465" s="62"/>
      <c r="D465" s="63"/>
      <c r="E465" s="61"/>
      <c r="F465" s="61"/>
      <c r="G465" s="61"/>
      <c r="H465" s="64"/>
      <c r="I465" s="74"/>
      <c r="K465" s="65"/>
      <c r="L465" s="65"/>
      <c r="M465" s="65"/>
      <c r="N465" s="65"/>
      <c r="O465" s="65"/>
      <c r="P465" s="65"/>
      <c r="Q465" s="65"/>
      <c r="R465" s="65"/>
    </row>
    <row r="466" spans="1:18" s="68" customFormat="1">
      <c r="A466" s="61"/>
      <c r="B466" s="62"/>
      <c r="C466" s="62"/>
      <c r="D466" s="63"/>
      <c r="E466" s="61"/>
      <c r="F466" s="61"/>
      <c r="G466" s="61"/>
      <c r="H466" s="64"/>
      <c r="I466" s="74"/>
      <c r="K466" s="65"/>
      <c r="L466" s="65"/>
      <c r="M466" s="65"/>
      <c r="N466" s="65"/>
      <c r="O466" s="65"/>
      <c r="P466" s="65"/>
      <c r="Q466" s="65"/>
      <c r="R466" s="65"/>
    </row>
    <row r="467" spans="1:18" s="68" customFormat="1">
      <c r="A467" s="61"/>
      <c r="B467" s="62"/>
      <c r="C467" s="62"/>
      <c r="D467" s="63"/>
      <c r="E467" s="61"/>
      <c r="F467" s="61"/>
      <c r="G467" s="61"/>
      <c r="H467" s="64"/>
      <c r="I467" s="74"/>
      <c r="K467" s="65"/>
      <c r="L467" s="65"/>
      <c r="M467" s="65"/>
      <c r="N467" s="65"/>
      <c r="O467" s="65"/>
      <c r="P467" s="65"/>
      <c r="Q467" s="65"/>
      <c r="R467" s="65"/>
    </row>
    <row r="468" spans="1:18" s="68" customFormat="1">
      <c r="A468" s="61"/>
      <c r="B468" s="62"/>
      <c r="C468" s="62"/>
      <c r="D468" s="63"/>
      <c r="E468" s="61"/>
      <c r="F468" s="61"/>
      <c r="G468" s="61"/>
      <c r="H468" s="64"/>
      <c r="I468" s="74"/>
      <c r="K468" s="65"/>
      <c r="L468" s="65"/>
      <c r="M468" s="65"/>
      <c r="N468" s="65"/>
      <c r="O468" s="65"/>
      <c r="P468" s="65"/>
      <c r="Q468" s="65"/>
      <c r="R468" s="65"/>
    </row>
    <row r="469" spans="1:18" s="68" customFormat="1">
      <c r="A469" s="61"/>
      <c r="B469" s="62"/>
      <c r="C469" s="62"/>
      <c r="D469" s="63"/>
      <c r="E469" s="61"/>
      <c r="F469" s="61"/>
      <c r="G469" s="61"/>
      <c r="H469" s="64"/>
      <c r="I469" s="74"/>
      <c r="K469" s="65"/>
      <c r="L469" s="65"/>
      <c r="M469" s="65"/>
      <c r="N469" s="65"/>
      <c r="O469" s="65"/>
      <c r="P469" s="65"/>
      <c r="Q469" s="65"/>
      <c r="R469" s="65"/>
    </row>
    <row r="470" spans="1:18" s="68" customFormat="1">
      <c r="A470" s="61"/>
      <c r="B470" s="62"/>
      <c r="C470" s="62"/>
      <c r="D470" s="63"/>
      <c r="E470" s="61"/>
      <c r="F470" s="61"/>
      <c r="G470" s="61"/>
      <c r="H470" s="64"/>
      <c r="I470" s="74"/>
      <c r="K470" s="65"/>
      <c r="L470" s="65"/>
      <c r="M470" s="65"/>
      <c r="N470" s="65"/>
      <c r="O470" s="65"/>
      <c r="P470" s="65"/>
      <c r="Q470" s="65"/>
      <c r="R470" s="65"/>
    </row>
    <row r="471" spans="1:18" s="68" customFormat="1">
      <c r="A471" s="61"/>
      <c r="B471" s="62"/>
      <c r="C471" s="62"/>
      <c r="D471" s="63"/>
      <c r="E471" s="61"/>
      <c r="F471" s="61"/>
      <c r="G471" s="61"/>
      <c r="H471" s="64"/>
      <c r="I471" s="74"/>
      <c r="K471" s="65"/>
      <c r="L471" s="65"/>
      <c r="M471" s="65"/>
      <c r="N471" s="65"/>
      <c r="O471" s="65"/>
      <c r="P471" s="65"/>
      <c r="Q471" s="65"/>
      <c r="R471" s="65"/>
    </row>
    <row r="472" spans="1:18" s="68" customFormat="1">
      <c r="A472" s="61"/>
      <c r="B472" s="62"/>
      <c r="C472" s="62"/>
      <c r="D472" s="63"/>
      <c r="E472" s="61"/>
      <c r="F472" s="61"/>
      <c r="G472" s="61"/>
      <c r="H472" s="64"/>
      <c r="I472" s="74"/>
      <c r="K472" s="65"/>
      <c r="L472" s="65"/>
      <c r="M472" s="65"/>
      <c r="N472" s="65"/>
      <c r="O472" s="65"/>
      <c r="P472" s="65"/>
      <c r="Q472" s="65"/>
      <c r="R472" s="65"/>
    </row>
    <row r="473" spans="1:18" s="68" customFormat="1">
      <c r="A473" s="61"/>
      <c r="B473" s="62"/>
      <c r="C473" s="62"/>
      <c r="D473" s="63"/>
      <c r="E473" s="61"/>
      <c r="F473" s="61"/>
      <c r="G473" s="61"/>
      <c r="H473" s="64"/>
      <c r="I473" s="74"/>
      <c r="K473" s="65"/>
      <c r="L473" s="65"/>
      <c r="M473" s="65"/>
      <c r="N473" s="65"/>
      <c r="O473" s="65"/>
      <c r="P473" s="65"/>
      <c r="Q473" s="65"/>
      <c r="R473" s="65"/>
    </row>
    <row r="474" spans="1:18" s="68" customFormat="1">
      <c r="A474" s="61"/>
      <c r="B474" s="62"/>
      <c r="C474" s="62"/>
      <c r="D474" s="63"/>
      <c r="E474" s="61"/>
      <c r="F474" s="61"/>
      <c r="G474" s="61"/>
      <c r="H474" s="64"/>
      <c r="I474" s="74"/>
      <c r="K474" s="65"/>
      <c r="L474" s="65"/>
      <c r="M474" s="65"/>
      <c r="N474" s="65"/>
      <c r="O474" s="65"/>
      <c r="P474" s="65"/>
      <c r="Q474" s="65"/>
      <c r="R474" s="65"/>
    </row>
    <row r="475" spans="1:18" s="68" customFormat="1">
      <c r="A475" s="61"/>
      <c r="B475" s="62"/>
      <c r="C475" s="62"/>
      <c r="D475" s="63"/>
      <c r="E475" s="61"/>
      <c r="F475" s="61"/>
      <c r="G475" s="61"/>
      <c r="H475" s="64"/>
      <c r="I475" s="74"/>
      <c r="K475" s="65"/>
      <c r="L475" s="65"/>
      <c r="M475" s="65"/>
      <c r="N475" s="65"/>
      <c r="O475" s="65"/>
      <c r="P475" s="65"/>
      <c r="Q475" s="65"/>
      <c r="R475" s="65"/>
    </row>
    <row r="476" spans="1:18" s="68" customFormat="1">
      <c r="A476" s="61"/>
      <c r="B476" s="62"/>
      <c r="C476" s="62"/>
      <c r="D476" s="63"/>
      <c r="E476" s="61"/>
      <c r="F476" s="61"/>
      <c r="G476" s="61"/>
      <c r="H476" s="64"/>
      <c r="I476" s="74"/>
      <c r="K476" s="65"/>
      <c r="L476" s="65"/>
      <c r="M476" s="65"/>
      <c r="N476" s="65"/>
      <c r="O476" s="65"/>
      <c r="P476" s="65"/>
      <c r="Q476" s="65"/>
      <c r="R476" s="65"/>
    </row>
    <row r="477" spans="1:18" s="68" customFormat="1">
      <c r="A477" s="61"/>
      <c r="B477" s="62"/>
      <c r="C477" s="62"/>
      <c r="D477" s="63"/>
      <c r="E477" s="61"/>
      <c r="F477" s="61"/>
      <c r="G477" s="61"/>
      <c r="H477" s="64"/>
      <c r="I477" s="74"/>
      <c r="K477" s="65"/>
      <c r="L477" s="65"/>
      <c r="M477" s="65"/>
      <c r="N477" s="65"/>
      <c r="O477" s="65"/>
      <c r="P477" s="65"/>
      <c r="Q477" s="65"/>
      <c r="R477" s="65"/>
    </row>
    <row r="478" spans="1:18" s="68" customFormat="1">
      <c r="A478" s="61"/>
      <c r="B478" s="62"/>
      <c r="C478" s="62"/>
      <c r="D478" s="63"/>
      <c r="E478" s="61"/>
      <c r="F478" s="61"/>
      <c r="G478" s="61"/>
      <c r="H478" s="64"/>
      <c r="I478" s="74"/>
      <c r="K478" s="65"/>
      <c r="L478" s="65"/>
      <c r="M478" s="65"/>
      <c r="N478" s="65"/>
      <c r="O478" s="65"/>
      <c r="P478" s="65"/>
      <c r="Q478" s="65"/>
      <c r="R478" s="65"/>
    </row>
    <row r="479" spans="1:18" s="68" customFormat="1">
      <c r="A479" s="61"/>
      <c r="B479" s="62"/>
      <c r="C479" s="62"/>
      <c r="D479" s="63"/>
      <c r="E479" s="61"/>
      <c r="F479" s="61"/>
      <c r="G479" s="61"/>
      <c r="H479" s="64"/>
      <c r="I479" s="74"/>
      <c r="K479" s="65"/>
      <c r="L479" s="65"/>
      <c r="M479" s="65"/>
      <c r="N479" s="65"/>
      <c r="O479" s="65"/>
      <c r="P479" s="65"/>
      <c r="Q479" s="65"/>
      <c r="R479" s="65"/>
    </row>
    <row r="480" spans="1:18" s="68" customFormat="1">
      <c r="A480" s="61"/>
      <c r="B480" s="62"/>
      <c r="C480" s="62"/>
      <c r="D480" s="63"/>
      <c r="E480" s="61"/>
      <c r="F480" s="61"/>
      <c r="G480" s="61"/>
      <c r="H480" s="64"/>
      <c r="I480" s="74"/>
      <c r="K480" s="65"/>
      <c r="L480" s="65"/>
      <c r="M480" s="65"/>
      <c r="N480" s="65"/>
      <c r="O480" s="65"/>
      <c r="P480" s="65"/>
      <c r="Q480" s="65"/>
      <c r="R480" s="65"/>
    </row>
    <row r="481" spans="1:18" s="68" customFormat="1">
      <c r="A481" s="61"/>
      <c r="B481" s="62"/>
      <c r="C481" s="62"/>
      <c r="D481" s="63"/>
      <c r="E481" s="61"/>
      <c r="F481" s="61"/>
      <c r="G481" s="61"/>
      <c r="H481" s="64"/>
      <c r="I481" s="74"/>
      <c r="K481" s="65"/>
      <c r="L481" s="65"/>
      <c r="M481" s="65"/>
      <c r="N481" s="65"/>
      <c r="O481" s="65"/>
      <c r="P481" s="65"/>
      <c r="Q481" s="65"/>
      <c r="R481" s="65"/>
    </row>
    <row r="482" spans="1:18" s="68" customFormat="1">
      <c r="A482" s="61"/>
      <c r="B482" s="62"/>
      <c r="C482" s="62"/>
      <c r="D482" s="63"/>
      <c r="E482" s="61"/>
      <c r="F482" s="61"/>
      <c r="G482" s="61"/>
      <c r="H482" s="64"/>
      <c r="I482" s="74"/>
      <c r="K482" s="65"/>
      <c r="L482" s="65"/>
      <c r="M482" s="65"/>
      <c r="N482" s="65"/>
      <c r="O482" s="65"/>
      <c r="P482" s="65"/>
      <c r="Q482" s="65"/>
      <c r="R482" s="65"/>
    </row>
    <row r="483" spans="1:18" s="68" customFormat="1">
      <c r="A483" s="61"/>
      <c r="B483" s="62"/>
      <c r="C483" s="62"/>
      <c r="D483" s="63"/>
      <c r="E483" s="61"/>
      <c r="F483" s="61"/>
      <c r="G483" s="61"/>
      <c r="H483" s="64"/>
      <c r="I483" s="74"/>
      <c r="K483" s="65"/>
      <c r="L483" s="65"/>
      <c r="M483" s="65"/>
      <c r="N483" s="65"/>
      <c r="O483" s="65"/>
      <c r="P483" s="65"/>
      <c r="Q483" s="65"/>
      <c r="R483" s="65"/>
    </row>
    <row r="484" spans="1:18" s="68" customFormat="1">
      <c r="A484" s="61"/>
      <c r="B484" s="62"/>
      <c r="C484" s="62"/>
      <c r="D484" s="63"/>
      <c r="E484" s="61"/>
      <c r="F484" s="61"/>
      <c r="G484" s="61"/>
      <c r="H484" s="64"/>
      <c r="I484" s="74"/>
      <c r="K484" s="65"/>
      <c r="L484" s="65"/>
      <c r="M484" s="65"/>
      <c r="N484" s="65"/>
      <c r="O484" s="65"/>
      <c r="P484" s="65"/>
      <c r="Q484" s="65"/>
      <c r="R484" s="65"/>
    </row>
    <row r="485" spans="1:18" s="68" customFormat="1">
      <c r="A485" s="61"/>
      <c r="B485" s="62"/>
      <c r="C485" s="62"/>
      <c r="D485" s="63"/>
      <c r="E485" s="61"/>
      <c r="F485" s="61"/>
      <c r="G485" s="61"/>
      <c r="H485" s="64"/>
      <c r="I485" s="74"/>
      <c r="K485" s="65"/>
      <c r="L485" s="65"/>
      <c r="M485" s="65"/>
      <c r="N485" s="65"/>
      <c r="O485" s="65"/>
      <c r="P485" s="65"/>
      <c r="Q485" s="65"/>
      <c r="R485" s="65"/>
    </row>
    <row r="486" spans="1:18" s="68" customFormat="1">
      <c r="A486" s="61"/>
      <c r="B486" s="62"/>
      <c r="C486" s="62"/>
      <c r="D486" s="63"/>
      <c r="E486" s="61"/>
      <c r="F486" s="61"/>
      <c r="G486" s="61"/>
      <c r="H486" s="64"/>
      <c r="I486" s="74"/>
      <c r="K486" s="65"/>
      <c r="L486" s="65"/>
      <c r="M486" s="65"/>
      <c r="N486" s="65"/>
      <c r="O486" s="65"/>
      <c r="P486" s="65"/>
      <c r="Q486" s="65"/>
      <c r="R486" s="65"/>
    </row>
    <row r="487" spans="1:18" s="68" customFormat="1">
      <c r="A487" s="61"/>
      <c r="B487" s="62"/>
      <c r="C487" s="62"/>
      <c r="D487" s="63"/>
      <c r="E487" s="61"/>
      <c r="F487" s="61"/>
      <c r="G487" s="61"/>
      <c r="H487" s="64"/>
      <c r="I487" s="74"/>
      <c r="K487" s="65"/>
      <c r="L487" s="65"/>
      <c r="M487" s="65"/>
      <c r="N487" s="65"/>
      <c r="O487" s="65"/>
      <c r="P487" s="65"/>
      <c r="Q487" s="65"/>
      <c r="R487" s="65"/>
    </row>
    <row r="488" spans="1:18" s="68" customFormat="1">
      <c r="A488" s="61"/>
      <c r="B488" s="62"/>
      <c r="C488" s="62"/>
      <c r="D488" s="63"/>
      <c r="E488" s="61"/>
      <c r="F488" s="61"/>
      <c r="G488" s="61"/>
      <c r="H488" s="64"/>
      <c r="I488" s="74"/>
      <c r="K488" s="65"/>
      <c r="L488" s="65"/>
      <c r="M488" s="65"/>
      <c r="N488" s="65"/>
      <c r="O488" s="65"/>
      <c r="P488" s="65"/>
      <c r="Q488" s="65"/>
      <c r="R488" s="65"/>
    </row>
    <row r="489" spans="1:18" s="68" customFormat="1">
      <c r="A489" s="61"/>
      <c r="B489" s="62"/>
      <c r="C489" s="62"/>
      <c r="D489" s="63"/>
      <c r="E489" s="61"/>
      <c r="F489" s="61"/>
      <c r="G489" s="61"/>
      <c r="H489" s="64"/>
      <c r="I489" s="74"/>
      <c r="K489" s="65"/>
      <c r="L489" s="65"/>
      <c r="M489" s="65"/>
      <c r="N489" s="65"/>
      <c r="O489" s="65"/>
      <c r="P489" s="65"/>
      <c r="Q489" s="65"/>
      <c r="R489" s="65"/>
    </row>
    <row r="490" spans="1:18" s="68" customFormat="1">
      <c r="A490" s="61"/>
      <c r="B490" s="62"/>
      <c r="C490" s="62"/>
      <c r="D490" s="63"/>
      <c r="E490" s="61"/>
      <c r="F490" s="61"/>
      <c r="G490" s="61"/>
      <c r="H490" s="64"/>
      <c r="I490" s="74"/>
      <c r="K490" s="65"/>
      <c r="L490" s="65"/>
      <c r="M490" s="65"/>
      <c r="N490" s="65"/>
      <c r="O490" s="65"/>
      <c r="P490" s="65"/>
      <c r="Q490" s="65"/>
      <c r="R490" s="65"/>
    </row>
    <row r="491" spans="1:18" s="68" customFormat="1">
      <c r="A491" s="61"/>
      <c r="B491" s="62"/>
      <c r="C491" s="62"/>
      <c r="D491" s="63"/>
      <c r="E491" s="61"/>
      <c r="F491" s="61"/>
      <c r="G491" s="61"/>
      <c r="H491" s="64"/>
      <c r="I491" s="74"/>
      <c r="K491" s="65"/>
      <c r="L491" s="65"/>
      <c r="M491" s="65"/>
      <c r="N491" s="65"/>
      <c r="O491" s="65"/>
      <c r="P491" s="65"/>
      <c r="Q491" s="65"/>
      <c r="R491" s="65"/>
    </row>
    <row r="492" spans="1:18" s="68" customFormat="1">
      <c r="A492" s="61"/>
      <c r="B492" s="62"/>
      <c r="C492" s="62"/>
      <c r="D492" s="63"/>
      <c r="E492" s="61"/>
      <c r="F492" s="61"/>
      <c r="G492" s="61"/>
      <c r="H492" s="64"/>
      <c r="I492" s="74"/>
      <c r="K492" s="65"/>
      <c r="L492" s="65"/>
      <c r="M492" s="65"/>
      <c r="N492" s="65"/>
      <c r="O492" s="65"/>
      <c r="P492" s="65"/>
      <c r="Q492" s="65"/>
      <c r="R492" s="65"/>
    </row>
    <row r="493" spans="1:18" s="68" customFormat="1">
      <c r="A493" s="61"/>
      <c r="B493" s="62"/>
      <c r="C493" s="62"/>
      <c r="D493" s="63"/>
      <c r="E493" s="61"/>
      <c r="F493" s="61"/>
      <c r="G493" s="61"/>
      <c r="H493" s="64"/>
      <c r="I493" s="74"/>
      <c r="K493" s="65"/>
      <c r="L493" s="65"/>
      <c r="M493" s="65"/>
      <c r="N493" s="65"/>
      <c r="O493" s="65"/>
      <c r="P493" s="65"/>
      <c r="Q493" s="65"/>
      <c r="R493" s="65"/>
    </row>
    <row r="494" spans="1:18" s="68" customFormat="1">
      <c r="A494" s="61"/>
      <c r="B494" s="62"/>
      <c r="C494" s="62"/>
      <c r="D494" s="63"/>
      <c r="E494" s="61"/>
      <c r="F494" s="61"/>
      <c r="G494" s="61"/>
      <c r="H494" s="64"/>
      <c r="I494" s="74"/>
      <c r="K494" s="65"/>
      <c r="L494" s="65"/>
      <c r="M494" s="65"/>
      <c r="N494" s="65"/>
      <c r="O494" s="65"/>
      <c r="P494" s="65"/>
      <c r="Q494" s="65"/>
      <c r="R494" s="65"/>
    </row>
    <row r="495" spans="1:18" s="68" customFormat="1">
      <c r="A495" s="61"/>
      <c r="B495" s="62"/>
      <c r="C495" s="62"/>
      <c r="D495" s="63"/>
      <c r="E495" s="61"/>
      <c r="F495" s="61"/>
      <c r="G495" s="61"/>
      <c r="H495" s="64"/>
      <c r="I495" s="74"/>
      <c r="K495" s="65"/>
      <c r="L495" s="65"/>
      <c r="M495" s="65"/>
      <c r="N495" s="65"/>
      <c r="O495" s="65"/>
      <c r="P495" s="65"/>
      <c r="Q495" s="65"/>
      <c r="R495" s="65"/>
    </row>
    <row r="496" spans="1:18" s="68" customFormat="1">
      <c r="A496" s="61"/>
      <c r="B496" s="62"/>
      <c r="C496" s="62"/>
      <c r="D496" s="63"/>
      <c r="E496" s="61"/>
      <c r="F496" s="61"/>
      <c r="G496" s="61"/>
      <c r="H496" s="64"/>
      <c r="I496" s="74"/>
      <c r="K496" s="65"/>
      <c r="L496" s="65"/>
      <c r="M496" s="65"/>
      <c r="N496" s="65"/>
      <c r="O496" s="65"/>
      <c r="P496" s="65"/>
      <c r="Q496" s="65"/>
      <c r="R496" s="65"/>
    </row>
    <row r="497" spans="1:18" s="68" customFormat="1">
      <c r="A497" s="61"/>
      <c r="B497" s="62"/>
      <c r="C497" s="62"/>
      <c r="D497" s="63"/>
      <c r="E497" s="61"/>
      <c r="F497" s="61"/>
      <c r="G497" s="61"/>
      <c r="H497" s="64"/>
      <c r="I497" s="74"/>
      <c r="K497" s="65"/>
      <c r="L497" s="65"/>
      <c r="M497" s="65"/>
      <c r="N497" s="65"/>
      <c r="O497" s="65"/>
      <c r="P497" s="65"/>
      <c r="Q497" s="65"/>
      <c r="R497" s="65"/>
    </row>
    <row r="498" spans="1:18" s="68" customFormat="1">
      <c r="A498" s="61"/>
      <c r="B498" s="62"/>
      <c r="C498" s="62"/>
      <c r="D498" s="63"/>
      <c r="E498" s="61"/>
      <c r="F498" s="61"/>
      <c r="G498" s="61"/>
      <c r="H498" s="64"/>
      <c r="I498" s="74"/>
      <c r="K498" s="65"/>
      <c r="L498" s="65"/>
      <c r="M498" s="65"/>
      <c r="N498" s="65"/>
      <c r="O498" s="65"/>
      <c r="P498" s="65"/>
      <c r="Q498" s="65"/>
      <c r="R498" s="65"/>
    </row>
    <row r="499" spans="1:18" s="68" customFormat="1">
      <c r="A499" s="61"/>
      <c r="B499" s="62"/>
      <c r="C499" s="62"/>
      <c r="D499" s="63"/>
      <c r="E499" s="61"/>
      <c r="F499" s="61"/>
      <c r="G499" s="61"/>
      <c r="H499" s="64"/>
      <c r="I499" s="74"/>
      <c r="K499" s="65"/>
      <c r="L499" s="65"/>
      <c r="M499" s="65"/>
      <c r="N499" s="65"/>
      <c r="O499" s="65"/>
      <c r="P499" s="65"/>
      <c r="Q499" s="65"/>
      <c r="R499" s="65"/>
    </row>
    <row r="500" spans="1:18" s="68" customFormat="1">
      <c r="A500" s="61"/>
      <c r="B500" s="62"/>
      <c r="C500" s="62"/>
      <c r="D500" s="63"/>
      <c r="E500" s="61"/>
      <c r="F500" s="61"/>
      <c r="G500" s="61"/>
      <c r="H500" s="64"/>
      <c r="I500" s="74"/>
      <c r="K500" s="65"/>
      <c r="L500" s="65"/>
      <c r="M500" s="65"/>
      <c r="N500" s="65"/>
      <c r="O500" s="65"/>
      <c r="P500" s="65"/>
      <c r="Q500" s="65"/>
      <c r="R500" s="65"/>
    </row>
    <row r="501" spans="1:18" s="68" customFormat="1">
      <c r="A501" s="61"/>
      <c r="B501" s="62"/>
      <c r="C501" s="62"/>
      <c r="D501" s="63"/>
      <c r="E501" s="61"/>
      <c r="F501" s="61"/>
      <c r="G501" s="61"/>
      <c r="H501" s="64"/>
      <c r="I501" s="74"/>
      <c r="K501" s="65"/>
      <c r="L501" s="65"/>
      <c r="M501" s="65"/>
      <c r="N501" s="65"/>
      <c r="O501" s="65"/>
      <c r="P501" s="65"/>
      <c r="Q501" s="65"/>
      <c r="R501" s="65"/>
    </row>
    <row r="502" spans="1:18" s="68" customFormat="1">
      <c r="A502" s="61"/>
      <c r="B502" s="62"/>
      <c r="C502" s="62"/>
      <c r="D502" s="63"/>
      <c r="E502" s="61"/>
      <c r="F502" s="61"/>
      <c r="G502" s="61"/>
      <c r="H502" s="64"/>
      <c r="I502" s="74"/>
      <c r="K502" s="65"/>
      <c r="L502" s="65"/>
      <c r="M502" s="65"/>
      <c r="N502" s="65"/>
      <c r="O502" s="65"/>
      <c r="P502" s="65"/>
      <c r="Q502" s="65"/>
      <c r="R502" s="65"/>
    </row>
    <row r="503" spans="1:18" s="68" customFormat="1">
      <c r="A503" s="61"/>
      <c r="B503" s="62"/>
      <c r="C503" s="62"/>
      <c r="D503" s="63"/>
      <c r="E503" s="61"/>
      <c r="F503" s="61"/>
      <c r="G503" s="61"/>
      <c r="H503" s="64"/>
      <c r="I503" s="74"/>
      <c r="K503" s="65"/>
      <c r="L503" s="65"/>
      <c r="M503" s="65"/>
      <c r="N503" s="65"/>
      <c r="O503" s="65"/>
      <c r="P503" s="65"/>
      <c r="Q503" s="65"/>
      <c r="R503" s="65"/>
    </row>
    <row r="504" spans="1:18" s="68" customFormat="1">
      <c r="A504" s="61"/>
      <c r="B504" s="62"/>
      <c r="C504" s="62"/>
      <c r="D504" s="63"/>
      <c r="E504" s="61"/>
      <c r="F504" s="61"/>
      <c r="G504" s="61"/>
      <c r="H504" s="64"/>
      <c r="I504" s="74"/>
      <c r="K504" s="65"/>
      <c r="L504" s="65"/>
      <c r="M504" s="65"/>
      <c r="N504" s="65"/>
      <c r="O504" s="65"/>
      <c r="P504" s="65"/>
      <c r="Q504" s="65"/>
      <c r="R504" s="65"/>
    </row>
    <row r="505" spans="1:18" s="68" customFormat="1">
      <c r="A505" s="61"/>
      <c r="B505" s="62"/>
      <c r="C505" s="62"/>
      <c r="D505" s="63"/>
      <c r="E505" s="61"/>
      <c r="F505" s="61"/>
      <c r="G505" s="61"/>
      <c r="H505" s="64"/>
      <c r="I505" s="74"/>
      <c r="K505" s="65"/>
      <c r="L505" s="65"/>
      <c r="M505" s="65"/>
      <c r="N505" s="65"/>
      <c r="O505" s="65"/>
      <c r="P505" s="65"/>
      <c r="Q505" s="65"/>
      <c r="R505" s="65"/>
    </row>
    <row r="506" spans="1:18" s="68" customFormat="1">
      <c r="A506" s="61"/>
      <c r="B506" s="62"/>
      <c r="C506" s="62"/>
      <c r="D506" s="63"/>
      <c r="E506" s="61"/>
      <c r="F506" s="61"/>
      <c r="G506" s="61"/>
      <c r="H506" s="64"/>
      <c r="I506" s="74"/>
      <c r="K506" s="65"/>
      <c r="L506" s="65"/>
      <c r="M506" s="65"/>
      <c r="N506" s="65"/>
      <c r="O506" s="65"/>
      <c r="P506" s="65"/>
      <c r="Q506" s="65"/>
      <c r="R506" s="65"/>
    </row>
    <row r="507" spans="1:18" s="68" customFormat="1">
      <c r="A507" s="61"/>
      <c r="B507" s="62"/>
      <c r="C507" s="62"/>
      <c r="D507" s="63"/>
      <c r="E507" s="61"/>
      <c r="F507" s="61"/>
      <c r="G507" s="61"/>
      <c r="H507" s="64"/>
      <c r="I507" s="74"/>
      <c r="K507" s="65"/>
      <c r="L507" s="65"/>
      <c r="M507" s="65"/>
      <c r="N507" s="65"/>
      <c r="O507" s="65"/>
      <c r="P507" s="65"/>
      <c r="Q507" s="65"/>
      <c r="R507" s="65"/>
    </row>
    <row r="508" spans="1:18" s="68" customFormat="1">
      <c r="A508" s="61"/>
      <c r="B508" s="62"/>
      <c r="C508" s="62"/>
      <c r="D508" s="63"/>
      <c r="E508" s="61"/>
      <c r="F508" s="61"/>
      <c r="G508" s="61"/>
      <c r="H508" s="64"/>
      <c r="I508" s="74"/>
      <c r="K508" s="65"/>
      <c r="L508" s="65"/>
      <c r="M508" s="65"/>
      <c r="N508" s="65"/>
      <c r="O508" s="65"/>
      <c r="P508" s="65"/>
      <c r="Q508" s="65"/>
      <c r="R508" s="65"/>
    </row>
    <row r="509" spans="1:18" s="68" customFormat="1">
      <c r="A509" s="61"/>
      <c r="B509" s="62"/>
      <c r="C509" s="62"/>
      <c r="D509" s="63"/>
      <c r="E509" s="61"/>
      <c r="F509" s="61"/>
      <c r="G509" s="61"/>
      <c r="H509" s="64"/>
      <c r="I509" s="74"/>
      <c r="K509" s="65"/>
      <c r="L509" s="65"/>
      <c r="M509" s="65"/>
      <c r="N509" s="65"/>
      <c r="O509" s="65"/>
      <c r="P509" s="65"/>
      <c r="Q509" s="65"/>
      <c r="R509" s="65"/>
    </row>
    <row r="510" spans="1:18" s="68" customFormat="1">
      <c r="A510" s="61"/>
      <c r="B510" s="62"/>
      <c r="C510" s="62"/>
      <c r="D510" s="63"/>
      <c r="E510" s="61"/>
      <c r="F510" s="61"/>
      <c r="G510" s="61"/>
      <c r="H510" s="64"/>
      <c r="I510" s="74"/>
      <c r="K510" s="65"/>
      <c r="L510" s="65"/>
      <c r="M510" s="65"/>
      <c r="N510" s="65"/>
      <c r="O510" s="65"/>
      <c r="P510" s="65"/>
      <c r="Q510" s="65"/>
      <c r="R510" s="65"/>
    </row>
    <row r="511" spans="1:18" s="68" customFormat="1">
      <c r="A511" s="61"/>
      <c r="B511" s="62"/>
      <c r="C511" s="62"/>
      <c r="D511" s="63"/>
      <c r="E511" s="61"/>
      <c r="F511" s="61"/>
      <c r="G511" s="61"/>
      <c r="H511" s="64"/>
      <c r="I511" s="74"/>
      <c r="K511" s="65"/>
      <c r="L511" s="65"/>
      <c r="M511" s="65"/>
      <c r="N511" s="65"/>
      <c r="O511" s="65"/>
      <c r="P511" s="65"/>
      <c r="Q511" s="65"/>
      <c r="R511" s="65"/>
    </row>
    <row r="512" spans="1:18" s="68" customFormat="1">
      <c r="A512" s="61"/>
      <c r="B512" s="62"/>
      <c r="C512" s="62"/>
      <c r="D512" s="63"/>
      <c r="E512" s="61"/>
      <c r="F512" s="61"/>
      <c r="G512" s="61"/>
      <c r="H512" s="64"/>
      <c r="I512" s="74"/>
      <c r="K512" s="65"/>
      <c r="L512" s="65"/>
      <c r="M512" s="65"/>
      <c r="N512" s="65"/>
      <c r="O512" s="65"/>
      <c r="P512" s="65"/>
      <c r="Q512" s="65"/>
      <c r="R512" s="65"/>
    </row>
    <row r="513" spans="1:18" s="68" customFormat="1">
      <c r="A513" s="61"/>
      <c r="B513" s="62"/>
      <c r="C513" s="62"/>
      <c r="D513" s="63"/>
      <c r="E513" s="61"/>
      <c r="F513" s="61"/>
      <c r="G513" s="61"/>
      <c r="H513" s="64"/>
      <c r="I513" s="74"/>
      <c r="K513" s="65"/>
      <c r="L513" s="65"/>
      <c r="M513" s="65"/>
      <c r="N513" s="65"/>
      <c r="O513" s="65"/>
      <c r="P513" s="65"/>
      <c r="Q513" s="65"/>
      <c r="R513" s="65"/>
    </row>
    <row r="514" spans="1:18" s="68" customFormat="1">
      <c r="A514" s="61"/>
      <c r="B514" s="62"/>
      <c r="C514" s="62"/>
      <c r="D514" s="63"/>
      <c r="E514" s="61"/>
      <c r="F514" s="61"/>
      <c r="G514" s="61"/>
      <c r="H514" s="64"/>
      <c r="I514" s="74"/>
      <c r="K514" s="65"/>
      <c r="L514" s="65"/>
      <c r="M514" s="65"/>
      <c r="N514" s="65"/>
      <c r="O514" s="65"/>
      <c r="P514" s="65"/>
      <c r="Q514" s="65"/>
      <c r="R514" s="65"/>
    </row>
    <row r="515" spans="1:18" s="68" customFormat="1">
      <c r="A515" s="61"/>
      <c r="B515" s="62"/>
      <c r="C515" s="62"/>
      <c r="D515" s="63"/>
      <c r="E515" s="61"/>
      <c r="F515" s="61"/>
      <c r="G515" s="61"/>
      <c r="H515" s="64"/>
      <c r="I515" s="74"/>
      <c r="K515" s="65"/>
      <c r="L515" s="65"/>
      <c r="M515" s="65"/>
      <c r="N515" s="65"/>
      <c r="O515" s="65"/>
      <c r="P515" s="65"/>
      <c r="Q515" s="65"/>
      <c r="R515" s="65"/>
    </row>
    <row r="516" spans="1:18" s="68" customFormat="1">
      <c r="A516" s="61"/>
      <c r="B516" s="62"/>
      <c r="C516" s="62"/>
      <c r="D516" s="63"/>
      <c r="E516" s="61"/>
      <c r="F516" s="61"/>
      <c r="G516" s="61"/>
      <c r="H516" s="64"/>
      <c r="I516" s="74"/>
      <c r="K516" s="65"/>
      <c r="L516" s="65"/>
      <c r="M516" s="65"/>
      <c r="N516" s="65"/>
      <c r="O516" s="65"/>
      <c r="P516" s="65"/>
      <c r="Q516" s="65"/>
      <c r="R516" s="65"/>
    </row>
    <row r="517" spans="1:18" s="68" customFormat="1">
      <c r="A517" s="61"/>
      <c r="B517" s="62"/>
      <c r="C517" s="62"/>
      <c r="D517" s="63"/>
      <c r="E517" s="61"/>
      <c r="F517" s="61"/>
      <c r="G517" s="61"/>
      <c r="H517" s="64"/>
      <c r="I517" s="74"/>
      <c r="K517" s="65"/>
      <c r="L517" s="65"/>
      <c r="M517" s="65"/>
      <c r="N517" s="65"/>
      <c r="O517" s="65"/>
      <c r="P517" s="65"/>
      <c r="Q517" s="65"/>
      <c r="R517" s="65"/>
    </row>
    <row r="518" spans="1:18" s="68" customFormat="1">
      <c r="A518" s="61"/>
      <c r="B518" s="62"/>
      <c r="C518" s="62"/>
      <c r="D518" s="63"/>
      <c r="E518" s="61"/>
      <c r="F518" s="61"/>
      <c r="G518" s="61"/>
      <c r="H518" s="64"/>
      <c r="I518" s="74"/>
      <c r="K518" s="65"/>
      <c r="L518" s="65"/>
      <c r="M518" s="65"/>
      <c r="N518" s="65"/>
      <c r="O518" s="65"/>
      <c r="P518" s="65"/>
      <c r="Q518" s="65"/>
      <c r="R518" s="65"/>
    </row>
    <row r="519" spans="1:18" s="68" customFormat="1">
      <c r="A519" s="61"/>
      <c r="B519" s="62"/>
      <c r="C519" s="62"/>
      <c r="D519" s="63"/>
      <c r="E519" s="61"/>
      <c r="F519" s="61"/>
      <c r="G519" s="61"/>
      <c r="H519" s="64"/>
      <c r="I519" s="74"/>
      <c r="K519" s="65"/>
      <c r="L519" s="65"/>
      <c r="M519" s="65"/>
      <c r="N519" s="65"/>
      <c r="O519" s="65"/>
      <c r="P519" s="65"/>
      <c r="Q519" s="65"/>
      <c r="R519" s="65"/>
    </row>
    <row r="520" spans="1:18" s="68" customFormat="1">
      <c r="A520" s="61"/>
      <c r="B520" s="62"/>
      <c r="C520" s="62"/>
      <c r="D520" s="63"/>
      <c r="E520" s="61"/>
      <c r="F520" s="61"/>
      <c r="G520" s="61"/>
      <c r="H520" s="64"/>
      <c r="I520" s="74"/>
      <c r="K520" s="65"/>
      <c r="L520" s="65"/>
      <c r="M520" s="65"/>
      <c r="N520" s="65"/>
      <c r="O520" s="65"/>
      <c r="P520" s="65"/>
      <c r="Q520" s="65"/>
      <c r="R520" s="65"/>
    </row>
    <row r="521" spans="1:18" s="68" customFormat="1">
      <c r="A521" s="61"/>
      <c r="B521" s="62"/>
      <c r="C521" s="62"/>
      <c r="D521" s="63"/>
      <c r="E521" s="61"/>
      <c r="F521" s="61"/>
      <c r="G521" s="61"/>
      <c r="H521" s="64"/>
      <c r="I521" s="74"/>
      <c r="K521" s="65"/>
      <c r="L521" s="65"/>
      <c r="M521" s="65"/>
      <c r="N521" s="65"/>
      <c r="O521" s="65"/>
      <c r="P521" s="65"/>
      <c r="Q521" s="65"/>
      <c r="R521" s="65"/>
    </row>
    <row r="522" spans="1:18" s="68" customFormat="1">
      <c r="A522" s="61"/>
      <c r="B522" s="62"/>
      <c r="C522" s="62"/>
      <c r="D522" s="63"/>
      <c r="E522" s="61"/>
      <c r="F522" s="61"/>
      <c r="G522" s="61"/>
      <c r="H522" s="64"/>
      <c r="I522" s="74"/>
      <c r="K522" s="65"/>
      <c r="L522" s="65"/>
      <c r="M522" s="65"/>
      <c r="N522" s="65"/>
      <c r="O522" s="65"/>
      <c r="P522" s="65"/>
      <c r="Q522" s="65"/>
      <c r="R522" s="65"/>
    </row>
    <row r="523" spans="1:18" s="68" customFormat="1">
      <c r="A523" s="61"/>
      <c r="B523" s="62"/>
      <c r="C523" s="62"/>
      <c r="D523" s="63"/>
      <c r="E523" s="61"/>
      <c r="F523" s="61"/>
      <c r="G523" s="61"/>
      <c r="H523" s="64"/>
      <c r="I523" s="74"/>
      <c r="K523" s="65"/>
      <c r="L523" s="65"/>
      <c r="M523" s="65"/>
      <c r="N523" s="65"/>
      <c r="O523" s="65"/>
      <c r="P523" s="65"/>
      <c r="Q523" s="65"/>
      <c r="R523" s="65"/>
    </row>
    <row r="524" spans="1:18" s="68" customFormat="1">
      <c r="A524" s="61"/>
      <c r="B524" s="62"/>
      <c r="C524" s="62"/>
      <c r="D524" s="63"/>
      <c r="E524" s="61"/>
      <c r="F524" s="61"/>
      <c r="G524" s="61"/>
      <c r="H524" s="64"/>
      <c r="I524" s="74"/>
      <c r="K524" s="65"/>
      <c r="L524" s="65"/>
      <c r="M524" s="65"/>
      <c r="N524" s="65"/>
      <c r="O524" s="65"/>
      <c r="P524" s="65"/>
      <c r="Q524" s="65"/>
      <c r="R524" s="65"/>
    </row>
    <row r="525" spans="1:18" s="68" customFormat="1">
      <c r="A525" s="61"/>
      <c r="B525" s="62"/>
      <c r="C525" s="62"/>
      <c r="D525" s="63"/>
      <c r="E525" s="61"/>
      <c r="F525" s="61"/>
      <c r="G525" s="61"/>
      <c r="H525" s="64"/>
      <c r="I525" s="74"/>
      <c r="K525" s="65"/>
      <c r="L525" s="65"/>
      <c r="M525" s="65"/>
      <c r="N525" s="65"/>
      <c r="O525" s="65"/>
      <c r="P525" s="65"/>
      <c r="Q525" s="65"/>
      <c r="R525" s="65"/>
    </row>
    <row r="526" spans="1:18" s="68" customFormat="1">
      <c r="A526" s="61"/>
      <c r="B526" s="62"/>
      <c r="C526" s="62"/>
      <c r="D526" s="63"/>
      <c r="E526" s="61"/>
      <c r="F526" s="61"/>
      <c r="G526" s="61"/>
      <c r="H526" s="64"/>
      <c r="I526" s="74"/>
      <c r="K526" s="65"/>
      <c r="L526" s="65"/>
      <c r="M526" s="65"/>
      <c r="N526" s="65"/>
      <c r="O526" s="65"/>
      <c r="P526" s="65"/>
      <c r="Q526" s="65"/>
      <c r="R526" s="65"/>
    </row>
    <row r="527" spans="1:18" s="68" customFormat="1">
      <c r="A527" s="61"/>
      <c r="B527" s="62"/>
      <c r="C527" s="62"/>
      <c r="D527" s="63"/>
      <c r="E527" s="61"/>
      <c r="F527" s="61"/>
      <c r="G527" s="61"/>
      <c r="H527" s="64"/>
      <c r="I527" s="74"/>
      <c r="K527" s="65"/>
      <c r="L527" s="65"/>
      <c r="M527" s="65"/>
      <c r="N527" s="65"/>
      <c r="O527" s="65"/>
      <c r="P527" s="65"/>
      <c r="Q527" s="65"/>
      <c r="R527" s="65"/>
    </row>
    <row r="528" spans="1:18" s="68" customFormat="1">
      <c r="A528" s="61"/>
      <c r="B528" s="62"/>
      <c r="C528" s="62"/>
      <c r="D528" s="63"/>
      <c r="E528" s="61"/>
      <c r="F528" s="61"/>
      <c r="G528" s="61"/>
      <c r="H528" s="64"/>
      <c r="I528" s="74"/>
      <c r="K528" s="65"/>
      <c r="L528" s="65"/>
      <c r="M528" s="65"/>
      <c r="N528" s="65"/>
      <c r="O528" s="65"/>
      <c r="P528" s="65"/>
      <c r="Q528" s="65"/>
      <c r="R528" s="65"/>
    </row>
    <row r="529" spans="1:18" s="68" customFormat="1">
      <c r="A529" s="61"/>
      <c r="B529" s="62"/>
      <c r="C529" s="62"/>
      <c r="D529" s="63"/>
      <c r="E529" s="61"/>
      <c r="F529" s="61"/>
      <c r="G529" s="61"/>
      <c r="H529" s="64"/>
      <c r="I529" s="74"/>
      <c r="K529" s="65"/>
      <c r="L529" s="65"/>
      <c r="M529" s="65"/>
      <c r="N529" s="65"/>
      <c r="O529" s="65"/>
      <c r="P529" s="65"/>
      <c r="Q529" s="65"/>
      <c r="R529" s="65"/>
    </row>
    <row r="530" spans="1:18" s="68" customFormat="1">
      <c r="A530" s="61"/>
      <c r="B530" s="62"/>
      <c r="C530" s="62"/>
      <c r="D530" s="63"/>
      <c r="E530" s="61"/>
      <c r="F530" s="61"/>
      <c r="G530" s="61"/>
      <c r="H530" s="64"/>
      <c r="I530" s="74"/>
      <c r="K530" s="65"/>
      <c r="L530" s="65"/>
      <c r="M530" s="65"/>
      <c r="N530" s="65"/>
      <c r="O530" s="65"/>
      <c r="P530" s="65"/>
      <c r="Q530" s="65"/>
      <c r="R530" s="65"/>
    </row>
    <row r="531" spans="1:18" s="68" customFormat="1">
      <c r="A531" s="61"/>
      <c r="B531" s="62"/>
      <c r="C531" s="62"/>
      <c r="D531" s="63"/>
      <c r="E531" s="61"/>
      <c r="F531" s="61"/>
      <c r="G531" s="61"/>
      <c r="H531" s="64"/>
      <c r="I531" s="74"/>
      <c r="K531" s="65"/>
      <c r="L531" s="65"/>
      <c r="M531" s="65"/>
      <c r="N531" s="65"/>
      <c r="O531" s="65"/>
      <c r="P531" s="65"/>
      <c r="Q531" s="65"/>
      <c r="R531" s="65"/>
    </row>
    <row r="532" spans="1:18" s="68" customFormat="1">
      <c r="A532" s="61"/>
      <c r="B532" s="62"/>
      <c r="C532" s="62"/>
      <c r="D532" s="63"/>
      <c r="E532" s="61"/>
      <c r="F532" s="61"/>
      <c r="G532" s="61"/>
      <c r="H532" s="64"/>
      <c r="I532" s="74"/>
      <c r="K532" s="65"/>
      <c r="L532" s="65"/>
      <c r="M532" s="65"/>
      <c r="N532" s="65"/>
      <c r="O532" s="65"/>
      <c r="P532" s="65"/>
      <c r="Q532" s="65"/>
      <c r="R532" s="65"/>
    </row>
    <row r="533" spans="1:18" s="68" customFormat="1">
      <c r="A533" s="61"/>
      <c r="B533" s="62"/>
      <c r="C533" s="62"/>
      <c r="D533" s="63"/>
      <c r="E533" s="61"/>
      <c r="F533" s="61"/>
      <c r="G533" s="61"/>
      <c r="H533" s="64"/>
      <c r="I533" s="74"/>
      <c r="K533" s="65"/>
      <c r="L533" s="65"/>
      <c r="M533" s="65"/>
      <c r="N533" s="65"/>
      <c r="O533" s="65"/>
      <c r="P533" s="65"/>
      <c r="Q533" s="65"/>
      <c r="R533" s="65"/>
    </row>
    <row r="534" spans="1:18" s="68" customFormat="1">
      <c r="A534" s="61"/>
      <c r="B534" s="62"/>
      <c r="C534" s="62"/>
      <c r="D534" s="63"/>
      <c r="E534" s="61"/>
      <c r="F534" s="61"/>
      <c r="G534" s="61"/>
      <c r="H534" s="64"/>
      <c r="I534" s="74"/>
      <c r="K534" s="65"/>
      <c r="L534" s="65"/>
      <c r="M534" s="65"/>
      <c r="N534" s="65"/>
      <c r="O534" s="65"/>
      <c r="P534" s="65"/>
      <c r="Q534" s="65"/>
      <c r="R534" s="65"/>
    </row>
    <row r="535" spans="1:18" s="68" customFormat="1">
      <c r="A535" s="61"/>
      <c r="B535" s="62"/>
      <c r="C535" s="62"/>
      <c r="D535" s="63"/>
      <c r="E535" s="61"/>
      <c r="F535" s="61"/>
      <c r="G535" s="61"/>
      <c r="H535" s="64"/>
      <c r="I535" s="74"/>
      <c r="K535" s="65"/>
      <c r="L535" s="65"/>
      <c r="M535" s="65"/>
      <c r="N535" s="65"/>
      <c r="O535" s="65"/>
      <c r="P535" s="65"/>
      <c r="Q535" s="65"/>
      <c r="R535" s="65"/>
    </row>
    <row r="536" spans="1:18" s="68" customFormat="1">
      <c r="A536" s="61"/>
      <c r="B536" s="62"/>
      <c r="C536" s="62"/>
      <c r="D536" s="63"/>
      <c r="E536" s="61"/>
      <c r="F536" s="61"/>
      <c r="G536" s="61"/>
      <c r="H536" s="64"/>
      <c r="I536" s="74"/>
      <c r="K536" s="65"/>
      <c r="L536" s="65"/>
      <c r="M536" s="65"/>
      <c r="N536" s="65"/>
      <c r="O536" s="65"/>
      <c r="P536" s="65"/>
      <c r="Q536" s="65"/>
      <c r="R536" s="65"/>
    </row>
    <row r="537" spans="1:18" s="68" customFormat="1">
      <c r="A537" s="61"/>
      <c r="B537" s="62"/>
      <c r="C537" s="62"/>
      <c r="D537" s="63"/>
      <c r="E537" s="61"/>
      <c r="F537" s="61"/>
      <c r="G537" s="61"/>
      <c r="H537" s="64"/>
      <c r="I537" s="74"/>
      <c r="K537" s="65"/>
      <c r="L537" s="65"/>
      <c r="M537" s="65"/>
      <c r="N537" s="65"/>
      <c r="O537" s="65"/>
      <c r="P537" s="65"/>
      <c r="Q537" s="65"/>
      <c r="R537" s="65"/>
    </row>
    <row r="538" spans="1:18" s="68" customFormat="1">
      <c r="A538" s="61"/>
      <c r="B538" s="62"/>
      <c r="C538" s="62"/>
      <c r="D538" s="63"/>
      <c r="E538" s="61"/>
      <c r="F538" s="61"/>
      <c r="G538" s="61"/>
      <c r="H538" s="64"/>
      <c r="I538" s="74"/>
      <c r="K538" s="65"/>
      <c r="L538" s="65"/>
      <c r="M538" s="65"/>
      <c r="N538" s="65"/>
      <c r="O538" s="65"/>
      <c r="P538" s="65"/>
      <c r="Q538" s="65"/>
      <c r="R538" s="65"/>
    </row>
    <row r="539" spans="1:18" s="68" customFormat="1">
      <c r="A539" s="61"/>
      <c r="B539" s="62"/>
      <c r="C539" s="62"/>
      <c r="D539" s="63"/>
      <c r="E539" s="61"/>
      <c r="F539" s="61"/>
      <c r="G539" s="61"/>
      <c r="H539" s="64"/>
      <c r="I539" s="74"/>
      <c r="K539" s="65"/>
      <c r="L539" s="65"/>
      <c r="M539" s="65"/>
      <c r="N539" s="65"/>
      <c r="O539" s="65"/>
      <c r="P539" s="65"/>
      <c r="Q539" s="65"/>
      <c r="R539" s="65"/>
    </row>
    <row r="540" spans="1:18" s="68" customFormat="1">
      <c r="A540" s="61"/>
      <c r="B540" s="62"/>
      <c r="C540" s="62"/>
      <c r="D540" s="63"/>
      <c r="E540" s="61"/>
      <c r="F540" s="61"/>
      <c r="G540" s="61"/>
      <c r="H540" s="64"/>
      <c r="I540" s="74"/>
      <c r="K540" s="65"/>
      <c r="L540" s="65"/>
      <c r="M540" s="65"/>
      <c r="N540" s="65"/>
      <c r="O540" s="65"/>
      <c r="P540" s="65"/>
      <c r="Q540" s="65"/>
      <c r="R540" s="65"/>
    </row>
    <row r="541" spans="1:18" s="68" customFormat="1">
      <c r="A541" s="61"/>
      <c r="B541" s="62"/>
      <c r="C541" s="62"/>
      <c r="D541" s="63"/>
      <c r="E541" s="61"/>
      <c r="F541" s="61"/>
      <c r="G541" s="61"/>
      <c r="H541" s="64"/>
      <c r="I541" s="74"/>
      <c r="K541" s="65"/>
      <c r="L541" s="65"/>
      <c r="M541" s="65"/>
      <c r="N541" s="65"/>
      <c r="O541" s="65"/>
      <c r="P541" s="65"/>
      <c r="Q541" s="65"/>
      <c r="R541" s="65"/>
    </row>
    <row r="542" spans="1:18" s="68" customFormat="1">
      <c r="A542" s="61"/>
      <c r="B542" s="62"/>
      <c r="C542" s="62"/>
      <c r="D542" s="63"/>
      <c r="E542" s="61"/>
      <c r="F542" s="61"/>
      <c r="G542" s="61"/>
      <c r="H542" s="64"/>
      <c r="I542" s="74"/>
      <c r="K542" s="65"/>
      <c r="L542" s="65"/>
      <c r="M542" s="65"/>
      <c r="N542" s="65"/>
      <c r="O542" s="65"/>
      <c r="P542" s="65"/>
      <c r="Q542" s="65"/>
      <c r="R542" s="65"/>
    </row>
    <row r="543" spans="1:18" s="68" customFormat="1">
      <c r="A543" s="61"/>
      <c r="B543" s="62"/>
      <c r="C543" s="62"/>
      <c r="D543" s="63"/>
      <c r="E543" s="61"/>
      <c r="F543" s="61"/>
      <c r="G543" s="61"/>
      <c r="H543" s="64"/>
      <c r="I543" s="74"/>
      <c r="K543" s="65"/>
      <c r="L543" s="65"/>
      <c r="M543" s="65"/>
      <c r="N543" s="65"/>
      <c r="O543" s="65"/>
      <c r="P543" s="65"/>
      <c r="Q543" s="65"/>
      <c r="R543" s="65"/>
    </row>
    <row r="544" spans="1:18" s="68" customFormat="1">
      <c r="A544" s="61"/>
      <c r="B544" s="62"/>
      <c r="C544" s="62"/>
      <c r="D544" s="63"/>
      <c r="E544" s="61"/>
      <c r="F544" s="61"/>
      <c r="G544" s="61"/>
      <c r="H544" s="64"/>
      <c r="I544" s="74"/>
      <c r="K544" s="65"/>
      <c r="L544" s="65"/>
      <c r="M544" s="65"/>
      <c r="N544" s="65"/>
      <c r="O544" s="65"/>
      <c r="P544" s="65"/>
      <c r="Q544" s="65"/>
      <c r="R544" s="65"/>
    </row>
    <row r="545" spans="1:18" s="68" customFormat="1">
      <c r="A545" s="61"/>
      <c r="B545" s="62"/>
      <c r="C545" s="62"/>
      <c r="D545" s="63"/>
      <c r="E545" s="61"/>
      <c r="F545" s="61"/>
      <c r="G545" s="61"/>
      <c r="H545" s="64"/>
      <c r="I545" s="74"/>
      <c r="K545" s="65"/>
      <c r="L545" s="65"/>
      <c r="M545" s="65"/>
      <c r="N545" s="65"/>
      <c r="O545" s="65"/>
      <c r="P545" s="65"/>
      <c r="Q545" s="65"/>
      <c r="R545" s="65"/>
    </row>
    <row r="546" spans="1:18" s="68" customFormat="1">
      <c r="A546" s="61"/>
      <c r="B546" s="62"/>
      <c r="C546" s="62"/>
      <c r="D546" s="63"/>
      <c r="E546" s="61"/>
      <c r="F546" s="61"/>
      <c r="G546" s="61"/>
      <c r="H546" s="64"/>
      <c r="I546" s="74"/>
      <c r="K546" s="65"/>
      <c r="L546" s="65"/>
      <c r="M546" s="65"/>
      <c r="N546" s="65"/>
      <c r="O546" s="65"/>
      <c r="P546" s="65"/>
      <c r="Q546" s="65"/>
      <c r="R546" s="65"/>
    </row>
    <row r="547" spans="1:18" s="68" customFormat="1">
      <c r="A547" s="61"/>
      <c r="B547" s="62"/>
      <c r="C547" s="62"/>
      <c r="D547" s="63"/>
      <c r="E547" s="61"/>
      <c r="F547" s="61"/>
      <c r="G547" s="61"/>
      <c r="H547" s="64"/>
      <c r="I547" s="74"/>
      <c r="K547" s="65"/>
      <c r="L547" s="65"/>
      <c r="M547" s="65"/>
      <c r="N547" s="65"/>
      <c r="O547" s="65"/>
      <c r="P547" s="65"/>
      <c r="Q547" s="65"/>
      <c r="R547" s="65"/>
    </row>
    <row r="548" spans="1:18" s="68" customFormat="1">
      <c r="A548" s="61"/>
      <c r="B548" s="62"/>
      <c r="C548" s="62"/>
      <c r="D548" s="63"/>
      <c r="E548" s="61"/>
      <c r="F548" s="61"/>
      <c r="G548" s="61"/>
      <c r="H548" s="64"/>
      <c r="I548" s="74"/>
      <c r="K548" s="65"/>
      <c r="L548" s="65"/>
      <c r="M548" s="65"/>
      <c r="N548" s="65"/>
      <c r="O548" s="65"/>
      <c r="P548" s="65"/>
      <c r="Q548" s="65"/>
      <c r="R548" s="65"/>
    </row>
    <row r="549" spans="1:18" s="68" customFormat="1">
      <c r="A549" s="61"/>
      <c r="B549" s="62"/>
      <c r="C549" s="62"/>
      <c r="D549" s="63"/>
      <c r="E549" s="61"/>
      <c r="F549" s="61"/>
      <c r="G549" s="61"/>
      <c r="H549" s="64"/>
      <c r="I549" s="74"/>
      <c r="K549" s="65"/>
      <c r="L549" s="65"/>
      <c r="M549" s="65"/>
      <c r="N549" s="65"/>
      <c r="O549" s="65"/>
      <c r="P549" s="65"/>
      <c r="Q549" s="65"/>
      <c r="R549" s="65"/>
    </row>
    <row r="550" spans="1:18" s="68" customFormat="1">
      <c r="A550" s="61"/>
      <c r="B550" s="62"/>
      <c r="C550" s="62"/>
      <c r="D550" s="63"/>
      <c r="E550" s="61"/>
      <c r="F550" s="61"/>
      <c r="G550" s="61"/>
      <c r="H550" s="64"/>
      <c r="I550" s="74"/>
      <c r="K550" s="65"/>
      <c r="L550" s="65"/>
      <c r="M550" s="65"/>
      <c r="N550" s="65"/>
      <c r="O550" s="65"/>
      <c r="P550" s="65"/>
      <c r="Q550" s="65"/>
      <c r="R550" s="65"/>
    </row>
    <row r="551" spans="1:18" s="68" customFormat="1">
      <c r="A551" s="61"/>
      <c r="B551" s="62"/>
      <c r="C551" s="62"/>
      <c r="D551" s="63"/>
      <c r="E551" s="61"/>
      <c r="F551" s="61"/>
      <c r="G551" s="61"/>
      <c r="H551" s="64"/>
      <c r="I551" s="74"/>
      <c r="K551" s="65"/>
      <c r="L551" s="65"/>
      <c r="M551" s="65"/>
      <c r="N551" s="65"/>
      <c r="O551" s="65"/>
      <c r="P551" s="65"/>
      <c r="Q551" s="65"/>
      <c r="R551" s="65"/>
    </row>
    <row r="552" spans="1:18" s="68" customFormat="1">
      <c r="A552" s="61"/>
      <c r="B552" s="62"/>
      <c r="C552" s="62"/>
      <c r="D552" s="63"/>
      <c r="E552" s="61"/>
      <c r="F552" s="61"/>
      <c r="G552" s="61"/>
      <c r="H552" s="64"/>
      <c r="I552" s="74"/>
      <c r="K552" s="65"/>
      <c r="L552" s="65"/>
      <c r="M552" s="65"/>
      <c r="N552" s="65"/>
      <c r="O552" s="65"/>
      <c r="P552" s="65"/>
      <c r="Q552" s="65"/>
      <c r="R552" s="65"/>
    </row>
    <row r="553" spans="1:18" s="68" customFormat="1">
      <c r="A553" s="61"/>
      <c r="B553" s="62"/>
      <c r="C553" s="62"/>
      <c r="D553" s="63"/>
      <c r="E553" s="61"/>
      <c r="F553" s="61"/>
      <c r="G553" s="61"/>
      <c r="H553" s="64"/>
      <c r="I553" s="74"/>
      <c r="K553" s="65"/>
      <c r="L553" s="65"/>
      <c r="M553" s="65"/>
      <c r="N553" s="65"/>
      <c r="O553" s="65"/>
      <c r="P553" s="65"/>
      <c r="Q553" s="65"/>
      <c r="R553" s="65"/>
    </row>
    <row r="554" spans="1:18" s="68" customFormat="1">
      <c r="A554" s="61"/>
      <c r="B554" s="62"/>
      <c r="C554" s="62"/>
      <c r="D554" s="63"/>
      <c r="E554" s="61"/>
      <c r="F554" s="61"/>
      <c r="G554" s="61"/>
      <c r="H554" s="64"/>
      <c r="I554" s="74"/>
      <c r="K554" s="65"/>
      <c r="L554" s="65"/>
      <c r="M554" s="65"/>
      <c r="N554" s="65"/>
      <c r="O554" s="65"/>
      <c r="P554" s="65"/>
      <c r="Q554" s="65"/>
      <c r="R554" s="65"/>
    </row>
    <row r="555" spans="1:18" s="68" customFormat="1">
      <c r="A555" s="61"/>
      <c r="B555" s="62"/>
      <c r="C555" s="62"/>
      <c r="D555" s="63"/>
      <c r="E555" s="61"/>
      <c r="F555" s="61"/>
      <c r="G555" s="61"/>
      <c r="H555" s="64"/>
      <c r="I555" s="74"/>
      <c r="K555" s="65"/>
      <c r="L555" s="65"/>
      <c r="M555" s="65"/>
      <c r="N555" s="65"/>
      <c r="O555" s="65"/>
      <c r="P555" s="65"/>
      <c r="Q555" s="65"/>
      <c r="R555" s="65"/>
    </row>
    <row r="556" spans="1:18" s="68" customFormat="1">
      <c r="A556" s="61"/>
      <c r="B556" s="62"/>
      <c r="C556" s="62"/>
      <c r="D556" s="63"/>
      <c r="E556" s="61"/>
      <c r="F556" s="61"/>
      <c r="G556" s="61"/>
      <c r="H556" s="64"/>
      <c r="I556" s="74"/>
      <c r="K556" s="65"/>
      <c r="L556" s="65"/>
      <c r="M556" s="65"/>
      <c r="N556" s="65"/>
      <c r="O556" s="65"/>
      <c r="P556" s="65"/>
      <c r="Q556" s="65"/>
      <c r="R556" s="65"/>
    </row>
    <row r="557" spans="1:18" s="68" customFormat="1">
      <c r="A557" s="61"/>
      <c r="B557" s="62"/>
      <c r="C557" s="62"/>
      <c r="D557" s="63"/>
      <c r="E557" s="61"/>
      <c r="F557" s="61"/>
      <c r="G557" s="61"/>
      <c r="H557" s="64"/>
      <c r="I557" s="74"/>
      <c r="K557" s="65"/>
      <c r="L557" s="65"/>
      <c r="M557" s="65"/>
      <c r="N557" s="65"/>
      <c r="O557" s="65"/>
      <c r="P557" s="65"/>
      <c r="Q557" s="65"/>
      <c r="R557" s="65"/>
    </row>
    <row r="558" spans="1:18" s="68" customFormat="1">
      <c r="A558" s="61"/>
      <c r="B558" s="62"/>
      <c r="C558" s="62"/>
      <c r="D558" s="63"/>
      <c r="E558" s="61"/>
      <c r="F558" s="61"/>
      <c r="G558" s="61"/>
      <c r="H558" s="64"/>
      <c r="I558" s="74"/>
      <c r="K558" s="65"/>
      <c r="L558" s="65"/>
      <c r="M558" s="65"/>
      <c r="N558" s="65"/>
      <c r="O558" s="65"/>
      <c r="P558" s="65"/>
      <c r="Q558" s="65"/>
      <c r="R558" s="65"/>
    </row>
    <row r="559" spans="1:18" s="68" customFormat="1">
      <c r="A559" s="61"/>
      <c r="B559" s="62"/>
      <c r="C559" s="62"/>
      <c r="D559" s="63"/>
      <c r="E559" s="61"/>
      <c r="F559" s="61"/>
      <c r="G559" s="61"/>
      <c r="H559" s="64"/>
      <c r="I559" s="74"/>
      <c r="K559" s="65"/>
      <c r="L559" s="65"/>
      <c r="M559" s="65"/>
      <c r="N559" s="65"/>
      <c r="O559" s="65"/>
      <c r="P559" s="65"/>
      <c r="Q559" s="65"/>
      <c r="R559" s="65"/>
    </row>
    <row r="560" spans="1:18" s="68" customFormat="1">
      <c r="A560" s="61"/>
      <c r="B560" s="62"/>
      <c r="C560" s="62"/>
      <c r="D560" s="63"/>
      <c r="E560" s="61"/>
      <c r="F560" s="61"/>
      <c r="G560" s="61"/>
      <c r="H560" s="64"/>
      <c r="I560" s="74"/>
      <c r="K560" s="65"/>
      <c r="L560" s="65"/>
      <c r="M560" s="65"/>
      <c r="N560" s="65"/>
      <c r="O560" s="65"/>
      <c r="P560" s="65"/>
      <c r="Q560" s="65"/>
      <c r="R560" s="65"/>
    </row>
    <row r="561" spans="1:18" s="68" customFormat="1">
      <c r="A561" s="61"/>
      <c r="B561" s="62"/>
      <c r="C561" s="62"/>
      <c r="D561" s="63"/>
      <c r="E561" s="61"/>
      <c r="F561" s="61"/>
      <c r="G561" s="61"/>
      <c r="H561" s="64"/>
      <c r="I561" s="74"/>
      <c r="K561" s="65"/>
      <c r="L561" s="65"/>
      <c r="M561" s="65"/>
      <c r="N561" s="65"/>
      <c r="O561" s="65"/>
      <c r="P561" s="65"/>
      <c r="Q561" s="65"/>
      <c r="R561" s="65"/>
    </row>
    <row r="562" spans="1:18" s="68" customFormat="1">
      <c r="A562" s="61"/>
      <c r="B562" s="62"/>
      <c r="C562" s="62"/>
      <c r="D562" s="63"/>
      <c r="E562" s="61"/>
      <c r="F562" s="61"/>
      <c r="G562" s="61"/>
      <c r="H562" s="64"/>
      <c r="I562" s="74"/>
      <c r="K562" s="65"/>
      <c r="L562" s="65"/>
      <c r="M562" s="65"/>
      <c r="N562" s="65"/>
      <c r="O562" s="65"/>
      <c r="P562" s="65"/>
      <c r="Q562" s="65"/>
      <c r="R562" s="65"/>
    </row>
    <row r="563" spans="1:18" s="68" customFormat="1">
      <c r="A563" s="61"/>
      <c r="B563" s="62"/>
      <c r="C563" s="62"/>
      <c r="D563" s="63"/>
      <c r="E563" s="61"/>
      <c r="F563" s="61"/>
      <c r="G563" s="61"/>
      <c r="H563" s="64"/>
      <c r="I563" s="74"/>
      <c r="K563" s="65"/>
      <c r="L563" s="65"/>
      <c r="M563" s="65"/>
      <c r="N563" s="65"/>
      <c r="O563" s="65"/>
      <c r="P563" s="65"/>
      <c r="Q563" s="65"/>
      <c r="R563" s="65"/>
    </row>
    <row r="564" spans="1:18" s="68" customFormat="1">
      <c r="A564" s="61"/>
      <c r="B564" s="62"/>
      <c r="C564" s="62"/>
      <c r="D564" s="63"/>
      <c r="E564" s="61"/>
      <c r="F564" s="61"/>
      <c r="G564" s="61"/>
      <c r="H564" s="64"/>
      <c r="I564" s="74"/>
      <c r="K564" s="65"/>
      <c r="L564" s="65"/>
      <c r="M564" s="65"/>
      <c r="N564" s="65"/>
      <c r="O564" s="65"/>
      <c r="P564" s="65"/>
      <c r="Q564" s="65"/>
      <c r="R564" s="65"/>
    </row>
    <row r="565" spans="1:18" s="68" customFormat="1">
      <c r="A565" s="61"/>
      <c r="B565" s="62"/>
      <c r="C565" s="62"/>
      <c r="D565" s="63"/>
      <c r="E565" s="61"/>
      <c r="F565" s="61"/>
      <c r="G565" s="61"/>
      <c r="H565" s="64"/>
      <c r="I565" s="74"/>
      <c r="K565" s="65"/>
      <c r="L565" s="65"/>
      <c r="M565" s="65"/>
      <c r="N565" s="65"/>
      <c r="O565" s="65"/>
      <c r="P565" s="65"/>
      <c r="Q565" s="65"/>
      <c r="R565" s="65"/>
    </row>
    <row r="566" spans="1:18" s="68" customFormat="1">
      <c r="A566" s="61"/>
      <c r="B566" s="62"/>
      <c r="C566" s="62"/>
      <c r="D566" s="63"/>
      <c r="E566" s="61"/>
      <c r="F566" s="61"/>
      <c r="G566" s="61"/>
      <c r="H566" s="64"/>
      <c r="I566" s="74"/>
      <c r="K566" s="65"/>
      <c r="L566" s="65"/>
      <c r="M566" s="65"/>
      <c r="N566" s="65"/>
      <c r="O566" s="65"/>
      <c r="P566" s="65"/>
      <c r="Q566" s="65"/>
      <c r="R566" s="65"/>
    </row>
    <row r="567" spans="1:18" s="68" customFormat="1">
      <c r="A567" s="61"/>
      <c r="B567" s="62"/>
      <c r="C567" s="62"/>
      <c r="D567" s="63"/>
      <c r="E567" s="61"/>
      <c r="F567" s="61"/>
      <c r="G567" s="61"/>
      <c r="H567" s="64"/>
      <c r="I567" s="74"/>
      <c r="K567" s="65"/>
      <c r="L567" s="65"/>
      <c r="M567" s="65"/>
      <c r="N567" s="65"/>
      <c r="O567" s="65"/>
      <c r="P567" s="65"/>
      <c r="Q567" s="65"/>
      <c r="R567" s="65"/>
    </row>
    <row r="568" spans="1:18" s="68" customFormat="1">
      <c r="A568" s="61"/>
      <c r="B568" s="62"/>
      <c r="C568" s="62"/>
      <c r="D568" s="63"/>
      <c r="E568" s="61"/>
      <c r="F568" s="61"/>
      <c r="G568" s="61"/>
      <c r="H568" s="64"/>
      <c r="I568" s="74"/>
      <c r="K568" s="65"/>
      <c r="L568" s="65"/>
      <c r="M568" s="65"/>
      <c r="N568" s="65"/>
      <c r="O568" s="65"/>
      <c r="P568" s="65"/>
      <c r="Q568" s="65"/>
      <c r="R568" s="65"/>
    </row>
    <row r="569" spans="1:18" s="68" customFormat="1">
      <c r="A569" s="61"/>
      <c r="B569" s="62"/>
      <c r="C569" s="62"/>
      <c r="D569" s="63"/>
      <c r="E569" s="61"/>
      <c r="F569" s="61"/>
      <c r="G569" s="61"/>
      <c r="H569" s="64"/>
      <c r="I569" s="74"/>
      <c r="K569" s="65"/>
      <c r="L569" s="65"/>
      <c r="M569" s="65"/>
      <c r="N569" s="65"/>
      <c r="O569" s="65"/>
      <c r="P569" s="65"/>
      <c r="Q569" s="65"/>
      <c r="R569" s="65"/>
    </row>
    <row r="570" spans="1:18" s="68" customFormat="1">
      <c r="A570" s="61"/>
      <c r="B570" s="62"/>
      <c r="C570" s="62"/>
      <c r="D570" s="63"/>
      <c r="E570" s="61"/>
      <c r="F570" s="61"/>
      <c r="G570" s="61"/>
      <c r="H570" s="64"/>
      <c r="I570" s="74"/>
      <c r="K570" s="65"/>
      <c r="L570" s="65"/>
      <c r="M570" s="65"/>
      <c r="N570" s="65"/>
      <c r="O570" s="65"/>
      <c r="P570" s="65"/>
      <c r="Q570" s="65"/>
      <c r="R570" s="65"/>
    </row>
    <row r="571" spans="1:18" s="68" customFormat="1">
      <c r="A571" s="61"/>
      <c r="B571" s="62"/>
      <c r="C571" s="62"/>
      <c r="D571" s="63"/>
      <c r="E571" s="61"/>
      <c r="F571" s="61"/>
      <c r="G571" s="61"/>
      <c r="H571" s="64"/>
      <c r="I571" s="74"/>
      <c r="K571" s="65"/>
      <c r="L571" s="65"/>
      <c r="M571" s="65"/>
      <c r="N571" s="65"/>
      <c r="O571" s="65"/>
      <c r="P571" s="65"/>
      <c r="Q571" s="65"/>
      <c r="R571" s="65"/>
    </row>
    <row r="572" spans="1:18" s="68" customFormat="1">
      <c r="A572" s="61"/>
      <c r="B572" s="62"/>
      <c r="C572" s="62"/>
      <c r="D572" s="63"/>
      <c r="E572" s="61"/>
      <c r="F572" s="61"/>
      <c r="G572" s="61"/>
      <c r="H572" s="64"/>
      <c r="I572" s="74"/>
      <c r="K572" s="65"/>
      <c r="L572" s="65"/>
      <c r="M572" s="65"/>
      <c r="N572" s="65"/>
      <c r="O572" s="65"/>
      <c r="P572" s="65"/>
      <c r="Q572" s="65"/>
      <c r="R572" s="65"/>
    </row>
    <row r="573" spans="1:18" s="68" customFormat="1">
      <c r="A573" s="61"/>
      <c r="B573" s="62"/>
      <c r="C573" s="62"/>
      <c r="D573" s="63"/>
      <c r="E573" s="61"/>
      <c r="F573" s="61"/>
      <c r="G573" s="61"/>
      <c r="H573" s="64"/>
      <c r="I573" s="74"/>
      <c r="K573" s="65"/>
      <c r="L573" s="65"/>
      <c r="M573" s="65"/>
      <c r="N573" s="65"/>
      <c r="O573" s="65"/>
      <c r="P573" s="65"/>
      <c r="Q573" s="65"/>
      <c r="R573" s="65"/>
    </row>
    <row r="574" spans="1:18" s="68" customFormat="1">
      <c r="A574" s="61"/>
      <c r="B574" s="62"/>
      <c r="C574" s="62"/>
      <c r="D574" s="63"/>
      <c r="E574" s="61"/>
      <c r="F574" s="61"/>
      <c r="G574" s="61"/>
      <c r="H574" s="64"/>
      <c r="I574" s="74"/>
      <c r="K574" s="65"/>
      <c r="L574" s="65"/>
      <c r="M574" s="65"/>
      <c r="N574" s="65"/>
      <c r="O574" s="65"/>
      <c r="P574" s="65"/>
      <c r="Q574" s="65"/>
      <c r="R574" s="65"/>
    </row>
    <row r="575" spans="1:18" s="68" customFormat="1">
      <c r="A575" s="61"/>
      <c r="B575" s="62"/>
      <c r="C575" s="62"/>
      <c r="D575" s="63"/>
      <c r="E575" s="61"/>
      <c r="F575" s="61"/>
      <c r="G575" s="61"/>
      <c r="H575" s="64"/>
      <c r="I575" s="74"/>
      <c r="K575" s="65"/>
      <c r="L575" s="65"/>
      <c r="M575" s="65"/>
      <c r="N575" s="65"/>
      <c r="O575" s="65"/>
      <c r="P575" s="65"/>
      <c r="Q575" s="65"/>
      <c r="R575" s="65"/>
    </row>
    <row r="576" spans="1:18" s="68" customFormat="1">
      <c r="A576" s="61"/>
      <c r="B576" s="62"/>
      <c r="C576" s="62"/>
      <c r="D576" s="63"/>
      <c r="E576" s="61"/>
      <c r="F576" s="61"/>
      <c r="G576" s="61"/>
      <c r="H576" s="64"/>
      <c r="I576" s="74"/>
      <c r="K576" s="65"/>
      <c r="L576" s="65"/>
      <c r="M576" s="65"/>
      <c r="N576" s="65"/>
      <c r="O576" s="65"/>
      <c r="P576" s="65"/>
      <c r="Q576" s="65"/>
      <c r="R576" s="65"/>
    </row>
    <row r="577" spans="1:18" s="68" customFormat="1">
      <c r="A577" s="61"/>
      <c r="B577" s="62"/>
      <c r="C577" s="62"/>
      <c r="D577" s="63"/>
      <c r="E577" s="61"/>
      <c r="F577" s="61"/>
      <c r="G577" s="61"/>
      <c r="H577" s="64"/>
      <c r="I577" s="74"/>
      <c r="K577" s="65"/>
      <c r="L577" s="65"/>
      <c r="M577" s="65"/>
      <c r="N577" s="65"/>
      <c r="O577" s="65"/>
      <c r="P577" s="65"/>
      <c r="Q577" s="65"/>
      <c r="R577" s="65"/>
    </row>
    <row r="578" spans="1:18" s="68" customFormat="1">
      <c r="A578" s="61"/>
      <c r="B578" s="62"/>
      <c r="C578" s="62"/>
      <c r="D578" s="63"/>
      <c r="E578" s="61"/>
      <c r="F578" s="61"/>
      <c r="G578" s="61"/>
      <c r="H578" s="64"/>
      <c r="I578" s="74"/>
      <c r="K578" s="65"/>
      <c r="L578" s="65"/>
      <c r="M578" s="65"/>
      <c r="N578" s="65"/>
      <c r="O578" s="65"/>
      <c r="P578" s="65"/>
      <c r="Q578" s="65"/>
      <c r="R578" s="65"/>
    </row>
    <row r="579" spans="1:18" s="68" customFormat="1">
      <c r="A579" s="61"/>
      <c r="B579" s="62"/>
      <c r="C579" s="62"/>
      <c r="D579" s="63"/>
      <c r="E579" s="61"/>
      <c r="F579" s="61"/>
      <c r="G579" s="61"/>
      <c r="H579" s="64"/>
      <c r="I579" s="74"/>
      <c r="K579" s="65"/>
      <c r="L579" s="65"/>
      <c r="M579" s="65"/>
      <c r="N579" s="65"/>
      <c r="O579" s="65"/>
      <c r="P579" s="65"/>
      <c r="Q579" s="65"/>
      <c r="R579" s="65"/>
    </row>
    <row r="580" spans="1:18" s="68" customFormat="1">
      <c r="A580" s="61"/>
      <c r="B580" s="62"/>
      <c r="C580" s="62"/>
      <c r="D580" s="63"/>
      <c r="E580" s="61"/>
      <c r="F580" s="61"/>
      <c r="G580" s="61"/>
      <c r="H580" s="64"/>
      <c r="I580" s="74"/>
      <c r="K580" s="65"/>
      <c r="L580" s="65"/>
      <c r="M580" s="65"/>
      <c r="N580" s="65"/>
      <c r="O580" s="65"/>
      <c r="P580" s="65"/>
      <c r="Q580" s="65"/>
      <c r="R580" s="65"/>
    </row>
    <row r="581" spans="1:18" s="68" customFormat="1">
      <c r="A581" s="61"/>
      <c r="B581" s="62"/>
      <c r="C581" s="62"/>
      <c r="D581" s="63"/>
      <c r="E581" s="61"/>
      <c r="F581" s="61"/>
      <c r="G581" s="61"/>
      <c r="H581" s="64"/>
      <c r="I581" s="74"/>
      <c r="K581" s="65"/>
      <c r="L581" s="65"/>
      <c r="M581" s="65"/>
      <c r="N581" s="65"/>
      <c r="O581" s="65"/>
      <c r="P581" s="65"/>
      <c r="Q581" s="65"/>
      <c r="R581" s="65"/>
    </row>
    <row r="582" spans="1:18" s="68" customFormat="1">
      <c r="A582" s="61"/>
      <c r="B582" s="62"/>
      <c r="C582" s="62"/>
      <c r="D582" s="63"/>
      <c r="E582" s="61"/>
      <c r="F582" s="61"/>
      <c r="G582" s="61"/>
      <c r="H582" s="64"/>
      <c r="I582" s="74"/>
      <c r="K582" s="65"/>
      <c r="L582" s="65"/>
      <c r="M582" s="65"/>
      <c r="N582" s="65"/>
      <c r="O582" s="65"/>
      <c r="P582" s="65"/>
      <c r="Q582" s="65"/>
      <c r="R582" s="65"/>
    </row>
    <row r="583" spans="1:18" s="68" customFormat="1">
      <c r="A583" s="61"/>
      <c r="B583" s="62"/>
      <c r="C583" s="62"/>
      <c r="D583" s="63"/>
      <c r="E583" s="61"/>
      <c r="F583" s="61"/>
      <c r="G583" s="61"/>
      <c r="H583" s="64"/>
      <c r="I583" s="74"/>
      <c r="K583" s="65"/>
      <c r="L583" s="65"/>
      <c r="M583" s="65"/>
      <c r="N583" s="65"/>
      <c r="O583" s="65"/>
      <c r="P583" s="65"/>
      <c r="Q583" s="65"/>
      <c r="R583" s="65"/>
    </row>
    <row r="584" spans="1:18" s="68" customFormat="1">
      <c r="A584" s="61"/>
      <c r="B584" s="62"/>
      <c r="C584" s="62"/>
      <c r="D584" s="63"/>
      <c r="E584" s="61"/>
      <c r="F584" s="61"/>
      <c r="G584" s="61"/>
      <c r="H584" s="64"/>
      <c r="I584" s="74"/>
      <c r="K584" s="65"/>
      <c r="L584" s="65"/>
      <c r="M584" s="65"/>
      <c r="N584" s="65"/>
      <c r="O584" s="65"/>
      <c r="P584" s="65"/>
      <c r="Q584" s="65"/>
      <c r="R584" s="65"/>
    </row>
    <row r="585" spans="1:18" s="68" customFormat="1">
      <c r="A585" s="61"/>
      <c r="B585" s="62"/>
      <c r="C585" s="62"/>
      <c r="D585" s="63"/>
      <c r="E585" s="61"/>
      <c r="F585" s="61"/>
      <c r="G585" s="61"/>
      <c r="H585" s="64"/>
      <c r="I585" s="74"/>
      <c r="K585" s="65"/>
      <c r="L585" s="65"/>
      <c r="M585" s="65"/>
      <c r="N585" s="65"/>
      <c r="O585" s="65"/>
      <c r="P585" s="65"/>
      <c r="Q585" s="65"/>
      <c r="R585" s="65"/>
    </row>
    <row r="586" spans="1:18" s="68" customFormat="1">
      <c r="A586" s="61"/>
      <c r="B586" s="62"/>
      <c r="C586" s="62"/>
      <c r="D586" s="63"/>
      <c r="E586" s="61"/>
      <c r="F586" s="61"/>
      <c r="G586" s="61"/>
      <c r="H586" s="64"/>
      <c r="I586" s="74"/>
      <c r="K586" s="65"/>
      <c r="L586" s="65"/>
      <c r="M586" s="65"/>
      <c r="N586" s="65"/>
      <c r="O586" s="65"/>
      <c r="P586" s="65"/>
      <c r="Q586" s="65"/>
      <c r="R586" s="65"/>
    </row>
    <row r="587" spans="1:18" s="68" customFormat="1">
      <c r="A587" s="61"/>
      <c r="B587" s="62"/>
      <c r="C587" s="62"/>
      <c r="D587" s="63"/>
      <c r="E587" s="61"/>
      <c r="F587" s="61"/>
      <c r="G587" s="61"/>
      <c r="H587" s="64"/>
      <c r="I587" s="74"/>
      <c r="K587" s="65"/>
      <c r="L587" s="65"/>
      <c r="M587" s="65"/>
      <c r="N587" s="65"/>
      <c r="O587" s="65"/>
      <c r="P587" s="65"/>
      <c r="Q587" s="65"/>
      <c r="R587" s="65"/>
    </row>
    <row r="588" spans="1:18" s="68" customFormat="1">
      <c r="A588" s="61"/>
      <c r="B588" s="62"/>
      <c r="C588" s="62"/>
      <c r="D588" s="63"/>
      <c r="E588" s="61"/>
      <c r="F588" s="61"/>
      <c r="G588" s="61"/>
      <c r="H588" s="64"/>
      <c r="I588" s="74"/>
      <c r="K588" s="65"/>
      <c r="L588" s="65"/>
      <c r="M588" s="65"/>
      <c r="N588" s="65"/>
      <c r="O588" s="65"/>
      <c r="P588" s="65"/>
      <c r="Q588" s="65"/>
      <c r="R588" s="65"/>
    </row>
    <row r="589" spans="1:18" s="68" customFormat="1">
      <c r="A589" s="61"/>
      <c r="B589" s="62"/>
      <c r="C589" s="62"/>
      <c r="D589" s="63"/>
      <c r="E589" s="61"/>
      <c r="F589" s="61"/>
      <c r="G589" s="61"/>
      <c r="H589" s="64"/>
      <c r="I589" s="74"/>
      <c r="K589" s="65"/>
      <c r="L589" s="65"/>
      <c r="M589" s="65"/>
      <c r="N589" s="65"/>
      <c r="O589" s="65"/>
      <c r="P589" s="65"/>
      <c r="Q589" s="65"/>
      <c r="R589" s="65"/>
    </row>
    <row r="590" spans="1:18" s="68" customFormat="1">
      <c r="A590" s="61"/>
      <c r="B590" s="62"/>
      <c r="C590" s="62"/>
      <c r="D590" s="63"/>
      <c r="E590" s="61"/>
      <c r="F590" s="61"/>
      <c r="G590" s="61"/>
      <c r="H590" s="64"/>
      <c r="I590" s="74"/>
      <c r="K590" s="65"/>
      <c r="L590" s="65"/>
      <c r="M590" s="65"/>
      <c r="N590" s="65"/>
      <c r="O590" s="65"/>
      <c r="P590" s="65"/>
      <c r="Q590" s="65"/>
      <c r="R590" s="65"/>
    </row>
    <row r="591" spans="1:18" s="68" customFormat="1">
      <c r="A591" s="61"/>
      <c r="B591" s="62"/>
      <c r="C591" s="62"/>
      <c r="D591" s="63"/>
      <c r="E591" s="61"/>
      <c r="F591" s="61"/>
      <c r="G591" s="61"/>
      <c r="H591" s="64"/>
      <c r="I591" s="74"/>
      <c r="K591" s="65"/>
      <c r="L591" s="65"/>
      <c r="M591" s="65"/>
      <c r="N591" s="65"/>
      <c r="O591" s="65"/>
      <c r="P591" s="65"/>
      <c r="Q591" s="65"/>
      <c r="R591" s="65"/>
    </row>
    <row r="592" spans="1:18" s="68" customFormat="1">
      <c r="A592" s="61"/>
      <c r="B592" s="62"/>
      <c r="C592" s="62"/>
      <c r="D592" s="63"/>
      <c r="E592" s="61"/>
      <c r="F592" s="61"/>
      <c r="G592" s="61"/>
      <c r="H592" s="64"/>
      <c r="I592" s="74"/>
      <c r="K592" s="65"/>
      <c r="L592" s="65"/>
      <c r="M592" s="65"/>
      <c r="N592" s="65"/>
      <c r="O592" s="65"/>
      <c r="P592" s="65"/>
      <c r="Q592" s="65"/>
      <c r="R592" s="65"/>
    </row>
    <row r="593" spans="1:18" s="68" customFormat="1">
      <c r="A593" s="61"/>
      <c r="B593" s="62"/>
      <c r="C593" s="62"/>
      <c r="D593" s="63"/>
      <c r="E593" s="61"/>
      <c r="F593" s="61"/>
      <c r="G593" s="61"/>
      <c r="H593" s="64"/>
      <c r="I593" s="74"/>
      <c r="K593" s="65"/>
      <c r="L593" s="65"/>
      <c r="M593" s="65"/>
      <c r="N593" s="65"/>
      <c r="O593" s="65"/>
      <c r="P593" s="65"/>
      <c r="Q593" s="65"/>
      <c r="R593" s="65"/>
    </row>
    <row r="594" spans="1:18" s="68" customFormat="1">
      <c r="A594" s="61"/>
      <c r="B594" s="62"/>
      <c r="C594" s="62"/>
      <c r="D594" s="63"/>
      <c r="E594" s="61"/>
      <c r="F594" s="61"/>
      <c r="G594" s="61"/>
      <c r="H594" s="64"/>
      <c r="I594" s="74"/>
      <c r="K594" s="65"/>
      <c r="L594" s="65"/>
      <c r="M594" s="65"/>
      <c r="N594" s="65"/>
      <c r="O594" s="65"/>
      <c r="P594" s="65"/>
      <c r="Q594" s="65"/>
      <c r="R594" s="65"/>
    </row>
    <row r="595" spans="1:18" s="68" customFormat="1">
      <c r="A595" s="61"/>
      <c r="B595" s="62"/>
      <c r="C595" s="62"/>
      <c r="D595" s="63"/>
      <c r="E595" s="61"/>
      <c r="F595" s="61"/>
      <c r="G595" s="61"/>
      <c r="H595" s="64"/>
      <c r="I595" s="74"/>
      <c r="K595" s="65"/>
      <c r="L595" s="65"/>
      <c r="M595" s="65"/>
      <c r="N595" s="65"/>
      <c r="O595" s="65"/>
      <c r="P595" s="65"/>
      <c r="Q595" s="65"/>
      <c r="R595" s="65"/>
    </row>
    <row r="596" spans="1:18" s="68" customFormat="1">
      <c r="A596" s="61"/>
      <c r="B596" s="62"/>
      <c r="C596" s="62"/>
      <c r="D596" s="63"/>
      <c r="E596" s="61"/>
      <c r="F596" s="61"/>
      <c r="G596" s="61"/>
      <c r="H596" s="64"/>
      <c r="I596" s="74"/>
      <c r="K596" s="65"/>
      <c r="L596" s="65"/>
      <c r="M596" s="65"/>
      <c r="N596" s="65"/>
      <c r="O596" s="65"/>
      <c r="P596" s="65"/>
      <c r="Q596" s="65"/>
      <c r="R596" s="65"/>
    </row>
    <row r="597" spans="1:18" s="68" customFormat="1">
      <c r="A597" s="61"/>
      <c r="B597" s="62"/>
      <c r="C597" s="62"/>
      <c r="D597" s="63"/>
      <c r="E597" s="61"/>
      <c r="F597" s="61"/>
      <c r="G597" s="61"/>
      <c r="H597" s="64"/>
      <c r="I597" s="74"/>
      <c r="K597" s="65"/>
      <c r="L597" s="65"/>
      <c r="M597" s="65"/>
      <c r="N597" s="65"/>
      <c r="O597" s="65"/>
      <c r="P597" s="65"/>
      <c r="Q597" s="65"/>
      <c r="R597" s="65"/>
    </row>
    <row r="598" spans="1:18" s="68" customFormat="1">
      <c r="A598" s="61"/>
      <c r="B598" s="62"/>
      <c r="C598" s="62"/>
      <c r="D598" s="63"/>
      <c r="E598" s="61"/>
      <c r="F598" s="61"/>
      <c r="G598" s="61"/>
      <c r="H598" s="64"/>
      <c r="I598" s="74"/>
      <c r="K598" s="65"/>
      <c r="L598" s="65"/>
      <c r="M598" s="65"/>
      <c r="N598" s="65"/>
      <c r="O598" s="65"/>
      <c r="P598" s="65"/>
      <c r="Q598" s="65"/>
      <c r="R598" s="65"/>
    </row>
    <row r="599" spans="1:18" s="68" customFormat="1">
      <c r="A599" s="61"/>
      <c r="B599" s="62"/>
      <c r="C599" s="62"/>
      <c r="D599" s="63"/>
      <c r="E599" s="61"/>
      <c r="F599" s="61"/>
      <c r="G599" s="61"/>
      <c r="H599" s="64"/>
      <c r="I599" s="74"/>
      <c r="K599" s="65"/>
      <c r="L599" s="65"/>
      <c r="M599" s="65"/>
      <c r="N599" s="65"/>
      <c r="O599" s="65"/>
      <c r="P599" s="65"/>
      <c r="Q599" s="65"/>
      <c r="R599" s="65"/>
    </row>
    <row r="600" spans="1:18" s="68" customFormat="1">
      <c r="A600" s="61"/>
      <c r="B600" s="62"/>
      <c r="C600" s="62"/>
      <c r="D600" s="63"/>
      <c r="E600" s="61"/>
      <c r="F600" s="61"/>
      <c r="G600" s="61"/>
      <c r="H600" s="64"/>
      <c r="I600" s="74"/>
      <c r="K600" s="65"/>
      <c r="L600" s="65"/>
      <c r="M600" s="65"/>
      <c r="N600" s="65"/>
      <c r="O600" s="65"/>
      <c r="P600" s="65"/>
      <c r="Q600" s="65"/>
      <c r="R600" s="65"/>
    </row>
    <row r="601" spans="1:18" s="68" customFormat="1">
      <c r="A601" s="61"/>
      <c r="B601" s="62"/>
      <c r="C601" s="62"/>
      <c r="D601" s="63"/>
      <c r="E601" s="61"/>
      <c r="F601" s="61"/>
      <c r="G601" s="61"/>
      <c r="H601" s="64"/>
      <c r="I601" s="74"/>
      <c r="K601" s="65"/>
      <c r="L601" s="65"/>
      <c r="M601" s="65"/>
      <c r="N601" s="65"/>
      <c r="O601" s="65"/>
      <c r="P601" s="65"/>
      <c r="Q601" s="65"/>
      <c r="R601" s="65"/>
    </row>
    <row r="602" spans="1:18" s="68" customFormat="1">
      <c r="A602" s="61"/>
      <c r="B602" s="62"/>
      <c r="C602" s="62"/>
      <c r="D602" s="63"/>
      <c r="E602" s="61"/>
      <c r="F602" s="61"/>
      <c r="G602" s="61"/>
      <c r="H602" s="64"/>
      <c r="I602" s="74"/>
      <c r="K602" s="65"/>
      <c r="L602" s="65"/>
      <c r="M602" s="65"/>
      <c r="N602" s="65"/>
      <c r="O602" s="65"/>
      <c r="P602" s="65"/>
      <c r="Q602" s="65"/>
      <c r="R602" s="65"/>
    </row>
    <row r="603" spans="1:18" s="68" customFormat="1">
      <c r="A603" s="61"/>
      <c r="B603" s="62"/>
      <c r="C603" s="62"/>
      <c r="D603" s="63"/>
      <c r="E603" s="61"/>
      <c r="F603" s="61"/>
      <c r="G603" s="61"/>
      <c r="H603" s="64"/>
      <c r="I603" s="74"/>
      <c r="K603" s="65"/>
      <c r="L603" s="65"/>
      <c r="M603" s="65"/>
      <c r="N603" s="65"/>
      <c r="O603" s="65"/>
      <c r="P603" s="65"/>
      <c r="Q603" s="65"/>
      <c r="R603" s="65"/>
    </row>
    <row r="604" spans="1:18" s="68" customFormat="1">
      <c r="A604" s="61"/>
      <c r="B604" s="62"/>
      <c r="C604" s="62"/>
      <c r="D604" s="63"/>
      <c r="E604" s="61"/>
      <c r="F604" s="61"/>
      <c r="G604" s="61"/>
      <c r="H604" s="64"/>
      <c r="I604" s="74"/>
      <c r="K604" s="65"/>
      <c r="L604" s="65"/>
      <c r="M604" s="65"/>
      <c r="N604" s="65"/>
      <c r="O604" s="65"/>
      <c r="P604" s="65"/>
      <c r="Q604" s="65"/>
      <c r="R604" s="65"/>
    </row>
    <row r="605" spans="1:18" s="68" customFormat="1">
      <c r="A605" s="61"/>
      <c r="B605" s="62"/>
      <c r="C605" s="62"/>
      <c r="D605" s="63"/>
      <c r="E605" s="61"/>
      <c r="F605" s="61"/>
      <c r="G605" s="61"/>
      <c r="H605" s="64"/>
      <c r="I605" s="74"/>
      <c r="K605" s="65"/>
      <c r="L605" s="65"/>
      <c r="M605" s="65"/>
      <c r="N605" s="65"/>
      <c r="O605" s="65"/>
      <c r="P605" s="65"/>
      <c r="Q605" s="65"/>
      <c r="R605" s="65"/>
    </row>
    <row r="606" spans="1:18" s="68" customFormat="1">
      <c r="A606" s="61"/>
      <c r="B606" s="62"/>
      <c r="C606" s="62"/>
      <c r="D606" s="63"/>
      <c r="E606" s="61"/>
      <c r="F606" s="61"/>
      <c r="G606" s="61"/>
      <c r="H606" s="64"/>
      <c r="I606" s="74"/>
      <c r="K606" s="65"/>
      <c r="L606" s="65"/>
      <c r="M606" s="65"/>
      <c r="N606" s="65"/>
      <c r="O606" s="65"/>
      <c r="P606" s="65"/>
      <c r="Q606" s="65"/>
      <c r="R606" s="65"/>
    </row>
    <row r="607" spans="1:18" s="68" customFormat="1">
      <c r="A607" s="61"/>
      <c r="B607" s="62"/>
      <c r="C607" s="62"/>
      <c r="D607" s="63"/>
      <c r="E607" s="61"/>
      <c r="F607" s="61"/>
      <c r="G607" s="61"/>
      <c r="H607" s="64"/>
      <c r="I607" s="74"/>
      <c r="K607" s="65"/>
      <c r="L607" s="65"/>
      <c r="M607" s="65"/>
      <c r="N607" s="65"/>
      <c r="O607" s="65"/>
      <c r="P607" s="65"/>
      <c r="Q607" s="65"/>
      <c r="R607" s="65"/>
    </row>
    <row r="608" spans="1:18" s="68" customFormat="1">
      <c r="A608" s="61"/>
      <c r="B608" s="62"/>
      <c r="C608" s="62"/>
      <c r="D608" s="63"/>
      <c r="E608" s="61"/>
      <c r="F608" s="61"/>
      <c r="G608" s="61"/>
      <c r="H608" s="64"/>
      <c r="I608" s="74"/>
      <c r="K608" s="65"/>
      <c r="L608" s="65"/>
      <c r="M608" s="65"/>
      <c r="N608" s="65"/>
      <c r="O608" s="65"/>
      <c r="P608" s="65"/>
      <c r="Q608" s="65"/>
      <c r="R608" s="65"/>
    </row>
    <row r="609" spans="1:18" s="68" customFormat="1">
      <c r="A609" s="61"/>
      <c r="B609" s="62"/>
      <c r="C609" s="62"/>
      <c r="D609" s="63"/>
      <c r="E609" s="61"/>
      <c r="F609" s="61"/>
      <c r="G609" s="61"/>
      <c r="H609" s="64"/>
      <c r="I609" s="74"/>
      <c r="K609" s="65"/>
      <c r="L609" s="65"/>
      <c r="M609" s="65"/>
      <c r="N609" s="65"/>
      <c r="O609" s="65"/>
      <c r="P609" s="65"/>
      <c r="Q609" s="65"/>
      <c r="R609" s="65"/>
    </row>
    <row r="610" spans="1:18" s="68" customFormat="1">
      <c r="A610" s="61"/>
      <c r="B610" s="62"/>
      <c r="C610" s="62"/>
      <c r="D610" s="63"/>
      <c r="E610" s="61"/>
      <c r="F610" s="61"/>
      <c r="G610" s="61"/>
      <c r="H610" s="64"/>
      <c r="I610" s="74"/>
      <c r="K610" s="65"/>
      <c r="L610" s="65"/>
      <c r="M610" s="65"/>
      <c r="N610" s="65"/>
      <c r="O610" s="65"/>
      <c r="P610" s="65"/>
      <c r="Q610" s="65"/>
      <c r="R610" s="65"/>
    </row>
    <row r="611" spans="1:18" s="68" customFormat="1">
      <c r="A611" s="61"/>
      <c r="B611" s="62"/>
      <c r="C611" s="62"/>
      <c r="D611" s="63"/>
      <c r="E611" s="61"/>
      <c r="F611" s="61"/>
      <c r="G611" s="61"/>
      <c r="H611" s="64"/>
      <c r="I611" s="74"/>
      <c r="K611" s="65"/>
      <c r="L611" s="65"/>
      <c r="M611" s="65"/>
      <c r="N611" s="65"/>
      <c r="O611" s="65"/>
      <c r="P611" s="65"/>
      <c r="Q611" s="65"/>
      <c r="R611" s="65"/>
    </row>
    <row r="612" spans="1:18" s="68" customFormat="1">
      <c r="A612" s="61"/>
      <c r="B612" s="62"/>
      <c r="C612" s="62"/>
      <c r="D612" s="63"/>
      <c r="E612" s="61"/>
      <c r="F612" s="61"/>
      <c r="G612" s="61"/>
      <c r="H612" s="64"/>
      <c r="I612" s="74"/>
      <c r="K612" s="65"/>
      <c r="L612" s="65"/>
      <c r="M612" s="65"/>
      <c r="N612" s="65"/>
      <c r="O612" s="65"/>
      <c r="P612" s="65"/>
      <c r="Q612" s="65"/>
      <c r="R612" s="65"/>
    </row>
    <row r="613" spans="1:18" s="68" customFormat="1">
      <c r="A613" s="61"/>
      <c r="B613" s="62"/>
      <c r="C613" s="62"/>
      <c r="D613" s="63"/>
      <c r="E613" s="61"/>
      <c r="F613" s="61"/>
      <c r="G613" s="61"/>
      <c r="H613" s="64"/>
      <c r="I613" s="74"/>
      <c r="K613" s="65"/>
      <c r="L613" s="65"/>
      <c r="M613" s="65"/>
      <c r="N613" s="65"/>
      <c r="O613" s="65"/>
      <c r="P613" s="65"/>
      <c r="Q613" s="65"/>
      <c r="R613" s="65"/>
    </row>
    <row r="614" spans="1:18" s="68" customFormat="1">
      <c r="A614" s="61"/>
      <c r="B614" s="62"/>
      <c r="C614" s="62"/>
      <c r="D614" s="63"/>
      <c r="E614" s="61"/>
      <c r="F614" s="61"/>
      <c r="G614" s="61"/>
      <c r="H614" s="64"/>
      <c r="I614" s="74"/>
      <c r="K614" s="65"/>
      <c r="L614" s="65"/>
      <c r="M614" s="65"/>
      <c r="N614" s="65"/>
      <c r="O614" s="65"/>
      <c r="P614" s="65"/>
      <c r="Q614" s="65"/>
      <c r="R614" s="65"/>
    </row>
    <row r="615" spans="1:18" s="68" customFormat="1">
      <c r="A615" s="61"/>
      <c r="B615" s="62"/>
      <c r="C615" s="62"/>
      <c r="D615" s="63"/>
      <c r="E615" s="61"/>
      <c r="F615" s="61"/>
      <c r="G615" s="61"/>
      <c r="H615" s="64"/>
      <c r="I615" s="74"/>
      <c r="K615" s="65"/>
      <c r="L615" s="65"/>
      <c r="M615" s="65"/>
      <c r="N615" s="65"/>
      <c r="O615" s="65"/>
      <c r="P615" s="65"/>
      <c r="Q615" s="65"/>
      <c r="R615" s="65"/>
    </row>
    <row r="616" spans="1:18" s="68" customFormat="1">
      <c r="A616" s="61"/>
      <c r="B616" s="62"/>
      <c r="C616" s="62"/>
      <c r="D616" s="63"/>
      <c r="E616" s="61"/>
      <c r="F616" s="61"/>
      <c r="G616" s="61"/>
      <c r="H616" s="64"/>
      <c r="I616" s="74"/>
      <c r="K616" s="65"/>
      <c r="L616" s="65"/>
      <c r="M616" s="65"/>
      <c r="N616" s="65"/>
      <c r="O616" s="65"/>
      <c r="P616" s="65"/>
      <c r="Q616" s="65"/>
      <c r="R616" s="65"/>
    </row>
    <row r="617" spans="1:18" s="68" customFormat="1">
      <c r="A617" s="61"/>
      <c r="B617" s="62"/>
      <c r="C617" s="62"/>
      <c r="D617" s="63"/>
      <c r="E617" s="61"/>
      <c r="F617" s="61"/>
      <c r="G617" s="61"/>
      <c r="H617" s="64"/>
      <c r="I617" s="74"/>
      <c r="K617" s="65"/>
      <c r="L617" s="65"/>
      <c r="M617" s="65"/>
      <c r="N617" s="65"/>
      <c r="O617" s="65"/>
      <c r="P617" s="65"/>
      <c r="Q617" s="65"/>
      <c r="R617" s="65"/>
    </row>
    <row r="618" spans="1:18" s="68" customFormat="1">
      <c r="A618" s="61"/>
      <c r="B618" s="62"/>
      <c r="C618" s="62"/>
      <c r="D618" s="63"/>
      <c r="E618" s="61"/>
      <c r="F618" s="61"/>
      <c r="G618" s="61"/>
      <c r="H618" s="64"/>
      <c r="I618" s="74"/>
      <c r="K618" s="65"/>
      <c r="L618" s="65"/>
      <c r="M618" s="65"/>
      <c r="N618" s="65"/>
      <c r="O618" s="65"/>
      <c r="P618" s="65"/>
      <c r="Q618" s="65"/>
      <c r="R618" s="65"/>
    </row>
    <row r="619" spans="1:18" s="68" customFormat="1">
      <c r="A619" s="61"/>
      <c r="B619" s="62"/>
      <c r="C619" s="62"/>
      <c r="D619" s="63"/>
      <c r="E619" s="61"/>
      <c r="F619" s="61"/>
      <c r="G619" s="61"/>
      <c r="H619" s="64"/>
      <c r="I619" s="74"/>
      <c r="K619" s="65"/>
      <c r="L619" s="65"/>
      <c r="M619" s="65"/>
      <c r="N619" s="65"/>
      <c r="O619" s="65"/>
      <c r="P619" s="65"/>
      <c r="Q619" s="65"/>
      <c r="R619" s="65"/>
    </row>
    <row r="620" spans="1:18" s="68" customFormat="1">
      <c r="A620" s="61"/>
      <c r="B620" s="62"/>
      <c r="C620" s="62"/>
      <c r="D620" s="63"/>
      <c r="E620" s="61"/>
      <c r="F620" s="61"/>
      <c r="G620" s="61"/>
      <c r="H620" s="64"/>
      <c r="I620" s="74"/>
      <c r="K620" s="65"/>
      <c r="L620" s="65"/>
      <c r="M620" s="65"/>
      <c r="N620" s="65"/>
      <c r="O620" s="65"/>
      <c r="P620" s="65"/>
      <c r="Q620" s="65"/>
      <c r="R620" s="65"/>
    </row>
    <row r="621" spans="1:18" s="68" customFormat="1">
      <c r="A621" s="61"/>
      <c r="B621" s="62"/>
      <c r="C621" s="62"/>
      <c r="D621" s="63"/>
      <c r="E621" s="61"/>
      <c r="F621" s="61"/>
      <c r="G621" s="61"/>
      <c r="H621" s="64"/>
      <c r="I621" s="74"/>
      <c r="K621" s="65"/>
      <c r="L621" s="65"/>
      <c r="M621" s="65"/>
      <c r="N621" s="65"/>
      <c r="O621" s="65"/>
      <c r="P621" s="65"/>
      <c r="Q621" s="65"/>
      <c r="R621" s="65"/>
    </row>
    <row r="622" spans="1:18" s="68" customFormat="1">
      <c r="A622" s="61"/>
      <c r="B622" s="62"/>
      <c r="C622" s="62"/>
      <c r="D622" s="63"/>
      <c r="E622" s="61"/>
      <c r="F622" s="61"/>
      <c r="G622" s="61"/>
      <c r="H622" s="64"/>
      <c r="I622" s="74"/>
      <c r="K622" s="65"/>
      <c r="L622" s="65"/>
      <c r="M622" s="65"/>
      <c r="N622" s="65"/>
      <c r="O622" s="65"/>
      <c r="P622" s="65"/>
      <c r="Q622" s="65"/>
      <c r="R622" s="65"/>
    </row>
    <row r="623" spans="1:18" s="68" customFormat="1">
      <c r="A623" s="61"/>
      <c r="B623" s="62"/>
      <c r="C623" s="62"/>
      <c r="D623" s="63"/>
      <c r="E623" s="61"/>
      <c r="F623" s="61"/>
      <c r="G623" s="61"/>
      <c r="H623" s="64"/>
      <c r="I623" s="74"/>
      <c r="K623" s="65"/>
      <c r="L623" s="65"/>
      <c r="M623" s="65"/>
      <c r="N623" s="65"/>
      <c r="O623" s="65"/>
      <c r="P623" s="65"/>
      <c r="Q623" s="65"/>
      <c r="R623" s="65"/>
    </row>
    <row r="624" spans="1:18" s="68" customFormat="1">
      <c r="A624" s="61"/>
      <c r="B624" s="62"/>
      <c r="C624" s="62"/>
      <c r="D624" s="63"/>
      <c r="E624" s="61"/>
      <c r="F624" s="61"/>
      <c r="G624" s="61"/>
      <c r="H624" s="64"/>
      <c r="I624" s="74"/>
      <c r="K624" s="65"/>
      <c r="L624" s="65"/>
      <c r="M624" s="65"/>
      <c r="N624" s="65"/>
      <c r="O624" s="65"/>
      <c r="P624" s="65"/>
      <c r="Q624" s="65"/>
      <c r="R624" s="65"/>
    </row>
    <row r="625" spans="1:18" s="68" customFormat="1">
      <c r="A625" s="61"/>
      <c r="B625" s="62"/>
      <c r="C625" s="62"/>
      <c r="D625" s="63"/>
      <c r="E625" s="61"/>
      <c r="F625" s="61"/>
      <c r="G625" s="61"/>
      <c r="H625" s="64"/>
      <c r="I625" s="74"/>
      <c r="K625" s="65"/>
      <c r="L625" s="65"/>
      <c r="M625" s="65"/>
      <c r="N625" s="65"/>
      <c r="O625" s="65"/>
      <c r="P625" s="65"/>
      <c r="Q625" s="65"/>
      <c r="R625" s="65"/>
    </row>
    <row r="626" spans="1:18" s="68" customFormat="1">
      <c r="A626" s="61"/>
      <c r="B626" s="62"/>
      <c r="C626" s="62"/>
      <c r="D626" s="63"/>
      <c r="E626" s="61"/>
      <c r="F626" s="61"/>
      <c r="G626" s="61"/>
      <c r="H626" s="64"/>
      <c r="I626" s="74"/>
      <c r="K626" s="65"/>
      <c r="L626" s="65"/>
      <c r="M626" s="65"/>
      <c r="N626" s="65"/>
      <c r="O626" s="65"/>
      <c r="P626" s="65"/>
      <c r="Q626" s="65"/>
      <c r="R626" s="65"/>
    </row>
    <row r="627" spans="1:18" s="68" customFormat="1">
      <c r="A627" s="61"/>
      <c r="B627" s="62"/>
      <c r="C627" s="62"/>
      <c r="D627" s="63"/>
      <c r="E627" s="61"/>
      <c r="F627" s="61"/>
      <c r="G627" s="61"/>
      <c r="H627" s="64"/>
      <c r="I627" s="74"/>
      <c r="K627" s="65"/>
      <c r="L627" s="65"/>
      <c r="M627" s="65"/>
      <c r="N627" s="65"/>
      <c r="O627" s="65"/>
      <c r="P627" s="65"/>
      <c r="Q627" s="65"/>
      <c r="R627" s="65"/>
    </row>
    <row r="628" spans="1:18" s="68" customFormat="1">
      <c r="A628" s="61"/>
      <c r="B628" s="62"/>
      <c r="C628" s="62"/>
      <c r="D628" s="63"/>
      <c r="E628" s="61"/>
      <c r="F628" s="61"/>
      <c r="G628" s="61"/>
      <c r="H628" s="64"/>
      <c r="I628" s="74"/>
      <c r="K628" s="65"/>
      <c r="L628" s="65"/>
      <c r="M628" s="65"/>
      <c r="N628" s="65"/>
      <c r="O628" s="65"/>
      <c r="P628" s="65"/>
      <c r="Q628" s="65"/>
      <c r="R628" s="65"/>
    </row>
    <row r="629" spans="1:18" s="68" customFormat="1">
      <c r="A629" s="61"/>
      <c r="B629" s="62"/>
      <c r="C629" s="62"/>
      <c r="D629" s="63"/>
      <c r="E629" s="61"/>
      <c r="F629" s="61"/>
      <c r="G629" s="61"/>
      <c r="H629" s="64"/>
      <c r="I629" s="74"/>
      <c r="K629" s="65"/>
      <c r="L629" s="65"/>
      <c r="M629" s="65"/>
      <c r="N629" s="65"/>
      <c r="O629" s="65"/>
      <c r="P629" s="65"/>
      <c r="Q629" s="65"/>
      <c r="R629" s="65"/>
    </row>
    <row r="630" spans="1:18" s="68" customFormat="1">
      <c r="A630" s="61"/>
      <c r="B630" s="62"/>
      <c r="C630" s="62"/>
      <c r="D630" s="63"/>
      <c r="E630" s="61"/>
      <c r="F630" s="61"/>
      <c r="G630" s="61"/>
      <c r="H630" s="64"/>
      <c r="I630" s="74"/>
      <c r="K630" s="65"/>
      <c r="L630" s="65"/>
      <c r="M630" s="65"/>
      <c r="N630" s="65"/>
      <c r="O630" s="65"/>
      <c r="P630" s="65"/>
      <c r="Q630" s="65"/>
      <c r="R630" s="65"/>
    </row>
    <row r="631" spans="1:18" s="68" customFormat="1">
      <c r="A631" s="61"/>
      <c r="B631" s="62"/>
      <c r="C631" s="62"/>
      <c r="D631" s="63"/>
      <c r="E631" s="61"/>
      <c r="F631" s="61"/>
      <c r="G631" s="61"/>
      <c r="H631" s="64"/>
      <c r="I631" s="74"/>
      <c r="K631" s="65"/>
      <c r="L631" s="65"/>
      <c r="M631" s="65"/>
      <c r="N631" s="65"/>
      <c r="O631" s="65"/>
      <c r="P631" s="65"/>
      <c r="Q631" s="65"/>
      <c r="R631" s="65"/>
    </row>
    <row r="632" spans="1:18" s="68" customFormat="1">
      <c r="A632" s="61"/>
      <c r="B632" s="62"/>
      <c r="C632" s="62"/>
      <c r="D632" s="63"/>
      <c r="E632" s="61"/>
      <c r="F632" s="61"/>
      <c r="G632" s="61"/>
      <c r="H632" s="64"/>
      <c r="I632" s="74"/>
      <c r="K632" s="65"/>
      <c r="L632" s="65"/>
      <c r="M632" s="65"/>
      <c r="N632" s="65"/>
      <c r="O632" s="65"/>
      <c r="P632" s="65"/>
      <c r="Q632" s="65"/>
      <c r="R632" s="65"/>
    </row>
    <row r="633" spans="1:18" s="68" customFormat="1">
      <c r="A633" s="61"/>
      <c r="B633" s="62"/>
      <c r="C633" s="62"/>
      <c r="D633" s="63"/>
      <c r="E633" s="61"/>
      <c r="F633" s="61"/>
      <c r="G633" s="61"/>
      <c r="H633" s="64"/>
      <c r="I633" s="74"/>
      <c r="K633" s="65"/>
      <c r="L633" s="65"/>
      <c r="M633" s="65"/>
      <c r="N633" s="65"/>
      <c r="O633" s="65"/>
      <c r="P633" s="65"/>
      <c r="Q633" s="65"/>
      <c r="R633" s="65"/>
    </row>
    <row r="634" spans="1:18" s="68" customFormat="1">
      <c r="A634" s="61"/>
      <c r="B634" s="62"/>
      <c r="C634" s="62"/>
      <c r="D634" s="63"/>
      <c r="E634" s="61"/>
      <c r="F634" s="61"/>
      <c r="G634" s="61"/>
      <c r="H634" s="64"/>
      <c r="I634" s="74"/>
      <c r="K634" s="65"/>
      <c r="L634" s="65"/>
      <c r="M634" s="65"/>
      <c r="N634" s="65"/>
      <c r="O634" s="65"/>
      <c r="P634" s="65"/>
      <c r="Q634" s="65"/>
      <c r="R634" s="65"/>
    </row>
    <row r="635" spans="1:18" s="68" customFormat="1">
      <c r="A635" s="61"/>
      <c r="B635" s="62"/>
      <c r="C635" s="62"/>
      <c r="D635" s="63"/>
      <c r="E635" s="61"/>
      <c r="F635" s="61"/>
      <c r="G635" s="61"/>
      <c r="H635" s="64"/>
      <c r="I635" s="74"/>
      <c r="K635" s="65"/>
      <c r="L635" s="65"/>
      <c r="M635" s="65"/>
      <c r="N635" s="65"/>
      <c r="O635" s="65"/>
      <c r="P635" s="65"/>
      <c r="Q635" s="65"/>
      <c r="R635" s="65"/>
    </row>
    <row r="636" spans="1:18" s="68" customFormat="1">
      <c r="A636" s="61"/>
      <c r="B636" s="62"/>
      <c r="C636" s="62"/>
      <c r="D636" s="63"/>
      <c r="E636" s="61"/>
      <c r="F636" s="61"/>
      <c r="G636" s="61"/>
      <c r="H636" s="64"/>
      <c r="I636" s="74"/>
      <c r="K636" s="65"/>
      <c r="L636" s="65"/>
      <c r="M636" s="65"/>
      <c r="N636" s="65"/>
      <c r="O636" s="65"/>
      <c r="P636" s="65"/>
      <c r="Q636" s="65"/>
      <c r="R636" s="65"/>
    </row>
    <row r="637" spans="1:18" s="68" customFormat="1">
      <c r="A637" s="61"/>
      <c r="B637" s="62"/>
      <c r="C637" s="62"/>
      <c r="D637" s="63"/>
      <c r="E637" s="61"/>
      <c r="F637" s="61"/>
      <c r="G637" s="61"/>
      <c r="H637" s="64"/>
      <c r="I637" s="74"/>
      <c r="K637" s="65"/>
      <c r="L637" s="65"/>
      <c r="M637" s="65"/>
      <c r="N637" s="65"/>
      <c r="O637" s="65"/>
      <c r="P637" s="65"/>
      <c r="Q637" s="65"/>
      <c r="R637" s="65"/>
    </row>
    <row r="638" spans="1:18" s="68" customFormat="1">
      <c r="A638" s="61"/>
      <c r="B638" s="62"/>
      <c r="C638" s="62"/>
      <c r="D638" s="63"/>
      <c r="E638" s="61"/>
      <c r="F638" s="61"/>
      <c r="G638" s="61"/>
      <c r="H638" s="64"/>
      <c r="I638" s="74"/>
      <c r="K638" s="65"/>
      <c r="L638" s="65"/>
      <c r="M638" s="65"/>
      <c r="N638" s="65"/>
      <c r="O638" s="65"/>
      <c r="P638" s="65"/>
      <c r="Q638" s="65"/>
      <c r="R638" s="65"/>
    </row>
    <row r="639" spans="1:18" s="68" customFormat="1">
      <c r="A639" s="61"/>
      <c r="B639" s="62"/>
      <c r="C639" s="62"/>
      <c r="D639" s="63"/>
      <c r="E639" s="61"/>
      <c r="F639" s="61"/>
      <c r="G639" s="61"/>
      <c r="H639" s="64"/>
      <c r="I639" s="74"/>
      <c r="K639" s="65"/>
      <c r="L639" s="65"/>
      <c r="M639" s="65"/>
      <c r="N639" s="65"/>
      <c r="O639" s="65"/>
      <c r="P639" s="65"/>
      <c r="Q639" s="65"/>
      <c r="R639" s="65"/>
    </row>
    <row r="640" spans="1:18" s="68" customFormat="1">
      <c r="A640" s="61"/>
      <c r="B640" s="62"/>
      <c r="C640" s="62"/>
      <c r="D640" s="63"/>
      <c r="E640" s="61"/>
      <c r="F640" s="61"/>
      <c r="G640" s="61"/>
      <c r="H640" s="64"/>
      <c r="I640" s="74"/>
      <c r="K640" s="65"/>
      <c r="L640" s="65"/>
      <c r="M640" s="65"/>
      <c r="N640" s="65"/>
      <c r="O640" s="65"/>
      <c r="P640" s="65"/>
      <c r="Q640" s="65"/>
      <c r="R640" s="65"/>
    </row>
    <row r="641" spans="1:18" s="68" customFormat="1">
      <c r="A641" s="61"/>
      <c r="B641" s="62"/>
      <c r="C641" s="62"/>
      <c r="D641" s="63"/>
      <c r="E641" s="61"/>
      <c r="F641" s="61"/>
      <c r="G641" s="61"/>
      <c r="H641" s="64"/>
      <c r="I641" s="74"/>
      <c r="K641" s="65"/>
      <c r="L641" s="65"/>
      <c r="M641" s="65"/>
      <c r="N641" s="65"/>
      <c r="O641" s="65"/>
      <c r="P641" s="65"/>
      <c r="Q641" s="65"/>
      <c r="R641" s="65"/>
    </row>
    <row r="642" spans="1:18" s="68" customFormat="1">
      <c r="A642" s="61"/>
      <c r="B642" s="62"/>
      <c r="C642" s="62"/>
      <c r="D642" s="63"/>
      <c r="E642" s="61"/>
      <c r="F642" s="61"/>
      <c r="G642" s="61"/>
      <c r="H642" s="64"/>
      <c r="I642" s="74"/>
      <c r="K642" s="65"/>
      <c r="L642" s="65"/>
      <c r="M642" s="65"/>
      <c r="N642" s="65"/>
      <c r="O642" s="65"/>
      <c r="P642" s="65"/>
      <c r="Q642" s="65"/>
      <c r="R642" s="65"/>
    </row>
    <row r="643" spans="1:18" s="68" customFormat="1">
      <c r="A643" s="61"/>
      <c r="B643" s="62"/>
      <c r="C643" s="62"/>
      <c r="D643" s="63"/>
      <c r="E643" s="61"/>
      <c r="F643" s="61"/>
      <c r="G643" s="61"/>
      <c r="H643" s="64"/>
      <c r="I643" s="74"/>
      <c r="K643" s="65"/>
      <c r="L643" s="65"/>
      <c r="M643" s="65"/>
      <c r="N643" s="65"/>
      <c r="O643" s="65"/>
      <c r="P643" s="65"/>
      <c r="Q643" s="65"/>
      <c r="R643" s="65"/>
    </row>
    <row r="644" spans="1:18" s="68" customFormat="1">
      <c r="A644" s="61"/>
      <c r="B644" s="62"/>
      <c r="C644" s="62"/>
      <c r="D644" s="63"/>
      <c r="E644" s="61"/>
      <c r="F644" s="61"/>
      <c r="G644" s="61"/>
      <c r="H644" s="64"/>
      <c r="I644" s="74"/>
      <c r="K644" s="65"/>
      <c r="L644" s="65"/>
      <c r="M644" s="65"/>
      <c r="N644" s="65"/>
      <c r="O644" s="65"/>
      <c r="P644" s="65"/>
      <c r="Q644" s="65"/>
      <c r="R644" s="65"/>
    </row>
    <row r="645" spans="1:18" s="68" customFormat="1">
      <c r="A645" s="61"/>
      <c r="B645" s="62"/>
      <c r="C645" s="62"/>
      <c r="D645" s="63"/>
      <c r="E645" s="61"/>
      <c r="F645" s="61"/>
      <c r="G645" s="61"/>
      <c r="H645" s="64"/>
      <c r="I645" s="74"/>
      <c r="K645" s="65"/>
      <c r="L645" s="65"/>
      <c r="M645" s="65"/>
      <c r="N645" s="65"/>
      <c r="O645" s="65"/>
      <c r="P645" s="65"/>
      <c r="Q645" s="65"/>
      <c r="R645" s="65"/>
    </row>
    <row r="646" spans="1:18" s="68" customFormat="1">
      <c r="A646" s="61"/>
      <c r="B646" s="62"/>
      <c r="C646" s="62"/>
      <c r="D646" s="63"/>
      <c r="E646" s="61"/>
      <c r="F646" s="61"/>
      <c r="G646" s="61"/>
      <c r="H646" s="64"/>
      <c r="I646" s="74"/>
      <c r="K646" s="65"/>
      <c r="L646" s="65"/>
      <c r="M646" s="65"/>
      <c r="N646" s="65"/>
      <c r="O646" s="65"/>
      <c r="P646" s="65"/>
      <c r="Q646" s="65"/>
      <c r="R646" s="65"/>
    </row>
    <row r="647" spans="1:18" s="68" customFormat="1">
      <c r="A647" s="61"/>
      <c r="B647" s="62"/>
      <c r="C647" s="62"/>
      <c r="D647" s="63"/>
      <c r="E647" s="61"/>
      <c r="F647" s="61"/>
      <c r="G647" s="61"/>
      <c r="H647" s="64"/>
      <c r="I647" s="74"/>
      <c r="K647" s="65"/>
      <c r="L647" s="65"/>
      <c r="M647" s="65"/>
      <c r="N647" s="65"/>
      <c r="O647" s="65"/>
      <c r="P647" s="65"/>
      <c r="Q647" s="65"/>
      <c r="R647" s="65"/>
    </row>
    <row r="648" spans="1:18" s="68" customFormat="1">
      <c r="A648" s="61"/>
      <c r="B648" s="62"/>
      <c r="C648" s="62"/>
      <c r="D648" s="63"/>
      <c r="E648" s="61"/>
      <c r="F648" s="61"/>
      <c r="G648" s="61"/>
      <c r="H648" s="64"/>
      <c r="I648" s="74"/>
      <c r="K648" s="65"/>
      <c r="L648" s="65"/>
      <c r="M648" s="65"/>
      <c r="N648" s="65"/>
      <c r="O648" s="65"/>
      <c r="P648" s="65"/>
      <c r="Q648" s="65"/>
      <c r="R648" s="65"/>
    </row>
    <row r="649" spans="1:18" s="68" customFormat="1">
      <c r="A649" s="61"/>
      <c r="B649" s="62"/>
      <c r="C649" s="62"/>
      <c r="D649" s="63"/>
      <c r="E649" s="61"/>
      <c r="F649" s="61"/>
      <c r="G649" s="61"/>
      <c r="H649" s="64"/>
      <c r="I649" s="74"/>
      <c r="K649" s="65"/>
      <c r="L649" s="65"/>
      <c r="M649" s="65"/>
      <c r="N649" s="65"/>
      <c r="O649" s="65"/>
      <c r="P649" s="65"/>
      <c r="Q649" s="65"/>
      <c r="R649" s="65"/>
    </row>
    <row r="650" spans="1:18" s="68" customFormat="1">
      <c r="A650" s="61"/>
      <c r="B650" s="62"/>
      <c r="C650" s="62"/>
      <c r="D650" s="63"/>
      <c r="E650" s="61"/>
      <c r="F650" s="61"/>
      <c r="G650" s="61"/>
      <c r="H650" s="64"/>
      <c r="I650" s="74"/>
      <c r="K650" s="65"/>
      <c r="L650" s="65"/>
      <c r="M650" s="65"/>
      <c r="N650" s="65"/>
      <c r="O650" s="65"/>
      <c r="P650" s="65"/>
      <c r="Q650" s="65"/>
      <c r="R650" s="65"/>
    </row>
    <row r="651" spans="1:18" s="68" customFormat="1">
      <c r="A651" s="61"/>
      <c r="B651" s="62"/>
      <c r="C651" s="62"/>
      <c r="D651" s="63"/>
      <c r="E651" s="61"/>
      <c r="F651" s="61"/>
      <c r="G651" s="61"/>
      <c r="H651" s="64"/>
      <c r="I651" s="74"/>
      <c r="K651" s="65"/>
      <c r="L651" s="65"/>
      <c r="M651" s="65"/>
      <c r="N651" s="65"/>
      <c r="O651" s="65"/>
      <c r="P651" s="65"/>
      <c r="Q651" s="65"/>
      <c r="R651" s="65"/>
    </row>
    <row r="652" spans="1:18" s="68" customFormat="1">
      <c r="A652" s="61"/>
      <c r="B652" s="62"/>
      <c r="C652" s="62"/>
      <c r="D652" s="63"/>
      <c r="E652" s="61"/>
      <c r="F652" s="61"/>
      <c r="G652" s="61"/>
      <c r="H652" s="64"/>
      <c r="I652" s="74"/>
      <c r="K652" s="65"/>
      <c r="L652" s="65"/>
      <c r="M652" s="65"/>
      <c r="N652" s="65"/>
      <c r="O652" s="65"/>
      <c r="P652" s="65"/>
      <c r="Q652" s="65"/>
      <c r="R652" s="65"/>
    </row>
    <row r="653" spans="1:18" s="68" customFormat="1">
      <c r="A653" s="61"/>
      <c r="B653" s="62"/>
      <c r="C653" s="62"/>
      <c r="D653" s="63"/>
      <c r="E653" s="61"/>
      <c r="F653" s="61"/>
      <c r="G653" s="61"/>
      <c r="H653" s="64"/>
      <c r="I653" s="74"/>
      <c r="K653" s="65"/>
      <c r="L653" s="65"/>
      <c r="M653" s="65"/>
      <c r="N653" s="65"/>
      <c r="O653" s="65"/>
      <c r="P653" s="65"/>
      <c r="Q653" s="65"/>
      <c r="R653" s="65"/>
    </row>
    <row r="654" spans="1:18" s="68" customFormat="1">
      <c r="A654" s="61"/>
      <c r="B654" s="62"/>
      <c r="C654" s="62"/>
      <c r="D654" s="63"/>
      <c r="E654" s="61"/>
      <c r="F654" s="61"/>
      <c r="G654" s="61"/>
      <c r="H654" s="64"/>
      <c r="I654" s="74"/>
      <c r="K654" s="65"/>
      <c r="L654" s="65"/>
      <c r="M654" s="65"/>
      <c r="N654" s="65"/>
      <c r="O654" s="65"/>
      <c r="P654" s="65"/>
      <c r="Q654" s="65"/>
      <c r="R654" s="65"/>
    </row>
    <row r="655" spans="1:18" s="68" customFormat="1">
      <c r="A655" s="61"/>
      <c r="B655" s="62"/>
      <c r="C655" s="62"/>
      <c r="D655" s="63"/>
      <c r="E655" s="61"/>
      <c r="F655" s="61"/>
      <c r="G655" s="61"/>
      <c r="H655" s="64"/>
      <c r="I655" s="74"/>
      <c r="K655" s="65"/>
      <c r="L655" s="65"/>
      <c r="M655" s="65"/>
      <c r="N655" s="65"/>
      <c r="O655" s="65"/>
      <c r="P655" s="65"/>
      <c r="Q655" s="65"/>
      <c r="R655" s="65"/>
    </row>
    <row r="656" spans="1:18" s="68" customFormat="1">
      <c r="A656" s="61"/>
      <c r="B656" s="62"/>
      <c r="C656" s="62"/>
      <c r="D656" s="63"/>
      <c r="E656" s="61"/>
      <c r="F656" s="61"/>
      <c r="G656" s="61"/>
      <c r="H656" s="64"/>
      <c r="I656" s="74"/>
      <c r="K656" s="65"/>
      <c r="L656" s="65"/>
      <c r="M656" s="65"/>
      <c r="N656" s="65"/>
      <c r="O656" s="65"/>
      <c r="P656" s="65"/>
      <c r="Q656" s="65"/>
      <c r="R656" s="65"/>
    </row>
    <row r="657" spans="1:18" s="68" customFormat="1">
      <c r="A657" s="61"/>
      <c r="B657" s="62"/>
      <c r="C657" s="62"/>
      <c r="D657" s="63"/>
      <c r="E657" s="61"/>
      <c r="F657" s="61"/>
      <c r="G657" s="61"/>
      <c r="H657" s="64"/>
      <c r="I657" s="74"/>
      <c r="K657" s="65"/>
      <c r="L657" s="65"/>
      <c r="M657" s="65"/>
      <c r="N657" s="65"/>
      <c r="O657" s="65"/>
      <c r="P657" s="65"/>
      <c r="Q657" s="65"/>
      <c r="R657" s="65"/>
    </row>
    <row r="658" spans="1:18" s="68" customFormat="1">
      <c r="A658" s="61"/>
      <c r="B658" s="62"/>
      <c r="C658" s="62"/>
      <c r="D658" s="63"/>
      <c r="E658" s="61"/>
      <c r="F658" s="61"/>
      <c r="G658" s="61"/>
      <c r="H658" s="64"/>
      <c r="I658" s="74"/>
      <c r="K658" s="65"/>
      <c r="L658" s="65"/>
      <c r="M658" s="65"/>
      <c r="N658" s="65"/>
      <c r="O658" s="65"/>
      <c r="P658" s="65"/>
      <c r="Q658" s="65"/>
      <c r="R658" s="65"/>
    </row>
    <row r="659" spans="1:18" s="68" customFormat="1">
      <c r="A659" s="61"/>
      <c r="B659" s="62"/>
      <c r="C659" s="62"/>
      <c r="D659" s="63"/>
      <c r="E659" s="61"/>
      <c r="F659" s="61"/>
      <c r="G659" s="61"/>
      <c r="H659" s="64"/>
      <c r="I659" s="74"/>
      <c r="K659" s="65"/>
      <c r="L659" s="65"/>
      <c r="M659" s="65"/>
      <c r="N659" s="65"/>
      <c r="O659" s="65"/>
      <c r="P659" s="65"/>
      <c r="Q659" s="65"/>
      <c r="R659" s="65"/>
    </row>
    <row r="660" spans="1:18" s="68" customFormat="1">
      <c r="A660" s="61"/>
      <c r="B660" s="62"/>
      <c r="C660" s="62"/>
      <c r="D660" s="63"/>
      <c r="E660" s="61"/>
      <c r="F660" s="61"/>
      <c r="G660" s="61"/>
      <c r="H660" s="64"/>
      <c r="I660" s="74"/>
      <c r="K660" s="65"/>
      <c r="L660" s="65"/>
      <c r="M660" s="65"/>
      <c r="N660" s="65"/>
      <c r="O660" s="65"/>
      <c r="P660" s="65"/>
      <c r="Q660" s="65"/>
      <c r="R660" s="65"/>
    </row>
    <row r="661" spans="1:18" s="68" customFormat="1">
      <c r="A661" s="61"/>
      <c r="B661" s="62"/>
      <c r="C661" s="62"/>
      <c r="D661" s="63"/>
      <c r="E661" s="61"/>
      <c r="F661" s="61"/>
      <c r="G661" s="61"/>
      <c r="H661" s="64"/>
      <c r="I661" s="74"/>
      <c r="K661" s="65"/>
      <c r="L661" s="65"/>
      <c r="M661" s="65"/>
      <c r="N661" s="65"/>
      <c r="O661" s="65"/>
      <c r="P661" s="65"/>
      <c r="Q661" s="65"/>
      <c r="R661" s="65"/>
    </row>
    <row r="662" spans="1:18" s="68" customFormat="1">
      <c r="A662" s="61"/>
      <c r="B662" s="62"/>
      <c r="C662" s="62"/>
      <c r="D662" s="63"/>
      <c r="E662" s="61"/>
      <c r="F662" s="61"/>
      <c r="G662" s="61"/>
      <c r="H662" s="64"/>
      <c r="I662" s="74"/>
      <c r="K662" s="65"/>
      <c r="L662" s="65"/>
      <c r="M662" s="65"/>
      <c r="N662" s="65"/>
      <c r="O662" s="65"/>
      <c r="P662" s="65"/>
      <c r="Q662" s="65"/>
      <c r="R662" s="65"/>
    </row>
    <row r="663" spans="1:18" s="68" customFormat="1">
      <c r="A663" s="61"/>
      <c r="B663" s="62"/>
      <c r="C663" s="62"/>
      <c r="D663" s="63"/>
      <c r="E663" s="61"/>
      <c r="F663" s="61"/>
      <c r="G663" s="61"/>
      <c r="H663" s="64"/>
      <c r="I663" s="74"/>
      <c r="K663" s="65"/>
      <c r="L663" s="65"/>
      <c r="M663" s="65"/>
      <c r="N663" s="65"/>
      <c r="O663" s="65"/>
      <c r="P663" s="65"/>
      <c r="Q663" s="65"/>
      <c r="R663" s="65"/>
    </row>
    <row r="664" spans="1:18" s="68" customFormat="1">
      <c r="A664" s="61"/>
      <c r="B664" s="62"/>
      <c r="C664" s="62"/>
      <c r="D664" s="63"/>
      <c r="E664" s="61"/>
      <c r="F664" s="61"/>
      <c r="G664" s="61"/>
      <c r="H664" s="64"/>
      <c r="I664" s="74"/>
      <c r="K664" s="65"/>
      <c r="L664" s="65"/>
      <c r="M664" s="65"/>
      <c r="N664" s="65"/>
      <c r="O664" s="65"/>
      <c r="P664" s="65"/>
      <c r="Q664" s="65"/>
      <c r="R664" s="65"/>
    </row>
    <row r="665" spans="1:18" s="68" customFormat="1">
      <c r="A665" s="61"/>
      <c r="B665" s="62"/>
      <c r="C665" s="62"/>
      <c r="D665" s="63"/>
      <c r="E665" s="61"/>
      <c r="F665" s="61"/>
      <c r="G665" s="61"/>
      <c r="H665" s="64"/>
      <c r="I665" s="74"/>
      <c r="K665" s="65"/>
      <c r="L665" s="65"/>
      <c r="M665" s="65"/>
      <c r="N665" s="65"/>
      <c r="O665" s="65"/>
      <c r="P665" s="65"/>
      <c r="Q665" s="65"/>
      <c r="R665" s="65"/>
    </row>
    <row r="666" spans="1:18" s="68" customFormat="1">
      <c r="A666" s="61"/>
      <c r="B666" s="62"/>
      <c r="C666" s="62"/>
      <c r="D666" s="63"/>
      <c r="E666" s="61"/>
      <c r="F666" s="61"/>
      <c r="G666" s="61"/>
      <c r="H666" s="64"/>
      <c r="I666" s="74"/>
      <c r="K666" s="65"/>
      <c r="L666" s="65"/>
      <c r="M666" s="65"/>
      <c r="N666" s="65"/>
      <c r="O666" s="65"/>
      <c r="P666" s="65"/>
      <c r="Q666" s="65"/>
      <c r="R666" s="65"/>
    </row>
    <row r="667" spans="1:18" s="68" customFormat="1">
      <c r="A667" s="61"/>
      <c r="B667" s="62"/>
      <c r="C667" s="62"/>
      <c r="D667" s="63"/>
      <c r="E667" s="61"/>
      <c r="F667" s="61"/>
      <c r="G667" s="61"/>
      <c r="H667" s="64"/>
      <c r="I667" s="74"/>
      <c r="K667" s="65"/>
      <c r="L667" s="65"/>
      <c r="M667" s="65"/>
      <c r="N667" s="65"/>
      <c r="O667" s="65"/>
      <c r="P667" s="65"/>
      <c r="Q667" s="65"/>
      <c r="R667" s="65"/>
    </row>
    <row r="668" spans="1:18" s="68" customFormat="1">
      <c r="A668" s="61"/>
      <c r="B668" s="62"/>
      <c r="C668" s="62"/>
      <c r="D668" s="63"/>
      <c r="E668" s="61"/>
      <c r="F668" s="61"/>
      <c r="G668" s="61"/>
      <c r="H668" s="64"/>
      <c r="I668" s="74"/>
      <c r="K668" s="65"/>
      <c r="L668" s="65"/>
      <c r="M668" s="65"/>
      <c r="N668" s="65"/>
      <c r="O668" s="65"/>
      <c r="P668" s="65"/>
      <c r="Q668" s="65"/>
      <c r="R668" s="65"/>
    </row>
    <row r="669" spans="1:18" s="68" customFormat="1">
      <c r="A669" s="61"/>
      <c r="B669" s="62"/>
      <c r="C669" s="62"/>
      <c r="D669" s="63"/>
      <c r="E669" s="61"/>
      <c r="F669" s="61"/>
      <c r="G669" s="61"/>
      <c r="H669" s="64"/>
      <c r="I669" s="74"/>
      <c r="K669" s="65"/>
      <c r="L669" s="65"/>
      <c r="M669" s="65"/>
      <c r="N669" s="65"/>
      <c r="O669" s="65"/>
      <c r="P669" s="65"/>
      <c r="Q669" s="65"/>
      <c r="R669" s="65"/>
    </row>
    <row r="670" spans="1:18" s="68" customFormat="1">
      <c r="A670" s="61"/>
      <c r="B670" s="62"/>
      <c r="C670" s="62"/>
      <c r="D670" s="63"/>
      <c r="E670" s="61"/>
      <c r="F670" s="61"/>
      <c r="G670" s="61"/>
      <c r="H670" s="64"/>
      <c r="I670" s="74"/>
      <c r="K670" s="65"/>
      <c r="L670" s="65"/>
      <c r="M670" s="65"/>
      <c r="N670" s="65"/>
      <c r="O670" s="65"/>
      <c r="P670" s="65"/>
      <c r="Q670" s="65"/>
      <c r="R670" s="65"/>
    </row>
    <row r="671" spans="1:18" s="68" customFormat="1">
      <c r="A671" s="61"/>
      <c r="B671" s="62"/>
      <c r="C671" s="62"/>
      <c r="D671" s="63"/>
      <c r="E671" s="61"/>
      <c r="F671" s="61"/>
      <c r="G671" s="61"/>
      <c r="H671" s="64"/>
      <c r="I671" s="74"/>
      <c r="K671" s="65"/>
      <c r="L671" s="65"/>
      <c r="M671" s="65"/>
      <c r="N671" s="65"/>
      <c r="O671" s="65"/>
      <c r="P671" s="65"/>
      <c r="Q671" s="65"/>
      <c r="R671" s="65"/>
    </row>
    <row r="672" spans="1:18" s="68" customFormat="1">
      <c r="A672" s="61"/>
      <c r="B672" s="62"/>
      <c r="C672" s="62"/>
      <c r="D672" s="63"/>
      <c r="E672" s="61"/>
      <c r="F672" s="61"/>
      <c r="G672" s="61"/>
      <c r="H672" s="64"/>
      <c r="I672" s="74"/>
      <c r="K672" s="65"/>
      <c r="L672" s="65"/>
      <c r="M672" s="65"/>
      <c r="N672" s="65"/>
      <c r="O672" s="65"/>
      <c r="P672" s="65"/>
      <c r="Q672" s="65"/>
      <c r="R672" s="65"/>
    </row>
    <row r="673" spans="1:18" s="68" customFormat="1">
      <c r="A673" s="61"/>
      <c r="B673" s="62"/>
      <c r="C673" s="62"/>
      <c r="D673" s="63"/>
      <c r="E673" s="61"/>
      <c r="F673" s="61"/>
      <c r="G673" s="61"/>
      <c r="H673" s="64"/>
      <c r="I673" s="74"/>
      <c r="K673" s="65"/>
      <c r="L673" s="65"/>
      <c r="M673" s="65"/>
      <c r="N673" s="65"/>
      <c r="O673" s="65"/>
      <c r="P673" s="65"/>
      <c r="Q673" s="65"/>
      <c r="R673" s="65"/>
    </row>
    <row r="674" spans="1:18" s="68" customFormat="1">
      <c r="A674" s="61"/>
      <c r="B674" s="62"/>
      <c r="C674" s="62"/>
      <c r="D674" s="63"/>
      <c r="E674" s="61"/>
      <c r="F674" s="61"/>
      <c r="G674" s="61"/>
      <c r="H674" s="64"/>
      <c r="I674" s="74"/>
      <c r="K674" s="65"/>
      <c r="L674" s="65"/>
      <c r="M674" s="65"/>
      <c r="N674" s="65"/>
      <c r="O674" s="65"/>
      <c r="P674" s="65"/>
      <c r="Q674" s="65"/>
      <c r="R674" s="65"/>
    </row>
    <row r="675" spans="1:18" s="68" customFormat="1">
      <c r="A675" s="61"/>
      <c r="B675" s="62"/>
      <c r="C675" s="62"/>
      <c r="D675" s="63"/>
      <c r="E675" s="61"/>
      <c r="F675" s="61"/>
      <c r="G675" s="61"/>
      <c r="H675" s="64"/>
      <c r="I675" s="74"/>
      <c r="K675" s="65"/>
      <c r="L675" s="65"/>
      <c r="M675" s="65"/>
      <c r="N675" s="65"/>
      <c r="O675" s="65"/>
      <c r="P675" s="65"/>
      <c r="Q675" s="65"/>
      <c r="R675" s="65"/>
    </row>
    <row r="676" spans="1:18" s="68" customFormat="1">
      <c r="A676" s="61"/>
      <c r="B676" s="62"/>
      <c r="C676" s="62"/>
      <c r="D676" s="63"/>
      <c r="E676" s="61"/>
      <c r="F676" s="61"/>
      <c r="G676" s="61"/>
      <c r="H676" s="64"/>
      <c r="I676" s="74"/>
      <c r="K676" s="65"/>
      <c r="L676" s="65"/>
      <c r="M676" s="65"/>
      <c r="N676" s="65"/>
      <c r="O676" s="65"/>
      <c r="P676" s="65"/>
      <c r="Q676" s="65"/>
      <c r="R676" s="65"/>
    </row>
    <row r="677" spans="1:18" s="68" customFormat="1">
      <c r="A677" s="61"/>
      <c r="B677" s="62"/>
      <c r="C677" s="62"/>
      <c r="D677" s="63"/>
      <c r="E677" s="61"/>
      <c r="F677" s="61"/>
      <c r="G677" s="61"/>
      <c r="H677" s="64"/>
      <c r="I677" s="74"/>
      <c r="K677" s="65"/>
      <c r="L677" s="65"/>
      <c r="M677" s="65"/>
      <c r="N677" s="65"/>
      <c r="O677" s="65"/>
      <c r="P677" s="65"/>
      <c r="Q677" s="65"/>
      <c r="R677" s="65"/>
    </row>
    <row r="678" spans="1:18" s="68" customFormat="1">
      <c r="A678" s="61"/>
      <c r="B678" s="62"/>
      <c r="C678" s="62"/>
      <c r="D678" s="63"/>
      <c r="E678" s="61"/>
      <c r="F678" s="61"/>
      <c r="G678" s="61"/>
      <c r="H678" s="64"/>
      <c r="I678" s="74"/>
      <c r="K678" s="65"/>
      <c r="L678" s="65"/>
      <c r="M678" s="65"/>
      <c r="N678" s="65"/>
      <c r="O678" s="65"/>
      <c r="P678" s="65"/>
      <c r="Q678" s="65"/>
      <c r="R678" s="65"/>
    </row>
    <row r="679" spans="1:18" s="68" customFormat="1">
      <c r="A679" s="61"/>
      <c r="B679" s="62"/>
      <c r="C679" s="62"/>
      <c r="D679" s="63"/>
      <c r="E679" s="61"/>
      <c r="F679" s="61"/>
      <c r="G679" s="61"/>
      <c r="H679" s="64"/>
      <c r="I679" s="74"/>
      <c r="K679" s="65"/>
      <c r="L679" s="65"/>
      <c r="M679" s="65"/>
      <c r="N679" s="65"/>
      <c r="O679" s="65"/>
      <c r="P679" s="65"/>
      <c r="Q679" s="65"/>
      <c r="R679" s="65"/>
    </row>
    <row r="680" spans="1:18" s="68" customFormat="1">
      <c r="A680" s="61"/>
      <c r="B680" s="62"/>
      <c r="C680" s="62"/>
      <c r="D680" s="63"/>
      <c r="E680" s="61"/>
      <c r="F680" s="61"/>
      <c r="G680" s="61"/>
      <c r="H680" s="64"/>
      <c r="I680" s="74"/>
      <c r="K680" s="65"/>
      <c r="L680" s="65"/>
      <c r="M680" s="65"/>
      <c r="N680" s="65"/>
      <c r="O680" s="65"/>
      <c r="P680" s="65"/>
      <c r="Q680" s="65"/>
      <c r="R680" s="65"/>
    </row>
    <row r="681" spans="1:18" s="68" customFormat="1">
      <c r="A681" s="61"/>
      <c r="B681" s="62"/>
      <c r="C681" s="62"/>
      <c r="D681" s="63"/>
      <c r="E681" s="61"/>
      <c r="F681" s="61"/>
      <c r="G681" s="61"/>
      <c r="H681" s="64"/>
      <c r="I681" s="74"/>
      <c r="K681" s="65"/>
      <c r="L681" s="65"/>
      <c r="M681" s="65"/>
      <c r="N681" s="65"/>
      <c r="O681" s="65"/>
      <c r="P681" s="65"/>
      <c r="Q681" s="65"/>
      <c r="R681" s="65"/>
    </row>
    <row r="682" spans="1:18" s="68" customFormat="1">
      <c r="A682" s="61"/>
      <c r="B682" s="62"/>
      <c r="C682" s="62"/>
      <c r="D682" s="63"/>
      <c r="E682" s="61"/>
      <c r="F682" s="61"/>
      <c r="G682" s="61"/>
      <c r="H682" s="64"/>
      <c r="I682" s="74"/>
      <c r="K682" s="65"/>
      <c r="L682" s="65"/>
      <c r="M682" s="65"/>
      <c r="N682" s="65"/>
      <c r="O682" s="65"/>
      <c r="P682" s="65"/>
      <c r="Q682" s="65"/>
      <c r="R682" s="65"/>
    </row>
    <row r="683" spans="1:18" s="68" customFormat="1">
      <c r="A683" s="61"/>
      <c r="B683" s="62"/>
      <c r="C683" s="62"/>
      <c r="D683" s="63"/>
      <c r="E683" s="61"/>
      <c r="F683" s="61"/>
      <c r="G683" s="61"/>
      <c r="H683" s="64"/>
      <c r="I683" s="74"/>
      <c r="K683" s="65"/>
      <c r="L683" s="65"/>
      <c r="M683" s="65"/>
      <c r="N683" s="65"/>
      <c r="O683" s="65"/>
      <c r="P683" s="65"/>
      <c r="Q683" s="65"/>
      <c r="R683" s="65"/>
    </row>
    <row r="684" spans="1:18" s="68" customFormat="1">
      <c r="A684" s="61"/>
      <c r="B684" s="62"/>
      <c r="C684" s="62"/>
      <c r="D684" s="63"/>
      <c r="E684" s="61"/>
      <c r="F684" s="61"/>
      <c r="G684" s="61"/>
      <c r="H684" s="64"/>
      <c r="I684" s="74"/>
      <c r="K684" s="65"/>
      <c r="L684" s="65"/>
      <c r="M684" s="65"/>
      <c r="N684" s="65"/>
      <c r="O684" s="65"/>
      <c r="P684" s="65"/>
      <c r="Q684" s="65"/>
      <c r="R684" s="65"/>
    </row>
    <row r="685" spans="1:18" s="68" customFormat="1">
      <c r="A685" s="61"/>
      <c r="B685" s="62"/>
      <c r="C685" s="62"/>
      <c r="D685" s="63"/>
      <c r="E685" s="61"/>
      <c r="F685" s="61"/>
      <c r="G685" s="61"/>
      <c r="H685" s="64"/>
      <c r="I685" s="74"/>
      <c r="K685" s="65"/>
      <c r="L685" s="65"/>
      <c r="M685" s="65"/>
      <c r="N685" s="65"/>
      <c r="O685" s="65"/>
      <c r="P685" s="65"/>
      <c r="Q685" s="65"/>
      <c r="R685" s="65"/>
    </row>
    <row r="686" spans="1:18" s="68" customFormat="1">
      <c r="A686" s="61"/>
      <c r="B686" s="62"/>
      <c r="C686" s="62"/>
      <c r="D686" s="63"/>
      <c r="E686" s="61"/>
      <c r="F686" s="61"/>
      <c r="G686" s="61"/>
      <c r="H686" s="64"/>
      <c r="I686" s="74"/>
      <c r="K686" s="65"/>
      <c r="L686" s="65"/>
      <c r="M686" s="65"/>
      <c r="N686" s="65"/>
      <c r="O686" s="65"/>
      <c r="P686" s="65"/>
      <c r="Q686" s="65"/>
      <c r="R686" s="65"/>
    </row>
    <row r="687" spans="1:18" s="68" customFormat="1">
      <c r="A687" s="61"/>
      <c r="B687" s="62"/>
      <c r="C687" s="62"/>
      <c r="D687" s="63"/>
      <c r="E687" s="61"/>
      <c r="F687" s="61"/>
      <c r="G687" s="61"/>
      <c r="H687" s="64"/>
      <c r="I687" s="74"/>
      <c r="K687" s="65"/>
      <c r="L687" s="65"/>
      <c r="M687" s="65"/>
      <c r="N687" s="65"/>
      <c r="O687" s="65"/>
      <c r="P687" s="65"/>
      <c r="Q687" s="65"/>
      <c r="R687" s="65"/>
    </row>
    <row r="688" spans="1:18" s="68" customFormat="1">
      <c r="A688" s="61"/>
      <c r="B688" s="62"/>
      <c r="C688" s="62"/>
      <c r="D688" s="63"/>
      <c r="E688" s="61"/>
      <c r="F688" s="61"/>
      <c r="G688" s="61"/>
      <c r="H688" s="64"/>
      <c r="I688" s="74"/>
      <c r="K688" s="65"/>
      <c r="L688" s="65"/>
      <c r="M688" s="65"/>
      <c r="N688" s="65"/>
      <c r="O688" s="65"/>
      <c r="P688" s="65"/>
      <c r="Q688" s="65"/>
      <c r="R688" s="65"/>
    </row>
    <row r="689" spans="1:18" s="68" customFormat="1">
      <c r="A689" s="61"/>
      <c r="B689" s="62"/>
      <c r="C689" s="62"/>
      <c r="D689" s="63"/>
      <c r="E689" s="61"/>
      <c r="F689" s="61"/>
      <c r="G689" s="61"/>
      <c r="H689" s="64"/>
      <c r="I689" s="74"/>
      <c r="K689" s="65"/>
      <c r="L689" s="65"/>
      <c r="M689" s="65"/>
      <c r="N689" s="65"/>
      <c r="O689" s="65"/>
      <c r="P689" s="65"/>
      <c r="Q689" s="65"/>
      <c r="R689" s="65"/>
    </row>
    <row r="690" spans="1:18" s="68" customFormat="1">
      <c r="A690" s="61"/>
      <c r="B690" s="62"/>
      <c r="C690" s="62"/>
      <c r="D690" s="63"/>
      <c r="E690" s="61"/>
      <c r="F690" s="61"/>
      <c r="G690" s="61"/>
      <c r="H690" s="64"/>
      <c r="I690" s="74"/>
      <c r="K690" s="65"/>
      <c r="L690" s="65"/>
      <c r="M690" s="65"/>
      <c r="N690" s="65"/>
      <c r="O690" s="65"/>
      <c r="P690" s="65"/>
      <c r="Q690" s="65"/>
      <c r="R690" s="65"/>
    </row>
    <row r="691" spans="1:18" s="68" customFormat="1">
      <c r="A691" s="61"/>
      <c r="B691" s="62"/>
      <c r="C691" s="62"/>
      <c r="D691" s="63"/>
      <c r="E691" s="61"/>
      <c r="F691" s="61"/>
      <c r="G691" s="61"/>
      <c r="H691" s="64"/>
      <c r="I691" s="74"/>
      <c r="K691" s="65"/>
      <c r="L691" s="65"/>
      <c r="M691" s="65"/>
      <c r="N691" s="65"/>
      <c r="O691" s="65"/>
      <c r="P691" s="65"/>
      <c r="Q691" s="65"/>
      <c r="R691" s="65"/>
    </row>
    <row r="692" spans="1:18" s="68" customFormat="1">
      <c r="A692" s="61"/>
      <c r="B692" s="62"/>
      <c r="C692" s="62"/>
      <c r="D692" s="63"/>
      <c r="E692" s="61"/>
      <c r="F692" s="61"/>
      <c r="G692" s="61"/>
      <c r="H692" s="64"/>
      <c r="I692" s="74"/>
      <c r="K692" s="65"/>
      <c r="L692" s="65"/>
      <c r="M692" s="65"/>
      <c r="N692" s="65"/>
      <c r="O692" s="65"/>
      <c r="P692" s="65"/>
      <c r="Q692" s="65"/>
      <c r="R692" s="65"/>
    </row>
    <row r="693" spans="1:18" s="68" customFormat="1">
      <c r="A693" s="61"/>
      <c r="B693" s="62"/>
      <c r="C693" s="62"/>
      <c r="D693" s="63"/>
      <c r="E693" s="61"/>
      <c r="F693" s="61"/>
      <c r="G693" s="61"/>
      <c r="H693" s="64"/>
      <c r="I693" s="74"/>
      <c r="K693" s="65"/>
      <c r="L693" s="65"/>
      <c r="M693" s="65"/>
      <c r="N693" s="65"/>
      <c r="O693" s="65"/>
      <c r="P693" s="65"/>
      <c r="Q693" s="65"/>
      <c r="R693" s="65"/>
    </row>
    <row r="694" spans="1:18" s="68" customFormat="1">
      <c r="A694" s="61"/>
      <c r="B694" s="62"/>
      <c r="C694" s="62"/>
      <c r="D694" s="63"/>
      <c r="E694" s="61"/>
      <c r="F694" s="61"/>
      <c r="G694" s="61"/>
      <c r="H694" s="64"/>
      <c r="I694" s="74"/>
      <c r="K694" s="65"/>
      <c r="L694" s="65"/>
      <c r="M694" s="65"/>
      <c r="N694" s="65"/>
      <c r="O694" s="65"/>
      <c r="P694" s="65"/>
      <c r="Q694" s="65"/>
      <c r="R694" s="65"/>
    </row>
    <row r="695" spans="1:18" s="68" customFormat="1">
      <c r="A695" s="61"/>
      <c r="B695" s="62"/>
      <c r="C695" s="62"/>
      <c r="D695" s="63"/>
      <c r="E695" s="61"/>
      <c r="F695" s="61"/>
      <c r="G695" s="61"/>
      <c r="H695" s="64"/>
      <c r="I695" s="74"/>
      <c r="K695" s="65"/>
      <c r="L695" s="65"/>
      <c r="M695" s="65"/>
      <c r="N695" s="65"/>
      <c r="O695" s="65"/>
      <c r="P695" s="65"/>
      <c r="Q695" s="65"/>
      <c r="R695" s="65"/>
    </row>
    <row r="696" spans="1:18" s="68" customFormat="1">
      <c r="A696" s="61"/>
      <c r="B696" s="62"/>
      <c r="C696" s="62"/>
      <c r="D696" s="63"/>
      <c r="E696" s="61"/>
      <c r="F696" s="61"/>
      <c r="G696" s="61"/>
      <c r="H696" s="64"/>
      <c r="I696" s="74"/>
      <c r="K696" s="65"/>
      <c r="L696" s="65"/>
      <c r="M696" s="65"/>
      <c r="N696" s="65"/>
      <c r="O696" s="65"/>
      <c r="P696" s="65"/>
      <c r="Q696" s="65"/>
      <c r="R696" s="65"/>
    </row>
    <row r="697" spans="1:18" s="68" customFormat="1">
      <c r="A697" s="61"/>
      <c r="B697" s="62"/>
      <c r="C697" s="62"/>
      <c r="D697" s="63"/>
      <c r="E697" s="61"/>
      <c r="F697" s="61"/>
      <c r="G697" s="61"/>
      <c r="H697" s="64"/>
      <c r="I697" s="74"/>
      <c r="K697" s="65"/>
      <c r="L697" s="65"/>
      <c r="M697" s="65"/>
      <c r="N697" s="65"/>
      <c r="O697" s="65"/>
      <c r="P697" s="65"/>
      <c r="Q697" s="65"/>
      <c r="R697" s="65"/>
    </row>
    <row r="698" spans="1:18" s="68" customFormat="1">
      <c r="A698" s="61"/>
      <c r="B698" s="62"/>
      <c r="C698" s="62"/>
      <c r="D698" s="63"/>
      <c r="E698" s="61"/>
      <c r="F698" s="61"/>
      <c r="G698" s="61"/>
      <c r="H698" s="64"/>
      <c r="I698" s="74"/>
      <c r="K698" s="65"/>
      <c r="L698" s="65"/>
      <c r="M698" s="65"/>
      <c r="N698" s="65"/>
      <c r="O698" s="65"/>
      <c r="P698" s="65"/>
      <c r="Q698" s="65"/>
      <c r="R698" s="65"/>
    </row>
    <row r="699" spans="1:18" s="68" customFormat="1">
      <c r="A699" s="61"/>
      <c r="B699" s="62"/>
      <c r="C699" s="62"/>
      <c r="D699" s="63"/>
      <c r="E699" s="61"/>
      <c r="F699" s="61"/>
      <c r="G699" s="61"/>
      <c r="H699" s="64"/>
      <c r="I699" s="74"/>
      <c r="K699" s="65"/>
      <c r="L699" s="65"/>
      <c r="M699" s="65"/>
      <c r="N699" s="65"/>
      <c r="O699" s="65"/>
      <c r="P699" s="65"/>
      <c r="Q699" s="65"/>
      <c r="R699" s="65"/>
    </row>
    <row r="700" spans="1:18" s="68" customFormat="1">
      <c r="A700" s="61"/>
      <c r="B700" s="62"/>
      <c r="C700" s="62"/>
      <c r="D700" s="63"/>
      <c r="E700" s="61"/>
      <c r="F700" s="61"/>
      <c r="G700" s="61"/>
      <c r="H700" s="64"/>
      <c r="I700" s="74"/>
      <c r="K700" s="65"/>
      <c r="L700" s="65"/>
      <c r="M700" s="65"/>
      <c r="N700" s="65"/>
      <c r="O700" s="65"/>
      <c r="P700" s="65"/>
      <c r="Q700" s="65"/>
      <c r="R700" s="65"/>
    </row>
    <row r="701" spans="1:18" s="68" customFormat="1">
      <c r="A701" s="61"/>
      <c r="B701" s="62"/>
      <c r="C701" s="62"/>
      <c r="D701" s="63"/>
      <c r="E701" s="61"/>
      <c r="F701" s="61"/>
      <c r="G701" s="61"/>
      <c r="H701" s="64"/>
      <c r="I701" s="74"/>
      <c r="K701" s="65"/>
      <c r="L701" s="65"/>
      <c r="M701" s="65"/>
      <c r="N701" s="65"/>
      <c r="O701" s="65"/>
      <c r="P701" s="65"/>
      <c r="Q701" s="65"/>
      <c r="R701" s="65"/>
    </row>
    <row r="702" spans="1:18" s="68" customFormat="1">
      <c r="A702" s="61"/>
      <c r="B702" s="62"/>
      <c r="C702" s="62"/>
      <c r="D702" s="63"/>
      <c r="E702" s="61"/>
      <c r="F702" s="61"/>
      <c r="G702" s="61"/>
      <c r="H702" s="64"/>
      <c r="I702" s="74"/>
      <c r="K702" s="65"/>
      <c r="L702" s="65"/>
      <c r="M702" s="65"/>
      <c r="N702" s="65"/>
      <c r="O702" s="65"/>
      <c r="P702" s="65"/>
      <c r="Q702" s="65"/>
      <c r="R702" s="65"/>
    </row>
    <row r="703" spans="1:18" s="68" customFormat="1">
      <c r="A703" s="61"/>
      <c r="B703" s="62"/>
      <c r="C703" s="62"/>
      <c r="D703" s="63"/>
      <c r="E703" s="61"/>
      <c r="F703" s="61"/>
      <c r="G703" s="61"/>
      <c r="H703" s="64"/>
      <c r="I703" s="74"/>
      <c r="K703" s="65"/>
      <c r="L703" s="65"/>
      <c r="M703" s="65"/>
      <c r="N703" s="65"/>
      <c r="O703" s="65"/>
      <c r="P703" s="65"/>
      <c r="Q703" s="65"/>
      <c r="R703" s="65"/>
    </row>
    <row r="704" spans="1:18" s="68" customFormat="1">
      <c r="A704" s="61"/>
      <c r="B704" s="62"/>
      <c r="C704" s="62"/>
      <c r="D704" s="63"/>
      <c r="E704" s="61"/>
      <c r="F704" s="61"/>
      <c r="G704" s="61"/>
      <c r="H704" s="64"/>
      <c r="I704" s="74"/>
      <c r="K704" s="65"/>
      <c r="L704" s="65"/>
      <c r="M704" s="65"/>
      <c r="N704" s="65"/>
      <c r="O704" s="65"/>
      <c r="P704" s="65"/>
      <c r="Q704" s="65"/>
      <c r="R704" s="65"/>
    </row>
    <row r="705" spans="1:18" s="68" customFormat="1">
      <c r="A705" s="61"/>
      <c r="B705" s="62"/>
      <c r="C705" s="62"/>
      <c r="D705" s="63"/>
      <c r="E705" s="61"/>
      <c r="F705" s="61"/>
      <c r="G705" s="61"/>
      <c r="H705" s="64"/>
      <c r="I705" s="74"/>
      <c r="K705" s="65"/>
      <c r="L705" s="65"/>
      <c r="M705" s="65"/>
      <c r="N705" s="65"/>
      <c r="O705" s="65"/>
      <c r="P705" s="65"/>
      <c r="Q705" s="65"/>
      <c r="R705" s="65"/>
    </row>
    <row r="706" spans="1:18" s="68" customFormat="1">
      <c r="A706" s="61"/>
      <c r="B706" s="62"/>
      <c r="C706" s="62"/>
      <c r="D706" s="63"/>
      <c r="E706" s="61"/>
      <c r="F706" s="61"/>
      <c r="G706" s="61"/>
      <c r="H706" s="64"/>
      <c r="I706" s="74"/>
      <c r="K706" s="65"/>
      <c r="L706" s="65"/>
      <c r="M706" s="65"/>
      <c r="N706" s="65"/>
      <c r="O706" s="65"/>
      <c r="P706" s="65"/>
      <c r="Q706" s="65"/>
      <c r="R706" s="65"/>
    </row>
    <row r="707" spans="1:18" s="68" customFormat="1">
      <c r="A707" s="61"/>
      <c r="B707" s="62"/>
      <c r="C707" s="62"/>
      <c r="D707" s="63"/>
      <c r="E707" s="61"/>
      <c r="F707" s="61"/>
      <c r="G707" s="61"/>
      <c r="H707" s="64"/>
      <c r="I707" s="74"/>
      <c r="K707" s="65"/>
      <c r="L707" s="65"/>
      <c r="M707" s="65"/>
      <c r="N707" s="65"/>
      <c r="O707" s="65"/>
      <c r="P707" s="65"/>
      <c r="Q707" s="65"/>
      <c r="R707" s="65"/>
    </row>
    <row r="708" spans="1:18" s="68" customFormat="1">
      <c r="A708" s="61"/>
      <c r="B708" s="62"/>
      <c r="C708" s="62"/>
      <c r="D708" s="63"/>
      <c r="E708" s="61"/>
      <c r="F708" s="61"/>
      <c r="G708" s="61"/>
      <c r="H708" s="64"/>
      <c r="I708" s="74"/>
      <c r="K708" s="65"/>
      <c r="L708" s="65"/>
      <c r="M708" s="65"/>
      <c r="N708" s="65"/>
      <c r="O708" s="65"/>
      <c r="P708" s="65"/>
      <c r="Q708" s="65"/>
      <c r="R708" s="65"/>
    </row>
    <row r="709" spans="1:18" s="68" customFormat="1">
      <c r="A709" s="61"/>
      <c r="B709" s="62"/>
      <c r="C709" s="62"/>
      <c r="D709" s="63"/>
      <c r="E709" s="61"/>
      <c r="F709" s="61"/>
      <c r="G709" s="61"/>
      <c r="H709" s="64"/>
      <c r="I709" s="74"/>
      <c r="K709" s="65"/>
      <c r="L709" s="65"/>
      <c r="M709" s="65"/>
      <c r="N709" s="65"/>
      <c r="O709" s="65"/>
      <c r="P709" s="65"/>
      <c r="Q709" s="65"/>
      <c r="R709" s="65"/>
    </row>
    <row r="710" spans="1:18" s="68" customFormat="1">
      <c r="A710" s="61"/>
      <c r="B710" s="62"/>
      <c r="C710" s="62"/>
      <c r="D710" s="63"/>
      <c r="E710" s="61"/>
      <c r="F710" s="61"/>
      <c r="G710" s="61"/>
      <c r="H710" s="64"/>
      <c r="I710" s="74"/>
      <c r="K710" s="65"/>
      <c r="L710" s="65"/>
      <c r="M710" s="65"/>
      <c r="N710" s="65"/>
      <c r="O710" s="65"/>
      <c r="P710" s="65"/>
      <c r="Q710" s="65"/>
      <c r="R710" s="65"/>
    </row>
    <row r="711" spans="1:18" s="68" customFormat="1">
      <c r="A711" s="61"/>
      <c r="B711" s="62"/>
      <c r="C711" s="62"/>
      <c r="D711" s="63"/>
      <c r="E711" s="61"/>
      <c r="F711" s="61"/>
      <c r="G711" s="61"/>
      <c r="H711" s="64"/>
      <c r="I711" s="74"/>
      <c r="K711" s="65"/>
      <c r="L711" s="65"/>
      <c r="M711" s="65"/>
      <c r="N711" s="65"/>
      <c r="O711" s="65"/>
      <c r="P711" s="65"/>
      <c r="Q711" s="65"/>
      <c r="R711" s="65"/>
    </row>
    <row r="712" spans="1:18" s="68" customFormat="1">
      <c r="A712" s="61"/>
      <c r="B712" s="62"/>
      <c r="C712" s="62"/>
      <c r="D712" s="63"/>
      <c r="E712" s="61"/>
      <c r="F712" s="61"/>
      <c r="G712" s="61"/>
      <c r="H712" s="64"/>
      <c r="I712" s="74"/>
      <c r="K712" s="65"/>
      <c r="L712" s="65"/>
      <c r="M712" s="65"/>
      <c r="N712" s="65"/>
      <c r="O712" s="65"/>
      <c r="P712" s="65"/>
      <c r="Q712" s="65"/>
      <c r="R712" s="65"/>
    </row>
    <row r="713" spans="1:18" s="68" customFormat="1">
      <c r="A713" s="61"/>
      <c r="B713" s="62"/>
      <c r="C713" s="62"/>
      <c r="D713" s="63"/>
      <c r="E713" s="61"/>
      <c r="F713" s="61"/>
      <c r="G713" s="61"/>
      <c r="H713" s="64"/>
      <c r="I713" s="74"/>
      <c r="K713" s="65"/>
      <c r="L713" s="65"/>
      <c r="M713" s="65"/>
      <c r="N713" s="65"/>
      <c r="O713" s="65"/>
      <c r="P713" s="65"/>
      <c r="Q713" s="65"/>
      <c r="R713" s="65"/>
    </row>
    <row r="714" spans="1:18" s="68" customFormat="1">
      <c r="A714" s="61"/>
      <c r="B714" s="62"/>
      <c r="C714" s="62"/>
      <c r="D714" s="63"/>
      <c r="E714" s="61"/>
      <c r="F714" s="61"/>
      <c r="G714" s="61"/>
      <c r="H714" s="64"/>
      <c r="I714" s="74"/>
      <c r="K714" s="65"/>
      <c r="L714" s="65"/>
      <c r="M714" s="65"/>
      <c r="N714" s="65"/>
      <c r="O714" s="65"/>
      <c r="P714" s="65"/>
      <c r="Q714" s="65"/>
      <c r="R714" s="65"/>
    </row>
    <row r="715" spans="1:18" s="68" customFormat="1">
      <c r="A715" s="61"/>
      <c r="B715" s="62"/>
      <c r="C715" s="62"/>
      <c r="D715" s="63"/>
      <c r="E715" s="61"/>
      <c r="F715" s="61"/>
      <c r="G715" s="61"/>
      <c r="H715" s="64"/>
      <c r="I715" s="74"/>
      <c r="K715" s="65"/>
      <c r="L715" s="65"/>
      <c r="M715" s="65"/>
      <c r="N715" s="65"/>
      <c r="O715" s="65"/>
      <c r="P715" s="65"/>
      <c r="Q715" s="65"/>
      <c r="R715" s="65"/>
    </row>
    <row r="716" spans="1:18" s="68" customFormat="1">
      <c r="A716" s="61"/>
      <c r="B716" s="62"/>
      <c r="C716" s="62"/>
      <c r="D716" s="63"/>
      <c r="E716" s="61"/>
      <c r="F716" s="61"/>
      <c r="G716" s="61"/>
      <c r="H716" s="64"/>
      <c r="I716" s="74"/>
      <c r="K716" s="65"/>
      <c r="L716" s="65"/>
      <c r="M716" s="65"/>
      <c r="N716" s="65"/>
      <c r="O716" s="65"/>
      <c r="P716" s="65"/>
      <c r="Q716" s="65"/>
      <c r="R716" s="65"/>
    </row>
    <row r="717" spans="1:18" s="68" customFormat="1">
      <c r="A717" s="61"/>
      <c r="B717" s="62"/>
      <c r="C717" s="62"/>
      <c r="D717" s="63"/>
      <c r="E717" s="61"/>
      <c r="F717" s="61"/>
      <c r="G717" s="61"/>
      <c r="H717" s="64"/>
      <c r="I717" s="74"/>
      <c r="K717" s="65"/>
      <c r="L717" s="65"/>
      <c r="M717" s="65"/>
      <c r="N717" s="65"/>
      <c r="O717" s="65"/>
      <c r="P717" s="65"/>
      <c r="Q717" s="65"/>
      <c r="R717" s="65"/>
    </row>
    <row r="718" spans="1:18" s="68" customFormat="1">
      <c r="A718" s="61"/>
      <c r="B718" s="62"/>
      <c r="C718" s="62"/>
      <c r="D718" s="63"/>
      <c r="E718" s="61"/>
      <c r="F718" s="61"/>
      <c r="G718" s="61"/>
      <c r="H718" s="64"/>
      <c r="I718" s="74"/>
      <c r="K718" s="65"/>
      <c r="L718" s="65"/>
      <c r="M718" s="65"/>
      <c r="N718" s="65"/>
      <c r="O718" s="65"/>
      <c r="P718" s="65"/>
      <c r="Q718" s="65"/>
      <c r="R718" s="65"/>
    </row>
    <row r="719" spans="1:18" s="68" customFormat="1">
      <c r="A719" s="61"/>
      <c r="B719" s="62"/>
      <c r="C719" s="62"/>
      <c r="D719" s="63"/>
      <c r="E719" s="61"/>
      <c r="F719" s="61"/>
      <c r="G719" s="61"/>
      <c r="H719" s="64"/>
      <c r="I719" s="74"/>
      <c r="K719" s="65"/>
      <c r="L719" s="65"/>
      <c r="M719" s="65"/>
      <c r="N719" s="65"/>
      <c r="O719" s="65"/>
      <c r="P719" s="65"/>
      <c r="Q719" s="65"/>
      <c r="R719" s="65"/>
    </row>
    <row r="720" spans="1:18" s="68" customFormat="1">
      <c r="A720" s="61"/>
      <c r="B720" s="62"/>
      <c r="C720" s="62"/>
      <c r="D720" s="63"/>
      <c r="E720" s="61"/>
      <c r="F720" s="61"/>
      <c r="G720" s="61"/>
      <c r="H720" s="64"/>
      <c r="I720" s="74"/>
      <c r="K720" s="65"/>
      <c r="L720" s="65"/>
      <c r="M720" s="65"/>
      <c r="N720" s="65"/>
      <c r="O720" s="65"/>
      <c r="P720" s="65"/>
      <c r="Q720" s="65"/>
      <c r="R720" s="65"/>
    </row>
    <row r="721" spans="1:18" s="68" customFormat="1">
      <c r="A721" s="61"/>
      <c r="B721" s="62"/>
      <c r="C721" s="62"/>
      <c r="D721" s="63"/>
      <c r="E721" s="61"/>
      <c r="F721" s="61"/>
      <c r="G721" s="61"/>
      <c r="H721" s="64"/>
      <c r="I721" s="74"/>
      <c r="K721" s="65"/>
      <c r="L721" s="65"/>
      <c r="M721" s="65"/>
      <c r="N721" s="65"/>
      <c r="O721" s="65"/>
      <c r="P721" s="65"/>
      <c r="Q721" s="65"/>
      <c r="R721" s="65"/>
    </row>
    <row r="722" spans="1:18" s="68" customFormat="1">
      <c r="A722" s="61"/>
      <c r="B722" s="62"/>
      <c r="C722" s="62"/>
      <c r="D722" s="63"/>
      <c r="E722" s="61"/>
      <c r="F722" s="61"/>
      <c r="G722" s="61"/>
      <c r="H722" s="64"/>
      <c r="I722" s="74"/>
      <c r="K722" s="65"/>
      <c r="L722" s="65"/>
      <c r="M722" s="65"/>
      <c r="N722" s="65"/>
      <c r="O722" s="65"/>
      <c r="P722" s="65"/>
      <c r="Q722" s="65"/>
      <c r="R722" s="65"/>
    </row>
    <row r="723" spans="1:18" s="68" customFormat="1">
      <c r="A723" s="61"/>
      <c r="B723" s="62"/>
      <c r="C723" s="62"/>
      <c r="D723" s="63"/>
      <c r="E723" s="61"/>
      <c r="F723" s="61"/>
      <c r="G723" s="61"/>
      <c r="H723" s="64"/>
      <c r="I723" s="74"/>
      <c r="K723" s="65"/>
      <c r="L723" s="65"/>
      <c r="M723" s="65"/>
      <c r="N723" s="65"/>
      <c r="O723" s="65"/>
      <c r="P723" s="65"/>
      <c r="Q723" s="65"/>
      <c r="R723" s="65"/>
    </row>
    <row r="724" spans="1:18" s="68" customFormat="1">
      <c r="A724" s="61"/>
      <c r="B724" s="62"/>
      <c r="C724" s="62"/>
      <c r="D724" s="63"/>
      <c r="E724" s="61"/>
      <c r="F724" s="61"/>
      <c r="G724" s="61"/>
      <c r="H724" s="64"/>
      <c r="I724" s="74"/>
      <c r="K724" s="65"/>
      <c r="L724" s="65"/>
      <c r="M724" s="65"/>
      <c r="N724" s="65"/>
      <c r="O724" s="65"/>
      <c r="P724" s="65"/>
      <c r="Q724" s="65"/>
      <c r="R724" s="65"/>
    </row>
    <row r="725" spans="1:18" s="68" customFormat="1">
      <c r="A725" s="61"/>
      <c r="B725" s="62"/>
      <c r="C725" s="62"/>
      <c r="D725" s="63"/>
      <c r="E725" s="61"/>
      <c r="F725" s="61"/>
      <c r="G725" s="61"/>
      <c r="H725" s="64"/>
      <c r="I725" s="74"/>
      <c r="K725" s="65"/>
      <c r="L725" s="65"/>
      <c r="M725" s="65"/>
      <c r="N725" s="65"/>
      <c r="O725" s="65"/>
      <c r="P725" s="65"/>
      <c r="Q725" s="65"/>
      <c r="R725" s="65"/>
    </row>
    <row r="726" spans="1:18" s="68" customFormat="1">
      <c r="A726" s="61"/>
      <c r="B726" s="62"/>
      <c r="C726" s="62"/>
      <c r="D726" s="63"/>
      <c r="E726" s="61"/>
      <c r="F726" s="61"/>
      <c r="G726" s="61"/>
      <c r="H726" s="64"/>
      <c r="I726" s="74"/>
      <c r="K726" s="65"/>
      <c r="L726" s="65"/>
      <c r="M726" s="65"/>
      <c r="N726" s="65"/>
      <c r="O726" s="65"/>
      <c r="P726" s="65"/>
      <c r="Q726" s="65"/>
      <c r="R726" s="65"/>
    </row>
    <row r="727" spans="1:18" s="68" customFormat="1">
      <c r="A727" s="61"/>
      <c r="B727" s="62"/>
      <c r="C727" s="62"/>
      <c r="D727" s="63"/>
      <c r="E727" s="61"/>
      <c r="F727" s="61"/>
      <c r="G727" s="61"/>
      <c r="H727" s="64"/>
      <c r="I727" s="74"/>
      <c r="K727" s="65"/>
      <c r="L727" s="65"/>
      <c r="M727" s="65"/>
      <c r="N727" s="65"/>
      <c r="O727" s="65"/>
      <c r="P727" s="65"/>
      <c r="Q727" s="65"/>
      <c r="R727" s="65"/>
    </row>
    <row r="728" spans="1:18" s="68" customFormat="1">
      <c r="A728" s="61"/>
      <c r="B728" s="62"/>
      <c r="C728" s="62"/>
      <c r="D728" s="63"/>
      <c r="E728" s="61"/>
      <c r="F728" s="61"/>
      <c r="G728" s="61"/>
      <c r="H728" s="64"/>
      <c r="I728" s="74"/>
      <c r="K728" s="65"/>
      <c r="L728" s="65"/>
      <c r="M728" s="65"/>
      <c r="N728" s="65"/>
      <c r="O728" s="65"/>
      <c r="P728" s="65"/>
      <c r="Q728" s="65"/>
      <c r="R728" s="65"/>
    </row>
    <row r="729" spans="1:18" s="68" customFormat="1">
      <c r="A729" s="61"/>
      <c r="B729" s="62"/>
      <c r="C729" s="62"/>
      <c r="D729" s="63"/>
      <c r="E729" s="61"/>
      <c r="F729" s="61"/>
      <c r="G729" s="61"/>
      <c r="H729" s="64"/>
      <c r="I729" s="74"/>
      <c r="K729" s="65"/>
      <c r="L729" s="65"/>
      <c r="M729" s="65"/>
      <c r="N729" s="65"/>
      <c r="O729" s="65"/>
      <c r="P729" s="65"/>
      <c r="Q729" s="65"/>
      <c r="R729" s="65"/>
    </row>
    <row r="730" spans="1:18" s="68" customFormat="1">
      <c r="A730" s="61"/>
      <c r="B730" s="62"/>
      <c r="C730" s="62"/>
      <c r="D730" s="63"/>
      <c r="E730" s="61"/>
      <c r="F730" s="61"/>
      <c r="G730" s="61"/>
      <c r="H730" s="64"/>
      <c r="I730" s="74"/>
      <c r="K730" s="65"/>
      <c r="L730" s="65"/>
      <c r="M730" s="65"/>
      <c r="N730" s="65"/>
      <c r="O730" s="65"/>
      <c r="P730" s="65"/>
      <c r="Q730" s="65"/>
      <c r="R730" s="65"/>
    </row>
    <row r="731" spans="1:18" s="68" customFormat="1">
      <c r="A731" s="61"/>
      <c r="B731" s="62"/>
      <c r="C731" s="62"/>
      <c r="D731" s="63"/>
      <c r="E731" s="61"/>
      <c r="F731" s="61"/>
      <c r="G731" s="61"/>
      <c r="H731" s="64"/>
      <c r="I731" s="74"/>
      <c r="K731" s="65"/>
      <c r="L731" s="65"/>
      <c r="M731" s="65"/>
      <c r="N731" s="65"/>
      <c r="O731" s="65"/>
      <c r="P731" s="65"/>
      <c r="Q731" s="65"/>
      <c r="R731" s="65"/>
    </row>
    <row r="732" spans="1:18" s="68" customFormat="1">
      <c r="A732" s="61"/>
      <c r="B732" s="62"/>
      <c r="C732" s="62"/>
      <c r="D732" s="63"/>
      <c r="E732" s="61"/>
      <c r="F732" s="61"/>
      <c r="G732" s="61"/>
      <c r="H732" s="64"/>
      <c r="I732" s="74"/>
      <c r="K732" s="65"/>
      <c r="L732" s="65"/>
      <c r="M732" s="65"/>
      <c r="N732" s="65"/>
      <c r="O732" s="65"/>
      <c r="P732" s="65"/>
      <c r="Q732" s="65"/>
      <c r="R732" s="65"/>
    </row>
    <row r="733" spans="1:18" s="68" customFormat="1">
      <c r="A733" s="61"/>
      <c r="B733" s="62"/>
      <c r="C733" s="62"/>
      <c r="D733" s="63"/>
      <c r="E733" s="61"/>
      <c r="F733" s="61"/>
      <c r="G733" s="61"/>
      <c r="H733" s="64"/>
      <c r="I733" s="74"/>
      <c r="K733" s="65"/>
      <c r="L733" s="65"/>
      <c r="M733" s="65"/>
      <c r="N733" s="65"/>
      <c r="O733" s="65"/>
      <c r="P733" s="65"/>
      <c r="Q733" s="65"/>
      <c r="R733" s="65"/>
    </row>
    <row r="734" spans="1:18" s="68" customFormat="1">
      <c r="A734" s="61"/>
      <c r="B734" s="62"/>
      <c r="C734" s="62"/>
      <c r="D734" s="63"/>
      <c r="E734" s="61"/>
      <c r="F734" s="61"/>
      <c r="G734" s="61"/>
      <c r="H734" s="64"/>
      <c r="I734" s="74"/>
      <c r="K734" s="65"/>
      <c r="L734" s="65"/>
      <c r="M734" s="65"/>
      <c r="N734" s="65"/>
      <c r="O734" s="65"/>
      <c r="P734" s="65"/>
      <c r="Q734" s="65"/>
      <c r="R734" s="65"/>
    </row>
    <row r="735" spans="1:18" s="68" customFormat="1">
      <c r="A735" s="61"/>
      <c r="B735" s="62"/>
      <c r="C735" s="62"/>
      <c r="D735" s="63"/>
      <c r="E735" s="61"/>
      <c r="F735" s="61"/>
      <c r="G735" s="61"/>
      <c r="H735" s="64"/>
      <c r="I735" s="74"/>
      <c r="K735" s="65"/>
      <c r="L735" s="65"/>
      <c r="M735" s="65"/>
      <c r="N735" s="65"/>
      <c r="O735" s="65"/>
      <c r="P735" s="65"/>
      <c r="Q735" s="65"/>
      <c r="R735" s="65"/>
    </row>
    <row r="736" spans="1:18" s="68" customFormat="1">
      <c r="A736" s="61"/>
      <c r="B736" s="62"/>
      <c r="C736" s="62"/>
      <c r="D736" s="63"/>
      <c r="E736" s="61"/>
      <c r="F736" s="61"/>
      <c r="G736" s="61"/>
      <c r="H736" s="64"/>
      <c r="I736" s="74"/>
      <c r="K736" s="65"/>
      <c r="L736" s="65"/>
      <c r="M736" s="65"/>
      <c r="N736" s="65"/>
      <c r="O736" s="65"/>
      <c r="P736" s="65"/>
      <c r="Q736" s="65"/>
      <c r="R736" s="65"/>
    </row>
    <row r="737" spans="1:18" s="68" customFormat="1">
      <c r="A737" s="61"/>
      <c r="B737" s="62"/>
      <c r="C737" s="62"/>
      <c r="D737" s="63"/>
      <c r="E737" s="61"/>
      <c r="F737" s="61"/>
      <c r="G737" s="61"/>
      <c r="H737" s="64"/>
      <c r="I737" s="74"/>
      <c r="K737" s="65"/>
      <c r="L737" s="65"/>
      <c r="M737" s="65"/>
      <c r="N737" s="65"/>
      <c r="O737" s="65"/>
      <c r="P737" s="65"/>
      <c r="Q737" s="65"/>
      <c r="R737" s="65"/>
    </row>
    <row r="738" spans="1:18" s="68" customFormat="1">
      <c r="A738" s="61"/>
      <c r="B738" s="62"/>
      <c r="C738" s="62"/>
      <c r="D738" s="63"/>
      <c r="E738" s="61"/>
      <c r="F738" s="61"/>
      <c r="G738" s="61"/>
      <c r="H738" s="64"/>
      <c r="I738" s="74"/>
      <c r="K738" s="65"/>
      <c r="L738" s="65"/>
      <c r="M738" s="65"/>
      <c r="N738" s="65"/>
      <c r="O738" s="65"/>
      <c r="P738" s="65"/>
      <c r="Q738" s="65"/>
      <c r="R738" s="65"/>
    </row>
    <row r="739" spans="1:18" s="68" customFormat="1">
      <c r="A739" s="61"/>
      <c r="B739" s="62"/>
      <c r="C739" s="62"/>
      <c r="D739" s="63"/>
      <c r="E739" s="61"/>
      <c r="F739" s="61"/>
      <c r="G739" s="61"/>
      <c r="H739" s="64"/>
      <c r="I739" s="74"/>
      <c r="K739" s="65"/>
      <c r="L739" s="65"/>
      <c r="M739" s="65"/>
      <c r="N739" s="65"/>
      <c r="O739" s="65"/>
      <c r="P739" s="65"/>
      <c r="Q739" s="65"/>
      <c r="R739" s="65"/>
    </row>
    <row r="740" spans="1:18" s="68" customFormat="1">
      <c r="A740" s="61"/>
      <c r="B740" s="62"/>
      <c r="C740" s="62"/>
      <c r="D740" s="63"/>
      <c r="E740" s="61"/>
      <c r="F740" s="61"/>
      <c r="G740" s="61"/>
      <c r="H740" s="64"/>
      <c r="I740" s="74"/>
      <c r="K740" s="65"/>
      <c r="L740" s="65"/>
      <c r="M740" s="65"/>
      <c r="N740" s="65"/>
      <c r="O740" s="65"/>
      <c r="P740" s="65"/>
      <c r="Q740" s="65"/>
      <c r="R740" s="65"/>
    </row>
    <row r="741" spans="1:18" s="68" customFormat="1">
      <c r="A741" s="61"/>
      <c r="B741" s="62"/>
      <c r="C741" s="62"/>
      <c r="D741" s="63"/>
      <c r="E741" s="61"/>
      <c r="F741" s="61"/>
      <c r="G741" s="61"/>
      <c r="H741" s="64"/>
      <c r="I741" s="74"/>
      <c r="K741" s="65"/>
      <c r="L741" s="65"/>
      <c r="M741" s="65"/>
      <c r="N741" s="65"/>
      <c r="O741" s="65"/>
      <c r="P741" s="65"/>
      <c r="Q741" s="65"/>
      <c r="R741" s="65"/>
    </row>
    <row r="742" spans="1:18" s="68" customFormat="1">
      <c r="A742" s="61"/>
      <c r="B742" s="62"/>
      <c r="C742" s="62"/>
      <c r="D742" s="63"/>
      <c r="E742" s="61"/>
      <c r="F742" s="61"/>
      <c r="G742" s="61"/>
      <c r="H742" s="64"/>
      <c r="I742" s="74"/>
      <c r="K742" s="65"/>
      <c r="L742" s="65"/>
      <c r="M742" s="65"/>
      <c r="N742" s="65"/>
      <c r="O742" s="65"/>
      <c r="P742" s="65"/>
      <c r="Q742" s="65"/>
      <c r="R742" s="65"/>
    </row>
    <row r="743" spans="1:18" s="68" customFormat="1">
      <c r="A743" s="61"/>
      <c r="B743" s="62"/>
      <c r="C743" s="62"/>
      <c r="D743" s="63"/>
      <c r="E743" s="61"/>
      <c r="F743" s="61"/>
      <c r="G743" s="61"/>
      <c r="H743" s="64"/>
      <c r="I743" s="74"/>
      <c r="K743" s="65"/>
      <c r="L743" s="65"/>
      <c r="M743" s="65"/>
      <c r="N743" s="65"/>
      <c r="O743" s="65"/>
      <c r="P743" s="65"/>
      <c r="Q743" s="65"/>
      <c r="R743" s="65"/>
    </row>
    <row r="744" spans="1:18" s="68" customFormat="1">
      <c r="A744" s="61"/>
      <c r="B744" s="62"/>
      <c r="C744" s="62"/>
      <c r="D744" s="63"/>
      <c r="E744" s="61"/>
      <c r="F744" s="61"/>
      <c r="G744" s="61"/>
      <c r="H744" s="64"/>
      <c r="I744" s="74"/>
      <c r="K744" s="65"/>
      <c r="L744" s="65"/>
      <c r="M744" s="65"/>
      <c r="N744" s="65"/>
      <c r="O744" s="65"/>
      <c r="P744" s="65"/>
      <c r="Q744" s="65"/>
      <c r="R744" s="65"/>
    </row>
    <row r="745" spans="1:18" s="68" customFormat="1">
      <c r="A745" s="61"/>
      <c r="B745" s="62"/>
      <c r="C745" s="62"/>
      <c r="D745" s="63"/>
      <c r="E745" s="61"/>
      <c r="F745" s="61"/>
      <c r="G745" s="61"/>
      <c r="H745" s="64"/>
      <c r="I745" s="74"/>
      <c r="K745" s="65"/>
      <c r="L745" s="65"/>
      <c r="M745" s="65"/>
      <c r="N745" s="65"/>
      <c r="O745" s="65"/>
      <c r="P745" s="65"/>
      <c r="Q745" s="65"/>
      <c r="R745" s="65"/>
    </row>
    <row r="746" spans="1:18" s="68" customFormat="1">
      <c r="A746" s="61"/>
      <c r="B746" s="62"/>
      <c r="C746" s="62"/>
      <c r="D746" s="63"/>
      <c r="E746" s="61"/>
      <c r="F746" s="61"/>
      <c r="G746" s="61"/>
      <c r="H746" s="64"/>
      <c r="I746" s="74"/>
      <c r="K746" s="65"/>
      <c r="L746" s="65"/>
      <c r="M746" s="65"/>
      <c r="N746" s="65"/>
      <c r="O746" s="65"/>
      <c r="P746" s="65"/>
      <c r="Q746" s="65"/>
      <c r="R746" s="65"/>
    </row>
    <row r="747" spans="1:18" s="68" customFormat="1">
      <c r="A747" s="61"/>
      <c r="B747" s="62"/>
      <c r="C747" s="62"/>
      <c r="D747" s="63"/>
      <c r="E747" s="61"/>
      <c r="F747" s="61"/>
      <c r="G747" s="61"/>
      <c r="H747" s="64"/>
      <c r="I747" s="74"/>
      <c r="K747" s="65"/>
      <c r="L747" s="65"/>
      <c r="M747" s="65"/>
      <c r="N747" s="65"/>
      <c r="O747" s="65"/>
      <c r="P747" s="65"/>
      <c r="Q747" s="65"/>
      <c r="R747" s="65"/>
    </row>
    <row r="748" spans="1:18" s="68" customFormat="1">
      <c r="A748" s="61"/>
      <c r="B748" s="62"/>
      <c r="C748" s="62"/>
      <c r="D748" s="63"/>
      <c r="E748" s="61"/>
      <c r="F748" s="61"/>
      <c r="G748" s="61"/>
      <c r="H748" s="64"/>
      <c r="I748" s="74"/>
      <c r="K748" s="65"/>
      <c r="L748" s="65"/>
      <c r="M748" s="65"/>
      <c r="N748" s="65"/>
      <c r="O748" s="65"/>
      <c r="P748" s="65"/>
      <c r="Q748" s="65"/>
      <c r="R748" s="65"/>
    </row>
    <row r="749" spans="1:18" s="68" customFormat="1">
      <c r="A749" s="61"/>
      <c r="B749" s="62"/>
      <c r="C749" s="62"/>
      <c r="D749" s="63"/>
      <c r="E749" s="61"/>
      <c r="F749" s="61"/>
      <c r="G749" s="61"/>
      <c r="H749" s="64"/>
      <c r="I749" s="74"/>
      <c r="K749" s="65"/>
      <c r="L749" s="65"/>
      <c r="M749" s="65"/>
      <c r="N749" s="65"/>
      <c r="O749" s="65"/>
      <c r="P749" s="65"/>
      <c r="Q749" s="65"/>
      <c r="R749" s="65"/>
    </row>
    <row r="750" spans="1:18" s="68" customFormat="1">
      <c r="A750" s="61"/>
      <c r="B750" s="62"/>
      <c r="C750" s="62"/>
      <c r="D750" s="63"/>
      <c r="E750" s="61"/>
      <c r="F750" s="61"/>
      <c r="G750" s="61"/>
      <c r="H750" s="64"/>
      <c r="I750" s="74"/>
      <c r="K750" s="65"/>
      <c r="L750" s="65"/>
      <c r="M750" s="65"/>
      <c r="N750" s="65"/>
      <c r="O750" s="65"/>
      <c r="P750" s="65"/>
      <c r="Q750" s="65"/>
      <c r="R750" s="65"/>
    </row>
    <row r="751" spans="1:18" s="68" customFormat="1">
      <c r="A751" s="61"/>
      <c r="B751" s="62"/>
      <c r="C751" s="62"/>
      <c r="D751" s="63"/>
      <c r="E751" s="61"/>
      <c r="F751" s="61"/>
      <c r="G751" s="61"/>
      <c r="H751" s="64"/>
      <c r="I751" s="74"/>
      <c r="K751" s="65"/>
      <c r="L751" s="65"/>
      <c r="M751" s="65"/>
      <c r="N751" s="65"/>
      <c r="O751" s="65"/>
      <c r="P751" s="65"/>
      <c r="Q751" s="65"/>
      <c r="R751" s="65"/>
    </row>
    <row r="752" spans="1:18" s="68" customFormat="1">
      <c r="A752" s="61"/>
      <c r="B752" s="62"/>
      <c r="C752" s="62"/>
      <c r="D752" s="63"/>
      <c r="E752" s="61"/>
      <c r="F752" s="61"/>
      <c r="G752" s="61"/>
      <c r="H752" s="64"/>
      <c r="I752" s="74"/>
      <c r="K752" s="65"/>
      <c r="L752" s="65"/>
      <c r="M752" s="65"/>
      <c r="N752" s="65"/>
      <c r="O752" s="65"/>
      <c r="P752" s="65"/>
      <c r="Q752" s="65"/>
      <c r="R752" s="65"/>
    </row>
    <row r="753" spans="1:18" s="68" customFormat="1">
      <c r="A753" s="61"/>
      <c r="B753" s="62"/>
      <c r="C753" s="62"/>
      <c r="D753" s="63"/>
      <c r="E753" s="61"/>
      <c r="F753" s="61"/>
      <c r="G753" s="61"/>
      <c r="H753" s="64"/>
      <c r="I753" s="74"/>
      <c r="K753" s="65"/>
      <c r="L753" s="65"/>
      <c r="M753" s="65"/>
      <c r="N753" s="65"/>
      <c r="O753" s="65"/>
      <c r="P753" s="65"/>
      <c r="Q753" s="65"/>
      <c r="R753" s="65"/>
    </row>
    <row r="754" spans="1:18" s="68" customFormat="1">
      <c r="A754" s="61"/>
      <c r="B754" s="62"/>
      <c r="C754" s="62"/>
      <c r="D754" s="63"/>
      <c r="E754" s="61"/>
      <c r="F754" s="61"/>
      <c r="G754" s="61"/>
      <c r="H754" s="64"/>
      <c r="I754" s="74"/>
      <c r="K754" s="65"/>
      <c r="L754" s="65"/>
      <c r="M754" s="65"/>
      <c r="N754" s="65"/>
      <c r="O754" s="65"/>
      <c r="P754" s="65"/>
      <c r="Q754" s="65"/>
      <c r="R754" s="65"/>
    </row>
    <row r="755" spans="1:18" s="68" customFormat="1">
      <c r="A755" s="61"/>
      <c r="B755" s="62"/>
      <c r="C755" s="62"/>
      <c r="D755" s="63"/>
      <c r="E755" s="61"/>
      <c r="F755" s="61"/>
      <c r="G755" s="61"/>
      <c r="H755" s="64"/>
      <c r="I755" s="74"/>
      <c r="K755" s="65"/>
      <c r="L755" s="65"/>
      <c r="M755" s="65"/>
      <c r="N755" s="65"/>
      <c r="O755" s="65"/>
      <c r="P755" s="65"/>
      <c r="Q755" s="65"/>
      <c r="R755" s="65"/>
    </row>
    <row r="756" spans="1:18" s="68" customFormat="1">
      <c r="A756" s="61"/>
      <c r="B756" s="62"/>
      <c r="C756" s="62"/>
      <c r="D756" s="63"/>
      <c r="E756" s="61"/>
      <c r="F756" s="61"/>
      <c r="G756" s="61"/>
      <c r="H756" s="64"/>
      <c r="I756" s="74"/>
      <c r="K756" s="65"/>
      <c r="L756" s="65"/>
      <c r="M756" s="65"/>
      <c r="N756" s="65"/>
      <c r="O756" s="65"/>
      <c r="P756" s="65"/>
      <c r="Q756" s="65"/>
      <c r="R756" s="65"/>
    </row>
    <row r="757" spans="1:18" s="68" customFormat="1">
      <c r="A757" s="61"/>
      <c r="B757" s="62"/>
      <c r="C757" s="62"/>
      <c r="D757" s="63"/>
      <c r="E757" s="61"/>
      <c r="F757" s="61"/>
      <c r="G757" s="61"/>
      <c r="H757" s="64"/>
      <c r="I757" s="74"/>
      <c r="K757" s="65"/>
      <c r="L757" s="65"/>
      <c r="M757" s="65"/>
      <c r="N757" s="65"/>
      <c r="O757" s="65"/>
      <c r="P757" s="65"/>
      <c r="Q757" s="65"/>
      <c r="R757" s="65"/>
    </row>
    <row r="758" spans="1:18" s="68" customFormat="1">
      <c r="A758" s="61"/>
      <c r="B758" s="62"/>
      <c r="C758" s="62"/>
      <c r="D758" s="63"/>
      <c r="E758" s="61"/>
      <c r="F758" s="61"/>
      <c r="G758" s="61"/>
      <c r="H758" s="64"/>
      <c r="I758" s="74"/>
      <c r="K758" s="65"/>
      <c r="L758" s="65"/>
      <c r="M758" s="65"/>
      <c r="N758" s="65"/>
      <c r="O758" s="65"/>
      <c r="P758" s="65"/>
      <c r="Q758" s="65"/>
      <c r="R758" s="65"/>
    </row>
    <row r="759" spans="1:18" s="68" customFormat="1">
      <c r="A759" s="61"/>
      <c r="B759" s="62"/>
      <c r="C759" s="62"/>
      <c r="D759" s="63"/>
      <c r="E759" s="61"/>
      <c r="F759" s="61"/>
      <c r="G759" s="61"/>
      <c r="H759" s="64"/>
      <c r="I759" s="74"/>
      <c r="K759" s="65"/>
      <c r="L759" s="65"/>
      <c r="M759" s="65"/>
      <c r="N759" s="65"/>
      <c r="O759" s="65"/>
      <c r="P759" s="65"/>
      <c r="Q759" s="65"/>
      <c r="R759" s="65"/>
    </row>
    <row r="760" spans="1:18" s="68" customFormat="1">
      <c r="A760" s="61"/>
      <c r="B760" s="62"/>
      <c r="C760" s="62"/>
      <c r="D760" s="63"/>
      <c r="E760" s="61"/>
      <c r="F760" s="61"/>
      <c r="G760" s="61"/>
      <c r="H760" s="64"/>
      <c r="I760" s="74"/>
      <c r="K760" s="65"/>
      <c r="L760" s="65"/>
      <c r="M760" s="65"/>
      <c r="N760" s="65"/>
      <c r="O760" s="65"/>
      <c r="P760" s="65"/>
      <c r="Q760" s="65"/>
      <c r="R760" s="65"/>
    </row>
    <row r="761" spans="1:18" s="68" customFormat="1">
      <c r="A761" s="61"/>
      <c r="B761" s="62"/>
      <c r="C761" s="62"/>
      <c r="D761" s="63"/>
      <c r="E761" s="61"/>
      <c r="F761" s="61"/>
      <c r="G761" s="61"/>
      <c r="H761" s="64"/>
      <c r="I761" s="74"/>
      <c r="K761" s="65"/>
      <c r="L761" s="65"/>
      <c r="M761" s="65"/>
      <c r="N761" s="65"/>
      <c r="O761" s="65"/>
      <c r="P761" s="65"/>
      <c r="Q761" s="65"/>
      <c r="R761" s="65"/>
    </row>
    <row r="762" spans="1:18" s="68" customFormat="1">
      <c r="A762" s="61"/>
      <c r="B762" s="62"/>
      <c r="C762" s="62"/>
      <c r="D762" s="63"/>
      <c r="E762" s="61"/>
      <c r="F762" s="61"/>
      <c r="G762" s="61"/>
      <c r="H762" s="64"/>
      <c r="I762" s="74"/>
      <c r="K762" s="65"/>
      <c r="L762" s="65"/>
      <c r="M762" s="65"/>
      <c r="N762" s="65"/>
      <c r="O762" s="65"/>
      <c r="P762" s="65"/>
      <c r="Q762" s="65"/>
      <c r="R762" s="65"/>
    </row>
    <row r="763" spans="1:18" s="68" customFormat="1">
      <c r="A763" s="61"/>
      <c r="B763" s="62"/>
      <c r="C763" s="62"/>
      <c r="D763" s="63"/>
      <c r="E763" s="61"/>
      <c r="F763" s="61"/>
      <c r="G763" s="61"/>
      <c r="H763" s="64"/>
      <c r="I763" s="74"/>
      <c r="K763" s="65"/>
      <c r="L763" s="65"/>
      <c r="M763" s="65"/>
      <c r="N763" s="65"/>
      <c r="O763" s="65"/>
      <c r="P763" s="65"/>
      <c r="Q763" s="65"/>
      <c r="R763" s="65"/>
    </row>
    <row r="764" spans="1:18" s="68" customFormat="1">
      <c r="A764" s="61"/>
      <c r="B764" s="62"/>
      <c r="C764" s="62"/>
      <c r="D764" s="63"/>
      <c r="E764" s="61"/>
      <c r="F764" s="61"/>
      <c r="G764" s="61"/>
      <c r="H764" s="64"/>
      <c r="I764" s="74"/>
      <c r="K764" s="65"/>
      <c r="L764" s="65"/>
      <c r="M764" s="65"/>
      <c r="N764" s="65"/>
      <c r="O764" s="65"/>
      <c r="P764" s="65"/>
      <c r="Q764" s="65"/>
      <c r="R764" s="65"/>
    </row>
    <row r="765" spans="1:18" s="68" customFormat="1">
      <c r="A765" s="61"/>
      <c r="B765" s="62"/>
      <c r="C765" s="62"/>
      <c r="D765" s="63"/>
      <c r="E765" s="61"/>
      <c r="F765" s="61"/>
      <c r="G765" s="61"/>
      <c r="H765" s="64"/>
      <c r="I765" s="74"/>
      <c r="K765" s="65"/>
      <c r="L765" s="65"/>
      <c r="M765" s="65"/>
      <c r="N765" s="65"/>
      <c r="O765" s="65"/>
      <c r="P765" s="65"/>
      <c r="Q765" s="65"/>
      <c r="R765" s="65"/>
    </row>
    <row r="766" spans="1:18" s="68" customFormat="1">
      <c r="A766" s="61"/>
      <c r="B766" s="62"/>
      <c r="C766" s="62"/>
      <c r="D766" s="63"/>
      <c r="E766" s="61"/>
      <c r="F766" s="61"/>
      <c r="G766" s="61"/>
      <c r="H766" s="64"/>
      <c r="I766" s="74"/>
      <c r="K766" s="65"/>
      <c r="L766" s="65"/>
      <c r="M766" s="65"/>
      <c r="N766" s="65"/>
      <c r="O766" s="65"/>
      <c r="P766" s="65"/>
      <c r="Q766" s="65"/>
      <c r="R766" s="65"/>
    </row>
    <row r="767" spans="1:18" s="68" customFormat="1">
      <c r="A767" s="61"/>
      <c r="B767" s="62"/>
      <c r="C767" s="62"/>
      <c r="D767" s="63"/>
      <c r="E767" s="61"/>
      <c r="F767" s="61"/>
      <c r="G767" s="61"/>
      <c r="H767" s="64"/>
      <c r="I767" s="74"/>
      <c r="K767" s="65"/>
      <c r="L767" s="65"/>
      <c r="M767" s="65"/>
      <c r="N767" s="65"/>
      <c r="O767" s="65"/>
      <c r="P767" s="65"/>
      <c r="Q767" s="65"/>
      <c r="R767" s="65"/>
    </row>
    <row r="768" spans="1:18" s="68" customFormat="1">
      <c r="A768" s="61"/>
      <c r="B768" s="62"/>
      <c r="C768" s="62"/>
      <c r="D768" s="63"/>
      <c r="E768" s="61"/>
      <c r="F768" s="61"/>
      <c r="G768" s="61"/>
      <c r="H768" s="64"/>
      <c r="I768" s="74"/>
      <c r="K768" s="65"/>
      <c r="L768" s="65"/>
      <c r="M768" s="65"/>
      <c r="N768" s="65"/>
      <c r="O768" s="65"/>
      <c r="P768" s="65"/>
      <c r="Q768" s="65"/>
      <c r="R768" s="65"/>
    </row>
    <row r="769" spans="1:18" s="68" customFormat="1">
      <c r="A769" s="61"/>
      <c r="B769" s="62"/>
      <c r="C769" s="62"/>
      <c r="D769" s="63"/>
      <c r="E769" s="61"/>
      <c r="F769" s="61"/>
      <c r="G769" s="61"/>
      <c r="H769" s="64"/>
      <c r="I769" s="74"/>
      <c r="K769" s="65"/>
      <c r="L769" s="65"/>
      <c r="M769" s="65"/>
      <c r="N769" s="65"/>
      <c r="O769" s="65"/>
      <c r="P769" s="65"/>
      <c r="Q769" s="65"/>
      <c r="R769" s="65"/>
    </row>
    <row r="770" spans="1:18" s="68" customFormat="1">
      <c r="A770" s="61"/>
      <c r="B770" s="62"/>
      <c r="C770" s="62"/>
      <c r="D770" s="63"/>
      <c r="E770" s="61"/>
      <c r="F770" s="61"/>
      <c r="G770" s="61"/>
      <c r="H770" s="64"/>
      <c r="I770" s="74"/>
      <c r="K770" s="65"/>
      <c r="L770" s="65"/>
      <c r="M770" s="65"/>
      <c r="N770" s="65"/>
      <c r="O770" s="65"/>
      <c r="P770" s="65"/>
      <c r="Q770" s="65"/>
      <c r="R770" s="65"/>
    </row>
    <row r="771" spans="1:18" s="68" customFormat="1">
      <c r="A771" s="61"/>
      <c r="B771" s="62"/>
      <c r="C771" s="62"/>
      <c r="D771" s="63"/>
      <c r="E771" s="61"/>
      <c r="F771" s="61"/>
      <c r="G771" s="61"/>
      <c r="H771" s="64"/>
      <c r="I771" s="74"/>
      <c r="K771" s="65"/>
      <c r="L771" s="65"/>
      <c r="M771" s="65"/>
      <c r="N771" s="65"/>
      <c r="O771" s="65"/>
      <c r="P771" s="65"/>
      <c r="Q771" s="65"/>
      <c r="R771" s="65"/>
    </row>
    <row r="772" spans="1:18" s="68" customFormat="1">
      <c r="A772" s="61"/>
      <c r="B772" s="62"/>
      <c r="C772" s="62"/>
      <c r="D772" s="63"/>
      <c r="E772" s="61"/>
      <c r="F772" s="61"/>
      <c r="G772" s="61"/>
      <c r="H772" s="64"/>
      <c r="I772" s="74"/>
      <c r="K772" s="65"/>
      <c r="L772" s="65"/>
      <c r="M772" s="65"/>
      <c r="N772" s="65"/>
      <c r="O772" s="65"/>
      <c r="P772" s="65"/>
      <c r="Q772" s="65"/>
      <c r="R772" s="65"/>
    </row>
    <row r="773" spans="1:18" s="68" customFormat="1">
      <c r="A773" s="61"/>
      <c r="B773" s="62"/>
      <c r="C773" s="62"/>
      <c r="D773" s="63"/>
      <c r="E773" s="61"/>
      <c r="F773" s="61"/>
      <c r="G773" s="61"/>
      <c r="H773" s="64"/>
      <c r="I773" s="74"/>
      <c r="K773" s="65"/>
      <c r="L773" s="65"/>
      <c r="M773" s="65"/>
      <c r="N773" s="65"/>
      <c r="O773" s="65"/>
      <c r="P773" s="65"/>
      <c r="Q773" s="65"/>
      <c r="R773" s="65"/>
    </row>
    <row r="774" spans="1:18" s="68" customFormat="1">
      <c r="A774" s="61"/>
      <c r="B774" s="62"/>
      <c r="C774" s="62"/>
      <c r="D774" s="63"/>
      <c r="E774" s="61"/>
      <c r="F774" s="61"/>
      <c r="G774" s="61"/>
      <c r="H774" s="64"/>
      <c r="I774" s="74"/>
      <c r="K774" s="65"/>
      <c r="L774" s="65"/>
      <c r="M774" s="65"/>
      <c r="N774" s="65"/>
      <c r="O774" s="65"/>
      <c r="P774" s="65"/>
      <c r="Q774" s="65"/>
      <c r="R774" s="65"/>
    </row>
    <row r="775" spans="1:18" s="68" customFormat="1">
      <c r="A775" s="61"/>
      <c r="B775" s="62"/>
      <c r="C775" s="62"/>
      <c r="D775" s="63"/>
      <c r="E775" s="61"/>
      <c r="F775" s="61"/>
      <c r="G775" s="61"/>
      <c r="H775" s="64"/>
      <c r="I775" s="74"/>
      <c r="K775" s="65"/>
      <c r="L775" s="65"/>
      <c r="M775" s="65"/>
      <c r="N775" s="65"/>
      <c r="O775" s="65"/>
      <c r="P775" s="65"/>
      <c r="Q775" s="65"/>
      <c r="R775" s="65"/>
    </row>
    <row r="776" spans="1:18" s="68" customFormat="1">
      <c r="A776" s="61"/>
      <c r="B776" s="62"/>
      <c r="C776" s="62"/>
      <c r="D776" s="63"/>
      <c r="E776" s="61"/>
      <c r="F776" s="61"/>
      <c r="G776" s="61"/>
      <c r="H776" s="64"/>
      <c r="I776" s="74"/>
      <c r="K776" s="65"/>
      <c r="L776" s="65"/>
      <c r="M776" s="65"/>
      <c r="N776" s="65"/>
      <c r="O776" s="65"/>
      <c r="P776" s="65"/>
      <c r="Q776" s="65"/>
      <c r="R776" s="65"/>
    </row>
    <row r="777" spans="1:18" s="68" customFormat="1">
      <c r="A777" s="61"/>
      <c r="B777" s="62"/>
      <c r="C777" s="62"/>
      <c r="D777" s="63"/>
      <c r="E777" s="61"/>
      <c r="F777" s="61"/>
      <c r="G777" s="61"/>
      <c r="H777" s="64"/>
      <c r="I777" s="74"/>
      <c r="K777" s="65"/>
      <c r="L777" s="65"/>
      <c r="M777" s="65"/>
      <c r="N777" s="65"/>
      <c r="O777" s="65"/>
      <c r="P777" s="65"/>
      <c r="Q777" s="65"/>
      <c r="R777" s="65"/>
    </row>
    <row r="778" spans="1:18" s="68" customFormat="1">
      <c r="A778" s="61"/>
      <c r="B778" s="62"/>
      <c r="C778" s="62"/>
      <c r="D778" s="63"/>
      <c r="E778" s="61"/>
      <c r="F778" s="61"/>
      <c r="G778" s="61"/>
      <c r="H778" s="64"/>
      <c r="I778" s="74"/>
      <c r="K778" s="65"/>
      <c r="L778" s="65"/>
      <c r="M778" s="65"/>
      <c r="N778" s="65"/>
      <c r="O778" s="65"/>
      <c r="P778" s="65"/>
      <c r="Q778" s="65"/>
      <c r="R778" s="65"/>
    </row>
    <row r="779" spans="1:18" s="68" customFormat="1">
      <c r="A779" s="61"/>
      <c r="B779" s="62"/>
      <c r="C779" s="62"/>
      <c r="D779" s="63"/>
      <c r="E779" s="61"/>
      <c r="F779" s="61"/>
      <c r="G779" s="61"/>
      <c r="H779" s="64"/>
      <c r="I779" s="74"/>
      <c r="K779" s="65"/>
      <c r="L779" s="65"/>
      <c r="M779" s="65"/>
      <c r="N779" s="65"/>
      <c r="O779" s="65"/>
      <c r="P779" s="65"/>
      <c r="Q779" s="65"/>
      <c r="R779" s="65"/>
    </row>
    <row r="780" spans="1:18" s="68" customFormat="1">
      <c r="A780" s="61"/>
      <c r="B780" s="62"/>
      <c r="C780" s="62"/>
      <c r="D780" s="63"/>
      <c r="E780" s="61"/>
      <c r="F780" s="61"/>
      <c r="G780" s="61"/>
      <c r="H780" s="64"/>
      <c r="I780" s="74"/>
      <c r="K780" s="65"/>
      <c r="L780" s="65"/>
      <c r="M780" s="65"/>
      <c r="N780" s="65"/>
      <c r="O780" s="65"/>
      <c r="P780" s="65"/>
      <c r="Q780" s="65"/>
      <c r="R780" s="65"/>
    </row>
    <row r="781" spans="1:18" s="68" customFormat="1">
      <c r="A781" s="61"/>
      <c r="B781" s="62"/>
      <c r="C781" s="62"/>
      <c r="D781" s="63"/>
      <c r="E781" s="61"/>
      <c r="F781" s="61"/>
      <c r="G781" s="61"/>
      <c r="H781" s="64"/>
      <c r="I781" s="74"/>
      <c r="K781" s="65"/>
      <c r="L781" s="65"/>
      <c r="M781" s="65"/>
      <c r="N781" s="65"/>
      <c r="O781" s="65"/>
      <c r="P781" s="65"/>
      <c r="Q781" s="65"/>
      <c r="R781" s="65"/>
    </row>
    <row r="782" spans="1:18" s="68" customFormat="1">
      <c r="A782" s="61"/>
      <c r="B782" s="62"/>
      <c r="C782" s="62"/>
      <c r="D782" s="63"/>
      <c r="E782" s="61"/>
      <c r="F782" s="61"/>
      <c r="G782" s="61"/>
      <c r="H782" s="64"/>
      <c r="I782" s="74"/>
      <c r="K782" s="65"/>
      <c r="L782" s="65"/>
      <c r="M782" s="65"/>
      <c r="N782" s="65"/>
      <c r="O782" s="65"/>
      <c r="P782" s="65"/>
      <c r="Q782" s="65"/>
      <c r="R782" s="65"/>
    </row>
    <row r="783" spans="1:18" s="68" customFormat="1">
      <c r="A783" s="61"/>
      <c r="B783" s="62"/>
      <c r="C783" s="62"/>
      <c r="D783" s="63"/>
      <c r="E783" s="61"/>
      <c r="F783" s="61"/>
      <c r="G783" s="61"/>
      <c r="H783" s="64"/>
      <c r="I783" s="74"/>
      <c r="K783" s="65"/>
      <c r="L783" s="65"/>
      <c r="M783" s="65"/>
      <c r="N783" s="65"/>
      <c r="O783" s="65"/>
      <c r="P783" s="65"/>
      <c r="Q783" s="65"/>
      <c r="R783" s="65"/>
    </row>
    <row r="784" spans="1:18" s="68" customFormat="1">
      <c r="A784" s="61"/>
      <c r="B784" s="62"/>
      <c r="C784" s="62"/>
      <c r="D784" s="63"/>
      <c r="E784" s="61"/>
      <c r="F784" s="61"/>
      <c r="G784" s="61"/>
      <c r="H784" s="64"/>
      <c r="I784" s="74"/>
      <c r="K784" s="65"/>
      <c r="L784" s="65"/>
      <c r="M784" s="65"/>
      <c r="N784" s="65"/>
      <c r="O784" s="65"/>
      <c r="P784" s="65"/>
      <c r="Q784" s="65"/>
      <c r="R784" s="65"/>
    </row>
    <row r="785" spans="1:18" s="68" customFormat="1">
      <c r="A785" s="61"/>
      <c r="B785" s="62"/>
      <c r="C785" s="62"/>
      <c r="D785" s="63"/>
      <c r="E785" s="61"/>
      <c r="F785" s="61"/>
      <c r="G785" s="61"/>
      <c r="H785" s="64"/>
      <c r="I785" s="74"/>
      <c r="K785" s="65"/>
      <c r="L785" s="65"/>
      <c r="M785" s="65"/>
      <c r="N785" s="65"/>
      <c r="O785" s="65"/>
      <c r="P785" s="65"/>
      <c r="Q785" s="65"/>
      <c r="R785" s="65"/>
    </row>
    <row r="786" spans="1:18" s="68" customFormat="1">
      <c r="A786" s="61"/>
      <c r="B786" s="62"/>
      <c r="C786" s="62"/>
      <c r="D786" s="63"/>
      <c r="E786" s="61"/>
      <c r="F786" s="61"/>
      <c r="G786" s="61"/>
      <c r="H786" s="64"/>
      <c r="I786" s="74"/>
      <c r="K786" s="65"/>
      <c r="L786" s="65"/>
      <c r="M786" s="65"/>
      <c r="N786" s="65"/>
      <c r="O786" s="65"/>
      <c r="P786" s="65"/>
      <c r="Q786" s="65"/>
      <c r="R786" s="65"/>
    </row>
    <row r="787" spans="1:18" s="68" customFormat="1">
      <c r="A787" s="61"/>
      <c r="B787" s="62"/>
      <c r="C787" s="62"/>
      <c r="D787" s="63"/>
      <c r="E787" s="61"/>
      <c r="F787" s="61"/>
      <c r="G787" s="61"/>
      <c r="H787" s="64"/>
      <c r="I787" s="74"/>
      <c r="K787" s="65"/>
      <c r="L787" s="65"/>
      <c r="M787" s="65"/>
      <c r="N787" s="65"/>
      <c r="O787" s="65"/>
      <c r="P787" s="65"/>
      <c r="Q787" s="65"/>
      <c r="R787" s="65"/>
    </row>
    <row r="788" spans="1:18" s="68" customFormat="1">
      <c r="A788" s="61"/>
      <c r="B788" s="62"/>
      <c r="C788" s="62"/>
      <c r="D788" s="63"/>
      <c r="E788" s="61"/>
      <c r="F788" s="61"/>
      <c r="G788" s="61"/>
      <c r="H788" s="64"/>
      <c r="I788" s="74"/>
      <c r="K788" s="65"/>
      <c r="L788" s="65"/>
      <c r="M788" s="65"/>
      <c r="N788" s="65"/>
      <c r="O788" s="65"/>
      <c r="P788" s="65"/>
      <c r="Q788" s="65"/>
      <c r="R788" s="65"/>
    </row>
    <row r="789" spans="1:18" s="68" customFormat="1">
      <c r="A789" s="61"/>
      <c r="B789" s="62"/>
      <c r="C789" s="62"/>
      <c r="D789" s="63"/>
      <c r="E789" s="61"/>
      <c r="F789" s="61"/>
      <c r="G789" s="61"/>
      <c r="H789" s="64"/>
      <c r="I789" s="74"/>
      <c r="K789" s="65"/>
      <c r="L789" s="65"/>
      <c r="M789" s="65"/>
      <c r="N789" s="65"/>
      <c r="O789" s="65"/>
      <c r="P789" s="65"/>
      <c r="Q789" s="65"/>
      <c r="R789" s="65"/>
    </row>
    <row r="790" spans="1:18" s="68" customFormat="1">
      <c r="A790" s="61"/>
      <c r="B790" s="62"/>
      <c r="C790" s="62"/>
      <c r="D790" s="63"/>
      <c r="E790" s="61"/>
      <c r="F790" s="61"/>
      <c r="G790" s="61"/>
      <c r="H790" s="64"/>
      <c r="I790" s="74"/>
      <c r="K790" s="65"/>
      <c r="L790" s="65"/>
      <c r="M790" s="65"/>
      <c r="N790" s="65"/>
      <c r="O790" s="65"/>
      <c r="P790" s="65"/>
      <c r="Q790" s="65"/>
      <c r="R790" s="65"/>
    </row>
    <row r="791" spans="1:18" s="68" customFormat="1">
      <c r="A791" s="61"/>
      <c r="B791" s="62"/>
      <c r="C791" s="62"/>
      <c r="D791" s="63"/>
      <c r="E791" s="61"/>
      <c r="F791" s="61"/>
      <c r="G791" s="61"/>
      <c r="H791" s="64"/>
      <c r="I791" s="74"/>
      <c r="K791" s="65"/>
      <c r="L791" s="65"/>
      <c r="M791" s="65"/>
      <c r="N791" s="65"/>
      <c r="O791" s="65"/>
      <c r="P791" s="65"/>
      <c r="Q791" s="65"/>
      <c r="R791" s="65"/>
    </row>
    <row r="792" spans="1:18" s="68" customFormat="1">
      <c r="A792" s="61"/>
      <c r="B792" s="62"/>
      <c r="C792" s="62"/>
      <c r="D792" s="63"/>
      <c r="E792" s="61"/>
      <c r="F792" s="61"/>
      <c r="G792" s="61"/>
      <c r="H792" s="64"/>
      <c r="I792" s="74"/>
      <c r="K792" s="65"/>
      <c r="L792" s="65"/>
      <c r="M792" s="65"/>
      <c r="N792" s="65"/>
      <c r="O792" s="65"/>
      <c r="P792" s="65"/>
      <c r="Q792" s="65"/>
      <c r="R792" s="65"/>
    </row>
    <row r="793" spans="1:18" s="68" customFormat="1">
      <c r="A793" s="61"/>
      <c r="B793" s="62"/>
      <c r="C793" s="62"/>
      <c r="D793" s="63"/>
      <c r="E793" s="61"/>
      <c r="F793" s="61"/>
      <c r="G793" s="61"/>
      <c r="H793" s="64"/>
      <c r="I793" s="74"/>
      <c r="K793" s="65"/>
      <c r="L793" s="65"/>
      <c r="M793" s="65"/>
      <c r="N793" s="65"/>
      <c r="O793" s="65"/>
      <c r="P793" s="65"/>
      <c r="Q793" s="65"/>
      <c r="R793" s="65"/>
    </row>
    <row r="794" spans="1:18" s="68" customFormat="1">
      <c r="A794" s="61"/>
      <c r="B794" s="62"/>
      <c r="C794" s="62"/>
      <c r="D794" s="63"/>
      <c r="E794" s="61"/>
      <c r="F794" s="61"/>
      <c r="G794" s="61"/>
      <c r="H794" s="64"/>
      <c r="I794" s="74"/>
      <c r="K794" s="65"/>
      <c r="L794" s="65"/>
      <c r="M794" s="65"/>
      <c r="N794" s="65"/>
      <c r="O794" s="65"/>
      <c r="P794" s="65"/>
      <c r="Q794" s="65"/>
      <c r="R794" s="65"/>
    </row>
    <row r="795" spans="1:18" s="68" customFormat="1">
      <c r="A795" s="61"/>
      <c r="B795" s="62"/>
      <c r="C795" s="62"/>
      <c r="D795" s="63"/>
      <c r="E795" s="61"/>
      <c r="F795" s="61"/>
      <c r="G795" s="61"/>
      <c r="H795" s="64"/>
      <c r="I795" s="74"/>
      <c r="K795" s="65"/>
      <c r="L795" s="65"/>
      <c r="M795" s="65"/>
      <c r="N795" s="65"/>
      <c r="O795" s="65"/>
      <c r="P795" s="65"/>
      <c r="Q795" s="65"/>
      <c r="R795" s="65"/>
    </row>
    <row r="796" spans="1:18" s="68" customFormat="1">
      <c r="A796" s="61"/>
      <c r="B796" s="62"/>
      <c r="C796" s="62"/>
      <c r="D796" s="63"/>
      <c r="E796" s="61"/>
      <c r="F796" s="61"/>
      <c r="G796" s="61"/>
      <c r="H796" s="64"/>
      <c r="I796" s="74"/>
      <c r="K796" s="65"/>
      <c r="L796" s="65"/>
      <c r="M796" s="65"/>
      <c r="N796" s="65"/>
      <c r="O796" s="65"/>
      <c r="P796" s="65"/>
      <c r="Q796" s="65"/>
      <c r="R796" s="65"/>
    </row>
    <row r="797" spans="1:18" s="68" customFormat="1">
      <c r="A797" s="61"/>
      <c r="B797" s="62"/>
      <c r="C797" s="62"/>
      <c r="D797" s="63"/>
      <c r="E797" s="61"/>
      <c r="F797" s="61"/>
      <c r="G797" s="61"/>
      <c r="H797" s="64"/>
      <c r="I797" s="74"/>
      <c r="K797" s="65"/>
      <c r="L797" s="65"/>
      <c r="M797" s="65"/>
      <c r="N797" s="65"/>
      <c r="O797" s="65"/>
      <c r="P797" s="65"/>
      <c r="Q797" s="65"/>
      <c r="R797" s="65"/>
    </row>
    <row r="798" spans="1:18" s="68" customFormat="1">
      <c r="A798" s="61"/>
      <c r="B798" s="62"/>
      <c r="C798" s="62"/>
      <c r="D798" s="63"/>
      <c r="E798" s="61"/>
      <c r="F798" s="61"/>
      <c r="G798" s="61"/>
      <c r="H798" s="64"/>
      <c r="I798" s="74"/>
      <c r="K798" s="65"/>
      <c r="L798" s="65"/>
      <c r="M798" s="65"/>
      <c r="N798" s="65"/>
      <c r="O798" s="65"/>
      <c r="P798" s="65"/>
      <c r="Q798" s="65"/>
      <c r="R798" s="65"/>
    </row>
    <row r="799" spans="1:18" s="68" customFormat="1">
      <c r="A799" s="61"/>
      <c r="B799" s="62"/>
      <c r="C799" s="62"/>
      <c r="D799" s="63"/>
      <c r="E799" s="61"/>
      <c r="F799" s="61"/>
      <c r="G799" s="61"/>
      <c r="H799" s="64"/>
      <c r="I799" s="74"/>
      <c r="K799" s="65"/>
      <c r="L799" s="65"/>
      <c r="M799" s="65"/>
      <c r="N799" s="65"/>
      <c r="O799" s="65"/>
      <c r="P799" s="65"/>
      <c r="Q799" s="65"/>
      <c r="R799" s="65"/>
    </row>
    <row r="800" spans="1:18" s="68" customFormat="1">
      <c r="A800" s="61"/>
      <c r="B800" s="62"/>
      <c r="C800" s="62"/>
      <c r="D800" s="63"/>
      <c r="E800" s="61"/>
      <c r="F800" s="61"/>
      <c r="G800" s="61"/>
      <c r="H800" s="64"/>
      <c r="I800" s="74"/>
      <c r="K800" s="65"/>
      <c r="L800" s="65"/>
      <c r="M800" s="65"/>
      <c r="N800" s="65"/>
      <c r="O800" s="65"/>
      <c r="P800" s="65"/>
      <c r="Q800" s="65"/>
      <c r="R800" s="65"/>
    </row>
    <row r="801" spans="1:18" s="68" customFormat="1">
      <c r="A801" s="61"/>
      <c r="B801" s="62"/>
      <c r="C801" s="62"/>
      <c r="D801" s="63"/>
      <c r="E801" s="61"/>
      <c r="F801" s="61"/>
      <c r="G801" s="61"/>
      <c r="H801" s="64"/>
      <c r="I801" s="74"/>
      <c r="K801" s="65"/>
      <c r="L801" s="65"/>
      <c r="M801" s="65"/>
      <c r="N801" s="65"/>
      <c r="O801" s="65"/>
      <c r="P801" s="65"/>
      <c r="Q801" s="65"/>
      <c r="R801" s="65"/>
    </row>
    <row r="802" spans="1:18" s="68" customFormat="1">
      <c r="A802" s="61"/>
      <c r="B802" s="62"/>
      <c r="C802" s="62"/>
      <c r="D802" s="63"/>
      <c r="E802" s="61"/>
      <c r="F802" s="61"/>
      <c r="G802" s="61"/>
      <c r="H802" s="64"/>
      <c r="I802" s="74"/>
      <c r="K802" s="65"/>
      <c r="L802" s="65"/>
      <c r="M802" s="65"/>
      <c r="N802" s="65"/>
      <c r="O802" s="65"/>
      <c r="P802" s="65"/>
      <c r="Q802" s="65"/>
      <c r="R802" s="65"/>
    </row>
    <row r="803" spans="1:18" s="68" customFormat="1">
      <c r="A803" s="61"/>
      <c r="B803" s="62"/>
      <c r="C803" s="62"/>
      <c r="D803" s="63"/>
      <c r="E803" s="61"/>
      <c r="F803" s="61"/>
      <c r="G803" s="61"/>
      <c r="H803" s="64"/>
      <c r="I803" s="74"/>
      <c r="K803" s="65"/>
      <c r="L803" s="65"/>
      <c r="M803" s="65"/>
      <c r="N803" s="65"/>
      <c r="O803" s="65"/>
      <c r="P803" s="65"/>
      <c r="Q803" s="65"/>
      <c r="R803" s="65"/>
    </row>
    <row r="804" spans="1:18" s="68" customFormat="1">
      <c r="A804" s="61"/>
      <c r="B804" s="62"/>
      <c r="C804" s="62"/>
      <c r="D804" s="63"/>
      <c r="E804" s="61"/>
      <c r="F804" s="61"/>
      <c r="G804" s="61"/>
      <c r="H804" s="64"/>
      <c r="I804" s="74"/>
      <c r="K804" s="65"/>
      <c r="L804" s="65"/>
      <c r="M804" s="65"/>
      <c r="N804" s="65"/>
      <c r="O804" s="65"/>
      <c r="P804" s="65"/>
      <c r="Q804" s="65"/>
      <c r="R804" s="65"/>
    </row>
    <row r="805" spans="1:18" s="68" customFormat="1">
      <c r="A805" s="61"/>
      <c r="B805" s="62"/>
      <c r="C805" s="62"/>
      <c r="D805" s="63"/>
      <c r="E805" s="61"/>
      <c r="F805" s="61"/>
      <c r="G805" s="61"/>
      <c r="H805" s="64"/>
      <c r="I805" s="74"/>
      <c r="K805" s="65"/>
      <c r="L805" s="65"/>
      <c r="M805" s="65"/>
      <c r="N805" s="65"/>
      <c r="O805" s="65"/>
      <c r="P805" s="65"/>
      <c r="Q805" s="65"/>
      <c r="R805" s="65"/>
    </row>
    <row r="806" spans="1:18" s="68" customFormat="1">
      <c r="A806" s="61"/>
      <c r="B806" s="62"/>
      <c r="C806" s="62"/>
      <c r="D806" s="63"/>
      <c r="E806" s="61"/>
      <c r="F806" s="61"/>
      <c r="G806" s="61"/>
      <c r="H806" s="64"/>
      <c r="I806" s="74"/>
      <c r="K806" s="65"/>
      <c r="L806" s="65"/>
      <c r="M806" s="65"/>
      <c r="N806" s="65"/>
      <c r="O806" s="65"/>
      <c r="P806" s="65"/>
      <c r="Q806" s="65"/>
      <c r="R806" s="65"/>
    </row>
    <row r="807" spans="1:18" s="68" customFormat="1">
      <c r="A807" s="61"/>
      <c r="B807" s="62"/>
      <c r="C807" s="62"/>
      <c r="D807" s="63"/>
      <c r="E807" s="61"/>
      <c r="F807" s="61"/>
      <c r="G807" s="61"/>
      <c r="H807" s="64"/>
      <c r="I807" s="74"/>
      <c r="K807" s="65"/>
      <c r="L807" s="65"/>
      <c r="M807" s="65"/>
      <c r="N807" s="65"/>
      <c r="O807" s="65"/>
      <c r="P807" s="65"/>
      <c r="Q807" s="65"/>
      <c r="R807" s="65"/>
    </row>
    <row r="808" spans="1:18" s="68" customFormat="1">
      <c r="A808" s="61"/>
      <c r="B808" s="62"/>
      <c r="C808" s="62"/>
      <c r="D808" s="63"/>
      <c r="E808" s="61"/>
      <c r="F808" s="61"/>
      <c r="G808" s="61"/>
      <c r="H808" s="64"/>
      <c r="I808" s="74"/>
      <c r="K808" s="65"/>
      <c r="L808" s="65"/>
      <c r="M808" s="65"/>
      <c r="N808" s="65"/>
      <c r="O808" s="65"/>
      <c r="P808" s="65"/>
      <c r="Q808" s="65"/>
      <c r="R808" s="65"/>
    </row>
    <row r="809" spans="1:18" s="68" customFormat="1">
      <c r="A809" s="61"/>
      <c r="B809" s="62"/>
      <c r="C809" s="62"/>
      <c r="D809" s="63"/>
      <c r="E809" s="61"/>
      <c r="F809" s="61"/>
      <c r="G809" s="61"/>
      <c r="H809" s="64"/>
      <c r="I809" s="74"/>
      <c r="K809" s="65"/>
      <c r="L809" s="65"/>
      <c r="M809" s="65"/>
      <c r="N809" s="65"/>
      <c r="O809" s="65"/>
      <c r="P809" s="65"/>
      <c r="Q809" s="65"/>
      <c r="R809" s="65"/>
    </row>
    <row r="810" spans="1:18" s="68" customFormat="1">
      <c r="A810" s="61"/>
      <c r="B810" s="62"/>
      <c r="C810" s="62"/>
      <c r="D810" s="63"/>
      <c r="E810" s="61"/>
      <c r="F810" s="61"/>
      <c r="G810" s="61"/>
      <c r="H810" s="64"/>
      <c r="I810" s="74"/>
      <c r="K810" s="65"/>
      <c r="L810" s="65"/>
      <c r="M810" s="65"/>
      <c r="N810" s="65"/>
      <c r="O810" s="65"/>
      <c r="P810" s="65"/>
      <c r="Q810" s="65"/>
      <c r="R810" s="65"/>
    </row>
    <row r="811" spans="1:18" s="68" customFormat="1">
      <c r="A811" s="61"/>
      <c r="B811" s="62"/>
      <c r="C811" s="62"/>
      <c r="D811" s="63"/>
      <c r="E811" s="61"/>
      <c r="F811" s="61"/>
      <c r="G811" s="61"/>
      <c r="H811" s="64"/>
      <c r="I811" s="74"/>
      <c r="K811" s="65"/>
      <c r="L811" s="65"/>
      <c r="M811" s="65"/>
      <c r="N811" s="65"/>
      <c r="O811" s="65"/>
      <c r="P811" s="65"/>
      <c r="Q811" s="65"/>
      <c r="R811" s="65"/>
    </row>
    <row r="812" spans="1:18" s="68" customFormat="1">
      <c r="A812" s="61"/>
      <c r="B812" s="62"/>
      <c r="C812" s="62"/>
      <c r="D812" s="63"/>
      <c r="E812" s="61"/>
      <c r="F812" s="61"/>
      <c r="G812" s="61"/>
      <c r="H812" s="64"/>
      <c r="I812" s="74"/>
      <c r="K812" s="65"/>
      <c r="L812" s="65"/>
      <c r="M812" s="65"/>
      <c r="N812" s="65"/>
      <c r="O812" s="65"/>
      <c r="P812" s="65"/>
      <c r="Q812" s="65"/>
      <c r="R812" s="65"/>
    </row>
    <row r="813" spans="1:18" s="68" customFormat="1">
      <c r="A813" s="61"/>
      <c r="B813" s="62"/>
      <c r="C813" s="62"/>
      <c r="D813" s="63"/>
      <c r="E813" s="61"/>
      <c r="F813" s="61"/>
      <c r="G813" s="61"/>
      <c r="H813" s="64"/>
      <c r="I813" s="74"/>
      <c r="K813" s="65"/>
      <c r="L813" s="65"/>
      <c r="M813" s="65"/>
      <c r="N813" s="65"/>
      <c r="O813" s="65"/>
      <c r="P813" s="65"/>
      <c r="Q813" s="65"/>
      <c r="R813" s="65"/>
    </row>
    <row r="814" spans="1:18" s="68" customFormat="1">
      <c r="A814" s="61"/>
      <c r="B814" s="62"/>
      <c r="C814" s="62"/>
      <c r="D814" s="63"/>
      <c r="E814" s="61"/>
      <c r="F814" s="61"/>
      <c r="G814" s="61"/>
      <c r="H814" s="64"/>
      <c r="I814" s="74"/>
      <c r="K814" s="65"/>
      <c r="L814" s="65"/>
      <c r="M814" s="65"/>
      <c r="N814" s="65"/>
      <c r="O814" s="65"/>
      <c r="P814" s="65"/>
      <c r="Q814" s="65"/>
      <c r="R814" s="65"/>
    </row>
    <row r="815" spans="1:18" s="68" customFormat="1">
      <c r="A815" s="61"/>
      <c r="B815" s="62"/>
      <c r="C815" s="62"/>
      <c r="D815" s="63"/>
      <c r="E815" s="61"/>
      <c r="F815" s="61"/>
      <c r="G815" s="61"/>
      <c r="H815" s="64"/>
      <c r="I815" s="74"/>
      <c r="K815" s="65"/>
      <c r="L815" s="65"/>
      <c r="M815" s="65"/>
      <c r="N815" s="65"/>
      <c r="O815" s="65"/>
      <c r="P815" s="65"/>
      <c r="Q815" s="65"/>
      <c r="R815" s="65"/>
    </row>
    <row r="816" spans="1:18" s="68" customFormat="1">
      <c r="A816" s="61"/>
      <c r="B816" s="62"/>
      <c r="C816" s="62"/>
      <c r="D816" s="63"/>
      <c r="E816" s="61"/>
      <c r="F816" s="61"/>
      <c r="G816" s="61"/>
      <c r="H816" s="64"/>
      <c r="I816" s="74"/>
      <c r="K816" s="65"/>
      <c r="L816" s="65"/>
      <c r="M816" s="65"/>
      <c r="N816" s="65"/>
      <c r="O816" s="65"/>
      <c r="P816" s="65"/>
      <c r="Q816" s="65"/>
      <c r="R816" s="65"/>
    </row>
    <row r="817" spans="1:18" s="68" customFormat="1">
      <c r="A817" s="61"/>
      <c r="B817" s="62"/>
      <c r="C817" s="62"/>
      <c r="D817" s="63"/>
      <c r="E817" s="61"/>
      <c r="F817" s="61"/>
      <c r="G817" s="61"/>
      <c r="H817" s="64"/>
      <c r="I817" s="74"/>
      <c r="K817" s="65"/>
      <c r="L817" s="65"/>
      <c r="M817" s="65"/>
      <c r="N817" s="65"/>
      <c r="O817" s="65"/>
      <c r="P817" s="65"/>
      <c r="Q817" s="65"/>
      <c r="R817" s="65"/>
    </row>
    <row r="818" spans="1:18" s="68" customFormat="1">
      <c r="A818" s="61"/>
      <c r="B818" s="62"/>
      <c r="C818" s="62"/>
      <c r="D818" s="63"/>
      <c r="E818" s="61"/>
      <c r="F818" s="61"/>
      <c r="G818" s="61"/>
      <c r="H818" s="64"/>
      <c r="I818" s="74"/>
      <c r="K818" s="65"/>
      <c r="L818" s="65"/>
      <c r="M818" s="65"/>
      <c r="N818" s="65"/>
      <c r="O818" s="65"/>
      <c r="P818" s="65"/>
      <c r="Q818" s="65"/>
      <c r="R818" s="65"/>
    </row>
    <row r="819" spans="1:18" s="68" customFormat="1">
      <c r="A819" s="61"/>
      <c r="B819" s="62"/>
      <c r="C819" s="62"/>
      <c r="D819" s="63"/>
      <c r="E819" s="61"/>
      <c r="F819" s="61"/>
      <c r="G819" s="61"/>
      <c r="H819" s="64"/>
      <c r="I819" s="74"/>
      <c r="K819" s="65"/>
      <c r="L819" s="65"/>
      <c r="M819" s="65"/>
      <c r="N819" s="65"/>
      <c r="O819" s="65"/>
      <c r="P819" s="65"/>
      <c r="Q819" s="65"/>
      <c r="R819" s="65"/>
    </row>
    <row r="820" spans="1:18" s="68" customFormat="1">
      <c r="A820" s="61"/>
      <c r="B820" s="62"/>
      <c r="C820" s="62"/>
      <c r="D820" s="63"/>
      <c r="E820" s="61"/>
      <c r="F820" s="61"/>
      <c r="G820" s="61"/>
      <c r="H820" s="64"/>
      <c r="I820" s="74"/>
      <c r="K820" s="65"/>
      <c r="L820" s="65"/>
      <c r="M820" s="65"/>
      <c r="N820" s="65"/>
      <c r="O820" s="65"/>
      <c r="P820" s="65"/>
      <c r="Q820" s="65"/>
      <c r="R820" s="65"/>
    </row>
    <row r="821" spans="1:18" s="68" customFormat="1">
      <c r="A821" s="61"/>
      <c r="B821" s="62"/>
      <c r="C821" s="62"/>
      <c r="D821" s="63"/>
      <c r="E821" s="61"/>
      <c r="F821" s="61"/>
      <c r="G821" s="61"/>
      <c r="H821" s="64"/>
      <c r="I821" s="74"/>
      <c r="K821" s="65"/>
      <c r="L821" s="65"/>
      <c r="M821" s="65"/>
      <c r="N821" s="65"/>
      <c r="O821" s="65"/>
      <c r="P821" s="65"/>
      <c r="Q821" s="65"/>
      <c r="R821" s="65"/>
    </row>
    <row r="822" spans="1:18" s="68" customFormat="1">
      <c r="A822" s="61"/>
      <c r="B822" s="62"/>
      <c r="C822" s="62"/>
      <c r="D822" s="63"/>
      <c r="E822" s="61"/>
      <c r="F822" s="61"/>
      <c r="G822" s="61"/>
      <c r="H822" s="64"/>
      <c r="I822" s="74"/>
      <c r="K822" s="65"/>
      <c r="L822" s="65"/>
      <c r="M822" s="65"/>
      <c r="N822" s="65"/>
      <c r="O822" s="65"/>
      <c r="P822" s="65"/>
      <c r="Q822" s="65"/>
      <c r="R822" s="65"/>
    </row>
    <row r="823" spans="1:18" s="68" customFormat="1">
      <c r="A823" s="61"/>
      <c r="B823" s="62"/>
      <c r="C823" s="62"/>
      <c r="D823" s="63"/>
      <c r="E823" s="61"/>
      <c r="F823" s="61"/>
      <c r="G823" s="61"/>
      <c r="H823" s="64"/>
      <c r="I823" s="74"/>
      <c r="K823" s="65"/>
      <c r="L823" s="65"/>
      <c r="M823" s="65"/>
      <c r="N823" s="65"/>
      <c r="O823" s="65"/>
      <c r="P823" s="65"/>
      <c r="Q823" s="65"/>
      <c r="R823" s="65"/>
    </row>
    <row r="824" spans="1:18" s="68" customFormat="1">
      <c r="A824" s="61"/>
      <c r="B824" s="62"/>
      <c r="C824" s="62"/>
      <c r="D824" s="63"/>
      <c r="E824" s="61"/>
      <c r="F824" s="61"/>
      <c r="G824" s="61"/>
      <c r="H824" s="64"/>
      <c r="I824" s="74"/>
      <c r="K824" s="65"/>
      <c r="L824" s="65"/>
      <c r="M824" s="65"/>
      <c r="N824" s="65"/>
      <c r="O824" s="65"/>
      <c r="P824" s="65"/>
      <c r="Q824" s="65"/>
      <c r="R824" s="65"/>
    </row>
    <row r="825" spans="1:18" s="68" customFormat="1">
      <c r="A825" s="61"/>
      <c r="B825" s="62"/>
      <c r="C825" s="62"/>
      <c r="D825" s="63"/>
      <c r="E825" s="61"/>
      <c r="F825" s="61"/>
      <c r="G825" s="61"/>
      <c r="H825" s="64"/>
      <c r="I825" s="74"/>
      <c r="K825" s="65"/>
      <c r="L825" s="65"/>
      <c r="M825" s="65"/>
      <c r="N825" s="65"/>
      <c r="O825" s="65"/>
      <c r="P825" s="65"/>
      <c r="Q825" s="65"/>
      <c r="R825" s="65"/>
    </row>
    <row r="826" spans="1:18" s="68" customFormat="1">
      <c r="A826" s="61"/>
      <c r="B826" s="62"/>
      <c r="C826" s="62"/>
      <c r="D826" s="63"/>
      <c r="E826" s="61"/>
      <c r="F826" s="61"/>
      <c r="G826" s="61"/>
      <c r="H826" s="64"/>
      <c r="I826" s="74"/>
      <c r="K826" s="65"/>
      <c r="L826" s="65"/>
      <c r="M826" s="65"/>
      <c r="N826" s="65"/>
      <c r="O826" s="65"/>
      <c r="P826" s="65"/>
      <c r="Q826" s="65"/>
      <c r="R826" s="65"/>
    </row>
    <row r="827" spans="1:18" s="68" customFormat="1">
      <c r="A827" s="61"/>
      <c r="B827" s="62"/>
      <c r="C827" s="62"/>
      <c r="D827" s="63"/>
      <c r="E827" s="61"/>
      <c r="F827" s="61"/>
      <c r="G827" s="61"/>
      <c r="H827" s="64"/>
      <c r="I827" s="74"/>
      <c r="K827" s="65"/>
      <c r="L827" s="65"/>
      <c r="M827" s="65"/>
      <c r="N827" s="65"/>
      <c r="O827" s="65"/>
      <c r="P827" s="65"/>
      <c r="Q827" s="65"/>
      <c r="R827" s="65"/>
    </row>
    <row r="828" spans="1:18" s="68" customFormat="1">
      <c r="A828" s="61"/>
      <c r="B828" s="62"/>
      <c r="C828" s="62"/>
      <c r="D828" s="63"/>
      <c r="E828" s="61"/>
      <c r="F828" s="61"/>
      <c r="G828" s="61"/>
      <c r="H828" s="64"/>
      <c r="I828" s="74"/>
      <c r="K828" s="65"/>
      <c r="L828" s="65"/>
      <c r="M828" s="65"/>
      <c r="N828" s="65"/>
      <c r="O828" s="65"/>
      <c r="P828" s="65"/>
      <c r="Q828" s="65"/>
      <c r="R828" s="65"/>
    </row>
    <row r="829" spans="1:18" s="68" customFormat="1">
      <c r="A829" s="61"/>
      <c r="B829" s="62"/>
      <c r="C829" s="62"/>
      <c r="D829" s="63"/>
      <c r="E829" s="61"/>
      <c r="F829" s="61"/>
      <c r="G829" s="61"/>
      <c r="H829" s="64"/>
      <c r="I829" s="74"/>
      <c r="K829" s="65"/>
      <c r="L829" s="65"/>
      <c r="M829" s="65"/>
      <c r="N829" s="65"/>
      <c r="O829" s="65"/>
      <c r="P829" s="65"/>
      <c r="Q829" s="65"/>
      <c r="R829" s="65"/>
    </row>
    <row r="830" spans="1:18" s="68" customFormat="1">
      <c r="A830" s="61"/>
      <c r="B830" s="62"/>
      <c r="C830" s="62"/>
      <c r="D830" s="63"/>
      <c r="E830" s="61"/>
      <c r="F830" s="61"/>
      <c r="G830" s="61"/>
      <c r="H830" s="64"/>
      <c r="I830" s="74"/>
      <c r="K830" s="65"/>
      <c r="L830" s="65"/>
      <c r="M830" s="65"/>
      <c r="N830" s="65"/>
      <c r="O830" s="65"/>
      <c r="P830" s="65"/>
      <c r="Q830" s="65"/>
      <c r="R830" s="65"/>
    </row>
    <row r="831" spans="1:18" s="68" customFormat="1">
      <c r="A831" s="61"/>
      <c r="B831" s="62"/>
      <c r="C831" s="62"/>
      <c r="D831" s="63"/>
      <c r="E831" s="61"/>
      <c r="F831" s="61"/>
      <c r="G831" s="61"/>
      <c r="H831" s="64"/>
      <c r="I831" s="74"/>
      <c r="K831" s="65"/>
      <c r="L831" s="65"/>
      <c r="M831" s="65"/>
      <c r="N831" s="65"/>
      <c r="O831" s="65"/>
      <c r="P831" s="65"/>
      <c r="Q831" s="65"/>
      <c r="R831" s="65"/>
    </row>
    <row r="832" spans="1:18" s="68" customFormat="1">
      <c r="A832" s="61"/>
      <c r="B832" s="62"/>
      <c r="C832" s="62"/>
      <c r="D832" s="63"/>
      <c r="E832" s="61"/>
      <c r="F832" s="61"/>
      <c r="G832" s="61"/>
      <c r="H832" s="64"/>
      <c r="I832" s="74"/>
      <c r="K832" s="65"/>
      <c r="L832" s="65"/>
      <c r="M832" s="65"/>
      <c r="N832" s="65"/>
      <c r="O832" s="65"/>
      <c r="P832" s="65"/>
      <c r="Q832" s="65"/>
      <c r="R832" s="65"/>
    </row>
    <row r="833" spans="1:18" s="68" customFormat="1">
      <c r="A833" s="61"/>
      <c r="B833" s="62"/>
      <c r="C833" s="62"/>
      <c r="D833" s="63"/>
      <c r="E833" s="61"/>
      <c r="F833" s="61"/>
      <c r="G833" s="61"/>
      <c r="H833" s="64"/>
      <c r="I833" s="74"/>
      <c r="K833" s="65"/>
      <c r="L833" s="65"/>
      <c r="M833" s="65"/>
      <c r="N833" s="65"/>
      <c r="O833" s="65"/>
      <c r="P833" s="65"/>
      <c r="Q833" s="65"/>
      <c r="R833" s="65"/>
    </row>
    <row r="834" spans="1:18" s="68" customFormat="1">
      <c r="A834" s="61"/>
      <c r="B834" s="62"/>
      <c r="C834" s="62"/>
      <c r="D834" s="63"/>
      <c r="E834" s="61"/>
      <c r="F834" s="61"/>
      <c r="G834" s="61"/>
      <c r="H834" s="64"/>
      <c r="I834" s="74"/>
      <c r="K834" s="65"/>
      <c r="L834" s="65"/>
      <c r="M834" s="65"/>
      <c r="N834" s="65"/>
      <c r="O834" s="65"/>
      <c r="P834" s="65"/>
      <c r="Q834" s="65"/>
      <c r="R834" s="65"/>
    </row>
    <row r="835" spans="1:18" s="68" customFormat="1">
      <c r="A835" s="61"/>
      <c r="B835" s="62"/>
      <c r="C835" s="62"/>
      <c r="D835" s="63"/>
      <c r="E835" s="61"/>
      <c r="F835" s="61"/>
      <c r="G835" s="61"/>
      <c r="H835" s="64"/>
      <c r="I835" s="74"/>
      <c r="K835" s="65"/>
      <c r="L835" s="65"/>
      <c r="M835" s="65"/>
      <c r="N835" s="65"/>
      <c r="O835" s="65"/>
      <c r="P835" s="65"/>
      <c r="Q835" s="65"/>
      <c r="R835" s="65"/>
    </row>
    <row r="836" spans="1:18" s="68" customFormat="1">
      <c r="A836" s="61"/>
      <c r="B836" s="62"/>
      <c r="C836" s="62"/>
      <c r="D836" s="63"/>
      <c r="E836" s="61"/>
      <c r="F836" s="61"/>
      <c r="G836" s="61"/>
      <c r="H836" s="64"/>
      <c r="I836" s="74"/>
      <c r="K836" s="65"/>
      <c r="L836" s="65"/>
      <c r="M836" s="65"/>
      <c r="N836" s="65"/>
      <c r="O836" s="65"/>
      <c r="P836" s="65"/>
      <c r="Q836" s="65"/>
      <c r="R836" s="65"/>
    </row>
    <row r="837" spans="1:18" s="68" customFormat="1">
      <c r="A837" s="61"/>
      <c r="B837" s="62"/>
      <c r="C837" s="62"/>
      <c r="D837" s="63"/>
      <c r="E837" s="61"/>
      <c r="F837" s="61"/>
      <c r="G837" s="61"/>
      <c r="H837" s="64"/>
      <c r="I837" s="74"/>
      <c r="K837" s="65"/>
      <c r="L837" s="65"/>
      <c r="M837" s="65"/>
      <c r="N837" s="65"/>
      <c r="O837" s="65"/>
      <c r="P837" s="65"/>
      <c r="Q837" s="65"/>
      <c r="R837" s="65"/>
    </row>
    <row r="838" spans="1:18" s="68" customFormat="1">
      <c r="A838" s="61"/>
      <c r="B838" s="62"/>
      <c r="C838" s="62"/>
      <c r="D838" s="63"/>
      <c r="E838" s="61"/>
      <c r="F838" s="61"/>
      <c r="G838" s="61"/>
      <c r="H838" s="64"/>
      <c r="I838" s="74"/>
      <c r="K838" s="65"/>
      <c r="L838" s="65"/>
      <c r="M838" s="65"/>
      <c r="N838" s="65"/>
      <c r="O838" s="65"/>
      <c r="P838" s="65"/>
      <c r="Q838" s="65"/>
      <c r="R838" s="65"/>
    </row>
    <row r="839" spans="1:18" s="68" customFormat="1">
      <c r="A839" s="61"/>
      <c r="B839" s="62"/>
      <c r="C839" s="62"/>
      <c r="D839" s="63"/>
      <c r="E839" s="61"/>
      <c r="F839" s="61"/>
      <c r="G839" s="61"/>
      <c r="H839" s="64"/>
      <c r="I839" s="74"/>
      <c r="K839" s="65"/>
      <c r="L839" s="65"/>
      <c r="M839" s="65"/>
      <c r="N839" s="65"/>
      <c r="O839" s="65"/>
      <c r="P839" s="65"/>
      <c r="Q839" s="65"/>
      <c r="R839" s="65"/>
    </row>
    <row r="840" spans="1:18" s="68" customFormat="1">
      <c r="A840" s="61"/>
      <c r="B840" s="62"/>
      <c r="C840" s="62"/>
      <c r="D840" s="63"/>
      <c r="E840" s="61"/>
      <c r="F840" s="61"/>
      <c r="G840" s="61"/>
      <c r="H840" s="64"/>
      <c r="I840" s="74"/>
      <c r="K840" s="65"/>
      <c r="L840" s="65"/>
      <c r="M840" s="65"/>
      <c r="N840" s="65"/>
      <c r="O840" s="65"/>
      <c r="P840" s="65"/>
      <c r="Q840" s="65"/>
      <c r="R840" s="65"/>
    </row>
    <row r="841" spans="1:18" s="68" customFormat="1">
      <c r="A841" s="61"/>
      <c r="B841" s="62"/>
      <c r="C841" s="62"/>
      <c r="D841" s="63"/>
      <c r="E841" s="61"/>
      <c r="F841" s="61"/>
      <c r="G841" s="61"/>
      <c r="H841" s="64"/>
      <c r="I841" s="74"/>
      <c r="K841" s="65"/>
      <c r="L841" s="65"/>
      <c r="M841" s="65"/>
      <c r="N841" s="65"/>
      <c r="O841" s="65"/>
      <c r="P841" s="65"/>
      <c r="Q841" s="65"/>
      <c r="R841" s="65"/>
    </row>
    <row r="842" spans="1:18" s="68" customFormat="1">
      <c r="A842" s="61"/>
      <c r="B842" s="62"/>
      <c r="C842" s="62"/>
      <c r="D842" s="63"/>
      <c r="E842" s="61"/>
      <c r="F842" s="61"/>
      <c r="G842" s="61"/>
      <c r="H842" s="64"/>
      <c r="I842" s="74"/>
      <c r="K842" s="65"/>
      <c r="L842" s="65"/>
      <c r="M842" s="65"/>
      <c r="N842" s="65"/>
      <c r="O842" s="65"/>
      <c r="P842" s="65"/>
      <c r="Q842" s="65"/>
      <c r="R842" s="65"/>
    </row>
    <row r="843" spans="1:18" s="68" customFormat="1">
      <c r="A843" s="61"/>
      <c r="B843" s="62"/>
      <c r="C843" s="62"/>
      <c r="D843" s="63"/>
      <c r="E843" s="61"/>
      <c r="F843" s="61"/>
      <c r="G843" s="61"/>
      <c r="H843" s="64"/>
      <c r="I843" s="74"/>
      <c r="K843" s="65"/>
      <c r="L843" s="65"/>
      <c r="M843" s="65"/>
      <c r="N843" s="65"/>
      <c r="O843" s="65"/>
      <c r="P843" s="65"/>
      <c r="Q843" s="65"/>
      <c r="R843" s="65"/>
    </row>
    <row r="844" spans="1:18" s="68" customFormat="1">
      <c r="A844" s="61"/>
      <c r="B844" s="62"/>
      <c r="C844" s="62"/>
      <c r="D844" s="63"/>
      <c r="E844" s="61"/>
      <c r="F844" s="61"/>
      <c r="G844" s="61"/>
      <c r="H844" s="64"/>
      <c r="I844" s="74"/>
      <c r="K844" s="65"/>
      <c r="L844" s="65"/>
      <c r="M844" s="65"/>
      <c r="N844" s="65"/>
      <c r="O844" s="65"/>
      <c r="P844" s="65"/>
      <c r="Q844" s="65"/>
      <c r="R844" s="65"/>
    </row>
    <row r="845" spans="1:18" s="68" customFormat="1">
      <c r="A845" s="61"/>
      <c r="B845" s="62"/>
      <c r="C845" s="62"/>
      <c r="D845" s="63"/>
      <c r="E845" s="61"/>
      <c r="F845" s="61"/>
      <c r="G845" s="61"/>
      <c r="H845" s="64"/>
      <c r="I845" s="74"/>
      <c r="K845" s="65"/>
      <c r="L845" s="65"/>
      <c r="M845" s="65"/>
      <c r="N845" s="65"/>
      <c r="O845" s="65"/>
      <c r="P845" s="65"/>
      <c r="Q845" s="65"/>
      <c r="R845" s="65"/>
    </row>
    <row r="846" spans="1:18" s="68" customFormat="1">
      <c r="A846" s="61"/>
      <c r="B846" s="62"/>
      <c r="C846" s="62"/>
      <c r="D846" s="63"/>
      <c r="E846" s="61"/>
      <c r="F846" s="61"/>
      <c r="G846" s="61"/>
      <c r="H846" s="64"/>
      <c r="I846" s="74"/>
      <c r="K846" s="65"/>
      <c r="L846" s="65"/>
      <c r="M846" s="65"/>
      <c r="N846" s="65"/>
      <c r="O846" s="65"/>
      <c r="P846" s="65"/>
      <c r="Q846" s="65"/>
      <c r="R846" s="65"/>
    </row>
    <row r="847" spans="1:18" s="68" customFormat="1">
      <c r="A847" s="61"/>
      <c r="B847" s="62"/>
      <c r="C847" s="62"/>
      <c r="D847" s="63"/>
      <c r="E847" s="61"/>
      <c r="F847" s="61"/>
      <c r="G847" s="61"/>
      <c r="H847" s="64"/>
      <c r="I847" s="74"/>
      <c r="K847" s="65"/>
      <c r="L847" s="65"/>
      <c r="M847" s="65"/>
      <c r="N847" s="65"/>
      <c r="O847" s="65"/>
      <c r="P847" s="65"/>
      <c r="Q847" s="65"/>
      <c r="R847" s="65"/>
    </row>
    <row r="848" spans="1:18" s="68" customFormat="1">
      <c r="A848" s="61"/>
      <c r="B848" s="62"/>
      <c r="C848" s="62"/>
      <c r="D848" s="63"/>
      <c r="E848" s="61"/>
      <c r="F848" s="61"/>
      <c r="G848" s="61"/>
      <c r="H848" s="64"/>
      <c r="I848" s="74"/>
      <c r="K848" s="65"/>
      <c r="L848" s="65"/>
      <c r="M848" s="65"/>
      <c r="N848" s="65"/>
      <c r="O848" s="65"/>
      <c r="P848" s="65"/>
      <c r="Q848" s="65"/>
      <c r="R848" s="65"/>
    </row>
    <row r="849" spans="1:18" s="68" customFormat="1">
      <c r="A849" s="61"/>
      <c r="B849" s="62"/>
      <c r="C849" s="62"/>
      <c r="D849" s="63"/>
      <c r="E849" s="61"/>
      <c r="F849" s="61"/>
      <c r="G849" s="61"/>
      <c r="H849" s="64"/>
      <c r="I849" s="74"/>
      <c r="K849" s="65"/>
      <c r="L849" s="65"/>
      <c r="M849" s="65"/>
      <c r="N849" s="65"/>
      <c r="O849" s="65"/>
      <c r="P849" s="65"/>
      <c r="Q849" s="65"/>
      <c r="R849" s="65"/>
    </row>
    <row r="850" spans="1:18" s="68" customFormat="1">
      <c r="A850" s="61"/>
      <c r="B850" s="62"/>
      <c r="C850" s="62"/>
      <c r="D850" s="63"/>
      <c r="E850" s="61"/>
      <c r="F850" s="61"/>
      <c r="G850" s="61"/>
      <c r="H850" s="64"/>
      <c r="I850" s="74"/>
      <c r="K850" s="65"/>
      <c r="L850" s="65"/>
      <c r="M850" s="65"/>
      <c r="N850" s="65"/>
      <c r="O850" s="65"/>
      <c r="P850" s="65"/>
      <c r="Q850" s="65"/>
      <c r="R850" s="65"/>
    </row>
    <row r="851" spans="1:18" s="68" customFormat="1">
      <c r="A851" s="61"/>
      <c r="B851" s="62"/>
      <c r="C851" s="62"/>
      <c r="D851" s="63"/>
      <c r="E851" s="61"/>
      <c r="F851" s="61"/>
      <c r="G851" s="61"/>
      <c r="H851" s="64"/>
      <c r="I851" s="74"/>
      <c r="K851" s="65"/>
      <c r="L851" s="65"/>
      <c r="M851" s="65"/>
      <c r="N851" s="65"/>
      <c r="O851" s="65"/>
      <c r="P851" s="65"/>
      <c r="Q851" s="65"/>
      <c r="R851" s="65"/>
    </row>
    <row r="852" spans="1:18" s="68" customFormat="1">
      <c r="A852" s="61"/>
      <c r="B852" s="62"/>
      <c r="C852" s="62"/>
      <c r="D852" s="63"/>
      <c r="E852" s="61"/>
      <c r="F852" s="61"/>
      <c r="G852" s="61"/>
      <c r="H852" s="64"/>
      <c r="I852" s="74"/>
      <c r="K852" s="65"/>
      <c r="L852" s="65"/>
      <c r="M852" s="65"/>
      <c r="N852" s="65"/>
      <c r="O852" s="65"/>
      <c r="P852" s="65"/>
      <c r="Q852" s="65"/>
      <c r="R852" s="65"/>
    </row>
    <row r="853" spans="1:18" s="68" customFormat="1">
      <c r="A853" s="61"/>
      <c r="B853" s="62"/>
      <c r="C853" s="62"/>
      <c r="D853" s="63"/>
      <c r="E853" s="61"/>
      <c r="F853" s="61"/>
      <c r="G853" s="61"/>
      <c r="H853" s="64"/>
      <c r="I853" s="74"/>
      <c r="K853" s="65"/>
      <c r="L853" s="65"/>
      <c r="M853" s="65"/>
      <c r="N853" s="65"/>
      <c r="O853" s="65"/>
      <c r="P853" s="65"/>
      <c r="Q853" s="65"/>
      <c r="R853" s="65"/>
    </row>
    <row r="854" spans="1:18" s="68" customFormat="1">
      <c r="A854" s="61"/>
      <c r="B854" s="62"/>
      <c r="C854" s="62"/>
      <c r="D854" s="63"/>
      <c r="E854" s="61"/>
      <c r="F854" s="61"/>
      <c r="G854" s="61"/>
      <c r="H854" s="64"/>
      <c r="I854" s="74"/>
      <c r="K854" s="65"/>
      <c r="L854" s="65"/>
      <c r="M854" s="65"/>
      <c r="N854" s="65"/>
      <c r="O854" s="65"/>
      <c r="P854" s="65"/>
      <c r="Q854" s="65"/>
      <c r="R854" s="65"/>
    </row>
    <row r="855" spans="1:18" s="68" customFormat="1">
      <c r="A855" s="61"/>
      <c r="B855" s="62"/>
      <c r="C855" s="62"/>
      <c r="D855" s="63"/>
      <c r="E855" s="61"/>
      <c r="F855" s="61"/>
      <c r="G855" s="61"/>
      <c r="H855" s="64"/>
      <c r="I855" s="74"/>
      <c r="K855" s="65"/>
      <c r="L855" s="65"/>
      <c r="M855" s="65"/>
      <c r="N855" s="65"/>
      <c r="O855" s="65"/>
      <c r="P855" s="65"/>
      <c r="Q855" s="65"/>
      <c r="R855" s="65"/>
    </row>
    <row r="856" spans="1:18" s="68" customFormat="1">
      <c r="A856" s="61"/>
      <c r="B856" s="62"/>
      <c r="C856" s="62"/>
      <c r="D856" s="63"/>
      <c r="E856" s="61"/>
      <c r="F856" s="61"/>
      <c r="G856" s="61"/>
      <c r="H856" s="64"/>
      <c r="I856" s="74"/>
      <c r="K856" s="65"/>
      <c r="L856" s="65"/>
      <c r="M856" s="65"/>
      <c r="N856" s="65"/>
      <c r="O856" s="65"/>
      <c r="P856" s="65"/>
      <c r="Q856" s="65"/>
      <c r="R856" s="65"/>
    </row>
    <row r="857" spans="1:18" s="68" customFormat="1">
      <c r="A857" s="61"/>
      <c r="B857" s="62"/>
      <c r="C857" s="62"/>
      <c r="D857" s="63"/>
      <c r="E857" s="61"/>
      <c r="F857" s="61"/>
      <c r="G857" s="61"/>
      <c r="H857" s="64"/>
      <c r="I857" s="74"/>
      <c r="K857" s="65"/>
      <c r="L857" s="65"/>
      <c r="M857" s="65"/>
      <c r="N857" s="65"/>
      <c r="O857" s="65"/>
      <c r="P857" s="65"/>
      <c r="Q857" s="65"/>
      <c r="R857" s="65"/>
    </row>
    <row r="858" spans="1:18" s="68" customFormat="1">
      <c r="A858" s="61"/>
      <c r="B858" s="62"/>
      <c r="C858" s="62"/>
      <c r="D858" s="63"/>
      <c r="E858" s="61"/>
      <c r="F858" s="61"/>
      <c r="G858" s="61"/>
      <c r="H858" s="64"/>
      <c r="I858" s="74"/>
      <c r="K858" s="65"/>
      <c r="L858" s="65"/>
      <c r="M858" s="65"/>
      <c r="N858" s="65"/>
      <c r="O858" s="65"/>
      <c r="P858" s="65"/>
      <c r="Q858" s="65"/>
      <c r="R858" s="65"/>
    </row>
    <row r="859" spans="1:18" s="68" customFormat="1">
      <c r="A859" s="61"/>
      <c r="B859" s="62"/>
      <c r="C859" s="62"/>
      <c r="D859" s="63"/>
      <c r="E859" s="61"/>
      <c r="F859" s="61"/>
      <c r="G859" s="61"/>
      <c r="H859" s="64"/>
      <c r="I859" s="74"/>
      <c r="K859" s="65"/>
      <c r="L859" s="65"/>
      <c r="M859" s="65"/>
      <c r="N859" s="65"/>
      <c r="O859" s="65"/>
      <c r="P859" s="65"/>
      <c r="Q859" s="65"/>
      <c r="R859" s="65"/>
    </row>
    <row r="860" spans="1:18" s="68" customFormat="1">
      <c r="A860" s="61"/>
      <c r="B860" s="62"/>
      <c r="C860" s="62"/>
      <c r="D860" s="63"/>
      <c r="E860" s="61"/>
      <c r="F860" s="61"/>
      <c r="G860" s="61"/>
      <c r="H860" s="64"/>
      <c r="I860" s="74"/>
      <c r="K860" s="65"/>
      <c r="L860" s="65"/>
      <c r="M860" s="65"/>
      <c r="N860" s="65"/>
      <c r="O860" s="65"/>
      <c r="P860" s="65"/>
      <c r="Q860" s="65"/>
      <c r="R860" s="65"/>
    </row>
    <row r="861" spans="1:18" s="68" customFormat="1">
      <c r="A861" s="61"/>
      <c r="B861" s="62"/>
      <c r="C861" s="62"/>
      <c r="D861" s="63"/>
      <c r="E861" s="61"/>
      <c r="F861" s="61"/>
      <c r="G861" s="61"/>
      <c r="H861" s="64"/>
      <c r="I861" s="74"/>
      <c r="K861" s="65"/>
      <c r="L861" s="65"/>
      <c r="M861" s="65"/>
      <c r="N861" s="65"/>
      <c r="O861" s="65"/>
      <c r="P861" s="65"/>
      <c r="Q861" s="65"/>
      <c r="R861" s="65"/>
    </row>
    <row r="862" spans="1:18" s="68" customFormat="1">
      <c r="A862" s="61"/>
      <c r="B862" s="62"/>
      <c r="C862" s="62"/>
      <c r="D862" s="63"/>
      <c r="E862" s="61"/>
      <c r="F862" s="61"/>
      <c r="G862" s="61"/>
      <c r="H862" s="64"/>
      <c r="I862" s="74"/>
      <c r="K862" s="65"/>
      <c r="L862" s="65"/>
      <c r="M862" s="65"/>
      <c r="N862" s="65"/>
      <c r="O862" s="65"/>
      <c r="P862" s="65"/>
      <c r="Q862" s="65"/>
      <c r="R862" s="65"/>
    </row>
    <row r="863" spans="1:18" s="68" customFormat="1">
      <c r="A863" s="61"/>
      <c r="B863" s="62"/>
      <c r="C863" s="62"/>
      <c r="D863" s="63"/>
      <c r="E863" s="61"/>
      <c r="F863" s="61"/>
      <c r="G863" s="61"/>
      <c r="H863" s="64"/>
      <c r="I863" s="74"/>
      <c r="K863" s="65"/>
      <c r="L863" s="65"/>
      <c r="M863" s="65"/>
      <c r="N863" s="65"/>
      <c r="O863" s="65"/>
      <c r="P863" s="65"/>
      <c r="Q863" s="65"/>
      <c r="R863" s="65"/>
    </row>
    <row r="864" spans="1:18" s="68" customFormat="1">
      <c r="A864" s="61"/>
      <c r="B864" s="62"/>
      <c r="C864" s="62"/>
      <c r="D864" s="63"/>
      <c r="E864" s="61"/>
      <c r="F864" s="61"/>
      <c r="G864" s="61"/>
      <c r="H864" s="64"/>
      <c r="I864" s="74"/>
      <c r="K864" s="65"/>
      <c r="L864" s="65"/>
      <c r="M864" s="65"/>
      <c r="N864" s="65"/>
      <c r="O864" s="65"/>
      <c r="P864" s="65"/>
      <c r="Q864" s="65"/>
      <c r="R864" s="65"/>
    </row>
    <row r="865" spans="1:18" s="68" customFormat="1">
      <c r="A865" s="61"/>
      <c r="B865" s="62"/>
      <c r="C865" s="62"/>
      <c r="D865" s="63"/>
      <c r="E865" s="61"/>
      <c r="F865" s="61"/>
      <c r="G865" s="61"/>
      <c r="H865" s="64"/>
      <c r="I865" s="74"/>
      <c r="K865" s="65"/>
      <c r="L865" s="65"/>
      <c r="M865" s="65"/>
      <c r="N865" s="65"/>
      <c r="O865" s="65"/>
      <c r="P865" s="65"/>
      <c r="Q865" s="65"/>
      <c r="R865" s="65"/>
    </row>
    <row r="866" spans="1:18" s="68" customFormat="1">
      <c r="A866" s="61"/>
      <c r="B866" s="62"/>
      <c r="C866" s="62"/>
      <c r="D866" s="63"/>
      <c r="E866" s="61"/>
      <c r="F866" s="61"/>
      <c r="G866" s="61"/>
      <c r="H866" s="64"/>
      <c r="I866" s="74"/>
      <c r="K866" s="65"/>
      <c r="L866" s="65"/>
      <c r="M866" s="65"/>
      <c r="N866" s="65"/>
      <c r="O866" s="65"/>
      <c r="P866" s="65"/>
      <c r="Q866" s="65"/>
      <c r="R866" s="65"/>
    </row>
    <row r="867" spans="1:18" s="68" customFormat="1">
      <c r="A867" s="61"/>
      <c r="B867" s="62"/>
      <c r="C867" s="62"/>
      <c r="D867" s="63"/>
      <c r="E867" s="61"/>
      <c r="F867" s="61"/>
      <c r="G867" s="61"/>
      <c r="H867" s="64"/>
      <c r="I867" s="74"/>
      <c r="K867" s="65"/>
      <c r="L867" s="65"/>
      <c r="M867" s="65"/>
      <c r="N867" s="65"/>
      <c r="O867" s="65"/>
      <c r="P867" s="65"/>
      <c r="Q867" s="65"/>
      <c r="R867" s="65"/>
    </row>
    <row r="868" spans="1:18" s="68" customFormat="1">
      <c r="A868" s="61"/>
      <c r="B868" s="62"/>
      <c r="C868" s="62"/>
      <c r="D868" s="63"/>
      <c r="E868" s="61"/>
      <c r="F868" s="61"/>
      <c r="G868" s="61"/>
      <c r="H868" s="64"/>
      <c r="I868" s="74"/>
      <c r="K868" s="65"/>
      <c r="L868" s="65"/>
      <c r="M868" s="65"/>
      <c r="N868" s="65"/>
      <c r="O868" s="65"/>
      <c r="P868" s="65"/>
      <c r="Q868" s="65"/>
      <c r="R868" s="65"/>
    </row>
    <row r="869" spans="1:18" s="68" customFormat="1">
      <c r="A869" s="61"/>
      <c r="B869" s="62"/>
      <c r="C869" s="62"/>
      <c r="D869" s="63"/>
      <c r="E869" s="61"/>
      <c r="F869" s="61"/>
      <c r="G869" s="61"/>
      <c r="H869" s="64"/>
      <c r="I869" s="74"/>
      <c r="K869" s="65"/>
      <c r="L869" s="65"/>
      <c r="M869" s="65"/>
      <c r="N869" s="65"/>
      <c r="O869" s="65"/>
      <c r="P869" s="65"/>
      <c r="Q869" s="65"/>
      <c r="R869" s="65"/>
    </row>
    <row r="870" spans="1:18" s="68" customFormat="1">
      <c r="A870" s="61"/>
      <c r="B870" s="62"/>
      <c r="C870" s="62"/>
      <c r="D870" s="63"/>
      <c r="E870" s="61"/>
      <c r="F870" s="61"/>
      <c r="G870" s="61"/>
      <c r="H870" s="64"/>
      <c r="I870" s="74"/>
      <c r="K870" s="65"/>
      <c r="L870" s="65"/>
      <c r="M870" s="65"/>
      <c r="N870" s="65"/>
      <c r="O870" s="65"/>
      <c r="P870" s="65"/>
      <c r="Q870" s="65"/>
      <c r="R870" s="65"/>
    </row>
    <row r="871" spans="1:18" s="68" customFormat="1">
      <c r="A871" s="61"/>
      <c r="B871" s="62"/>
      <c r="C871" s="62"/>
      <c r="D871" s="63"/>
      <c r="E871" s="61"/>
      <c r="F871" s="61"/>
      <c r="G871" s="61"/>
      <c r="H871" s="64"/>
      <c r="I871" s="74"/>
      <c r="K871" s="65"/>
      <c r="L871" s="65"/>
      <c r="M871" s="65"/>
      <c r="N871" s="65"/>
      <c r="O871" s="65"/>
      <c r="P871" s="65"/>
      <c r="Q871" s="65"/>
      <c r="R871" s="65"/>
    </row>
    <row r="872" spans="1:18" s="68" customFormat="1">
      <c r="A872" s="61"/>
      <c r="B872" s="62"/>
      <c r="C872" s="62"/>
      <c r="D872" s="63"/>
      <c r="E872" s="61"/>
      <c r="F872" s="61"/>
      <c r="G872" s="61"/>
      <c r="H872" s="64"/>
      <c r="I872" s="74"/>
      <c r="K872" s="65"/>
      <c r="L872" s="65"/>
      <c r="M872" s="65"/>
      <c r="N872" s="65"/>
      <c r="O872" s="65"/>
      <c r="P872" s="65"/>
      <c r="Q872" s="65"/>
      <c r="R872" s="65"/>
    </row>
    <row r="873" spans="1:18" s="68" customFormat="1">
      <c r="A873" s="61"/>
      <c r="B873" s="62"/>
      <c r="C873" s="62"/>
      <c r="D873" s="63"/>
      <c r="E873" s="61"/>
      <c r="F873" s="61"/>
      <c r="G873" s="61"/>
      <c r="H873" s="64"/>
      <c r="I873" s="74"/>
      <c r="K873" s="65"/>
      <c r="L873" s="65"/>
      <c r="M873" s="65"/>
      <c r="N873" s="65"/>
      <c r="O873" s="65"/>
      <c r="P873" s="65"/>
      <c r="Q873" s="65"/>
      <c r="R873" s="65"/>
    </row>
    <row r="874" spans="1:18" s="68" customFormat="1">
      <c r="A874" s="61"/>
      <c r="B874" s="62"/>
      <c r="C874" s="62"/>
      <c r="D874" s="63"/>
      <c r="E874" s="61"/>
      <c r="F874" s="61"/>
      <c r="G874" s="61"/>
      <c r="H874" s="64"/>
      <c r="I874" s="74"/>
      <c r="K874" s="65"/>
      <c r="L874" s="65"/>
      <c r="M874" s="65"/>
      <c r="N874" s="65"/>
      <c r="O874" s="65"/>
      <c r="P874" s="65"/>
      <c r="Q874" s="65"/>
      <c r="R874" s="65"/>
    </row>
    <row r="875" spans="1:18" s="68" customFormat="1">
      <c r="A875" s="61"/>
      <c r="B875" s="62"/>
      <c r="C875" s="62"/>
      <c r="D875" s="63"/>
      <c r="E875" s="61"/>
      <c r="F875" s="61"/>
      <c r="G875" s="61"/>
      <c r="H875" s="64"/>
      <c r="I875" s="74"/>
      <c r="K875" s="65"/>
      <c r="L875" s="65"/>
      <c r="M875" s="65"/>
      <c r="N875" s="65"/>
      <c r="O875" s="65"/>
      <c r="P875" s="65"/>
      <c r="Q875" s="65"/>
      <c r="R875" s="65"/>
    </row>
    <row r="876" spans="1:18" s="68" customFormat="1">
      <c r="A876" s="61"/>
      <c r="B876" s="62"/>
      <c r="C876" s="62"/>
      <c r="D876" s="63"/>
      <c r="E876" s="61"/>
      <c r="F876" s="61"/>
      <c r="G876" s="61"/>
      <c r="H876" s="64"/>
      <c r="I876" s="74"/>
      <c r="K876" s="65"/>
      <c r="L876" s="65"/>
      <c r="M876" s="65"/>
      <c r="N876" s="65"/>
      <c r="O876" s="65"/>
      <c r="P876" s="65"/>
      <c r="Q876" s="65"/>
      <c r="R876" s="65"/>
    </row>
    <row r="877" spans="1:18" s="68" customFormat="1">
      <c r="A877" s="61"/>
      <c r="B877" s="62"/>
      <c r="C877" s="62"/>
      <c r="D877" s="63"/>
      <c r="E877" s="61"/>
      <c r="F877" s="61"/>
      <c r="G877" s="61"/>
      <c r="H877" s="64"/>
      <c r="I877" s="74"/>
      <c r="K877" s="65"/>
      <c r="L877" s="65"/>
      <c r="M877" s="65"/>
      <c r="N877" s="65"/>
      <c r="O877" s="65"/>
      <c r="P877" s="65"/>
      <c r="Q877" s="65"/>
      <c r="R877" s="65"/>
    </row>
    <row r="878" spans="1:18" s="68" customFormat="1">
      <c r="A878" s="61"/>
      <c r="B878" s="62"/>
      <c r="C878" s="62"/>
      <c r="D878" s="63"/>
      <c r="E878" s="61"/>
      <c r="F878" s="61"/>
      <c r="G878" s="61"/>
      <c r="H878" s="64"/>
      <c r="I878" s="74"/>
      <c r="K878" s="65"/>
      <c r="L878" s="65"/>
      <c r="M878" s="65"/>
      <c r="N878" s="65"/>
      <c r="O878" s="65"/>
      <c r="P878" s="65"/>
      <c r="Q878" s="65"/>
      <c r="R878" s="65"/>
    </row>
    <row r="879" spans="1:18" s="68" customFormat="1">
      <c r="A879" s="61"/>
      <c r="B879" s="62"/>
      <c r="C879" s="62"/>
      <c r="D879" s="63"/>
      <c r="E879" s="61"/>
      <c r="F879" s="61"/>
      <c r="G879" s="61"/>
      <c r="H879" s="64"/>
      <c r="I879" s="74"/>
      <c r="K879" s="65"/>
      <c r="L879" s="65"/>
      <c r="M879" s="65"/>
      <c r="N879" s="65"/>
      <c r="O879" s="65"/>
      <c r="P879" s="65"/>
      <c r="Q879" s="65"/>
      <c r="R879" s="65"/>
    </row>
    <row r="880" spans="1:18" s="68" customFormat="1">
      <c r="A880" s="61"/>
      <c r="B880" s="62"/>
      <c r="C880" s="62"/>
      <c r="D880" s="63"/>
      <c r="E880" s="61"/>
      <c r="F880" s="61"/>
      <c r="G880" s="61"/>
      <c r="H880" s="64"/>
      <c r="I880" s="74"/>
      <c r="K880" s="65"/>
      <c r="L880" s="65"/>
      <c r="M880" s="65"/>
      <c r="N880" s="65"/>
      <c r="O880" s="65"/>
      <c r="P880" s="65"/>
      <c r="Q880" s="65"/>
      <c r="R880" s="65"/>
    </row>
    <row r="881" spans="1:18" s="68" customFormat="1">
      <c r="A881" s="61"/>
      <c r="B881" s="62"/>
      <c r="C881" s="62"/>
      <c r="D881" s="63"/>
      <c r="E881" s="61"/>
      <c r="F881" s="61"/>
      <c r="G881" s="61"/>
      <c r="H881" s="64"/>
      <c r="I881" s="74"/>
      <c r="K881" s="65"/>
      <c r="L881" s="65"/>
      <c r="M881" s="65"/>
      <c r="N881" s="65"/>
      <c r="O881" s="65"/>
      <c r="P881" s="65"/>
      <c r="Q881" s="65"/>
      <c r="R881" s="65"/>
    </row>
    <row r="882" spans="1:18" s="68" customFormat="1">
      <c r="A882" s="61"/>
      <c r="B882" s="62"/>
      <c r="C882" s="62"/>
      <c r="D882" s="63"/>
      <c r="E882" s="61"/>
      <c r="F882" s="61"/>
      <c r="G882" s="61"/>
      <c r="H882" s="64"/>
      <c r="I882" s="74"/>
      <c r="K882" s="65"/>
      <c r="L882" s="65"/>
      <c r="M882" s="65"/>
      <c r="N882" s="65"/>
      <c r="O882" s="65"/>
      <c r="P882" s="65"/>
      <c r="Q882" s="65"/>
      <c r="R882" s="65"/>
    </row>
    <row r="883" spans="1:18" s="68" customFormat="1">
      <c r="A883" s="61"/>
      <c r="B883" s="62"/>
      <c r="C883" s="62"/>
      <c r="D883" s="63"/>
      <c r="E883" s="61"/>
      <c r="F883" s="61"/>
      <c r="G883" s="61"/>
      <c r="H883" s="64"/>
      <c r="I883" s="74"/>
      <c r="K883" s="65"/>
      <c r="L883" s="65"/>
      <c r="M883" s="65"/>
      <c r="N883" s="65"/>
      <c r="O883" s="65"/>
      <c r="P883" s="65"/>
      <c r="Q883" s="65"/>
      <c r="R883" s="65"/>
    </row>
    <row r="884" spans="1:18" s="68" customFormat="1">
      <c r="A884" s="61"/>
      <c r="B884" s="62"/>
      <c r="C884" s="62"/>
      <c r="D884" s="63"/>
      <c r="E884" s="61"/>
      <c r="F884" s="61"/>
      <c r="G884" s="61"/>
      <c r="H884" s="64"/>
      <c r="I884" s="74"/>
      <c r="K884" s="65"/>
      <c r="L884" s="65"/>
      <c r="M884" s="65"/>
      <c r="N884" s="65"/>
      <c r="O884" s="65"/>
      <c r="P884" s="65"/>
      <c r="Q884" s="65"/>
      <c r="R884" s="65"/>
    </row>
    <row r="885" spans="1:18" s="68" customFormat="1">
      <c r="A885" s="61"/>
      <c r="B885" s="62"/>
      <c r="C885" s="62"/>
      <c r="D885" s="63"/>
      <c r="E885" s="61"/>
      <c r="F885" s="61"/>
      <c r="G885" s="61"/>
      <c r="H885" s="64"/>
      <c r="I885" s="74"/>
      <c r="K885" s="65"/>
      <c r="L885" s="65"/>
      <c r="M885" s="65"/>
      <c r="N885" s="65"/>
      <c r="O885" s="65"/>
      <c r="P885" s="65"/>
      <c r="Q885" s="65"/>
      <c r="R885" s="65"/>
    </row>
    <row r="886" spans="1:18" s="68" customFormat="1">
      <c r="A886" s="61"/>
      <c r="B886" s="62"/>
      <c r="C886" s="62"/>
      <c r="D886" s="63"/>
      <c r="E886" s="61"/>
      <c r="F886" s="61"/>
      <c r="G886" s="61"/>
      <c r="H886" s="64"/>
      <c r="I886" s="74"/>
      <c r="K886" s="65"/>
      <c r="L886" s="65"/>
      <c r="M886" s="65"/>
      <c r="N886" s="65"/>
      <c r="O886" s="65"/>
      <c r="P886" s="65"/>
      <c r="Q886" s="65"/>
      <c r="R886" s="65"/>
    </row>
    <row r="887" spans="1:18" s="68" customFormat="1">
      <c r="A887" s="61"/>
      <c r="B887" s="62"/>
      <c r="C887" s="62"/>
      <c r="D887" s="63"/>
      <c r="E887" s="61"/>
      <c r="F887" s="61"/>
      <c r="G887" s="61"/>
      <c r="H887" s="64"/>
      <c r="I887" s="74"/>
      <c r="K887" s="65"/>
      <c r="L887" s="65"/>
      <c r="M887" s="65"/>
      <c r="N887" s="65"/>
      <c r="O887" s="65"/>
      <c r="P887" s="65"/>
      <c r="Q887" s="65"/>
      <c r="R887" s="65"/>
    </row>
    <row r="888" spans="1:18" s="68" customFormat="1">
      <c r="A888" s="61"/>
      <c r="B888" s="62"/>
      <c r="C888" s="62"/>
      <c r="D888" s="63"/>
      <c r="E888" s="61"/>
      <c r="F888" s="61"/>
      <c r="G888" s="61"/>
      <c r="H888" s="64"/>
      <c r="I888" s="74"/>
      <c r="K888" s="65"/>
      <c r="L888" s="65"/>
      <c r="M888" s="65"/>
      <c r="N888" s="65"/>
      <c r="O888" s="65"/>
      <c r="P888" s="65"/>
      <c r="Q888" s="65"/>
      <c r="R888" s="65"/>
    </row>
    <row r="889" spans="1:18" s="68" customFormat="1">
      <c r="A889" s="61"/>
      <c r="B889" s="62"/>
      <c r="C889" s="62"/>
      <c r="D889" s="63"/>
      <c r="E889" s="61"/>
      <c r="F889" s="61"/>
      <c r="G889" s="61"/>
      <c r="H889" s="64"/>
      <c r="I889" s="74"/>
      <c r="K889" s="65"/>
      <c r="L889" s="65"/>
      <c r="M889" s="65"/>
      <c r="N889" s="65"/>
      <c r="O889" s="65"/>
      <c r="P889" s="65"/>
      <c r="Q889" s="65"/>
      <c r="R889" s="65"/>
    </row>
    <row r="890" spans="1:18" s="68" customFormat="1">
      <c r="A890" s="61"/>
      <c r="B890" s="62"/>
      <c r="C890" s="62"/>
      <c r="D890" s="63"/>
      <c r="E890" s="61"/>
      <c r="F890" s="61"/>
      <c r="G890" s="61"/>
      <c r="H890" s="64"/>
      <c r="I890" s="74"/>
      <c r="K890" s="65"/>
      <c r="L890" s="65"/>
      <c r="M890" s="65"/>
      <c r="N890" s="65"/>
      <c r="O890" s="65"/>
      <c r="P890" s="65"/>
      <c r="Q890" s="65"/>
      <c r="R890" s="65"/>
    </row>
    <row r="891" spans="1:18" s="68" customFormat="1">
      <c r="A891" s="61"/>
      <c r="B891" s="62"/>
      <c r="C891" s="62"/>
      <c r="D891" s="63"/>
      <c r="E891" s="61"/>
      <c r="F891" s="61"/>
      <c r="G891" s="61"/>
      <c r="H891" s="64"/>
      <c r="I891" s="74"/>
      <c r="K891" s="65"/>
      <c r="L891" s="65"/>
      <c r="M891" s="65"/>
      <c r="N891" s="65"/>
      <c r="O891" s="65"/>
      <c r="P891" s="65"/>
      <c r="Q891" s="65"/>
      <c r="R891" s="65"/>
    </row>
    <row r="892" spans="1:18" s="68" customFormat="1">
      <c r="A892" s="61"/>
      <c r="B892" s="62"/>
      <c r="C892" s="62"/>
      <c r="D892" s="63"/>
      <c r="E892" s="61"/>
      <c r="F892" s="61"/>
      <c r="G892" s="61"/>
      <c r="H892" s="64"/>
      <c r="I892" s="74"/>
      <c r="K892" s="65"/>
      <c r="L892" s="65"/>
      <c r="M892" s="65"/>
      <c r="N892" s="65"/>
      <c r="O892" s="65"/>
      <c r="P892" s="65"/>
      <c r="Q892" s="65"/>
      <c r="R892" s="65"/>
    </row>
    <row r="893" spans="1:18" s="68" customFormat="1">
      <c r="A893" s="61"/>
      <c r="B893" s="62"/>
      <c r="C893" s="62"/>
      <c r="D893" s="63"/>
      <c r="E893" s="61"/>
      <c r="F893" s="61"/>
      <c r="G893" s="61"/>
      <c r="H893" s="64"/>
      <c r="I893" s="74"/>
      <c r="K893" s="65"/>
      <c r="L893" s="65"/>
      <c r="M893" s="65"/>
      <c r="N893" s="65"/>
      <c r="O893" s="65"/>
      <c r="P893" s="65"/>
      <c r="Q893" s="65"/>
      <c r="R893" s="65"/>
    </row>
    <row r="894" spans="1:18" s="68" customFormat="1">
      <c r="A894" s="61"/>
      <c r="B894" s="62"/>
      <c r="C894" s="62"/>
      <c r="D894" s="63"/>
      <c r="E894" s="61"/>
      <c r="F894" s="61"/>
      <c r="G894" s="61"/>
      <c r="H894" s="64"/>
      <c r="I894" s="74"/>
      <c r="K894" s="65"/>
      <c r="L894" s="65"/>
      <c r="M894" s="65"/>
      <c r="N894" s="65"/>
      <c r="O894" s="65"/>
      <c r="P894" s="65"/>
      <c r="Q894" s="65"/>
      <c r="R894" s="65"/>
    </row>
    <row r="895" spans="1:18" s="68" customFormat="1">
      <c r="A895" s="61"/>
      <c r="B895" s="62"/>
      <c r="C895" s="62"/>
      <c r="D895" s="63"/>
      <c r="E895" s="61"/>
      <c r="F895" s="61"/>
      <c r="G895" s="61"/>
      <c r="H895" s="64"/>
      <c r="I895" s="74"/>
      <c r="K895" s="65"/>
      <c r="L895" s="65"/>
      <c r="M895" s="65"/>
      <c r="N895" s="65"/>
      <c r="O895" s="65"/>
      <c r="P895" s="65"/>
      <c r="Q895" s="65"/>
      <c r="R895" s="65"/>
    </row>
    <row r="896" spans="1:18" s="68" customFormat="1">
      <c r="A896" s="61"/>
      <c r="B896" s="62"/>
      <c r="C896" s="62"/>
      <c r="D896" s="63"/>
      <c r="E896" s="61"/>
      <c r="F896" s="61"/>
      <c r="G896" s="61"/>
      <c r="H896" s="64"/>
      <c r="I896" s="74"/>
      <c r="K896" s="65"/>
      <c r="L896" s="65"/>
      <c r="M896" s="65"/>
      <c r="N896" s="65"/>
      <c r="O896" s="65"/>
      <c r="P896" s="65"/>
      <c r="Q896" s="65"/>
      <c r="R896" s="65"/>
    </row>
    <row r="897" spans="1:18" s="68" customFormat="1">
      <c r="A897" s="61"/>
      <c r="B897" s="62"/>
      <c r="C897" s="62"/>
      <c r="D897" s="63"/>
      <c r="E897" s="61"/>
      <c r="F897" s="61"/>
      <c r="G897" s="61"/>
      <c r="H897" s="64"/>
      <c r="I897" s="74"/>
      <c r="K897" s="65"/>
      <c r="L897" s="65"/>
      <c r="M897" s="65"/>
      <c r="N897" s="65"/>
      <c r="O897" s="65"/>
      <c r="P897" s="65"/>
      <c r="Q897" s="65"/>
      <c r="R897" s="65"/>
    </row>
    <row r="898" spans="1:18" s="68" customFormat="1">
      <c r="A898" s="61"/>
      <c r="B898" s="62"/>
      <c r="C898" s="62"/>
      <c r="D898" s="63"/>
      <c r="E898" s="61"/>
      <c r="F898" s="61"/>
      <c r="G898" s="61"/>
      <c r="H898" s="64"/>
      <c r="I898" s="74"/>
      <c r="K898" s="65"/>
      <c r="L898" s="65"/>
      <c r="M898" s="65"/>
      <c r="N898" s="65"/>
      <c r="O898" s="65"/>
      <c r="P898" s="65"/>
      <c r="Q898" s="65"/>
      <c r="R898" s="65"/>
    </row>
    <row r="899" spans="1:18" s="68" customFormat="1">
      <c r="A899" s="61"/>
      <c r="B899" s="62"/>
      <c r="C899" s="62"/>
      <c r="D899" s="63"/>
      <c r="E899" s="61"/>
      <c r="F899" s="61"/>
      <c r="G899" s="61"/>
      <c r="H899" s="64"/>
      <c r="I899" s="74"/>
      <c r="K899" s="65"/>
      <c r="L899" s="65"/>
      <c r="M899" s="65"/>
      <c r="N899" s="65"/>
      <c r="O899" s="65"/>
      <c r="P899" s="65"/>
      <c r="Q899" s="65"/>
      <c r="R899" s="65"/>
    </row>
    <row r="900" spans="1:18" s="68" customFormat="1">
      <c r="A900" s="61"/>
      <c r="B900" s="62"/>
      <c r="C900" s="62"/>
      <c r="D900" s="63"/>
      <c r="E900" s="61"/>
      <c r="F900" s="61"/>
      <c r="G900" s="61"/>
      <c r="H900" s="64"/>
      <c r="I900" s="74"/>
      <c r="K900" s="65"/>
      <c r="L900" s="65"/>
      <c r="M900" s="65"/>
      <c r="N900" s="65"/>
      <c r="O900" s="65"/>
      <c r="P900" s="65"/>
      <c r="Q900" s="65"/>
      <c r="R900" s="65"/>
    </row>
    <row r="901" spans="1:18" s="68" customFormat="1">
      <c r="A901" s="61"/>
      <c r="B901" s="62"/>
      <c r="C901" s="62"/>
      <c r="D901" s="63"/>
      <c r="E901" s="61"/>
      <c r="F901" s="61"/>
      <c r="G901" s="61"/>
      <c r="H901" s="64"/>
      <c r="I901" s="74"/>
      <c r="K901" s="65"/>
      <c r="L901" s="65"/>
      <c r="M901" s="65"/>
      <c r="N901" s="65"/>
      <c r="O901" s="65"/>
      <c r="P901" s="65"/>
      <c r="Q901" s="65"/>
      <c r="R901" s="65"/>
    </row>
    <row r="902" spans="1:18" s="68" customFormat="1">
      <c r="A902" s="61"/>
      <c r="B902" s="62"/>
      <c r="C902" s="62"/>
      <c r="D902" s="63"/>
      <c r="E902" s="61"/>
      <c r="F902" s="61"/>
      <c r="G902" s="61"/>
      <c r="H902" s="64"/>
      <c r="I902" s="74"/>
      <c r="K902" s="65"/>
      <c r="L902" s="65"/>
      <c r="M902" s="65"/>
      <c r="N902" s="65"/>
      <c r="O902" s="65"/>
      <c r="P902" s="65"/>
      <c r="Q902" s="65"/>
      <c r="R902" s="65"/>
    </row>
    <row r="903" spans="1:18" s="68" customFormat="1">
      <c r="A903" s="61"/>
      <c r="B903" s="62"/>
      <c r="C903" s="62"/>
      <c r="D903" s="63"/>
      <c r="E903" s="61"/>
      <c r="F903" s="61"/>
      <c r="G903" s="61"/>
      <c r="H903" s="64"/>
      <c r="I903" s="74"/>
      <c r="K903" s="65"/>
      <c r="L903" s="65"/>
      <c r="M903" s="65"/>
      <c r="N903" s="65"/>
      <c r="O903" s="65"/>
      <c r="P903" s="65"/>
      <c r="Q903" s="65"/>
      <c r="R903" s="65"/>
    </row>
    <row r="904" spans="1:18" s="68" customFormat="1">
      <c r="A904" s="61"/>
      <c r="B904" s="62"/>
      <c r="C904" s="62"/>
      <c r="D904" s="63"/>
      <c r="E904" s="61"/>
      <c r="F904" s="61"/>
      <c r="G904" s="61"/>
      <c r="H904" s="64"/>
      <c r="I904" s="74"/>
      <c r="K904" s="65"/>
      <c r="L904" s="65"/>
      <c r="M904" s="65"/>
      <c r="N904" s="65"/>
      <c r="O904" s="65"/>
      <c r="P904" s="65"/>
      <c r="Q904" s="65"/>
      <c r="R904" s="65"/>
    </row>
    <row r="905" spans="1:18" s="68" customFormat="1">
      <c r="A905" s="61"/>
      <c r="B905" s="62"/>
      <c r="C905" s="62"/>
      <c r="D905" s="63"/>
      <c r="E905" s="61"/>
      <c r="F905" s="61"/>
      <c r="G905" s="61"/>
      <c r="H905" s="64"/>
      <c r="I905" s="74"/>
      <c r="K905" s="65"/>
      <c r="L905" s="65"/>
      <c r="M905" s="65"/>
      <c r="N905" s="65"/>
      <c r="O905" s="65"/>
      <c r="P905" s="65"/>
      <c r="Q905" s="65"/>
      <c r="R905" s="65"/>
    </row>
    <row r="906" spans="1:18" s="68" customFormat="1">
      <c r="A906" s="61"/>
      <c r="B906" s="62"/>
      <c r="C906" s="62"/>
      <c r="D906" s="63"/>
      <c r="E906" s="61"/>
      <c r="F906" s="61"/>
      <c r="G906" s="61"/>
      <c r="H906" s="64"/>
      <c r="I906" s="74"/>
      <c r="K906" s="65"/>
      <c r="L906" s="65"/>
      <c r="M906" s="65"/>
      <c r="N906" s="65"/>
      <c r="O906" s="65"/>
      <c r="P906" s="65"/>
      <c r="Q906" s="65"/>
      <c r="R906" s="65"/>
    </row>
    <row r="907" spans="1:18" s="68" customFormat="1">
      <c r="A907" s="61"/>
      <c r="B907" s="62"/>
      <c r="C907" s="62"/>
      <c r="D907" s="63"/>
      <c r="E907" s="61"/>
      <c r="F907" s="61"/>
      <c r="G907" s="61"/>
      <c r="H907" s="64"/>
      <c r="I907" s="74"/>
      <c r="K907" s="65"/>
      <c r="L907" s="65"/>
      <c r="M907" s="65"/>
      <c r="N907" s="65"/>
      <c r="O907" s="65"/>
      <c r="P907" s="65"/>
      <c r="Q907" s="65"/>
      <c r="R907" s="65"/>
    </row>
    <row r="908" spans="1:18" s="68" customFormat="1">
      <c r="A908" s="61"/>
      <c r="B908" s="62"/>
      <c r="C908" s="62"/>
      <c r="D908" s="63"/>
      <c r="E908" s="61"/>
      <c r="F908" s="61"/>
      <c r="G908" s="61"/>
      <c r="H908" s="64"/>
      <c r="I908" s="74"/>
      <c r="K908" s="65"/>
      <c r="L908" s="65"/>
      <c r="M908" s="65"/>
      <c r="N908" s="65"/>
      <c r="O908" s="65"/>
      <c r="P908" s="65"/>
      <c r="Q908" s="65"/>
      <c r="R908" s="65"/>
    </row>
    <row r="909" spans="1:18" s="68" customFormat="1">
      <c r="A909" s="61"/>
      <c r="B909" s="62"/>
      <c r="C909" s="62"/>
      <c r="D909" s="63"/>
      <c r="E909" s="61"/>
      <c r="F909" s="61"/>
      <c r="G909" s="61"/>
      <c r="H909" s="64"/>
      <c r="I909" s="74"/>
      <c r="K909" s="65"/>
      <c r="L909" s="65"/>
      <c r="M909" s="65"/>
      <c r="N909" s="65"/>
      <c r="O909" s="65"/>
      <c r="P909" s="65"/>
      <c r="Q909" s="65"/>
      <c r="R909" s="65"/>
    </row>
    <row r="910" spans="1:18" s="68" customFormat="1">
      <c r="A910" s="61"/>
      <c r="B910" s="62"/>
      <c r="C910" s="62"/>
      <c r="D910" s="63"/>
      <c r="E910" s="61"/>
      <c r="F910" s="61"/>
      <c r="G910" s="61"/>
      <c r="H910" s="64"/>
      <c r="I910" s="74"/>
      <c r="K910" s="65"/>
      <c r="L910" s="65"/>
      <c r="M910" s="65"/>
      <c r="N910" s="65"/>
      <c r="O910" s="65"/>
      <c r="P910" s="65"/>
      <c r="Q910" s="65"/>
      <c r="R910" s="65"/>
    </row>
    <row r="911" spans="1:18" s="68" customFormat="1">
      <c r="A911" s="61"/>
      <c r="B911" s="62"/>
      <c r="C911" s="62"/>
      <c r="D911" s="63"/>
      <c r="E911" s="61"/>
      <c r="F911" s="61"/>
      <c r="G911" s="61"/>
      <c r="H911" s="64"/>
      <c r="I911" s="74"/>
      <c r="K911" s="65"/>
      <c r="L911" s="65"/>
      <c r="M911" s="65"/>
      <c r="N911" s="65"/>
      <c r="O911" s="65"/>
      <c r="P911" s="65"/>
      <c r="Q911" s="65"/>
      <c r="R911" s="65"/>
    </row>
    <row r="912" spans="1:18" s="68" customFormat="1">
      <c r="A912" s="61"/>
      <c r="B912" s="62"/>
      <c r="C912" s="62"/>
      <c r="D912" s="63"/>
      <c r="E912" s="61"/>
      <c r="F912" s="61"/>
      <c r="G912" s="61"/>
      <c r="H912" s="64"/>
      <c r="I912" s="74"/>
      <c r="K912" s="65"/>
      <c r="L912" s="65"/>
      <c r="M912" s="65"/>
      <c r="N912" s="65"/>
      <c r="O912" s="65"/>
      <c r="P912" s="65"/>
      <c r="Q912" s="65"/>
      <c r="R912" s="65"/>
    </row>
    <row r="913" spans="1:18" s="68" customFormat="1">
      <c r="A913" s="61"/>
      <c r="B913" s="62"/>
      <c r="C913" s="62"/>
      <c r="D913" s="63"/>
      <c r="E913" s="61"/>
      <c r="F913" s="61"/>
      <c r="G913" s="61"/>
      <c r="H913" s="64"/>
      <c r="I913" s="74"/>
      <c r="K913" s="65"/>
      <c r="L913" s="65"/>
      <c r="M913" s="65"/>
      <c r="N913" s="65"/>
      <c r="O913" s="65"/>
      <c r="P913" s="65"/>
      <c r="Q913" s="65"/>
      <c r="R913" s="65"/>
    </row>
    <row r="914" spans="1:18" s="68" customFormat="1">
      <c r="A914" s="61"/>
      <c r="B914" s="62"/>
      <c r="C914" s="62"/>
      <c r="D914" s="63"/>
      <c r="E914" s="61"/>
      <c r="F914" s="61"/>
      <c r="G914" s="61"/>
      <c r="H914" s="64"/>
      <c r="I914" s="74"/>
      <c r="K914" s="65"/>
      <c r="L914" s="65"/>
      <c r="M914" s="65"/>
      <c r="N914" s="65"/>
      <c r="O914" s="65"/>
      <c r="P914" s="65"/>
      <c r="Q914" s="65"/>
      <c r="R914" s="65"/>
    </row>
    <row r="915" spans="1:18" s="68" customFormat="1">
      <c r="A915" s="61"/>
      <c r="B915" s="62"/>
      <c r="C915" s="62"/>
      <c r="D915" s="63"/>
      <c r="E915" s="61"/>
      <c r="F915" s="61"/>
      <c r="G915" s="61"/>
      <c r="H915" s="64"/>
      <c r="I915" s="74"/>
      <c r="K915" s="65"/>
      <c r="L915" s="65"/>
      <c r="M915" s="65"/>
      <c r="N915" s="65"/>
      <c r="O915" s="65"/>
      <c r="P915" s="65"/>
      <c r="Q915" s="65"/>
      <c r="R915" s="65"/>
    </row>
    <row r="916" spans="1:18" s="68" customFormat="1">
      <c r="A916" s="61"/>
      <c r="B916" s="62"/>
      <c r="C916" s="62"/>
      <c r="D916" s="63"/>
      <c r="E916" s="61"/>
      <c r="F916" s="61"/>
      <c r="G916" s="61"/>
      <c r="H916" s="64"/>
      <c r="I916" s="74"/>
      <c r="K916" s="65"/>
      <c r="L916" s="65"/>
      <c r="M916" s="65"/>
      <c r="N916" s="65"/>
      <c r="O916" s="65"/>
      <c r="P916" s="65"/>
      <c r="Q916" s="65"/>
      <c r="R916" s="65"/>
    </row>
    <row r="917" spans="1:18" s="68" customFormat="1">
      <c r="A917" s="61"/>
      <c r="B917" s="62"/>
      <c r="C917" s="62"/>
      <c r="D917" s="63"/>
      <c r="E917" s="61"/>
      <c r="F917" s="61"/>
      <c r="G917" s="61"/>
      <c r="H917" s="64"/>
      <c r="I917" s="74"/>
      <c r="K917" s="65"/>
      <c r="L917" s="65"/>
      <c r="M917" s="65"/>
      <c r="N917" s="65"/>
      <c r="O917" s="65"/>
      <c r="P917" s="65"/>
      <c r="Q917" s="65"/>
      <c r="R917" s="65"/>
    </row>
    <row r="918" spans="1:18" s="68" customFormat="1">
      <c r="A918" s="61"/>
      <c r="B918" s="62"/>
      <c r="C918" s="62"/>
      <c r="D918" s="63"/>
      <c r="E918" s="61"/>
      <c r="F918" s="61"/>
      <c r="G918" s="61"/>
      <c r="H918" s="64"/>
      <c r="I918" s="74"/>
      <c r="K918" s="65"/>
      <c r="L918" s="65"/>
      <c r="M918" s="65"/>
      <c r="N918" s="65"/>
      <c r="O918" s="65"/>
      <c r="P918" s="65"/>
      <c r="Q918" s="65"/>
      <c r="R918" s="65"/>
    </row>
    <row r="919" spans="1:18" s="68" customFormat="1">
      <c r="A919" s="61"/>
      <c r="B919" s="62"/>
      <c r="C919" s="62"/>
      <c r="D919" s="63"/>
      <c r="E919" s="61"/>
      <c r="F919" s="61"/>
      <c r="G919" s="61"/>
      <c r="H919" s="64"/>
      <c r="I919" s="74"/>
      <c r="K919" s="65"/>
      <c r="L919" s="65"/>
      <c r="M919" s="65"/>
      <c r="N919" s="65"/>
      <c r="O919" s="65"/>
      <c r="P919" s="65"/>
      <c r="Q919" s="65"/>
      <c r="R919" s="65"/>
    </row>
    <row r="920" spans="1:18" s="68" customFormat="1">
      <c r="A920" s="61"/>
      <c r="B920" s="62"/>
      <c r="C920" s="62"/>
      <c r="D920" s="63"/>
      <c r="E920" s="61"/>
      <c r="F920" s="61"/>
      <c r="G920" s="61"/>
      <c r="H920" s="64"/>
      <c r="I920" s="74"/>
      <c r="K920" s="65"/>
      <c r="L920" s="65"/>
      <c r="M920" s="65"/>
      <c r="N920" s="65"/>
      <c r="O920" s="65"/>
      <c r="P920" s="65"/>
      <c r="Q920" s="65"/>
      <c r="R920" s="65"/>
    </row>
    <row r="921" spans="1:18" s="68" customFormat="1">
      <c r="A921" s="61"/>
      <c r="B921" s="62"/>
      <c r="C921" s="62"/>
      <c r="D921" s="63"/>
      <c r="E921" s="61"/>
      <c r="F921" s="61"/>
      <c r="G921" s="61"/>
      <c r="H921" s="64"/>
      <c r="I921" s="74"/>
      <c r="K921" s="65"/>
      <c r="L921" s="65"/>
      <c r="M921" s="65"/>
      <c r="N921" s="65"/>
      <c r="O921" s="65"/>
      <c r="P921" s="65"/>
      <c r="Q921" s="65"/>
      <c r="R921" s="65"/>
    </row>
    <row r="922" spans="1:18" s="68" customFormat="1">
      <c r="A922" s="61"/>
      <c r="B922" s="62"/>
      <c r="C922" s="62"/>
      <c r="D922" s="63"/>
      <c r="E922" s="61"/>
      <c r="F922" s="61"/>
      <c r="G922" s="61"/>
      <c r="H922" s="64"/>
      <c r="I922" s="74"/>
      <c r="K922" s="65"/>
      <c r="L922" s="65"/>
      <c r="M922" s="65"/>
      <c r="N922" s="65"/>
      <c r="O922" s="65"/>
      <c r="P922" s="65"/>
      <c r="Q922" s="65"/>
      <c r="R922" s="65"/>
    </row>
    <row r="923" spans="1:18" s="68" customFormat="1">
      <c r="A923" s="61"/>
      <c r="B923" s="62"/>
      <c r="C923" s="62"/>
      <c r="D923" s="63"/>
      <c r="E923" s="61"/>
      <c r="F923" s="61"/>
      <c r="G923" s="61"/>
      <c r="H923" s="64"/>
      <c r="I923" s="74"/>
      <c r="K923" s="65"/>
      <c r="L923" s="65"/>
      <c r="M923" s="65"/>
      <c r="N923" s="65"/>
      <c r="O923" s="65"/>
      <c r="P923" s="65"/>
      <c r="Q923" s="65"/>
      <c r="R923" s="65"/>
    </row>
    <row r="924" spans="1:18" s="68" customFormat="1">
      <c r="A924" s="61"/>
      <c r="B924" s="62"/>
      <c r="C924" s="62"/>
      <c r="D924" s="63"/>
      <c r="E924" s="61"/>
      <c r="F924" s="61"/>
      <c r="G924" s="61"/>
      <c r="H924" s="64"/>
      <c r="I924" s="74"/>
      <c r="K924" s="65"/>
      <c r="L924" s="65"/>
      <c r="M924" s="65"/>
      <c r="N924" s="65"/>
      <c r="O924" s="65"/>
      <c r="P924" s="65"/>
      <c r="Q924" s="65"/>
      <c r="R924" s="65"/>
    </row>
    <row r="925" spans="1:18" s="68" customFormat="1">
      <c r="A925" s="61"/>
      <c r="B925" s="62"/>
      <c r="C925" s="62"/>
      <c r="D925" s="63"/>
      <c r="E925" s="61"/>
      <c r="F925" s="61"/>
      <c r="G925" s="61"/>
      <c r="H925" s="64"/>
      <c r="I925" s="74"/>
      <c r="K925" s="65"/>
      <c r="L925" s="65"/>
      <c r="M925" s="65"/>
      <c r="N925" s="65"/>
      <c r="O925" s="65"/>
      <c r="P925" s="65"/>
      <c r="Q925" s="65"/>
      <c r="R925" s="65"/>
    </row>
    <row r="926" spans="1:18" s="68" customFormat="1">
      <c r="A926" s="61"/>
      <c r="B926" s="62"/>
      <c r="C926" s="62"/>
      <c r="D926" s="63"/>
      <c r="E926" s="61"/>
      <c r="F926" s="61"/>
      <c r="G926" s="61"/>
      <c r="H926" s="64"/>
      <c r="I926" s="74"/>
      <c r="K926" s="65"/>
      <c r="L926" s="65"/>
      <c r="M926" s="65"/>
      <c r="N926" s="65"/>
      <c r="O926" s="65"/>
      <c r="P926" s="65"/>
      <c r="Q926" s="65"/>
      <c r="R926" s="65"/>
    </row>
    <row r="927" spans="1:18" s="68" customFormat="1">
      <c r="A927" s="61"/>
      <c r="B927" s="62"/>
      <c r="C927" s="62"/>
      <c r="D927" s="63"/>
      <c r="E927" s="61"/>
      <c r="F927" s="61"/>
      <c r="G927" s="61"/>
      <c r="H927" s="64"/>
      <c r="I927" s="74"/>
      <c r="K927" s="65"/>
      <c r="L927" s="65"/>
      <c r="M927" s="65"/>
      <c r="N927" s="65"/>
      <c r="O927" s="65"/>
      <c r="P927" s="65"/>
      <c r="Q927" s="65"/>
      <c r="R927" s="65"/>
    </row>
    <row r="928" spans="1:18" s="68" customFormat="1">
      <c r="A928" s="61"/>
      <c r="B928" s="62"/>
      <c r="C928" s="62"/>
      <c r="D928" s="63"/>
      <c r="E928" s="61"/>
      <c r="F928" s="61"/>
      <c r="G928" s="61"/>
      <c r="H928" s="64"/>
      <c r="I928" s="74"/>
      <c r="K928" s="65"/>
      <c r="L928" s="65"/>
      <c r="M928" s="65"/>
      <c r="N928" s="65"/>
      <c r="O928" s="65"/>
      <c r="P928" s="65"/>
      <c r="Q928" s="65"/>
      <c r="R928" s="65"/>
    </row>
    <row r="929" spans="1:18" s="68" customFormat="1">
      <c r="A929" s="61"/>
      <c r="B929" s="62"/>
      <c r="C929" s="62"/>
      <c r="D929" s="63"/>
      <c r="E929" s="61"/>
      <c r="F929" s="61"/>
      <c r="G929" s="61"/>
      <c r="H929" s="64"/>
      <c r="I929" s="74"/>
      <c r="K929" s="65"/>
      <c r="L929" s="65"/>
      <c r="M929" s="65"/>
      <c r="N929" s="65"/>
      <c r="O929" s="65"/>
      <c r="P929" s="65"/>
      <c r="Q929" s="65"/>
      <c r="R929" s="65"/>
    </row>
    <row r="930" spans="1:18" s="68" customFormat="1">
      <c r="A930" s="61"/>
      <c r="B930" s="62"/>
      <c r="C930" s="62"/>
      <c r="D930" s="63"/>
      <c r="E930" s="61"/>
      <c r="F930" s="61"/>
      <c r="G930" s="61"/>
      <c r="H930" s="64"/>
      <c r="I930" s="74"/>
      <c r="K930" s="65"/>
      <c r="L930" s="65"/>
      <c r="M930" s="65"/>
      <c r="N930" s="65"/>
      <c r="O930" s="65"/>
      <c r="P930" s="65"/>
      <c r="Q930" s="65"/>
      <c r="R930" s="65"/>
    </row>
    <row r="931" spans="1:18" s="68" customFormat="1">
      <c r="A931" s="61"/>
      <c r="B931" s="62"/>
      <c r="C931" s="62"/>
      <c r="D931" s="63"/>
      <c r="E931" s="61"/>
      <c r="F931" s="61"/>
      <c r="G931" s="61"/>
      <c r="H931" s="64"/>
      <c r="I931" s="74"/>
      <c r="K931" s="65"/>
      <c r="L931" s="65"/>
      <c r="M931" s="65"/>
      <c r="N931" s="65"/>
      <c r="O931" s="65"/>
      <c r="P931" s="65"/>
      <c r="Q931" s="65"/>
      <c r="R931" s="65"/>
    </row>
    <row r="932" spans="1:18" s="68" customFormat="1">
      <c r="A932" s="61"/>
      <c r="B932" s="62"/>
      <c r="C932" s="62"/>
      <c r="D932" s="63"/>
      <c r="E932" s="61"/>
      <c r="F932" s="61"/>
      <c r="G932" s="61"/>
      <c r="H932" s="64"/>
      <c r="I932" s="74"/>
      <c r="K932" s="65"/>
      <c r="L932" s="65"/>
      <c r="M932" s="65"/>
      <c r="N932" s="65"/>
      <c r="O932" s="65"/>
      <c r="P932" s="65"/>
      <c r="Q932" s="65"/>
      <c r="R932" s="65"/>
    </row>
    <row r="933" spans="1:18" s="68" customFormat="1">
      <c r="A933" s="61"/>
      <c r="B933" s="62"/>
      <c r="C933" s="62"/>
      <c r="D933" s="63"/>
      <c r="E933" s="61"/>
      <c r="F933" s="61"/>
      <c r="G933" s="61"/>
      <c r="H933" s="64"/>
      <c r="I933" s="74"/>
      <c r="K933" s="65"/>
      <c r="L933" s="65"/>
      <c r="M933" s="65"/>
      <c r="N933" s="65"/>
      <c r="O933" s="65"/>
      <c r="P933" s="65"/>
      <c r="Q933" s="65"/>
      <c r="R933" s="65"/>
    </row>
    <row r="934" spans="1:18" s="68" customFormat="1">
      <c r="A934" s="61"/>
      <c r="B934" s="62"/>
      <c r="C934" s="62"/>
      <c r="D934" s="63"/>
      <c r="E934" s="61"/>
      <c r="F934" s="61"/>
      <c r="G934" s="61"/>
      <c r="H934" s="64"/>
      <c r="I934" s="74"/>
      <c r="K934" s="65"/>
      <c r="L934" s="65"/>
      <c r="M934" s="65"/>
      <c r="N934" s="65"/>
      <c r="O934" s="65"/>
      <c r="P934" s="65"/>
      <c r="Q934" s="65"/>
      <c r="R934" s="65"/>
    </row>
    <row r="935" spans="1:18" s="68" customFormat="1">
      <c r="A935" s="61"/>
      <c r="B935" s="62"/>
      <c r="C935" s="62"/>
      <c r="D935" s="63"/>
      <c r="E935" s="61"/>
      <c r="F935" s="61"/>
      <c r="G935" s="61"/>
      <c r="H935" s="64"/>
      <c r="I935" s="74"/>
      <c r="K935" s="65"/>
      <c r="L935" s="65"/>
      <c r="M935" s="65"/>
      <c r="N935" s="65"/>
      <c r="O935" s="65"/>
      <c r="P935" s="65"/>
      <c r="Q935" s="65"/>
      <c r="R935" s="65"/>
    </row>
    <row r="936" spans="1:18" s="68" customFormat="1">
      <c r="A936" s="61"/>
      <c r="B936" s="62"/>
      <c r="C936" s="62"/>
      <c r="D936" s="63"/>
      <c r="E936" s="61"/>
      <c r="F936" s="61"/>
      <c r="G936" s="61"/>
      <c r="H936" s="64"/>
      <c r="I936" s="74"/>
      <c r="K936" s="65"/>
      <c r="L936" s="65"/>
      <c r="M936" s="65"/>
      <c r="N936" s="65"/>
      <c r="O936" s="65"/>
      <c r="P936" s="65"/>
      <c r="Q936" s="65"/>
      <c r="R936" s="65"/>
    </row>
    <row r="937" spans="1:18" s="68" customFormat="1">
      <c r="A937" s="61"/>
      <c r="B937" s="62"/>
      <c r="C937" s="62"/>
      <c r="D937" s="63"/>
      <c r="E937" s="61"/>
      <c r="F937" s="61"/>
      <c r="G937" s="61"/>
      <c r="H937" s="64"/>
      <c r="I937" s="74"/>
      <c r="K937" s="65"/>
      <c r="L937" s="65"/>
      <c r="M937" s="65"/>
      <c r="N937" s="65"/>
      <c r="O937" s="65"/>
      <c r="P937" s="65"/>
      <c r="Q937" s="65"/>
      <c r="R937" s="65"/>
    </row>
    <row r="938" spans="1:18" s="68" customFormat="1">
      <c r="A938" s="61"/>
      <c r="B938" s="62"/>
      <c r="C938" s="62"/>
      <c r="D938" s="63"/>
      <c r="E938" s="61"/>
      <c r="F938" s="61"/>
      <c r="G938" s="61"/>
      <c r="H938" s="64"/>
      <c r="I938" s="74"/>
      <c r="K938" s="65"/>
      <c r="L938" s="65"/>
      <c r="M938" s="65"/>
      <c r="N938" s="65"/>
      <c r="O938" s="65"/>
      <c r="P938" s="65"/>
      <c r="Q938" s="65"/>
      <c r="R938" s="65"/>
    </row>
    <row r="939" spans="1:18" s="68" customFormat="1">
      <c r="A939" s="61"/>
      <c r="B939" s="62"/>
      <c r="C939" s="62"/>
      <c r="D939" s="63"/>
      <c r="E939" s="61"/>
      <c r="F939" s="61"/>
      <c r="G939" s="61"/>
      <c r="H939" s="64"/>
      <c r="I939" s="74"/>
      <c r="K939" s="65"/>
      <c r="L939" s="65"/>
      <c r="M939" s="65"/>
      <c r="N939" s="65"/>
      <c r="O939" s="65"/>
      <c r="P939" s="65"/>
      <c r="Q939" s="65"/>
      <c r="R939" s="65"/>
    </row>
    <row r="940" spans="1:18" s="68" customFormat="1">
      <c r="A940" s="61"/>
      <c r="B940" s="62"/>
      <c r="C940" s="62"/>
      <c r="D940" s="63"/>
      <c r="E940" s="61"/>
      <c r="F940" s="61"/>
      <c r="G940" s="61"/>
      <c r="H940" s="64"/>
      <c r="I940" s="74"/>
      <c r="K940" s="65"/>
      <c r="L940" s="65"/>
      <c r="M940" s="65"/>
      <c r="N940" s="65"/>
      <c r="O940" s="65"/>
      <c r="P940" s="65"/>
      <c r="Q940" s="65"/>
      <c r="R940" s="65"/>
    </row>
    <row r="941" spans="1:18" s="68" customFormat="1">
      <c r="A941" s="61"/>
      <c r="B941" s="62"/>
      <c r="C941" s="62"/>
      <c r="D941" s="63"/>
      <c r="E941" s="61"/>
      <c r="F941" s="61"/>
      <c r="G941" s="61"/>
      <c r="H941" s="64"/>
      <c r="I941" s="74"/>
      <c r="K941" s="65"/>
      <c r="L941" s="65"/>
      <c r="M941" s="65"/>
      <c r="N941" s="65"/>
      <c r="O941" s="65"/>
      <c r="P941" s="65"/>
      <c r="Q941" s="65"/>
      <c r="R941" s="65"/>
    </row>
    <row r="942" spans="1:18" s="68" customFormat="1">
      <c r="A942" s="61"/>
      <c r="B942" s="62"/>
      <c r="C942" s="62"/>
      <c r="D942" s="63"/>
      <c r="E942" s="61"/>
      <c r="F942" s="61"/>
      <c r="G942" s="61"/>
      <c r="H942" s="64"/>
      <c r="I942" s="74"/>
      <c r="K942" s="65"/>
      <c r="L942" s="65"/>
      <c r="M942" s="65"/>
      <c r="N942" s="65"/>
      <c r="O942" s="65"/>
      <c r="P942" s="65"/>
      <c r="Q942" s="65"/>
      <c r="R942" s="65"/>
    </row>
    <row r="943" spans="1:18" s="68" customFormat="1">
      <c r="A943" s="61"/>
      <c r="B943" s="62"/>
      <c r="C943" s="62"/>
      <c r="D943" s="63"/>
      <c r="E943" s="61"/>
      <c r="F943" s="61"/>
      <c r="G943" s="61"/>
      <c r="H943" s="64"/>
      <c r="I943" s="74"/>
      <c r="K943" s="65"/>
      <c r="L943" s="65"/>
      <c r="M943" s="65"/>
      <c r="N943" s="65"/>
      <c r="O943" s="65"/>
      <c r="P943" s="65"/>
      <c r="Q943" s="65"/>
      <c r="R943" s="65"/>
    </row>
    <row r="944" spans="1:18" s="68" customFormat="1">
      <c r="A944" s="61"/>
      <c r="B944" s="62"/>
      <c r="C944" s="62"/>
      <c r="D944" s="63"/>
      <c r="E944" s="61"/>
      <c r="F944" s="61"/>
      <c r="G944" s="61"/>
      <c r="H944" s="64"/>
      <c r="I944" s="74"/>
      <c r="K944" s="65"/>
      <c r="L944" s="65"/>
      <c r="M944" s="65"/>
      <c r="N944" s="65"/>
      <c r="O944" s="65"/>
      <c r="P944" s="65"/>
      <c r="Q944" s="65"/>
      <c r="R944" s="65"/>
    </row>
    <row r="945" spans="1:18" s="68" customFormat="1">
      <c r="A945" s="61"/>
      <c r="B945" s="62"/>
      <c r="C945" s="62"/>
      <c r="D945" s="63"/>
      <c r="E945" s="61"/>
      <c r="F945" s="61"/>
      <c r="G945" s="61"/>
      <c r="H945" s="64"/>
      <c r="I945" s="74"/>
      <c r="K945" s="65"/>
      <c r="L945" s="65"/>
      <c r="M945" s="65"/>
      <c r="N945" s="65"/>
      <c r="O945" s="65"/>
      <c r="P945" s="65"/>
      <c r="Q945" s="65"/>
      <c r="R945" s="65"/>
    </row>
    <row r="946" spans="1:18" s="68" customFormat="1">
      <c r="A946" s="61"/>
      <c r="B946" s="62"/>
      <c r="C946" s="62"/>
      <c r="D946" s="63"/>
      <c r="E946" s="61"/>
      <c r="F946" s="61"/>
      <c r="G946" s="61"/>
      <c r="H946" s="64"/>
      <c r="I946" s="74"/>
      <c r="K946" s="65"/>
      <c r="L946" s="65"/>
      <c r="M946" s="65"/>
      <c r="N946" s="65"/>
      <c r="O946" s="65"/>
      <c r="P946" s="65"/>
      <c r="Q946" s="65"/>
      <c r="R946" s="65"/>
    </row>
    <row r="947" spans="1:18" s="68" customFormat="1">
      <c r="A947" s="61"/>
      <c r="B947" s="62"/>
      <c r="C947" s="62"/>
      <c r="D947" s="63"/>
      <c r="E947" s="61"/>
      <c r="F947" s="61"/>
      <c r="G947" s="61"/>
      <c r="H947" s="64"/>
      <c r="I947" s="74"/>
      <c r="K947" s="65"/>
      <c r="L947" s="65"/>
      <c r="M947" s="65"/>
      <c r="N947" s="65"/>
      <c r="O947" s="65"/>
      <c r="P947" s="65"/>
      <c r="Q947" s="65"/>
      <c r="R947" s="65"/>
    </row>
    <row r="948" spans="1:18" s="68" customFormat="1">
      <c r="A948" s="61"/>
      <c r="B948" s="62"/>
      <c r="C948" s="62"/>
      <c r="D948" s="63"/>
      <c r="E948" s="61"/>
      <c r="F948" s="61"/>
      <c r="G948" s="61"/>
      <c r="H948" s="64"/>
      <c r="I948" s="74"/>
      <c r="K948" s="65"/>
      <c r="L948" s="65"/>
      <c r="M948" s="65"/>
      <c r="N948" s="65"/>
      <c r="O948" s="65"/>
      <c r="P948" s="65"/>
      <c r="Q948" s="65"/>
      <c r="R948" s="65"/>
    </row>
    <row r="949" spans="1:18" s="68" customFormat="1">
      <c r="A949" s="61"/>
      <c r="B949" s="62"/>
      <c r="C949" s="62"/>
      <c r="D949" s="63"/>
      <c r="E949" s="61"/>
      <c r="F949" s="61"/>
      <c r="G949" s="61"/>
      <c r="H949" s="64"/>
      <c r="I949" s="74"/>
      <c r="K949" s="65"/>
      <c r="L949" s="65"/>
      <c r="M949" s="65"/>
      <c r="N949" s="65"/>
      <c r="O949" s="65"/>
      <c r="P949" s="65"/>
      <c r="Q949" s="65"/>
      <c r="R949" s="65"/>
    </row>
    <row r="950" spans="1:18" s="68" customFormat="1">
      <c r="A950" s="61"/>
      <c r="B950" s="62"/>
      <c r="C950" s="62"/>
      <c r="D950" s="63"/>
      <c r="E950" s="61"/>
      <c r="F950" s="61"/>
      <c r="G950" s="61"/>
      <c r="H950" s="64"/>
      <c r="I950" s="74"/>
      <c r="K950" s="65"/>
      <c r="L950" s="65"/>
      <c r="M950" s="65"/>
      <c r="N950" s="65"/>
      <c r="O950" s="65"/>
      <c r="P950" s="65"/>
      <c r="Q950" s="65"/>
      <c r="R950" s="65"/>
    </row>
    <row r="951" spans="1:18" s="68" customFormat="1">
      <c r="A951" s="61"/>
      <c r="B951" s="62"/>
      <c r="C951" s="62"/>
      <c r="D951" s="63"/>
      <c r="E951" s="61"/>
      <c r="F951" s="61"/>
      <c r="G951" s="61"/>
      <c r="H951" s="64"/>
      <c r="I951" s="74"/>
      <c r="K951" s="65"/>
      <c r="L951" s="65"/>
      <c r="M951" s="65"/>
      <c r="N951" s="65"/>
      <c r="O951" s="65"/>
      <c r="P951" s="65"/>
      <c r="Q951" s="65"/>
      <c r="R951" s="65"/>
    </row>
    <row r="952" spans="1:18" s="68" customFormat="1">
      <c r="A952" s="61"/>
      <c r="B952" s="62"/>
      <c r="C952" s="62"/>
      <c r="D952" s="63"/>
      <c r="E952" s="61"/>
      <c r="F952" s="61"/>
      <c r="G952" s="61"/>
      <c r="H952" s="64"/>
      <c r="I952" s="74"/>
      <c r="K952" s="65"/>
      <c r="L952" s="65"/>
      <c r="M952" s="65"/>
      <c r="N952" s="65"/>
      <c r="O952" s="65"/>
      <c r="P952" s="65"/>
      <c r="Q952" s="65"/>
      <c r="R952" s="65"/>
    </row>
    <row r="953" spans="1:18" s="68" customFormat="1">
      <c r="A953" s="61"/>
      <c r="B953" s="62"/>
      <c r="C953" s="62"/>
      <c r="D953" s="63"/>
      <c r="E953" s="61"/>
      <c r="F953" s="61"/>
      <c r="G953" s="61"/>
      <c r="H953" s="64"/>
      <c r="I953" s="74"/>
      <c r="K953" s="65"/>
      <c r="L953" s="65"/>
      <c r="M953" s="65"/>
      <c r="N953" s="65"/>
      <c r="O953" s="65"/>
      <c r="P953" s="65"/>
      <c r="Q953" s="65"/>
      <c r="R953" s="65"/>
    </row>
    <row r="954" spans="1:18" s="68" customFormat="1">
      <c r="A954" s="61"/>
      <c r="B954" s="62"/>
      <c r="C954" s="62"/>
      <c r="D954" s="63"/>
      <c r="E954" s="61"/>
      <c r="F954" s="61"/>
      <c r="G954" s="61"/>
      <c r="H954" s="64"/>
      <c r="I954" s="74"/>
      <c r="K954" s="65"/>
      <c r="L954" s="65"/>
      <c r="M954" s="65"/>
      <c r="N954" s="65"/>
      <c r="O954" s="65"/>
      <c r="P954" s="65"/>
      <c r="Q954" s="65"/>
      <c r="R954" s="65"/>
    </row>
    <row r="955" spans="1:18" s="68" customFormat="1">
      <c r="A955" s="61"/>
      <c r="B955" s="62"/>
      <c r="C955" s="62"/>
      <c r="D955" s="63"/>
      <c r="E955" s="61"/>
      <c r="F955" s="61"/>
      <c r="G955" s="61"/>
      <c r="H955" s="64"/>
      <c r="I955" s="74"/>
      <c r="K955" s="65"/>
      <c r="L955" s="65"/>
      <c r="M955" s="65"/>
      <c r="N955" s="65"/>
      <c r="O955" s="65"/>
      <c r="P955" s="65"/>
      <c r="Q955" s="65"/>
      <c r="R955" s="65"/>
    </row>
    <row r="956" spans="1:18" s="68" customFormat="1">
      <c r="A956" s="61"/>
      <c r="B956" s="62"/>
      <c r="C956" s="62"/>
      <c r="D956" s="63"/>
      <c r="E956" s="61"/>
      <c r="F956" s="61"/>
      <c r="G956" s="61"/>
      <c r="H956" s="64"/>
      <c r="I956" s="74"/>
      <c r="K956" s="65"/>
      <c r="L956" s="65"/>
      <c r="M956" s="65"/>
      <c r="N956" s="65"/>
      <c r="O956" s="65"/>
      <c r="P956" s="65"/>
      <c r="Q956" s="65"/>
      <c r="R956" s="65"/>
    </row>
    <row r="957" spans="1:18" s="68" customFormat="1">
      <c r="A957" s="61"/>
      <c r="B957" s="62"/>
      <c r="C957" s="62"/>
      <c r="D957" s="63"/>
      <c r="E957" s="61"/>
      <c r="F957" s="61"/>
      <c r="G957" s="61"/>
      <c r="H957" s="64"/>
      <c r="I957" s="74"/>
      <c r="K957" s="65"/>
      <c r="L957" s="65"/>
      <c r="M957" s="65"/>
      <c r="N957" s="65"/>
      <c r="O957" s="65"/>
      <c r="P957" s="65"/>
      <c r="Q957" s="65"/>
      <c r="R957" s="65"/>
    </row>
    <row r="958" spans="1:18" s="68" customFormat="1">
      <c r="A958" s="61"/>
      <c r="B958" s="62"/>
      <c r="C958" s="62"/>
      <c r="D958" s="63"/>
      <c r="E958" s="61"/>
      <c r="F958" s="61"/>
      <c r="G958" s="61"/>
      <c r="H958" s="64"/>
      <c r="I958" s="74"/>
      <c r="K958" s="65"/>
      <c r="L958" s="65"/>
      <c r="M958" s="65"/>
      <c r="N958" s="65"/>
      <c r="O958" s="65"/>
      <c r="P958" s="65"/>
      <c r="Q958" s="65"/>
      <c r="R958" s="65"/>
    </row>
    <row r="959" spans="1:18" s="68" customFormat="1">
      <c r="A959" s="61"/>
      <c r="B959" s="62"/>
      <c r="C959" s="62"/>
      <c r="D959" s="63"/>
      <c r="E959" s="61"/>
      <c r="F959" s="61"/>
      <c r="G959" s="61"/>
      <c r="H959" s="64"/>
      <c r="I959" s="74"/>
      <c r="K959" s="65"/>
      <c r="L959" s="65"/>
      <c r="M959" s="65"/>
      <c r="N959" s="65"/>
      <c r="O959" s="65"/>
      <c r="P959" s="65"/>
      <c r="Q959" s="65"/>
      <c r="R959" s="65"/>
    </row>
    <row r="960" spans="1:18" s="68" customFormat="1">
      <c r="A960" s="61"/>
      <c r="B960" s="62"/>
      <c r="C960" s="62"/>
      <c r="D960" s="63"/>
      <c r="E960" s="61"/>
      <c r="F960" s="61"/>
      <c r="G960" s="61"/>
      <c r="H960" s="64"/>
      <c r="I960" s="74"/>
      <c r="K960" s="65"/>
      <c r="L960" s="65"/>
      <c r="M960" s="65"/>
      <c r="N960" s="65"/>
      <c r="O960" s="65"/>
      <c r="P960" s="65"/>
      <c r="Q960" s="65"/>
      <c r="R960" s="65"/>
    </row>
    <row r="961" spans="1:18" s="68" customFormat="1">
      <c r="A961" s="61"/>
      <c r="B961" s="62"/>
      <c r="C961" s="62"/>
      <c r="D961" s="63"/>
      <c r="E961" s="61"/>
      <c r="F961" s="61"/>
      <c r="G961" s="61"/>
      <c r="H961" s="64"/>
      <c r="I961" s="74"/>
      <c r="K961" s="65"/>
      <c r="L961" s="65"/>
      <c r="M961" s="65"/>
      <c r="N961" s="65"/>
      <c r="O961" s="65"/>
      <c r="P961" s="65"/>
      <c r="Q961" s="65"/>
      <c r="R961" s="65"/>
    </row>
    <row r="962" spans="1:18" s="68" customFormat="1">
      <c r="A962" s="61"/>
      <c r="B962" s="62"/>
      <c r="C962" s="62"/>
      <c r="D962" s="63"/>
      <c r="E962" s="61"/>
      <c r="F962" s="61"/>
      <c r="G962" s="61"/>
      <c r="H962" s="64"/>
      <c r="I962" s="74"/>
      <c r="K962" s="65"/>
      <c r="L962" s="65"/>
      <c r="M962" s="65"/>
      <c r="N962" s="65"/>
      <c r="O962" s="65"/>
      <c r="P962" s="65"/>
      <c r="Q962" s="65"/>
      <c r="R962" s="65"/>
    </row>
    <row r="963" spans="1:18" s="68" customFormat="1">
      <c r="A963" s="61"/>
      <c r="B963" s="62"/>
      <c r="C963" s="62"/>
      <c r="D963" s="63"/>
      <c r="E963" s="61"/>
      <c r="F963" s="61"/>
      <c r="G963" s="61"/>
      <c r="H963" s="64"/>
      <c r="I963" s="74"/>
      <c r="K963" s="65"/>
      <c r="L963" s="65"/>
      <c r="M963" s="65"/>
      <c r="N963" s="65"/>
      <c r="O963" s="65"/>
      <c r="P963" s="65"/>
      <c r="Q963" s="65"/>
      <c r="R963" s="65"/>
    </row>
    <row r="964" spans="1:18" s="68" customFormat="1">
      <c r="A964" s="61"/>
      <c r="B964" s="62"/>
      <c r="C964" s="62"/>
      <c r="D964" s="63"/>
      <c r="E964" s="61"/>
      <c r="F964" s="61"/>
      <c r="G964" s="61"/>
      <c r="H964" s="64"/>
      <c r="I964" s="74"/>
      <c r="K964" s="65"/>
      <c r="L964" s="65"/>
      <c r="M964" s="65"/>
      <c r="N964" s="65"/>
      <c r="O964" s="65"/>
      <c r="P964" s="65"/>
      <c r="Q964" s="65"/>
      <c r="R964" s="65"/>
    </row>
    <row r="965" spans="1:18" s="68" customFormat="1">
      <c r="A965" s="61"/>
      <c r="B965" s="62"/>
      <c r="C965" s="62"/>
      <c r="D965" s="63"/>
      <c r="E965" s="61"/>
      <c r="F965" s="61"/>
      <c r="G965" s="61"/>
      <c r="H965" s="64"/>
      <c r="I965" s="74"/>
      <c r="K965" s="65"/>
      <c r="L965" s="65"/>
      <c r="M965" s="65"/>
      <c r="N965" s="65"/>
      <c r="O965" s="65"/>
      <c r="P965" s="65"/>
      <c r="Q965" s="65"/>
      <c r="R965" s="65"/>
    </row>
    <row r="966" spans="1:18" s="68" customFormat="1">
      <c r="A966" s="61"/>
      <c r="B966" s="62"/>
      <c r="C966" s="62"/>
      <c r="D966" s="63"/>
      <c r="E966" s="61"/>
      <c r="F966" s="61"/>
      <c r="G966" s="61"/>
      <c r="H966" s="64"/>
      <c r="I966" s="74"/>
      <c r="K966" s="65"/>
      <c r="L966" s="65"/>
      <c r="M966" s="65"/>
      <c r="N966" s="65"/>
      <c r="O966" s="65"/>
      <c r="P966" s="65"/>
      <c r="Q966" s="65"/>
      <c r="R966" s="65"/>
    </row>
    <row r="967" spans="1:18" s="68" customFormat="1">
      <c r="A967" s="61"/>
      <c r="B967" s="62"/>
      <c r="C967" s="62"/>
      <c r="D967" s="63"/>
      <c r="E967" s="61"/>
      <c r="F967" s="61"/>
      <c r="G967" s="61"/>
      <c r="H967" s="64"/>
      <c r="I967" s="74"/>
      <c r="K967" s="65"/>
      <c r="L967" s="65"/>
      <c r="M967" s="65"/>
      <c r="N967" s="65"/>
      <c r="O967" s="65"/>
      <c r="P967" s="65"/>
      <c r="Q967" s="65"/>
      <c r="R967" s="65"/>
    </row>
    <row r="968" spans="1:18" s="68" customFormat="1">
      <c r="A968" s="61"/>
      <c r="B968" s="62"/>
      <c r="C968" s="62"/>
      <c r="D968" s="63"/>
      <c r="E968" s="61"/>
      <c r="F968" s="61"/>
      <c r="G968" s="61"/>
      <c r="H968" s="64"/>
      <c r="I968" s="74"/>
      <c r="K968" s="65"/>
      <c r="L968" s="65"/>
      <c r="M968" s="65"/>
      <c r="N968" s="65"/>
      <c r="O968" s="65"/>
      <c r="P968" s="65"/>
      <c r="Q968" s="65"/>
      <c r="R968" s="65"/>
    </row>
    <row r="969" spans="1:18" s="68" customFormat="1">
      <c r="A969" s="61"/>
      <c r="B969" s="62"/>
      <c r="C969" s="62"/>
      <c r="D969" s="63"/>
      <c r="E969" s="61"/>
      <c r="F969" s="61"/>
      <c r="G969" s="61"/>
      <c r="H969" s="64"/>
      <c r="I969" s="74"/>
      <c r="K969" s="65"/>
      <c r="L969" s="65"/>
      <c r="M969" s="65"/>
      <c r="N969" s="65"/>
      <c r="O969" s="65"/>
      <c r="P969" s="65"/>
      <c r="Q969" s="65"/>
      <c r="R969" s="65"/>
    </row>
    <row r="970" spans="1:18" s="68" customFormat="1">
      <c r="A970" s="61"/>
      <c r="B970" s="62"/>
      <c r="C970" s="62"/>
      <c r="D970" s="63"/>
      <c r="E970" s="61"/>
      <c r="F970" s="61"/>
      <c r="G970" s="61"/>
      <c r="H970" s="64"/>
      <c r="I970" s="74"/>
      <c r="K970" s="65"/>
      <c r="L970" s="65"/>
      <c r="M970" s="65"/>
      <c r="N970" s="65"/>
      <c r="O970" s="65"/>
      <c r="P970" s="65"/>
      <c r="Q970" s="65"/>
      <c r="R970" s="65"/>
    </row>
    <row r="971" spans="1:18" s="68" customFormat="1">
      <c r="A971" s="61"/>
      <c r="B971" s="62"/>
      <c r="C971" s="62"/>
      <c r="D971" s="63"/>
      <c r="E971" s="61"/>
      <c r="F971" s="61"/>
      <c r="G971" s="61"/>
      <c r="H971" s="64"/>
      <c r="I971" s="74"/>
      <c r="K971" s="65"/>
      <c r="L971" s="65"/>
      <c r="M971" s="65"/>
      <c r="N971" s="65"/>
      <c r="O971" s="65"/>
      <c r="P971" s="65"/>
      <c r="Q971" s="65"/>
      <c r="R971" s="65"/>
    </row>
    <row r="972" spans="1:18" s="68" customFormat="1">
      <c r="A972" s="61"/>
      <c r="B972" s="62"/>
      <c r="C972" s="62"/>
      <c r="D972" s="63"/>
      <c r="E972" s="61"/>
      <c r="F972" s="61"/>
      <c r="G972" s="61"/>
      <c r="H972" s="64"/>
      <c r="I972" s="74"/>
      <c r="K972" s="65"/>
      <c r="L972" s="65"/>
      <c r="M972" s="65"/>
      <c r="N972" s="65"/>
      <c r="O972" s="65"/>
      <c r="P972" s="65"/>
      <c r="Q972" s="65"/>
      <c r="R972" s="65"/>
    </row>
    <row r="973" spans="1:18" s="68" customFormat="1">
      <c r="A973" s="61"/>
      <c r="B973" s="62"/>
      <c r="C973" s="62"/>
      <c r="D973" s="63"/>
      <c r="E973" s="61"/>
      <c r="F973" s="61"/>
      <c r="G973" s="61"/>
      <c r="H973" s="64"/>
      <c r="I973" s="74"/>
      <c r="K973" s="65"/>
      <c r="L973" s="65"/>
      <c r="M973" s="65"/>
      <c r="N973" s="65"/>
      <c r="O973" s="65"/>
      <c r="P973" s="65"/>
      <c r="Q973" s="65"/>
      <c r="R973" s="65"/>
    </row>
    <row r="974" spans="1:18" s="68" customFormat="1">
      <c r="A974" s="61"/>
      <c r="B974" s="62"/>
      <c r="C974" s="62"/>
      <c r="D974" s="63"/>
      <c r="E974" s="61"/>
      <c r="F974" s="61"/>
      <c r="G974" s="61"/>
      <c r="H974" s="64"/>
      <c r="I974" s="74"/>
      <c r="K974" s="65"/>
      <c r="L974" s="65"/>
      <c r="M974" s="65"/>
      <c r="N974" s="65"/>
      <c r="O974" s="65"/>
      <c r="P974" s="65"/>
      <c r="Q974" s="65"/>
      <c r="R974" s="65"/>
    </row>
    <row r="975" spans="1:18" s="68" customFormat="1">
      <c r="A975" s="61"/>
      <c r="B975" s="62"/>
      <c r="C975" s="62"/>
      <c r="D975" s="63"/>
      <c r="E975" s="61"/>
      <c r="F975" s="61"/>
      <c r="G975" s="61"/>
      <c r="H975" s="64"/>
      <c r="I975" s="74"/>
      <c r="K975" s="65"/>
      <c r="L975" s="65"/>
      <c r="M975" s="65"/>
      <c r="N975" s="65"/>
      <c r="O975" s="65"/>
      <c r="P975" s="65"/>
      <c r="Q975" s="65"/>
      <c r="R975" s="65"/>
    </row>
    <row r="976" spans="1:18" s="68" customFormat="1">
      <c r="A976" s="61"/>
      <c r="B976" s="62"/>
      <c r="C976" s="62"/>
      <c r="D976" s="63"/>
      <c r="E976" s="61"/>
      <c r="F976" s="61"/>
      <c r="G976" s="61"/>
      <c r="H976" s="64"/>
      <c r="I976" s="74"/>
      <c r="K976" s="65"/>
      <c r="L976" s="65"/>
      <c r="M976" s="65"/>
      <c r="N976" s="65"/>
      <c r="O976" s="65"/>
      <c r="P976" s="65"/>
      <c r="Q976" s="65"/>
      <c r="R976" s="65"/>
    </row>
    <row r="977" spans="1:18" s="68" customFormat="1">
      <c r="A977" s="61"/>
      <c r="B977" s="62"/>
      <c r="C977" s="62"/>
      <c r="D977" s="63"/>
      <c r="E977" s="61"/>
      <c r="F977" s="61"/>
      <c r="G977" s="61"/>
      <c r="H977" s="64"/>
      <c r="I977" s="74"/>
      <c r="K977" s="65"/>
      <c r="L977" s="65"/>
      <c r="M977" s="65"/>
      <c r="N977" s="65"/>
      <c r="O977" s="65"/>
      <c r="P977" s="65"/>
      <c r="Q977" s="65"/>
      <c r="R977" s="65"/>
    </row>
    <row r="978" spans="1:18" s="68" customFormat="1">
      <c r="A978" s="61"/>
      <c r="B978" s="62"/>
      <c r="C978" s="62"/>
      <c r="D978" s="63"/>
      <c r="E978" s="61"/>
      <c r="F978" s="61"/>
      <c r="G978" s="61"/>
      <c r="H978" s="64"/>
      <c r="I978" s="74"/>
      <c r="K978" s="65"/>
      <c r="L978" s="65"/>
      <c r="M978" s="65"/>
      <c r="N978" s="65"/>
      <c r="O978" s="65"/>
      <c r="P978" s="65"/>
      <c r="Q978" s="65"/>
      <c r="R978" s="65"/>
    </row>
    <row r="979" spans="1:18" s="68" customFormat="1">
      <c r="A979" s="61"/>
      <c r="B979" s="62"/>
      <c r="C979" s="62"/>
      <c r="D979" s="63"/>
      <c r="E979" s="61"/>
      <c r="F979" s="61"/>
      <c r="G979" s="61"/>
      <c r="H979" s="64"/>
      <c r="I979" s="74"/>
      <c r="K979" s="65"/>
      <c r="L979" s="65"/>
      <c r="M979" s="65"/>
      <c r="N979" s="65"/>
      <c r="O979" s="65"/>
      <c r="P979" s="65"/>
      <c r="Q979" s="65"/>
      <c r="R979" s="65"/>
    </row>
    <row r="980" spans="1:18" s="68" customFormat="1">
      <c r="A980" s="61"/>
      <c r="B980" s="62"/>
      <c r="C980" s="62"/>
      <c r="D980" s="63"/>
      <c r="E980" s="61"/>
      <c r="F980" s="61"/>
      <c r="G980" s="61"/>
      <c r="H980" s="64"/>
      <c r="I980" s="74"/>
      <c r="K980" s="65"/>
      <c r="L980" s="65"/>
      <c r="M980" s="65"/>
      <c r="N980" s="65"/>
      <c r="O980" s="65"/>
      <c r="P980" s="65"/>
      <c r="Q980" s="65"/>
      <c r="R980" s="65"/>
    </row>
    <row r="981" spans="1:18" s="68" customFormat="1">
      <c r="A981" s="61"/>
      <c r="B981" s="62"/>
      <c r="C981" s="62"/>
      <c r="D981" s="63"/>
      <c r="E981" s="61"/>
      <c r="F981" s="61"/>
      <c r="G981" s="61"/>
      <c r="H981" s="64"/>
      <c r="I981" s="74"/>
      <c r="K981" s="65"/>
      <c r="L981" s="65"/>
      <c r="M981" s="65"/>
      <c r="N981" s="65"/>
      <c r="O981" s="65"/>
      <c r="P981" s="65"/>
      <c r="Q981" s="65"/>
      <c r="R981" s="65"/>
    </row>
    <row r="982" spans="1:18" s="68" customFormat="1">
      <c r="A982" s="61"/>
      <c r="B982" s="62"/>
      <c r="C982" s="62"/>
      <c r="D982" s="63"/>
      <c r="E982" s="61"/>
      <c r="F982" s="61"/>
      <c r="G982" s="61"/>
      <c r="H982" s="64"/>
      <c r="I982" s="74"/>
      <c r="K982" s="65"/>
      <c r="L982" s="65"/>
      <c r="M982" s="65"/>
      <c r="N982" s="65"/>
      <c r="O982" s="65"/>
      <c r="P982" s="65"/>
      <c r="Q982" s="65"/>
      <c r="R982" s="65"/>
    </row>
    <row r="983" spans="1:18" s="68" customFormat="1">
      <c r="A983" s="61"/>
      <c r="B983" s="62"/>
      <c r="C983" s="62"/>
      <c r="D983" s="63"/>
      <c r="E983" s="61"/>
      <c r="F983" s="61"/>
      <c r="G983" s="61"/>
      <c r="H983" s="64"/>
      <c r="I983" s="74"/>
      <c r="K983" s="65"/>
      <c r="L983" s="65"/>
      <c r="M983" s="65"/>
      <c r="N983" s="65"/>
      <c r="O983" s="65"/>
      <c r="P983" s="65"/>
      <c r="Q983" s="65"/>
      <c r="R983" s="65"/>
    </row>
    <row r="984" spans="1:18" s="68" customFormat="1">
      <c r="A984" s="61"/>
      <c r="B984" s="62"/>
      <c r="C984" s="62"/>
      <c r="D984" s="63"/>
      <c r="E984" s="61"/>
      <c r="F984" s="61"/>
      <c r="G984" s="61"/>
      <c r="H984" s="64"/>
      <c r="I984" s="74"/>
      <c r="K984" s="65"/>
      <c r="L984" s="65"/>
      <c r="M984" s="65"/>
      <c r="N984" s="65"/>
      <c r="O984" s="65"/>
      <c r="P984" s="65"/>
      <c r="Q984" s="65"/>
      <c r="R984" s="65"/>
    </row>
    <row r="985" spans="1:18" s="68" customFormat="1">
      <c r="A985" s="61"/>
      <c r="B985" s="62"/>
      <c r="C985" s="62"/>
      <c r="D985" s="63"/>
      <c r="E985" s="61"/>
      <c r="F985" s="61"/>
      <c r="G985" s="61"/>
      <c r="H985" s="64"/>
      <c r="I985" s="74"/>
      <c r="K985" s="65"/>
      <c r="L985" s="65"/>
      <c r="M985" s="65"/>
      <c r="N985" s="65"/>
      <c r="O985" s="65"/>
      <c r="P985" s="65"/>
      <c r="Q985" s="65"/>
      <c r="R985" s="65"/>
    </row>
    <row r="986" spans="1:18" s="68" customFormat="1">
      <c r="A986" s="61"/>
      <c r="B986" s="62"/>
      <c r="C986" s="62"/>
      <c r="D986" s="63"/>
      <c r="E986" s="61"/>
      <c r="F986" s="61"/>
      <c r="G986" s="61"/>
      <c r="H986" s="64"/>
      <c r="I986" s="74"/>
      <c r="K986" s="65"/>
      <c r="L986" s="65"/>
      <c r="M986" s="65"/>
      <c r="N986" s="65"/>
      <c r="O986" s="65"/>
      <c r="P986" s="65"/>
      <c r="Q986" s="65"/>
      <c r="R986" s="65"/>
    </row>
    <row r="987" spans="1:18" s="68" customFormat="1">
      <c r="A987" s="61"/>
      <c r="B987" s="62"/>
      <c r="C987" s="62"/>
      <c r="D987" s="63"/>
      <c r="E987" s="61"/>
      <c r="F987" s="61"/>
      <c r="G987" s="61"/>
      <c r="H987" s="64"/>
      <c r="I987" s="74"/>
      <c r="K987" s="65"/>
      <c r="L987" s="65"/>
      <c r="M987" s="65"/>
      <c r="N987" s="65"/>
      <c r="O987" s="65"/>
      <c r="P987" s="65"/>
      <c r="Q987" s="65"/>
      <c r="R987" s="65"/>
    </row>
    <row r="988" spans="1:18" s="68" customFormat="1">
      <c r="A988" s="61"/>
      <c r="B988" s="62"/>
      <c r="C988" s="62"/>
      <c r="D988" s="63"/>
      <c r="E988" s="61"/>
      <c r="F988" s="61"/>
      <c r="G988" s="61"/>
      <c r="H988" s="64"/>
      <c r="I988" s="74"/>
      <c r="K988" s="65"/>
      <c r="L988" s="65"/>
      <c r="M988" s="65"/>
      <c r="N988" s="65"/>
      <c r="O988" s="65"/>
      <c r="P988" s="65"/>
      <c r="Q988" s="65"/>
      <c r="R988" s="65"/>
    </row>
    <row r="989" spans="1:18" s="68" customFormat="1">
      <c r="A989" s="61"/>
      <c r="B989" s="62"/>
      <c r="C989" s="62"/>
      <c r="D989" s="63"/>
      <c r="E989" s="61"/>
      <c r="F989" s="61"/>
      <c r="G989" s="61"/>
      <c r="H989" s="64"/>
      <c r="I989" s="74"/>
      <c r="K989" s="65"/>
      <c r="L989" s="65"/>
      <c r="M989" s="65"/>
      <c r="N989" s="65"/>
      <c r="O989" s="65"/>
      <c r="P989" s="65"/>
      <c r="Q989" s="65"/>
      <c r="R989" s="65"/>
    </row>
    <row r="990" spans="1:18" s="68" customFormat="1">
      <c r="A990" s="61"/>
      <c r="B990" s="62"/>
      <c r="C990" s="62"/>
      <c r="D990" s="63"/>
      <c r="E990" s="61"/>
      <c r="F990" s="61"/>
      <c r="G990" s="61"/>
      <c r="H990" s="64"/>
      <c r="I990" s="74"/>
      <c r="K990" s="65"/>
      <c r="L990" s="65"/>
      <c r="M990" s="65"/>
      <c r="N990" s="65"/>
      <c r="O990" s="65"/>
      <c r="P990" s="65"/>
      <c r="Q990" s="65"/>
      <c r="R990" s="65"/>
    </row>
    <row r="991" spans="1:18" s="68" customFormat="1">
      <c r="A991" s="61"/>
      <c r="B991" s="62"/>
      <c r="C991" s="62"/>
      <c r="D991" s="63"/>
      <c r="E991" s="61"/>
      <c r="F991" s="61"/>
      <c r="G991" s="61"/>
      <c r="H991" s="64"/>
      <c r="I991" s="74"/>
      <c r="K991" s="65"/>
      <c r="L991" s="65"/>
      <c r="M991" s="65"/>
      <c r="N991" s="65"/>
      <c r="O991" s="65"/>
      <c r="P991" s="65"/>
      <c r="Q991" s="65"/>
      <c r="R991" s="65"/>
    </row>
    <row r="992" spans="1:18" s="68" customFormat="1">
      <c r="A992" s="61"/>
      <c r="B992" s="62"/>
      <c r="C992" s="62"/>
      <c r="D992" s="63"/>
      <c r="E992" s="61"/>
      <c r="F992" s="61"/>
      <c r="G992" s="61"/>
      <c r="H992" s="64"/>
      <c r="I992" s="74"/>
      <c r="K992" s="65"/>
      <c r="L992" s="65"/>
      <c r="M992" s="65"/>
      <c r="N992" s="65"/>
      <c r="O992" s="65"/>
      <c r="P992" s="65"/>
      <c r="Q992" s="65"/>
      <c r="R992" s="65"/>
    </row>
    <row r="993" spans="1:18" s="68" customFormat="1">
      <c r="A993" s="61"/>
      <c r="B993" s="62"/>
      <c r="C993" s="62"/>
      <c r="D993" s="63"/>
      <c r="E993" s="61"/>
      <c r="F993" s="61"/>
      <c r="G993" s="61"/>
      <c r="H993" s="64"/>
      <c r="I993" s="74"/>
      <c r="K993" s="65"/>
      <c r="L993" s="65"/>
      <c r="M993" s="65"/>
      <c r="N993" s="65"/>
      <c r="O993" s="65"/>
      <c r="P993" s="65"/>
      <c r="Q993" s="65"/>
      <c r="R993" s="65"/>
    </row>
    <row r="994" spans="1:18" s="68" customFormat="1">
      <c r="A994" s="61"/>
      <c r="B994" s="62"/>
      <c r="C994" s="62"/>
      <c r="D994" s="63"/>
      <c r="E994" s="61"/>
      <c r="F994" s="61"/>
      <c r="G994" s="61"/>
      <c r="H994" s="64"/>
      <c r="I994" s="74"/>
      <c r="K994" s="65"/>
      <c r="L994" s="65"/>
      <c r="M994" s="65"/>
      <c r="N994" s="65"/>
      <c r="O994" s="65"/>
      <c r="P994" s="65"/>
      <c r="Q994" s="65"/>
      <c r="R994" s="65"/>
    </row>
    <row r="995" spans="1:18" s="68" customFormat="1">
      <c r="A995" s="61"/>
      <c r="B995" s="62"/>
      <c r="C995" s="62"/>
      <c r="D995" s="63"/>
      <c r="E995" s="61"/>
      <c r="F995" s="61"/>
      <c r="G995" s="61"/>
      <c r="H995" s="64"/>
      <c r="I995" s="74"/>
      <c r="K995" s="65"/>
      <c r="L995" s="65"/>
      <c r="M995" s="65"/>
      <c r="N995" s="65"/>
      <c r="O995" s="65"/>
      <c r="P995" s="65"/>
      <c r="Q995" s="65"/>
      <c r="R995" s="65"/>
    </row>
    <row r="996" spans="1:18" s="68" customFormat="1">
      <c r="A996" s="61"/>
      <c r="B996" s="62"/>
      <c r="C996" s="62"/>
      <c r="D996" s="63"/>
      <c r="E996" s="61"/>
      <c r="F996" s="61"/>
      <c r="G996" s="61"/>
      <c r="H996" s="64"/>
      <c r="I996" s="74"/>
      <c r="K996" s="65"/>
      <c r="L996" s="65"/>
      <c r="M996" s="65"/>
      <c r="N996" s="65"/>
      <c r="O996" s="65"/>
      <c r="P996" s="65"/>
      <c r="Q996" s="65"/>
      <c r="R996" s="65"/>
    </row>
    <row r="997" spans="1:18" s="68" customFormat="1">
      <c r="A997" s="61"/>
      <c r="B997" s="62"/>
      <c r="C997" s="62"/>
      <c r="D997" s="63"/>
      <c r="E997" s="61"/>
      <c r="F997" s="61"/>
      <c r="G997" s="61"/>
      <c r="H997" s="64"/>
      <c r="I997" s="74"/>
      <c r="K997" s="65"/>
      <c r="L997" s="65"/>
      <c r="M997" s="65"/>
      <c r="N997" s="65"/>
      <c r="O997" s="65"/>
      <c r="P997" s="65"/>
      <c r="Q997" s="65"/>
      <c r="R997" s="65"/>
    </row>
    <row r="998" spans="1:18" s="68" customFormat="1">
      <c r="A998" s="61"/>
      <c r="B998" s="62"/>
      <c r="C998" s="62"/>
      <c r="D998" s="63"/>
      <c r="E998" s="61"/>
      <c r="F998" s="61"/>
      <c r="G998" s="61"/>
      <c r="H998" s="64"/>
      <c r="I998" s="74"/>
      <c r="K998" s="65"/>
      <c r="L998" s="65"/>
      <c r="M998" s="65"/>
      <c r="N998" s="65"/>
      <c r="O998" s="65"/>
      <c r="P998" s="65"/>
      <c r="Q998" s="65"/>
      <c r="R998" s="65"/>
    </row>
    <row r="999" spans="1:18" s="68" customFormat="1">
      <c r="A999" s="61"/>
      <c r="B999" s="62"/>
      <c r="C999" s="62"/>
      <c r="D999" s="63"/>
      <c r="E999" s="61"/>
      <c r="F999" s="61"/>
      <c r="G999" s="61"/>
      <c r="H999" s="64"/>
      <c r="I999" s="74"/>
      <c r="K999" s="65"/>
      <c r="L999" s="65"/>
      <c r="M999" s="65"/>
      <c r="N999" s="65"/>
      <c r="O999" s="65"/>
      <c r="P999" s="65"/>
      <c r="Q999" s="65"/>
      <c r="R999" s="65"/>
    </row>
    <row r="1000" spans="1:18" s="68" customFormat="1">
      <c r="A1000" s="61"/>
      <c r="B1000" s="62"/>
      <c r="C1000" s="62"/>
      <c r="D1000" s="63"/>
      <c r="E1000" s="61"/>
      <c r="F1000" s="61"/>
      <c r="G1000" s="61"/>
      <c r="H1000" s="64"/>
      <c r="I1000" s="74"/>
      <c r="K1000" s="65"/>
      <c r="L1000" s="65"/>
      <c r="M1000" s="65"/>
      <c r="N1000" s="65"/>
      <c r="O1000" s="65"/>
      <c r="P1000" s="65"/>
      <c r="Q1000" s="65"/>
      <c r="R1000" s="65"/>
    </row>
    <row r="1001" spans="1:18" s="68" customFormat="1">
      <c r="A1001" s="61"/>
      <c r="B1001" s="62"/>
      <c r="C1001" s="62"/>
      <c r="D1001" s="63"/>
      <c r="E1001" s="61"/>
      <c r="F1001" s="61"/>
      <c r="G1001" s="61"/>
      <c r="H1001" s="64"/>
      <c r="I1001" s="74"/>
      <c r="K1001" s="65"/>
      <c r="L1001" s="65"/>
      <c r="M1001" s="65"/>
      <c r="N1001" s="65"/>
      <c r="O1001" s="65"/>
      <c r="P1001" s="65"/>
      <c r="Q1001" s="65"/>
      <c r="R1001" s="65"/>
    </row>
    <row r="1002" spans="1:18" s="68" customFormat="1">
      <c r="A1002" s="61"/>
      <c r="B1002" s="62"/>
      <c r="C1002" s="62"/>
      <c r="D1002" s="63"/>
      <c r="E1002" s="61"/>
      <c r="F1002" s="61"/>
      <c r="G1002" s="61"/>
      <c r="H1002" s="64"/>
      <c r="I1002" s="74"/>
      <c r="K1002" s="65"/>
      <c r="L1002" s="65"/>
      <c r="M1002" s="65"/>
      <c r="N1002" s="65"/>
      <c r="O1002" s="65"/>
      <c r="P1002" s="65"/>
      <c r="Q1002" s="65"/>
      <c r="R1002" s="65"/>
    </row>
    <row r="1003" spans="1:18" s="68" customFormat="1">
      <c r="A1003" s="61"/>
      <c r="B1003" s="62"/>
      <c r="C1003" s="62"/>
      <c r="D1003" s="63"/>
      <c r="E1003" s="61"/>
      <c r="F1003" s="61"/>
      <c r="G1003" s="61"/>
      <c r="H1003" s="64"/>
      <c r="I1003" s="74"/>
      <c r="K1003" s="65"/>
      <c r="L1003" s="65"/>
      <c r="M1003" s="65"/>
      <c r="N1003" s="65"/>
      <c r="O1003" s="65"/>
      <c r="P1003" s="65"/>
      <c r="Q1003" s="65"/>
      <c r="R1003" s="65"/>
    </row>
    <row r="1004" spans="1:18" s="68" customFormat="1">
      <c r="A1004" s="61"/>
      <c r="B1004" s="62"/>
      <c r="C1004" s="62"/>
      <c r="D1004" s="63"/>
      <c r="E1004" s="61"/>
      <c r="F1004" s="61"/>
      <c r="G1004" s="61"/>
      <c r="H1004" s="64"/>
      <c r="I1004" s="74"/>
      <c r="K1004" s="65"/>
      <c r="L1004" s="65"/>
      <c r="M1004" s="65"/>
      <c r="N1004" s="65"/>
      <c r="O1004" s="65"/>
      <c r="P1004" s="65"/>
      <c r="Q1004" s="65"/>
      <c r="R1004" s="65"/>
    </row>
    <row r="1005" spans="1:18" s="68" customFormat="1">
      <c r="A1005" s="61"/>
      <c r="B1005" s="62"/>
      <c r="C1005" s="62"/>
      <c r="D1005" s="63"/>
      <c r="E1005" s="61"/>
      <c r="F1005" s="61"/>
      <c r="G1005" s="61"/>
      <c r="H1005" s="64"/>
      <c r="I1005" s="74"/>
      <c r="K1005" s="65"/>
      <c r="L1005" s="65"/>
      <c r="M1005" s="65"/>
      <c r="N1005" s="65"/>
      <c r="O1005" s="65"/>
      <c r="P1005" s="65"/>
      <c r="Q1005" s="65"/>
      <c r="R1005" s="65"/>
    </row>
    <row r="1006" spans="1:18" s="68" customFormat="1">
      <c r="A1006" s="61"/>
      <c r="B1006" s="62"/>
      <c r="C1006" s="62"/>
      <c r="D1006" s="63"/>
      <c r="E1006" s="61"/>
      <c r="F1006" s="61"/>
      <c r="G1006" s="61"/>
      <c r="H1006" s="64"/>
      <c r="I1006" s="74"/>
      <c r="K1006" s="65"/>
      <c r="L1006" s="65"/>
      <c r="M1006" s="65"/>
      <c r="N1006" s="65"/>
      <c r="O1006" s="65"/>
      <c r="P1006" s="65"/>
      <c r="Q1006" s="65"/>
      <c r="R1006" s="65"/>
    </row>
    <row r="1007" spans="1:18" s="68" customFormat="1">
      <c r="A1007" s="61"/>
      <c r="B1007" s="62"/>
      <c r="C1007" s="62"/>
      <c r="D1007" s="63"/>
      <c r="E1007" s="61"/>
      <c r="F1007" s="61"/>
      <c r="G1007" s="61"/>
      <c r="H1007" s="64"/>
      <c r="I1007" s="74"/>
      <c r="K1007" s="65"/>
      <c r="L1007" s="65"/>
      <c r="M1007" s="65"/>
      <c r="N1007" s="65"/>
      <c r="O1007" s="65"/>
      <c r="P1007" s="65"/>
      <c r="Q1007" s="65"/>
      <c r="R1007" s="65"/>
    </row>
    <row r="1008" spans="1:18" s="68" customFormat="1">
      <c r="A1008" s="61"/>
      <c r="B1008" s="62"/>
      <c r="C1008" s="62"/>
      <c r="D1008" s="63"/>
      <c r="E1008" s="61"/>
      <c r="F1008" s="61"/>
      <c r="G1008" s="61"/>
      <c r="H1008" s="64"/>
      <c r="I1008" s="74"/>
      <c r="K1008" s="65"/>
      <c r="L1008" s="65"/>
      <c r="M1008" s="65"/>
      <c r="N1008" s="65"/>
      <c r="O1008" s="65"/>
      <c r="P1008" s="65"/>
      <c r="Q1008" s="65"/>
      <c r="R1008" s="65"/>
    </row>
    <row r="1009" spans="1:18" s="68" customFormat="1">
      <c r="A1009" s="61"/>
      <c r="B1009" s="62"/>
      <c r="C1009" s="62"/>
      <c r="D1009" s="63"/>
      <c r="E1009" s="61"/>
      <c r="F1009" s="61"/>
      <c r="G1009" s="61"/>
      <c r="H1009" s="64"/>
      <c r="I1009" s="74"/>
      <c r="K1009" s="65"/>
      <c r="L1009" s="65"/>
      <c r="M1009" s="65"/>
      <c r="N1009" s="65"/>
      <c r="O1009" s="65"/>
      <c r="P1009" s="65"/>
      <c r="Q1009" s="65"/>
      <c r="R1009" s="65"/>
    </row>
    <row r="1010" spans="1:18" s="68" customFormat="1">
      <c r="A1010" s="61"/>
      <c r="B1010" s="62"/>
      <c r="C1010" s="62"/>
      <c r="D1010" s="63"/>
      <c r="E1010" s="61"/>
      <c r="F1010" s="61"/>
      <c r="G1010" s="61"/>
      <c r="H1010" s="64"/>
      <c r="I1010" s="74"/>
      <c r="K1010" s="65"/>
      <c r="L1010" s="65"/>
      <c r="M1010" s="65"/>
      <c r="N1010" s="65"/>
      <c r="O1010" s="65"/>
      <c r="P1010" s="65"/>
      <c r="Q1010" s="65"/>
      <c r="R1010" s="65"/>
    </row>
    <row r="1011" spans="1:18" s="68" customFormat="1">
      <c r="A1011" s="61"/>
      <c r="B1011" s="62"/>
      <c r="C1011" s="62"/>
      <c r="D1011" s="63"/>
      <c r="E1011" s="61"/>
      <c r="F1011" s="61"/>
      <c r="G1011" s="61"/>
      <c r="H1011" s="64"/>
      <c r="I1011" s="74"/>
      <c r="K1011" s="65"/>
      <c r="L1011" s="65"/>
      <c r="M1011" s="65"/>
      <c r="N1011" s="65"/>
      <c r="O1011" s="65"/>
      <c r="P1011" s="65"/>
      <c r="Q1011" s="65"/>
      <c r="R1011" s="65"/>
    </row>
    <row r="1012" spans="1:18" s="68" customFormat="1">
      <c r="A1012" s="61"/>
      <c r="B1012" s="62"/>
      <c r="C1012" s="62"/>
      <c r="D1012" s="63"/>
      <c r="E1012" s="61"/>
      <c r="F1012" s="61"/>
      <c r="G1012" s="61"/>
      <c r="H1012" s="64"/>
      <c r="I1012" s="74"/>
      <c r="K1012" s="65"/>
      <c r="L1012" s="65"/>
      <c r="M1012" s="65"/>
      <c r="N1012" s="65"/>
      <c r="O1012" s="65"/>
      <c r="P1012" s="65"/>
      <c r="Q1012" s="65"/>
      <c r="R1012" s="65"/>
    </row>
    <row r="1013" spans="1:18" s="68" customFormat="1">
      <c r="A1013" s="61"/>
      <c r="B1013" s="62"/>
      <c r="C1013" s="62"/>
      <c r="D1013" s="63"/>
      <c r="E1013" s="61"/>
      <c r="F1013" s="61"/>
      <c r="G1013" s="61"/>
      <c r="H1013" s="64"/>
      <c r="I1013" s="74"/>
      <c r="K1013" s="65"/>
      <c r="L1013" s="65"/>
      <c r="M1013" s="65"/>
      <c r="N1013" s="65"/>
      <c r="O1013" s="65"/>
      <c r="P1013" s="65"/>
      <c r="Q1013" s="65"/>
      <c r="R1013" s="65"/>
    </row>
    <row r="1014" spans="1:18" s="68" customFormat="1">
      <c r="A1014" s="61"/>
      <c r="B1014" s="62"/>
      <c r="C1014" s="62"/>
      <c r="D1014" s="63"/>
      <c r="E1014" s="61"/>
      <c r="F1014" s="61"/>
      <c r="G1014" s="61"/>
      <c r="H1014" s="64"/>
      <c r="I1014" s="74"/>
      <c r="K1014" s="65"/>
      <c r="L1014" s="65"/>
      <c r="M1014" s="65"/>
      <c r="N1014" s="65"/>
      <c r="O1014" s="65"/>
      <c r="P1014" s="65"/>
      <c r="Q1014" s="65"/>
      <c r="R1014" s="65"/>
    </row>
    <row r="1015" spans="1:18" s="68" customFormat="1">
      <c r="A1015" s="61"/>
      <c r="B1015" s="62"/>
      <c r="C1015" s="62"/>
      <c r="D1015" s="63"/>
      <c r="E1015" s="61"/>
      <c r="F1015" s="61"/>
      <c r="G1015" s="61"/>
      <c r="H1015" s="64"/>
      <c r="I1015" s="74"/>
      <c r="K1015" s="65"/>
      <c r="L1015" s="65"/>
      <c r="M1015" s="65"/>
      <c r="N1015" s="65"/>
      <c r="O1015" s="65"/>
      <c r="P1015" s="65"/>
      <c r="Q1015" s="65"/>
      <c r="R1015" s="65"/>
    </row>
    <row r="1016" spans="1:18" s="68" customFormat="1">
      <c r="A1016" s="61"/>
      <c r="B1016" s="62"/>
      <c r="C1016" s="62"/>
      <c r="D1016" s="63"/>
      <c r="E1016" s="61"/>
      <c r="F1016" s="61"/>
      <c r="G1016" s="61"/>
      <c r="H1016" s="64"/>
      <c r="I1016" s="74"/>
      <c r="K1016" s="65"/>
      <c r="L1016" s="65"/>
      <c r="M1016" s="65"/>
      <c r="N1016" s="65"/>
      <c r="O1016" s="65"/>
      <c r="P1016" s="65"/>
      <c r="Q1016" s="65"/>
      <c r="R1016" s="65"/>
    </row>
    <row r="1017" spans="1:18" s="68" customFormat="1">
      <c r="A1017" s="61"/>
      <c r="B1017" s="62"/>
      <c r="C1017" s="62"/>
      <c r="D1017" s="63"/>
      <c r="E1017" s="61"/>
      <c r="F1017" s="61"/>
      <c r="G1017" s="61"/>
      <c r="H1017" s="64"/>
      <c r="I1017" s="74"/>
      <c r="K1017" s="65"/>
      <c r="L1017" s="65"/>
      <c r="M1017" s="65"/>
      <c r="N1017" s="65"/>
      <c r="O1017" s="65"/>
      <c r="P1017" s="65"/>
      <c r="Q1017" s="65"/>
      <c r="R1017" s="65"/>
    </row>
    <row r="1018" spans="1:18" s="68" customFormat="1">
      <c r="A1018" s="61"/>
      <c r="B1018" s="62"/>
      <c r="C1018" s="62"/>
      <c r="D1018" s="63"/>
      <c r="E1018" s="61"/>
      <c r="F1018" s="61"/>
      <c r="G1018" s="61"/>
      <c r="H1018" s="64"/>
      <c r="I1018" s="74"/>
      <c r="K1018" s="65"/>
      <c r="L1018" s="65"/>
      <c r="M1018" s="65"/>
      <c r="N1018" s="65"/>
      <c r="O1018" s="65"/>
      <c r="P1018" s="65"/>
      <c r="Q1018" s="65"/>
      <c r="R1018" s="65"/>
    </row>
    <row r="1019" spans="1:18" s="68" customFormat="1">
      <c r="A1019" s="61"/>
      <c r="B1019" s="62"/>
      <c r="C1019" s="62"/>
      <c r="D1019" s="63"/>
      <c r="E1019" s="61"/>
      <c r="F1019" s="61"/>
      <c r="G1019" s="61"/>
      <c r="H1019" s="64"/>
      <c r="I1019" s="74"/>
      <c r="K1019" s="65"/>
      <c r="L1019" s="65"/>
      <c r="M1019" s="65"/>
      <c r="N1019" s="65"/>
      <c r="O1019" s="65"/>
      <c r="P1019" s="65"/>
      <c r="Q1019" s="65"/>
      <c r="R1019" s="65"/>
    </row>
    <row r="1020" spans="1:18" s="68" customFormat="1">
      <c r="A1020" s="61"/>
      <c r="B1020" s="62"/>
      <c r="C1020" s="62"/>
      <c r="D1020" s="63"/>
      <c r="E1020" s="61"/>
      <c r="F1020" s="61"/>
      <c r="G1020" s="61"/>
      <c r="H1020" s="64"/>
      <c r="I1020" s="74"/>
      <c r="K1020" s="65"/>
      <c r="L1020" s="65"/>
      <c r="M1020" s="65"/>
      <c r="N1020" s="65"/>
      <c r="O1020" s="65"/>
      <c r="P1020" s="65"/>
      <c r="Q1020" s="65"/>
      <c r="R1020" s="65"/>
    </row>
    <row r="1021" spans="1:18" s="68" customFormat="1">
      <c r="A1021" s="61"/>
      <c r="B1021" s="62"/>
      <c r="C1021" s="62"/>
      <c r="D1021" s="63"/>
      <c r="E1021" s="61"/>
      <c r="F1021" s="61"/>
      <c r="G1021" s="61"/>
      <c r="H1021" s="64"/>
      <c r="I1021" s="74"/>
      <c r="K1021" s="65"/>
      <c r="L1021" s="65"/>
      <c r="M1021" s="65"/>
      <c r="N1021" s="65"/>
      <c r="O1021" s="65"/>
      <c r="P1021" s="65"/>
      <c r="Q1021" s="65"/>
      <c r="R1021" s="65"/>
    </row>
    <row r="1022" spans="1:18" s="68" customFormat="1">
      <c r="A1022" s="61"/>
      <c r="B1022" s="62"/>
      <c r="C1022" s="62"/>
      <c r="D1022" s="63"/>
      <c r="E1022" s="61"/>
      <c r="F1022" s="61"/>
      <c r="G1022" s="61"/>
      <c r="H1022" s="64"/>
      <c r="I1022" s="74"/>
      <c r="K1022" s="65"/>
      <c r="L1022" s="65"/>
      <c r="M1022" s="65"/>
      <c r="N1022" s="65"/>
      <c r="O1022" s="65"/>
      <c r="P1022" s="65"/>
      <c r="Q1022" s="65"/>
      <c r="R1022" s="65"/>
    </row>
    <row r="1023" spans="1:18" s="68" customFormat="1">
      <c r="A1023" s="61"/>
      <c r="B1023" s="62"/>
      <c r="C1023" s="62"/>
      <c r="D1023" s="63"/>
      <c r="E1023" s="61"/>
      <c r="F1023" s="61"/>
      <c r="G1023" s="61"/>
      <c r="H1023" s="64"/>
      <c r="I1023" s="74"/>
      <c r="K1023" s="65"/>
      <c r="L1023" s="65"/>
      <c r="M1023" s="65"/>
      <c r="N1023" s="65"/>
      <c r="O1023" s="65"/>
      <c r="P1023" s="65"/>
      <c r="Q1023" s="65"/>
      <c r="R1023" s="65"/>
    </row>
    <row r="1024" spans="1:18" s="68" customFormat="1">
      <c r="A1024" s="61"/>
      <c r="B1024" s="62"/>
      <c r="C1024" s="62"/>
      <c r="D1024" s="63"/>
      <c r="E1024" s="61"/>
      <c r="F1024" s="61"/>
      <c r="G1024" s="61"/>
      <c r="H1024" s="64"/>
      <c r="I1024" s="74"/>
      <c r="K1024" s="65"/>
      <c r="L1024" s="65"/>
      <c r="M1024" s="65"/>
      <c r="N1024" s="65"/>
      <c r="O1024" s="65"/>
      <c r="P1024" s="65"/>
      <c r="Q1024" s="65"/>
      <c r="R1024" s="65"/>
    </row>
    <row r="1025" spans="1:18" s="68" customFormat="1">
      <c r="A1025" s="61"/>
      <c r="B1025" s="62"/>
      <c r="C1025" s="62"/>
      <c r="D1025" s="63"/>
      <c r="E1025" s="61"/>
      <c r="F1025" s="61"/>
      <c r="G1025" s="61"/>
      <c r="H1025" s="64"/>
      <c r="I1025" s="74"/>
      <c r="K1025" s="65"/>
      <c r="L1025" s="65"/>
      <c r="M1025" s="65"/>
      <c r="N1025" s="65"/>
      <c r="O1025" s="65"/>
      <c r="P1025" s="65"/>
      <c r="Q1025" s="65"/>
      <c r="R1025" s="65"/>
    </row>
    <row r="1026" spans="1:18" s="68" customFormat="1">
      <c r="A1026" s="61"/>
      <c r="B1026" s="62"/>
      <c r="C1026" s="62"/>
      <c r="D1026" s="63"/>
      <c r="E1026" s="61"/>
      <c r="F1026" s="61"/>
      <c r="G1026" s="61"/>
      <c r="H1026" s="64"/>
      <c r="I1026" s="74"/>
      <c r="K1026" s="65"/>
      <c r="L1026" s="65"/>
      <c r="M1026" s="65"/>
      <c r="N1026" s="65"/>
      <c r="O1026" s="65"/>
      <c r="P1026" s="65"/>
      <c r="Q1026" s="65"/>
      <c r="R1026" s="65"/>
    </row>
    <row r="1027" spans="1:18" s="68" customFormat="1">
      <c r="A1027" s="61"/>
      <c r="B1027" s="62"/>
      <c r="C1027" s="62"/>
      <c r="D1027" s="63"/>
      <c r="E1027" s="61"/>
      <c r="F1027" s="61"/>
      <c r="G1027" s="61"/>
      <c r="H1027" s="64"/>
      <c r="I1027" s="74"/>
      <c r="K1027" s="65"/>
      <c r="L1027" s="65"/>
      <c r="M1027" s="65"/>
      <c r="N1027" s="65"/>
      <c r="O1027" s="65"/>
      <c r="P1027" s="65"/>
      <c r="Q1027" s="65"/>
      <c r="R1027" s="65"/>
    </row>
    <row r="1028" spans="1:18" s="68" customFormat="1">
      <c r="A1028" s="61"/>
      <c r="B1028" s="62"/>
      <c r="C1028" s="62"/>
      <c r="D1028" s="63"/>
      <c r="E1028" s="61"/>
      <c r="F1028" s="61"/>
      <c r="G1028" s="61"/>
      <c r="H1028" s="64"/>
      <c r="I1028" s="74"/>
      <c r="K1028" s="65"/>
      <c r="L1028" s="65"/>
      <c r="M1028" s="65"/>
      <c r="N1028" s="65"/>
      <c r="O1028" s="65"/>
      <c r="P1028" s="65"/>
      <c r="Q1028" s="65"/>
      <c r="R1028" s="65"/>
    </row>
    <row r="1029" spans="1:18" s="68" customFormat="1">
      <c r="A1029" s="61"/>
      <c r="B1029" s="62"/>
      <c r="C1029" s="62"/>
      <c r="D1029" s="63"/>
      <c r="E1029" s="61"/>
      <c r="F1029" s="61"/>
      <c r="G1029" s="61"/>
      <c r="H1029" s="64"/>
      <c r="I1029" s="74"/>
      <c r="K1029" s="65"/>
      <c r="L1029" s="65"/>
      <c r="M1029" s="65"/>
      <c r="N1029" s="65"/>
      <c r="O1029" s="65"/>
      <c r="P1029" s="65"/>
      <c r="Q1029" s="65"/>
      <c r="R1029" s="65"/>
    </row>
    <row r="1030" spans="1:18" s="68" customFormat="1">
      <c r="A1030" s="61"/>
      <c r="B1030" s="62"/>
      <c r="C1030" s="62"/>
      <c r="D1030" s="63"/>
      <c r="E1030" s="61"/>
      <c r="F1030" s="61"/>
      <c r="G1030" s="61"/>
      <c r="H1030" s="64"/>
      <c r="I1030" s="74"/>
      <c r="K1030" s="65"/>
      <c r="L1030" s="65"/>
      <c r="M1030" s="65"/>
      <c r="N1030" s="65"/>
      <c r="O1030" s="65"/>
      <c r="P1030" s="65"/>
      <c r="Q1030" s="65"/>
      <c r="R1030" s="65"/>
    </row>
    <row r="1031" spans="1:18" s="68" customFormat="1">
      <c r="A1031" s="61"/>
      <c r="B1031" s="62"/>
      <c r="C1031" s="62"/>
      <c r="D1031" s="63"/>
      <c r="E1031" s="61"/>
      <c r="F1031" s="61"/>
      <c r="G1031" s="61"/>
      <c r="H1031" s="64"/>
      <c r="I1031" s="74"/>
      <c r="K1031" s="65"/>
      <c r="L1031" s="65"/>
      <c r="M1031" s="65"/>
      <c r="N1031" s="65"/>
      <c r="O1031" s="65"/>
      <c r="P1031" s="65"/>
      <c r="Q1031" s="65"/>
      <c r="R1031" s="65"/>
    </row>
    <row r="1032" spans="1:18" s="68" customFormat="1">
      <c r="A1032" s="61"/>
      <c r="B1032" s="62"/>
      <c r="C1032" s="62"/>
      <c r="D1032" s="63"/>
      <c r="E1032" s="61"/>
      <c r="F1032" s="61"/>
      <c r="G1032" s="61"/>
      <c r="H1032" s="64"/>
      <c r="I1032" s="74"/>
      <c r="K1032" s="65"/>
      <c r="L1032" s="65"/>
      <c r="M1032" s="65"/>
      <c r="N1032" s="65"/>
      <c r="O1032" s="65"/>
      <c r="P1032" s="65"/>
      <c r="Q1032" s="65"/>
      <c r="R1032" s="65"/>
    </row>
    <row r="1033" spans="1:18" s="68" customFormat="1">
      <c r="A1033" s="61"/>
      <c r="B1033" s="62"/>
      <c r="C1033" s="62"/>
      <c r="D1033" s="63"/>
      <c r="E1033" s="61"/>
      <c r="F1033" s="61"/>
      <c r="G1033" s="61"/>
      <c r="H1033" s="64"/>
      <c r="I1033" s="74"/>
      <c r="K1033" s="65"/>
      <c r="L1033" s="65"/>
      <c r="M1033" s="65"/>
      <c r="N1033" s="65"/>
      <c r="O1033" s="65"/>
      <c r="P1033" s="65"/>
      <c r="Q1033" s="65"/>
      <c r="R1033" s="65"/>
    </row>
    <row r="1034" spans="1:18" s="68" customFormat="1">
      <c r="A1034" s="61"/>
      <c r="B1034" s="62"/>
      <c r="C1034" s="62"/>
      <c r="D1034" s="63"/>
      <c r="E1034" s="61"/>
      <c r="F1034" s="61"/>
      <c r="G1034" s="61"/>
      <c r="H1034" s="64"/>
      <c r="I1034" s="74"/>
      <c r="K1034" s="65"/>
      <c r="L1034" s="65"/>
      <c r="M1034" s="65"/>
      <c r="N1034" s="65"/>
      <c r="O1034" s="65"/>
      <c r="P1034" s="65"/>
      <c r="Q1034" s="65"/>
      <c r="R1034" s="65"/>
    </row>
    <row r="1035" spans="1:18" s="68" customFormat="1">
      <c r="A1035" s="61"/>
      <c r="B1035" s="62"/>
      <c r="C1035" s="62"/>
      <c r="D1035" s="63"/>
      <c r="E1035" s="61"/>
      <c r="F1035" s="61"/>
      <c r="G1035" s="61"/>
      <c r="H1035" s="64"/>
      <c r="I1035" s="74"/>
      <c r="K1035" s="65"/>
      <c r="L1035" s="65"/>
      <c r="M1035" s="65"/>
      <c r="N1035" s="65"/>
      <c r="O1035" s="65"/>
      <c r="P1035" s="65"/>
      <c r="Q1035" s="65"/>
      <c r="R1035" s="65"/>
    </row>
    <row r="1036" spans="1:18" s="68" customFormat="1">
      <c r="A1036" s="61"/>
      <c r="B1036" s="62"/>
      <c r="C1036" s="62"/>
      <c r="D1036" s="63"/>
      <c r="E1036" s="61"/>
      <c r="F1036" s="61"/>
      <c r="G1036" s="61"/>
      <c r="H1036" s="64"/>
      <c r="I1036" s="74"/>
      <c r="K1036" s="65"/>
      <c r="L1036" s="65"/>
      <c r="M1036" s="65"/>
      <c r="N1036" s="65"/>
      <c r="O1036" s="65"/>
      <c r="P1036" s="65"/>
      <c r="Q1036" s="65"/>
      <c r="R1036" s="65"/>
    </row>
    <row r="1037" spans="1:18" s="68" customFormat="1">
      <c r="A1037" s="61"/>
      <c r="B1037" s="62"/>
      <c r="C1037" s="62"/>
      <c r="D1037" s="63"/>
      <c r="E1037" s="61"/>
      <c r="F1037" s="61"/>
      <c r="G1037" s="61"/>
      <c r="H1037" s="64"/>
      <c r="I1037" s="74"/>
      <c r="K1037" s="65"/>
      <c r="L1037" s="65"/>
      <c r="M1037" s="65"/>
      <c r="N1037" s="65"/>
      <c r="O1037" s="65"/>
      <c r="P1037" s="65"/>
      <c r="Q1037" s="65"/>
      <c r="R1037" s="65"/>
    </row>
    <row r="1038" spans="1:18" s="68" customFormat="1">
      <c r="A1038" s="61"/>
      <c r="B1038" s="62"/>
      <c r="C1038" s="62"/>
      <c r="D1038" s="63"/>
      <c r="E1038" s="61"/>
      <c r="F1038" s="61"/>
      <c r="G1038" s="61"/>
      <c r="H1038" s="64"/>
      <c r="I1038" s="74"/>
      <c r="K1038" s="65"/>
      <c r="L1038" s="65"/>
      <c r="M1038" s="65"/>
      <c r="N1038" s="65"/>
      <c r="O1038" s="65"/>
      <c r="P1038" s="65"/>
      <c r="Q1038" s="65"/>
      <c r="R1038" s="65"/>
    </row>
    <row r="1039" spans="1:18" s="68" customFormat="1">
      <c r="A1039" s="61"/>
      <c r="B1039" s="62"/>
      <c r="C1039" s="62"/>
      <c r="D1039" s="63"/>
      <c r="E1039" s="61"/>
      <c r="F1039" s="61"/>
      <c r="G1039" s="61"/>
      <c r="H1039" s="64"/>
      <c r="I1039" s="74"/>
      <c r="K1039" s="65"/>
      <c r="L1039" s="65"/>
      <c r="M1039" s="65"/>
      <c r="N1039" s="65"/>
      <c r="O1039" s="65"/>
      <c r="P1039" s="65"/>
      <c r="Q1039" s="65"/>
      <c r="R1039" s="65"/>
    </row>
    <row r="1040" spans="1:18" s="68" customFormat="1">
      <c r="A1040" s="61"/>
      <c r="B1040" s="62"/>
      <c r="C1040" s="62"/>
      <c r="D1040" s="63"/>
      <c r="E1040" s="61"/>
      <c r="F1040" s="61"/>
      <c r="G1040" s="61"/>
      <c r="H1040" s="64"/>
      <c r="I1040" s="74"/>
      <c r="K1040" s="65"/>
      <c r="L1040" s="65"/>
      <c r="M1040" s="65"/>
      <c r="N1040" s="65"/>
      <c r="O1040" s="65"/>
      <c r="P1040" s="65"/>
      <c r="Q1040" s="65"/>
      <c r="R1040" s="65"/>
    </row>
    <row r="1041" spans="1:18" s="68" customFormat="1">
      <c r="A1041" s="61"/>
      <c r="B1041" s="62"/>
      <c r="C1041" s="62"/>
      <c r="D1041" s="63"/>
      <c r="E1041" s="61"/>
      <c r="F1041" s="61"/>
      <c r="G1041" s="61"/>
      <c r="H1041" s="64"/>
      <c r="I1041" s="74"/>
      <c r="K1041" s="65"/>
      <c r="L1041" s="65"/>
      <c r="M1041" s="65"/>
      <c r="N1041" s="65"/>
      <c r="O1041" s="65"/>
      <c r="P1041" s="65"/>
      <c r="Q1041" s="65"/>
      <c r="R1041" s="65"/>
    </row>
    <row r="1042" spans="1:18" s="68" customFormat="1">
      <c r="A1042" s="61"/>
      <c r="B1042" s="62"/>
      <c r="C1042" s="62"/>
      <c r="D1042" s="63"/>
      <c r="E1042" s="61"/>
      <c r="F1042" s="61"/>
      <c r="G1042" s="61"/>
      <c r="H1042" s="64"/>
      <c r="I1042" s="74"/>
      <c r="K1042" s="65"/>
      <c r="L1042" s="65"/>
      <c r="M1042" s="65"/>
      <c r="N1042" s="65"/>
      <c r="O1042" s="65"/>
      <c r="P1042" s="65"/>
      <c r="Q1042" s="65"/>
      <c r="R1042" s="65"/>
    </row>
    <row r="1043" spans="1:18" s="68" customFormat="1">
      <c r="A1043" s="61"/>
      <c r="B1043" s="62"/>
      <c r="C1043" s="62"/>
      <c r="D1043" s="63"/>
      <c r="E1043" s="61"/>
      <c r="F1043" s="61"/>
      <c r="G1043" s="61"/>
      <c r="H1043" s="64"/>
      <c r="I1043" s="74"/>
      <c r="K1043" s="65"/>
      <c r="L1043" s="65"/>
      <c r="M1043" s="65"/>
      <c r="N1043" s="65"/>
      <c r="O1043" s="65"/>
      <c r="P1043" s="65"/>
      <c r="Q1043" s="65"/>
      <c r="R1043" s="65"/>
    </row>
    <row r="1044" spans="1:18" s="68" customFormat="1">
      <c r="A1044" s="61"/>
      <c r="B1044" s="62"/>
      <c r="C1044" s="62"/>
      <c r="D1044" s="63"/>
      <c r="E1044" s="61"/>
      <c r="F1044" s="61"/>
      <c r="G1044" s="61"/>
      <c r="H1044" s="64"/>
      <c r="I1044" s="74"/>
      <c r="K1044" s="65"/>
      <c r="L1044" s="65"/>
      <c r="M1044" s="65"/>
      <c r="N1044" s="65"/>
      <c r="O1044" s="65"/>
      <c r="P1044" s="65"/>
      <c r="Q1044" s="65"/>
      <c r="R1044" s="65"/>
    </row>
    <row r="1045" spans="1:18" s="68" customFormat="1">
      <c r="A1045" s="61"/>
      <c r="B1045" s="62"/>
      <c r="C1045" s="62"/>
      <c r="D1045" s="63"/>
      <c r="E1045" s="61"/>
      <c r="F1045" s="61"/>
      <c r="G1045" s="61"/>
      <c r="H1045" s="64"/>
      <c r="I1045" s="74"/>
      <c r="K1045" s="65"/>
      <c r="L1045" s="65"/>
      <c r="M1045" s="65"/>
      <c r="N1045" s="65"/>
      <c r="O1045" s="65"/>
      <c r="P1045" s="65"/>
      <c r="Q1045" s="65"/>
      <c r="R1045" s="65"/>
    </row>
    <row r="1046" spans="1:18" s="68" customFormat="1">
      <c r="A1046" s="61"/>
      <c r="B1046" s="62"/>
      <c r="C1046" s="62"/>
      <c r="D1046" s="63"/>
      <c r="E1046" s="61"/>
      <c r="F1046" s="61"/>
      <c r="G1046" s="61"/>
      <c r="H1046" s="64"/>
      <c r="I1046" s="74"/>
      <c r="K1046" s="65"/>
      <c r="L1046" s="65"/>
      <c r="M1046" s="65"/>
      <c r="N1046" s="65"/>
      <c r="O1046" s="65"/>
      <c r="P1046" s="65"/>
      <c r="Q1046" s="65"/>
      <c r="R1046" s="65"/>
    </row>
    <row r="1047" spans="1:18" s="68" customFormat="1">
      <c r="A1047" s="61"/>
      <c r="B1047" s="62"/>
      <c r="C1047" s="62"/>
      <c r="D1047" s="63"/>
      <c r="E1047" s="61"/>
      <c r="F1047" s="61"/>
      <c r="G1047" s="61"/>
      <c r="H1047" s="64"/>
      <c r="I1047" s="74"/>
      <c r="K1047" s="65"/>
      <c r="L1047" s="65"/>
      <c r="M1047" s="65"/>
      <c r="N1047" s="65"/>
      <c r="O1047" s="65"/>
      <c r="P1047" s="65"/>
      <c r="Q1047" s="65"/>
      <c r="R1047" s="65"/>
    </row>
    <row r="1048" spans="1:18" s="68" customFormat="1">
      <c r="A1048" s="61"/>
      <c r="B1048" s="62"/>
      <c r="C1048" s="62"/>
      <c r="D1048" s="63"/>
      <c r="E1048" s="61"/>
      <c r="F1048" s="61"/>
      <c r="G1048" s="61"/>
      <c r="H1048" s="64"/>
      <c r="I1048" s="74"/>
      <c r="K1048" s="65"/>
      <c r="L1048" s="65"/>
      <c r="M1048" s="65"/>
      <c r="N1048" s="65"/>
      <c r="O1048" s="65"/>
      <c r="P1048" s="65"/>
      <c r="Q1048" s="65"/>
      <c r="R1048" s="65"/>
    </row>
    <row r="1049" spans="1:18" s="68" customFormat="1">
      <c r="A1049" s="61"/>
      <c r="B1049" s="62"/>
      <c r="C1049" s="62"/>
      <c r="D1049" s="63"/>
      <c r="E1049" s="61"/>
      <c r="F1049" s="61"/>
      <c r="G1049" s="61"/>
      <c r="H1049" s="64"/>
      <c r="I1049" s="74"/>
      <c r="K1049" s="65"/>
      <c r="L1049" s="65"/>
      <c r="M1049" s="65"/>
      <c r="N1049" s="65"/>
      <c r="O1049" s="65"/>
      <c r="P1049" s="65"/>
      <c r="Q1049" s="65"/>
      <c r="R1049" s="65"/>
    </row>
    <row r="1050" spans="1:18" s="68" customFormat="1">
      <c r="A1050" s="61"/>
      <c r="B1050" s="62"/>
      <c r="C1050" s="62"/>
      <c r="D1050" s="63"/>
      <c r="E1050" s="61"/>
      <c r="F1050" s="61"/>
      <c r="G1050" s="61"/>
      <c r="H1050" s="64"/>
      <c r="I1050" s="74"/>
      <c r="K1050" s="65"/>
      <c r="L1050" s="65"/>
      <c r="M1050" s="65"/>
      <c r="N1050" s="65"/>
      <c r="O1050" s="65"/>
      <c r="P1050" s="65"/>
      <c r="Q1050" s="65"/>
      <c r="R1050" s="65"/>
    </row>
    <row r="1051" spans="1:18" s="68" customFormat="1">
      <c r="A1051" s="61"/>
      <c r="B1051" s="62"/>
      <c r="C1051" s="62"/>
      <c r="D1051" s="63"/>
      <c r="E1051" s="61"/>
      <c r="F1051" s="61"/>
      <c r="G1051" s="61"/>
      <c r="H1051" s="64"/>
      <c r="I1051" s="74"/>
      <c r="K1051" s="65"/>
      <c r="L1051" s="65"/>
      <c r="M1051" s="65"/>
      <c r="N1051" s="65"/>
      <c r="O1051" s="65"/>
      <c r="P1051" s="65"/>
      <c r="Q1051" s="65"/>
      <c r="R1051" s="65"/>
    </row>
    <row r="1052" spans="1:18" s="68" customFormat="1">
      <c r="A1052" s="61"/>
      <c r="B1052" s="62"/>
      <c r="C1052" s="62"/>
      <c r="D1052" s="63"/>
      <c r="E1052" s="61"/>
      <c r="F1052" s="61"/>
      <c r="G1052" s="61"/>
      <c r="H1052" s="64"/>
      <c r="I1052" s="74"/>
      <c r="K1052" s="65"/>
      <c r="L1052" s="65"/>
      <c r="M1052" s="65"/>
      <c r="N1052" s="65"/>
      <c r="O1052" s="65"/>
      <c r="P1052" s="65"/>
      <c r="Q1052" s="65"/>
      <c r="R1052" s="65"/>
    </row>
    <row r="1053" spans="1:18" s="68" customFormat="1">
      <c r="A1053" s="61"/>
      <c r="B1053" s="62"/>
      <c r="C1053" s="62"/>
      <c r="D1053" s="63"/>
      <c r="E1053" s="61"/>
      <c r="F1053" s="61"/>
      <c r="G1053" s="61"/>
      <c r="H1053" s="64"/>
      <c r="I1053" s="74"/>
      <c r="K1053" s="65"/>
      <c r="L1053" s="65"/>
      <c r="M1053" s="65"/>
      <c r="N1053" s="65"/>
      <c r="O1053" s="65"/>
      <c r="P1053" s="65"/>
      <c r="Q1053" s="65"/>
      <c r="R1053" s="65"/>
    </row>
    <row r="1054" spans="1:18" s="68" customFormat="1">
      <c r="A1054" s="61"/>
      <c r="B1054" s="62"/>
      <c r="C1054" s="62"/>
      <c r="D1054" s="63"/>
      <c r="E1054" s="61"/>
      <c r="F1054" s="61"/>
      <c r="G1054" s="61"/>
      <c r="H1054" s="64"/>
      <c r="I1054" s="74"/>
      <c r="K1054" s="65"/>
      <c r="L1054" s="65"/>
      <c r="M1054" s="65"/>
      <c r="N1054" s="65"/>
      <c r="O1054" s="65"/>
      <c r="P1054" s="65"/>
      <c r="Q1054" s="65"/>
      <c r="R1054" s="65"/>
    </row>
    <row r="1055" spans="1:18" s="68" customFormat="1">
      <c r="A1055" s="61"/>
      <c r="B1055" s="62"/>
      <c r="C1055" s="62"/>
      <c r="D1055" s="63"/>
      <c r="E1055" s="61"/>
      <c r="F1055" s="61"/>
      <c r="G1055" s="61"/>
      <c r="H1055" s="64"/>
      <c r="I1055" s="74"/>
      <c r="K1055" s="65"/>
      <c r="L1055" s="65"/>
      <c r="M1055" s="65"/>
      <c r="N1055" s="65"/>
      <c r="O1055" s="65"/>
      <c r="P1055" s="65"/>
      <c r="Q1055" s="65"/>
      <c r="R1055" s="65"/>
    </row>
    <row r="1056" spans="1:18" s="68" customFormat="1">
      <c r="A1056" s="61"/>
      <c r="B1056" s="62"/>
      <c r="C1056" s="62"/>
      <c r="D1056" s="63"/>
      <c r="E1056" s="61"/>
      <c r="F1056" s="61"/>
      <c r="G1056" s="61"/>
      <c r="H1056" s="64"/>
      <c r="I1056" s="74"/>
      <c r="K1056" s="65"/>
      <c r="L1056" s="65"/>
      <c r="M1056" s="65"/>
      <c r="N1056" s="65"/>
      <c r="O1056" s="65"/>
      <c r="P1056" s="65"/>
      <c r="Q1056" s="65"/>
      <c r="R1056" s="65"/>
    </row>
    <row r="1057" spans="1:18" s="68" customFormat="1">
      <c r="A1057" s="61"/>
      <c r="B1057" s="62"/>
      <c r="C1057" s="62"/>
      <c r="D1057" s="63"/>
      <c r="E1057" s="61"/>
      <c r="F1057" s="61"/>
      <c r="G1057" s="61"/>
      <c r="H1057" s="64"/>
      <c r="I1057" s="74"/>
      <c r="K1057" s="65"/>
      <c r="L1057" s="65"/>
      <c r="M1057" s="65"/>
      <c r="N1057" s="65"/>
      <c r="O1057" s="65"/>
      <c r="P1057" s="65"/>
      <c r="Q1057" s="65"/>
      <c r="R1057" s="65"/>
    </row>
    <row r="1058" spans="1:18" s="68" customFormat="1">
      <c r="A1058" s="61"/>
      <c r="B1058" s="62"/>
      <c r="C1058" s="62"/>
      <c r="D1058" s="63"/>
      <c r="E1058" s="61"/>
      <c r="F1058" s="61"/>
      <c r="G1058" s="61"/>
      <c r="H1058" s="64"/>
      <c r="I1058" s="74"/>
      <c r="K1058" s="65"/>
      <c r="L1058" s="65"/>
      <c r="M1058" s="65"/>
      <c r="N1058" s="65"/>
      <c r="O1058" s="65"/>
      <c r="P1058" s="65"/>
      <c r="Q1058" s="65"/>
      <c r="R1058" s="65"/>
    </row>
    <row r="1059" spans="1:18" s="68" customFormat="1">
      <c r="A1059" s="61"/>
      <c r="B1059" s="62"/>
      <c r="C1059" s="62"/>
      <c r="D1059" s="63"/>
      <c r="E1059" s="61"/>
      <c r="F1059" s="61"/>
      <c r="G1059" s="61"/>
      <c r="H1059" s="64"/>
      <c r="I1059" s="74"/>
      <c r="K1059" s="65"/>
      <c r="L1059" s="65"/>
      <c r="M1059" s="65"/>
      <c r="N1059" s="65"/>
      <c r="O1059" s="65"/>
      <c r="P1059" s="65"/>
      <c r="Q1059" s="65"/>
      <c r="R1059" s="65"/>
    </row>
    <row r="1060" spans="1:18" s="68" customFormat="1">
      <c r="A1060" s="61"/>
      <c r="B1060" s="62"/>
      <c r="C1060" s="62"/>
      <c r="D1060" s="63"/>
      <c r="E1060" s="61"/>
      <c r="F1060" s="61"/>
      <c r="G1060" s="61"/>
      <c r="H1060" s="64"/>
      <c r="I1060" s="74"/>
      <c r="K1060" s="65"/>
      <c r="L1060" s="65"/>
      <c r="M1060" s="65"/>
      <c r="N1060" s="65"/>
      <c r="O1060" s="65"/>
      <c r="P1060" s="65"/>
      <c r="Q1060" s="65"/>
      <c r="R1060" s="65"/>
    </row>
    <row r="1061" spans="1:18" s="68" customFormat="1">
      <c r="A1061" s="61"/>
      <c r="B1061" s="62"/>
      <c r="C1061" s="62"/>
      <c r="D1061" s="63"/>
      <c r="E1061" s="61"/>
      <c r="F1061" s="61"/>
      <c r="G1061" s="61"/>
      <c r="H1061" s="64"/>
      <c r="I1061" s="74"/>
      <c r="K1061" s="65"/>
      <c r="L1061" s="65"/>
      <c r="M1061" s="65"/>
      <c r="N1061" s="65"/>
      <c r="O1061" s="65"/>
      <c r="P1061" s="65"/>
      <c r="Q1061" s="65"/>
      <c r="R1061" s="65"/>
    </row>
    <row r="1062" spans="1:18" s="68" customFormat="1">
      <c r="A1062" s="61"/>
      <c r="B1062" s="62"/>
      <c r="C1062" s="62"/>
      <c r="D1062" s="63"/>
      <c r="E1062" s="61"/>
      <c r="F1062" s="61"/>
      <c r="G1062" s="61"/>
      <c r="H1062" s="64"/>
      <c r="I1062" s="74"/>
      <c r="K1062" s="65"/>
      <c r="L1062" s="65"/>
      <c r="M1062" s="65"/>
      <c r="N1062" s="65"/>
      <c r="O1062" s="65"/>
      <c r="P1062" s="65"/>
      <c r="Q1062" s="65"/>
      <c r="R1062" s="65"/>
    </row>
    <row r="1063" spans="1:18" s="68" customFormat="1">
      <c r="A1063" s="61"/>
      <c r="B1063" s="62"/>
      <c r="C1063" s="62"/>
      <c r="D1063" s="63"/>
      <c r="E1063" s="61"/>
      <c r="F1063" s="61"/>
      <c r="G1063" s="61"/>
      <c r="H1063" s="64"/>
      <c r="I1063" s="74"/>
      <c r="K1063" s="65"/>
      <c r="L1063" s="65"/>
      <c r="M1063" s="65"/>
      <c r="N1063" s="65"/>
      <c r="O1063" s="65"/>
      <c r="P1063" s="65"/>
      <c r="Q1063" s="65"/>
      <c r="R1063" s="65"/>
    </row>
    <row r="1064" spans="1:18" s="68" customFormat="1">
      <c r="A1064" s="61"/>
      <c r="B1064" s="62"/>
      <c r="C1064" s="62"/>
      <c r="D1064" s="63"/>
      <c r="E1064" s="61"/>
      <c r="F1064" s="61"/>
      <c r="G1064" s="61"/>
      <c r="H1064" s="64"/>
      <c r="I1064" s="74"/>
      <c r="K1064" s="65"/>
      <c r="L1064" s="65"/>
      <c r="M1064" s="65"/>
      <c r="N1064" s="65"/>
      <c r="O1064" s="65"/>
      <c r="P1064" s="65"/>
      <c r="Q1064" s="65"/>
      <c r="R1064" s="65"/>
    </row>
    <row r="1065" spans="1:18" s="68" customFormat="1">
      <c r="A1065" s="61"/>
      <c r="B1065" s="62"/>
      <c r="C1065" s="62"/>
      <c r="D1065" s="63"/>
      <c r="E1065" s="61"/>
      <c r="F1065" s="61"/>
      <c r="G1065" s="61"/>
      <c r="H1065" s="64"/>
      <c r="I1065" s="74"/>
      <c r="K1065" s="65"/>
      <c r="L1065" s="65"/>
      <c r="M1065" s="65"/>
      <c r="N1065" s="65"/>
      <c r="O1065" s="65"/>
      <c r="P1065" s="65"/>
      <c r="Q1065" s="65"/>
      <c r="R1065" s="65"/>
    </row>
    <row r="1066" spans="1:18" s="68" customFormat="1">
      <c r="A1066" s="61"/>
      <c r="B1066" s="62"/>
      <c r="C1066" s="62"/>
      <c r="D1066" s="63"/>
      <c r="E1066" s="61"/>
      <c r="F1066" s="61"/>
      <c r="G1066" s="61"/>
      <c r="H1066" s="64"/>
      <c r="I1066" s="74"/>
      <c r="K1066" s="65"/>
      <c r="L1066" s="65"/>
      <c r="M1066" s="65"/>
      <c r="N1066" s="65"/>
      <c r="O1066" s="65"/>
      <c r="P1066" s="65"/>
      <c r="Q1066" s="65"/>
      <c r="R1066" s="65"/>
    </row>
    <row r="1067" spans="1:18" s="68" customFormat="1">
      <c r="A1067" s="61"/>
      <c r="B1067" s="62"/>
      <c r="C1067" s="62"/>
      <c r="D1067" s="63"/>
      <c r="E1067" s="61"/>
      <c r="F1067" s="61"/>
      <c r="G1067" s="61"/>
      <c r="H1067" s="64"/>
      <c r="I1067" s="74"/>
      <c r="K1067" s="65"/>
      <c r="L1067" s="65"/>
      <c r="M1067" s="65"/>
      <c r="N1067" s="65"/>
      <c r="O1067" s="65"/>
      <c r="P1067" s="65"/>
      <c r="Q1067" s="65"/>
      <c r="R1067" s="65"/>
    </row>
    <row r="1068" spans="1:18" s="68" customFormat="1">
      <c r="A1068" s="61"/>
      <c r="B1068" s="62"/>
      <c r="C1068" s="62"/>
      <c r="D1068" s="63"/>
      <c r="E1068" s="61"/>
      <c r="F1068" s="61"/>
      <c r="G1068" s="61"/>
      <c r="H1068" s="64"/>
      <c r="I1068" s="74"/>
      <c r="K1068" s="65"/>
      <c r="L1068" s="65"/>
      <c r="M1068" s="65"/>
      <c r="N1068" s="65"/>
      <c r="O1068" s="65"/>
      <c r="P1068" s="65"/>
      <c r="Q1068" s="65"/>
      <c r="R1068" s="65"/>
    </row>
    <row r="1069" spans="1:18" s="68" customFormat="1">
      <c r="A1069" s="61"/>
      <c r="B1069" s="62"/>
      <c r="C1069" s="62"/>
      <c r="D1069" s="63"/>
      <c r="E1069" s="61"/>
      <c r="F1069" s="61"/>
      <c r="G1069" s="61"/>
      <c r="H1069" s="64"/>
      <c r="I1069" s="74"/>
      <c r="K1069" s="65"/>
      <c r="L1069" s="65"/>
      <c r="M1069" s="65"/>
      <c r="N1069" s="65"/>
      <c r="O1069" s="65"/>
      <c r="P1069" s="65"/>
      <c r="Q1069" s="65"/>
      <c r="R1069" s="65"/>
    </row>
    <row r="1070" spans="1:18" s="68" customFormat="1">
      <c r="A1070" s="61"/>
      <c r="B1070" s="62"/>
      <c r="C1070" s="62"/>
      <c r="D1070" s="63"/>
      <c r="E1070" s="61"/>
      <c r="F1070" s="61"/>
      <c r="G1070" s="61"/>
      <c r="H1070" s="64"/>
      <c r="I1070" s="74"/>
      <c r="K1070" s="65"/>
      <c r="L1070" s="65"/>
      <c r="M1070" s="65"/>
      <c r="N1070" s="65"/>
      <c r="O1070" s="65"/>
      <c r="P1070" s="65"/>
      <c r="Q1070" s="65"/>
      <c r="R1070" s="65"/>
    </row>
    <row r="1071" spans="1:18" s="68" customFormat="1">
      <c r="A1071" s="61"/>
      <c r="B1071" s="62"/>
      <c r="C1071" s="62"/>
      <c r="D1071" s="63"/>
      <c r="E1071" s="61"/>
      <c r="F1071" s="61"/>
      <c r="G1071" s="61"/>
      <c r="H1071" s="64"/>
      <c r="I1071" s="74"/>
      <c r="K1071" s="65"/>
      <c r="L1071" s="65"/>
      <c r="M1071" s="65"/>
      <c r="N1071" s="65"/>
      <c r="O1071" s="65"/>
      <c r="P1071" s="65"/>
      <c r="Q1071" s="65"/>
      <c r="R1071" s="65"/>
    </row>
    <row r="1072" spans="1:18" s="68" customFormat="1">
      <c r="A1072" s="61"/>
      <c r="B1072" s="62"/>
      <c r="C1072" s="62"/>
      <c r="D1072" s="63"/>
      <c r="E1072" s="61"/>
      <c r="F1072" s="61"/>
      <c r="G1072" s="61"/>
      <c r="H1072" s="64"/>
      <c r="I1072" s="74"/>
      <c r="K1072" s="65"/>
      <c r="L1072" s="65"/>
      <c r="M1072" s="65"/>
      <c r="N1072" s="65"/>
      <c r="O1072" s="65"/>
      <c r="P1072" s="65"/>
      <c r="Q1072" s="65"/>
      <c r="R1072" s="65"/>
    </row>
    <row r="1073" spans="1:18" s="68" customFormat="1">
      <c r="A1073" s="61"/>
      <c r="B1073" s="62"/>
      <c r="C1073" s="62"/>
      <c r="D1073" s="63"/>
      <c r="E1073" s="61"/>
      <c r="F1073" s="61"/>
      <c r="G1073" s="61"/>
      <c r="H1073" s="64"/>
      <c r="I1073" s="74"/>
      <c r="K1073" s="65"/>
      <c r="L1073" s="65"/>
      <c r="M1073" s="65"/>
      <c r="N1073" s="65"/>
      <c r="O1073" s="65"/>
      <c r="P1073" s="65"/>
      <c r="Q1073" s="65"/>
      <c r="R1073" s="65"/>
    </row>
    <row r="1074" spans="1:18" s="68" customFormat="1">
      <c r="A1074" s="61"/>
      <c r="B1074" s="62"/>
      <c r="C1074" s="62"/>
      <c r="D1074" s="63"/>
      <c r="E1074" s="61"/>
      <c r="F1074" s="61"/>
      <c r="G1074" s="61"/>
      <c r="H1074" s="64"/>
      <c r="I1074" s="74"/>
      <c r="K1074" s="65"/>
      <c r="L1074" s="65"/>
      <c r="M1074" s="65"/>
      <c r="N1074" s="65"/>
      <c r="O1074" s="65"/>
      <c r="P1074" s="65"/>
      <c r="Q1074" s="65"/>
      <c r="R1074" s="65"/>
    </row>
    <row r="1075" spans="1:18" s="68" customFormat="1">
      <c r="A1075" s="61"/>
      <c r="B1075" s="62"/>
      <c r="C1075" s="62"/>
      <c r="D1075" s="63"/>
      <c r="E1075" s="61"/>
      <c r="F1075" s="61"/>
      <c r="G1075" s="61"/>
      <c r="H1075" s="64"/>
      <c r="I1075" s="74"/>
      <c r="K1075" s="65"/>
      <c r="L1075" s="65"/>
      <c r="M1075" s="65"/>
      <c r="N1075" s="65"/>
      <c r="O1075" s="65"/>
      <c r="P1075" s="65"/>
      <c r="Q1075" s="65"/>
      <c r="R1075" s="65"/>
    </row>
    <row r="1076" spans="1:18" s="68" customFormat="1">
      <c r="A1076" s="61"/>
      <c r="B1076" s="62"/>
      <c r="C1076" s="62"/>
      <c r="D1076" s="63"/>
      <c r="E1076" s="61"/>
      <c r="F1076" s="61"/>
      <c r="G1076" s="61"/>
      <c r="H1076" s="64"/>
      <c r="I1076" s="74"/>
      <c r="K1076" s="65"/>
      <c r="L1076" s="65"/>
      <c r="M1076" s="65"/>
      <c r="N1076" s="65"/>
      <c r="O1076" s="65"/>
      <c r="P1076" s="65"/>
      <c r="Q1076" s="65"/>
      <c r="R1076" s="65"/>
    </row>
    <row r="1077" spans="1:18" s="68" customFormat="1">
      <c r="A1077" s="61"/>
      <c r="B1077" s="62"/>
      <c r="C1077" s="62"/>
      <c r="D1077" s="63"/>
      <c r="E1077" s="61"/>
      <c r="F1077" s="61"/>
      <c r="G1077" s="61"/>
      <c r="H1077" s="64"/>
      <c r="I1077" s="74"/>
      <c r="K1077" s="65"/>
      <c r="L1077" s="65"/>
      <c r="M1077" s="65"/>
      <c r="N1077" s="65"/>
      <c r="O1077" s="65"/>
      <c r="P1077" s="65"/>
      <c r="Q1077" s="65"/>
      <c r="R1077" s="65"/>
    </row>
    <row r="1078" spans="1:18" s="68" customFormat="1">
      <c r="A1078" s="61"/>
      <c r="B1078" s="62"/>
      <c r="C1078" s="62"/>
      <c r="D1078" s="63"/>
      <c r="E1078" s="61"/>
      <c r="F1078" s="61"/>
      <c r="G1078" s="61"/>
      <c r="H1078" s="64"/>
      <c r="I1078" s="74"/>
      <c r="K1078" s="65"/>
      <c r="L1078" s="65"/>
      <c r="M1078" s="65"/>
      <c r="N1078" s="65"/>
      <c r="O1078" s="65"/>
      <c r="P1078" s="65"/>
      <c r="Q1078" s="65"/>
      <c r="R1078" s="65"/>
    </row>
    <row r="1079" spans="1:18" s="68" customFormat="1">
      <c r="A1079" s="61"/>
      <c r="B1079" s="62"/>
      <c r="C1079" s="62"/>
      <c r="D1079" s="63"/>
      <c r="E1079" s="61"/>
      <c r="F1079" s="61"/>
      <c r="G1079" s="61"/>
      <c r="H1079" s="64"/>
      <c r="I1079" s="74"/>
      <c r="K1079" s="65"/>
      <c r="L1079" s="65"/>
      <c r="M1079" s="65"/>
      <c r="N1079" s="65"/>
      <c r="O1079" s="65"/>
      <c r="P1079" s="65"/>
      <c r="Q1079" s="65"/>
      <c r="R1079" s="65"/>
    </row>
    <row r="1080" spans="1:18" s="68" customFormat="1">
      <c r="A1080" s="61"/>
      <c r="B1080" s="62"/>
      <c r="C1080" s="62"/>
      <c r="D1080" s="63"/>
      <c r="E1080" s="61"/>
      <c r="F1080" s="61"/>
      <c r="G1080" s="61"/>
      <c r="H1080" s="64"/>
      <c r="I1080" s="74"/>
      <c r="K1080" s="65"/>
      <c r="L1080" s="65"/>
      <c r="M1080" s="65"/>
      <c r="N1080" s="65"/>
      <c r="O1080" s="65"/>
      <c r="P1080" s="65"/>
      <c r="Q1080" s="65"/>
      <c r="R1080" s="65"/>
    </row>
    <row r="1081" spans="1:18" s="68" customFormat="1">
      <c r="A1081" s="61"/>
      <c r="B1081" s="62"/>
      <c r="C1081" s="62"/>
      <c r="D1081" s="63"/>
      <c r="E1081" s="61"/>
      <c r="F1081" s="61"/>
      <c r="G1081" s="61"/>
      <c r="H1081" s="64"/>
      <c r="I1081" s="74"/>
      <c r="K1081" s="65"/>
      <c r="L1081" s="65"/>
      <c r="M1081" s="65"/>
      <c r="N1081" s="65"/>
      <c r="O1081" s="65"/>
      <c r="P1081" s="65"/>
      <c r="Q1081" s="65"/>
      <c r="R1081" s="65"/>
    </row>
    <row r="1082" spans="1:18" s="68" customFormat="1">
      <c r="A1082" s="61"/>
      <c r="B1082" s="62"/>
      <c r="C1082" s="62"/>
      <c r="D1082" s="63"/>
      <c r="E1082" s="61"/>
      <c r="F1082" s="61"/>
      <c r="G1082" s="61"/>
      <c r="H1082" s="64"/>
      <c r="I1082" s="74"/>
      <c r="K1082" s="65"/>
      <c r="L1082" s="65"/>
      <c r="M1082" s="65"/>
      <c r="N1082" s="65"/>
      <c r="O1082" s="65"/>
      <c r="P1082" s="65"/>
      <c r="Q1082" s="65"/>
      <c r="R1082" s="65"/>
    </row>
    <row r="1083" spans="1:18" s="68" customFormat="1">
      <c r="A1083" s="61"/>
      <c r="B1083" s="62"/>
      <c r="C1083" s="62"/>
      <c r="D1083" s="63"/>
      <c r="E1083" s="61"/>
      <c r="F1083" s="61"/>
      <c r="G1083" s="61"/>
      <c r="H1083" s="64"/>
      <c r="I1083" s="74"/>
      <c r="K1083" s="65"/>
      <c r="L1083" s="65"/>
      <c r="M1083" s="65"/>
      <c r="N1083" s="65"/>
      <c r="O1083" s="65"/>
      <c r="P1083" s="65"/>
      <c r="Q1083" s="65"/>
      <c r="R1083" s="65"/>
    </row>
    <row r="1084" spans="1:18" s="68" customFormat="1">
      <c r="A1084" s="61"/>
      <c r="B1084" s="62"/>
      <c r="C1084" s="62"/>
      <c r="D1084" s="63"/>
      <c r="E1084" s="61"/>
      <c r="F1084" s="61"/>
      <c r="G1084" s="61"/>
      <c r="H1084" s="64"/>
      <c r="I1084" s="74"/>
      <c r="K1084" s="65"/>
      <c r="L1084" s="65"/>
      <c r="M1084" s="65"/>
      <c r="N1084" s="65"/>
      <c r="O1084" s="65"/>
      <c r="P1084" s="65"/>
      <c r="Q1084" s="65"/>
      <c r="R1084" s="65"/>
    </row>
    <row r="1085" spans="1:18" s="68" customFormat="1">
      <c r="A1085" s="61"/>
      <c r="B1085" s="62"/>
      <c r="C1085" s="62"/>
      <c r="D1085" s="63"/>
      <c r="E1085" s="61"/>
      <c r="F1085" s="61"/>
      <c r="G1085" s="61"/>
      <c r="H1085" s="64"/>
      <c r="I1085" s="74"/>
      <c r="K1085" s="65"/>
      <c r="L1085" s="65"/>
      <c r="M1085" s="65"/>
      <c r="N1085" s="65"/>
      <c r="O1085" s="65"/>
      <c r="P1085" s="65"/>
      <c r="Q1085" s="65"/>
      <c r="R1085" s="65"/>
    </row>
    <row r="1086" spans="1:18" s="68" customFormat="1">
      <c r="A1086" s="61"/>
      <c r="B1086" s="62"/>
      <c r="C1086" s="62"/>
      <c r="D1086" s="63"/>
      <c r="E1086" s="61"/>
      <c r="F1086" s="61"/>
      <c r="G1086" s="61"/>
      <c r="H1086" s="64"/>
      <c r="I1086" s="74"/>
      <c r="K1086" s="65"/>
      <c r="L1086" s="65"/>
      <c r="M1086" s="65"/>
      <c r="N1086" s="65"/>
      <c r="O1086" s="65"/>
      <c r="P1086" s="65"/>
      <c r="Q1086" s="65"/>
      <c r="R1086" s="65"/>
    </row>
    <row r="1087" spans="1:18" s="68" customFormat="1">
      <c r="A1087" s="61"/>
      <c r="B1087" s="62"/>
      <c r="C1087" s="62"/>
      <c r="D1087" s="63"/>
      <c r="E1087" s="61"/>
      <c r="F1087" s="61"/>
      <c r="G1087" s="61"/>
      <c r="H1087" s="64"/>
      <c r="I1087" s="74"/>
      <c r="K1087" s="65"/>
      <c r="L1087" s="65"/>
      <c r="M1087" s="65"/>
      <c r="N1087" s="65"/>
      <c r="O1087" s="65"/>
      <c r="P1087" s="65"/>
      <c r="Q1087" s="65"/>
      <c r="R1087" s="65"/>
    </row>
    <row r="1088" spans="1:18" s="68" customFormat="1">
      <c r="A1088" s="61"/>
      <c r="B1088" s="62"/>
      <c r="C1088" s="62"/>
      <c r="D1088" s="63"/>
      <c r="E1088" s="61"/>
      <c r="F1088" s="61"/>
      <c r="G1088" s="61"/>
      <c r="H1088" s="64"/>
      <c r="I1088" s="74"/>
      <c r="K1088" s="65"/>
      <c r="L1088" s="65"/>
      <c r="M1088" s="65"/>
      <c r="N1088" s="65"/>
      <c r="O1088" s="65"/>
      <c r="P1088" s="65"/>
      <c r="Q1088" s="65"/>
      <c r="R1088" s="65"/>
    </row>
    <row r="1089" spans="1:18" s="68" customFormat="1">
      <c r="A1089" s="61"/>
      <c r="B1089" s="62"/>
      <c r="C1089" s="62"/>
      <c r="D1089" s="63"/>
      <c r="E1089" s="61"/>
      <c r="F1089" s="61"/>
      <c r="G1089" s="61"/>
      <c r="H1089" s="64"/>
      <c r="I1089" s="74"/>
      <c r="K1089" s="65"/>
      <c r="L1089" s="65"/>
      <c r="M1089" s="65"/>
      <c r="N1089" s="65"/>
      <c r="O1089" s="65"/>
      <c r="P1089" s="65"/>
      <c r="Q1089" s="65"/>
      <c r="R1089" s="65"/>
    </row>
    <row r="1090" spans="1:18" s="68" customFormat="1">
      <c r="A1090" s="61"/>
      <c r="B1090" s="62"/>
      <c r="C1090" s="62"/>
      <c r="D1090" s="63"/>
      <c r="E1090" s="61"/>
      <c r="F1090" s="61"/>
      <c r="G1090" s="61"/>
      <c r="H1090" s="64"/>
      <c r="I1090" s="74"/>
      <c r="K1090" s="65"/>
      <c r="L1090" s="65"/>
      <c r="M1090" s="65"/>
      <c r="N1090" s="65"/>
      <c r="O1090" s="65"/>
      <c r="P1090" s="65"/>
      <c r="Q1090" s="65"/>
      <c r="R1090" s="65"/>
    </row>
    <row r="1091" spans="1:18" s="68" customFormat="1">
      <c r="A1091" s="61"/>
      <c r="B1091" s="62"/>
      <c r="C1091" s="62"/>
      <c r="D1091" s="63"/>
      <c r="E1091" s="61"/>
      <c r="F1091" s="61"/>
      <c r="G1091" s="61"/>
      <c r="H1091" s="64"/>
      <c r="I1091" s="74"/>
      <c r="K1091" s="65"/>
      <c r="L1091" s="65"/>
      <c r="M1091" s="65"/>
      <c r="N1091" s="65"/>
      <c r="O1091" s="65"/>
      <c r="P1091" s="65"/>
      <c r="Q1091" s="65"/>
      <c r="R1091" s="65"/>
    </row>
    <row r="1092" spans="1:18" s="68" customFormat="1">
      <c r="A1092" s="61"/>
      <c r="B1092" s="62"/>
      <c r="C1092" s="62"/>
      <c r="D1092" s="63"/>
      <c r="E1092" s="61"/>
      <c r="F1092" s="61"/>
      <c r="G1092" s="61"/>
      <c r="H1092" s="64"/>
      <c r="I1092" s="74"/>
      <c r="K1092" s="65"/>
      <c r="L1092" s="65"/>
      <c r="M1092" s="65"/>
      <c r="N1092" s="65"/>
      <c r="O1092" s="65"/>
      <c r="P1092" s="65"/>
      <c r="Q1092" s="65"/>
      <c r="R1092" s="65"/>
    </row>
    <row r="1093" spans="1:18" s="68" customFormat="1">
      <c r="A1093" s="61"/>
      <c r="B1093" s="62"/>
      <c r="C1093" s="62"/>
      <c r="D1093" s="63"/>
      <c r="E1093" s="61"/>
      <c r="F1093" s="61"/>
      <c r="G1093" s="61"/>
      <c r="H1093" s="64"/>
      <c r="I1093" s="74"/>
      <c r="K1093" s="65"/>
      <c r="L1093" s="65"/>
      <c r="M1093" s="65"/>
      <c r="N1093" s="65"/>
      <c r="O1093" s="65"/>
      <c r="P1093" s="65"/>
      <c r="Q1093" s="65"/>
      <c r="R1093" s="65"/>
    </row>
    <row r="1094" spans="1:18" s="68" customFormat="1">
      <c r="A1094" s="61"/>
      <c r="B1094" s="62"/>
      <c r="C1094" s="62"/>
      <c r="D1094" s="63"/>
      <c r="E1094" s="61"/>
      <c r="F1094" s="61"/>
      <c r="G1094" s="61"/>
      <c r="H1094" s="64"/>
      <c r="I1094" s="74"/>
      <c r="K1094" s="65"/>
      <c r="L1094" s="65"/>
      <c r="M1094" s="65"/>
      <c r="N1094" s="65"/>
      <c r="O1094" s="65"/>
      <c r="P1094" s="65"/>
      <c r="Q1094" s="65"/>
      <c r="R1094" s="65"/>
    </row>
    <row r="1095" spans="1:18" s="68" customFormat="1">
      <c r="A1095" s="61"/>
      <c r="B1095" s="62"/>
      <c r="C1095" s="62"/>
      <c r="D1095" s="63"/>
      <c r="E1095" s="61"/>
      <c r="F1095" s="61"/>
      <c r="G1095" s="61"/>
      <c r="H1095" s="64"/>
      <c r="I1095" s="74"/>
      <c r="K1095" s="65"/>
      <c r="L1095" s="65"/>
      <c r="M1095" s="65"/>
      <c r="N1095" s="65"/>
      <c r="O1095" s="65"/>
      <c r="P1095" s="65"/>
      <c r="Q1095" s="65"/>
      <c r="R1095" s="65"/>
    </row>
    <row r="1096" spans="1:18" s="68" customFormat="1">
      <c r="A1096" s="61"/>
      <c r="B1096" s="62"/>
      <c r="C1096" s="62"/>
      <c r="D1096" s="63"/>
      <c r="E1096" s="61"/>
      <c r="F1096" s="61"/>
      <c r="G1096" s="61"/>
      <c r="H1096" s="64"/>
      <c r="I1096" s="74"/>
      <c r="K1096" s="65"/>
      <c r="L1096" s="65"/>
      <c r="M1096" s="65"/>
      <c r="N1096" s="65"/>
      <c r="O1096" s="65"/>
      <c r="P1096" s="65"/>
      <c r="Q1096" s="65"/>
      <c r="R1096" s="65"/>
    </row>
    <row r="1097" spans="1:18" s="68" customFormat="1">
      <c r="A1097" s="61"/>
      <c r="B1097" s="62"/>
      <c r="C1097" s="62"/>
      <c r="D1097" s="63"/>
      <c r="E1097" s="61"/>
      <c r="F1097" s="61"/>
      <c r="G1097" s="61"/>
      <c r="H1097" s="64"/>
      <c r="I1097" s="74"/>
      <c r="K1097" s="65"/>
      <c r="L1097" s="65"/>
      <c r="M1097" s="65"/>
      <c r="N1097" s="65"/>
      <c r="O1097" s="65"/>
      <c r="P1097" s="65"/>
      <c r="Q1097" s="65"/>
      <c r="R1097" s="65"/>
    </row>
    <row r="1098" spans="1:18" s="68" customFormat="1">
      <c r="A1098" s="61"/>
      <c r="B1098" s="62"/>
      <c r="C1098" s="62"/>
      <c r="D1098" s="63"/>
      <c r="E1098" s="61"/>
      <c r="F1098" s="61"/>
      <c r="G1098" s="61"/>
      <c r="H1098" s="64"/>
      <c r="I1098" s="74"/>
      <c r="K1098" s="65"/>
      <c r="L1098" s="65"/>
      <c r="M1098" s="65"/>
      <c r="N1098" s="65"/>
      <c r="O1098" s="65"/>
      <c r="P1098" s="65"/>
      <c r="Q1098" s="65"/>
      <c r="R1098" s="65"/>
    </row>
    <row r="1099" spans="1:18" s="68" customFormat="1">
      <c r="A1099" s="61"/>
      <c r="B1099" s="62"/>
      <c r="C1099" s="62"/>
      <c r="D1099" s="63"/>
      <c r="E1099" s="61"/>
      <c r="F1099" s="61"/>
      <c r="G1099" s="61"/>
      <c r="H1099" s="64"/>
      <c r="I1099" s="74"/>
      <c r="K1099" s="65"/>
      <c r="L1099" s="65"/>
      <c r="M1099" s="65"/>
      <c r="N1099" s="65"/>
      <c r="O1099" s="65"/>
      <c r="P1099" s="65"/>
      <c r="Q1099" s="65"/>
      <c r="R1099" s="65"/>
    </row>
    <row r="1100" spans="1:18" s="68" customFormat="1">
      <c r="A1100" s="61"/>
      <c r="B1100" s="62"/>
      <c r="C1100" s="62"/>
      <c r="D1100" s="63"/>
      <c r="E1100" s="61"/>
      <c r="F1100" s="61"/>
      <c r="G1100" s="61"/>
      <c r="H1100" s="64"/>
      <c r="I1100" s="74"/>
      <c r="K1100" s="65"/>
      <c r="L1100" s="65"/>
      <c r="M1100" s="65"/>
      <c r="N1100" s="65"/>
      <c r="O1100" s="65"/>
      <c r="P1100" s="65"/>
      <c r="Q1100" s="65"/>
      <c r="R1100" s="65"/>
    </row>
    <row r="1101" spans="1:18" s="68" customFormat="1">
      <c r="A1101" s="61"/>
      <c r="B1101" s="62"/>
      <c r="C1101" s="62"/>
      <c r="D1101" s="63"/>
      <c r="E1101" s="61"/>
      <c r="F1101" s="61"/>
      <c r="G1101" s="61"/>
      <c r="H1101" s="64"/>
      <c r="I1101" s="74"/>
      <c r="K1101" s="65"/>
      <c r="L1101" s="65"/>
      <c r="M1101" s="65"/>
      <c r="N1101" s="65"/>
      <c r="O1101" s="65"/>
      <c r="P1101" s="65"/>
      <c r="Q1101" s="65"/>
      <c r="R1101" s="65"/>
    </row>
    <row r="1102" spans="1:18" s="68" customFormat="1">
      <c r="A1102" s="61"/>
      <c r="B1102" s="62"/>
      <c r="C1102" s="62"/>
      <c r="D1102" s="63"/>
      <c r="E1102" s="61"/>
      <c r="F1102" s="61"/>
      <c r="G1102" s="61"/>
      <c r="H1102" s="64"/>
      <c r="I1102" s="74"/>
      <c r="K1102" s="65"/>
      <c r="L1102" s="65"/>
      <c r="M1102" s="65"/>
      <c r="N1102" s="65"/>
      <c r="O1102" s="65"/>
      <c r="P1102" s="65"/>
      <c r="Q1102" s="65"/>
      <c r="R1102" s="65"/>
    </row>
    <row r="1103" spans="1:18" s="68" customFormat="1">
      <c r="A1103" s="61"/>
      <c r="B1103" s="62"/>
      <c r="C1103" s="62"/>
      <c r="D1103" s="63"/>
      <c r="E1103" s="61"/>
      <c r="F1103" s="61"/>
      <c r="G1103" s="61"/>
      <c r="H1103" s="64"/>
      <c r="I1103" s="74"/>
      <c r="K1103" s="65"/>
      <c r="L1103" s="65"/>
      <c r="M1103" s="65"/>
      <c r="N1103" s="65"/>
      <c r="O1103" s="65"/>
      <c r="P1103" s="65"/>
      <c r="Q1103" s="65"/>
      <c r="R1103" s="65"/>
    </row>
    <row r="1104" spans="1:18" s="68" customFormat="1">
      <c r="A1104" s="61"/>
      <c r="B1104" s="62"/>
      <c r="C1104" s="62"/>
      <c r="D1104" s="63"/>
      <c r="E1104" s="61"/>
      <c r="F1104" s="61"/>
      <c r="G1104" s="61"/>
      <c r="H1104" s="64"/>
      <c r="I1104" s="74"/>
      <c r="K1104" s="65"/>
      <c r="L1104" s="65"/>
      <c r="M1104" s="65"/>
      <c r="N1104" s="65"/>
      <c r="O1104" s="65"/>
      <c r="P1104" s="65"/>
      <c r="Q1104" s="65"/>
      <c r="R1104" s="65"/>
    </row>
    <row r="1105" spans="1:18" s="68" customFormat="1">
      <c r="A1105" s="61"/>
      <c r="B1105" s="62"/>
      <c r="C1105" s="62"/>
      <c r="D1105" s="63"/>
      <c r="E1105" s="61"/>
      <c r="F1105" s="61"/>
      <c r="G1105" s="61"/>
      <c r="H1105" s="64"/>
      <c r="I1105" s="74"/>
      <c r="K1105" s="65"/>
      <c r="L1105" s="65"/>
      <c r="M1105" s="65"/>
      <c r="N1105" s="65"/>
      <c r="O1105" s="65"/>
      <c r="P1105" s="65"/>
      <c r="Q1105" s="65"/>
      <c r="R1105" s="65"/>
    </row>
    <row r="1106" spans="1:18" s="68" customFormat="1">
      <c r="A1106" s="61"/>
      <c r="B1106" s="62"/>
      <c r="C1106" s="62"/>
      <c r="D1106" s="63"/>
      <c r="E1106" s="61"/>
      <c r="F1106" s="61"/>
      <c r="G1106" s="61"/>
      <c r="H1106" s="64"/>
      <c r="I1106" s="74"/>
      <c r="K1106" s="65"/>
      <c r="L1106" s="65"/>
      <c r="M1106" s="65"/>
      <c r="N1106" s="65"/>
      <c r="O1106" s="65"/>
      <c r="P1106" s="65"/>
      <c r="Q1106" s="65"/>
      <c r="R1106" s="65"/>
    </row>
    <row r="1107" spans="1:18" s="68" customFormat="1">
      <c r="A1107" s="61"/>
      <c r="B1107" s="62"/>
      <c r="C1107" s="62"/>
      <c r="D1107" s="63"/>
      <c r="E1107" s="61"/>
      <c r="F1107" s="61"/>
      <c r="G1107" s="61"/>
      <c r="H1107" s="64"/>
      <c r="I1107" s="74"/>
      <c r="K1107" s="65"/>
      <c r="L1107" s="65"/>
      <c r="M1107" s="65"/>
      <c r="N1107" s="65"/>
      <c r="O1107" s="65"/>
      <c r="P1107" s="65"/>
      <c r="Q1107" s="65"/>
      <c r="R1107" s="65"/>
    </row>
    <row r="1108" spans="1:18" s="68" customFormat="1">
      <c r="A1108" s="61"/>
      <c r="B1108" s="62"/>
      <c r="C1108" s="62"/>
      <c r="D1108" s="63"/>
      <c r="E1108" s="61"/>
      <c r="F1108" s="61"/>
      <c r="G1108" s="61"/>
      <c r="H1108" s="64"/>
      <c r="I1108" s="74"/>
      <c r="K1108" s="65"/>
      <c r="L1108" s="65"/>
      <c r="M1108" s="65"/>
      <c r="N1108" s="65"/>
      <c r="O1108" s="65"/>
      <c r="P1108" s="65"/>
      <c r="Q1108" s="65"/>
      <c r="R1108" s="65"/>
    </row>
    <row r="1109" spans="1:18" s="68" customFormat="1">
      <c r="A1109" s="61"/>
      <c r="B1109" s="62"/>
      <c r="C1109" s="62"/>
      <c r="D1109" s="63"/>
      <c r="E1109" s="61"/>
      <c r="F1109" s="61"/>
      <c r="G1109" s="61"/>
      <c r="H1109" s="64"/>
      <c r="I1109" s="74"/>
      <c r="K1109" s="65"/>
      <c r="L1109" s="65"/>
      <c r="M1109" s="65"/>
      <c r="N1109" s="65"/>
      <c r="O1109" s="65"/>
      <c r="P1109" s="65"/>
      <c r="Q1109" s="65"/>
      <c r="R1109" s="65"/>
    </row>
    <row r="1110" spans="1:18" s="68" customFormat="1">
      <c r="A1110" s="61"/>
      <c r="B1110" s="62"/>
      <c r="C1110" s="62"/>
      <c r="D1110" s="63"/>
      <c r="E1110" s="61"/>
      <c r="F1110" s="61"/>
      <c r="G1110" s="61"/>
      <c r="H1110" s="64"/>
      <c r="I1110" s="74"/>
      <c r="K1110" s="65"/>
      <c r="L1110" s="65"/>
      <c r="M1110" s="65"/>
      <c r="N1110" s="65"/>
      <c r="O1110" s="65"/>
      <c r="P1110" s="65"/>
      <c r="Q1110" s="65"/>
      <c r="R1110" s="65"/>
    </row>
    <row r="1111" spans="1:18" s="68" customFormat="1">
      <c r="A1111" s="61"/>
      <c r="B1111" s="62"/>
      <c r="C1111" s="62"/>
      <c r="D1111" s="63"/>
      <c r="E1111" s="61"/>
      <c r="F1111" s="61"/>
      <c r="G1111" s="61"/>
      <c r="H1111" s="64"/>
      <c r="I1111" s="74"/>
      <c r="K1111" s="65"/>
      <c r="L1111" s="65"/>
      <c r="M1111" s="65"/>
      <c r="N1111" s="65"/>
      <c r="O1111" s="65"/>
      <c r="P1111" s="65"/>
      <c r="Q1111" s="65"/>
      <c r="R1111" s="65"/>
    </row>
    <row r="1112" spans="1:18" s="68" customFormat="1">
      <c r="A1112" s="61"/>
      <c r="B1112" s="62"/>
      <c r="C1112" s="62"/>
      <c r="D1112" s="63"/>
      <c r="E1112" s="61"/>
      <c r="F1112" s="61"/>
      <c r="G1112" s="61"/>
      <c r="H1112" s="64"/>
      <c r="I1112" s="74"/>
      <c r="K1112" s="65"/>
      <c r="L1112" s="65"/>
      <c r="M1112" s="65"/>
      <c r="N1112" s="65"/>
      <c r="O1112" s="65"/>
      <c r="P1112" s="65"/>
      <c r="Q1112" s="65"/>
      <c r="R1112" s="65"/>
    </row>
    <row r="1113" spans="1:18" s="68" customFormat="1">
      <c r="A1113" s="61"/>
      <c r="B1113" s="62"/>
      <c r="C1113" s="62"/>
      <c r="D1113" s="63"/>
      <c r="E1113" s="61"/>
      <c r="F1113" s="61"/>
      <c r="G1113" s="61"/>
      <c r="H1113" s="64"/>
      <c r="I1113" s="74"/>
      <c r="K1113" s="65"/>
      <c r="L1113" s="65"/>
      <c r="M1113" s="65"/>
      <c r="N1113" s="65"/>
      <c r="O1113" s="65"/>
      <c r="P1113" s="65"/>
      <c r="Q1113" s="65"/>
      <c r="R1113" s="65"/>
    </row>
    <row r="1114" spans="1:18" s="68" customFormat="1">
      <c r="A1114" s="61"/>
      <c r="B1114" s="62"/>
      <c r="C1114" s="62"/>
      <c r="D1114" s="63"/>
      <c r="E1114" s="61"/>
      <c r="F1114" s="61"/>
      <c r="G1114" s="61"/>
      <c r="H1114" s="64"/>
      <c r="I1114" s="74"/>
      <c r="K1114" s="65"/>
      <c r="L1114" s="65"/>
      <c r="M1114" s="65"/>
      <c r="N1114" s="65"/>
      <c r="O1114" s="65"/>
      <c r="P1114" s="65"/>
      <c r="Q1114" s="65"/>
      <c r="R1114" s="65"/>
    </row>
    <row r="1115" spans="1:18" s="68" customFormat="1">
      <c r="A1115" s="61"/>
      <c r="B1115" s="62"/>
      <c r="C1115" s="62"/>
      <c r="D1115" s="63"/>
      <c r="E1115" s="61"/>
      <c r="F1115" s="61"/>
      <c r="G1115" s="61"/>
      <c r="H1115" s="64"/>
      <c r="I1115" s="74"/>
      <c r="K1115" s="65"/>
      <c r="L1115" s="65"/>
      <c r="M1115" s="65"/>
      <c r="N1115" s="65"/>
      <c r="O1115" s="65"/>
      <c r="P1115" s="65"/>
      <c r="Q1115" s="65"/>
      <c r="R1115" s="65"/>
    </row>
    <row r="1116" spans="1:18" s="68" customFormat="1">
      <c r="A1116" s="61"/>
      <c r="B1116" s="62"/>
      <c r="C1116" s="62"/>
      <c r="D1116" s="63"/>
      <c r="E1116" s="61"/>
      <c r="F1116" s="61"/>
      <c r="G1116" s="61"/>
      <c r="H1116" s="64"/>
      <c r="I1116" s="74"/>
      <c r="K1116" s="65"/>
      <c r="L1116" s="65"/>
      <c r="M1116" s="65"/>
      <c r="N1116" s="65"/>
      <c r="O1116" s="65"/>
      <c r="P1116" s="65"/>
      <c r="Q1116" s="65"/>
      <c r="R1116" s="65"/>
    </row>
    <row r="1117" spans="1:18" s="68" customFormat="1">
      <c r="A1117" s="61"/>
      <c r="B1117" s="62"/>
      <c r="C1117" s="62"/>
      <c r="D1117" s="63"/>
      <c r="E1117" s="61"/>
      <c r="F1117" s="61"/>
      <c r="G1117" s="61"/>
      <c r="H1117" s="64"/>
      <c r="I1117" s="74"/>
      <c r="K1117" s="65"/>
      <c r="L1117" s="65"/>
      <c r="M1117" s="65"/>
      <c r="N1117" s="65"/>
      <c r="O1117" s="65"/>
      <c r="P1117" s="65"/>
      <c r="Q1117" s="65"/>
      <c r="R1117" s="65"/>
    </row>
    <row r="1118" spans="1:18" s="68" customFormat="1">
      <c r="A1118" s="61"/>
      <c r="B1118" s="62"/>
      <c r="C1118" s="62"/>
      <c r="D1118" s="63"/>
      <c r="E1118" s="61"/>
      <c r="F1118" s="61"/>
      <c r="G1118" s="61"/>
      <c r="H1118" s="64"/>
      <c r="I1118" s="74"/>
      <c r="K1118" s="65"/>
      <c r="L1118" s="65"/>
      <c r="M1118" s="65"/>
      <c r="N1118" s="65"/>
      <c r="O1118" s="65"/>
      <c r="P1118" s="65"/>
      <c r="Q1118" s="65"/>
      <c r="R1118" s="65"/>
    </row>
    <row r="1119" spans="1:18" s="68" customFormat="1">
      <c r="A1119" s="61"/>
      <c r="B1119" s="62"/>
      <c r="C1119" s="62"/>
      <c r="D1119" s="63"/>
      <c r="E1119" s="61"/>
      <c r="F1119" s="61"/>
      <c r="G1119" s="61"/>
      <c r="H1119" s="64"/>
      <c r="I1119" s="74"/>
      <c r="K1119" s="65"/>
      <c r="L1119" s="65"/>
      <c r="M1119" s="65"/>
      <c r="N1119" s="65"/>
      <c r="O1119" s="65"/>
      <c r="P1119" s="65"/>
      <c r="Q1119" s="65"/>
      <c r="R1119" s="65"/>
    </row>
    <row r="1120" spans="1:18" s="68" customFormat="1">
      <c r="A1120" s="61"/>
      <c r="B1120" s="62"/>
      <c r="C1120" s="62"/>
      <c r="D1120" s="63"/>
      <c r="E1120" s="61"/>
      <c r="F1120" s="61"/>
      <c r="G1120" s="61"/>
      <c r="H1120" s="64"/>
      <c r="I1120" s="74"/>
      <c r="K1120" s="65"/>
      <c r="L1120" s="65"/>
      <c r="M1120" s="65"/>
      <c r="N1120" s="65"/>
      <c r="O1120" s="65"/>
      <c r="P1120" s="65"/>
      <c r="Q1120" s="65"/>
      <c r="R1120" s="65"/>
    </row>
    <row r="1121" spans="1:18" s="68" customFormat="1">
      <c r="A1121" s="61"/>
      <c r="B1121" s="62"/>
      <c r="C1121" s="62"/>
      <c r="D1121" s="63"/>
      <c r="E1121" s="61"/>
      <c r="F1121" s="61"/>
      <c r="G1121" s="61"/>
      <c r="H1121" s="64"/>
      <c r="I1121" s="74"/>
      <c r="K1121" s="65"/>
      <c r="L1121" s="65"/>
      <c r="M1121" s="65"/>
      <c r="N1121" s="65"/>
      <c r="O1121" s="65"/>
      <c r="P1121" s="65"/>
      <c r="Q1121" s="65"/>
      <c r="R1121" s="65"/>
    </row>
    <row r="1122" spans="1:18" s="68" customFormat="1">
      <c r="A1122" s="61"/>
      <c r="B1122" s="62"/>
      <c r="C1122" s="62"/>
      <c r="D1122" s="63"/>
      <c r="E1122" s="61"/>
      <c r="F1122" s="61"/>
      <c r="G1122" s="61"/>
      <c r="H1122" s="64"/>
      <c r="I1122" s="74"/>
      <c r="K1122" s="65"/>
      <c r="L1122" s="65"/>
      <c r="M1122" s="65"/>
      <c r="N1122" s="65"/>
      <c r="O1122" s="65"/>
      <c r="P1122" s="65"/>
      <c r="Q1122" s="65"/>
      <c r="R1122" s="65"/>
    </row>
    <row r="1123" spans="1:18" s="68" customFormat="1">
      <c r="A1123" s="61"/>
      <c r="B1123" s="62"/>
      <c r="C1123" s="62"/>
      <c r="D1123" s="63"/>
      <c r="E1123" s="61"/>
      <c r="F1123" s="61"/>
      <c r="G1123" s="61"/>
      <c r="H1123" s="64"/>
      <c r="I1123" s="74"/>
      <c r="K1123" s="65"/>
      <c r="L1123" s="65"/>
      <c r="M1123" s="65"/>
      <c r="N1123" s="65"/>
      <c r="O1123" s="65"/>
      <c r="P1123" s="65"/>
      <c r="Q1123" s="65"/>
      <c r="R1123" s="65"/>
    </row>
    <row r="1124" spans="1:18" s="68" customFormat="1">
      <c r="A1124" s="61"/>
      <c r="B1124" s="62"/>
      <c r="C1124" s="62"/>
      <c r="D1124" s="63"/>
      <c r="E1124" s="61"/>
      <c r="F1124" s="61"/>
      <c r="G1124" s="61"/>
      <c r="H1124" s="64"/>
      <c r="I1124" s="74"/>
      <c r="K1124" s="65"/>
      <c r="L1124" s="65"/>
      <c r="M1124" s="65"/>
      <c r="N1124" s="65"/>
      <c r="O1124" s="65"/>
      <c r="P1124" s="65"/>
      <c r="Q1124" s="65"/>
      <c r="R1124" s="65"/>
    </row>
    <row r="1125" spans="1:18" s="68" customFormat="1">
      <c r="A1125" s="61"/>
      <c r="B1125" s="62"/>
      <c r="C1125" s="62"/>
      <c r="D1125" s="63"/>
      <c r="E1125" s="61"/>
      <c r="F1125" s="61"/>
      <c r="G1125" s="61"/>
      <c r="H1125" s="64"/>
      <c r="I1125" s="74"/>
      <c r="K1125" s="65"/>
      <c r="L1125" s="65"/>
      <c r="M1125" s="65"/>
      <c r="N1125" s="65"/>
      <c r="O1125" s="65"/>
      <c r="P1125" s="65"/>
      <c r="Q1125" s="65"/>
      <c r="R1125" s="65"/>
    </row>
    <row r="1126" spans="1:18" s="68" customFormat="1">
      <c r="A1126" s="61"/>
      <c r="B1126" s="62"/>
      <c r="C1126" s="62"/>
      <c r="D1126" s="63"/>
      <c r="E1126" s="61"/>
      <c r="F1126" s="61"/>
      <c r="G1126" s="61"/>
      <c r="H1126" s="64"/>
      <c r="I1126" s="74"/>
      <c r="K1126" s="65"/>
      <c r="L1126" s="65"/>
      <c r="M1126" s="65"/>
      <c r="N1126" s="65"/>
      <c r="O1126" s="65"/>
      <c r="P1126" s="65"/>
      <c r="Q1126" s="65"/>
      <c r="R1126" s="65"/>
    </row>
    <row r="1127" spans="1:18" s="68" customFormat="1">
      <c r="A1127" s="61"/>
      <c r="B1127" s="62"/>
      <c r="C1127" s="62"/>
      <c r="D1127" s="63"/>
      <c r="E1127" s="61"/>
      <c r="F1127" s="61"/>
      <c r="G1127" s="61"/>
      <c r="H1127" s="64"/>
      <c r="I1127" s="74"/>
      <c r="K1127" s="65"/>
      <c r="L1127" s="65"/>
      <c r="M1127" s="65"/>
      <c r="N1127" s="65"/>
      <c r="O1127" s="65"/>
      <c r="P1127" s="65"/>
      <c r="Q1127" s="65"/>
      <c r="R1127" s="65"/>
    </row>
    <row r="1128" spans="1:18" s="68" customFormat="1">
      <c r="A1128" s="61"/>
      <c r="B1128" s="62"/>
      <c r="C1128" s="62"/>
      <c r="D1128" s="63"/>
      <c r="E1128" s="61"/>
      <c r="F1128" s="61"/>
      <c r="G1128" s="61"/>
      <c r="H1128" s="64"/>
      <c r="I1128" s="74"/>
      <c r="K1128" s="65"/>
      <c r="L1128" s="65"/>
      <c r="M1128" s="65"/>
      <c r="N1128" s="65"/>
      <c r="O1128" s="65"/>
      <c r="P1128" s="65"/>
      <c r="Q1128" s="65"/>
      <c r="R1128" s="65"/>
    </row>
    <row r="1129" spans="1:18" s="68" customFormat="1">
      <c r="A1129" s="61"/>
      <c r="B1129" s="62"/>
      <c r="C1129" s="62"/>
      <c r="D1129" s="63"/>
      <c r="E1129" s="61"/>
      <c r="F1129" s="61"/>
      <c r="G1129" s="61"/>
      <c r="H1129" s="64"/>
      <c r="I1129" s="74"/>
      <c r="K1129" s="65"/>
      <c r="L1129" s="65"/>
      <c r="M1129" s="65"/>
      <c r="N1129" s="65"/>
      <c r="O1129" s="65"/>
      <c r="P1129" s="65"/>
      <c r="Q1129" s="65"/>
      <c r="R1129" s="65"/>
    </row>
    <row r="1130" spans="1:18" s="68" customFormat="1">
      <c r="A1130" s="61"/>
      <c r="B1130" s="62"/>
      <c r="C1130" s="62"/>
      <c r="D1130" s="63"/>
      <c r="E1130" s="61"/>
      <c r="F1130" s="61"/>
      <c r="G1130" s="61"/>
      <c r="H1130" s="64"/>
      <c r="I1130" s="74"/>
      <c r="K1130" s="65"/>
      <c r="L1130" s="65"/>
      <c r="M1130" s="65"/>
      <c r="N1130" s="65"/>
      <c r="O1130" s="65"/>
      <c r="P1130" s="65"/>
      <c r="Q1130" s="65"/>
      <c r="R1130" s="65"/>
    </row>
    <row r="1131" spans="1:18" s="68" customFormat="1">
      <c r="A1131" s="61"/>
      <c r="B1131" s="62"/>
      <c r="C1131" s="62"/>
      <c r="D1131" s="63"/>
      <c r="E1131" s="61"/>
      <c r="F1131" s="61"/>
      <c r="G1131" s="61"/>
      <c r="H1131" s="64"/>
      <c r="I1131" s="74"/>
      <c r="K1131" s="65"/>
      <c r="L1131" s="65"/>
      <c r="M1131" s="65"/>
      <c r="N1131" s="65"/>
      <c r="O1131" s="65"/>
      <c r="P1131" s="65"/>
      <c r="Q1131" s="65"/>
      <c r="R1131" s="65"/>
    </row>
    <row r="1132" spans="1:18" s="68" customFormat="1">
      <c r="A1132" s="61"/>
      <c r="B1132" s="62"/>
      <c r="C1132" s="62"/>
      <c r="D1132" s="63"/>
      <c r="E1132" s="61"/>
      <c r="F1132" s="61"/>
      <c r="G1132" s="61"/>
      <c r="H1132" s="64"/>
      <c r="I1132" s="74"/>
      <c r="K1132" s="65"/>
      <c r="L1132" s="65"/>
      <c r="M1132" s="65"/>
      <c r="N1132" s="65"/>
      <c r="O1132" s="65"/>
      <c r="P1132" s="65"/>
      <c r="Q1132" s="65"/>
      <c r="R1132" s="65"/>
    </row>
    <row r="1133" spans="1:18" s="68" customFormat="1">
      <c r="A1133" s="61"/>
      <c r="B1133" s="62"/>
      <c r="C1133" s="62"/>
      <c r="D1133" s="63"/>
      <c r="E1133" s="61"/>
      <c r="F1133" s="61"/>
      <c r="G1133" s="61"/>
      <c r="H1133" s="64"/>
      <c r="I1133" s="74"/>
      <c r="K1133" s="65"/>
      <c r="L1133" s="65"/>
      <c r="M1133" s="65"/>
      <c r="N1133" s="65"/>
      <c r="O1133" s="65"/>
      <c r="P1133" s="65"/>
      <c r="Q1133" s="65"/>
      <c r="R1133" s="65"/>
    </row>
    <row r="1134" spans="1:18" s="68" customFormat="1">
      <c r="A1134" s="61"/>
      <c r="B1134" s="62"/>
      <c r="C1134" s="62"/>
      <c r="D1134" s="63"/>
      <c r="E1134" s="61"/>
      <c r="F1134" s="61"/>
      <c r="G1134" s="61"/>
      <c r="H1134" s="64"/>
      <c r="I1134" s="74"/>
      <c r="K1134" s="65"/>
      <c r="L1134" s="65"/>
      <c r="M1134" s="65"/>
      <c r="N1134" s="65"/>
      <c r="O1134" s="65"/>
      <c r="P1134" s="65"/>
      <c r="Q1134" s="65"/>
      <c r="R1134" s="65"/>
    </row>
    <row r="1135" spans="1:18" s="68" customFormat="1">
      <c r="A1135" s="61"/>
      <c r="B1135" s="62"/>
      <c r="C1135" s="62"/>
      <c r="D1135" s="63"/>
      <c r="E1135" s="61"/>
      <c r="F1135" s="61"/>
      <c r="G1135" s="61"/>
      <c r="H1135" s="64"/>
      <c r="I1135" s="74"/>
      <c r="K1135" s="65"/>
      <c r="L1135" s="65"/>
      <c r="M1135" s="65"/>
      <c r="N1135" s="65"/>
      <c r="O1135" s="65"/>
      <c r="P1135" s="65"/>
      <c r="Q1135" s="65"/>
      <c r="R1135" s="65"/>
    </row>
    <row r="1136" spans="1:18" s="68" customFormat="1">
      <c r="A1136" s="61"/>
      <c r="B1136" s="62"/>
      <c r="C1136" s="62"/>
      <c r="D1136" s="63"/>
      <c r="E1136" s="61"/>
      <c r="F1136" s="61"/>
      <c r="G1136" s="61"/>
      <c r="H1136" s="64"/>
      <c r="I1136" s="74"/>
      <c r="K1136" s="65"/>
      <c r="L1136" s="65"/>
      <c r="M1136" s="65"/>
      <c r="N1136" s="65"/>
      <c r="O1136" s="65"/>
      <c r="P1136" s="65"/>
      <c r="Q1136" s="65"/>
      <c r="R1136" s="65"/>
    </row>
    <row r="1137" spans="1:18" s="68" customFormat="1">
      <c r="A1137" s="61"/>
      <c r="B1137" s="62"/>
      <c r="C1137" s="62"/>
      <c r="D1137" s="63"/>
      <c r="E1137" s="61"/>
      <c r="F1137" s="61"/>
      <c r="G1137" s="61"/>
      <c r="H1137" s="64"/>
      <c r="I1137" s="74"/>
      <c r="K1137" s="65"/>
      <c r="L1137" s="65"/>
      <c r="M1137" s="65"/>
      <c r="N1137" s="65"/>
      <c r="O1137" s="65"/>
      <c r="P1137" s="65"/>
      <c r="Q1137" s="65"/>
      <c r="R1137" s="65"/>
    </row>
    <row r="1138" spans="1:18" s="68" customFormat="1">
      <c r="A1138" s="61"/>
      <c r="B1138" s="62"/>
      <c r="C1138" s="62"/>
      <c r="D1138" s="63"/>
      <c r="E1138" s="61"/>
      <c r="F1138" s="61"/>
      <c r="G1138" s="61"/>
      <c r="H1138" s="64"/>
      <c r="I1138" s="74"/>
      <c r="K1138" s="65"/>
      <c r="L1138" s="65"/>
      <c r="M1138" s="65"/>
      <c r="N1138" s="65"/>
      <c r="O1138" s="65"/>
      <c r="P1138" s="65"/>
      <c r="Q1138" s="65"/>
      <c r="R1138" s="65"/>
    </row>
    <row r="1139" spans="1:18" s="68" customFormat="1">
      <c r="A1139" s="61"/>
      <c r="B1139" s="62"/>
      <c r="C1139" s="62"/>
      <c r="D1139" s="63"/>
      <c r="E1139" s="61"/>
      <c r="F1139" s="61"/>
      <c r="G1139" s="61"/>
      <c r="H1139" s="64"/>
      <c r="I1139" s="74"/>
      <c r="K1139" s="65"/>
      <c r="L1139" s="65"/>
      <c r="M1139" s="65"/>
      <c r="N1139" s="65"/>
      <c r="O1139" s="65"/>
      <c r="P1139" s="65"/>
      <c r="Q1139" s="65"/>
      <c r="R1139" s="65"/>
    </row>
    <row r="1140" spans="1:18" s="68" customFormat="1">
      <c r="A1140" s="61"/>
      <c r="B1140" s="62"/>
      <c r="C1140" s="62"/>
      <c r="D1140" s="63"/>
      <c r="E1140" s="61"/>
      <c r="F1140" s="61"/>
      <c r="G1140" s="61"/>
      <c r="H1140" s="64"/>
      <c r="I1140" s="74"/>
      <c r="K1140" s="65"/>
      <c r="L1140" s="65"/>
      <c r="M1140" s="65"/>
      <c r="N1140" s="65"/>
      <c r="O1140" s="65"/>
      <c r="P1140" s="65"/>
      <c r="Q1140" s="65"/>
      <c r="R1140" s="65"/>
    </row>
    <row r="1141" spans="1:18" s="68" customFormat="1">
      <c r="A1141" s="61"/>
      <c r="B1141" s="62"/>
      <c r="C1141" s="62"/>
      <c r="D1141" s="63"/>
      <c r="E1141" s="61"/>
      <c r="F1141" s="61"/>
      <c r="G1141" s="61"/>
      <c r="H1141" s="64"/>
      <c r="I1141" s="74"/>
      <c r="K1141" s="65"/>
      <c r="L1141" s="65"/>
      <c r="M1141" s="65"/>
      <c r="N1141" s="65"/>
      <c r="O1141" s="65"/>
      <c r="P1141" s="65"/>
      <c r="Q1141" s="65"/>
      <c r="R1141" s="65"/>
    </row>
    <row r="1142" spans="1:18" s="68" customFormat="1">
      <c r="A1142" s="61"/>
      <c r="B1142" s="62"/>
      <c r="C1142" s="62"/>
      <c r="D1142" s="63"/>
      <c r="E1142" s="61"/>
      <c r="F1142" s="61"/>
      <c r="G1142" s="61"/>
      <c r="H1142" s="64"/>
      <c r="I1142" s="74"/>
      <c r="K1142" s="65"/>
      <c r="L1142" s="65"/>
      <c r="M1142" s="65"/>
      <c r="N1142" s="65"/>
      <c r="O1142" s="65"/>
      <c r="P1142" s="65"/>
      <c r="Q1142" s="65"/>
      <c r="R1142" s="65"/>
    </row>
    <row r="1143" spans="1:18" s="68" customFormat="1">
      <c r="A1143" s="61"/>
      <c r="B1143" s="62"/>
      <c r="C1143" s="62"/>
      <c r="D1143" s="63"/>
      <c r="E1143" s="61"/>
      <c r="F1143" s="61"/>
      <c r="G1143" s="61"/>
      <c r="H1143" s="64"/>
      <c r="I1143" s="74"/>
      <c r="K1143" s="65"/>
      <c r="L1143" s="65"/>
      <c r="M1143" s="65"/>
      <c r="N1143" s="65"/>
      <c r="O1143" s="65"/>
      <c r="P1143" s="65"/>
      <c r="Q1143" s="65"/>
      <c r="R1143" s="65"/>
    </row>
    <row r="1144" spans="1:18" s="68" customFormat="1">
      <c r="A1144" s="61"/>
      <c r="B1144" s="62"/>
      <c r="C1144" s="62"/>
      <c r="D1144" s="63"/>
      <c r="E1144" s="61"/>
      <c r="F1144" s="61"/>
      <c r="G1144" s="61"/>
      <c r="H1144" s="64"/>
      <c r="I1144" s="74"/>
      <c r="K1144" s="65"/>
      <c r="L1144" s="65"/>
      <c r="M1144" s="65"/>
      <c r="N1144" s="65"/>
      <c r="O1144" s="65"/>
      <c r="P1144" s="65"/>
      <c r="Q1144" s="65"/>
      <c r="R1144" s="65"/>
    </row>
    <row r="1145" spans="1:18" s="68" customFormat="1">
      <c r="A1145" s="61"/>
      <c r="B1145" s="62"/>
      <c r="C1145" s="62"/>
      <c r="D1145" s="63"/>
      <c r="E1145" s="61"/>
      <c r="F1145" s="61"/>
      <c r="G1145" s="61"/>
      <c r="H1145" s="64"/>
      <c r="I1145" s="74"/>
      <c r="K1145" s="65"/>
      <c r="L1145" s="65"/>
      <c r="M1145" s="65"/>
      <c r="N1145" s="65"/>
      <c r="O1145" s="65"/>
      <c r="P1145" s="65"/>
      <c r="Q1145" s="65"/>
      <c r="R1145" s="65"/>
    </row>
    <row r="1146" spans="1:18" s="68" customFormat="1">
      <c r="A1146" s="61"/>
      <c r="B1146" s="62"/>
      <c r="C1146" s="62"/>
      <c r="D1146" s="63"/>
      <c r="E1146" s="61"/>
      <c r="F1146" s="61"/>
      <c r="G1146" s="61"/>
      <c r="H1146" s="64"/>
      <c r="I1146" s="74"/>
      <c r="K1146" s="65"/>
      <c r="L1146" s="65"/>
      <c r="M1146" s="65"/>
      <c r="N1146" s="65"/>
      <c r="O1146" s="65"/>
      <c r="P1146" s="65"/>
      <c r="Q1146" s="65"/>
      <c r="R1146" s="65"/>
    </row>
    <row r="1147" spans="1:18" s="68" customFormat="1">
      <c r="A1147" s="61"/>
      <c r="B1147" s="62"/>
      <c r="C1147" s="62"/>
      <c r="D1147" s="63"/>
      <c r="E1147" s="61"/>
      <c r="F1147" s="61"/>
      <c r="G1147" s="61"/>
      <c r="H1147" s="64"/>
      <c r="I1147" s="74"/>
      <c r="K1147" s="65"/>
      <c r="L1147" s="65"/>
      <c r="M1147" s="65"/>
      <c r="N1147" s="65"/>
      <c r="O1147" s="65"/>
      <c r="P1147" s="65"/>
      <c r="Q1147" s="65"/>
      <c r="R1147" s="65"/>
    </row>
    <row r="1148" spans="1:18" s="68" customFormat="1">
      <c r="A1148" s="61"/>
      <c r="B1148" s="62"/>
      <c r="C1148" s="62"/>
      <c r="D1148" s="63"/>
      <c r="E1148" s="61"/>
      <c r="F1148" s="61"/>
      <c r="G1148" s="61"/>
      <c r="H1148" s="64"/>
      <c r="I1148" s="74"/>
      <c r="K1148" s="65"/>
      <c r="L1148" s="65"/>
      <c r="M1148" s="65"/>
      <c r="N1148" s="65"/>
      <c r="O1148" s="65"/>
      <c r="P1148" s="65"/>
      <c r="Q1148" s="65"/>
      <c r="R1148" s="65"/>
    </row>
    <row r="1149" spans="1:18" s="68" customFormat="1">
      <c r="A1149" s="61"/>
      <c r="B1149" s="62"/>
      <c r="C1149" s="62"/>
      <c r="D1149" s="63"/>
      <c r="E1149" s="61"/>
      <c r="F1149" s="61"/>
      <c r="G1149" s="61"/>
      <c r="H1149" s="64"/>
      <c r="I1149" s="74"/>
      <c r="K1149" s="65"/>
      <c r="L1149" s="65"/>
      <c r="M1149" s="65"/>
      <c r="N1149" s="65"/>
      <c r="O1149" s="65"/>
      <c r="P1149" s="65"/>
      <c r="Q1149" s="65"/>
      <c r="R1149" s="65"/>
    </row>
    <row r="1150" spans="1:18" s="68" customFormat="1">
      <c r="A1150" s="61"/>
      <c r="B1150" s="62"/>
      <c r="C1150" s="62"/>
      <c r="D1150" s="63"/>
      <c r="E1150" s="61"/>
      <c r="F1150" s="61"/>
      <c r="G1150" s="61"/>
      <c r="H1150" s="64"/>
      <c r="I1150" s="74"/>
      <c r="K1150" s="65"/>
      <c r="L1150" s="65"/>
      <c r="M1150" s="65"/>
      <c r="N1150" s="65"/>
      <c r="O1150" s="65"/>
      <c r="P1150" s="65"/>
      <c r="Q1150" s="65"/>
      <c r="R1150" s="65"/>
    </row>
    <row r="1151" spans="1:18" s="68" customFormat="1">
      <c r="A1151" s="61"/>
      <c r="B1151" s="62"/>
      <c r="C1151" s="62"/>
      <c r="D1151" s="63"/>
      <c r="E1151" s="61"/>
      <c r="F1151" s="61"/>
      <c r="G1151" s="61"/>
      <c r="H1151" s="64"/>
      <c r="I1151" s="74"/>
      <c r="K1151" s="65"/>
      <c r="L1151" s="65"/>
      <c r="M1151" s="65"/>
      <c r="N1151" s="65"/>
      <c r="O1151" s="65"/>
      <c r="P1151" s="65"/>
      <c r="Q1151" s="65"/>
      <c r="R1151" s="65"/>
    </row>
    <row r="1152" spans="1:18" s="68" customFormat="1">
      <c r="A1152" s="61"/>
      <c r="B1152" s="62"/>
      <c r="C1152" s="62"/>
      <c r="D1152" s="63"/>
      <c r="E1152" s="61"/>
      <c r="F1152" s="61"/>
      <c r="G1152" s="61"/>
      <c r="H1152" s="64"/>
      <c r="I1152" s="74"/>
      <c r="K1152" s="65"/>
      <c r="L1152" s="65"/>
      <c r="M1152" s="65"/>
      <c r="N1152" s="65"/>
      <c r="O1152" s="65"/>
      <c r="P1152" s="65"/>
      <c r="Q1152" s="65"/>
      <c r="R1152" s="65"/>
    </row>
    <row r="1153" spans="1:18" s="68" customFormat="1">
      <c r="A1153" s="61"/>
      <c r="B1153" s="62"/>
      <c r="C1153" s="62"/>
      <c r="D1153" s="63"/>
      <c r="E1153" s="61"/>
      <c r="F1153" s="61"/>
      <c r="G1153" s="61"/>
      <c r="H1153" s="64"/>
      <c r="I1153" s="74"/>
      <c r="K1153" s="65"/>
      <c r="L1153" s="65"/>
      <c r="M1153" s="65"/>
      <c r="N1153" s="65"/>
      <c r="O1153" s="65"/>
      <c r="P1153" s="65"/>
      <c r="Q1153" s="65"/>
      <c r="R1153" s="65"/>
    </row>
    <row r="1154" spans="1:18" s="68" customFormat="1">
      <c r="A1154" s="61"/>
      <c r="B1154" s="62"/>
      <c r="C1154" s="62"/>
      <c r="D1154" s="63"/>
      <c r="E1154" s="61"/>
      <c r="F1154" s="61"/>
      <c r="G1154" s="61"/>
      <c r="H1154" s="64"/>
      <c r="I1154" s="74"/>
      <c r="K1154" s="65"/>
      <c r="L1154" s="65"/>
      <c r="M1154" s="65"/>
      <c r="N1154" s="65"/>
      <c r="O1154" s="65"/>
      <c r="P1154" s="65"/>
      <c r="Q1154" s="65"/>
      <c r="R1154" s="65"/>
    </row>
    <row r="1155" spans="1:18" s="68" customFormat="1">
      <c r="A1155" s="61"/>
      <c r="B1155" s="62"/>
      <c r="C1155" s="62"/>
      <c r="D1155" s="63"/>
      <c r="E1155" s="61"/>
      <c r="F1155" s="61"/>
      <c r="G1155" s="61"/>
      <c r="H1155" s="64"/>
      <c r="I1155" s="74"/>
      <c r="K1155" s="65"/>
      <c r="L1155" s="65"/>
      <c r="M1155" s="65"/>
      <c r="N1155" s="65"/>
      <c r="O1155" s="65"/>
      <c r="P1155" s="65"/>
      <c r="Q1155" s="65"/>
      <c r="R1155" s="65"/>
    </row>
    <row r="1156" spans="1:18" s="68" customFormat="1">
      <c r="A1156" s="61"/>
      <c r="B1156" s="62"/>
      <c r="C1156" s="62"/>
      <c r="D1156" s="63"/>
      <c r="E1156" s="61"/>
      <c r="F1156" s="61"/>
      <c r="G1156" s="61"/>
      <c r="H1156" s="64"/>
      <c r="I1156" s="74"/>
      <c r="K1156" s="65"/>
      <c r="L1156" s="65"/>
      <c r="M1156" s="65"/>
      <c r="N1156" s="65"/>
      <c r="O1156" s="65"/>
      <c r="P1156" s="65"/>
      <c r="Q1156" s="65"/>
      <c r="R1156" s="65"/>
    </row>
    <row r="1157" spans="1:18" s="68" customFormat="1">
      <c r="A1157" s="61"/>
      <c r="B1157" s="62"/>
      <c r="C1157" s="62"/>
      <c r="D1157" s="63"/>
      <c r="E1157" s="61"/>
      <c r="F1157" s="61"/>
      <c r="G1157" s="61"/>
      <c r="H1157" s="64"/>
      <c r="I1157" s="74"/>
      <c r="K1157" s="65"/>
      <c r="L1157" s="65"/>
      <c r="M1157" s="65"/>
      <c r="N1157" s="65"/>
      <c r="O1157" s="65"/>
      <c r="P1157" s="65"/>
      <c r="Q1157" s="65"/>
      <c r="R1157" s="65"/>
    </row>
    <row r="1158" spans="1:18" s="68" customFormat="1">
      <c r="A1158" s="61"/>
      <c r="B1158" s="62"/>
      <c r="C1158" s="62"/>
      <c r="D1158" s="63"/>
      <c r="E1158" s="61"/>
      <c r="F1158" s="61"/>
      <c r="G1158" s="61"/>
      <c r="H1158" s="64"/>
      <c r="I1158" s="74"/>
      <c r="K1158" s="65"/>
      <c r="L1158" s="65"/>
      <c r="M1158" s="65"/>
      <c r="N1158" s="65"/>
      <c r="O1158" s="65"/>
      <c r="P1158" s="65"/>
      <c r="Q1158" s="65"/>
      <c r="R1158" s="65"/>
    </row>
    <row r="1159" spans="1:18" s="68" customFormat="1">
      <c r="A1159" s="61"/>
      <c r="B1159" s="62"/>
      <c r="C1159" s="62"/>
      <c r="D1159" s="63"/>
      <c r="E1159" s="61"/>
      <c r="F1159" s="61"/>
      <c r="G1159" s="61"/>
      <c r="H1159" s="64"/>
      <c r="I1159" s="74"/>
      <c r="K1159" s="65"/>
      <c r="L1159" s="65"/>
      <c r="M1159" s="65"/>
      <c r="N1159" s="65"/>
      <c r="O1159" s="65"/>
      <c r="P1159" s="65"/>
      <c r="Q1159" s="65"/>
      <c r="R1159" s="65"/>
    </row>
    <row r="1160" spans="1:18" s="68" customFormat="1">
      <c r="A1160" s="61"/>
      <c r="B1160" s="62"/>
      <c r="C1160" s="62"/>
      <c r="D1160" s="63"/>
      <c r="E1160" s="61"/>
      <c r="F1160" s="61"/>
      <c r="G1160" s="61"/>
      <c r="H1160" s="64"/>
      <c r="I1160" s="74"/>
      <c r="K1160" s="65"/>
      <c r="L1160" s="65"/>
      <c r="M1160" s="65"/>
      <c r="N1160" s="65"/>
      <c r="O1160" s="65"/>
      <c r="P1160" s="65"/>
      <c r="Q1160" s="65"/>
      <c r="R1160" s="65"/>
    </row>
    <row r="1161" spans="1:18" s="68" customFormat="1">
      <c r="A1161" s="61"/>
      <c r="B1161" s="62"/>
      <c r="C1161" s="62"/>
      <c r="D1161" s="63"/>
      <c r="E1161" s="61"/>
      <c r="F1161" s="61"/>
      <c r="G1161" s="61"/>
      <c r="H1161" s="64"/>
      <c r="I1161" s="74"/>
      <c r="K1161" s="65"/>
      <c r="L1161" s="65"/>
      <c r="M1161" s="65"/>
      <c r="N1161" s="65"/>
      <c r="O1161" s="65"/>
      <c r="P1161" s="65"/>
      <c r="Q1161" s="65"/>
      <c r="R1161" s="65"/>
    </row>
    <row r="1162" spans="1:18" s="68" customFormat="1">
      <c r="A1162" s="61"/>
      <c r="B1162" s="62"/>
      <c r="C1162" s="62"/>
      <c r="D1162" s="63"/>
      <c r="E1162" s="61"/>
      <c r="F1162" s="61"/>
      <c r="G1162" s="61"/>
      <c r="H1162" s="64"/>
      <c r="I1162" s="74"/>
      <c r="K1162" s="65"/>
      <c r="L1162" s="65"/>
      <c r="M1162" s="65"/>
      <c r="N1162" s="65"/>
      <c r="O1162" s="65"/>
      <c r="P1162" s="65"/>
      <c r="Q1162" s="65"/>
      <c r="R1162" s="65"/>
    </row>
    <row r="1163" spans="1:18" s="68" customFormat="1">
      <c r="A1163" s="61"/>
      <c r="B1163" s="62"/>
      <c r="C1163" s="62"/>
      <c r="D1163" s="63"/>
      <c r="E1163" s="61"/>
      <c r="F1163" s="61"/>
      <c r="G1163" s="61"/>
      <c r="H1163" s="64"/>
      <c r="I1163" s="74"/>
      <c r="K1163" s="65"/>
      <c r="L1163" s="65"/>
      <c r="M1163" s="65"/>
      <c r="N1163" s="65"/>
      <c r="O1163" s="65"/>
      <c r="P1163" s="65"/>
      <c r="Q1163" s="65"/>
      <c r="R1163" s="65"/>
    </row>
    <row r="1164" spans="1:18" s="68" customFormat="1">
      <c r="A1164" s="61"/>
      <c r="B1164" s="62"/>
      <c r="C1164" s="62"/>
      <c r="D1164" s="63"/>
      <c r="E1164" s="61"/>
      <c r="F1164" s="61"/>
      <c r="G1164" s="61"/>
      <c r="H1164" s="64"/>
      <c r="I1164" s="74"/>
      <c r="K1164" s="65"/>
      <c r="L1164" s="65"/>
      <c r="M1164" s="65"/>
      <c r="N1164" s="65"/>
      <c r="O1164" s="65"/>
      <c r="P1164" s="65"/>
      <c r="Q1164" s="65"/>
      <c r="R1164" s="65"/>
    </row>
    <row r="1165" spans="1:18" s="68" customFormat="1">
      <c r="A1165" s="61"/>
      <c r="B1165" s="62"/>
      <c r="C1165" s="62"/>
      <c r="D1165" s="63"/>
      <c r="E1165" s="61"/>
      <c r="F1165" s="61"/>
      <c r="G1165" s="61"/>
      <c r="H1165" s="64"/>
      <c r="I1165" s="74"/>
      <c r="K1165" s="65"/>
      <c r="L1165" s="65"/>
      <c r="M1165" s="65"/>
      <c r="N1165" s="65"/>
      <c r="O1165" s="65"/>
      <c r="P1165" s="65"/>
      <c r="Q1165" s="65"/>
      <c r="R1165" s="65"/>
    </row>
    <row r="1166" spans="1:18" s="68" customFormat="1">
      <c r="A1166" s="61"/>
      <c r="B1166" s="62"/>
      <c r="C1166" s="62"/>
      <c r="D1166" s="63"/>
      <c r="E1166" s="61"/>
      <c r="F1166" s="61"/>
      <c r="G1166" s="61"/>
      <c r="H1166" s="64"/>
      <c r="I1166" s="74"/>
      <c r="K1166" s="65"/>
      <c r="L1166" s="65"/>
      <c r="M1166" s="65"/>
      <c r="N1166" s="65"/>
      <c r="O1166" s="65"/>
      <c r="P1166" s="65"/>
      <c r="Q1166" s="65"/>
      <c r="R1166" s="65"/>
    </row>
    <row r="1167" spans="1:18" s="68" customFormat="1">
      <c r="A1167" s="61"/>
      <c r="B1167" s="62"/>
      <c r="C1167" s="62"/>
      <c r="D1167" s="63"/>
      <c r="E1167" s="61"/>
      <c r="F1167" s="61"/>
      <c r="G1167" s="61"/>
      <c r="H1167" s="64"/>
      <c r="I1167" s="74"/>
      <c r="K1167" s="65"/>
      <c r="L1167" s="65"/>
      <c r="M1167" s="65"/>
      <c r="N1167" s="65"/>
      <c r="O1167" s="65"/>
      <c r="P1167" s="65"/>
      <c r="Q1167" s="65"/>
      <c r="R1167" s="65"/>
    </row>
    <row r="1168" spans="1:18" s="68" customFormat="1">
      <c r="A1168" s="61"/>
      <c r="B1168" s="62"/>
      <c r="C1168" s="62"/>
      <c r="D1168" s="63"/>
      <c r="E1168" s="61"/>
      <c r="F1168" s="61"/>
      <c r="G1168" s="61"/>
      <c r="H1168" s="64"/>
      <c r="I1168" s="74"/>
      <c r="K1168" s="65"/>
      <c r="L1168" s="65"/>
      <c r="M1168" s="65"/>
      <c r="N1168" s="65"/>
      <c r="O1168" s="65"/>
      <c r="P1168" s="65"/>
      <c r="Q1168" s="65"/>
      <c r="R1168" s="65"/>
    </row>
    <row r="1169" spans="1:18" s="68" customFormat="1">
      <c r="A1169" s="61"/>
      <c r="B1169" s="62"/>
      <c r="C1169" s="62"/>
      <c r="D1169" s="63"/>
      <c r="E1169" s="61"/>
      <c r="F1169" s="61"/>
      <c r="G1169" s="61"/>
      <c r="H1169" s="64"/>
      <c r="I1169" s="74"/>
      <c r="K1169" s="65"/>
      <c r="L1169" s="65"/>
      <c r="M1169" s="65"/>
      <c r="N1169" s="65"/>
      <c r="O1169" s="65"/>
      <c r="P1169" s="65"/>
      <c r="Q1169" s="65"/>
      <c r="R1169" s="65"/>
    </row>
    <row r="1170" spans="1:18" s="68" customFormat="1">
      <c r="A1170" s="61"/>
      <c r="B1170" s="62"/>
      <c r="C1170" s="62"/>
      <c r="D1170" s="63"/>
      <c r="E1170" s="61"/>
      <c r="F1170" s="61"/>
      <c r="G1170" s="61"/>
      <c r="H1170" s="64"/>
      <c r="I1170" s="74"/>
      <c r="K1170" s="65"/>
      <c r="L1170" s="65"/>
      <c r="M1170" s="65"/>
      <c r="N1170" s="65"/>
      <c r="O1170" s="65"/>
      <c r="P1170" s="65"/>
      <c r="Q1170" s="65"/>
      <c r="R1170" s="65"/>
    </row>
    <row r="1171" spans="1:18" s="68" customFormat="1">
      <c r="A1171" s="61"/>
      <c r="B1171" s="62"/>
      <c r="C1171" s="62"/>
      <c r="D1171" s="63"/>
      <c r="E1171" s="61"/>
      <c r="F1171" s="61"/>
      <c r="G1171" s="61"/>
      <c r="H1171" s="64"/>
      <c r="I1171" s="74"/>
      <c r="K1171" s="65"/>
      <c r="L1171" s="65"/>
      <c r="M1171" s="65"/>
      <c r="N1171" s="65"/>
      <c r="O1171" s="65"/>
      <c r="P1171" s="65"/>
      <c r="Q1171" s="65"/>
      <c r="R1171" s="65"/>
    </row>
    <row r="1172" spans="1:18" s="68" customFormat="1">
      <c r="A1172" s="61"/>
      <c r="B1172" s="62"/>
      <c r="C1172" s="62"/>
      <c r="D1172" s="63"/>
      <c r="E1172" s="61"/>
      <c r="F1172" s="61"/>
      <c r="G1172" s="61"/>
      <c r="H1172" s="64"/>
      <c r="I1172" s="74"/>
      <c r="K1172" s="65"/>
      <c r="L1172" s="65"/>
      <c r="M1172" s="65"/>
      <c r="N1172" s="65"/>
      <c r="O1172" s="65"/>
      <c r="P1172" s="65"/>
      <c r="Q1172" s="65"/>
      <c r="R1172" s="65"/>
    </row>
    <row r="1173" spans="1:18" s="68" customFormat="1">
      <c r="A1173" s="61"/>
      <c r="B1173" s="62"/>
      <c r="C1173" s="62"/>
      <c r="D1173" s="63"/>
      <c r="E1173" s="61"/>
      <c r="F1173" s="61"/>
      <c r="G1173" s="61"/>
      <c r="H1173" s="64"/>
      <c r="I1173" s="74"/>
      <c r="K1173" s="65"/>
      <c r="L1173" s="65"/>
      <c r="M1173" s="65"/>
      <c r="N1173" s="65"/>
      <c r="O1173" s="65"/>
      <c r="P1173" s="65"/>
      <c r="Q1173" s="65"/>
      <c r="R1173" s="65"/>
    </row>
    <row r="1174" spans="1:18" s="68" customFormat="1">
      <c r="A1174" s="61"/>
      <c r="B1174" s="62"/>
      <c r="C1174" s="62"/>
      <c r="D1174" s="63"/>
      <c r="E1174" s="61"/>
      <c r="F1174" s="61"/>
      <c r="G1174" s="61"/>
      <c r="H1174" s="64"/>
      <c r="I1174" s="74"/>
      <c r="K1174" s="65"/>
      <c r="L1174" s="65"/>
      <c r="M1174" s="65"/>
      <c r="N1174" s="65"/>
      <c r="O1174" s="65"/>
      <c r="P1174" s="65"/>
      <c r="Q1174" s="65"/>
      <c r="R1174" s="65"/>
    </row>
    <row r="1175" spans="1:18" s="68" customFormat="1">
      <c r="A1175" s="61"/>
      <c r="B1175" s="62"/>
      <c r="C1175" s="62"/>
      <c r="D1175" s="63"/>
      <c r="E1175" s="61"/>
      <c r="F1175" s="61"/>
      <c r="G1175" s="61"/>
      <c r="H1175" s="64"/>
      <c r="I1175" s="74"/>
      <c r="K1175" s="65"/>
      <c r="L1175" s="65"/>
      <c r="M1175" s="65"/>
      <c r="N1175" s="65"/>
      <c r="O1175" s="65"/>
      <c r="P1175" s="65"/>
      <c r="Q1175" s="65"/>
      <c r="R1175" s="65"/>
    </row>
    <row r="1176" spans="1:18" s="68" customFormat="1">
      <c r="A1176" s="61"/>
      <c r="B1176" s="62"/>
      <c r="C1176" s="62"/>
      <c r="D1176" s="63"/>
      <c r="E1176" s="61"/>
      <c r="F1176" s="61"/>
      <c r="G1176" s="61"/>
      <c r="H1176" s="64"/>
      <c r="I1176" s="74"/>
      <c r="K1176" s="65"/>
      <c r="L1176" s="65"/>
      <c r="M1176" s="65"/>
      <c r="N1176" s="65"/>
      <c r="O1176" s="65"/>
      <c r="P1176" s="65"/>
      <c r="Q1176" s="65"/>
      <c r="R1176" s="65"/>
    </row>
    <row r="1177" spans="1:18" s="68" customFormat="1">
      <c r="A1177" s="61"/>
      <c r="B1177" s="62"/>
      <c r="C1177" s="62"/>
      <c r="D1177" s="63"/>
      <c r="E1177" s="61"/>
      <c r="F1177" s="61"/>
      <c r="G1177" s="61"/>
      <c r="H1177" s="64"/>
      <c r="I1177" s="74"/>
      <c r="K1177" s="65"/>
      <c r="L1177" s="65"/>
      <c r="M1177" s="65"/>
      <c r="N1177" s="65"/>
      <c r="O1177" s="65"/>
      <c r="P1177" s="65"/>
      <c r="Q1177" s="65"/>
      <c r="R1177" s="65"/>
    </row>
    <row r="1178" spans="1:18" s="68" customFormat="1">
      <c r="A1178" s="61"/>
      <c r="B1178" s="62"/>
      <c r="C1178" s="62"/>
      <c r="D1178" s="63"/>
      <c r="E1178" s="61"/>
      <c r="F1178" s="61"/>
      <c r="G1178" s="61"/>
      <c r="H1178" s="64"/>
      <c r="I1178" s="74"/>
      <c r="K1178" s="65"/>
      <c r="L1178" s="65"/>
      <c r="M1178" s="65"/>
      <c r="N1178" s="65"/>
      <c r="O1178" s="65"/>
      <c r="P1178" s="65"/>
      <c r="Q1178" s="65"/>
      <c r="R1178" s="65"/>
    </row>
    <row r="1179" spans="1:18" s="68" customFormat="1">
      <c r="A1179" s="61"/>
      <c r="B1179" s="62"/>
      <c r="C1179" s="62"/>
      <c r="D1179" s="63"/>
      <c r="E1179" s="61"/>
      <c r="F1179" s="61"/>
      <c r="G1179" s="61"/>
      <c r="H1179" s="64"/>
      <c r="I1179" s="74"/>
      <c r="K1179" s="65"/>
      <c r="L1179" s="65"/>
      <c r="M1179" s="65"/>
      <c r="N1179" s="65"/>
      <c r="O1179" s="65"/>
      <c r="P1179" s="65"/>
      <c r="Q1179" s="65"/>
      <c r="R1179" s="65"/>
    </row>
    <row r="1180" spans="1:18" s="68" customFormat="1">
      <c r="A1180" s="61"/>
      <c r="B1180" s="62"/>
      <c r="C1180" s="62"/>
      <c r="D1180" s="63"/>
      <c r="E1180" s="61"/>
      <c r="F1180" s="61"/>
      <c r="G1180" s="61"/>
      <c r="H1180" s="64"/>
      <c r="I1180" s="74"/>
      <c r="K1180" s="65"/>
      <c r="L1180" s="65"/>
      <c r="M1180" s="65"/>
      <c r="N1180" s="65"/>
      <c r="O1180" s="65"/>
      <c r="P1180" s="65"/>
      <c r="Q1180" s="65"/>
      <c r="R1180" s="65"/>
    </row>
    <row r="1181" spans="1:18" s="68" customFormat="1">
      <c r="A1181" s="61"/>
      <c r="B1181" s="62"/>
      <c r="C1181" s="62"/>
      <c r="D1181" s="63"/>
      <c r="E1181" s="61"/>
      <c r="F1181" s="61"/>
      <c r="G1181" s="61"/>
      <c r="H1181" s="64"/>
      <c r="I1181" s="74"/>
      <c r="K1181" s="65"/>
      <c r="L1181" s="65"/>
      <c r="M1181" s="65"/>
      <c r="N1181" s="65"/>
      <c r="O1181" s="65"/>
      <c r="P1181" s="65"/>
      <c r="Q1181" s="65"/>
      <c r="R1181" s="65"/>
    </row>
    <row r="1182" spans="1:18" s="68" customFormat="1">
      <c r="A1182" s="61"/>
      <c r="B1182" s="62"/>
      <c r="C1182" s="62"/>
      <c r="D1182" s="63"/>
      <c r="E1182" s="61"/>
      <c r="F1182" s="61"/>
      <c r="G1182" s="61"/>
      <c r="H1182" s="64"/>
      <c r="I1182" s="74"/>
      <c r="K1182" s="65"/>
      <c r="L1182" s="65"/>
      <c r="M1182" s="65"/>
      <c r="N1182" s="65"/>
      <c r="O1182" s="65"/>
      <c r="P1182" s="65"/>
      <c r="Q1182" s="65"/>
      <c r="R1182" s="65"/>
    </row>
    <row r="1183" spans="1:18" s="68" customFormat="1">
      <c r="A1183" s="61"/>
      <c r="B1183" s="62"/>
      <c r="C1183" s="62"/>
      <c r="D1183" s="63"/>
      <c r="E1183" s="61"/>
      <c r="F1183" s="61"/>
      <c r="G1183" s="61"/>
      <c r="H1183" s="64"/>
      <c r="I1183" s="74"/>
      <c r="K1183" s="65"/>
      <c r="L1183" s="65"/>
      <c r="M1183" s="65"/>
      <c r="N1183" s="65"/>
      <c r="O1183" s="65"/>
      <c r="P1183" s="65"/>
      <c r="Q1183" s="65"/>
      <c r="R1183" s="65"/>
    </row>
    <row r="1184" spans="1:18" s="68" customFormat="1">
      <c r="A1184" s="61"/>
      <c r="B1184" s="62"/>
      <c r="C1184" s="62"/>
      <c r="D1184" s="63"/>
      <c r="E1184" s="61"/>
      <c r="F1184" s="61"/>
      <c r="G1184" s="61"/>
      <c r="H1184" s="64"/>
      <c r="I1184" s="74"/>
      <c r="K1184" s="65"/>
      <c r="L1184" s="65"/>
      <c r="M1184" s="65"/>
      <c r="N1184" s="65"/>
      <c r="O1184" s="65"/>
      <c r="P1184" s="65"/>
      <c r="Q1184" s="65"/>
      <c r="R1184" s="65"/>
    </row>
    <row r="1185" spans="1:18" s="68" customFormat="1">
      <c r="A1185" s="61"/>
      <c r="B1185" s="62"/>
      <c r="C1185" s="62"/>
      <c r="D1185" s="63"/>
      <c r="E1185" s="61"/>
      <c r="F1185" s="61"/>
      <c r="G1185" s="61"/>
      <c r="H1185" s="64"/>
      <c r="I1185" s="74"/>
      <c r="K1185" s="65"/>
      <c r="L1185" s="65"/>
      <c r="M1185" s="65"/>
      <c r="N1185" s="65"/>
      <c r="O1185" s="65"/>
      <c r="P1185" s="65"/>
      <c r="Q1185" s="65"/>
      <c r="R1185" s="65"/>
    </row>
    <row r="1186" spans="1:18" s="68" customFormat="1">
      <c r="A1186" s="61"/>
      <c r="B1186" s="62"/>
      <c r="C1186" s="62"/>
      <c r="D1186" s="63"/>
      <c r="E1186" s="61"/>
      <c r="F1186" s="61"/>
      <c r="G1186" s="61"/>
      <c r="H1186" s="64"/>
      <c r="I1186" s="74"/>
      <c r="K1186" s="65"/>
      <c r="L1186" s="65"/>
      <c r="M1186" s="65"/>
      <c r="N1186" s="65"/>
      <c r="O1186" s="65"/>
      <c r="P1186" s="65"/>
      <c r="Q1186" s="65"/>
      <c r="R1186" s="65"/>
    </row>
    <row r="1187" spans="1:18" s="68" customFormat="1">
      <c r="A1187" s="61"/>
      <c r="B1187" s="62"/>
      <c r="C1187" s="62"/>
      <c r="D1187" s="63"/>
      <c r="E1187" s="61"/>
      <c r="F1187" s="61"/>
      <c r="G1187" s="61"/>
      <c r="H1187" s="64"/>
      <c r="I1187" s="74"/>
      <c r="K1187" s="65"/>
      <c r="L1187" s="65"/>
      <c r="M1187" s="65"/>
      <c r="N1187" s="65"/>
      <c r="O1187" s="65"/>
      <c r="P1187" s="65"/>
      <c r="Q1187" s="65"/>
      <c r="R1187" s="65"/>
    </row>
    <row r="1188" spans="1:18" s="68" customFormat="1">
      <c r="A1188" s="61"/>
      <c r="B1188" s="62"/>
      <c r="C1188" s="62"/>
      <c r="D1188" s="63"/>
      <c r="E1188" s="61"/>
      <c r="F1188" s="61"/>
      <c r="G1188" s="61"/>
      <c r="H1188" s="64"/>
      <c r="I1188" s="74"/>
      <c r="K1188" s="65"/>
      <c r="L1188" s="65"/>
      <c r="M1188" s="65"/>
      <c r="N1188" s="65"/>
      <c r="O1188" s="65"/>
      <c r="P1188" s="65"/>
      <c r="Q1188" s="65"/>
      <c r="R1188" s="65"/>
    </row>
    <row r="1189" spans="1:18" s="68" customFormat="1">
      <c r="A1189" s="61"/>
      <c r="B1189" s="62"/>
      <c r="C1189" s="62"/>
      <c r="D1189" s="63"/>
      <c r="E1189" s="61"/>
      <c r="F1189" s="61"/>
      <c r="G1189" s="61"/>
      <c r="H1189" s="64"/>
      <c r="I1189" s="74"/>
      <c r="K1189" s="65"/>
      <c r="L1189" s="65"/>
      <c r="M1189" s="65"/>
      <c r="N1189" s="65"/>
      <c r="O1189" s="65"/>
      <c r="P1189" s="65"/>
      <c r="Q1189" s="65"/>
      <c r="R1189" s="65"/>
    </row>
    <row r="1190" spans="1:18" s="68" customFormat="1">
      <c r="A1190" s="61"/>
      <c r="B1190" s="62"/>
      <c r="C1190" s="62"/>
      <c r="D1190" s="63"/>
      <c r="E1190" s="61"/>
      <c r="F1190" s="61"/>
      <c r="G1190" s="61"/>
      <c r="H1190" s="64"/>
      <c r="I1190" s="74"/>
      <c r="K1190" s="65"/>
      <c r="L1190" s="65"/>
      <c r="M1190" s="65"/>
      <c r="N1190" s="65"/>
      <c r="O1190" s="65"/>
      <c r="P1190" s="65"/>
      <c r="Q1190" s="65"/>
      <c r="R1190" s="65"/>
    </row>
    <row r="1191" spans="1:18" s="68" customFormat="1">
      <c r="A1191" s="61"/>
      <c r="B1191" s="62"/>
      <c r="C1191" s="62"/>
      <c r="D1191" s="63"/>
      <c r="E1191" s="61"/>
      <c r="F1191" s="61"/>
      <c r="G1191" s="61"/>
      <c r="H1191" s="64"/>
      <c r="I1191" s="74"/>
      <c r="K1191" s="65"/>
      <c r="L1191" s="65"/>
      <c r="M1191" s="65"/>
      <c r="N1191" s="65"/>
      <c r="O1191" s="65"/>
      <c r="P1191" s="65"/>
      <c r="Q1191" s="65"/>
      <c r="R1191" s="65"/>
    </row>
    <row r="1192" spans="1:18" s="68" customFormat="1">
      <c r="A1192" s="61"/>
      <c r="B1192" s="62"/>
      <c r="C1192" s="62"/>
      <c r="D1192" s="63"/>
      <c r="E1192" s="61"/>
      <c r="F1192" s="61"/>
      <c r="G1192" s="61"/>
      <c r="H1192" s="64"/>
      <c r="I1192" s="74"/>
      <c r="K1192" s="65"/>
      <c r="L1192" s="65"/>
      <c r="M1192" s="65"/>
      <c r="N1192" s="65"/>
      <c r="O1192" s="65"/>
      <c r="P1192" s="65"/>
      <c r="Q1192" s="65"/>
      <c r="R1192" s="65"/>
    </row>
    <row r="1193" spans="1:18" s="68" customFormat="1">
      <c r="A1193" s="61"/>
      <c r="B1193" s="62"/>
      <c r="C1193" s="62"/>
      <c r="D1193" s="63"/>
      <c r="E1193" s="61"/>
      <c r="F1193" s="61"/>
      <c r="G1193" s="61"/>
      <c r="H1193" s="64"/>
      <c r="I1193" s="74"/>
      <c r="K1193" s="65"/>
      <c r="L1193" s="65"/>
      <c r="M1193" s="65"/>
      <c r="N1193" s="65"/>
      <c r="O1193" s="65"/>
      <c r="P1193" s="65"/>
      <c r="Q1193" s="65"/>
      <c r="R1193" s="65"/>
    </row>
    <row r="1194" spans="1:18" s="68" customFormat="1">
      <c r="A1194" s="61"/>
      <c r="B1194" s="62"/>
      <c r="C1194" s="62"/>
      <c r="D1194" s="63"/>
      <c r="E1194" s="61"/>
      <c r="F1194" s="61"/>
      <c r="G1194" s="61"/>
      <c r="H1194" s="64"/>
      <c r="I1194" s="74"/>
      <c r="K1194" s="65"/>
      <c r="L1194" s="65"/>
      <c r="M1194" s="65"/>
      <c r="N1194" s="65"/>
      <c r="O1194" s="65"/>
      <c r="P1194" s="65"/>
      <c r="Q1194" s="65"/>
      <c r="R1194" s="65"/>
    </row>
    <row r="1195" spans="1:18" s="68" customFormat="1">
      <c r="A1195" s="61"/>
      <c r="B1195" s="62"/>
      <c r="C1195" s="62"/>
      <c r="D1195" s="63"/>
      <c r="E1195" s="61"/>
      <c r="F1195" s="61"/>
      <c r="G1195" s="61"/>
      <c r="H1195" s="64"/>
      <c r="I1195" s="74"/>
      <c r="K1195" s="65"/>
      <c r="L1195" s="65"/>
      <c r="M1195" s="65"/>
      <c r="N1195" s="65"/>
      <c r="O1195" s="65"/>
      <c r="P1195" s="65"/>
      <c r="Q1195" s="65"/>
      <c r="R1195" s="65"/>
    </row>
    <row r="1196" spans="1:18" s="68" customFormat="1">
      <c r="A1196" s="61"/>
      <c r="B1196" s="62"/>
      <c r="C1196" s="62"/>
      <c r="D1196" s="63"/>
      <c r="E1196" s="61"/>
      <c r="F1196" s="61"/>
      <c r="G1196" s="61"/>
      <c r="H1196" s="64"/>
      <c r="I1196" s="74"/>
      <c r="K1196" s="65"/>
      <c r="L1196" s="65"/>
      <c r="M1196" s="65"/>
      <c r="N1196" s="65"/>
      <c r="O1196" s="65"/>
      <c r="P1196" s="65"/>
      <c r="Q1196" s="65"/>
      <c r="R1196" s="65"/>
    </row>
    <row r="1197" spans="1:18" s="68" customFormat="1">
      <c r="A1197" s="61"/>
      <c r="B1197" s="62"/>
      <c r="C1197" s="62"/>
      <c r="D1197" s="63"/>
      <c r="E1197" s="61"/>
      <c r="F1197" s="61"/>
      <c r="G1197" s="61"/>
      <c r="H1197" s="64"/>
      <c r="I1197" s="74"/>
      <c r="K1197" s="65"/>
      <c r="L1197" s="65"/>
      <c r="M1197" s="65"/>
      <c r="N1197" s="65"/>
      <c r="O1197" s="65"/>
      <c r="P1197" s="65"/>
      <c r="Q1197" s="65"/>
      <c r="R1197" s="65"/>
    </row>
    <row r="1198" spans="1:18" s="68" customFormat="1">
      <c r="A1198" s="61"/>
      <c r="B1198" s="62"/>
      <c r="C1198" s="62"/>
      <c r="D1198" s="63"/>
      <c r="E1198" s="61"/>
      <c r="F1198" s="61"/>
      <c r="G1198" s="61"/>
      <c r="H1198" s="64"/>
      <c r="I1198" s="74"/>
      <c r="K1198" s="65"/>
      <c r="L1198" s="65"/>
      <c r="M1198" s="65"/>
      <c r="N1198" s="65"/>
      <c r="O1198" s="65"/>
      <c r="P1198" s="65"/>
      <c r="Q1198" s="65"/>
      <c r="R1198" s="65"/>
    </row>
    <row r="1199" spans="1:18" s="68" customFormat="1">
      <c r="A1199" s="61"/>
      <c r="B1199" s="62"/>
      <c r="C1199" s="62"/>
      <c r="D1199" s="63"/>
      <c r="E1199" s="61"/>
      <c r="F1199" s="61"/>
      <c r="G1199" s="61"/>
      <c r="H1199" s="64"/>
      <c r="I1199" s="74"/>
      <c r="K1199" s="65"/>
      <c r="L1199" s="65"/>
      <c r="M1199" s="65"/>
      <c r="N1199" s="65"/>
      <c r="O1199" s="65"/>
      <c r="P1199" s="65"/>
      <c r="Q1199" s="65"/>
      <c r="R1199" s="65"/>
    </row>
    <row r="1200" spans="1:18" s="68" customFormat="1">
      <c r="A1200" s="61"/>
      <c r="B1200" s="62"/>
      <c r="C1200" s="62"/>
      <c r="D1200" s="63"/>
      <c r="E1200" s="61"/>
      <c r="F1200" s="61"/>
      <c r="G1200" s="61"/>
      <c r="H1200" s="64"/>
      <c r="I1200" s="74"/>
      <c r="K1200" s="65"/>
      <c r="L1200" s="65"/>
      <c r="M1200" s="65"/>
      <c r="N1200" s="65"/>
      <c r="O1200" s="65"/>
      <c r="P1200" s="65"/>
      <c r="Q1200" s="65"/>
      <c r="R1200" s="65"/>
    </row>
    <row r="1201" spans="1:18" s="68" customFormat="1">
      <c r="A1201" s="61"/>
      <c r="B1201" s="62"/>
      <c r="C1201" s="62"/>
      <c r="D1201" s="63"/>
      <c r="E1201" s="61"/>
      <c r="F1201" s="61"/>
      <c r="G1201" s="61"/>
      <c r="H1201" s="64"/>
      <c r="I1201" s="74"/>
      <c r="K1201" s="65"/>
      <c r="L1201" s="65"/>
      <c r="M1201" s="65"/>
      <c r="N1201" s="65"/>
      <c r="O1201" s="65"/>
      <c r="P1201" s="65"/>
      <c r="Q1201" s="65"/>
      <c r="R1201" s="65"/>
    </row>
    <row r="1202" spans="1:18" s="68" customFormat="1">
      <c r="A1202" s="61"/>
      <c r="B1202" s="62"/>
      <c r="C1202" s="62"/>
      <c r="D1202" s="63"/>
      <c r="E1202" s="61"/>
      <c r="F1202" s="61"/>
      <c r="G1202" s="61"/>
      <c r="H1202" s="64"/>
      <c r="I1202" s="74"/>
      <c r="K1202" s="65"/>
      <c r="L1202" s="65"/>
      <c r="M1202" s="65"/>
      <c r="N1202" s="65"/>
      <c r="O1202" s="65"/>
      <c r="P1202" s="65"/>
      <c r="Q1202" s="65"/>
      <c r="R1202" s="65"/>
    </row>
    <row r="1203" spans="1:18" s="68" customFormat="1">
      <c r="A1203" s="61"/>
      <c r="B1203" s="62"/>
      <c r="C1203" s="62"/>
      <c r="D1203" s="63"/>
      <c r="E1203" s="61"/>
      <c r="F1203" s="61"/>
      <c r="G1203" s="61"/>
      <c r="H1203" s="64"/>
      <c r="I1203" s="74"/>
      <c r="K1203" s="65"/>
      <c r="L1203" s="65"/>
      <c r="M1203" s="65"/>
      <c r="N1203" s="65"/>
      <c r="O1203" s="65"/>
      <c r="P1203" s="65"/>
      <c r="Q1203" s="65"/>
      <c r="R1203" s="65"/>
    </row>
    <row r="1204" spans="1:18" s="68" customFormat="1">
      <c r="A1204" s="61"/>
      <c r="B1204" s="62"/>
      <c r="C1204" s="62"/>
      <c r="D1204" s="63"/>
      <c r="E1204" s="61"/>
      <c r="F1204" s="61"/>
      <c r="G1204" s="61"/>
      <c r="H1204" s="64"/>
      <c r="I1204" s="74"/>
      <c r="K1204" s="65"/>
      <c r="L1204" s="65"/>
      <c r="M1204" s="65"/>
      <c r="N1204" s="65"/>
      <c r="O1204" s="65"/>
      <c r="P1204" s="65"/>
      <c r="Q1204" s="65"/>
      <c r="R1204" s="65"/>
    </row>
    <row r="1205" spans="1:18" s="68" customFormat="1">
      <c r="A1205" s="61"/>
      <c r="B1205" s="62"/>
      <c r="C1205" s="62"/>
      <c r="D1205" s="63"/>
      <c r="E1205" s="61"/>
      <c r="F1205" s="61"/>
      <c r="G1205" s="61"/>
      <c r="H1205" s="64"/>
      <c r="I1205" s="74"/>
      <c r="K1205" s="65"/>
      <c r="L1205" s="65"/>
      <c r="M1205" s="65"/>
      <c r="N1205" s="65"/>
      <c r="O1205" s="65"/>
      <c r="P1205" s="65"/>
      <c r="Q1205" s="65"/>
      <c r="R1205" s="65"/>
    </row>
    <row r="1206" spans="1:18" s="68" customFormat="1">
      <c r="A1206" s="61"/>
      <c r="B1206" s="62"/>
      <c r="C1206" s="62"/>
      <c r="D1206" s="63"/>
      <c r="E1206" s="61"/>
      <c r="F1206" s="61"/>
      <c r="G1206" s="61"/>
      <c r="H1206" s="64"/>
      <c r="I1206" s="74"/>
      <c r="K1206" s="65"/>
      <c r="L1206" s="65"/>
      <c r="M1206" s="65"/>
      <c r="N1206" s="65"/>
      <c r="O1206" s="65"/>
      <c r="P1206" s="65"/>
      <c r="Q1206" s="65"/>
      <c r="R1206" s="65"/>
    </row>
    <row r="1207" spans="1:18" s="68" customFormat="1">
      <c r="A1207" s="61"/>
      <c r="B1207" s="62"/>
      <c r="C1207" s="62"/>
      <c r="D1207" s="63"/>
      <c r="E1207" s="61"/>
      <c r="F1207" s="61"/>
      <c r="G1207" s="61"/>
      <c r="H1207" s="64"/>
      <c r="I1207" s="74"/>
      <c r="K1207" s="65"/>
      <c r="L1207" s="65"/>
      <c r="M1207" s="65"/>
      <c r="N1207" s="65"/>
      <c r="O1207" s="65"/>
      <c r="P1207" s="65"/>
      <c r="Q1207" s="65"/>
      <c r="R1207" s="65"/>
    </row>
    <row r="1208" spans="1:18" s="68" customFormat="1">
      <c r="A1208" s="61"/>
      <c r="B1208" s="62"/>
      <c r="C1208" s="62"/>
      <c r="D1208" s="63"/>
      <c r="E1208" s="61"/>
      <c r="F1208" s="61"/>
      <c r="G1208" s="61"/>
      <c r="H1208" s="64"/>
      <c r="I1208" s="74"/>
      <c r="K1208" s="65"/>
      <c r="L1208" s="65"/>
      <c r="M1208" s="65"/>
      <c r="N1208" s="65"/>
      <c r="O1208" s="65"/>
      <c r="P1208" s="65"/>
      <c r="Q1208" s="65"/>
      <c r="R1208" s="65"/>
    </row>
    <row r="1209" spans="1:18" s="68" customFormat="1">
      <c r="A1209" s="61"/>
      <c r="B1209" s="62"/>
      <c r="C1209" s="62"/>
      <c r="D1209" s="63"/>
      <c r="E1209" s="61"/>
      <c r="F1209" s="61"/>
      <c r="G1209" s="61"/>
      <c r="H1209" s="64"/>
      <c r="I1209" s="74"/>
      <c r="K1209" s="65"/>
      <c r="L1209" s="65"/>
      <c r="M1209" s="65"/>
      <c r="N1209" s="65"/>
      <c r="O1209" s="65"/>
      <c r="P1209" s="65"/>
      <c r="Q1209" s="65"/>
      <c r="R1209" s="65"/>
    </row>
    <row r="1210" spans="1:18" s="68" customFormat="1">
      <c r="A1210" s="61"/>
      <c r="B1210" s="62"/>
      <c r="C1210" s="62"/>
      <c r="D1210" s="63"/>
      <c r="E1210" s="61"/>
      <c r="F1210" s="61"/>
      <c r="G1210" s="61"/>
      <c r="H1210" s="64"/>
      <c r="I1210" s="74"/>
      <c r="K1210" s="65"/>
      <c r="L1210" s="65"/>
      <c r="M1210" s="65"/>
      <c r="N1210" s="65"/>
      <c r="O1210" s="65"/>
      <c r="P1210" s="65"/>
      <c r="Q1210" s="65"/>
      <c r="R1210" s="65"/>
    </row>
    <row r="1211" spans="1:18" s="68" customFormat="1">
      <c r="A1211" s="61"/>
      <c r="B1211" s="62"/>
      <c r="C1211" s="62"/>
      <c r="D1211" s="63"/>
      <c r="E1211" s="61"/>
      <c r="F1211" s="61"/>
      <c r="G1211" s="61"/>
      <c r="H1211" s="64"/>
      <c r="I1211" s="74"/>
      <c r="K1211" s="65"/>
      <c r="L1211" s="65"/>
      <c r="M1211" s="65"/>
      <c r="N1211" s="65"/>
      <c r="O1211" s="65"/>
      <c r="P1211" s="65"/>
      <c r="Q1211" s="65"/>
      <c r="R1211" s="65"/>
    </row>
    <row r="1212" spans="1:18" s="68" customFormat="1">
      <c r="A1212" s="61"/>
      <c r="B1212" s="62"/>
      <c r="C1212" s="62"/>
      <c r="D1212" s="63"/>
      <c r="E1212" s="61"/>
      <c r="F1212" s="61"/>
      <c r="G1212" s="61"/>
      <c r="H1212" s="64"/>
      <c r="I1212" s="74"/>
      <c r="K1212" s="65"/>
      <c r="L1212" s="65"/>
      <c r="M1212" s="65"/>
      <c r="N1212" s="65"/>
      <c r="O1212" s="65"/>
      <c r="P1212" s="65"/>
      <c r="Q1212" s="65"/>
      <c r="R1212" s="65"/>
    </row>
    <row r="1213" spans="1:18" s="68" customFormat="1">
      <c r="A1213" s="61"/>
      <c r="B1213" s="62"/>
      <c r="C1213" s="62"/>
      <c r="D1213" s="63"/>
      <c r="E1213" s="61"/>
      <c r="F1213" s="61"/>
      <c r="G1213" s="61"/>
      <c r="H1213" s="64"/>
      <c r="I1213" s="74"/>
      <c r="K1213" s="65"/>
      <c r="L1213" s="65"/>
      <c r="M1213" s="65"/>
      <c r="N1213" s="65"/>
      <c r="O1213" s="65"/>
      <c r="P1213" s="65"/>
      <c r="Q1213" s="65"/>
      <c r="R1213" s="65"/>
    </row>
    <row r="1214" spans="1:18" s="68" customFormat="1">
      <c r="A1214" s="61"/>
      <c r="B1214" s="62"/>
      <c r="C1214" s="62"/>
      <c r="D1214" s="63"/>
      <c r="E1214" s="61"/>
      <c r="F1214" s="61"/>
      <c r="G1214" s="61"/>
      <c r="H1214" s="64"/>
      <c r="I1214" s="74"/>
      <c r="K1214" s="65"/>
      <c r="L1214" s="65"/>
      <c r="M1214" s="65"/>
      <c r="N1214" s="65"/>
      <c r="O1214" s="65"/>
      <c r="P1214" s="65"/>
      <c r="Q1214" s="65"/>
      <c r="R1214" s="65"/>
    </row>
    <row r="1215" spans="1:18" s="68" customFormat="1">
      <c r="A1215" s="61"/>
      <c r="B1215" s="62"/>
      <c r="C1215" s="62"/>
      <c r="D1215" s="63"/>
      <c r="E1215" s="61"/>
      <c r="F1215" s="61"/>
      <c r="G1215" s="61"/>
      <c r="H1215" s="64"/>
      <c r="I1215" s="74"/>
      <c r="K1215" s="65"/>
      <c r="L1215" s="65"/>
      <c r="M1215" s="65"/>
      <c r="N1215" s="65"/>
      <c r="O1215" s="65"/>
      <c r="P1215" s="65"/>
      <c r="Q1215" s="65"/>
      <c r="R1215" s="65"/>
    </row>
    <row r="1216" spans="1:18" s="68" customFormat="1">
      <c r="A1216" s="61"/>
      <c r="B1216" s="62"/>
      <c r="C1216" s="62"/>
      <c r="D1216" s="63"/>
      <c r="E1216" s="61"/>
      <c r="F1216" s="61"/>
      <c r="G1216" s="61"/>
      <c r="H1216" s="64"/>
      <c r="I1216" s="74"/>
      <c r="K1216" s="65"/>
      <c r="L1216" s="65"/>
      <c r="M1216" s="65"/>
      <c r="N1216" s="65"/>
      <c r="O1216" s="65"/>
      <c r="P1216" s="65"/>
      <c r="Q1216" s="65"/>
      <c r="R1216" s="65"/>
    </row>
    <row r="1217" spans="1:18" s="68" customFormat="1">
      <c r="A1217" s="61"/>
      <c r="B1217" s="62"/>
      <c r="C1217" s="62"/>
      <c r="D1217" s="63"/>
      <c r="E1217" s="61"/>
      <c r="F1217" s="61"/>
      <c r="G1217" s="61"/>
      <c r="H1217" s="64"/>
      <c r="I1217" s="74"/>
      <c r="K1217" s="65"/>
      <c r="L1217" s="65"/>
      <c r="M1217" s="65"/>
      <c r="N1217" s="65"/>
      <c r="O1217" s="65"/>
      <c r="P1217" s="65"/>
      <c r="Q1217" s="65"/>
      <c r="R1217" s="65"/>
    </row>
    <row r="1218" spans="1:18" s="68" customFormat="1">
      <c r="A1218" s="61"/>
      <c r="B1218" s="62"/>
      <c r="C1218" s="62"/>
      <c r="D1218" s="63"/>
      <c r="E1218" s="61"/>
      <c r="F1218" s="61"/>
      <c r="G1218" s="61"/>
      <c r="H1218" s="64"/>
      <c r="I1218" s="74"/>
      <c r="K1218" s="65"/>
      <c r="L1218" s="65"/>
      <c r="M1218" s="65"/>
      <c r="N1218" s="65"/>
      <c r="O1218" s="65"/>
      <c r="P1218" s="65"/>
      <c r="Q1218" s="65"/>
      <c r="R1218" s="65"/>
    </row>
    <row r="1219" spans="1:18" s="68" customFormat="1">
      <c r="A1219" s="61"/>
      <c r="B1219" s="62"/>
      <c r="C1219" s="62"/>
      <c r="D1219" s="63"/>
      <c r="E1219" s="61"/>
      <c r="F1219" s="61"/>
      <c r="G1219" s="61"/>
      <c r="H1219" s="64"/>
      <c r="I1219" s="74"/>
      <c r="K1219" s="65"/>
      <c r="L1219" s="65"/>
      <c r="M1219" s="65"/>
      <c r="N1219" s="65"/>
      <c r="O1219" s="65"/>
      <c r="P1219" s="65"/>
      <c r="Q1219" s="65"/>
      <c r="R1219" s="65"/>
    </row>
    <row r="1220" spans="1:18" s="68" customFormat="1">
      <c r="A1220" s="61"/>
      <c r="B1220" s="62"/>
      <c r="C1220" s="62"/>
      <c r="D1220" s="63"/>
      <c r="E1220" s="61"/>
      <c r="F1220" s="61"/>
      <c r="G1220" s="61"/>
      <c r="H1220" s="64"/>
      <c r="I1220" s="74"/>
      <c r="K1220" s="65"/>
      <c r="L1220" s="65"/>
      <c r="M1220" s="65"/>
      <c r="N1220" s="65"/>
      <c r="O1220" s="65"/>
      <c r="P1220" s="65"/>
      <c r="Q1220" s="65"/>
      <c r="R1220" s="65"/>
    </row>
    <row r="1221" spans="1:18" s="68" customFormat="1">
      <c r="A1221" s="61"/>
      <c r="B1221" s="62"/>
      <c r="C1221" s="62"/>
      <c r="D1221" s="63"/>
      <c r="E1221" s="61"/>
      <c r="F1221" s="61"/>
      <c r="G1221" s="61"/>
      <c r="H1221" s="64"/>
      <c r="I1221" s="74"/>
      <c r="K1221" s="65"/>
      <c r="L1221" s="65"/>
      <c r="M1221" s="65"/>
      <c r="N1221" s="65"/>
      <c r="O1221" s="65"/>
      <c r="P1221" s="65"/>
      <c r="Q1221" s="65"/>
      <c r="R1221" s="65"/>
    </row>
    <row r="1222" spans="1:18" s="68" customFormat="1">
      <c r="A1222" s="61"/>
      <c r="B1222" s="62"/>
      <c r="C1222" s="62"/>
      <c r="D1222" s="63"/>
      <c r="E1222" s="61"/>
      <c r="F1222" s="61"/>
      <c r="G1222" s="61"/>
      <c r="H1222" s="64"/>
      <c r="I1222" s="74"/>
      <c r="K1222" s="65"/>
      <c r="L1222" s="65"/>
      <c r="M1222" s="65"/>
      <c r="N1222" s="65"/>
      <c r="O1222" s="65"/>
      <c r="P1222" s="65"/>
      <c r="Q1222" s="65"/>
      <c r="R1222" s="65"/>
    </row>
    <row r="1223" spans="1:18" s="68" customFormat="1">
      <c r="A1223" s="61"/>
      <c r="B1223" s="62"/>
      <c r="C1223" s="62"/>
      <c r="D1223" s="63"/>
      <c r="E1223" s="61"/>
      <c r="F1223" s="61"/>
      <c r="G1223" s="61"/>
      <c r="H1223" s="64"/>
      <c r="I1223" s="74"/>
      <c r="K1223" s="65"/>
      <c r="L1223" s="65"/>
      <c r="M1223" s="65"/>
      <c r="N1223" s="65"/>
      <c r="O1223" s="65"/>
      <c r="P1223" s="65"/>
      <c r="Q1223" s="65"/>
      <c r="R1223" s="65"/>
    </row>
    <row r="1224" spans="1:18" s="68" customFormat="1">
      <c r="A1224" s="61"/>
      <c r="B1224" s="62"/>
      <c r="C1224" s="62"/>
      <c r="D1224" s="63"/>
      <c r="E1224" s="61"/>
      <c r="F1224" s="61"/>
      <c r="G1224" s="61"/>
      <c r="H1224" s="64"/>
      <c r="I1224" s="74"/>
      <c r="K1224" s="65"/>
      <c r="L1224" s="65"/>
      <c r="M1224" s="65"/>
      <c r="N1224" s="65"/>
      <c r="O1224" s="65"/>
      <c r="P1224" s="65"/>
      <c r="Q1224" s="65"/>
      <c r="R1224" s="65"/>
    </row>
    <row r="1225" spans="1:18" s="68" customFormat="1">
      <c r="A1225" s="61"/>
      <c r="B1225" s="62"/>
      <c r="C1225" s="62"/>
      <c r="D1225" s="63"/>
      <c r="E1225" s="61"/>
      <c r="F1225" s="61"/>
      <c r="G1225" s="61"/>
      <c r="H1225" s="64"/>
      <c r="I1225" s="74"/>
      <c r="K1225" s="65"/>
      <c r="L1225" s="65"/>
      <c r="M1225" s="65"/>
      <c r="N1225" s="65"/>
      <c r="O1225" s="65"/>
      <c r="P1225" s="65"/>
      <c r="Q1225" s="65"/>
      <c r="R1225" s="65"/>
    </row>
    <row r="1226" spans="1:18" s="68" customFormat="1">
      <c r="A1226" s="61"/>
      <c r="B1226" s="62"/>
      <c r="C1226" s="62"/>
      <c r="D1226" s="63"/>
      <c r="E1226" s="61"/>
      <c r="F1226" s="61"/>
      <c r="G1226" s="61"/>
      <c r="H1226" s="64"/>
      <c r="I1226" s="74"/>
      <c r="K1226" s="65"/>
      <c r="L1226" s="65"/>
      <c r="M1226" s="65"/>
      <c r="N1226" s="65"/>
      <c r="O1226" s="65"/>
      <c r="P1226" s="65"/>
      <c r="Q1226" s="65"/>
      <c r="R1226" s="65"/>
    </row>
    <row r="1227" spans="1:18" s="68" customFormat="1">
      <c r="A1227" s="61"/>
      <c r="B1227" s="62"/>
      <c r="C1227" s="62"/>
      <c r="D1227" s="63"/>
      <c r="E1227" s="61"/>
      <c r="F1227" s="61"/>
      <c r="G1227" s="61"/>
      <c r="H1227" s="64"/>
      <c r="I1227" s="74"/>
      <c r="K1227" s="65"/>
      <c r="L1227" s="65"/>
      <c r="M1227" s="65"/>
      <c r="N1227" s="65"/>
      <c r="O1227" s="65"/>
      <c r="P1227" s="65"/>
      <c r="Q1227" s="65"/>
      <c r="R1227" s="65"/>
    </row>
    <row r="1228" spans="1:18" s="68" customFormat="1">
      <c r="A1228" s="61"/>
      <c r="B1228" s="62"/>
      <c r="C1228" s="62"/>
      <c r="D1228" s="63"/>
      <c r="E1228" s="61"/>
      <c r="F1228" s="61"/>
      <c r="G1228" s="61"/>
      <c r="H1228" s="64"/>
      <c r="I1228" s="74"/>
      <c r="K1228" s="65"/>
      <c r="L1228" s="65"/>
      <c r="M1228" s="65"/>
      <c r="N1228" s="65"/>
      <c r="O1228" s="65"/>
      <c r="P1228" s="65"/>
      <c r="Q1228" s="65"/>
      <c r="R1228" s="65"/>
    </row>
    <row r="1229" spans="1:18" s="68" customFormat="1">
      <c r="A1229" s="61"/>
      <c r="B1229" s="62"/>
      <c r="C1229" s="62"/>
      <c r="D1229" s="63"/>
      <c r="E1229" s="61"/>
      <c r="F1229" s="61"/>
      <c r="G1229" s="61"/>
      <c r="H1229" s="64"/>
      <c r="I1229" s="74"/>
      <c r="K1229" s="65"/>
      <c r="L1229" s="65"/>
      <c r="M1229" s="65"/>
      <c r="N1229" s="65"/>
      <c r="O1229" s="65"/>
      <c r="P1229" s="65"/>
      <c r="Q1229" s="65"/>
      <c r="R1229" s="65"/>
    </row>
    <row r="1230" spans="1:18" s="68" customFormat="1">
      <c r="A1230" s="61"/>
      <c r="B1230" s="62"/>
      <c r="C1230" s="62"/>
      <c r="D1230" s="63"/>
      <c r="E1230" s="61"/>
      <c r="F1230" s="61"/>
      <c r="G1230" s="61"/>
      <c r="H1230" s="64"/>
      <c r="I1230" s="74"/>
      <c r="K1230" s="65"/>
      <c r="L1230" s="65"/>
      <c r="M1230" s="65"/>
      <c r="N1230" s="65"/>
      <c r="O1230" s="65"/>
      <c r="P1230" s="65"/>
      <c r="Q1230" s="65"/>
      <c r="R1230" s="65"/>
    </row>
    <row r="1231" spans="1:18" s="68" customFormat="1">
      <c r="A1231" s="61"/>
      <c r="B1231" s="62"/>
      <c r="C1231" s="62"/>
      <c r="D1231" s="63"/>
      <c r="E1231" s="61"/>
      <c r="F1231" s="61"/>
      <c r="G1231" s="61"/>
      <c r="H1231" s="64"/>
      <c r="I1231" s="74"/>
      <c r="K1231" s="65"/>
      <c r="L1231" s="65"/>
      <c r="M1231" s="65"/>
      <c r="N1231" s="65"/>
      <c r="O1231" s="65"/>
      <c r="P1231" s="65"/>
      <c r="Q1231" s="65"/>
      <c r="R1231" s="65"/>
    </row>
    <row r="1232" spans="1:18" s="68" customFormat="1">
      <c r="A1232" s="61"/>
      <c r="B1232" s="62"/>
      <c r="C1232" s="62"/>
      <c r="D1232" s="63"/>
      <c r="E1232" s="61"/>
      <c r="F1232" s="61"/>
      <c r="G1232" s="61"/>
      <c r="H1232" s="64"/>
      <c r="I1232" s="74"/>
      <c r="K1232" s="65"/>
      <c r="L1232" s="65"/>
      <c r="M1232" s="65"/>
      <c r="N1232" s="65"/>
      <c r="O1232" s="65"/>
      <c r="P1232" s="65"/>
      <c r="Q1232" s="65"/>
      <c r="R1232" s="65"/>
    </row>
    <row r="1233" spans="1:18" s="68" customFormat="1">
      <c r="A1233" s="61"/>
      <c r="B1233" s="62"/>
      <c r="C1233" s="62"/>
      <c r="D1233" s="63"/>
      <c r="E1233" s="61"/>
      <c r="F1233" s="61"/>
      <c r="G1233" s="61"/>
      <c r="H1233" s="64"/>
      <c r="I1233" s="74"/>
      <c r="K1233" s="65"/>
      <c r="L1233" s="65"/>
      <c r="M1233" s="65"/>
      <c r="N1233" s="65"/>
      <c r="O1233" s="65"/>
      <c r="P1233" s="65"/>
      <c r="Q1233" s="65"/>
      <c r="R1233" s="65"/>
    </row>
    <row r="1234" spans="1:18" s="68" customFormat="1">
      <c r="A1234" s="61"/>
      <c r="B1234" s="62"/>
      <c r="C1234" s="62"/>
      <c r="D1234" s="63"/>
      <c r="E1234" s="61"/>
      <c r="F1234" s="61"/>
      <c r="G1234" s="61"/>
      <c r="H1234" s="64"/>
      <c r="I1234" s="74"/>
      <c r="K1234" s="65"/>
      <c r="L1234" s="65"/>
      <c r="M1234" s="65"/>
      <c r="N1234" s="65"/>
      <c r="O1234" s="65"/>
      <c r="P1234" s="65"/>
      <c r="Q1234" s="65"/>
      <c r="R1234" s="65"/>
    </row>
    <row r="1235" spans="1:18" s="68" customFormat="1">
      <c r="A1235" s="61"/>
      <c r="B1235" s="62"/>
      <c r="C1235" s="62"/>
      <c r="D1235" s="63"/>
      <c r="E1235" s="61"/>
      <c r="F1235" s="61"/>
      <c r="G1235" s="61"/>
      <c r="H1235" s="64"/>
      <c r="I1235" s="74"/>
      <c r="K1235" s="65"/>
      <c r="L1235" s="65"/>
      <c r="M1235" s="65"/>
      <c r="N1235" s="65"/>
      <c r="O1235" s="65"/>
      <c r="P1235" s="65"/>
      <c r="Q1235" s="65"/>
      <c r="R1235" s="65"/>
    </row>
    <row r="1236" spans="1:18" s="68" customFormat="1">
      <c r="A1236" s="61"/>
      <c r="B1236" s="62"/>
      <c r="C1236" s="62"/>
      <c r="D1236" s="63"/>
      <c r="E1236" s="61"/>
      <c r="F1236" s="61"/>
      <c r="G1236" s="61"/>
      <c r="H1236" s="64"/>
      <c r="I1236" s="74"/>
      <c r="K1236" s="65"/>
      <c r="L1236" s="65"/>
      <c r="M1236" s="65"/>
      <c r="N1236" s="65"/>
      <c r="O1236" s="65"/>
      <c r="P1236" s="65"/>
      <c r="Q1236" s="65"/>
      <c r="R1236" s="65"/>
    </row>
    <row r="1237" spans="1:18" s="68" customFormat="1">
      <c r="A1237" s="61"/>
      <c r="B1237" s="62"/>
      <c r="C1237" s="62"/>
      <c r="D1237" s="63"/>
      <c r="E1237" s="61"/>
      <c r="F1237" s="61"/>
      <c r="G1237" s="61"/>
      <c r="H1237" s="64"/>
      <c r="I1237" s="74"/>
      <c r="K1237" s="65"/>
      <c r="L1237" s="65"/>
      <c r="M1237" s="65"/>
      <c r="N1237" s="65"/>
      <c r="O1237" s="65"/>
      <c r="P1237" s="65"/>
      <c r="Q1237" s="65"/>
      <c r="R1237" s="65"/>
    </row>
    <row r="1238" spans="1:18" s="68" customFormat="1">
      <c r="A1238" s="61"/>
      <c r="B1238" s="62"/>
      <c r="C1238" s="62"/>
      <c r="D1238" s="63"/>
      <c r="E1238" s="61"/>
      <c r="F1238" s="61"/>
      <c r="G1238" s="61"/>
      <c r="H1238" s="64"/>
      <c r="I1238" s="74"/>
      <c r="K1238" s="65"/>
      <c r="L1238" s="65"/>
      <c r="M1238" s="65"/>
      <c r="N1238" s="65"/>
      <c r="O1238" s="65"/>
      <c r="P1238" s="65"/>
      <c r="Q1238" s="65"/>
      <c r="R1238" s="65"/>
    </row>
    <row r="1239" spans="1:18" s="68" customFormat="1">
      <c r="A1239" s="61"/>
      <c r="B1239" s="62"/>
      <c r="C1239" s="62"/>
      <c r="D1239" s="63"/>
      <c r="E1239" s="61"/>
      <c r="F1239" s="61"/>
      <c r="G1239" s="61"/>
      <c r="H1239" s="64"/>
      <c r="I1239" s="74"/>
      <c r="K1239" s="65"/>
      <c r="L1239" s="65"/>
      <c r="M1239" s="65"/>
      <c r="N1239" s="65"/>
      <c r="O1239" s="65"/>
      <c r="P1239" s="65"/>
      <c r="Q1239" s="65"/>
      <c r="R1239" s="65"/>
    </row>
    <row r="1240" spans="1:18" s="68" customFormat="1">
      <c r="A1240" s="61"/>
      <c r="B1240" s="62"/>
      <c r="C1240" s="62"/>
      <c r="D1240" s="63"/>
      <c r="E1240" s="61"/>
      <c r="F1240" s="61"/>
      <c r="G1240" s="61"/>
      <c r="H1240" s="64"/>
      <c r="I1240" s="74"/>
      <c r="K1240" s="65"/>
      <c r="L1240" s="65"/>
      <c r="M1240" s="65"/>
      <c r="N1240" s="65"/>
      <c r="O1240" s="65"/>
      <c r="P1240" s="65"/>
      <c r="Q1240" s="65"/>
      <c r="R1240" s="65"/>
    </row>
    <row r="1241" spans="1:18" s="68" customFormat="1">
      <c r="A1241" s="61"/>
      <c r="B1241" s="62"/>
      <c r="C1241" s="62"/>
      <c r="D1241" s="63"/>
      <c r="E1241" s="61"/>
      <c r="F1241" s="61"/>
      <c r="G1241" s="61"/>
      <c r="H1241" s="64"/>
      <c r="I1241" s="74"/>
      <c r="K1241" s="65"/>
      <c r="L1241" s="65"/>
      <c r="M1241" s="65"/>
      <c r="N1241" s="65"/>
      <c r="O1241" s="65"/>
      <c r="P1241" s="65"/>
      <c r="Q1241" s="65"/>
      <c r="R1241" s="65"/>
    </row>
    <row r="1242" spans="1:18" s="68" customFormat="1">
      <c r="A1242" s="61"/>
      <c r="B1242" s="62"/>
      <c r="C1242" s="62"/>
      <c r="D1242" s="63"/>
      <c r="E1242" s="61"/>
      <c r="F1242" s="61"/>
      <c r="G1242" s="61"/>
      <c r="H1242" s="64"/>
      <c r="I1242" s="74"/>
      <c r="K1242" s="65"/>
      <c r="L1242" s="65"/>
      <c r="M1242" s="65"/>
      <c r="N1242" s="65"/>
      <c r="O1242" s="65"/>
      <c r="P1242" s="65"/>
      <c r="Q1242" s="65"/>
      <c r="R1242" s="65"/>
    </row>
    <row r="1243" spans="1:18" s="68" customFormat="1">
      <c r="A1243" s="61"/>
      <c r="B1243" s="62"/>
      <c r="C1243" s="62"/>
      <c r="D1243" s="63"/>
      <c r="E1243" s="61"/>
      <c r="F1243" s="61"/>
      <c r="G1243" s="61"/>
      <c r="H1243" s="64"/>
      <c r="I1243" s="74"/>
      <c r="K1243" s="65"/>
      <c r="L1243" s="65"/>
      <c r="M1243" s="65"/>
      <c r="N1243" s="65"/>
      <c r="O1243" s="65"/>
      <c r="P1243" s="65"/>
      <c r="Q1243" s="65"/>
      <c r="R1243" s="65"/>
    </row>
    <row r="1244" spans="1:18" s="68" customFormat="1">
      <c r="A1244" s="61"/>
      <c r="B1244" s="62"/>
      <c r="C1244" s="62"/>
      <c r="D1244" s="63"/>
      <c r="E1244" s="61"/>
      <c r="F1244" s="61"/>
      <c r="G1244" s="61"/>
      <c r="H1244" s="64"/>
      <c r="I1244" s="74"/>
      <c r="K1244" s="65"/>
      <c r="L1244" s="65"/>
      <c r="M1244" s="65"/>
      <c r="N1244" s="65"/>
      <c r="O1244" s="65"/>
      <c r="P1244" s="65"/>
      <c r="Q1244" s="65"/>
      <c r="R1244" s="65"/>
    </row>
    <row r="1245" spans="1:18" s="68" customFormat="1">
      <c r="A1245" s="61"/>
      <c r="B1245" s="62"/>
      <c r="C1245" s="62"/>
      <c r="D1245" s="63"/>
      <c r="E1245" s="61"/>
      <c r="F1245" s="61"/>
      <c r="G1245" s="61"/>
      <c r="H1245" s="64"/>
      <c r="I1245" s="74"/>
      <c r="K1245" s="65"/>
      <c r="L1245" s="65"/>
      <c r="M1245" s="65"/>
      <c r="N1245" s="65"/>
      <c r="O1245" s="65"/>
      <c r="P1245" s="65"/>
      <c r="Q1245" s="65"/>
      <c r="R1245" s="65"/>
    </row>
    <row r="1246" spans="1:18" s="68" customFormat="1">
      <c r="A1246" s="61"/>
      <c r="B1246" s="62"/>
      <c r="C1246" s="62"/>
      <c r="D1246" s="63"/>
      <c r="E1246" s="61"/>
      <c r="F1246" s="61"/>
      <c r="G1246" s="61"/>
      <c r="H1246" s="64"/>
      <c r="I1246" s="74"/>
      <c r="K1246" s="65"/>
      <c r="L1246" s="65"/>
      <c r="M1246" s="65"/>
      <c r="N1246" s="65"/>
      <c r="O1246" s="65"/>
      <c r="P1246" s="65"/>
      <c r="Q1246" s="65"/>
      <c r="R1246" s="65"/>
    </row>
    <row r="1247" spans="1:18" s="68" customFormat="1">
      <c r="A1247" s="61"/>
      <c r="B1247" s="62"/>
      <c r="C1247" s="62"/>
      <c r="D1247" s="63"/>
      <c r="E1247" s="61"/>
      <c r="F1247" s="61"/>
      <c r="G1247" s="61"/>
      <c r="H1247" s="64"/>
      <c r="I1247" s="74"/>
      <c r="K1247" s="65"/>
      <c r="L1247" s="65"/>
      <c r="M1247" s="65"/>
      <c r="N1247" s="65"/>
      <c r="O1247" s="65"/>
      <c r="P1247" s="65"/>
      <c r="Q1247" s="65"/>
      <c r="R1247" s="65"/>
    </row>
    <row r="1248" spans="1:18" s="68" customFormat="1">
      <c r="A1248" s="61"/>
      <c r="B1248" s="62"/>
      <c r="C1248" s="62"/>
      <c r="D1248" s="63"/>
      <c r="E1248" s="61"/>
      <c r="F1248" s="61"/>
      <c r="G1248" s="61"/>
      <c r="H1248" s="64"/>
      <c r="I1248" s="74"/>
      <c r="K1248" s="65"/>
      <c r="L1248" s="65"/>
      <c r="M1248" s="65"/>
      <c r="N1248" s="65"/>
      <c r="O1248" s="65"/>
      <c r="P1248" s="65"/>
      <c r="Q1248" s="65"/>
      <c r="R1248" s="65"/>
    </row>
    <row r="1249" spans="1:18" s="68" customFormat="1">
      <c r="A1249" s="61"/>
      <c r="B1249" s="62"/>
      <c r="C1249" s="62"/>
      <c r="D1249" s="63"/>
      <c r="E1249" s="61"/>
      <c r="F1249" s="61"/>
      <c r="G1249" s="61"/>
      <c r="H1249" s="64"/>
      <c r="I1249" s="74"/>
      <c r="K1249" s="65"/>
      <c r="L1249" s="65"/>
      <c r="M1249" s="65"/>
      <c r="N1249" s="65"/>
      <c r="O1249" s="65"/>
      <c r="P1249" s="65"/>
      <c r="Q1249" s="65"/>
      <c r="R1249" s="65"/>
    </row>
    <row r="1250" spans="1:18" s="68" customFormat="1">
      <c r="A1250" s="61"/>
      <c r="B1250" s="62"/>
      <c r="C1250" s="62"/>
      <c r="D1250" s="63"/>
      <c r="E1250" s="61"/>
      <c r="F1250" s="61"/>
      <c r="G1250" s="61"/>
      <c r="H1250" s="64"/>
      <c r="I1250" s="74"/>
      <c r="K1250" s="65"/>
      <c r="L1250" s="65"/>
      <c r="M1250" s="65"/>
      <c r="N1250" s="65"/>
      <c r="O1250" s="65"/>
      <c r="P1250" s="65"/>
      <c r="Q1250" s="65"/>
      <c r="R1250" s="65"/>
    </row>
    <row r="1251" spans="1:18" s="68" customFormat="1">
      <c r="A1251" s="61"/>
      <c r="B1251" s="62"/>
      <c r="C1251" s="62"/>
      <c r="D1251" s="63"/>
      <c r="E1251" s="61"/>
      <c r="F1251" s="61"/>
      <c r="G1251" s="61"/>
      <c r="H1251" s="64"/>
      <c r="I1251" s="74"/>
      <c r="K1251" s="65"/>
      <c r="L1251" s="65"/>
      <c r="M1251" s="65"/>
      <c r="N1251" s="65"/>
      <c r="O1251" s="65"/>
      <c r="P1251" s="65"/>
      <c r="Q1251" s="65"/>
      <c r="R1251" s="65"/>
    </row>
    <row r="1252" spans="1:18" s="68" customFormat="1">
      <c r="A1252" s="61"/>
      <c r="B1252" s="62"/>
      <c r="C1252" s="62"/>
      <c r="D1252" s="63"/>
      <c r="E1252" s="61"/>
      <c r="F1252" s="61"/>
      <c r="G1252" s="61"/>
      <c r="H1252" s="64"/>
      <c r="I1252" s="74"/>
      <c r="K1252" s="65"/>
      <c r="L1252" s="65"/>
      <c r="M1252" s="65"/>
      <c r="N1252" s="65"/>
      <c r="O1252" s="65"/>
      <c r="P1252" s="65"/>
      <c r="Q1252" s="65"/>
      <c r="R1252" s="65"/>
    </row>
    <row r="1253" spans="1:18" s="68" customFormat="1">
      <c r="A1253" s="61"/>
      <c r="B1253" s="62"/>
      <c r="C1253" s="62"/>
      <c r="D1253" s="63"/>
      <c r="E1253" s="61"/>
      <c r="F1253" s="61"/>
      <c r="G1253" s="61"/>
      <c r="H1253" s="64"/>
      <c r="I1253" s="74"/>
      <c r="K1253" s="65"/>
      <c r="L1253" s="65"/>
      <c r="M1253" s="65"/>
      <c r="N1253" s="65"/>
      <c r="O1253" s="65"/>
      <c r="P1253" s="65"/>
      <c r="Q1253" s="65"/>
      <c r="R1253" s="65"/>
    </row>
    <row r="1254" spans="1:18" s="68" customFormat="1">
      <c r="A1254" s="61"/>
      <c r="B1254" s="62"/>
      <c r="C1254" s="62"/>
      <c r="D1254" s="63"/>
      <c r="E1254" s="61"/>
      <c r="F1254" s="61"/>
      <c r="G1254" s="61"/>
      <c r="H1254" s="64"/>
      <c r="I1254" s="74"/>
      <c r="K1254" s="65"/>
      <c r="L1254" s="65"/>
      <c r="M1254" s="65"/>
      <c r="N1254" s="65"/>
      <c r="O1254" s="65"/>
      <c r="P1254" s="65"/>
      <c r="Q1254" s="65"/>
      <c r="R1254" s="65"/>
    </row>
    <row r="1255" spans="1:18" s="68" customFormat="1">
      <c r="A1255" s="61"/>
      <c r="B1255" s="62"/>
      <c r="C1255" s="62"/>
      <c r="D1255" s="63"/>
      <c r="E1255" s="61"/>
      <c r="F1255" s="61"/>
      <c r="G1255" s="61"/>
      <c r="H1255" s="64"/>
      <c r="I1255" s="74"/>
      <c r="K1255" s="65"/>
      <c r="L1255" s="65"/>
      <c r="M1255" s="65"/>
      <c r="N1255" s="65"/>
      <c r="O1255" s="65"/>
      <c r="P1255" s="65"/>
      <c r="Q1255" s="65"/>
      <c r="R1255" s="65"/>
    </row>
    <row r="1256" spans="1:18" s="68" customFormat="1">
      <c r="A1256" s="61"/>
      <c r="B1256" s="62"/>
      <c r="C1256" s="62"/>
      <c r="D1256" s="63"/>
      <c r="E1256" s="61"/>
      <c r="F1256" s="61"/>
      <c r="G1256" s="61"/>
      <c r="H1256" s="64"/>
      <c r="I1256" s="74"/>
      <c r="K1256" s="65"/>
      <c r="L1256" s="65"/>
      <c r="M1256" s="65"/>
      <c r="N1256" s="65"/>
      <c r="O1256" s="65"/>
      <c r="P1256" s="65"/>
      <c r="Q1256" s="65"/>
      <c r="R1256" s="65"/>
    </row>
    <row r="1257" spans="1:18" s="68" customFormat="1">
      <c r="A1257" s="61"/>
      <c r="B1257" s="62"/>
      <c r="C1257" s="62"/>
      <c r="D1257" s="63"/>
      <c r="E1257" s="61"/>
      <c r="F1257" s="61"/>
      <c r="G1257" s="61"/>
      <c r="H1257" s="64"/>
      <c r="I1257" s="74"/>
      <c r="K1257" s="65"/>
      <c r="L1257" s="65"/>
      <c r="M1257" s="65"/>
      <c r="N1257" s="65"/>
      <c r="O1257" s="65"/>
      <c r="P1257" s="65"/>
      <c r="Q1257" s="65"/>
      <c r="R1257" s="65"/>
    </row>
    <row r="1258" spans="1:18" s="68" customFormat="1">
      <c r="A1258" s="61"/>
      <c r="B1258" s="62"/>
      <c r="C1258" s="62"/>
      <c r="D1258" s="63"/>
      <c r="E1258" s="61"/>
      <c r="F1258" s="61"/>
      <c r="G1258" s="61"/>
      <c r="H1258" s="64"/>
      <c r="I1258" s="74"/>
      <c r="K1258" s="65"/>
      <c r="L1258" s="65"/>
      <c r="M1258" s="65"/>
      <c r="N1258" s="65"/>
      <c r="O1258" s="65"/>
      <c r="P1258" s="65"/>
      <c r="Q1258" s="65"/>
      <c r="R1258" s="65"/>
    </row>
    <row r="1259" spans="1:18" s="68" customFormat="1">
      <c r="A1259" s="61"/>
      <c r="B1259" s="62"/>
      <c r="C1259" s="62"/>
      <c r="D1259" s="63"/>
      <c r="E1259" s="61"/>
      <c r="F1259" s="61"/>
      <c r="G1259" s="61"/>
      <c r="H1259" s="64"/>
      <c r="I1259" s="74"/>
      <c r="K1259" s="65"/>
      <c r="L1259" s="65"/>
      <c r="M1259" s="65"/>
      <c r="N1259" s="65"/>
      <c r="O1259" s="65"/>
      <c r="P1259" s="65"/>
      <c r="Q1259" s="65"/>
      <c r="R1259" s="65"/>
    </row>
    <row r="1260" spans="1:18" s="68" customFormat="1">
      <c r="A1260" s="61"/>
      <c r="B1260" s="62"/>
      <c r="C1260" s="62"/>
      <c r="D1260" s="63"/>
      <c r="E1260" s="61"/>
      <c r="F1260" s="61"/>
      <c r="G1260" s="61"/>
      <c r="H1260" s="64"/>
      <c r="I1260" s="74"/>
      <c r="K1260" s="65"/>
      <c r="L1260" s="65"/>
      <c r="M1260" s="65"/>
      <c r="N1260" s="65"/>
      <c r="O1260" s="65"/>
      <c r="P1260" s="65"/>
      <c r="Q1260" s="65"/>
      <c r="R1260" s="65"/>
    </row>
    <row r="1261" spans="1:18" s="68" customFormat="1">
      <c r="A1261" s="61"/>
      <c r="B1261" s="62"/>
      <c r="C1261" s="62"/>
      <c r="D1261" s="63"/>
      <c r="E1261" s="61"/>
      <c r="F1261" s="61"/>
      <c r="G1261" s="61"/>
      <c r="H1261" s="64"/>
      <c r="I1261" s="74"/>
      <c r="K1261" s="65"/>
      <c r="L1261" s="65"/>
      <c r="M1261" s="65"/>
      <c r="N1261" s="65"/>
      <c r="O1261" s="65"/>
      <c r="P1261" s="65"/>
      <c r="Q1261" s="65"/>
      <c r="R1261" s="65"/>
    </row>
    <row r="1262" spans="1:18" s="68" customFormat="1">
      <c r="A1262" s="61"/>
      <c r="B1262" s="62"/>
      <c r="C1262" s="62"/>
      <c r="D1262" s="63"/>
      <c r="E1262" s="61"/>
      <c r="F1262" s="61"/>
      <c r="G1262" s="61"/>
      <c r="H1262" s="64"/>
      <c r="I1262" s="74"/>
      <c r="K1262" s="65"/>
      <c r="L1262" s="65"/>
      <c r="M1262" s="65"/>
      <c r="N1262" s="65"/>
      <c r="O1262" s="65"/>
      <c r="P1262" s="65"/>
      <c r="Q1262" s="65"/>
      <c r="R1262" s="65"/>
    </row>
    <row r="1263" spans="1:18" s="68" customFormat="1">
      <c r="A1263" s="61"/>
      <c r="B1263" s="62"/>
      <c r="C1263" s="62"/>
      <c r="D1263" s="63"/>
      <c r="E1263" s="61"/>
      <c r="F1263" s="61"/>
      <c r="G1263" s="61"/>
      <c r="H1263" s="64"/>
      <c r="I1263" s="74"/>
      <c r="K1263" s="65"/>
      <c r="L1263" s="65"/>
      <c r="M1263" s="65"/>
      <c r="N1263" s="65"/>
      <c r="O1263" s="65"/>
      <c r="P1263" s="65"/>
      <c r="Q1263" s="65"/>
      <c r="R1263" s="65"/>
    </row>
    <row r="1264" spans="1:18" s="68" customFormat="1">
      <c r="A1264" s="61"/>
      <c r="B1264" s="62"/>
      <c r="C1264" s="62"/>
      <c r="D1264" s="63"/>
      <c r="E1264" s="61"/>
      <c r="F1264" s="61"/>
      <c r="G1264" s="61"/>
      <c r="H1264" s="64"/>
      <c r="I1264" s="74"/>
      <c r="K1264" s="65"/>
      <c r="L1264" s="65"/>
      <c r="M1264" s="65"/>
      <c r="N1264" s="65"/>
      <c r="O1264" s="65"/>
      <c r="P1264" s="65"/>
      <c r="Q1264" s="65"/>
      <c r="R1264" s="65"/>
    </row>
    <row r="1265" spans="1:18" s="68" customFormat="1">
      <c r="A1265" s="61"/>
      <c r="B1265" s="62"/>
      <c r="C1265" s="62"/>
      <c r="D1265" s="63"/>
      <c r="E1265" s="61"/>
      <c r="F1265" s="61"/>
      <c r="G1265" s="61"/>
      <c r="H1265" s="64"/>
      <c r="I1265" s="74"/>
      <c r="K1265" s="65"/>
      <c r="L1265" s="65"/>
      <c r="M1265" s="65"/>
      <c r="N1265" s="65"/>
      <c r="O1265" s="65"/>
      <c r="P1265" s="65"/>
      <c r="Q1265" s="65"/>
      <c r="R1265" s="65"/>
    </row>
    <row r="1266" spans="1:18" s="68" customFormat="1">
      <c r="A1266" s="61"/>
      <c r="B1266" s="62"/>
      <c r="C1266" s="62"/>
      <c r="D1266" s="63"/>
      <c r="E1266" s="61"/>
      <c r="F1266" s="61"/>
      <c r="G1266" s="61"/>
      <c r="H1266" s="64"/>
      <c r="I1266" s="74"/>
      <c r="K1266" s="65"/>
      <c r="L1266" s="65"/>
      <c r="M1266" s="65"/>
      <c r="N1266" s="65"/>
      <c r="O1266" s="65"/>
      <c r="P1266" s="65"/>
      <c r="Q1266" s="65"/>
      <c r="R1266" s="65"/>
    </row>
    <row r="1267" spans="1:18" s="68" customFormat="1">
      <c r="A1267" s="61"/>
      <c r="B1267" s="62"/>
      <c r="C1267" s="62"/>
      <c r="D1267" s="63"/>
      <c r="E1267" s="61"/>
      <c r="F1267" s="61"/>
      <c r="G1267" s="61"/>
      <c r="H1267" s="64"/>
      <c r="I1267" s="74"/>
      <c r="K1267" s="65"/>
      <c r="L1267" s="65"/>
      <c r="M1267" s="65"/>
      <c r="N1267" s="65"/>
      <c r="O1267" s="65"/>
      <c r="P1267" s="65"/>
      <c r="Q1267" s="65"/>
      <c r="R1267" s="65"/>
    </row>
    <row r="1268" spans="1:18" s="68" customFormat="1">
      <c r="A1268" s="61"/>
      <c r="B1268" s="62"/>
      <c r="C1268" s="62"/>
      <c r="D1268" s="63"/>
      <c r="E1268" s="61"/>
      <c r="F1268" s="61"/>
      <c r="G1268" s="61"/>
      <c r="H1268" s="64"/>
      <c r="I1268" s="74"/>
      <c r="K1268" s="65"/>
      <c r="L1268" s="65"/>
      <c r="M1268" s="65"/>
      <c r="N1268" s="65"/>
      <c r="O1268" s="65"/>
      <c r="P1268" s="65"/>
      <c r="Q1268" s="65"/>
      <c r="R1268" s="65"/>
    </row>
    <row r="1269" spans="1:18" s="68" customFormat="1">
      <c r="A1269" s="61"/>
      <c r="B1269" s="62"/>
      <c r="C1269" s="62"/>
      <c r="D1269" s="63"/>
      <c r="E1269" s="61"/>
      <c r="F1269" s="61"/>
      <c r="G1269" s="61"/>
      <c r="H1269" s="64"/>
      <c r="I1269" s="74"/>
      <c r="K1269" s="65"/>
      <c r="L1269" s="65"/>
      <c r="M1269" s="65"/>
      <c r="N1269" s="65"/>
      <c r="O1269" s="65"/>
      <c r="P1269" s="65"/>
      <c r="Q1269" s="65"/>
      <c r="R1269" s="65"/>
    </row>
    <row r="1270" spans="1:18" s="68" customFormat="1">
      <c r="A1270" s="61"/>
      <c r="B1270" s="62"/>
      <c r="C1270" s="62"/>
      <c r="D1270" s="63"/>
      <c r="E1270" s="61"/>
      <c r="F1270" s="61"/>
      <c r="G1270" s="61"/>
      <c r="H1270" s="64"/>
      <c r="I1270" s="74"/>
      <c r="K1270" s="65"/>
      <c r="L1270" s="65"/>
      <c r="M1270" s="65"/>
      <c r="N1270" s="65"/>
      <c r="O1270" s="65"/>
      <c r="P1270" s="65"/>
      <c r="Q1270" s="65"/>
      <c r="R1270" s="65"/>
    </row>
    <row r="1271" spans="1:18" s="68" customFormat="1">
      <c r="A1271" s="61"/>
      <c r="B1271" s="62"/>
      <c r="C1271" s="62"/>
      <c r="D1271" s="63"/>
      <c r="E1271" s="61"/>
      <c r="F1271" s="61"/>
      <c r="G1271" s="61"/>
      <c r="H1271" s="64"/>
      <c r="I1271" s="74"/>
      <c r="K1271" s="65"/>
      <c r="L1271" s="65"/>
      <c r="M1271" s="65"/>
      <c r="N1271" s="65"/>
      <c r="O1271" s="65"/>
      <c r="P1271" s="65"/>
      <c r="Q1271" s="65"/>
      <c r="R1271" s="65"/>
    </row>
    <row r="1272" spans="1:18" s="68" customFormat="1">
      <c r="A1272" s="61"/>
      <c r="B1272" s="62"/>
      <c r="C1272" s="62"/>
      <c r="D1272" s="63"/>
      <c r="E1272" s="61"/>
      <c r="F1272" s="61"/>
      <c r="G1272" s="61"/>
      <c r="H1272" s="64"/>
      <c r="I1272" s="74"/>
      <c r="K1272" s="65"/>
      <c r="L1272" s="65"/>
      <c r="M1272" s="65"/>
      <c r="N1272" s="65"/>
      <c r="O1272" s="65"/>
      <c r="P1272" s="65"/>
      <c r="Q1272" s="65"/>
      <c r="R1272" s="65"/>
    </row>
    <row r="1273" spans="1:18" s="68" customFormat="1">
      <c r="A1273" s="61"/>
      <c r="B1273" s="62"/>
      <c r="C1273" s="62"/>
      <c r="D1273" s="63"/>
      <c r="E1273" s="61"/>
      <c r="F1273" s="61"/>
      <c r="G1273" s="61"/>
      <c r="H1273" s="64"/>
      <c r="I1273" s="74"/>
      <c r="K1273" s="65"/>
      <c r="L1273" s="65"/>
      <c r="M1273" s="65"/>
      <c r="N1273" s="65"/>
      <c r="O1273" s="65"/>
      <c r="P1273" s="65"/>
      <c r="Q1273" s="65"/>
      <c r="R1273" s="65"/>
    </row>
    <row r="1274" spans="1:18" s="68" customFormat="1">
      <c r="A1274" s="61"/>
      <c r="B1274" s="62"/>
      <c r="C1274" s="62"/>
      <c r="D1274" s="63"/>
      <c r="E1274" s="61"/>
      <c r="F1274" s="61"/>
      <c r="G1274" s="61"/>
      <c r="H1274" s="64"/>
      <c r="I1274" s="74"/>
      <c r="K1274" s="65"/>
      <c r="L1274" s="65"/>
      <c r="M1274" s="65"/>
      <c r="N1274" s="65"/>
      <c r="O1274" s="65"/>
      <c r="P1274" s="65"/>
      <c r="Q1274" s="65"/>
      <c r="R1274" s="65"/>
    </row>
    <row r="1275" spans="1:18" s="68" customFormat="1">
      <c r="A1275" s="61"/>
      <c r="B1275" s="62"/>
      <c r="C1275" s="62"/>
      <c r="D1275" s="63"/>
      <c r="E1275" s="61"/>
      <c r="F1275" s="61"/>
      <c r="G1275" s="61"/>
      <c r="H1275" s="64"/>
      <c r="I1275" s="74"/>
      <c r="K1275" s="65"/>
      <c r="L1275" s="65"/>
      <c r="M1275" s="65"/>
      <c r="N1275" s="65"/>
      <c r="O1275" s="65"/>
      <c r="P1275" s="65"/>
      <c r="Q1275" s="65"/>
      <c r="R1275" s="65"/>
    </row>
    <row r="1276" spans="1:18" s="68" customFormat="1">
      <c r="A1276" s="61"/>
      <c r="B1276" s="62"/>
      <c r="C1276" s="62"/>
      <c r="D1276" s="63"/>
      <c r="E1276" s="61"/>
      <c r="F1276" s="61"/>
      <c r="G1276" s="61"/>
      <c r="H1276" s="64"/>
      <c r="I1276" s="74"/>
      <c r="K1276" s="65"/>
      <c r="L1276" s="65"/>
      <c r="M1276" s="65"/>
      <c r="N1276" s="65"/>
      <c r="O1276" s="65"/>
      <c r="P1276" s="65"/>
      <c r="Q1276" s="65"/>
      <c r="R1276" s="65"/>
    </row>
    <row r="1277" spans="1:18" s="68" customFormat="1">
      <c r="A1277" s="61"/>
      <c r="B1277" s="62"/>
      <c r="C1277" s="62"/>
      <c r="D1277" s="63"/>
      <c r="E1277" s="61"/>
      <c r="F1277" s="61"/>
      <c r="G1277" s="61"/>
      <c r="H1277" s="64"/>
      <c r="I1277" s="74"/>
      <c r="K1277" s="65"/>
      <c r="L1277" s="65"/>
      <c r="M1277" s="65"/>
      <c r="N1277" s="65"/>
      <c r="O1277" s="65"/>
      <c r="P1277" s="65"/>
      <c r="Q1277" s="65"/>
      <c r="R1277" s="65"/>
    </row>
    <row r="1278" spans="1:18" s="68" customFormat="1">
      <c r="A1278" s="61"/>
      <c r="B1278" s="62"/>
      <c r="C1278" s="62"/>
      <c r="D1278" s="63"/>
      <c r="E1278" s="61"/>
      <c r="F1278" s="61"/>
      <c r="G1278" s="61"/>
      <c r="H1278" s="64"/>
      <c r="I1278" s="74"/>
      <c r="K1278" s="65"/>
      <c r="L1278" s="65"/>
      <c r="M1278" s="65"/>
      <c r="N1278" s="65"/>
      <c r="O1278" s="65"/>
      <c r="P1278" s="65"/>
      <c r="Q1278" s="65"/>
      <c r="R1278" s="65"/>
    </row>
    <row r="1279" spans="1:18" s="68" customFormat="1">
      <c r="A1279" s="61"/>
      <c r="B1279" s="62"/>
      <c r="C1279" s="62"/>
      <c r="D1279" s="63"/>
      <c r="E1279" s="61"/>
      <c r="F1279" s="61"/>
      <c r="G1279" s="61"/>
      <c r="H1279" s="64"/>
      <c r="I1279" s="74"/>
      <c r="K1279" s="65"/>
      <c r="L1279" s="65"/>
      <c r="M1279" s="65"/>
      <c r="N1279" s="65"/>
      <c r="O1279" s="65"/>
      <c r="P1279" s="65"/>
      <c r="Q1279" s="65"/>
      <c r="R1279" s="65"/>
    </row>
    <row r="1280" spans="1:18" s="68" customFormat="1">
      <c r="A1280" s="61"/>
      <c r="B1280" s="62"/>
      <c r="C1280" s="62"/>
      <c r="D1280" s="63"/>
      <c r="E1280" s="61"/>
      <c r="F1280" s="61"/>
      <c r="G1280" s="61"/>
      <c r="H1280" s="64"/>
      <c r="I1280" s="74"/>
      <c r="K1280" s="65"/>
      <c r="L1280" s="65"/>
      <c r="M1280" s="65"/>
      <c r="N1280" s="65"/>
      <c r="O1280" s="65"/>
      <c r="P1280" s="65"/>
      <c r="Q1280" s="65"/>
      <c r="R1280" s="65"/>
    </row>
    <row r="1281" spans="1:18" s="68" customFormat="1">
      <c r="A1281" s="61"/>
      <c r="B1281" s="62"/>
      <c r="C1281" s="62"/>
      <c r="D1281" s="63"/>
      <c r="E1281" s="61"/>
      <c r="F1281" s="61"/>
      <c r="G1281" s="61"/>
      <c r="H1281" s="64"/>
      <c r="I1281" s="74"/>
      <c r="K1281" s="65"/>
      <c r="L1281" s="65"/>
      <c r="M1281" s="65"/>
      <c r="N1281" s="65"/>
      <c r="O1281" s="65"/>
      <c r="P1281" s="65"/>
      <c r="Q1281" s="65"/>
      <c r="R1281" s="65"/>
    </row>
    <row r="1282" spans="1:18" s="68" customFormat="1">
      <c r="A1282" s="61"/>
      <c r="B1282" s="62"/>
      <c r="C1282" s="62"/>
      <c r="D1282" s="63"/>
      <c r="E1282" s="61"/>
      <c r="F1282" s="61"/>
      <c r="G1282" s="61"/>
      <c r="H1282" s="64"/>
      <c r="I1282" s="74"/>
      <c r="K1282" s="65"/>
      <c r="L1282" s="65"/>
      <c r="M1282" s="65"/>
      <c r="N1282" s="65"/>
      <c r="O1282" s="65"/>
      <c r="P1282" s="65"/>
      <c r="Q1282" s="65"/>
      <c r="R1282" s="65"/>
    </row>
    <row r="1283" spans="1:18" s="68" customFormat="1">
      <c r="A1283" s="61"/>
      <c r="B1283" s="62"/>
      <c r="C1283" s="62"/>
      <c r="D1283" s="63"/>
      <c r="E1283" s="61"/>
      <c r="F1283" s="61"/>
      <c r="G1283" s="61"/>
      <c r="H1283" s="64"/>
      <c r="I1283" s="74"/>
      <c r="K1283" s="65"/>
      <c r="L1283" s="65"/>
      <c r="M1283" s="65"/>
      <c r="N1283" s="65"/>
      <c r="O1283" s="65"/>
      <c r="P1283" s="65"/>
      <c r="Q1283" s="65"/>
      <c r="R1283" s="65"/>
    </row>
    <row r="1284" spans="1:18" s="68" customFormat="1">
      <c r="A1284" s="61"/>
      <c r="B1284" s="62"/>
      <c r="C1284" s="62"/>
      <c r="D1284" s="63"/>
      <c r="E1284" s="61"/>
      <c r="F1284" s="61"/>
      <c r="G1284" s="61"/>
      <c r="H1284" s="64"/>
      <c r="I1284" s="74"/>
      <c r="K1284" s="65"/>
      <c r="L1284" s="65"/>
      <c r="M1284" s="65"/>
      <c r="N1284" s="65"/>
      <c r="O1284" s="65"/>
      <c r="P1284" s="65"/>
      <c r="Q1284" s="65"/>
      <c r="R1284" s="65"/>
    </row>
    <row r="1285" spans="1:18" s="68" customFormat="1">
      <c r="A1285" s="61"/>
      <c r="B1285" s="62"/>
      <c r="C1285" s="62"/>
      <c r="D1285" s="63"/>
      <c r="E1285" s="61"/>
      <c r="F1285" s="61"/>
      <c r="G1285" s="61"/>
      <c r="H1285" s="64"/>
      <c r="I1285" s="74"/>
      <c r="K1285" s="65"/>
      <c r="L1285" s="65"/>
      <c r="M1285" s="65"/>
      <c r="N1285" s="65"/>
      <c r="O1285" s="65"/>
      <c r="P1285" s="65"/>
      <c r="Q1285" s="65"/>
      <c r="R1285" s="65"/>
    </row>
    <row r="1286" spans="1:18" s="68" customFormat="1">
      <c r="A1286" s="61"/>
      <c r="B1286" s="62"/>
      <c r="C1286" s="62"/>
      <c r="D1286" s="63"/>
      <c r="E1286" s="61"/>
      <c r="F1286" s="61"/>
      <c r="G1286" s="61"/>
      <c r="H1286" s="64"/>
      <c r="I1286" s="74"/>
      <c r="K1286" s="65"/>
      <c r="L1286" s="65"/>
      <c r="M1286" s="65"/>
      <c r="N1286" s="65"/>
      <c r="O1286" s="65"/>
      <c r="P1286" s="65"/>
      <c r="Q1286" s="65"/>
      <c r="R1286" s="65"/>
    </row>
    <row r="1287" spans="1:18" s="68" customFormat="1">
      <c r="A1287" s="61"/>
      <c r="B1287" s="62"/>
      <c r="C1287" s="62"/>
      <c r="D1287" s="63"/>
      <c r="E1287" s="61"/>
      <c r="F1287" s="61"/>
      <c r="G1287" s="61"/>
      <c r="H1287" s="64"/>
      <c r="I1287" s="74"/>
      <c r="K1287" s="65"/>
      <c r="L1287" s="65"/>
      <c r="M1287" s="65"/>
      <c r="N1287" s="65"/>
      <c r="O1287" s="65"/>
      <c r="P1287" s="65"/>
      <c r="Q1287" s="65"/>
      <c r="R1287" s="65"/>
    </row>
    <row r="1288" spans="1:18" s="68" customFormat="1">
      <c r="A1288" s="61"/>
      <c r="B1288" s="62"/>
      <c r="C1288" s="62"/>
      <c r="D1288" s="63"/>
      <c r="E1288" s="61"/>
      <c r="F1288" s="61"/>
      <c r="G1288" s="61"/>
      <c r="H1288" s="64"/>
      <c r="I1288" s="74"/>
      <c r="K1288" s="65"/>
      <c r="L1288" s="65"/>
      <c r="M1288" s="65"/>
      <c r="N1288" s="65"/>
      <c r="O1288" s="65"/>
      <c r="P1288" s="65"/>
      <c r="Q1288" s="65"/>
      <c r="R1288" s="65"/>
    </row>
    <row r="1289" spans="1:18" s="68" customFormat="1">
      <c r="A1289" s="61"/>
      <c r="B1289" s="62"/>
      <c r="C1289" s="62"/>
      <c r="D1289" s="63"/>
      <c r="E1289" s="61"/>
      <c r="F1289" s="61"/>
      <c r="G1289" s="61"/>
      <c r="H1289" s="64"/>
      <c r="I1289" s="74"/>
      <c r="K1289" s="65"/>
      <c r="L1289" s="65"/>
      <c r="M1289" s="65"/>
      <c r="N1289" s="65"/>
      <c r="O1289" s="65"/>
      <c r="P1289" s="65"/>
      <c r="Q1289" s="65"/>
      <c r="R1289" s="65"/>
    </row>
    <row r="1290" spans="1:18" s="68" customFormat="1">
      <c r="A1290" s="61"/>
      <c r="B1290" s="62"/>
      <c r="C1290" s="62"/>
      <c r="D1290" s="63"/>
      <c r="E1290" s="61"/>
      <c r="F1290" s="61"/>
      <c r="G1290" s="61"/>
      <c r="H1290" s="64"/>
      <c r="I1290" s="74"/>
      <c r="K1290" s="65"/>
      <c r="L1290" s="65"/>
      <c r="M1290" s="65"/>
      <c r="N1290" s="65"/>
      <c r="O1290" s="65"/>
      <c r="P1290" s="65"/>
      <c r="Q1290" s="65"/>
      <c r="R1290" s="65"/>
    </row>
    <row r="1291" spans="1:18" s="68" customFormat="1">
      <c r="A1291" s="61"/>
      <c r="B1291" s="62"/>
      <c r="C1291" s="62"/>
      <c r="D1291" s="63"/>
      <c r="E1291" s="61"/>
      <c r="F1291" s="61"/>
      <c r="G1291" s="61"/>
      <c r="H1291" s="64"/>
      <c r="I1291" s="74"/>
      <c r="K1291" s="65"/>
      <c r="L1291" s="65"/>
      <c r="M1291" s="65"/>
      <c r="N1291" s="65"/>
      <c r="O1291" s="65"/>
      <c r="P1291" s="65"/>
      <c r="Q1291" s="65"/>
      <c r="R1291" s="65"/>
    </row>
    <row r="1292" spans="1:18" s="68" customFormat="1">
      <c r="A1292" s="61"/>
      <c r="B1292" s="62"/>
      <c r="C1292" s="62"/>
      <c r="D1292" s="63"/>
      <c r="E1292" s="61"/>
      <c r="F1292" s="61"/>
      <c r="G1292" s="61"/>
      <c r="H1292" s="64"/>
      <c r="I1292" s="74"/>
      <c r="K1292" s="65"/>
      <c r="L1292" s="65"/>
      <c r="M1292" s="65"/>
      <c r="N1292" s="65"/>
      <c r="O1292" s="65"/>
      <c r="P1292" s="65"/>
      <c r="Q1292" s="65"/>
      <c r="R1292" s="65"/>
    </row>
    <row r="1293" spans="1:18" s="68" customFormat="1">
      <c r="A1293" s="61"/>
      <c r="B1293" s="62"/>
      <c r="C1293" s="62"/>
      <c r="D1293" s="63"/>
      <c r="E1293" s="61"/>
      <c r="F1293" s="61"/>
      <c r="G1293" s="61"/>
      <c r="H1293" s="64"/>
      <c r="I1293" s="74"/>
      <c r="K1293" s="65"/>
      <c r="L1293" s="65"/>
      <c r="M1293" s="65"/>
      <c r="N1293" s="65"/>
      <c r="O1293" s="65"/>
      <c r="P1293" s="65"/>
      <c r="Q1293" s="65"/>
      <c r="R1293" s="65"/>
    </row>
    <row r="1294" spans="1:18" s="68" customFormat="1">
      <c r="A1294" s="61"/>
      <c r="B1294" s="62"/>
      <c r="C1294" s="62"/>
      <c r="D1294" s="63"/>
      <c r="E1294" s="61"/>
      <c r="F1294" s="61"/>
      <c r="G1294" s="61"/>
      <c r="H1294" s="64"/>
      <c r="I1294" s="74"/>
      <c r="K1294" s="65"/>
      <c r="L1294" s="65"/>
      <c r="M1294" s="65"/>
      <c r="N1294" s="65"/>
      <c r="O1294" s="65"/>
      <c r="P1294" s="65"/>
      <c r="Q1294" s="65"/>
      <c r="R1294" s="65"/>
    </row>
    <row r="1295" spans="1:18" s="68" customFormat="1">
      <c r="A1295" s="61"/>
      <c r="B1295" s="62"/>
      <c r="C1295" s="62"/>
      <c r="D1295" s="63"/>
      <c r="E1295" s="61"/>
      <c r="F1295" s="61"/>
      <c r="G1295" s="61"/>
      <c r="H1295" s="64"/>
      <c r="I1295" s="74"/>
      <c r="K1295" s="65"/>
      <c r="L1295" s="65"/>
      <c r="M1295" s="65"/>
      <c r="N1295" s="65"/>
      <c r="O1295" s="65"/>
      <c r="P1295" s="65"/>
      <c r="Q1295" s="65"/>
      <c r="R1295" s="65"/>
    </row>
    <row r="1296" spans="1:18" s="68" customFormat="1">
      <c r="A1296" s="61"/>
      <c r="B1296" s="62"/>
      <c r="C1296" s="62"/>
      <c r="D1296" s="63"/>
      <c r="E1296" s="61"/>
      <c r="F1296" s="61"/>
      <c r="G1296" s="61"/>
      <c r="H1296" s="64"/>
      <c r="I1296" s="74"/>
      <c r="K1296" s="65"/>
      <c r="L1296" s="65"/>
      <c r="M1296" s="65"/>
      <c r="N1296" s="65"/>
      <c r="O1296" s="65"/>
      <c r="P1296" s="65"/>
      <c r="Q1296" s="65"/>
      <c r="R1296" s="65"/>
    </row>
    <row r="1297" spans="1:18" s="68" customFormat="1">
      <c r="A1297" s="61"/>
      <c r="B1297" s="62"/>
      <c r="C1297" s="62"/>
      <c r="D1297" s="63"/>
      <c r="E1297" s="61"/>
      <c r="F1297" s="61"/>
      <c r="G1297" s="61"/>
      <c r="H1297" s="64"/>
      <c r="I1297" s="74"/>
      <c r="K1297" s="65"/>
      <c r="L1297" s="65"/>
      <c r="M1297" s="65"/>
      <c r="N1297" s="65"/>
      <c r="O1297" s="65"/>
      <c r="P1297" s="65"/>
      <c r="Q1297" s="65"/>
      <c r="R1297" s="65"/>
    </row>
    <row r="1298" spans="1:18" s="68" customFormat="1">
      <c r="A1298" s="61"/>
      <c r="B1298" s="62"/>
      <c r="C1298" s="62"/>
      <c r="D1298" s="63"/>
      <c r="E1298" s="61"/>
      <c r="F1298" s="61"/>
      <c r="G1298" s="61"/>
      <c r="H1298" s="64"/>
      <c r="I1298" s="74"/>
      <c r="K1298" s="65"/>
      <c r="L1298" s="65"/>
      <c r="M1298" s="65"/>
      <c r="N1298" s="65"/>
      <c r="O1298" s="65"/>
      <c r="P1298" s="65"/>
      <c r="Q1298" s="65"/>
      <c r="R1298" s="65"/>
    </row>
    <row r="1299" spans="1:18" s="68" customFormat="1">
      <c r="A1299" s="61"/>
      <c r="B1299" s="62"/>
      <c r="C1299" s="62"/>
      <c r="D1299" s="63"/>
      <c r="E1299" s="61"/>
      <c r="F1299" s="61"/>
      <c r="G1299" s="61"/>
      <c r="H1299" s="64"/>
      <c r="I1299" s="74"/>
      <c r="K1299" s="65"/>
      <c r="L1299" s="65"/>
      <c r="M1299" s="65"/>
      <c r="N1299" s="65"/>
      <c r="O1299" s="65"/>
      <c r="P1299" s="65"/>
      <c r="Q1299" s="65"/>
      <c r="R1299" s="65"/>
    </row>
    <row r="1300" spans="1:18" s="68" customFormat="1">
      <c r="A1300" s="61"/>
      <c r="B1300" s="62"/>
      <c r="C1300" s="62"/>
      <c r="D1300" s="63"/>
      <c r="E1300" s="61"/>
      <c r="F1300" s="61"/>
      <c r="G1300" s="61"/>
      <c r="H1300" s="64"/>
      <c r="I1300" s="74"/>
      <c r="K1300" s="65"/>
      <c r="L1300" s="65"/>
      <c r="M1300" s="65"/>
      <c r="N1300" s="65"/>
      <c r="O1300" s="65"/>
      <c r="P1300" s="65"/>
      <c r="Q1300" s="65"/>
      <c r="R1300" s="65"/>
    </row>
    <row r="1301" spans="1:18" s="68" customFormat="1">
      <c r="A1301" s="61"/>
      <c r="B1301" s="62"/>
      <c r="C1301" s="62"/>
      <c r="D1301" s="63"/>
      <c r="E1301" s="61"/>
      <c r="F1301" s="61"/>
      <c r="G1301" s="61"/>
      <c r="H1301" s="64"/>
      <c r="I1301" s="74"/>
      <c r="K1301" s="65"/>
      <c r="L1301" s="65"/>
      <c r="M1301" s="65"/>
      <c r="N1301" s="65"/>
      <c r="O1301" s="65"/>
      <c r="P1301" s="65"/>
      <c r="Q1301" s="65"/>
      <c r="R1301" s="65"/>
    </row>
    <row r="1302" spans="1:18" s="68" customFormat="1">
      <c r="A1302" s="61"/>
      <c r="B1302" s="62"/>
      <c r="C1302" s="62"/>
      <c r="D1302" s="63"/>
      <c r="E1302" s="61"/>
      <c r="F1302" s="61"/>
      <c r="G1302" s="61"/>
      <c r="H1302" s="64"/>
      <c r="I1302" s="74"/>
      <c r="K1302" s="65"/>
      <c r="L1302" s="65"/>
      <c r="M1302" s="65"/>
      <c r="N1302" s="65"/>
      <c r="O1302" s="65"/>
      <c r="P1302" s="65"/>
      <c r="Q1302" s="65"/>
      <c r="R1302" s="65"/>
    </row>
    <row r="1303" spans="1:18" s="68" customFormat="1">
      <c r="A1303" s="61"/>
      <c r="B1303" s="62"/>
      <c r="C1303" s="62"/>
      <c r="D1303" s="63"/>
      <c r="E1303" s="61"/>
      <c r="F1303" s="61"/>
      <c r="G1303" s="61"/>
      <c r="H1303" s="64"/>
      <c r="I1303" s="74"/>
      <c r="K1303" s="65"/>
      <c r="L1303" s="65"/>
      <c r="M1303" s="65"/>
      <c r="N1303" s="65"/>
      <c r="O1303" s="65"/>
      <c r="P1303" s="65"/>
      <c r="Q1303" s="65"/>
      <c r="R1303" s="65"/>
    </row>
    <row r="1304" spans="1:18" s="68" customFormat="1">
      <c r="A1304" s="61"/>
      <c r="B1304" s="62"/>
      <c r="C1304" s="62"/>
      <c r="D1304" s="63"/>
      <c r="E1304" s="61"/>
      <c r="F1304" s="61"/>
      <c r="G1304" s="61"/>
      <c r="H1304" s="64"/>
      <c r="I1304" s="74"/>
      <c r="K1304" s="65"/>
      <c r="L1304" s="65"/>
      <c r="M1304" s="65"/>
      <c r="N1304" s="65"/>
      <c r="O1304" s="65"/>
      <c r="P1304" s="65"/>
      <c r="Q1304" s="65"/>
      <c r="R1304" s="65"/>
    </row>
    <row r="1305" spans="1:18" s="68" customFormat="1">
      <c r="A1305" s="61"/>
      <c r="B1305" s="62"/>
      <c r="C1305" s="62"/>
      <c r="D1305" s="63"/>
      <c r="E1305" s="61"/>
      <c r="F1305" s="61"/>
      <c r="G1305" s="61"/>
      <c r="H1305" s="64"/>
      <c r="I1305" s="74"/>
      <c r="K1305" s="65"/>
      <c r="L1305" s="65"/>
      <c r="M1305" s="65"/>
      <c r="N1305" s="65"/>
      <c r="O1305" s="65"/>
      <c r="P1305" s="65"/>
      <c r="Q1305" s="65"/>
      <c r="R1305" s="65"/>
    </row>
    <row r="1306" spans="1:18" s="68" customFormat="1">
      <c r="A1306" s="61"/>
      <c r="B1306" s="62"/>
      <c r="C1306" s="62"/>
      <c r="D1306" s="63"/>
      <c r="E1306" s="61"/>
      <c r="F1306" s="61"/>
      <c r="G1306" s="61"/>
      <c r="H1306" s="64"/>
      <c r="I1306" s="74"/>
      <c r="K1306" s="65"/>
      <c r="L1306" s="65"/>
      <c r="M1306" s="65"/>
      <c r="N1306" s="65"/>
      <c r="O1306" s="65"/>
      <c r="P1306" s="65"/>
      <c r="Q1306" s="65"/>
      <c r="R1306" s="65"/>
    </row>
    <row r="1307" spans="1:18" s="68" customFormat="1">
      <c r="A1307" s="61"/>
      <c r="B1307" s="62"/>
      <c r="C1307" s="62"/>
      <c r="D1307" s="63"/>
      <c r="E1307" s="61"/>
      <c r="F1307" s="61"/>
      <c r="G1307" s="61"/>
      <c r="H1307" s="64"/>
      <c r="I1307" s="74"/>
      <c r="K1307" s="65"/>
      <c r="L1307" s="65"/>
      <c r="M1307" s="65"/>
      <c r="N1307" s="65"/>
      <c r="O1307" s="65"/>
      <c r="P1307" s="65"/>
      <c r="Q1307" s="65"/>
      <c r="R1307" s="65"/>
    </row>
    <row r="1308" spans="1:18" s="68" customFormat="1">
      <c r="A1308" s="61"/>
      <c r="B1308" s="62"/>
      <c r="C1308" s="62"/>
      <c r="D1308" s="63"/>
      <c r="E1308" s="61"/>
      <c r="F1308" s="61"/>
      <c r="G1308" s="61"/>
      <c r="H1308" s="64"/>
      <c r="I1308" s="74"/>
      <c r="K1308" s="65"/>
      <c r="L1308" s="65"/>
      <c r="M1308" s="65"/>
      <c r="N1308" s="65"/>
      <c r="O1308" s="65"/>
      <c r="P1308" s="65"/>
      <c r="Q1308" s="65"/>
      <c r="R1308" s="65"/>
    </row>
    <row r="1309" spans="1:18" s="68" customFormat="1">
      <c r="A1309" s="61"/>
      <c r="B1309" s="62"/>
      <c r="C1309" s="62"/>
      <c r="D1309" s="63"/>
      <c r="E1309" s="61"/>
      <c r="F1309" s="61"/>
      <c r="G1309" s="61"/>
      <c r="H1309" s="64"/>
      <c r="I1309" s="74"/>
      <c r="K1309" s="65"/>
      <c r="L1309" s="65"/>
      <c r="M1309" s="65"/>
      <c r="N1309" s="65"/>
      <c r="O1309" s="65"/>
      <c r="P1309" s="65"/>
      <c r="Q1309" s="65"/>
      <c r="R1309" s="65"/>
    </row>
    <row r="1310" spans="1:18" s="68" customFormat="1">
      <c r="A1310" s="61"/>
      <c r="B1310" s="62"/>
      <c r="C1310" s="62"/>
      <c r="D1310" s="63"/>
      <c r="E1310" s="61"/>
      <c r="F1310" s="61"/>
      <c r="G1310" s="61"/>
      <c r="H1310" s="64"/>
      <c r="I1310" s="74"/>
      <c r="K1310" s="65"/>
      <c r="L1310" s="65"/>
      <c r="M1310" s="65"/>
      <c r="N1310" s="65"/>
      <c r="O1310" s="65"/>
      <c r="P1310" s="65"/>
      <c r="Q1310" s="65"/>
      <c r="R1310" s="65"/>
    </row>
    <row r="1311" spans="1:18" s="68" customFormat="1">
      <c r="A1311" s="61"/>
      <c r="B1311" s="62"/>
      <c r="C1311" s="62"/>
      <c r="D1311" s="63"/>
      <c r="E1311" s="61"/>
      <c r="F1311" s="61"/>
      <c r="G1311" s="61"/>
      <c r="H1311" s="64"/>
      <c r="I1311" s="74"/>
      <c r="K1311" s="65"/>
      <c r="L1311" s="65"/>
      <c r="M1311" s="65"/>
      <c r="N1311" s="65"/>
      <c r="O1311" s="65"/>
      <c r="P1311" s="65"/>
      <c r="Q1311" s="65"/>
      <c r="R1311" s="65"/>
    </row>
    <row r="1312" spans="1:18" s="68" customFormat="1">
      <c r="A1312" s="61"/>
      <c r="B1312" s="62"/>
      <c r="C1312" s="62"/>
      <c r="D1312" s="63"/>
      <c r="E1312" s="61"/>
      <c r="F1312" s="61"/>
      <c r="G1312" s="61"/>
      <c r="H1312" s="64"/>
      <c r="I1312" s="74"/>
      <c r="K1312" s="65"/>
      <c r="L1312" s="65"/>
      <c r="M1312" s="65"/>
      <c r="N1312" s="65"/>
      <c r="O1312" s="65"/>
      <c r="P1312" s="65"/>
      <c r="Q1312" s="65"/>
      <c r="R1312" s="65"/>
    </row>
    <row r="1313" spans="1:18" s="68" customFormat="1">
      <c r="A1313" s="61"/>
      <c r="B1313" s="62"/>
      <c r="C1313" s="62"/>
      <c r="D1313" s="63"/>
      <c r="E1313" s="61"/>
      <c r="F1313" s="61"/>
      <c r="G1313" s="61"/>
      <c r="H1313" s="64"/>
      <c r="I1313" s="74"/>
      <c r="K1313" s="65"/>
      <c r="L1313" s="65"/>
      <c r="M1313" s="65"/>
      <c r="N1313" s="65"/>
      <c r="O1313" s="65"/>
      <c r="P1313" s="65"/>
      <c r="Q1313" s="65"/>
      <c r="R1313" s="65"/>
    </row>
    <row r="1314" spans="1:18" s="68" customFormat="1">
      <c r="A1314" s="61"/>
      <c r="B1314" s="62"/>
      <c r="C1314" s="62"/>
      <c r="D1314" s="63"/>
      <c r="E1314" s="61"/>
      <c r="F1314" s="61"/>
      <c r="G1314" s="61"/>
      <c r="H1314" s="64"/>
      <c r="I1314" s="74"/>
      <c r="K1314" s="65"/>
      <c r="L1314" s="65"/>
      <c r="M1314" s="65"/>
      <c r="N1314" s="65"/>
      <c r="O1314" s="65"/>
      <c r="P1314" s="65"/>
      <c r="Q1314" s="65"/>
      <c r="R1314" s="65"/>
    </row>
    <row r="1315" spans="1:18" s="68" customFormat="1">
      <c r="A1315" s="61"/>
      <c r="B1315" s="62"/>
      <c r="C1315" s="62"/>
      <c r="D1315" s="63"/>
      <c r="E1315" s="61"/>
      <c r="F1315" s="61"/>
      <c r="G1315" s="61"/>
      <c r="H1315" s="64"/>
      <c r="I1315" s="74"/>
      <c r="K1315" s="65"/>
      <c r="L1315" s="65"/>
      <c r="M1315" s="65"/>
      <c r="N1315" s="65"/>
      <c r="O1315" s="65"/>
      <c r="P1315" s="65"/>
      <c r="Q1315" s="65"/>
      <c r="R1315" s="65"/>
    </row>
    <row r="1316" spans="1:18" s="68" customFormat="1">
      <c r="A1316" s="61"/>
      <c r="B1316" s="62"/>
      <c r="C1316" s="62"/>
      <c r="D1316" s="63"/>
      <c r="E1316" s="61"/>
      <c r="F1316" s="61"/>
      <c r="G1316" s="61"/>
      <c r="H1316" s="64"/>
      <c r="I1316" s="74"/>
      <c r="K1316" s="65"/>
      <c r="L1316" s="65"/>
      <c r="M1316" s="65"/>
      <c r="N1316" s="65"/>
      <c r="O1316" s="65"/>
      <c r="P1316" s="65"/>
      <c r="Q1316" s="65"/>
      <c r="R1316" s="65"/>
    </row>
    <row r="1317" spans="1:18" s="68" customFormat="1">
      <c r="A1317" s="61"/>
      <c r="B1317" s="62"/>
      <c r="C1317" s="62"/>
      <c r="D1317" s="63"/>
      <c r="E1317" s="61"/>
      <c r="F1317" s="61"/>
      <c r="G1317" s="61"/>
      <c r="H1317" s="64"/>
      <c r="I1317" s="74"/>
      <c r="K1317" s="65"/>
      <c r="L1317" s="65"/>
      <c r="M1317" s="65"/>
      <c r="N1317" s="65"/>
      <c r="O1317" s="65"/>
      <c r="P1317" s="65"/>
      <c r="Q1317" s="65"/>
      <c r="R1317" s="65"/>
    </row>
    <row r="1318" spans="1:18" s="68" customFormat="1">
      <c r="A1318" s="61"/>
      <c r="B1318" s="62"/>
      <c r="C1318" s="62"/>
      <c r="D1318" s="63"/>
      <c r="E1318" s="61"/>
      <c r="F1318" s="61"/>
      <c r="G1318" s="61"/>
      <c r="H1318" s="64"/>
      <c r="I1318" s="74"/>
      <c r="K1318" s="65"/>
      <c r="L1318" s="65"/>
      <c r="M1318" s="65"/>
      <c r="N1318" s="65"/>
      <c r="O1318" s="65"/>
      <c r="P1318" s="65"/>
      <c r="Q1318" s="65"/>
      <c r="R1318" s="65"/>
    </row>
    <row r="1319" spans="1:18" s="68" customFormat="1">
      <c r="A1319" s="61"/>
      <c r="B1319" s="62"/>
      <c r="C1319" s="62"/>
      <c r="D1319" s="63"/>
      <c r="E1319" s="61"/>
      <c r="F1319" s="61"/>
      <c r="G1319" s="61"/>
      <c r="H1319" s="64"/>
      <c r="I1319" s="74"/>
      <c r="K1319" s="65"/>
      <c r="L1319" s="65"/>
      <c r="M1319" s="65"/>
      <c r="N1319" s="65"/>
      <c r="O1319" s="65"/>
      <c r="P1319" s="65"/>
      <c r="Q1319" s="65"/>
      <c r="R1319" s="65"/>
    </row>
    <row r="1320" spans="1:18" s="68" customFormat="1">
      <c r="A1320" s="61"/>
      <c r="B1320" s="62"/>
      <c r="C1320" s="62"/>
      <c r="D1320" s="63"/>
      <c r="E1320" s="61"/>
      <c r="F1320" s="61"/>
      <c r="G1320" s="61"/>
      <c r="H1320" s="64"/>
      <c r="I1320" s="74"/>
      <c r="K1320" s="65"/>
      <c r="L1320" s="65"/>
      <c r="M1320" s="65"/>
      <c r="N1320" s="65"/>
      <c r="O1320" s="65"/>
      <c r="P1320" s="65"/>
      <c r="Q1320" s="65"/>
      <c r="R1320" s="65"/>
    </row>
    <row r="1321" spans="1:18" s="68" customFormat="1">
      <c r="A1321" s="61"/>
      <c r="B1321" s="62"/>
      <c r="C1321" s="62"/>
      <c r="D1321" s="63"/>
      <c r="E1321" s="61"/>
      <c r="F1321" s="61"/>
      <c r="G1321" s="61"/>
      <c r="H1321" s="64"/>
      <c r="I1321" s="74"/>
      <c r="K1321" s="65"/>
      <c r="L1321" s="65"/>
      <c r="M1321" s="65"/>
      <c r="N1321" s="65"/>
      <c r="O1321" s="65"/>
      <c r="P1321" s="65"/>
      <c r="Q1321" s="65"/>
      <c r="R1321" s="65"/>
    </row>
    <row r="1322" spans="1:18" s="68" customFormat="1">
      <c r="A1322" s="61"/>
      <c r="B1322" s="62"/>
      <c r="C1322" s="62"/>
      <c r="D1322" s="63"/>
      <c r="E1322" s="61"/>
      <c r="F1322" s="61"/>
      <c r="G1322" s="61"/>
      <c r="H1322" s="64"/>
      <c r="I1322" s="74"/>
      <c r="K1322" s="65"/>
      <c r="L1322" s="65"/>
      <c r="M1322" s="65"/>
      <c r="N1322" s="65"/>
      <c r="O1322" s="65"/>
      <c r="P1322" s="65"/>
      <c r="Q1322" s="65"/>
      <c r="R1322" s="65"/>
    </row>
    <row r="1323" spans="1:18" s="68" customFormat="1">
      <c r="A1323" s="61"/>
      <c r="B1323" s="62"/>
      <c r="C1323" s="62"/>
      <c r="D1323" s="63"/>
      <c r="E1323" s="61"/>
      <c r="F1323" s="61"/>
      <c r="G1323" s="61"/>
      <c r="H1323" s="64"/>
      <c r="I1323" s="74"/>
      <c r="K1323" s="65"/>
      <c r="L1323" s="65"/>
      <c r="M1323" s="65"/>
      <c r="N1323" s="65"/>
      <c r="O1323" s="65"/>
      <c r="P1323" s="65"/>
      <c r="Q1323" s="65"/>
      <c r="R1323" s="65"/>
    </row>
    <row r="1324" spans="1:18" s="68" customFormat="1">
      <c r="A1324" s="61"/>
      <c r="B1324" s="62"/>
      <c r="C1324" s="62"/>
      <c r="D1324" s="63"/>
      <c r="E1324" s="61"/>
      <c r="F1324" s="61"/>
      <c r="G1324" s="61"/>
      <c r="H1324" s="64"/>
      <c r="I1324" s="74"/>
      <c r="K1324" s="65"/>
      <c r="L1324" s="65"/>
      <c r="M1324" s="65"/>
      <c r="N1324" s="65"/>
      <c r="O1324" s="65"/>
      <c r="P1324" s="65"/>
      <c r="Q1324" s="65"/>
      <c r="R1324" s="65"/>
    </row>
    <row r="1325" spans="1:18" s="68" customFormat="1">
      <c r="A1325" s="61"/>
      <c r="B1325" s="62"/>
      <c r="C1325" s="62"/>
      <c r="D1325" s="63"/>
      <c r="E1325" s="61"/>
      <c r="F1325" s="61"/>
      <c r="G1325" s="61"/>
      <c r="H1325" s="64"/>
      <c r="I1325" s="74"/>
      <c r="K1325" s="65"/>
      <c r="L1325" s="65"/>
      <c r="M1325" s="65"/>
      <c r="N1325" s="65"/>
      <c r="O1325" s="65"/>
      <c r="P1325" s="65"/>
      <c r="Q1325" s="65"/>
      <c r="R1325" s="65"/>
    </row>
    <row r="1326" spans="1:18" s="68" customFormat="1">
      <c r="A1326" s="61"/>
      <c r="B1326" s="62"/>
      <c r="C1326" s="62"/>
      <c r="D1326" s="63"/>
      <c r="E1326" s="61"/>
      <c r="F1326" s="61"/>
      <c r="G1326" s="61"/>
      <c r="H1326" s="64"/>
      <c r="I1326" s="74"/>
      <c r="K1326" s="65"/>
      <c r="L1326" s="65"/>
      <c r="M1326" s="65"/>
      <c r="N1326" s="65"/>
      <c r="O1326" s="65"/>
      <c r="P1326" s="65"/>
      <c r="Q1326" s="65"/>
      <c r="R1326" s="65"/>
    </row>
    <row r="1327" spans="1:18" s="68" customFormat="1">
      <c r="A1327" s="61"/>
      <c r="B1327" s="62"/>
      <c r="C1327" s="62"/>
      <c r="D1327" s="63"/>
      <c r="E1327" s="61"/>
      <c r="F1327" s="61"/>
      <c r="G1327" s="61"/>
      <c r="H1327" s="64"/>
      <c r="I1327" s="74"/>
      <c r="K1327" s="65"/>
      <c r="L1327" s="65"/>
      <c r="M1327" s="65"/>
      <c r="N1327" s="65"/>
      <c r="O1327" s="65"/>
      <c r="P1327" s="65"/>
      <c r="Q1327" s="65"/>
      <c r="R1327" s="65"/>
    </row>
    <row r="1328" spans="1:18" s="68" customFormat="1">
      <c r="A1328" s="61"/>
      <c r="B1328" s="62"/>
      <c r="C1328" s="62"/>
      <c r="D1328" s="63"/>
      <c r="E1328" s="61"/>
      <c r="F1328" s="61"/>
      <c r="G1328" s="61"/>
      <c r="H1328" s="64"/>
      <c r="I1328" s="74"/>
      <c r="K1328" s="65"/>
      <c r="L1328" s="65"/>
      <c r="M1328" s="65"/>
      <c r="N1328" s="65"/>
      <c r="O1328" s="65"/>
      <c r="P1328" s="65"/>
      <c r="Q1328" s="65"/>
      <c r="R1328" s="65"/>
    </row>
    <row r="1329" spans="1:18" s="68" customFormat="1">
      <c r="A1329" s="61"/>
      <c r="B1329" s="62"/>
      <c r="C1329" s="62"/>
      <c r="D1329" s="63"/>
      <c r="E1329" s="61"/>
      <c r="F1329" s="61"/>
      <c r="G1329" s="61"/>
      <c r="H1329" s="64"/>
      <c r="I1329" s="74"/>
      <c r="K1329" s="65"/>
      <c r="L1329" s="65"/>
      <c r="M1329" s="65"/>
      <c r="N1329" s="65"/>
      <c r="O1329" s="65"/>
      <c r="P1329" s="65"/>
      <c r="Q1329" s="65"/>
      <c r="R1329" s="65"/>
    </row>
    <row r="1330" spans="1:18" s="68" customFormat="1">
      <c r="A1330" s="61"/>
      <c r="B1330" s="62"/>
      <c r="C1330" s="62"/>
      <c r="D1330" s="63"/>
      <c r="E1330" s="61"/>
      <c r="F1330" s="61"/>
      <c r="G1330" s="61"/>
      <c r="H1330" s="64"/>
      <c r="I1330" s="74"/>
      <c r="K1330" s="65"/>
      <c r="L1330" s="65"/>
      <c r="M1330" s="65"/>
      <c r="N1330" s="65"/>
      <c r="O1330" s="65"/>
      <c r="P1330" s="65"/>
      <c r="Q1330" s="65"/>
      <c r="R1330" s="65"/>
    </row>
    <row r="1331" spans="1:18" s="68" customFormat="1">
      <c r="A1331" s="61"/>
      <c r="B1331" s="62"/>
      <c r="C1331" s="62"/>
      <c r="D1331" s="63"/>
      <c r="E1331" s="61"/>
      <c r="F1331" s="61"/>
      <c r="G1331" s="61"/>
      <c r="H1331" s="64"/>
      <c r="I1331" s="74"/>
      <c r="K1331" s="65"/>
      <c r="L1331" s="65"/>
      <c r="M1331" s="65"/>
      <c r="N1331" s="65"/>
      <c r="O1331" s="65"/>
      <c r="P1331" s="65"/>
      <c r="Q1331" s="65"/>
      <c r="R1331" s="65"/>
    </row>
    <row r="1332" spans="1:18" s="68" customFormat="1">
      <c r="A1332" s="61"/>
      <c r="B1332" s="62"/>
      <c r="C1332" s="62"/>
      <c r="D1332" s="63"/>
      <c r="E1332" s="61"/>
      <c r="F1332" s="61"/>
      <c r="G1332" s="61"/>
      <c r="H1332" s="64"/>
      <c r="I1332" s="74"/>
      <c r="K1332" s="65"/>
      <c r="L1332" s="65"/>
      <c r="M1332" s="65"/>
      <c r="N1332" s="65"/>
      <c r="O1332" s="65"/>
      <c r="P1332" s="65"/>
      <c r="Q1332" s="65"/>
      <c r="R1332" s="65"/>
    </row>
    <row r="1333" spans="1:18" s="68" customFormat="1">
      <c r="A1333" s="61"/>
      <c r="B1333" s="62"/>
      <c r="C1333" s="62"/>
      <c r="D1333" s="63"/>
      <c r="E1333" s="61"/>
      <c r="F1333" s="61"/>
      <c r="G1333" s="61"/>
      <c r="H1333" s="64"/>
      <c r="I1333" s="74"/>
      <c r="K1333" s="65"/>
      <c r="L1333" s="65"/>
      <c r="M1333" s="65"/>
      <c r="N1333" s="65"/>
      <c r="O1333" s="65"/>
      <c r="P1333" s="65"/>
      <c r="Q1333" s="65"/>
      <c r="R1333" s="65"/>
    </row>
    <row r="1334" spans="1:18" s="68" customFormat="1">
      <c r="A1334" s="61"/>
      <c r="B1334" s="62"/>
      <c r="C1334" s="62"/>
      <c r="D1334" s="63"/>
      <c r="E1334" s="61"/>
      <c r="F1334" s="61"/>
      <c r="G1334" s="61"/>
      <c r="H1334" s="64"/>
      <c r="I1334" s="74"/>
      <c r="K1334" s="65"/>
      <c r="L1334" s="65"/>
      <c r="M1334" s="65"/>
      <c r="N1334" s="65"/>
      <c r="O1334" s="65"/>
      <c r="P1334" s="65"/>
      <c r="Q1334" s="65"/>
      <c r="R1334" s="65"/>
    </row>
    <row r="1335" spans="1:18" s="68" customFormat="1">
      <c r="A1335" s="61"/>
      <c r="B1335" s="62"/>
      <c r="C1335" s="62"/>
      <c r="D1335" s="63"/>
      <c r="E1335" s="61"/>
      <c r="F1335" s="61"/>
      <c r="G1335" s="61"/>
      <c r="H1335" s="64"/>
      <c r="I1335" s="74"/>
      <c r="K1335" s="65"/>
      <c r="L1335" s="65"/>
      <c r="M1335" s="65"/>
      <c r="N1335" s="65"/>
      <c r="O1335" s="65"/>
      <c r="P1335" s="65"/>
      <c r="Q1335" s="65"/>
      <c r="R1335" s="65"/>
    </row>
    <row r="1336" spans="1:18" s="68" customFormat="1">
      <c r="A1336" s="61"/>
      <c r="B1336" s="62"/>
      <c r="C1336" s="62"/>
      <c r="D1336" s="63"/>
      <c r="E1336" s="61"/>
      <c r="F1336" s="61"/>
      <c r="G1336" s="61"/>
      <c r="H1336" s="64"/>
      <c r="I1336" s="74"/>
      <c r="K1336" s="65"/>
      <c r="L1336" s="65"/>
      <c r="M1336" s="65"/>
      <c r="N1336" s="65"/>
      <c r="O1336" s="65"/>
      <c r="P1336" s="65"/>
      <c r="Q1336" s="65"/>
      <c r="R1336" s="65"/>
    </row>
    <row r="1337" spans="1:18" s="68" customFormat="1">
      <c r="A1337" s="61"/>
      <c r="B1337" s="62"/>
      <c r="C1337" s="62"/>
      <c r="D1337" s="63"/>
      <c r="E1337" s="61"/>
      <c r="F1337" s="61"/>
      <c r="G1337" s="61"/>
      <c r="H1337" s="64"/>
      <c r="I1337" s="74"/>
      <c r="K1337" s="65"/>
      <c r="L1337" s="65"/>
      <c r="M1337" s="65"/>
      <c r="N1337" s="65"/>
      <c r="O1337" s="65"/>
      <c r="P1337" s="65"/>
      <c r="Q1337" s="65"/>
      <c r="R1337" s="65"/>
    </row>
    <row r="1338" spans="1:18" s="68" customFormat="1">
      <c r="A1338" s="61"/>
      <c r="B1338" s="62"/>
      <c r="C1338" s="62"/>
      <c r="D1338" s="63"/>
      <c r="E1338" s="61"/>
      <c r="F1338" s="61"/>
      <c r="G1338" s="61"/>
      <c r="H1338" s="64"/>
      <c r="I1338" s="74"/>
      <c r="K1338" s="65"/>
      <c r="L1338" s="65"/>
      <c r="M1338" s="65"/>
      <c r="N1338" s="65"/>
      <c r="O1338" s="65"/>
      <c r="P1338" s="65"/>
      <c r="Q1338" s="65"/>
      <c r="R1338" s="65"/>
    </row>
    <row r="1339" spans="1:18" s="68" customFormat="1">
      <c r="A1339" s="61"/>
      <c r="B1339" s="62"/>
      <c r="C1339" s="62"/>
      <c r="D1339" s="63"/>
      <c r="E1339" s="61"/>
      <c r="F1339" s="61"/>
      <c r="G1339" s="61"/>
      <c r="H1339" s="64"/>
      <c r="I1339" s="74"/>
      <c r="K1339" s="65"/>
      <c r="L1339" s="65"/>
      <c r="M1339" s="65"/>
      <c r="N1339" s="65"/>
      <c r="O1339" s="65"/>
      <c r="P1339" s="65"/>
      <c r="Q1339" s="65"/>
      <c r="R1339" s="65"/>
    </row>
    <row r="1340" spans="1:18" s="68" customFormat="1">
      <c r="A1340" s="61"/>
      <c r="B1340" s="62"/>
      <c r="C1340" s="62"/>
      <c r="D1340" s="63"/>
      <c r="E1340" s="61"/>
      <c r="F1340" s="61"/>
      <c r="G1340" s="61"/>
      <c r="H1340" s="64"/>
      <c r="I1340" s="74"/>
      <c r="K1340" s="65"/>
      <c r="L1340" s="65"/>
      <c r="M1340" s="65"/>
      <c r="N1340" s="65"/>
      <c r="O1340" s="65"/>
      <c r="P1340" s="65"/>
      <c r="Q1340" s="65"/>
      <c r="R1340" s="65"/>
    </row>
    <row r="1341" spans="1:18" s="68" customFormat="1">
      <c r="A1341" s="61"/>
      <c r="B1341" s="62"/>
      <c r="C1341" s="62"/>
      <c r="D1341" s="63"/>
      <c r="E1341" s="61"/>
      <c r="F1341" s="61"/>
      <c r="G1341" s="61"/>
      <c r="H1341" s="64"/>
      <c r="I1341" s="74"/>
      <c r="K1341" s="65"/>
      <c r="L1341" s="65"/>
      <c r="M1341" s="65"/>
      <c r="N1341" s="65"/>
      <c r="O1341" s="65"/>
      <c r="P1341" s="65"/>
      <c r="Q1341" s="65"/>
      <c r="R1341" s="65"/>
    </row>
    <row r="1342" spans="1:18" s="68" customFormat="1">
      <c r="A1342" s="61"/>
      <c r="B1342" s="62"/>
      <c r="C1342" s="62"/>
      <c r="D1342" s="63"/>
      <c r="E1342" s="61"/>
      <c r="F1342" s="61"/>
      <c r="G1342" s="61"/>
      <c r="H1342" s="64"/>
      <c r="I1342" s="74"/>
      <c r="K1342" s="65"/>
      <c r="L1342" s="65"/>
      <c r="M1342" s="65"/>
      <c r="N1342" s="65"/>
      <c r="O1342" s="65"/>
      <c r="P1342" s="65"/>
      <c r="Q1342" s="65"/>
      <c r="R1342" s="65"/>
    </row>
    <row r="1343" spans="1:18" s="68" customFormat="1">
      <c r="A1343" s="61"/>
      <c r="B1343" s="62"/>
      <c r="C1343" s="62"/>
      <c r="D1343" s="63"/>
      <c r="E1343" s="61"/>
      <c r="F1343" s="61"/>
      <c r="G1343" s="61"/>
      <c r="H1343" s="64"/>
      <c r="I1343" s="74"/>
      <c r="K1343" s="65"/>
      <c r="L1343" s="65"/>
      <c r="M1343" s="65"/>
      <c r="N1343" s="65"/>
      <c r="O1343" s="65"/>
      <c r="P1343" s="65"/>
      <c r="Q1343" s="65"/>
      <c r="R1343" s="65"/>
    </row>
    <row r="1344" spans="1:18" s="68" customFormat="1">
      <c r="A1344" s="61"/>
      <c r="B1344" s="62"/>
      <c r="C1344" s="62"/>
      <c r="D1344" s="63"/>
      <c r="E1344" s="61"/>
      <c r="F1344" s="61"/>
      <c r="G1344" s="61"/>
      <c r="H1344" s="64"/>
      <c r="I1344" s="74"/>
      <c r="K1344" s="65"/>
      <c r="L1344" s="65"/>
      <c r="M1344" s="65"/>
      <c r="N1344" s="65"/>
      <c r="O1344" s="65"/>
      <c r="P1344" s="65"/>
      <c r="Q1344" s="65"/>
      <c r="R1344" s="65"/>
    </row>
    <row r="1345" spans="1:18" s="68" customFormat="1">
      <c r="A1345" s="61"/>
      <c r="B1345" s="62"/>
      <c r="C1345" s="62"/>
      <c r="D1345" s="63"/>
      <c r="E1345" s="61"/>
      <c r="F1345" s="61"/>
      <c r="G1345" s="61"/>
      <c r="H1345" s="64"/>
      <c r="I1345" s="74"/>
      <c r="K1345" s="65"/>
      <c r="L1345" s="65"/>
      <c r="M1345" s="65"/>
      <c r="N1345" s="65"/>
      <c r="O1345" s="65"/>
      <c r="P1345" s="65"/>
      <c r="Q1345" s="65"/>
      <c r="R1345" s="65"/>
    </row>
    <row r="1346" spans="1:18" s="68" customFormat="1">
      <c r="A1346" s="61"/>
      <c r="B1346" s="62"/>
      <c r="C1346" s="62"/>
      <c r="D1346" s="63"/>
      <c r="E1346" s="61"/>
      <c r="F1346" s="61"/>
      <c r="G1346" s="61"/>
      <c r="H1346" s="64"/>
      <c r="I1346" s="74"/>
      <c r="K1346" s="65"/>
      <c r="L1346" s="65"/>
      <c r="M1346" s="65"/>
      <c r="N1346" s="65"/>
      <c r="O1346" s="65"/>
      <c r="P1346" s="65"/>
      <c r="Q1346" s="65"/>
      <c r="R1346" s="65"/>
    </row>
    <row r="1347" spans="1:18" s="68" customFormat="1">
      <c r="A1347" s="61"/>
      <c r="B1347" s="62"/>
      <c r="C1347" s="62"/>
      <c r="D1347" s="63"/>
      <c r="E1347" s="61"/>
      <c r="F1347" s="61"/>
      <c r="G1347" s="61"/>
      <c r="H1347" s="64"/>
      <c r="I1347" s="74"/>
      <c r="K1347" s="65"/>
      <c r="L1347" s="65"/>
      <c r="M1347" s="65"/>
      <c r="N1347" s="65"/>
      <c r="O1347" s="65"/>
      <c r="P1347" s="65"/>
      <c r="Q1347" s="65"/>
      <c r="R1347" s="65"/>
    </row>
    <row r="1348" spans="1:18" s="68" customFormat="1">
      <c r="A1348" s="61"/>
      <c r="B1348" s="62"/>
      <c r="C1348" s="62"/>
      <c r="D1348" s="63"/>
      <c r="E1348" s="61"/>
      <c r="F1348" s="61"/>
      <c r="G1348" s="61"/>
      <c r="H1348" s="64"/>
      <c r="I1348" s="74"/>
      <c r="K1348" s="65"/>
      <c r="L1348" s="65"/>
      <c r="M1348" s="65"/>
      <c r="N1348" s="65"/>
      <c r="O1348" s="65"/>
      <c r="P1348" s="65"/>
      <c r="Q1348" s="65"/>
      <c r="R1348" s="65"/>
    </row>
    <row r="1349" spans="1:18" s="68" customFormat="1">
      <c r="A1349" s="61"/>
      <c r="B1349" s="62"/>
      <c r="C1349" s="62"/>
      <c r="D1349" s="63"/>
      <c r="E1349" s="61"/>
      <c r="F1349" s="61"/>
      <c r="G1349" s="61"/>
      <c r="H1349" s="64"/>
      <c r="I1349" s="74"/>
      <c r="K1349" s="65"/>
      <c r="L1349" s="65"/>
      <c r="M1349" s="65"/>
      <c r="N1349" s="65"/>
      <c r="O1349" s="65"/>
      <c r="P1349" s="65"/>
      <c r="Q1349" s="65"/>
      <c r="R1349" s="65"/>
    </row>
    <row r="1350" spans="1:18" s="68" customFormat="1">
      <c r="A1350" s="61"/>
      <c r="B1350" s="62"/>
      <c r="C1350" s="62"/>
      <c r="D1350" s="63"/>
      <c r="E1350" s="61"/>
      <c r="F1350" s="61"/>
      <c r="G1350" s="61"/>
      <c r="H1350" s="64"/>
      <c r="I1350" s="74"/>
      <c r="K1350" s="65"/>
      <c r="L1350" s="65"/>
      <c r="M1350" s="65"/>
      <c r="N1350" s="65"/>
      <c r="O1350" s="65"/>
      <c r="P1350" s="65"/>
      <c r="Q1350" s="65"/>
      <c r="R1350" s="65"/>
    </row>
    <row r="1351" spans="1:18" s="68" customFormat="1">
      <c r="A1351" s="61"/>
      <c r="B1351" s="62"/>
      <c r="C1351" s="62"/>
      <c r="D1351" s="63"/>
      <c r="E1351" s="61"/>
      <c r="F1351" s="61"/>
      <c r="G1351" s="61"/>
      <c r="H1351" s="64"/>
      <c r="I1351" s="74"/>
      <c r="K1351" s="65"/>
      <c r="L1351" s="65"/>
      <c r="M1351" s="65"/>
      <c r="N1351" s="65"/>
      <c r="O1351" s="65"/>
      <c r="P1351" s="65"/>
      <c r="Q1351" s="65"/>
      <c r="R1351" s="65"/>
    </row>
    <row r="1352" spans="1:18" s="68" customFormat="1">
      <c r="A1352" s="61"/>
      <c r="B1352" s="62"/>
      <c r="C1352" s="62"/>
      <c r="D1352" s="63"/>
      <c r="E1352" s="61"/>
      <c r="F1352" s="61"/>
      <c r="G1352" s="61"/>
      <c r="H1352" s="64"/>
      <c r="I1352" s="74"/>
      <c r="K1352" s="65"/>
      <c r="L1352" s="65"/>
      <c r="M1352" s="65"/>
      <c r="N1352" s="65"/>
      <c r="O1352" s="65"/>
      <c r="P1352" s="65"/>
      <c r="Q1352" s="65"/>
      <c r="R1352" s="65"/>
    </row>
    <row r="1353" spans="1:18" s="68" customFormat="1">
      <c r="A1353" s="61"/>
      <c r="B1353" s="62"/>
      <c r="C1353" s="62"/>
      <c r="D1353" s="63"/>
      <c r="E1353" s="61"/>
      <c r="F1353" s="61"/>
      <c r="G1353" s="61"/>
      <c r="H1353" s="64"/>
      <c r="I1353" s="74"/>
      <c r="K1353" s="65"/>
      <c r="L1353" s="65"/>
      <c r="M1353" s="65"/>
      <c r="N1353" s="65"/>
      <c r="O1353" s="65"/>
      <c r="P1353" s="65"/>
      <c r="Q1353" s="65"/>
      <c r="R1353" s="65"/>
    </row>
    <row r="1354" spans="1:18" s="68" customFormat="1">
      <c r="A1354" s="61"/>
      <c r="B1354" s="62"/>
      <c r="C1354" s="62"/>
      <c r="D1354" s="63"/>
      <c r="E1354" s="61"/>
      <c r="F1354" s="61"/>
      <c r="G1354" s="61"/>
      <c r="H1354" s="64"/>
      <c r="I1354" s="74"/>
      <c r="K1354" s="65"/>
      <c r="L1354" s="65"/>
      <c r="M1354" s="65"/>
      <c r="N1354" s="65"/>
      <c r="O1354" s="65"/>
      <c r="P1354" s="65"/>
      <c r="Q1354" s="65"/>
      <c r="R1354" s="65"/>
    </row>
    <row r="1355" spans="1:18" s="68" customFormat="1">
      <c r="A1355" s="61"/>
      <c r="B1355" s="62"/>
      <c r="C1355" s="62"/>
      <c r="D1355" s="63"/>
      <c r="E1355" s="61"/>
      <c r="F1355" s="61"/>
      <c r="G1355" s="61"/>
      <c r="H1355" s="64"/>
      <c r="I1355" s="74"/>
      <c r="K1355" s="65"/>
      <c r="L1355" s="65"/>
      <c r="M1355" s="65"/>
      <c r="N1355" s="65"/>
      <c r="O1355" s="65"/>
      <c r="P1355" s="65"/>
      <c r="Q1355" s="65"/>
      <c r="R1355" s="65"/>
    </row>
    <row r="1356" spans="1:18" s="68" customFormat="1">
      <c r="A1356" s="61"/>
      <c r="B1356" s="62"/>
      <c r="C1356" s="62"/>
      <c r="D1356" s="63"/>
      <c r="E1356" s="61"/>
      <c r="F1356" s="61"/>
      <c r="G1356" s="61"/>
      <c r="H1356" s="64"/>
      <c r="I1356" s="74"/>
      <c r="K1356" s="65"/>
      <c r="L1356" s="65"/>
      <c r="M1356" s="65"/>
      <c r="N1356" s="65"/>
      <c r="O1356" s="65"/>
      <c r="P1356" s="65"/>
      <c r="Q1356" s="65"/>
      <c r="R1356" s="65"/>
    </row>
    <row r="1357" spans="1:18" s="68" customFormat="1">
      <c r="A1357" s="61"/>
      <c r="B1357" s="62"/>
      <c r="C1357" s="62"/>
      <c r="D1357" s="63"/>
      <c r="E1357" s="61"/>
      <c r="F1357" s="61"/>
      <c r="G1357" s="61"/>
      <c r="H1357" s="64"/>
      <c r="I1357" s="74"/>
      <c r="K1357" s="65"/>
      <c r="L1357" s="65"/>
      <c r="M1357" s="65"/>
      <c r="N1357" s="65"/>
      <c r="O1357" s="65"/>
      <c r="P1357" s="65"/>
      <c r="Q1357" s="65"/>
      <c r="R1357" s="65"/>
    </row>
    <row r="1358" spans="1:18" s="68" customFormat="1">
      <c r="A1358" s="61"/>
      <c r="B1358" s="62"/>
      <c r="C1358" s="62"/>
      <c r="D1358" s="63"/>
      <c r="E1358" s="61"/>
      <c r="F1358" s="61"/>
      <c r="G1358" s="61"/>
      <c r="H1358" s="64"/>
      <c r="I1358" s="74"/>
      <c r="K1358" s="65"/>
      <c r="L1358" s="65"/>
      <c r="M1358" s="65"/>
      <c r="N1358" s="65"/>
      <c r="O1358" s="65"/>
      <c r="P1358" s="65"/>
      <c r="Q1358" s="65"/>
      <c r="R1358" s="65"/>
    </row>
    <row r="1359" spans="1:18" s="68" customFormat="1">
      <c r="A1359" s="61"/>
      <c r="B1359" s="62"/>
      <c r="C1359" s="62"/>
      <c r="D1359" s="63"/>
      <c r="E1359" s="61"/>
      <c r="F1359" s="61"/>
      <c r="G1359" s="61"/>
      <c r="H1359" s="64"/>
      <c r="I1359" s="74"/>
      <c r="K1359" s="65"/>
      <c r="L1359" s="65"/>
      <c r="M1359" s="65"/>
      <c r="N1359" s="65"/>
      <c r="O1359" s="65"/>
      <c r="P1359" s="65"/>
      <c r="Q1359" s="65"/>
      <c r="R1359" s="65"/>
    </row>
    <row r="1360" spans="1:18" s="68" customFormat="1">
      <c r="A1360" s="61"/>
      <c r="B1360" s="62"/>
      <c r="C1360" s="62"/>
      <c r="D1360" s="63"/>
      <c r="E1360" s="61"/>
      <c r="F1360" s="61"/>
      <c r="G1360" s="61"/>
      <c r="H1360" s="64"/>
      <c r="I1360" s="74"/>
      <c r="K1360" s="65"/>
      <c r="L1360" s="65"/>
      <c r="M1360" s="65"/>
      <c r="N1360" s="65"/>
      <c r="O1360" s="65"/>
      <c r="P1360" s="65"/>
      <c r="Q1360" s="65"/>
      <c r="R1360" s="65"/>
    </row>
    <row r="1361" spans="1:18" s="68" customFormat="1">
      <c r="A1361" s="61"/>
      <c r="B1361" s="62"/>
      <c r="C1361" s="62"/>
      <c r="D1361" s="63"/>
      <c r="E1361" s="61"/>
      <c r="F1361" s="61"/>
      <c r="G1361" s="61"/>
      <c r="H1361" s="64"/>
      <c r="I1361" s="74"/>
      <c r="K1361" s="65"/>
      <c r="L1361" s="65"/>
      <c r="M1361" s="65"/>
      <c r="N1361" s="65"/>
      <c r="O1361" s="65"/>
      <c r="P1361" s="65"/>
      <c r="Q1361" s="65"/>
      <c r="R1361" s="65"/>
    </row>
    <row r="1362" spans="1:18" s="68" customFormat="1">
      <c r="A1362" s="61"/>
      <c r="B1362" s="62"/>
      <c r="C1362" s="62"/>
      <c r="D1362" s="63"/>
      <c r="E1362" s="61"/>
      <c r="F1362" s="61"/>
      <c r="G1362" s="61"/>
      <c r="H1362" s="64"/>
      <c r="I1362" s="74"/>
      <c r="K1362" s="65"/>
      <c r="L1362" s="65"/>
      <c r="M1362" s="65"/>
      <c r="N1362" s="65"/>
      <c r="O1362" s="65"/>
      <c r="P1362" s="65"/>
      <c r="Q1362" s="65"/>
      <c r="R1362" s="65"/>
    </row>
    <row r="1363" spans="1:18" s="68" customFormat="1">
      <c r="A1363" s="61"/>
      <c r="B1363" s="62"/>
      <c r="C1363" s="62"/>
      <c r="D1363" s="63"/>
      <c r="E1363" s="61"/>
      <c r="F1363" s="61"/>
      <c r="G1363" s="61"/>
      <c r="H1363" s="64"/>
      <c r="I1363" s="74"/>
      <c r="K1363" s="65"/>
      <c r="L1363" s="65"/>
      <c r="M1363" s="65"/>
      <c r="N1363" s="65"/>
      <c r="O1363" s="65"/>
      <c r="P1363" s="65"/>
      <c r="Q1363" s="65"/>
      <c r="R1363" s="65"/>
    </row>
    <row r="1364" spans="1:18" s="68" customFormat="1">
      <c r="A1364" s="61"/>
      <c r="B1364" s="62"/>
      <c r="C1364" s="62"/>
      <c r="D1364" s="63"/>
      <c r="E1364" s="61"/>
      <c r="F1364" s="61"/>
      <c r="G1364" s="61"/>
      <c r="H1364" s="64"/>
      <c r="I1364" s="74"/>
      <c r="K1364" s="65"/>
      <c r="L1364" s="65"/>
      <c r="M1364" s="65"/>
      <c r="N1364" s="65"/>
      <c r="O1364" s="65"/>
      <c r="P1364" s="65"/>
      <c r="Q1364" s="65"/>
      <c r="R1364" s="65"/>
    </row>
    <row r="1365" spans="1:18" s="68" customFormat="1">
      <c r="A1365" s="61"/>
      <c r="B1365" s="62"/>
      <c r="C1365" s="62"/>
      <c r="D1365" s="63"/>
      <c r="E1365" s="61"/>
      <c r="F1365" s="61"/>
      <c r="G1365" s="61"/>
      <c r="H1365" s="64"/>
      <c r="I1365" s="74"/>
      <c r="K1365" s="65"/>
      <c r="L1365" s="65"/>
      <c r="M1365" s="65"/>
      <c r="N1365" s="65"/>
      <c r="O1365" s="65"/>
      <c r="P1365" s="65"/>
      <c r="Q1365" s="65"/>
      <c r="R1365" s="65"/>
    </row>
    <row r="1366" spans="1:18" s="68" customFormat="1">
      <c r="A1366" s="61"/>
      <c r="B1366" s="62"/>
      <c r="C1366" s="62"/>
      <c r="D1366" s="63"/>
      <c r="E1366" s="61"/>
      <c r="F1366" s="61"/>
      <c r="G1366" s="61"/>
      <c r="H1366" s="64"/>
      <c r="I1366" s="74"/>
      <c r="K1366" s="65"/>
      <c r="L1366" s="65"/>
      <c r="M1366" s="65"/>
      <c r="N1366" s="65"/>
      <c r="O1366" s="65"/>
      <c r="P1366" s="65"/>
      <c r="Q1366" s="65"/>
      <c r="R1366" s="65"/>
    </row>
    <row r="1367" spans="1:18" s="68" customFormat="1">
      <c r="A1367" s="61"/>
      <c r="B1367" s="62"/>
      <c r="C1367" s="62"/>
      <c r="D1367" s="63"/>
      <c r="E1367" s="61"/>
      <c r="F1367" s="61"/>
      <c r="G1367" s="61"/>
      <c r="H1367" s="64"/>
      <c r="I1367" s="74"/>
      <c r="K1367" s="65"/>
      <c r="L1367" s="65"/>
      <c r="M1367" s="65"/>
      <c r="N1367" s="65"/>
      <c r="O1367" s="65"/>
      <c r="P1367" s="65"/>
      <c r="Q1367" s="65"/>
      <c r="R1367" s="65"/>
    </row>
    <row r="1368" spans="1:18" s="68" customFormat="1">
      <c r="A1368" s="61"/>
      <c r="B1368" s="62"/>
      <c r="C1368" s="62"/>
      <c r="D1368" s="63"/>
      <c r="E1368" s="61"/>
      <c r="F1368" s="61"/>
      <c r="G1368" s="61"/>
      <c r="H1368" s="64"/>
      <c r="I1368" s="74"/>
      <c r="K1368" s="65"/>
      <c r="L1368" s="65"/>
      <c r="M1368" s="65"/>
      <c r="N1368" s="65"/>
      <c r="O1368" s="65"/>
      <c r="P1368" s="65"/>
      <c r="Q1368" s="65"/>
      <c r="R1368" s="65"/>
    </row>
    <row r="1369" spans="1:18" s="68" customFormat="1">
      <c r="A1369" s="61"/>
      <c r="B1369" s="62"/>
      <c r="C1369" s="62"/>
      <c r="D1369" s="63"/>
      <c r="E1369" s="61"/>
      <c r="F1369" s="61"/>
      <c r="G1369" s="61"/>
      <c r="H1369" s="64"/>
      <c r="I1369" s="74"/>
      <c r="K1369" s="65"/>
      <c r="L1369" s="65"/>
      <c r="M1369" s="65"/>
      <c r="N1369" s="65"/>
      <c r="O1369" s="65"/>
      <c r="P1369" s="65"/>
      <c r="Q1369" s="65"/>
      <c r="R1369" s="65"/>
    </row>
    <row r="1370" spans="1:18" s="68" customFormat="1">
      <c r="A1370" s="61"/>
      <c r="B1370" s="62"/>
      <c r="C1370" s="62"/>
      <c r="D1370" s="63"/>
      <c r="E1370" s="61"/>
      <c r="F1370" s="61"/>
      <c r="G1370" s="61"/>
      <c r="H1370" s="64"/>
      <c r="I1370" s="74"/>
      <c r="K1370" s="65"/>
      <c r="L1370" s="65"/>
      <c r="M1370" s="65"/>
      <c r="N1370" s="65"/>
      <c r="O1370" s="65"/>
      <c r="P1370" s="65"/>
      <c r="Q1370" s="65"/>
      <c r="R1370" s="65"/>
    </row>
    <row r="1371" spans="1:18" s="68" customFormat="1">
      <c r="A1371" s="61"/>
      <c r="B1371" s="62"/>
      <c r="C1371" s="62"/>
      <c r="D1371" s="63"/>
      <c r="E1371" s="61"/>
      <c r="F1371" s="61"/>
      <c r="G1371" s="61"/>
      <c r="H1371" s="64"/>
      <c r="I1371" s="74"/>
      <c r="K1371" s="65"/>
      <c r="L1371" s="65"/>
      <c r="M1371" s="65"/>
      <c r="N1371" s="65"/>
      <c r="O1371" s="65"/>
      <c r="P1371" s="65"/>
      <c r="Q1371" s="65"/>
      <c r="R1371" s="65"/>
    </row>
    <row r="1372" spans="1:18" s="68" customFormat="1">
      <c r="A1372" s="61"/>
      <c r="B1372" s="62"/>
      <c r="C1372" s="62"/>
      <c r="D1372" s="63"/>
      <c r="E1372" s="61"/>
      <c r="F1372" s="61"/>
      <c r="G1372" s="61"/>
      <c r="H1372" s="64"/>
      <c r="I1372" s="74"/>
      <c r="K1372" s="65"/>
      <c r="L1372" s="65"/>
      <c r="M1372" s="65"/>
      <c r="N1372" s="65"/>
      <c r="O1372" s="65"/>
      <c r="P1372" s="65"/>
      <c r="Q1372" s="65"/>
      <c r="R1372" s="65"/>
    </row>
    <row r="1373" spans="1:18" s="68" customFormat="1">
      <c r="A1373" s="61"/>
      <c r="B1373" s="62"/>
      <c r="C1373" s="62"/>
      <c r="D1373" s="63"/>
      <c r="E1373" s="61"/>
      <c r="F1373" s="61"/>
      <c r="G1373" s="61"/>
      <c r="H1373" s="64"/>
      <c r="I1373" s="74"/>
      <c r="K1373" s="65"/>
      <c r="L1373" s="65"/>
      <c r="M1373" s="65"/>
      <c r="N1373" s="65"/>
      <c r="O1373" s="65"/>
      <c r="P1373" s="65"/>
      <c r="Q1373" s="65"/>
      <c r="R1373" s="65"/>
    </row>
    <row r="1374" spans="1:18" s="68" customFormat="1">
      <c r="A1374" s="61"/>
      <c r="B1374" s="62"/>
      <c r="C1374" s="62"/>
      <c r="D1374" s="63"/>
      <c r="E1374" s="61"/>
      <c r="F1374" s="61"/>
      <c r="G1374" s="61"/>
      <c r="H1374" s="64"/>
      <c r="I1374" s="74"/>
      <c r="K1374" s="65"/>
      <c r="L1374" s="65"/>
      <c r="M1374" s="65"/>
      <c r="N1374" s="65"/>
      <c r="O1374" s="65"/>
      <c r="P1374" s="65"/>
      <c r="Q1374" s="65"/>
      <c r="R1374" s="65"/>
    </row>
    <row r="1375" spans="1:18" s="68" customFormat="1">
      <c r="A1375" s="61"/>
      <c r="B1375" s="62"/>
      <c r="C1375" s="62"/>
      <c r="D1375" s="63"/>
      <c r="E1375" s="61"/>
      <c r="F1375" s="61"/>
      <c r="G1375" s="61"/>
      <c r="H1375" s="64"/>
      <c r="I1375" s="74"/>
      <c r="K1375" s="65"/>
      <c r="L1375" s="65"/>
      <c r="M1375" s="65"/>
      <c r="N1375" s="65"/>
      <c r="O1375" s="65"/>
      <c r="P1375" s="65"/>
      <c r="Q1375" s="65"/>
      <c r="R1375" s="65"/>
    </row>
    <row r="1376" spans="1:18" s="68" customFormat="1">
      <c r="A1376" s="61"/>
      <c r="B1376" s="62"/>
      <c r="C1376" s="62"/>
      <c r="D1376" s="63"/>
      <c r="E1376" s="61"/>
      <c r="F1376" s="61"/>
      <c r="G1376" s="61"/>
      <c r="H1376" s="64"/>
      <c r="I1376" s="74"/>
      <c r="K1376" s="65"/>
      <c r="L1376" s="65"/>
      <c r="M1376" s="65"/>
      <c r="N1376" s="65"/>
      <c r="O1376" s="65"/>
      <c r="P1376" s="65"/>
      <c r="Q1376" s="65"/>
      <c r="R1376" s="65"/>
    </row>
    <row r="1377" spans="1:18" s="68" customFormat="1">
      <c r="A1377" s="61"/>
      <c r="B1377" s="62"/>
      <c r="C1377" s="62"/>
      <c r="D1377" s="63"/>
      <c r="E1377" s="61"/>
      <c r="F1377" s="61"/>
      <c r="G1377" s="61"/>
      <c r="H1377" s="64"/>
      <c r="I1377" s="74"/>
      <c r="K1377" s="65"/>
      <c r="L1377" s="65"/>
      <c r="M1377" s="65"/>
      <c r="N1377" s="65"/>
      <c r="O1377" s="65"/>
      <c r="P1377" s="65"/>
      <c r="Q1377" s="65"/>
      <c r="R1377" s="65"/>
    </row>
    <row r="1378" spans="1:18" s="68" customFormat="1">
      <c r="A1378" s="61"/>
      <c r="B1378" s="62"/>
      <c r="C1378" s="62"/>
      <c r="D1378" s="63"/>
      <c r="E1378" s="61"/>
      <c r="F1378" s="61"/>
      <c r="G1378" s="61"/>
      <c r="H1378" s="64"/>
      <c r="I1378" s="74"/>
      <c r="K1378" s="65"/>
      <c r="L1378" s="65"/>
      <c r="M1378" s="65"/>
      <c r="N1378" s="65"/>
      <c r="O1378" s="65"/>
      <c r="P1378" s="65"/>
      <c r="Q1378" s="65"/>
      <c r="R1378" s="65"/>
    </row>
    <row r="1379" spans="1:18" s="68" customFormat="1">
      <c r="A1379" s="61"/>
      <c r="B1379" s="62"/>
      <c r="C1379" s="62"/>
      <c r="D1379" s="63"/>
      <c r="E1379" s="61"/>
      <c r="F1379" s="61"/>
      <c r="G1379" s="61"/>
      <c r="H1379" s="64"/>
      <c r="I1379" s="74"/>
      <c r="K1379" s="65"/>
      <c r="L1379" s="65"/>
      <c r="M1379" s="65"/>
      <c r="N1379" s="65"/>
      <c r="O1379" s="65"/>
      <c r="P1379" s="65"/>
      <c r="Q1379" s="65"/>
      <c r="R1379" s="65"/>
    </row>
    <row r="1380" spans="1:18" s="68" customFormat="1">
      <c r="A1380" s="61"/>
      <c r="B1380" s="62"/>
      <c r="C1380" s="62"/>
      <c r="D1380" s="63"/>
      <c r="E1380" s="61"/>
      <c r="F1380" s="61"/>
      <c r="G1380" s="61"/>
      <c r="H1380" s="64"/>
      <c r="I1380" s="74"/>
      <c r="K1380" s="65"/>
      <c r="L1380" s="65"/>
      <c r="M1380" s="65"/>
      <c r="N1380" s="65"/>
      <c r="O1380" s="65"/>
      <c r="P1380" s="65"/>
      <c r="Q1380" s="65"/>
      <c r="R1380" s="65"/>
    </row>
    <row r="1381" spans="1:18" s="68" customFormat="1">
      <c r="A1381" s="61"/>
      <c r="B1381" s="62"/>
      <c r="C1381" s="62"/>
      <c r="D1381" s="63"/>
      <c r="E1381" s="61"/>
      <c r="F1381" s="61"/>
      <c r="G1381" s="61"/>
      <c r="H1381" s="64"/>
      <c r="I1381" s="74"/>
      <c r="K1381" s="65"/>
      <c r="L1381" s="65"/>
      <c r="M1381" s="65"/>
      <c r="N1381" s="65"/>
      <c r="O1381" s="65"/>
      <c r="P1381" s="65"/>
      <c r="Q1381" s="65"/>
      <c r="R1381" s="65"/>
    </row>
    <row r="1382" spans="1:18" s="68" customFormat="1">
      <c r="A1382" s="61"/>
      <c r="B1382" s="62"/>
      <c r="C1382" s="62"/>
      <c r="D1382" s="63"/>
      <c r="E1382" s="61"/>
      <c r="F1382" s="61"/>
      <c r="G1382" s="61"/>
      <c r="H1382" s="64"/>
      <c r="I1382" s="74"/>
      <c r="K1382" s="65"/>
      <c r="L1382" s="65"/>
      <c r="M1382" s="65"/>
      <c r="N1382" s="65"/>
      <c r="O1382" s="65"/>
      <c r="P1382" s="65"/>
      <c r="Q1382" s="65"/>
      <c r="R1382" s="65"/>
    </row>
    <row r="1383" spans="1:18" s="68" customFormat="1">
      <c r="A1383" s="61"/>
      <c r="B1383" s="62"/>
      <c r="C1383" s="62"/>
      <c r="D1383" s="63"/>
      <c r="E1383" s="61"/>
      <c r="F1383" s="61"/>
      <c r="G1383" s="61"/>
      <c r="H1383" s="64"/>
      <c r="I1383" s="74"/>
      <c r="K1383" s="65"/>
      <c r="L1383" s="65"/>
      <c r="M1383" s="65"/>
      <c r="N1383" s="65"/>
      <c r="O1383" s="65"/>
      <c r="P1383" s="65"/>
      <c r="Q1383" s="65"/>
      <c r="R1383" s="65"/>
    </row>
    <row r="1384" spans="1:18" s="68" customFormat="1">
      <c r="A1384" s="61"/>
      <c r="B1384" s="62"/>
      <c r="C1384" s="62"/>
      <c r="D1384" s="63"/>
      <c r="E1384" s="61"/>
      <c r="F1384" s="61"/>
      <c r="G1384" s="61"/>
      <c r="H1384" s="64"/>
      <c r="I1384" s="74"/>
      <c r="K1384" s="65"/>
      <c r="L1384" s="65"/>
      <c r="M1384" s="65"/>
      <c r="N1384" s="65"/>
      <c r="O1384" s="65"/>
      <c r="P1384" s="65"/>
      <c r="Q1384" s="65"/>
      <c r="R1384" s="65"/>
    </row>
    <row r="1385" spans="1:18" s="68" customFormat="1">
      <c r="A1385" s="61"/>
      <c r="B1385" s="62"/>
      <c r="C1385" s="62"/>
      <c r="D1385" s="63"/>
      <c r="E1385" s="61"/>
      <c r="F1385" s="61"/>
      <c r="G1385" s="61"/>
      <c r="H1385" s="64"/>
      <c r="I1385" s="74"/>
      <c r="K1385" s="65"/>
      <c r="L1385" s="65"/>
      <c r="M1385" s="65"/>
      <c r="N1385" s="65"/>
      <c r="O1385" s="65"/>
      <c r="P1385" s="65"/>
      <c r="Q1385" s="65"/>
      <c r="R1385" s="65"/>
    </row>
    <row r="1386" spans="1:18" s="68" customFormat="1">
      <c r="A1386" s="61"/>
      <c r="B1386" s="62"/>
      <c r="C1386" s="62"/>
      <c r="D1386" s="63"/>
      <c r="E1386" s="61"/>
      <c r="F1386" s="61"/>
      <c r="G1386" s="61"/>
      <c r="H1386" s="64"/>
      <c r="I1386" s="74"/>
      <c r="K1386" s="65"/>
      <c r="L1386" s="65"/>
      <c r="M1386" s="65"/>
      <c r="N1386" s="65"/>
      <c r="O1386" s="65"/>
      <c r="P1386" s="65"/>
      <c r="Q1386" s="65"/>
      <c r="R1386" s="65"/>
    </row>
    <row r="1387" spans="1:18" s="68" customFormat="1">
      <c r="A1387" s="61"/>
      <c r="B1387" s="62"/>
      <c r="C1387" s="62"/>
      <c r="D1387" s="63"/>
      <c r="E1387" s="61"/>
      <c r="F1387" s="61"/>
      <c r="G1387" s="61"/>
      <c r="H1387" s="64"/>
      <c r="I1387" s="74"/>
      <c r="K1387" s="65"/>
      <c r="L1387" s="65"/>
      <c r="M1387" s="65"/>
      <c r="N1387" s="65"/>
      <c r="O1387" s="65"/>
      <c r="P1387" s="65"/>
      <c r="Q1387" s="65"/>
      <c r="R1387" s="65"/>
    </row>
    <row r="1388" spans="1:18" s="68" customFormat="1">
      <c r="A1388" s="61"/>
      <c r="B1388" s="62"/>
      <c r="C1388" s="62"/>
      <c r="D1388" s="63"/>
      <c r="E1388" s="61"/>
      <c r="F1388" s="61"/>
      <c r="G1388" s="61"/>
      <c r="H1388" s="64"/>
      <c r="I1388" s="74"/>
      <c r="K1388" s="65"/>
      <c r="L1388" s="65"/>
      <c r="M1388" s="65"/>
      <c r="N1388" s="65"/>
      <c r="O1388" s="65"/>
      <c r="P1388" s="65"/>
      <c r="Q1388" s="65"/>
      <c r="R1388" s="65"/>
    </row>
    <row r="1389" spans="1:18" s="68" customFormat="1">
      <c r="A1389" s="61"/>
      <c r="B1389" s="62"/>
      <c r="C1389" s="62"/>
      <c r="D1389" s="63"/>
      <c r="E1389" s="61"/>
      <c r="F1389" s="61"/>
      <c r="G1389" s="61"/>
      <c r="H1389" s="64"/>
      <c r="I1389" s="74"/>
      <c r="K1389" s="65"/>
      <c r="L1389" s="65"/>
      <c r="M1389" s="65"/>
      <c r="N1389" s="65"/>
      <c r="O1389" s="65"/>
      <c r="P1389" s="65"/>
      <c r="Q1389" s="65"/>
      <c r="R1389" s="65"/>
    </row>
    <row r="1390" spans="1:18" s="68" customFormat="1">
      <c r="A1390" s="61"/>
      <c r="B1390" s="62"/>
      <c r="C1390" s="62"/>
      <c r="D1390" s="63"/>
      <c r="E1390" s="61"/>
      <c r="F1390" s="61"/>
      <c r="G1390" s="61"/>
      <c r="H1390" s="64"/>
      <c r="I1390" s="74"/>
      <c r="K1390" s="65"/>
      <c r="L1390" s="65"/>
      <c r="M1390" s="65"/>
      <c r="N1390" s="65"/>
      <c r="O1390" s="65"/>
      <c r="P1390" s="65"/>
      <c r="Q1390" s="65"/>
      <c r="R1390" s="65"/>
    </row>
    <row r="1391" spans="1:18" s="68" customFormat="1">
      <c r="A1391" s="61"/>
      <c r="B1391" s="62"/>
      <c r="C1391" s="62"/>
      <c r="D1391" s="63"/>
      <c r="E1391" s="61"/>
      <c r="F1391" s="61"/>
      <c r="G1391" s="61"/>
      <c r="H1391" s="64"/>
      <c r="I1391" s="74"/>
      <c r="K1391" s="65"/>
      <c r="L1391" s="65"/>
      <c r="M1391" s="65"/>
      <c r="N1391" s="65"/>
      <c r="O1391" s="65"/>
      <c r="P1391" s="65"/>
      <c r="Q1391" s="65"/>
      <c r="R1391" s="65"/>
    </row>
    <row r="1392" spans="1:18" s="68" customFormat="1">
      <c r="A1392" s="61"/>
      <c r="B1392" s="62"/>
      <c r="C1392" s="62"/>
      <c r="D1392" s="63"/>
      <c r="E1392" s="61"/>
      <c r="F1392" s="61"/>
      <c r="G1392" s="61"/>
      <c r="H1392" s="64"/>
      <c r="I1392" s="74"/>
      <c r="K1392" s="65"/>
      <c r="L1392" s="65"/>
      <c r="M1392" s="65"/>
      <c r="N1392" s="65"/>
      <c r="O1392" s="65"/>
      <c r="P1392" s="65"/>
      <c r="Q1392" s="65"/>
      <c r="R1392" s="65"/>
    </row>
    <row r="1393" spans="1:18" s="68" customFormat="1">
      <c r="A1393" s="61"/>
      <c r="B1393" s="62"/>
      <c r="C1393" s="62"/>
      <c r="D1393" s="63"/>
      <c r="E1393" s="61"/>
      <c r="F1393" s="61"/>
      <c r="G1393" s="61"/>
      <c r="H1393" s="64"/>
      <c r="I1393" s="74"/>
      <c r="K1393" s="65"/>
      <c r="L1393" s="65"/>
      <c r="M1393" s="65"/>
      <c r="N1393" s="65"/>
      <c r="O1393" s="65"/>
      <c r="P1393" s="65"/>
      <c r="Q1393" s="65"/>
      <c r="R1393" s="65"/>
    </row>
    <row r="1394" spans="1:18" s="68" customFormat="1">
      <c r="A1394" s="61"/>
      <c r="B1394" s="62"/>
      <c r="C1394" s="62"/>
      <c r="D1394" s="63"/>
      <c r="E1394" s="61"/>
      <c r="F1394" s="61"/>
      <c r="G1394" s="61"/>
      <c r="H1394" s="64"/>
      <c r="I1394" s="74"/>
      <c r="K1394" s="65"/>
      <c r="L1394" s="65"/>
      <c r="M1394" s="65"/>
      <c r="N1394" s="65"/>
      <c r="O1394" s="65"/>
      <c r="P1394" s="65"/>
      <c r="Q1394" s="65"/>
      <c r="R1394" s="65"/>
    </row>
    <row r="1395" spans="1:18" s="68" customFormat="1">
      <c r="A1395" s="61"/>
      <c r="B1395" s="62"/>
      <c r="C1395" s="62"/>
      <c r="D1395" s="63"/>
      <c r="E1395" s="61"/>
      <c r="F1395" s="61"/>
      <c r="G1395" s="61"/>
      <c r="H1395" s="64"/>
      <c r="I1395" s="74"/>
      <c r="K1395" s="65"/>
      <c r="L1395" s="65"/>
      <c r="M1395" s="65"/>
      <c r="N1395" s="65"/>
      <c r="O1395" s="65"/>
      <c r="P1395" s="65"/>
      <c r="Q1395" s="65"/>
      <c r="R1395" s="65"/>
    </row>
    <row r="1396" spans="1:18" s="68" customFormat="1">
      <c r="A1396" s="61"/>
      <c r="B1396" s="62"/>
      <c r="C1396" s="62"/>
      <c r="D1396" s="63"/>
      <c r="E1396" s="61"/>
      <c r="F1396" s="61"/>
      <c r="G1396" s="61"/>
      <c r="H1396" s="64"/>
      <c r="I1396" s="74"/>
      <c r="K1396" s="65"/>
      <c r="L1396" s="65"/>
      <c r="M1396" s="65"/>
      <c r="N1396" s="65"/>
      <c r="O1396" s="65"/>
      <c r="P1396" s="65"/>
      <c r="Q1396" s="65"/>
      <c r="R1396" s="65"/>
    </row>
    <row r="1397" spans="1:18" s="68" customFormat="1">
      <c r="A1397" s="61"/>
      <c r="B1397" s="62"/>
      <c r="C1397" s="62"/>
      <c r="D1397" s="63"/>
      <c r="E1397" s="61"/>
      <c r="F1397" s="61"/>
      <c r="G1397" s="61"/>
      <c r="H1397" s="64"/>
      <c r="I1397" s="74"/>
      <c r="K1397" s="65"/>
      <c r="L1397" s="65"/>
      <c r="M1397" s="65"/>
      <c r="N1397" s="65"/>
      <c r="O1397" s="65"/>
      <c r="P1397" s="65"/>
      <c r="Q1397" s="65"/>
      <c r="R1397" s="65"/>
    </row>
    <row r="1398" spans="1:18" s="68" customFormat="1">
      <c r="A1398" s="61"/>
      <c r="B1398" s="62"/>
      <c r="C1398" s="62"/>
      <c r="D1398" s="63"/>
      <c r="E1398" s="61"/>
      <c r="F1398" s="61"/>
      <c r="G1398" s="61"/>
      <c r="H1398" s="64"/>
      <c r="I1398" s="74"/>
      <c r="K1398" s="65"/>
      <c r="L1398" s="65"/>
      <c r="M1398" s="65"/>
      <c r="N1398" s="65"/>
      <c r="O1398" s="65"/>
      <c r="P1398" s="65"/>
      <c r="Q1398" s="65"/>
      <c r="R1398" s="65"/>
    </row>
    <row r="1399" spans="1:18" s="68" customFormat="1">
      <c r="A1399" s="61"/>
      <c r="B1399" s="62"/>
      <c r="C1399" s="62"/>
      <c r="D1399" s="63"/>
      <c r="E1399" s="61"/>
      <c r="F1399" s="61"/>
      <c r="G1399" s="61"/>
      <c r="H1399" s="64"/>
      <c r="I1399" s="74"/>
      <c r="K1399" s="65"/>
      <c r="L1399" s="65"/>
      <c r="M1399" s="65"/>
      <c r="N1399" s="65"/>
      <c r="O1399" s="65"/>
      <c r="P1399" s="65"/>
      <c r="Q1399" s="65"/>
      <c r="R1399" s="65"/>
    </row>
    <row r="1400" spans="1:18" s="68" customFormat="1">
      <c r="A1400" s="61"/>
      <c r="B1400" s="62"/>
      <c r="C1400" s="62"/>
      <c r="D1400" s="63"/>
      <c r="E1400" s="61"/>
      <c r="F1400" s="61"/>
      <c r="G1400" s="61"/>
      <c r="H1400" s="64"/>
      <c r="I1400" s="74"/>
      <c r="K1400" s="65"/>
      <c r="L1400" s="65"/>
      <c r="M1400" s="65"/>
      <c r="N1400" s="65"/>
      <c r="O1400" s="65"/>
      <c r="P1400" s="65"/>
      <c r="Q1400" s="65"/>
      <c r="R1400" s="65"/>
    </row>
    <row r="1401" spans="1:18" s="68" customFormat="1">
      <c r="A1401" s="61"/>
      <c r="B1401" s="62"/>
      <c r="C1401" s="62"/>
      <c r="D1401" s="63"/>
      <c r="E1401" s="61"/>
      <c r="F1401" s="61"/>
      <c r="G1401" s="61"/>
      <c r="H1401" s="64"/>
      <c r="I1401" s="74"/>
      <c r="K1401" s="65"/>
      <c r="L1401" s="65"/>
      <c r="M1401" s="65"/>
      <c r="N1401" s="65"/>
      <c r="O1401" s="65"/>
      <c r="P1401" s="65"/>
      <c r="Q1401" s="65"/>
      <c r="R1401" s="65"/>
    </row>
    <row r="1402" spans="1:18" s="68" customFormat="1">
      <c r="A1402" s="61"/>
      <c r="B1402" s="62"/>
      <c r="C1402" s="62"/>
      <c r="D1402" s="63"/>
      <c r="E1402" s="61"/>
      <c r="F1402" s="61"/>
      <c r="G1402" s="61"/>
      <c r="H1402" s="64"/>
      <c r="I1402" s="74"/>
      <c r="K1402" s="65"/>
      <c r="L1402" s="65"/>
      <c r="M1402" s="65"/>
      <c r="N1402" s="65"/>
      <c r="O1402" s="65"/>
      <c r="P1402" s="65"/>
      <c r="Q1402" s="65"/>
      <c r="R1402" s="65"/>
    </row>
    <row r="1403" spans="1:18" s="68" customFormat="1">
      <c r="A1403" s="61"/>
      <c r="B1403" s="62"/>
      <c r="C1403" s="62"/>
      <c r="D1403" s="63"/>
      <c r="E1403" s="61"/>
      <c r="F1403" s="61"/>
      <c r="G1403" s="61"/>
      <c r="H1403" s="64"/>
      <c r="I1403" s="74"/>
      <c r="K1403" s="65"/>
      <c r="L1403" s="65"/>
      <c r="M1403" s="65"/>
      <c r="N1403" s="65"/>
      <c r="O1403" s="65"/>
      <c r="P1403" s="65"/>
      <c r="Q1403" s="65"/>
      <c r="R1403" s="65"/>
    </row>
    <row r="1404" spans="1:18" s="68" customFormat="1">
      <c r="A1404" s="61"/>
      <c r="B1404" s="62"/>
      <c r="C1404" s="62"/>
      <c r="D1404" s="63"/>
      <c r="E1404" s="61"/>
      <c r="F1404" s="61"/>
      <c r="G1404" s="61"/>
      <c r="H1404" s="64"/>
      <c r="I1404" s="74"/>
      <c r="K1404" s="65"/>
      <c r="L1404" s="65"/>
      <c r="M1404" s="65"/>
      <c r="N1404" s="65"/>
      <c r="O1404" s="65"/>
      <c r="P1404" s="65"/>
      <c r="Q1404" s="65"/>
      <c r="R1404" s="65"/>
    </row>
    <row r="1405" spans="1:18" s="68" customFormat="1">
      <c r="A1405" s="61"/>
      <c r="B1405" s="62"/>
      <c r="C1405" s="62"/>
      <c r="D1405" s="63"/>
      <c r="E1405" s="61"/>
      <c r="F1405" s="61"/>
      <c r="G1405" s="61"/>
      <c r="H1405" s="64"/>
      <c r="I1405" s="74"/>
      <c r="K1405" s="65"/>
      <c r="L1405" s="65"/>
      <c r="M1405" s="65"/>
      <c r="N1405" s="65"/>
      <c r="O1405" s="65"/>
      <c r="P1405" s="65"/>
      <c r="Q1405" s="65"/>
      <c r="R1405" s="65"/>
    </row>
    <row r="1406" spans="1:18" s="68" customFormat="1">
      <c r="A1406" s="61"/>
      <c r="B1406" s="62"/>
      <c r="C1406" s="62"/>
      <c r="D1406" s="63"/>
      <c r="E1406" s="61"/>
      <c r="F1406" s="61"/>
      <c r="G1406" s="61"/>
      <c r="H1406" s="64"/>
      <c r="I1406" s="74"/>
      <c r="K1406" s="65"/>
      <c r="L1406" s="65"/>
      <c r="M1406" s="65"/>
      <c r="N1406" s="65"/>
      <c r="O1406" s="65"/>
      <c r="P1406" s="65"/>
      <c r="Q1406" s="65"/>
      <c r="R1406" s="65"/>
    </row>
    <row r="1407" spans="1:18" s="68" customFormat="1">
      <c r="A1407" s="61"/>
      <c r="B1407" s="62"/>
      <c r="C1407" s="62"/>
      <c r="D1407" s="63"/>
      <c r="E1407" s="61"/>
      <c r="F1407" s="61"/>
      <c r="G1407" s="61"/>
      <c r="H1407" s="64"/>
      <c r="I1407" s="74"/>
      <c r="K1407" s="65"/>
      <c r="L1407" s="65"/>
      <c r="M1407" s="65"/>
      <c r="N1407" s="65"/>
      <c r="O1407" s="65"/>
      <c r="P1407" s="65"/>
      <c r="Q1407" s="65"/>
      <c r="R1407" s="65"/>
    </row>
    <row r="1408" spans="1:18" s="68" customFormat="1">
      <c r="A1408" s="61"/>
      <c r="B1408" s="62"/>
      <c r="C1408" s="62"/>
      <c r="D1408" s="63"/>
      <c r="E1408" s="61"/>
      <c r="F1408" s="61"/>
      <c r="G1408" s="61"/>
      <c r="H1408" s="64"/>
      <c r="I1408" s="74"/>
      <c r="K1408" s="65"/>
      <c r="L1408" s="65"/>
      <c r="M1408" s="65"/>
      <c r="N1408" s="65"/>
      <c r="O1408" s="65"/>
      <c r="P1408" s="65"/>
      <c r="Q1408" s="65"/>
      <c r="R1408" s="65"/>
    </row>
    <row r="1409" spans="1:18" s="68" customFormat="1">
      <c r="A1409" s="61"/>
      <c r="B1409" s="62"/>
      <c r="C1409" s="62"/>
      <c r="D1409" s="63"/>
      <c r="E1409" s="61"/>
      <c r="F1409" s="61"/>
      <c r="G1409" s="61"/>
      <c r="H1409" s="64"/>
      <c r="I1409" s="74"/>
      <c r="K1409" s="65"/>
      <c r="L1409" s="65"/>
      <c r="M1409" s="65"/>
      <c r="N1409" s="65"/>
      <c r="O1409" s="65"/>
      <c r="P1409" s="65"/>
      <c r="Q1409" s="65"/>
      <c r="R1409" s="65"/>
    </row>
    <row r="1410" spans="1:18" s="68" customFormat="1">
      <c r="A1410" s="61"/>
      <c r="B1410" s="62"/>
      <c r="C1410" s="62"/>
      <c r="D1410" s="63"/>
      <c r="E1410" s="61"/>
      <c r="F1410" s="61"/>
      <c r="G1410" s="61"/>
      <c r="H1410" s="64"/>
      <c r="I1410" s="74"/>
      <c r="K1410" s="65"/>
      <c r="L1410" s="65"/>
      <c r="M1410" s="65"/>
      <c r="N1410" s="65"/>
      <c r="O1410" s="65"/>
      <c r="P1410" s="65"/>
      <c r="Q1410" s="65"/>
      <c r="R1410" s="65"/>
    </row>
    <row r="1411" spans="1:18" s="68" customFormat="1">
      <c r="A1411" s="61"/>
      <c r="B1411" s="62"/>
      <c r="C1411" s="62"/>
      <c r="D1411" s="63"/>
      <c r="E1411" s="61"/>
      <c r="F1411" s="61"/>
      <c r="G1411" s="61"/>
      <c r="H1411" s="64"/>
      <c r="I1411" s="74"/>
      <c r="K1411" s="65"/>
      <c r="L1411" s="65"/>
      <c r="M1411" s="65"/>
      <c r="N1411" s="65"/>
      <c r="O1411" s="65"/>
      <c r="P1411" s="65"/>
      <c r="Q1411" s="65"/>
      <c r="R1411" s="65"/>
    </row>
    <row r="1412" spans="1:18" s="68" customFormat="1">
      <c r="A1412" s="61"/>
      <c r="B1412" s="62"/>
      <c r="C1412" s="62"/>
      <c r="D1412" s="63"/>
      <c r="E1412" s="61"/>
      <c r="F1412" s="61"/>
      <c r="G1412" s="61"/>
      <c r="H1412" s="64"/>
      <c r="I1412" s="74"/>
      <c r="K1412" s="65"/>
      <c r="L1412" s="65"/>
      <c r="M1412" s="65"/>
      <c r="N1412" s="65"/>
      <c r="O1412" s="65"/>
      <c r="P1412" s="65"/>
      <c r="Q1412" s="65"/>
      <c r="R1412" s="65"/>
    </row>
    <row r="1413" spans="1:18" s="68" customFormat="1">
      <c r="A1413" s="61"/>
      <c r="B1413" s="62"/>
      <c r="C1413" s="62"/>
      <c r="D1413" s="63"/>
      <c r="E1413" s="61"/>
      <c r="F1413" s="61"/>
      <c r="G1413" s="61"/>
      <c r="H1413" s="64"/>
      <c r="I1413" s="74"/>
      <c r="K1413" s="65"/>
      <c r="L1413" s="65"/>
      <c r="M1413" s="65"/>
      <c r="N1413" s="65"/>
      <c r="O1413" s="65"/>
      <c r="P1413" s="65"/>
      <c r="Q1413" s="65"/>
      <c r="R1413" s="65"/>
    </row>
    <row r="1414" spans="1:18" s="68" customFormat="1">
      <c r="A1414" s="61"/>
      <c r="B1414" s="62"/>
      <c r="C1414" s="62"/>
      <c r="D1414" s="63"/>
      <c r="E1414" s="61"/>
      <c r="F1414" s="61"/>
      <c r="G1414" s="61"/>
      <c r="H1414" s="64"/>
      <c r="I1414" s="74"/>
      <c r="K1414" s="65"/>
      <c r="L1414" s="65"/>
      <c r="M1414" s="65"/>
      <c r="N1414" s="65"/>
      <c r="O1414" s="65"/>
      <c r="P1414" s="65"/>
      <c r="Q1414" s="65"/>
      <c r="R1414" s="65"/>
    </row>
    <row r="1415" spans="1:18" s="68" customFormat="1">
      <c r="A1415" s="61"/>
      <c r="B1415" s="62"/>
      <c r="C1415" s="62"/>
      <c r="D1415" s="63"/>
      <c r="E1415" s="61"/>
      <c r="F1415" s="61"/>
      <c r="G1415" s="61"/>
      <c r="H1415" s="64"/>
      <c r="I1415" s="74"/>
      <c r="K1415" s="65"/>
      <c r="L1415" s="65"/>
      <c r="M1415" s="65"/>
      <c r="N1415" s="65"/>
      <c r="O1415" s="65"/>
      <c r="P1415" s="65"/>
      <c r="Q1415" s="65"/>
      <c r="R1415" s="65"/>
    </row>
    <row r="1416" spans="1:18" s="68" customFormat="1">
      <c r="A1416" s="61"/>
      <c r="B1416" s="62"/>
      <c r="C1416" s="62"/>
      <c r="D1416" s="63"/>
      <c r="E1416" s="61"/>
      <c r="F1416" s="61"/>
      <c r="G1416" s="61"/>
      <c r="H1416" s="64"/>
      <c r="I1416" s="74"/>
      <c r="K1416" s="65"/>
      <c r="L1416" s="65"/>
      <c r="M1416" s="65"/>
      <c r="N1416" s="65"/>
      <c r="O1416" s="65"/>
      <c r="P1416" s="65"/>
      <c r="Q1416" s="65"/>
      <c r="R1416" s="65"/>
    </row>
    <row r="1417" spans="1:18" s="68" customFormat="1">
      <c r="A1417" s="61"/>
      <c r="B1417" s="62"/>
      <c r="C1417" s="62"/>
      <c r="D1417" s="63"/>
      <c r="E1417" s="61"/>
      <c r="F1417" s="61"/>
      <c r="G1417" s="61"/>
      <c r="H1417" s="64"/>
      <c r="I1417" s="74"/>
      <c r="K1417" s="65"/>
      <c r="L1417" s="65"/>
      <c r="M1417" s="65"/>
      <c r="N1417" s="65"/>
      <c r="O1417" s="65"/>
      <c r="P1417" s="65"/>
      <c r="Q1417" s="65"/>
      <c r="R1417" s="65"/>
    </row>
    <row r="1418" spans="1:18" s="68" customFormat="1">
      <c r="A1418" s="61"/>
      <c r="B1418" s="62"/>
      <c r="C1418" s="62"/>
      <c r="D1418" s="63"/>
      <c r="E1418" s="61"/>
      <c r="F1418" s="61"/>
      <c r="G1418" s="61"/>
      <c r="H1418" s="64"/>
      <c r="I1418" s="74"/>
      <c r="K1418" s="65"/>
      <c r="L1418" s="65"/>
      <c r="M1418" s="65"/>
      <c r="N1418" s="65"/>
      <c r="O1418" s="65"/>
      <c r="P1418" s="65"/>
      <c r="Q1418" s="65"/>
      <c r="R1418" s="65"/>
    </row>
    <row r="1419" spans="1:18" s="68" customFormat="1">
      <c r="A1419" s="61"/>
      <c r="B1419" s="62"/>
      <c r="C1419" s="62"/>
      <c r="D1419" s="63"/>
      <c r="E1419" s="61"/>
      <c r="F1419" s="61"/>
      <c r="G1419" s="61"/>
      <c r="H1419" s="64"/>
      <c r="I1419" s="74"/>
      <c r="K1419" s="65"/>
      <c r="L1419" s="65"/>
      <c r="M1419" s="65"/>
      <c r="N1419" s="65"/>
      <c r="O1419" s="65"/>
      <c r="P1419" s="65"/>
      <c r="Q1419" s="65"/>
      <c r="R1419" s="65"/>
    </row>
    <row r="1420" spans="1:18" s="68" customFormat="1">
      <c r="A1420" s="61"/>
      <c r="B1420" s="62"/>
      <c r="C1420" s="62"/>
      <c r="D1420" s="63"/>
      <c r="E1420" s="61"/>
      <c r="F1420" s="61"/>
      <c r="G1420" s="61"/>
      <c r="H1420" s="64"/>
      <c r="I1420" s="74"/>
      <c r="K1420" s="65"/>
      <c r="L1420" s="65"/>
      <c r="M1420" s="65"/>
      <c r="N1420" s="65"/>
      <c r="O1420" s="65"/>
      <c r="P1420" s="65"/>
      <c r="Q1420" s="65"/>
      <c r="R1420" s="65"/>
    </row>
    <row r="1421" spans="1:18" s="68" customFormat="1">
      <c r="A1421" s="61"/>
      <c r="B1421" s="62"/>
      <c r="C1421" s="62"/>
      <c r="D1421" s="63"/>
      <c r="E1421" s="61"/>
      <c r="F1421" s="61"/>
      <c r="G1421" s="61"/>
      <c r="H1421" s="64"/>
      <c r="I1421" s="74"/>
      <c r="K1421" s="65"/>
      <c r="L1421" s="65"/>
      <c r="M1421" s="65"/>
      <c r="N1421" s="65"/>
      <c r="O1421" s="65"/>
      <c r="P1421" s="65"/>
      <c r="Q1421" s="65"/>
      <c r="R1421" s="65"/>
    </row>
    <row r="1422" spans="1:18" s="68" customFormat="1">
      <c r="A1422" s="61"/>
      <c r="B1422" s="62"/>
      <c r="C1422" s="62"/>
      <c r="D1422" s="63"/>
      <c r="E1422" s="61"/>
      <c r="F1422" s="61"/>
      <c r="G1422" s="61"/>
      <c r="H1422" s="64"/>
      <c r="I1422" s="74"/>
      <c r="K1422" s="65"/>
      <c r="L1422" s="65"/>
      <c r="M1422" s="65"/>
      <c r="N1422" s="65"/>
      <c r="O1422" s="65"/>
      <c r="P1422" s="65"/>
      <c r="Q1422" s="65"/>
      <c r="R1422" s="65"/>
    </row>
    <row r="1423" spans="1:18" s="68" customFormat="1">
      <c r="A1423" s="61"/>
      <c r="B1423" s="62"/>
      <c r="C1423" s="62"/>
      <c r="D1423" s="63"/>
      <c r="E1423" s="61"/>
      <c r="F1423" s="61"/>
      <c r="G1423" s="61"/>
      <c r="H1423" s="64"/>
      <c r="I1423" s="74"/>
      <c r="K1423" s="65"/>
      <c r="L1423" s="65"/>
      <c r="M1423" s="65"/>
      <c r="N1423" s="65"/>
      <c r="O1423" s="65"/>
      <c r="P1423" s="65"/>
      <c r="Q1423" s="65"/>
      <c r="R1423" s="65"/>
    </row>
    <row r="1424" spans="1:18" s="68" customFormat="1">
      <c r="A1424" s="61"/>
      <c r="B1424" s="62"/>
      <c r="C1424" s="62"/>
      <c r="D1424" s="63"/>
      <c r="E1424" s="61"/>
      <c r="F1424" s="61"/>
      <c r="G1424" s="61"/>
      <c r="H1424" s="64"/>
      <c r="I1424" s="74"/>
      <c r="K1424" s="65"/>
      <c r="L1424" s="65"/>
      <c r="M1424" s="65"/>
      <c r="N1424" s="65"/>
      <c r="O1424" s="65"/>
      <c r="P1424" s="65"/>
      <c r="Q1424" s="65"/>
      <c r="R1424" s="65"/>
    </row>
    <row r="1425" spans="1:18" s="68" customFormat="1">
      <c r="A1425" s="61"/>
      <c r="B1425" s="62"/>
      <c r="C1425" s="62"/>
      <c r="D1425" s="63"/>
      <c r="E1425" s="61"/>
      <c r="F1425" s="61"/>
      <c r="G1425" s="61"/>
      <c r="H1425" s="64"/>
      <c r="I1425" s="74"/>
      <c r="K1425" s="65"/>
      <c r="L1425" s="65"/>
      <c r="M1425" s="65"/>
      <c r="N1425" s="65"/>
      <c r="O1425" s="65"/>
      <c r="P1425" s="65"/>
      <c r="Q1425" s="65"/>
      <c r="R1425" s="65"/>
    </row>
    <row r="1426" spans="1:18" s="68" customFormat="1">
      <c r="A1426" s="61"/>
      <c r="B1426" s="62"/>
      <c r="C1426" s="62"/>
      <c r="D1426" s="63"/>
      <c r="E1426" s="61"/>
      <c r="F1426" s="61"/>
      <c r="G1426" s="61"/>
      <c r="H1426" s="64"/>
      <c r="I1426" s="74"/>
      <c r="K1426" s="65"/>
      <c r="L1426" s="65"/>
      <c r="M1426" s="65"/>
      <c r="N1426" s="65"/>
      <c r="O1426" s="65"/>
      <c r="P1426" s="65"/>
      <c r="Q1426" s="65"/>
      <c r="R1426" s="65"/>
    </row>
    <row r="1427" spans="1:18" s="68" customFormat="1">
      <c r="A1427" s="61"/>
      <c r="B1427" s="62"/>
      <c r="C1427" s="62"/>
      <c r="D1427" s="63"/>
      <c r="E1427" s="61"/>
      <c r="F1427" s="61"/>
      <c r="G1427" s="61"/>
      <c r="H1427" s="64"/>
      <c r="I1427" s="74"/>
      <c r="K1427" s="65"/>
      <c r="L1427" s="65"/>
      <c r="M1427" s="65"/>
      <c r="N1427" s="65"/>
      <c r="O1427" s="65"/>
      <c r="P1427" s="65"/>
      <c r="Q1427" s="65"/>
      <c r="R1427" s="65"/>
    </row>
    <row r="1428" spans="1:18" s="68" customFormat="1">
      <c r="A1428" s="61"/>
      <c r="B1428" s="62"/>
      <c r="C1428" s="62"/>
      <c r="D1428" s="63"/>
      <c r="E1428" s="61"/>
      <c r="F1428" s="61"/>
      <c r="G1428" s="61"/>
      <c r="H1428" s="64"/>
      <c r="I1428" s="74"/>
      <c r="K1428" s="65"/>
      <c r="L1428" s="65"/>
      <c r="M1428" s="65"/>
      <c r="N1428" s="65"/>
      <c r="O1428" s="65"/>
      <c r="P1428" s="65"/>
      <c r="Q1428" s="65"/>
      <c r="R1428" s="65"/>
    </row>
    <row r="1429" spans="1:18" s="68" customFormat="1">
      <c r="A1429" s="61"/>
      <c r="B1429" s="62"/>
      <c r="C1429" s="62"/>
      <c r="D1429" s="63"/>
      <c r="E1429" s="61"/>
      <c r="F1429" s="61"/>
      <c r="G1429" s="61"/>
      <c r="H1429" s="64"/>
      <c r="I1429" s="74"/>
      <c r="K1429" s="65"/>
      <c r="L1429" s="65"/>
      <c r="M1429" s="65"/>
      <c r="N1429" s="65"/>
      <c r="O1429" s="65"/>
      <c r="P1429" s="65"/>
      <c r="Q1429" s="65"/>
      <c r="R1429" s="65"/>
    </row>
    <row r="1430" spans="1:18" s="68" customFormat="1">
      <c r="A1430" s="61"/>
      <c r="B1430" s="62"/>
      <c r="C1430" s="62"/>
      <c r="D1430" s="63"/>
      <c r="E1430" s="61"/>
      <c r="F1430" s="61"/>
      <c r="G1430" s="61"/>
      <c r="H1430" s="64"/>
      <c r="I1430" s="74"/>
      <c r="K1430" s="65"/>
      <c r="L1430" s="65"/>
      <c r="M1430" s="65"/>
      <c r="N1430" s="65"/>
      <c r="O1430" s="65"/>
      <c r="P1430" s="65"/>
      <c r="Q1430" s="65"/>
      <c r="R1430" s="65"/>
    </row>
    <row r="1431" spans="1:18" s="68" customFormat="1">
      <c r="A1431" s="61"/>
      <c r="B1431" s="62"/>
      <c r="C1431" s="62"/>
      <c r="D1431" s="63"/>
      <c r="E1431" s="61"/>
      <c r="F1431" s="61"/>
      <c r="G1431" s="61"/>
      <c r="H1431" s="64"/>
      <c r="I1431" s="74"/>
      <c r="K1431" s="65"/>
      <c r="L1431" s="65"/>
      <c r="M1431" s="65"/>
      <c r="N1431" s="65"/>
      <c r="O1431" s="65"/>
      <c r="P1431" s="65"/>
      <c r="Q1431" s="65"/>
      <c r="R1431" s="65"/>
    </row>
    <row r="1432" spans="1:18" s="68" customFormat="1">
      <c r="A1432" s="61"/>
      <c r="B1432" s="62"/>
      <c r="C1432" s="62"/>
      <c r="D1432" s="63"/>
      <c r="E1432" s="61"/>
      <c r="F1432" s="61"/>
      <c r="G1432" s="61"/>
      <c r="H1432" s="64"/>
      <c r="I1432" s="74"/>
      <c r="K1432" s="65"/>
      <c r="L1432" s="65"/>
      <c r="M1432" s="65"/>
      <c r="N1432" s="65"/>
      <c r="O1432" s="65"/>
      <c r="P1432" s="65"/>
      <c r="Q1432" s="65"/>
      <c r="R1432" s="65"/>
    </row>
    <row r="1433" spans="1:18" s="68" customFormat="1">
      <c r="A1433" s="61"/>
      <c r="B1433" s="62"/>
      <c r="C1433" s="62"/>
      <c r="D1433" s="63"/>
      <c r="E1433" s="61"/>
      <c r="F1433" s="61"/>
      <c r="G1433" s="61"/>
      <c r="H1433" s="64"/>
      <c r="I1433" s="74"/>
      <c r="K1433" s="65"/>
      <c r="L1433" s="65"/>
      <c r="M1433" s="65"/>
      <c r="N1433" s="65"/>
      <c r="O1433" s="65"/>
      <c r="P1433" s="65"/>
      <c r="Q1433" s="65"/>
      <c r="R1433" s="65"/>
    </row>
    <row r="1434" spans="1:18" s="68" customFormat="1">
      <c r="A1434" s="61"/>
      <c r="B1434" s="62"/>
      <c r="C1434" s="62"/>
      <c r="D1434" s="63"/>
      <c r="E1434" s="61"/>
      <c r="F1434" s="61"/>
      <c r="G1434" s="61"/>
      <c r="H1434" s="64"/>
      <c r="I1434" s="74"/>
      <c r="K1434" s="65"/>
      <c r="L1434" s="65"/>
      <c r="M1434" s="65"/>
      <c r="N1434" s="65"/>
      <c r="O1434" s="65"/>
      <c r="P1434" s="65"/>
      <c r="Q1434" s="65"/>
      <c r="R1434" s="65"/>
    </row>
    <row r="1435" spans="1:18" s="68" customFormat="1">
      <c r="A1435" s="61"/>
      <c r="B1435" s="62"/>
      <c r="C1435" s="62"/>
      <c r="D1435" s="63"/>
      <c r="E1435" s="61"/>
      <c r="F1435" s="61"/>
      <c r="G1435" s="61"/>
      <c r="H1435" s="64"/>
      <c r="I1435" s="74"/>
      <c r="K1435" s="65"/>
      <c r="L1435" s="65"/>
      <c r="M1435" s="65"/>
      <c r="N1435" s="65"/>
      <c r="O1435" s="65"/>
      <c r="P1435" s="65"/>
      <c r="Q1435" s="65"/>
      <c r="R1435" s="65"/>
    </row>
    <row r="1436" spans="1:18" s="68" customFormat="1">
      <c r="A1436" s="61"/>
      <c r="B1436" s="62"/>
      <c r="C1436" s="62"/>
      <c r="D1436" s="63"/>
      <c r="E1436" s="61"/>
      <c r="F1436" s="61"/>
      <c r="G1436" s="61"/>
      <c r="H1436" s="64"/>
      <c r="I1436" s="74"/>
      <c r="K1436" s="65"/>
      <c r="L1436" s="65"/>
      <c r="M1436" s="65"/>
      <c r="N1436" s="65"/>
      <c r="O1436" s="65"/>
      <c r="P1436" s="65"/>
      <c r="Q1436" s="65"/>
      <c r="R1436" s="65"/>
    </row>
    <row r="1437" spans="1:18" s="68" customFormat="1">
      <c r="A1437" s="61"/>
      <c r="B1437" s="62"/>
      <c r="C1437" s="62"/>
      <c r="D1437" s="63"/>
      <c r="E1437" s="61"/>
      <c r="F1437" s="61"/>
      <c r="G1437" s="61"/>
      <c r="H1437" s="64"/>
      <c r="I1437" s="74"/>
      <c r="K1437" s="65"/>
      <c r="L1437" s="65"/>
      <c r="M1437" s="65"/>
      <c r="N1437" s="65"/>
      <c r="O1437" s="65"/>
      <c r="P1437" s="65"/>
      <c r="Q1437" s="65"/>
      <c r="R1437" s="65"/>
    </row>
    <row r="1438" spans="1:18" s="68" customFormat="1">
      <c r="A1438" s="61"/>
      <c r="B1438" s="62"/>
      <c r="C1438" s="62"/>
      <c r="D1438" s="63"/>
      <c r="E1438" s="61"/>
      <c r="F1438" s="61"/>
      <c r="G1438" s="61"/>
      <c r="H1438" s="64"/>
      <c r="I1438" s="74"/>
      <c r="K1438" s="65"/>
      <c r="L1438" s="65"/>
      <c r="M1438" s="65"/>
      <c r="N1438" s="65"/>
      <c r="O1438" s="65"/>
      <c r="P1438" s="65"/>
      <c r="Q1438" s="65"/>
      <c r="R1438" s="65"/>
    </row>
    <row r="1439" spans="1:18" s="68" customFormat="1">
      <c r="A1439" s="61"/>
      <c r="B1439" s="62"/>
      <c r="C1439" s="62"/>
      <c r="D1439" s="63"/>
      <c r="E1439" s="61"/>
      <c r="F1439" s="61"/>
      <c r="G1439" s="61"/>
      <c r="H1439" s="64"/>
      <c r="I1439" s="74"/>
      <c r="K1439" s="65"/>
      <c r="L1439" s="65"/>
      <c r="M1439" s="65"/>
      <c r="N1439" s="65"/>
      <c r="O1439" s="65"/>
      <c r="P1439" s="65"/>
      <c r="Q1439" s="65"/>
      <c r="R1439" s="65"/>
    </row>
    <row r="1440" spans="1:18" s="68" customFormat="1">
      <c r="A1440" s="61"/>
      <c r="B1440" s="62"/>
      <c r="C1440" s="62"/>
      <c r="D1440" s="63"/>
      <c r="E1440" s="61"/>
      <c r="F1440" s="61"/>
      <c r="G1440" s="61"/>
      <c r="H1440" s="64"/>
      <c r="I1440" s="74"/>
      <c r="K1440" s="65"/>
      <c r="L1440" s="65"/>
      <c r="M1440" s="65"/>
      <c r="N1440" s="65"/>
      <c r="O1440" s="65"/>
      <c r="P1440" s="65"/>
      <c r="Q1440" s="65"/>
      <c r="R1440" s="65"/>
    </row>
    <row r="1441" spans="1:18" s="68" customFormat="1">
      <c r="A1441" s="61"/>
      <c r="B1441" s="62"/>
      <c r="C1441" s="62"/>
      <c r="D1441" s="63"/>
      <c r="E1441" s="61"/>
      <c r="F1441" s="61"/>
      <c r="G1441" s="61"/>
      <c r="H1441" s="64"/>
      <c r="I1441" s="74"/>
      <c r="K1441" s="65"/>
      <c r="L1441" s="65"/>
      <c r="M1441" s="65"/>
      <c r="N1441" s="65"/>
      <c r="O1441" s="65"/>
      <c r="P1441" s="65"/>
      <c r="Q1441" s="65"/>
      <c r="R1441" s="65"/>
    </row>
    <row r="1442" spans="1:18" s="68" customFormat="1">
      <c r="A1442" s="61"/>
      <c r="B1442" s="62"/>
      <c r="C1442" s="62"/>
      <c r="D1442" s="63"/>
      <c r="E1442" s="61"/>
      <c r="F1442" s="61"/>
      <c r="G1442" s="61"/>
      <c r="H1442" s="64"/>
      <c r="I1442" s="74"/>
      <c r="K1442" s="65"/>
      <c r="L1442" s="65"/>
      <c r="M1442" s="65"/>
      <c r="N1442" s="65"/>
      <c r="O1442" s="65"/>
      <c r="P1442" s="65"/>
      <c r="Q1442" s="65"/>
      <c r="R1442" s="65"/>
    </row>
    <row r="1443" spans="1:18" s="68" customFormat="1">
      <c r="A1443" s="61"/>
      <c r="B1443" s="62"/>
      <c r="C1443" s="62"/>
      <c r="D1443" s="63"/>
      <c r="E1443" s="61"/>
      <c r="F1443" s="61"/>
      <c r="G1443" s="61"/>
      <c r="H1443" s="64"/>
      <c r="I1443" s="74"/>
      <c r="K1443" s="65"/>
      <c r="L1443" s="65"/>
      <c r="M1443" s="65"/>
      <c r="N1443" s="65"/>
      <c r="O1443" s="65"/>
      <c r="P1443" s="65"/>
      <c r="Q1443" s="65"/>
      <c r="R1443" s="65"/>
    </row>
    <row r="1444" spans="1:18" s="68" customFormat="1">
      <c r="A1444" s="61"/>
      <c r="B1444" s="62"/>
      <c r="C1444" s="62"/>
      <c r="D1444" s="63"/>
      <c r="E1444" s="61"/>
      <c r="F1444" s="61"/>
      <c r="G1444" s="61"/>
      <c r="H1444" s="64"/>
      <c r="I1444" s="74"/>
      <c r="K1444" s="65"/>
      <c r="L1444" s="65"/>
      <c r="M1444" s="65"/>
      <c r="N1444" s="65"/>
      <c r="O1444" s="65"/>
      <c r="P1444" s="65"/>
      <c r="Q1444" s="65"/>
      <c r="R1444" s="65"/>
    </row>
    <row r="1445" spans="1:18" s="68" customFormat="1">
      <c r="A1445" s="61"/>
      <c r="B1445" s="62"/>
      <c r="C1445" s="62"/>
      <c r="D1445" s="63"/>
      <c r="E1445" s="61"/>
      <c r="F1445" s="61"/>
      <c r="G1445" s="61"/>
      <c r="H1445" s="64"/>
      <c r="I1445" s="74"/>
      <c r="K1445" s="65"/>
      <c r="L1445" s="65"/>
      <c r="M1445" s="65"/>
      <c r="N1445" s="65"/>
      <c r="O1445" s="65"/>
      <c r="P1445" s="65"/>
      <c r="Q1445" s="65"/>
      <c r="R1445" s="65"/>
    </row>
    <row r="1446" spans="1:18" s="68" customFormat="1">
      <c r="A1446" s="61"/>
      <c r="B1446" s="62"/>
      <c r="C1446" s="62"/>
      <c r="D1446" s="63"/>
      <c r="E1446" s="61"/>
      <c r="F1446" s="61"/>
      <c r="G1446" s="61"/>
      <c r="H1446" s="64"/>
      <c r="I1446" s="74"/>
      <c r="K1446" s="65"/>
      <c r="L1446" s="65"/>
      <c r="M1446" s="65"/>
      <c r="N1446" s="65"/>
      <c r="O1446" s="65"/>
      <c r="P1446" s="65"/>
      <c r="Q1446" s="65"/>
      <c r="R1446" s="65"/>
    </row>
    <row r="1447" spans="1:18" s="68" customFormat="1">
      <c r="A1447" s="61"/>
      <c r="B1447" s="62"/>
      <c r="C1447" s="62"/>
      <c r="D1447" s="63"/>
      <c r="E1447" s="61"/>
      <c r="F1447" s="61"/>
      <c r="G1447" s="61"/>
      <c r="H1447" s="64"/>
      <c r="I1447" s="74"/>
      <c r="K1447" s="65"/>
      <c r="L1447" s="65"/>
      <c r="M1447" s="65"/>
      <c r="N1447" s="65"/>
      <c r="O1447" s="65"/>
      <c r="P1447" s="65"/>
      <c r="Q1447" s="65"/>
      <c r="R1447" s="65"/>
    </row>
    <row r="1448" spans="1:18" s="68" customFormat="1">
      <c r="A1448" s="61"/>
      <c r="B1448" s="62"/>
      <c r="C1448" s="62"/>
      <c r="D1448" s="63"/>
      <c r="E1448" s="61"/>
      <c r="F1448" s="61"/>
      <c r="G1448" s="61"/>
      <c r="H1448" s="64"/>
      <c r="I1448" s="74"/>
      <c r="K1448" s="65"/>
      <c r="L1448" s="65"/>
      <c r="M1448" s="65"/>
      <c r="N1448" s="65"/>
      <c r="O1448" s="65"/>
      <c r="P1448" s="65"/>
      <c r="Q1448" s="65"/>
      <c r="R1448" s="65"/>
    </row>
    <row r="1449" spans="1:18" s="68" customFormat="1">
      <c r="A1449" s="61"/>
      <c r="B1449" s="62"/>
      <c r="C1449" s="62"/>
      <c r="D1449" s="63"/>
      <c r="E1449" s="61"/>
      <c r="F1449" s="61"/>
      <c r="G1449" s="61"/>
      <c r="H1449" s="64"/>
      <c r="I1449" s="74"/>
      <c r="K1449" s="65"/>
      <c r="L1449" s="65"/>
      <c r="M1449" s="65"/>
      <c r="N1449" s="65"/>
      <c r="O1449" s="65"/>
      <c r="P1449" s="65"/>
      <c r="Q1449" s="65"/>
      <c r="R1449" s="65"/>
    </row>
    <row r="1450" spans="1:18" s="68" customFormat="1">
      <c r="A1450" s="61"/>
      <c r="B1450" s="62"/>
      <c r="C1450" s="62"/>
      <c r="D1450" s="63"/>
      <c r="E1450" s="61"/>
      <c r="F1450" s="61"/>
      <c r="G1450" s="61"/>
      <c r="H1450" s="64"/>
      <c r="I1450" s="74"/>
      <c r="K1450" s="65"/>
      <c r="L1450" s="65"/>
      <c r="M1450" s="65"/>
      <c r="N1450" s="65"/>
      <c r="O1450" s="65"/>
      <c r="P1450" s="65"/>
      <c r="Q1450" s="65"/>
      <c r="R1450" s="65"/>
    </row>
    <row r="1451" spans="1:18" s="68" customFormat="1">
      <c r="A1451" s="61"/>
      <c r="B1451" s="62"/>
      <c r="C1451" s="62"/>
      <c r="D1451" s="63"/>
      <c r="E1451" s="61"/>
      <c r="F1451" s="61"/>
      <c r="G1451" s="61"/>
      <c r="H1451" s="64"/>
      <c r="I1451" s="74"/>
      <c r="K1451" s="65"/>
      <c r="L1451" s="65"/>
      <c r="M1451" s="65"/>
      <c r="N1451" s="65"/>
      <c r="O1451" s="65"/>
      <c r="P1451" s="65"/>
      <c r="Q1451" s="65"/>
      <c r="R1451" s="65"/>
    </row>
    <row r="1452" spans="1:18" s="68" customFormat="1">
      <c r="A1452" s="61"/>
      <c r="B1452" s="62"/>
      <c r="C1452" s="62"/>
      <c r="D1452" s="63"/>
      <c r="E1452" s="61"/>
      <c r="F1452" s="61"/>
      <c r="G1452" s="61"/>
      <c r="H1452" s="64"/>
      <c r="I1452" s="74"/>
      <c r="K1452" s="65"/>
      <c r="L1452" s="65"/>
      <c r="M1452" s="65"/>
      <c r="N1452" s="65"/>
      <c r="O1452" s="65"/>
      <c r="P1452" s="65"/>
      <c r="Q1452" s="65"/>
      <c r="R1452" s="65"/>
    </row>
    <row r="1453" spans="1:18" s="68" customFormat="1">
      <c r="A1453" s="61"/>
      <c r="B1453" s="62"/>
      <c r="C1453" s="62"/>
      <c r="D1453" s="63"/>
      <c r="E1453" s="61"/>
      <c r="F1453" s="61"/>
      <c r="G1453" s="61"/>
      <c r="H1453" s="64"/>
      <c r="I1453" s="74"/>
      <c r="K1453" s="65"/>
      <c r="L1453" s="65"/>
      <c r="M1453" s="65"/>
      <c r="N1453" s="65"/>
      <c r="O1453" s="65"/>
      <c r="P1453" s="65"/>
      <c r="Q1453" s="65"/>
      <c r="R1453" s="65"/>
    </row>
    <row r="1454" spans="1:18" s="68" customFormat="1">
      <c r="A1454" s="61"/>
      <c r="B1454" s="62"/>
      <c r="C1454" s="62"/>
      <c r="D1454" s="63"/>
      <c r="E1454" s="61"/>
      <c r="F1454" s="61"/>
      <c r="G1454" s="61"/>
      <c r="H1454" s="64"/>
      <c r="I1454" s="74"/>
      <c r="K1454" s="65"/>
      <c r="L1454" s="65"/>
      <c r="M1454" s="65"/>
      <c r="N1454" s="65"/>
      <c r="O1454" s="65"/>
      <c r="P1454" s="65"/>
      <c r="Q1454" s="65"/>
      <c r="R1454" s="65"/>
    </row>
    <row r="1455" spans="1:18" s="68" customFormat="1">
      <c r="A1455" s="61"/>
      <c r="B1455" s="62"/>
      <c r="C1455" s="62"/>
      <c r="D1455" s="63"/>
      <c r="E1455" s="61"/>
      <c r="F1455" s="61"/>
      <c r="G1455" s="61"/>
      <c r="H1455" s="64"/>
      <c r="I1455" s="74"/>
      <c r="K1455" s="65"/>
      <c r="L1455" s="65"/>
      <c r="M1455" s="65"/>
      <c r="N1455" s="65"/>
      <c r="O1455" s="65"/>
      <c r="P1455" s="65"/>
      <c r="Q1455" s="65"/>
      <c r="R1455" s="65"/>
    </row>
    <row r="1456" spans="1:18" s="68" customFormat="1">
      <c r="A1456" s="61"/>
      <c r="B1456" s="62"/>
      <c r="C1456" s="62"/>
      <c r="D1456" s="63"/>
      <c r="E1456" s="61"/>
      <c r="F1456" s="61"/>
      <c r="G1456" s="61"/>
      <c r="H1456" s="64"/>
      <c r="I1456" s="74"/>
      <c r="K1456" s="65"/>
      <c r="L1456" s="65"/>
      <c r="M1456" s="65"/>
      <c r="N1456" s="65"/>
      <c r="O1456" s="65"/>
      <c r="P1456" s="65"/>
      <c r="Q1456" s="65"/>
      <c r="R1456" s="65"/>
    </row>
    <row r="1457" spans="1:18" s="68" customFormat="1">
      <c r="A1457" s="61"/>
      <c r="B1457" s="62"/>
      <c r="C1457" s="62"/>
      <c r="D1457" s="63"/>
      <c r="E1457" s="61"/>
      <c r="F1457" s="61"/>
      <c r="G1457" s="61"/>
      <c r="H1457" s="64"/>
      <c r="I1457" s="74"/>
      <c r="K1457" s="65"/>
      <c r="L1457" s="65"/>
      <c r="M1457" s="65"/>
      <c r="N1457" s="65"/>
      <c r="O1457" s="65"/>
      <c r="P1457" s="65"/>
      <c r="Q1457" s="65"/>
      <c r="R1457" s="65"/>
    </row>
    <row r="1458" spans="1:18" s="68" customFormat="1">
      <c r="A1458" s="61"/>
      <c r="B1458" s="62"/>
      <c r="C1458" s="62"/>
      <c r="D1458" s="63"/>
      <c r="E1458" s="61"/>
      <c r="F1458" s="61"/>
      <c r="G1458" s="61"/>
      <c r="H1458" s="64"/>
      <c r="I1458" s="74"/>
      <c r="K1458" s="65"/>
      <c r="L1458" s="65"/>
      <c r="M1458" s="65"/>
      <c r="N1458" s="65"/>
      <c r="O1458" s="65"/>
      <c r="P1458" s="65"/>
      <c r="Q1458" s="65"/>
      <c r="R1458" s="65"/>
    </row>
    <row r="1459" spans="1:18" s="68" customFormat="1">
      <c r="A1459" s="61"/>
      <c r="B1459" s="62"/>
      <c r="C1459" s="62"/>
      <c r="D1459" s="63"/>
      <c r="E1459" s="61"/>
      <c r="F1459" s="61"/>
      <c r="G1459" s="61"/>
      <c r="H1459" s="64"/>
      <c r="I1459" s="74"/>
      <c r="K1459" s="65"/>
      <c r="L1459" s="65"/>
      <c r="M1459" s="65"/>
      <c r="N1459" s="65"/>
      <c r="O1459" s="65"/>
      <c r="P1459" s="65"/>
      <c r="Q1459" s="65"/>
      <c r="R1459" s="65"/>
    </row>
    <row r="1460" spans="1:18" s="68" customFormat="1">
      <c r="A1460" s="61"/>
      <c r="B1460" s="62"/>
      <c r="C1460" s="62"/>
      <c r="D1460" s="63"/>
      <c r="E1460" s="61"/>
      <c r="F1460" s="61"/>
      <c r="G1460" s="61"/>
      <c r="H1460" s="64"/>
      <c r="I1460" s="74"/>
      <c r="K1460" s="65"/>
      <c r="L1460" s="65"/>
      <c r="M1460" s="65"/>
      <c r="N1460" s="65"/>
      <c r="O1460" s="65"/>
      <c r="P1460" s="65"/>
      <c r="Q1460" s="65"/>
      <c r="R1460" s="65"/>
    </row>
    <row r="1461" spans="1:18" s="68" customFormat="1">
      <c r="A1461" s="61"/>
      <c r="B1461" s="62"/>
      <c r="C1461" s="62"/>
      <c r="D1461" s="63"/>
      <c r="E1461" s="61"/>
      <c r="F1461" s="61"/>
      <c r="G1461" s="61"/>
      <c r="H1461" s="64"/>
      <c r="I1461" s="74"/>
      <c r="K1461" s="65"/>
      <c r="L1461" s="65"/>
      <c r="M1461" s="65"/>
      <c r="N1461" s="65"/>
      <c r="O1461" s="65"/>
      <c r="P1461" s="65"/>
      <c r="Q1461" s="65"/>
      <c r="R1461" s="65"/>
    </row>
    <row r="1462" spans="1:18" s="68" customFormat="1">
      <c r="A1462" s="61"/>
      <c r="B1462" s="62"/>
      <c r="C1462" s="62"/>
      <c r="D1462" s="63"/>
      <c r="E1462" s="61"/>
      <c r="F1462" s="61"/>
      <c r="G1462" s="61"/>
      <c r="H1462" s="64"/>
      <c r="I1462" s="74"/>
      <c r="K1462" s="65"/>
      <c r="L1462" s="65"/>
      <c r="M1462" s="65"/>
      <c r="N1462" s="65"/>
      <c r="O1462" s="65"/>
      <c r="P1462" s="65"/>
      <c r="Q1462" s="65"/>
      <c r="R1462" s="65"/>
    </row>
    <row r="1463" spans="1:18" s="68" customFormat="1">
      <c r="A1463" s="61"/>
      <c r="B1463" s="62"/>
      <c r="C1463" s="62"/>
      <c r="D1463" s="63"/>
      <c r="E1463" s="61"/>
      <c r="F1463" s="61"/>
      <c r="G1463" s="61"/>
      <c r="H1463" s="64"/>
      <c r="I1463" s="74"/>
      <c r="K1463" s="65"/>
      <c r="L1463" s="65"/>
      <c r="M1463" s="65"/>
      <c r="N1463" s="65"/>
      <c r="O1463" s="65"/>
      <c r="P1463" s="65"/>
      <c r="Q1463" s="65"/>
      <c r="R1463" s="65"/>
    </row>
    <row r="1464" spans="1:18" s="68" customFormat="1">
      <c r="A1464" s="61"/>
      <c r="B1464" s="62"/>
      <c r="C1464" s="62"/>
      <c r="D1464" s="63"/>
      <c r="E1464" s="61"/>
      <c r="F1464" s="61"/>
      <c r="G1464" s="61"/>
      <c r="H1464" s="64"/>
      <c r="I1464" s="74"/>
      <c r="K1464" s="65"/>
      <c r="L1464" s="65"/>
      <c r="M1464" s="65"/>
      <c r="N1464" s="65"/>
      <c r="O1464" s="65"/>
      <c r="P1464" s="65"/>
      <c r="Q1464" s="65"/>
      <c r="R1464" s="65"/>
    </row>
    <row r="1465" spans="1:18" s="68" customFormat="1">
      <c r="A1465" s="61"/>
      <c r="B1465" s="62"/>
      <c r="C1465" s="62"/>
      <c r="D1465" s="63"/>
      <c r="E1465" s="61"/>
      <c r="F1465" s="61"/>
      <c r="G1465" s="61"/>
      <c r="H1465" s="64"/>
      <c r="I1465" s="74"/>
      <c r="K1465" s="65"/>
      <c r="L1465" s="65"/>
      <c r="M1465" s="65"/>
      <c r="N1465" s="65"/>
      <c r="O1465" s="65"/>
      <c r="P1465" s="65"/>
      <c r="Q1465" s="65"/>
      <c r="R1465" s="65"/>
    </row>
    <row r="1466" spans="1:18" s="68" customFormat="1">
      <c r="A1466" s="61"/>
      <c r="B1466" s="62"/>
      <c r="C1466" s="62"/>
      <c r="D1466" s="63"/>
      <c r="E1466" s="61"/>
      <c r="F1466" s="61"/>
      <c r="G1466" s="61"/>
      <c r="H1466" s="64"/>
      <c r="I1466" s="74"/>
      <c r="K1466" s="65"/>
      <c r="L1466" s="65"/>
      <c r="M1466" s="65"/>
      <c r="N1466" s="65"/>
      <c r="O1466" s="65"/>
      <c r="P1466" s="65"/>
      <c r="Q1466" s="65"/>
      <c r="R1466" s="65"/>
    </row>
    <row r="1467" spans="1:18" s="68" customFormat="1">
      <c r="A1467" s="61"/>
      <c r="B1467" s="62"/>
      <c r="C1467" s="62"/>
      <c r="D1467" s="63"/>
      <c r="E1467" s="61"/>
      <c r="F1467" s="61"/>
      <c r="G1467" s="61"/>
      <c r="H1467" s="64"/>
      <c r="I1467" s="74"/>
      <c r="K1467" s="65"/>
      <c r="L1467" s="65"/>
      <c r="M1467" s="65"/>
      <c r="N1467" s="65"/>
      <c r="O1467" s="65"/>
      <c r="P1467" s="65"/>
      <c r="Q1467" s="65"/>
      <c r="R1467" s="65"/>
    </row>
    <row r="1468" spans="1:18" s="68" customFormat="1">
      <c r="A1468" s="61"/>
      <c r="B1468" s="62"/>
      <c r="C1468" s="62"/>
      <c r="D1468" s="63"/>
      <c r="E1468" s="61"/>
      <c r="F1468" s="61"/>
      <c r="G1468" s="61"/>
      <c r="H1468" s="64"/>
      <c r="I1468" s="74"/>
      <c r="K1468" s="65"/>
      <c r="L1468" s="65"/>
      <c r="M1468" s="65"/>
      <c r="N1468" s="65"/>
      <c r="O1468" s="65"/>
      <c r="P1468" s="65"/>
      <c r="Q1468" s="65"/>
      <c r="R1468" s="65"/>
    </row>
    <row r="1469" spans="1:18" s="68" customFormat="1">
      <c r="A1469" s="61"/>
      <c r="B1469" s="62"/>
      <c r="C1469" s="62"/>
      <c r="D1469" s="63"/>
      <c r="E1469" s="61"/>
      <c r="F1469" s="61"/>
      <c r="G1469" s="61"/>
      <c r="H1469" s="64"/>
      <c r="I1469" s="74"/>
      <c r="K1469" s="65"/>
      <c r="L1469" s="65"/>
      <c r="M1469" s="65"/>
      <c r="N1469" s="65"/>
      <c r="O1469" s="65"/>
      <c r="P1469" s="65"/>
      <c r="Q1469" s="65"/>
      <c r="R1469" s="65"/>
    </row>
    <row r="1470" spans="1:18" s="68" customFormat="1">
      <c r="A1470" s="61"/>
      <c r="B1470" s="62"/>
      <c r="C1470" s="62"/>
      <c r="D1470" s="63"/>
      <c r="E1470" s="61"/>
      <c r="F1470" s="61"/>
      <c r="G1470" s="61"/>
      <c r="H1470" s="64"/>
      <c r="I1470" s="74"/>
      <c r="K1470" s="65"/>
      <c r="L1470" s="65"/>
      <c r="M1470" s="65"/>
      <c r="N1470" s="65"/>
      <c r="O1470" s="65"/>
      <c r="P1470" s="65"/>
      <c r="Q1470" s="65"/>
      <c r="R1470" s="65"/>
    </row>
    <row r="1471" spans="1:18" s="68" customFormat="1">
      <c r="A1471" s="61"/>
      <c r="B1471" s="62"/>
      <c r="C1471" s="62"/>
      <c r="D1471" s="63"/>
      <c r="E1471" s="61"/>
      <c r="F1471" s="61"/>
      <c r="G1471" s="61"/>
      <c r="H1471" s="64"/>
      <c r="I1471" s="74"/>
      <c r="K1471" s="65"/>
      <c r="L1471" s="65"/>
      <c r="M1471" s="65"/>
      <c r="N1471" s="65"/>
      <c r="O1471" s="65"/>
      <c r="P1471" s="65"/>
      <c r="Q1471" s="65"/>
      <c r="R1471" s="65"/>
    </row>
    <row r="1472" spans="1:18" s="68" customFormat="1">
      <c r="A1472" s="61"/>
      <c r="B1472" s="62"/>
      <c r="C1472" s="62"/>
      <c r="D1472" s="63"/>
      <c r="E1472" s="61"/>
      <c r="F1472" s="61"/>
      <c r="G1472" s="61"/>
      <c r="H1472" s="64"/>
      <c r="I1472" s="74"/>
      <c r="K1472" s="65"/>
      <c r="L1472" s="65"/>
      <c r="M1472" s="65"/>
      <c r="N1472" s="65"/>
      <c r="O1472" s="65"/>
      <c r="P1472" s="65"/>
      <c r="Q1472" s="65"/>
      <c r="R1472" s="65"/>
    </row>
    <row r="1473" spans="1:18" s="68" customFormat="1">
      <c r="A1473" s="61"/>
      <c r="B1473" s="62"/>
      <c r="C1473" s="62"/>
      <c r="D1473" s="63"/>
      <c r="E1473" s="61"/>
      <c r="F1473" s="61"/>
      <c r="G1473" s="61"/>
      <c r="H1473" s="64"/>
      <c r="I1473" s="74"/>
      <c r="K1473" s="65"/>
      <c r="L1473" s="65"/>
      <c r="M1473" s="65"/>
      <c r="N1473" s="65"/>
      <c r="O1473" s="65"/>
      <c r="P1473" s="65"/>
      <c r="Q1473" s="65"/>
      <c r="R1473" s="65"/>
    </row>
    <row r="1474" spans="1:18" s="68" customFormat="1">
      <c r="A1474" s="61"/>
      <c r="B1474" s="62"/>
      <c r="C1474" s="62"/>
      <c r="D1474" s="63"/>
      <c r="E1474" s="61"/>
      <c r="F1474" s="61"/>
      <c r="G1474" s="61"/>
      <c r="H1474" s="64"/>
      <c r="I1474" s="74"/>
      <c r="K1474" s="65"/>
      <c r="L1474" s="65"/>
      <c r="M1474" s="65"/>
      <c r="N1474" s="65"/>
      <c r="O1474" s="65"/>
      <c r="P1474" s="65"/>
      <c r="Q1474" s="65"/>
      <c r="R1474" s="65"/>
    </row>
    <row r="1475" spans="1:18" s="68" customFormat="1">
      <c r="A1475" s="61"/>
      <c r="B1475" s="62"/>
      <c r="C1475" s="62"/>
      <c r="D1475" s="63"/>
      <c r="E1475" s="61"/>
      <c r="F1475" s="61"/>
      <c r="G1475" s="61"/>
      <c r="H1475" s="64"/>
      <c r="I1475" s="74"/>
      <c r="K1475" s="65"/>
      <c r="L1475" s="65"/>
      <c r="M1475" s="65"/>
      <c r="N1475" s="65"/>
      <c r="O1475" s="65"/>
      <c r="P1475" s="65"/>
      <c r="Q1475" s="65"/>
      <c r="R1475" s="65"/>
    </row>
    <row r="1476" spans="1:18" s="68" customFormat="1">
      <c r="A1476" s="61"/>
      <c r="B1476" s="62"/>
      <c r="C1476" s="62"/>
      <c r="D1476" s="63"/>
      <c r="E1476" s="61"/>
      <c r="F1476" s="61"/>
      <c r="G1476" s="61"/>
      <c r="H1476" s="64"/>
      <c r="I1476" s="74"/>
      <c r="K1476" s="65"/>
      <c r="L1476" s="65"/>
      <c r="M1476" s="65"/>
      <c r="N1476" s="65"/>
      <c r="O1476" s="65"/>
      <c r="P1476" s="65"/>
      <c r="Q1476" s="65"/>
      <c r="R1476" s="65"/>
    </row>
    <row r="1477" spans="1:18" s="68" customFormat="1">
      <c r="A1477" s="61"/>
      <c r="B1477" s="62"/>
      <c r="C1477" s="62"/>
      <c r="D1477" s="63"/>
      <c r="E1477" s="61"/>
      <c r="F1477" s="61"/>
      <c r="G1477" s="61"/>
      <c r="H1477" s="64"/>
      <c r="I1477" s="74"/>
      <c r="K1477" s="65"/>
      <c r="L1477" s="65"/>
      <c r="M1477" s="65"/>
      <c r="N1477" s="65"/>
      <c r="O1477" s="65"/>
      <c r="P1477" s="65"/>
      <c r="Q1477" s="65"/>
      <c r="R1477" s="65"/>
    </row>
    <row r="1478" spans="1:18" s="68" customFormat="1">
      <c r="A1478" s="61"/>
      <c r="B1478" s="62"/>
      <c r="C1478" s="62"/>
      <c r="D1478" s="63"/>
      <c r="E1478" s="61"/>
      <c r="F1478" s="61"/>
      <c r="G1478" s="61"/>
      <c r="H1478" s="64"/>
      <c r="I1478" s="74"/>
      <c r="K1478" s="65"/>
      <c r="L1478" s="65"/>
      <c r="M1478" s="65"/>
      <c r="N1478" s="65"/>
      <c r="O1478" s="65"/>
      <c r="P1478" s="65"/>
      <c r="Q1478" s="65"/>
      <c r="R1478" s="65"/>
    </row>
    <row r="1479" spans="1:18" s="68" customFormat="1">
      <c r="A1479" s="61"/>
      <c r="B1479" s="62"/>
      <c r="C1479" s="62"/>
      <c r="D1479" s="63"/>
      <c r="E1479" s="61"/>
      <c r="F1479" s="61"/>
      <c r="G1479" s="61"/>
      <c r="H1479" s="64"/>
      <c r="I1479" s="74"/>
      <c r="K1479" s="65"/>
      <c r="L1479" s="65"/>
      <c r="M1479" s="65"/>
      <c r="N1479" s="65"/>
      <c r="O1479" s="65"/>
      <c r="P1479" s="65"/>
      <c r="Q1479" s="65"/>
      <c r="R1479" s="65"/>
    </row>
    <row r="1480" spans="1:18" s="68" customFormat="1">
      <c r="A1480" s="61"/>
      <c r="B1480" s="62"/>
      <c r="C1480" s="62"/>
      <c r="D1480" s="63"/>
      <c r="E1480" s="61"/>
      <c r="F1480" s="61"/>
      <c r="G1480" s="61"/>
      <c r="H1480" s="64"/>
      <c r="I1480" s="74"/>
      <c r="K1480" s="65"/>
      <c r="L1480" s="65"/>
      <c r="M1480" s="65"/>
      <c r="N1480" s="65"/>
      <c r="O1480" s="65"/>
      <c r="P1480" s="65"/>
      <c r="Q1480" s="65"/>
      <c r="R1480" s="65"/>
    </row>
    <row r="1481" spans="1:18" s="68" customFormat="1">
      <c r="A1481" s="61"/>
      <c r="B1481" s="62"/>
      <c r="C1481" s="62"/>
      <c r="D1481" s="63"/>
      <c r="E1481" s="61"/>
      <c r="F1481" s="61"/>
      <c r="G1481" s="61"/>
      <c r="H1481" s="64"/>
      <c r="I1481" s="74"/>
      <c r="K1481" s="65"/>
      <c r="L1481" s="65"/>
      <c r="M1481" s="65"/>
      <c r="N1481" s="65"/>
      <c r="O1481" s="65"/>
      <c r="P1481" s="65"/>
      <c r="Q1481" s="65"/>
      <c r="R1481" s="65"/>
    </row>
    <row r="1482" spans="1:18" s="68" customFormat="1">
      <c r="A1482" s="61"/>
      <c r="B1482" s="62"/>
      <c r="C1482" s="62"/>
      <c r="D1482" s="63"/>
      <c r="E1482" s="61"/>
      <c r="F1482" s="61"/>
      <c r="G1482" s="61"/>
      <c r="H1482" s="64"/>
      <c r="I1482" s="74"/>
      <c r="K1482" s="65"/>
      <c r="L1482" s="65"/>
      <c r="M1482" s="65"/>
      <c r="N1482" s="65"/>
      <c r="O1482" s="65"/>
      <c r="P1482" s="65"/>
      <c r="Q1482" s="65"/>
      <c r="R1482" s="65"/>
    </row>
    <row r="1483" spans="1:18" s="68" customFormat="1">
      <c r="A1483" s="61"/>
      <c r="B1483" s="62"/>
      <c r="C1483" s="62"/>
      <c r="D1483" s="63"/>
      <c r="E1483" s="61"/>
      <c r="F1483" s="61"/>
      <c r="G1483" s="61"/>
      <c r="H1483" s="64"/>
      <c r="I1483" s="74"/>
      <c r="K1483" s="65"/>
      <c r="L1483" s="65"/>
      <c r="M1483" s="65"/>
      <c r="N1483" s="65"/>
      <c r="O1483" s="65"/>
      <c r="P1483" s="65"/>
      <c r="Q1483" s="65"/>
      <c r="R1483" s="65"/>
    </row>
    <row r="1484" spans="1:18" s="68" customFormat="1">
      <c r="A1484" s="61"/>
      <c r="B1484" s="62"/>
      <c r="C1484" s="62"/>
      <c r="D1484" s="63"/>
      <c r="E1484" s="61"/>
      <c r="F1484" s="61"/>
      <c r="G1484" s="61"/>
      <c r="H1484" s="64"/>
      <c r="I1484" s="74"/>
      <c r="K1484" s="65"/>
      <c r="L1484" s="65"/>
      <c r="M1484" s="65"/>
      <c r="N1484" s="65"/>
      <c r="O1484" s="65"/>
      <c r="P1484" s="65"/>
      <c r="Q1484" s="65"/>
      <c r="R1484" s="65"/>
    </row>
    <row r="1485" spans="1:18" s="68" customFormat="1">
      <c r="A1485" s="61"/>
      <c r="B1485" s="62"/>
      <c r="C1485" s="62"/>
      <c r="D1485" s="63"/>
      <c r="E1485" s="61"/>
      <c r="F1485" s="61"/>
      <c r="G1485" s="61"/>
      <c r="H1485" s="64"/>
      <c r="I1485" s="74"/>
      <c r="K1485" s="65"/>
      <c r="L1485" s="65"/>
      <c r="M1485" s="65"/>
      <c r="N1485" s="65"/>
      <c r="O1485" s="65"/>
      <c r="P1485" s="65"/>
      <c r="Q1485" s="65"/>
      <c r="R1485" s="65"/>
    </row>
    <row r="1486" spans="1:18" s="68" customFormat="1">
      <c r="A1486" s="61"/>
      <c r="B1486" s="62"/>
      <c r="C1486" s="62"/>
      <c r="D1486" s="63"/>
      <c r="E1486" s="61"/>
      <c r="F1486" s="61"/>
      <c r="G1486" s="61"/>
      <c r="H1486" s="64"/>
      <c r="I1486" s="74"/>
      <c r="K1486" s="65"/>
      <c r="L1486" s="65"/>
      <c r="M1486" s="65"/>
      <c r="N1486" s="65"/>
      <c r="O1486" s="65"/>
      <c r="P1486" s="65"/>
      <c r="Q1486" s="65"/>
      <c r="R1486" s="65"/>
    </row>
    <row r="1487" spans="1:18" s="68" customFormat="1">
      <c r="A1487" s="61"/>
      <c r="B1487" s="62"/>
      <c r="C1487" s="62"/>
      <c r="D1487" s="63"/>
      <c r="E1487" s="61"/>
      <c r="F1487" s="61"/>
      <c r="G1487" s="61"/>
      <c r="H1487" s="64"/>
      <c r="I1487" s="74"/>
      <c r="K1487" s="65"/>
      <c r="L1487" s="65"/>
      <c r="M1487" s="65"/>
      <c r="N1487" s="65"/>
      <c r="O1487" s="65"/>
      <c r="P1487" s="65"/>
      <c r="Q1487" s="65"/>
      <c r="R1487" s="65"/>
    </row>
    <row r="1488" spans="1:18" s="68" customFormat="1">
      <c r="A1488" s="61"/>
      <c r="B1488" s="62"/>
      <c r="C1488" s="62"/>
      <c r="D1488" s="63"/>
      <c r="E1488" s="61"/>
      <c r="F1488" s="61"/>
      <c r="G1488" s="61"/>
      <c r="H1488" s="64"/>
      <c r="I1488" s="74"/>
      <c r="K1488" s="65"/>
      <c r="L1488" s="65"/>
      <c r="M1488" s="65"/>
      <c r="N1488" s="65"/>
      <c r="O1488" s="65"/>
      <c r="P1488" s="65"/>
      <c r="Q1488" s="65"/>
      <c r="R1488" s="65"/>
    </row>
    <row r="1489" spans="1:18" s="68" customFormat="1">
      <c r="A1489" s="61"/>
      <c r="B1489" s="62"/>
      <c r="C1489" s="62"/>
      <c r="D1489" s="63"/>
      <c r="E1489" s="61"/>
      <c r="F1489" s="61"/>
      <c r="G1489" s="61"/>
      <c r="H1489" s="64"/>
      <c r="I1489" s="74"/>
      <c r="K1489" s="65"/>
      <c r="L1489" s="65"/>
      <c r="M1489" s="65"/>
      <c r="N1489" s="65"/>
      <c r="O1489" s="65"/>
      <c r="P1489" s="65"/>
      <c r="Q1489" s="65"/>
      <c r="R1489" s="65"/>
    </row>
    <row r="1490" spans="1:18" s="68" customFormat="1">
      <c r="A1490" s="61"/>
      <c r="B1490" s="62"/>
      <c r="C1490" s="62"/>
      <c r="D1490" s="63"/>
      <c r="E1490" s="61"/>
      <c r="F1490" s="61"/>
      <c r="G1490" s="61"/>
      <c r="H1490" s="64"/>
      <c r="I1490" s="74"/>
      <c r="K1490" s="65"/>
      <c r="L1490" s="65"/>
      <c r="M1490" s="65"/>
      <c r="N1490" s="65"/>
      <c r="O1490" s="65"/>
      <c r="P1490" s="65"/>
      <c r="Q1490" s="65"/>
      <c r="R1490" s="65"/>
    </row>
    <row r="1491" spans="1:18" s="68" customFormat="1">
      <c r="A1491" s="61"/>
      <c r="B1491" s="62"/>
      <c r="C1491" s="62"/>
      <c r="D1491" s="63"/>
      <c r="E1491" s="61"/>
      <c r="F1491" s="61"/>
      <c r="G1491" s="61"/>
      <c r="H1491" s="64"/>
      <c r="I1491" s="74"/>
      <c r="K1491" s="65"/>
      <c r="L1491" s="65"/>
      <c r="M1491" s="65"/>
      <c r="N1491" s="65"/>
      <c r="O1491" s="65"/>
      <c r="P1491" s="65"/>
      <c r="Q1491" s="65"/>
      <c r="R1491" s="65"/>
    </row>
    <row r="1492" spans="1:18" s="68" customFormat="1">
      <c r="A1492" s="61"/>
      <c r="B1492" s="62"/>
      <c r="C1492" s="62"/>
      <c r="D1492" s="63"/>
      <c r="E1492" s="61"/>
      <c r="F1492" s="61"/>
      <c r="G1492" s="61"/>
      <c r="H1492" s="64"/>
      <c r="I1492" s="74"/>
      <c r="K1492" s="65"/>
      <c r="L1492" s="65"/>
      <c r="M1492" s="65"/>
      <c r="N1492" s="65"/>
      <c r="O1492" s="65"/>
      <c r="P1492" s="65"/>
      <c r="Q1492" s="65"/>
      <c r="R1492" s="65"/>
    </row>
    <row r="1493" spans="1:18" s="68" customFormat="1">
      <c r="A1493" s="61"/>
      <c r="B1493" s="62"/>
      <c r="C1493" s="62"/>
      <c r="D1493" s="63"/>
      <c r="E1493" s="61"/>
      <c r="F1493" s="61"/>
      <c r="G1493" s="61"/>
      <c r="H1493" s="64"/>
      <c r="I1493" s="74"/>
      <c r="K1493" s="65"/>
      <c r="L1493" s="65"/>
      <c r="M1493" s="65"/>
      <c r="N1493" s="65"/>
      <c r="O1493" s="65"/>
      <c r="P1493" s="65"/>
      <c r="Q1493" s="65"/>
      <c r="R1493" s="65"/>
    </row>
    <row r="1494" spans="1:18" s="68" customFormat="1">
      <c r="A1494" s="61"/>
      <c r="B1494" s="62"/>
      <c r="C1494" s="62"/>
      <c r="D1494" s="63"/>
      <c r="E1494" s="61"/>
      <c r="F1494" s="61"/>
      <c r="G1494" s="61"/>
      <c r="H1494" s="64"/>
      <c r="I1494" s="74"/>
      <c r="K1494" s="65"/>
      <c r="L1494" s="65"/>
      <c r="M1494" s="65"/>
      <c r="N1494" s="65"/>
      <c r="O1494" s="65"/>
      <c r="P1494" s="65"/>
      <c r="Q1494" s="65"/>
      <c r="R1494" s="65"/>
    </row>
    <row r="1495" spans="1:18" s="68" customFormat="1">
      <c r="A1495" s="61"/>
      <c r="B1495" s="62"/>
      <c r="C1495" s="62"/>
      <c r="D1495" s="63"/>
      <c r="E1495" s="61"/>
      <c r="F1495" s="61"/>
      <c r="G1495" s="61"/>
      <c r="H1495" s="64"/>
      <c r="I1495" s="74"/>
      <c r="K1495" s="65"/>
      <c r="L1495" s="65"/>
      <c r="M1495" s="65"/>
      <c r="N1495" s="65"/>
      <c r="O1495" s="65"/>
      <c r="P1495" s="65"/>
      <c r="Q1495" s="65"/>
      <c r="R1495" s="65"/>
    </row>
    <row r="1496" spans="1:18" s="68" customFormat="1">
      <c r="A1496" s="61"/>
      <c r="B1496" s="62"/>
      <c r="C1496" s="62"/>
      <c r="D1496" s="63"/>
      <c r="E1496" s="61"/>
      <c r="F1496" s="61"/>
      <c r="G1496" s="61"/>
      <c r="H1496" s="64"/>
      <c r="I1496" s="74"/>
      <c r="K1496" s="65"/>
      <c r="L1496" s="65"/>
      <c r="M1496" s="65"/>
      <c r="N1496" s="65"/>
      <c r="O1496" s="65"/>
      <c r="P1496" s="65"/>
      <c r="Q1496" s="65"/>
      <c r="R1496" s="65"/>
    </row>
    <row r="1497" spans="1:18" s="68" customFormat="1">
      <c r="A1497" s="61"/>
      <c r="B1497" s="62"/>
      <c r="C1497" s="62"/>
      <c r="D1497" s="63"/>
      <c r="E1497" s="61"/>
      <c r="F1497" s="61"/>
      <c r="G1497" s="61"/>
      <c r="H1497" s="64"/>
      <c r="I1497" s="74"/>
      <c r="K1497" s="65"/>
      <c r="L1497" s="65"/>
      <c r="M1497" s="65"/>
      <c r="N1497" s="65"/>
      <c r="O1497" s="65"/>
      <c r="P1497" s="65"/>
      <c r="Q1497" s="65"/>
      <c r="R1497" s="65"/>
    </row>
    <row r="1498" spans="1:18" s="68" customFormat="1">
      <c r="A1498" s="61"/>
      <c r="B1498" s="62"/>
      <c r="C1498" s="62"/>
      <c r="D1498" s="63"/>
      <c r="E1498" s="61"/>
      <c r="F1498" s="61"/>
      <c r="G1498" s="61"/>
      <c r="H1498" s="64"/>
      <c r="I1498" s="74"/>
      <c r="K1498" s="65"/>
      <c r="L1498" s="65"/>
      <c r="M1498" s="65"/>
      <c r="N1498" s="65"/>
      <c r="O1498" s="65"/>
      <c r="P1498" s="65"/>
      <c r="Q1498" s="65"/>
      <c r="R1498" s="65"/>
    </row>
    <row r="1499" spans="1:18" s="68" customFormat="1">
      <c r="A1499" s="61"/>
      <c r="B1499" s="62"/>
      <c r="C1499" s="62"/>
      <c r="D1499" s="63"/>
      <c r="E1499" s="61"/>
      <c r="F1499" s="61"/>
      <c r="G1499" s="61"/>
      <c r="H1499" s="64"/>
      <c r="I1499" s="74"/>
      <c r="K1499" s="65"/>
      <c r="L1499" s="65"/>
      <c r="M1499" s="65"/>
      <c r="N1499" s="65"/>
      <c r="O1499" s="65"/>
      <c r="P1499" s="65"/>
      <c r="Q1499" s="65"/>
      <c r="R1499" s="65"/>
    </row>
    <row r="1500" spans="1:18" s="68" customFormat="1">
      <c r="A1500" s="61"/>
      <c r="B1500" s="62"/>
      <c r="C1500" s="62"/>
      <c r="D1500" s="63"/>
      <c r="E1500" s="61"/>
      <c r="F1500" s="61"/>
      <c r="G1500" s="61"/>
      <c r="H1500" s="64"/>
      <c r="I1500" s="74"/>
      <c r="K1500" s="65"/>
      <c r="L1500" s="65"/>
      <c r="M1500" s="65"/>
      <c r="N1500" s="65"/>
      <c r="O1500" s="65"/>
      <c r="P1500" s="65"/>
      <c r="Q1500" s="65"/>
      <c r="R1500" s="65"/>
    </row>
    <row r="1501" spans="1:18" s="68" customFormat="1">
      <c r="A1501" s="61"/>
      <c r="B1501" s="62"/>
      <c r="C1501" s="62"/>
      <c r="D1501" s="63"/>
      <c r="E1501" s="61"/>
      <c r="F1501" s="61"/>
      <c r="G1501" s="61"/>
      <c r="H1501" s="64"/>
      <c r="I1501" s="74"/>
      <c r="K1501" s="65"/>
      <c r="L1501" s="65"/>
      <c r="M1501" s="65"/>
      <c r="N1501" s="65"/>
      <c r="O1501" s="65"/>
      <c r="P1501" s="65"/>
      <c r="Q1501" s="65"/>
      <c r="R1501" s="65"/>
    </row>
    <row r="1502" spans="1:18" s="68" customFormat="1">
      <c r="A1502" s="61"/>
      <c r="B1502" s="62"/>
      <c r="C1502" s="62"/>
      <c r="D1502" s="63"/>
      <c r="E1502" s="61"/>
      <c r="F1502" s="61"/>
      <c r="G1502" s="61"/>
      <c r="H1502" s="64"/>
      <c r="I1502" s="74"/>
      <c r="K1502" s="65"/>
      <c r="L1502" s="65"/>
      <c r="M1502" s="65"/>
      <c r="N1502" s="65"/>
      <c r="O1502" s="65"/>
      <c r="P1502" s="65"/>
      <c r="Q1502" s="65"/>
      <c r="R1502" s="65"/>
    </row>
    <row r="1503" spans="1:18" s="68" customFormat="1">
      <c r="A1503" s="61"/>
      <c r="B1503" s="62"/>
      <c r="C1503" s="62"/>
      <c r="D1503" s="63"/>
      <c r="E1503" s="61"/>
      <c r="F1503" s="61"/>
      <c r="G1503" s="61"/>
      <c r="H1503" s="64"/>
      <c r="I1503" s="74"/>
      <c r="K1503" s="65"/>
      <c r="L1503" s="65"/>
      <c r="M1503" s="65"/>
      <c r="N1503" s="65"/>
      <c r="O1503" s="65"/>
      <c r="P1503" s="65"/>
      <c r="Q1503" s="65"/>
      <c r="R1503" s="65"/>
    </row>
    <row r="1504" spans="1:18" s="68" customFormat="1">
      <c r="A1504" s="61"/>
      <c r="B1504" s="62"/>
      <c r="C1504" s="62"/>
      <c r="D1504" s="63"/>
      <c r="E1504" s="61"/>
      <c r="F1504" s="61"/>
      <c r="G1504" s="61"/>
      <c r="H1504" s="64"/>
      <c r="I1504" s="74"/>
      <c r="K1504" s="65"/>
      <c r="L1504" s="65"/>
      <c r="M1504" s="65"/>
      <c r="N1504" s="65"/>
      <c r="O1504" s="65"/>
      <c r="P1504" s="65"/>
      <c r="Q1504" s="65"/>
      <c r="R1504" s="65"/>
    </row>
    <row r="1505" spans="1:18" s="68" customFormat="1">
      <c r="A1505" s="61"/>
      <c r="B1505" s="62"/>
      <c r="C1505" s="62"/>
      <c r="D1505" s="63"/>
      <c r="E1505" s="61"/>
      <c r="F1505" s="61"/>
      <c r="G1505" s="61"/>
      <c r="H1505" s="64"/>
      <c r="I1505" s="74"/>
      <c r="K1505" s="65"/>
      <c r="L1505" s="65"/>
      <c r="M1505" s="65"/>
      <c r="N1505" s="65"/>
      <c r="O1505" s="65"/>
      <c r="P1505" s="65"/>
      <c r="Q1505" s="65"/>
      <c r="R1505" s="65"/>
    </row>
    <row r="1506" spans="1:18" s="68" customFormat="1">
      <c r="A1506" s="61"/>
      <c r="B1506" s="62"/>
      <c r="C1506" s="62"/>
      <c r="D1506" s="63"/>
      <c r="E1506" s="61"/>
      <c r="F1506" s="61"/>
      <c r="G1506" s="61"/>
      <c r="H1506" s="64"/>
      <c r="I1506" s="74"/>
      <c r="K1506" s="65"/>
      <c r="L1506" s="65"/>
      <c r="M1506" s="65"/>
      <c r="N1506" s="65"/>
      <c r="O1506" s="65"/>
      <c r="P1506" s="65"/>
      <c r="Q1506" s="65"/>
      <c r="R1506" s="65"/>
    </row>
    <row r="1507" spans="1:18" s="68" customFormat="1">
      <c r="A1507" s="61"/>
      <c r="B1507" s="62"/>
      <c r="C1507" s="62"/>
      <c r="D1507" s="63"/>
      <c r="E1507" s="61"/>
      <c r="F1507" s="61"/>
      <c r="G1507" s="61"/>
      <c r="H1507" s="64"/>
      <c r="I1507" s="74"/>
      <c r="K1507" s="65"/>
      <c r="L1507" s="65"/>
      <c r="M1507" s="65"/>
      <c r="N1507" s="65"/>
      <c r="O1507" s="65"/>
      <c r="P1507" s="65"/>
      <c r="Q1507" s="65"/>
      <c r="R1507" s="65"/>
    </row>
    <row r="1508" spans="1:18" s="68" customFormat="1">
      <c r="A1508" s="61"/>
      <c r="B1508" s="62"/>
      <c r="C1508" s="62"/>
      <c r="D1508" s="63"/>
      <c r="E1508" s="61"/>
      <c r="F1508" s="61"/>
      <c r="G1508" s="61"/>
      <c r="H1508" s="64"/>
      <c r="I1508" s="74"/>
      <c r="K1508" s="65"/>
      <c r="L1508" s="65"/>
      <c r="M1508" s="65"/>
      <c r="N1508" s="65"/>
      <c r="O1508" s="65"/>
      <c r="P1508" s="65"/>
      <c r="Q1508" s="65"/>
      <c r="R1508" s="65"/>
    </row>
    <row r="1509" spans="1:18" s="68" customFormat="1">
      <c r="A1509" s="61"/>
      <c r="B1509" s="62"/>
      <c r="C1509" s="62"/>
      <c r="D1509" s="63"/>
      <c r="E1509" s="61"/>
      <c r="F1509" s="61"/>
      <c r="G1509" s="61"/>
      <c r="H1509" s="64"/>
      <c r="I1509" s="74"/>
      <c r="K1509" s="65"/>
      <c r="L1509" s="65"/>
      <c r="M1509" s="65"/>
      <c r="N1509" s="65"/>
      <c r="O1509" s="65"/>
      <c r="P1509" s="65"/>
      <c r="Q1509" s="65"/>
      <c r="R1509" s="65"/>
    </row>
    <row r="1510" spans="1:18" s="68" customFormat="1">
      <c r="A1510" s="61"/>
      <c r="B1510" s="62"/>
      <c r="C1510" s="62"/>
      <c r="D1510" s="63"/>
      <c r="E1510" s="61"/>
      <c r="F1510" s="61"/>
      <c r="G1510" s="61"/>
      <c r="H1510" s="64"/>
      <c r="I1510" s="74"/>
      <c r="K1510" s="65"/>
      <c r="L1510" s="65"/>
      <c r="M1510" s="65"/>
      <c r="N1510" s="65"/>
      <c r="O1510" s="65"/>
      <c r="P1510" s="65"/>
      <c r="Q1510" s="65"/>
      <c r="R1510" s="65"/>
    </row>
    <row r="1511" spans="1:18" s="68" customFormat="1">
      <c r="A1511" s="61"/>
      <c r="B1511" s="62"/>
      <c r="C1511" s="62"/>
      <c r="D1511" s="63"/>
      <c r="E1511" s="61"/>
      <c r="F1511" s="61"/>
      <c r="G1511" s="61"/>
      <c r="H1511" s="64"/>
      <c r="I1511" s="74"/>
      <c r="K1511" s="65"/>
      <c r="L1511" s="65"/>
      <c r="M1511" s="65"/>
      <c r="N1511" s="65"/>
      <c r="O1511" s="65"/>
      <c r="P1511" s="65"/>
      <c r="Q1511" s="65"/>
      <c r="R1511" s="65"/>
    </row>
    <row r="1512" spans="1:18" s="68" customFormat="1">
      <c r="A1512" s="61"/>
      <c r="B1512" s="62"/>
      <c r="C1512" s="62"/>
      <c r="D1512" s="63"/>
      <c r="E1512" s="61"/>
      <c r="F1512" s="61"/>
      <c r="G1512" s="61"/>
      <c r="H1512" s="64"/>
      <c r="I1512" s="74"/>
      <c r="K1512" s="65"/>
      <c r="L1512" s="65"/>
      <c r="M1512" s="65"/>
      <c r="N1512" s="65"/>
      <c r="O1512" s="65"/>
      <c r="P1512" s="65"/>
      <c r="Q1512" s="65"/>
      <c r="R1512" s="65"/>
    </row>
    <row r="1513" spans="1:18" s="68" customFormat="1">
      <c r="A1513" s="61"/>
      <c r="B1513" s="62"/>
      <c r="C1513" s="62"/>
      <c r="D1513" s="63"/>
      <c r="E1513" s="61"/>
      <c r="F1513" s="61"/>
      <c r="G1513" s="61"/>
      <c r="H1513" s="64"/>
      <c r="I1513" s="74"/>
      <c r="K1513" s="65"/>
      <c r="L1513" s="65"/>
      <c r="M1513" s="65"/>
      <c r="N1513" s="65"/>
      <c r="O1513" s="65"/>
      <c r="P1513" s="65"/>
      <c r="Q1513" s="65"/>
      <c r="R1513" s="65"/>
    </row>
    <row r="1514" spans="1:18" s="68" customFormat="1">
      <c r="A1514" s="61"/>
      <c r="B1514" s="62"/>
      <c r="C1514" s="62"/>
      <c r="D1514" s="63"/>
      <c r="E1514" s="61"/>
      <c r="F1514" s="61"/>
      <c r="G1514" s="61"/>
      <c r="H1514" s="64"/>
      <c r="I1514" s="74"/>
      <c r="K1514" s="65"/>
      <c r="L1514" s="65"/>
      <c r="M1514" s="65"/>
      <c r="N1514" s="65"/>
      <c r="O1514" s="65"/>
      <c r="P1514" s="65"/>
      <c r="Q1514" s="65"/>
      <c r="R1514" s="65"/>
    </row>
    <row r="1515" spans="1:18" s="68" customFormat="1">
      <c r="A1515" s="61"/>
      <c r="B1515" s="62"/>
      <c r="C1515" s="62"/>
      <c r="D1515" s="63"/>
      <c r="E1515" s="61"/>
      <c r="F1515" s="61"/>
      <c r="G1515" s="61"/>
      <c r="H1515" s="64"/>
      <c r="I1515" s="74"/>
      <c r="K1515" s="65"/>
      <c r="L1515" s="65"/>
      <c r="M1515" s="65"/>
      <c r="N1515" s="65"/>
      <c r="O1515" s="65"/>
      <c r="P1515" s="65"/>
      <c r="Q1515" s="65"/>
      <c r="R1515" s="65"/>
    </row>
    <row r="1516" spans="1:18" s="68" customFormat="1">
      <c r="A1516" s="61"/>
      <c r="B1516" s="62"/>
      <c r="C1516" s="62"/>
      <c r="D1516" s="63"/>
      <c r="E1516" s="61"/>
      <c r="F1516" s="61"/>
      <c r="G1516" s="61"/>
      <c r="H1516" s="64"/>
      <c r="I1516" s="74"/>
      <c r="K1516" s="65"/>
      <c r="L1516" s="65"/>
      <c r="M1516" s="65"/>
      <c r="N1516" s="65"/>
      <c r="O1516" s="65"/>
      <c r="P1516" s="65"/>
      <c r="Q1516" s="65"/>
      <c r="R1516" s="65"/>
    </row>
    <row r="1517" spans="1:18" s="68" customFormat="1">
      <c r="A1517" s="61"/>
      <c r="B1517" s="62"/>
      <c r="C1517" s="62"/>
      <c r="D1517" s="63"/>
      <c r="E1517" s="61"/>
      <c r="F1517" s="61"/>
      <c r="G1517" s="61"/>
      <c r="H1517" s="64"/>
      <c r="I1517" s="74"/>
      <c r="K1517" s="65"/>
      <c r="L1517" s="65"/>
      <c r="M1517" s="65"/>
      <c r="N1517" s="65"/>
      <c r="O1517" s="65"/>
      <c r="P1517" s="65"/>
      <c r="Q1517" s="65"/>
      <c r="R1517" s="65"/>
    </row>
    <row r="1518" spans="1:18" s="68" customFormat="1">
      <c r="A1518" s="61"/>
      <c r="B1518" s="62"/>
      <c r="C1518" s="62"/>
      <c r="D1518" s="63"/>
      <c r="E1518" s="61"/>
      <c r="F1518" s="61"/>
      <c r="G1518" s="61"/>
      <c r="H1518" s="64"/>
      <c r="I1518" s="74"/>
      <c r="K1518" s="65"/>
      <c r="L1518" s="65"/>
      <c r="M1518" s="65"/>
      <c r="N1518" s="65"/>
      <c r="O1518" s="65"/>
      <c r="P1518" s="65"/>
      <c r="Q1518" s="65"/>
      <c r="R1518" s="65"/>
    </row>
    <row r="1519" spans="1:18" s="68" customFormat="1">
      <c r="A1519" s="61"/>
      <c r="B1519" s="62"/>
      <c r="C1519" s="62"/>
      <c r="D1519" s="63"/>
      <c r="E1519" s="61"/>
      <c r="F1519" s="61"/>
      <c r="G1519" s="61"/>
      <c r="H1519" s="64"/>
      <c r="I1519" s="74"/>
      <c r="K1519" s="65"/>
      <c r="L1519" s="65"/>
      <c r="M1519" s="65"/>
      <c r="N1519" s="65"/>
      <c r="O1519" s="65"/>
      <c r="P1519" s="65"/>
      <c r="Q1519" s="65"/>
      <c r="R1519" s="65"/>
    </row>
    <row r="1520" spans="1:18" s="68" customFormat="1">
      <c r="A1520" s="61"/>
      <c r="B1520" s="62"/>
      <c r="C1520" s="62"/>
      <c r="D1520" s="63"/>
      <c r="E1520" s="61"/>
      <c r="F1520" s="61"/>
      <c r="G1520" s="61"/>
      <c r="H1520" s="64"/>
      <c r="I1520" s="74"/>
      <c r="K1520" s="65"/>
      <c r="L1520" s="65"/>
      <c r="M1520" s="65"/>
      <c r="N1520" s="65"/>
      <c r="O1520" s="65"/>
      <c r="P1520" s="65"/>
      <c r="Q1520" s="65"/>
      <c r="R1520" s="65"/>
    </row>
    <row r="1521" spans="1:18" s="68" customFormat="1">
      <c r="A1521" s="61"/>
      <c r="B1521" s="62"/>
      <c r="C1521" s="62"/>
      <c r="D1521" s="63"/>
      <c r="E1521" s="61"/>
      <c r="F1521" s="61"/>
      <c r="G1521" s="61"/>
      <c r="H1521" s="64"/>
      <c r="I1521" s="74"/>
      <c r="K1521" s="65"/>
      <c r="L1521" s="65"/>
      <c r="M1521" s="65"/>
      <c r="N1521" s="65"/>
      <c r="O1521" s="65"/>
      <c r="P1521" s="65"/>
      <c r="Q1521" s="65"/>
      <c r="R1521" s="65"/>
    </row>
    <row r="1522" spans="1:18" s="68" customFormat="1">
      <c r="A1522" s="61"/>
      <c r="B1522" s="62"/>
      <c r="C1522" s="62"/>
      <c r="D1522" s="63"/>
      <c r="E1522" s="61"/>
      <c r="F1522" s="61"/>
      <c r="G1522" s="61"/>
      <c r="H1522" s="64"/>
      <c r="I1522" s="74"/>
      <c r="K1522" s="65"/>
      <c r="L1522" s="65"/>
      <c r="M1522" s="65"/>
      <c r="N1522" s="65"/>
      <c r="O1522" s="65"/>
      <c r="P1522" s="65"/>
      <c r="Q1522" s="65"/>
      <c r="R1522" s="65"/>
    </row>
    <row r="1523" spans="1:18" s="68" customFormat="1">
      <c r="A1523" s="61"/>
      <c r="B1523" s="62"/>
      <c r="C1523" s="62"/>
      <c r="D1523" s="63"/>
      <c r="E1523" s="61"/>
      <c r="F1523" s="61"/>
      <c r="G1523" s="61"/>
      <c r="H1523" s="64"/>
      <c r="I1523" s="74"/>
      <c r="K1523" s="65"/>
      <c r="L1523" s="65"/>
      <c r="M1523" s="65"/>
      <c r="N1523" s="65"/>
      <c r="O1523" s="65"/>
      <c r="P1523" s="65"/>
      <c r="Q1523" s="65"/>
      <c r="R1523" s="65"/>
    </row>
    <row r="1524" spans="1:18" s="68" customFormat="1">
      <c r="A1524" s="61"/>
      <c r="B1524" s="62"/>
      <c r="C1524" s="62"/>
      <c r="D1524" s="63"/>
      <c r="E1524" s="61"/>
      <c r="F1524" s="61"/>
      <c r="G1524" s="61"/>
      <c r="H1524" s="64"/>
      <c r="I1524" s="74"/>
      <c r="K1524" s="65"/>
      <c r="L1524" s="65"/>
      <c r="M1524" s="65"/>
      <c r="N1524" s="65"/>
      <c r="O1524" s="65"/>
      <c r="P1524" s="65"/>
      <c r="Q1524" s="65"/>
      <c r="R1524" s="65"/>
    </row>
    <row r="1525" spans="1:18" s="68" customFormat="1">
      <c r="A1525" s="61"/>
      <c r="B1525" s="62"/>
      <c r="C1525" s="62"/>
      <c r="D1525" s="63"/>
      <c r="E1525" s="61"/>
      <c r="F1525" s="61"/>
      <c r="G1525" s="61"/>
      <c r="H1525" s="64"/>
      <c r="I1525" s="74"/>
      <c r="K1525" s="65"/>
      <c r="L1525" s="65"/>
      <c r="M1525" s="65"/>
      <c r="N1525" s="65"/>
      <c r="O1525" s="65"/>
      <c r="P1525" s="65"/>
      <c r="Q1525" s="65"/>
      <c r="R1525" s="65"/>
    </row>
    <row r="1526" spans="1:18" s="68" customFormat="1">
      <c r="A1526" s="61"/>
      <c r="B1526" s="62"/>
      <c r="C1526" s="62"/>
      <c r="D1526" s="63"/>
      <c r="E1526" s="61"/>
      <c r="F1526" s="61"/>
      <c r="G1526" s="61"/>
      <c r="H1526" s="64"/>
      <c r="I1526" s="74"/>
      <c r="K1526" s="65"/>
      <c r="L1526" s="65"/>
      <c r="M1526" s="65"/>
      <c r="N1526" s="65"/>
      <c r="O1526" s="65"/>
      <c r="P1526" s="65"/>
      <c r="Q1526" s="65"/>
      <c r="R1526" s="65"/>
    </row>
    <row r="1527" spans="1:18" s="68" customFormat="1">
      <c r="A1527" s="61"/>
      <c r="B1527" s="62"/>
      <c r="C1527" s="62"/>
      <c r="D1527" s="63"/>
      <c r="E1527" s="61"/>
      <c r="F1527" s="61"/>
      <c r="G1527" s="61"/>
      <c r="H1527" s="64"/>
      <c r="I1527" s="74"/>
      <c r="K1527" s="65"/>
      <c r="L1527" s="65"/>
      <c r="M1527" s="65"/>
      <c r="N1527" s="65"/>
      <c r="O1527" s="65"/>
      <c r="P1527" s="65"/>
      <c r="Q1527" s="65"/>
      <c r="R1527" s="65"/>
    </row>
    <row r="1528" spans="1:18" s="68" customFormat="1">
      <c r="A1528" s="61"/>
      <c r="B1528" s="62"/>
      <c r="C1528" s="62"/>
      <c r="D1528" s="63"/>
      <c r="E1528" s="61"/>
      <c r="F1528" s="61"/>
      <c r="G1528" s="61"/>
      <c r="H1528" s="64"/>
      <c r="I1528" s="74"/>
      <c r="K1528" s="65"/>
      <c r="L1528" s="65"/>
      <c r="M1528" s="65"/>
      <c r="N1528" s="65"/>
      <c r="O1528" s="65"/>
      <c r="P1528" s="65"/>
      <c r="Q1528" s="65"/>
      <c r="R1528" s="65"/>
    </row>
    <row r="1529" spans="1:18" s="68" customFormat="1">
      <c r="A1529" s="61"/>
      <c r="B1529" s="62"/>
      <c r="C1529" s="62"/>
      <c r="D1529" s="63"/>
      <c r="E1529" s="61"/>
      <c r="F1529" s="61"/>
      <c r="G1529" s="61"/>
      <c r="H1529" s="64"/>
      <c r="I1529" s="74"/>
      <c r="K1529" s="65"/>
      <c r="L1529" s="65"/>
      <c r="M1529" s="65"/>
      <c r="N1529" s="65"/>
      <c r="O1529" s="65"/>
      <c r="P1529" s="65"/>
      <c r="Q1529" s="65"/>
      <c r="R1529" s="65"/>
    </row>
    <row r="1530" spans="1:18" s="68" customFormat="1">
      <c r="A1530" s="61"/>
      <c r="B1530" s="62"/>
      <c r="C1530" s="62"/>
      <c r="D1530" s="63"/>
      <c r="E1530" s="61"/>
      <c r="F1530" s="61"/>
      <c r="G1530" s="61"/>
      <c r="H1530" s="64"/>
      <c r="I1530" s="74"/>
      <c r="K1530" s="65"/>
      <c r="L1530" s="65"/>
      <c r="M1530" s="65"/>
      <c r="N1530" s="65"/>
      <c r="O1530" s="65"/>
      <c r="P1530" s="65"/>
      <c r="Q1530" s="65"/>
      <c r="R1530" s="65"/>
    </row>
    <row r="1531" spans="1:18" s="68" customFormat="1">
      <c r="A1531" s="61"/>
      <c r="B1531" s="62"/>
      <c r="C1531" s="62"/>
      <c r="D1531" s="63"/>
      <c r="E1531" s="61"/>
      <c r="F1531" s="61"/>
      <c r="G1531" s="61"/>
      <c r="H1531" s="64"/>
      <c r="I1531" s="74"/>
      <c r="K1531" s="65"/>
      <c r="L1531" s="65"/>
      <c r="M1531" s="65"/>
      <c r="N1531" s="65"/>
      <c r="O1531" s="65"/>
      <c r="P1531" s="65"/>
      <c r="Q1531" s="65"/>
      <c r="R1531" s="65"/>
    </row>
    <row r="1532" spans="1:18" s="68" customFormat="1">
      <c r="A1532" s="61"/>
      <c r="B1532" s="62"/>
      <c r="C1532" s="62"/>
      <c r="D1532" s="63"/>
      <c r="E1532" s="61"/>
      <c r="F1532" s="61"/>
      <c r="G1532" s="61"/>
      <c r="H1532" s="64"/>
      <c r="I1532" s="74"/>
      <c r="K1532" s="65"/>
      <c r="L1532" s="65"/>
      <c r="M1532" s="65"/>
      <c r="N1532" s="65"/>
      <c r="O1532" s="65"/>
      <c r="P1532" s="65"/>
      <c r="Q1532" s="65"/>
      <c r="R1532" s="65"/>
    </row>
    <row r="1533" spans="1:18" s="68" customFormat="1">
      <c r="A1533" s="61"/>
      <c r="B1533" s="62"/>
      <c r="C1533" s="62"/>
      <c r="D1533" s="63"/>
      <c r="E1533" s="61"/>
      <c r="F1533" s="61"/>
      <c r="G1533" s="61"/>
      <c r="H1533" s="64"/>
      <c r="I1533" s="74"/>
      <c r="K1533" s="65"/>
      <c r="L1533" s="65"/>
      <c r="M1533" s="65"/>
      <c r="N1533" s="65"/>
      <c r="O1533" s="65"/>
      <c r="P1533" s="65"/>
      <c r="Q1533" s="65"/>
      <c r="R1533" s="65"/>
    </row>
    <row r="1534" spans="1:18" s="68" customFormat="1">
      <c r="A1534" s="61"/>
      <c r="B1534" s="62"/>
      <c r="C1534" s="62"/>
      <c r="D1534" s="63"/>
      <c r="E1534" s="61"/>
      <c r="F1534" s="61"/>
      <c r="G1534" s="61"/>
      <c r="H1534" s="64"/>
      <c r="I1534" s="74"/>
      <c r="K1534" s="65"/>
      <c r="L1534" s="65"/>
      <c r="M1534" s="65"/>
      <c r="N1534" s="65"/>
      <c r="O1534" s="65"/>
      <c r="P1534" s="65"/>
      <c r="Q1534" s="65"/>
      <c r="R1534" s="65"/>
    </row>
    <row r="1535" spans="1:18" s="68" customFormat="1">
      <c r="A1535" s="61"/>
      <c r="B1535" s="62"/>
      <c r="C1535" s="62"/>
      <c r="D1535" s="63"/>
      <c r="E1535" s="61"/>
      <c r="F1535" s="61"/>
      <c r="G1535" s="61"/>
      <c r="H1535" s="64"/>
      <c r="I1535" s="74"/>
      <c r="K1535" s="65"/>
      <c r="L1535" s="65"/>
      <c r="M1535" s="65"/>
      <c r="N1535" s="65"/>
      <c r="O1535" s="65"/>
      <c r="P1535" s="65"/>
      <c r="Q1535" s="65"/>
      <c r="R1535" s="65"/>
    </row>
    <row r="1536" spans="1:18" s="68" customFormat="1">
      <c r="A1536" s="61"/>
      <c r="B1536" s="62"/>
      <c r="C1536" s="62"/>
      <c r="D1536" s="63"/>
      <c r="E1536" s="61"/>
      <c r="F1536" s="61"/>
      <c r="G1536" s="61"/>
      <c r="H1536" s="64"/>
      <c r="I1536" s="74"/>
      <c r="K1536" s="65"/>
      <c r="L1536" s="65"/>
      <c r="M1536" s="65"/>
      <c r="N1536" s="65"/>
      <c r="O1536" s="65"/>
      <c r="P1536" s="65"/>
      <c r="Q1536" s="65"/>
      <c r="R1536" s="65"/>
    </row>
    <row r="1537" spans="1:18" s="68" customFormat="1">
      <c r="A1537" s="61"/>
      <c r="B1537" s="62"/>
      <c r="C1537" s="62"/>
      <c r="D1537" s="63"/>
      <c r="E1537" s="61"/>
      <c r="F1537" s="61"/>
      <c r="G1537" s="61"/>
      <c r="H1537" s="64"/>
      <c r="I1537" s="74"/>
      <c r="K1537" s="65"/>
      <c r="L1537" s="65"/>
      <c r="M1537" s="65"/>
      <c r="N1537" s="65"/>
      <c r="O1537" s="65"/>
      <c r="P1537" s="65"/>
      <c r="Q1537" s="65"/>
      <c r="R1537" s="65"/>
    </row>
    <row r="1538" spans="1:18" s="68" customFormat="1">
      <c r="A1538" s="61"/>
      <c r="B1538" s="62"/>
      <c r="C1538" s="62"/>
      <c r="D1538" s="63"/>
      <c r="E1538" s="61"/>
      <c r="F1538" s="61"/>
      <c r="G1538" s="61"/>
      <c r="H1538" s="64"/>
      <c r="I1538" s="74"/>
      <c r="K1538" s="65"/>
      <c r="L1538" s="65"/>
      <c r="M1538" s="65"/>
      <c r="N1538" s="65"/>
      <c r="O1538" s="65"/>
      <c r="P1538" s="65"/>
      <c r="Q1538" s="65"/>
      <c r="R1538" s="65"/>
    </row>
    <row r="1539" spans="1:18" s="68" customFormat="1">
      <c r="A1539" s="61"/>
      <c r="B1539" s="62"/>
      <c r="C1539" s="62"/>
      <c r="D1539" s="63"/>
      <c r="E1539" s="61"/>
      <c r="F1539" s="61"/>
      <c r="G1539" s="61"/>
      <c r="H1539" s="64"/>
      <c r="I1539" s="74"/>
      <c r="K1539" s="65"/>
      <c r="L1539" s="65"/>
      <c r="M1539" s="65"/>
      <c r="N1539" s="65"/>
      <c r="O1539" s="65"/>
      <c r="P1539" s="65"/>
      <c r="Q1539" s="65"/>
      <c r="R1539" s="65"/>
    </row>
    <row r="1540" spans="1:18" s="68" customFormat="1">
      <c r="A1540" s="61"/>
      <c r="B1540" s="62"/>
      <c r="C1540" s="62"/>
      <c r="D1540" s="63"/>
      <c r="E1540" s="61"/>
      <c r="F1540" s="61"/>
      <c r="G1540" s="61"/>
      <c r="H1540" s="64"/>
      <c r="I1540" s="74"/>
      <c r="K1540" s="65"/>
      <c r="L1540" s="65"/>
      <c r="M1540" s="65"/>
      <c r="N1540" s="65"/>
      <c r="O1540" s="65"/>
      <c r="P1540" s="65"/>
      <c r="Q1540" s="65"/>
      <c r="R1540" s="65"/>
    </row>
    <row r="1541" spans="1:18" s="68" customFormat="1">
      <c r="A1541" s="61"/>
      <c r="B1541" s="62"/>
      <c r="C1541" s="62"/>
      <c r="D1541" s="63"/>
      <c r="E1541" s="61"/>
      <c r="F1541" s="61"/>
      <c r="G1541" s="61"/>
      <c r="H1541" s="64"/>
      <c r="I1541" s="74"/>
      <c r="K1541" s="65"/>
      <c r="L1541" s="65"/>
      <c r="M1541" s="65"/>
      <c r="N1541" s="65"/>
      <c r="O1541" s="65"/>
      <c r="P1541" s="65"/>
      <c r="Q1541" s="65"/>
      <c r="R1541" s="65"/>
    </row>
    <row r="1542" spans="1:18" s="68" customFormat="1">
      <c r="A1542" s="61"/>
      <c r="B1542" s="62"/>
      <c r="C1542" s="62"/>
      <c r="D1542" s="63"/>
      <c r="E1542" s="61"/>
      <c r="F1542" s="61"/>
      <c r="G1542" s="61"/>
      <c r="H1542" s="64"/>
      <c r="I1542" s="74"/>
      <c r="K1542" s="65"/>
      <c r="L1542" s="65"/>
      <c r="M1542" s="65"/>
      <c r="N1542" s="65"/>
      <c r="O1542" s="65"/>
      <c r="P1542" s="65"/>
      <c r="Q1542" s="65"/>
      <c r="R1542" s="65"/>
    </row>
    <row r="1543" spans="1:18" s="68" customFormat="1">
      <c r="A1543" s="61"/>
      <c r="B1543" s="62"/>
      <c r="C1543" s="62"/>
      <c r="D1543" s="63"/>
      <c r="E1543" s="61"/>
      <c r="F1543" s="61"/>
      <c r="G1543" s="61"/>
      <c r="H1543" s="64"/>
      <c r="I1543" s="74"/>
      <c r="K1543" s="65"/>
      <c r="L1543" s="65"/>
      <c r="M1543" s="65"/>
      <c r="N1543" s="65"/>
      <c r="O1543" s="65"/>
      <c r="P1543" s="65"/>
      <c r="Q1543" s="65"/>
      <c r="R1543" s="65"/>
    </row>
    <row r="1544" spans="1:18" s="68" customFormat="1">
      <c r="A1544" s="61"/>
      <c r="B1544" s="62"/>
      <c r="C1544" s="62"/>
      <c r="D1544" s="63"/>
      <c r="E1544" s="61"/>
      <c r="F1544" s="61"/>
      <c r="G1544" s="61"/>
      <c r="H1544" s="64"/>
      <c r="I1544" s="74"/>
      <c r="K1544" s="65"/>
      <c r="L1544" s="65"/>
      <c r="M1544" s="65"/>
      <c r="N1544" s="65"/>
      <c r="O1544" s="65"/>
      <c r="P1544" s="65"/>
      <c r="Q1544" s="65"/>
      <c r="R1544" s="65"/>
    </row>
    <row r="1545" spans="1:18" s="68" customFormat="1">
      <c r="A1545" s="61"/>
      <c r="B1545" s="62"/>
      <c r="C1545" s="62"/>
      <c r="D1545" s="63"/>
      <c r="E1545" s="61"/>
      <c r="F1545" s="61"/>
      <c r="G1545" s="61"/>
      <c r="H1545" s="64"/>
      <c r="I1545" s="74"/>
      <c r="K1545" s="65"/>
      <c r="L1545" s="65"/>
      <c r="M1545" s="65"/>
      <c r="N1545" s="65"/>
      <c r="O1545" s="65"/>
      <c r="P1545" s="65"/>
      <c r="Q1545" s="65"/>
      <c r="R1545" s="65"/>
    </row>
    <row r="1546" spans="1:18" s="68" customFormat="1">
      <c r="A1546" s="61"/>
      <c r="B1546" s="62"/>
      <c r="C1546" s="62"/>
      <c r="D1546" s="63"/>
      <c r="E1546" s="61"/>
      <c r="F1546" s="61"/>
      <c r="G1546" s="61"/>
      <c r="H1546" s="64"/>
      <c r="I1546" s="74"/>
      <c r="K1546" s="65"/>
      <c r="L1546" s="65"/>
      <c r="M1546" s="65"/>
      <c r="N1546" s="65"/>
      <c r="O1546" s="65"/>
      <c r="P1546" s="65"/>
      <c r="Q1546" s="65"/>
      <c r="R1546" s="65"/>
    </row>
    <row r="1547" spans="1:18" s="68" customFormat="1">
      <c r="A1547" s="61"/>
      <c r="B1547" s="62"/>
      <c r="C1547" s="62"/>
      <c r="D1547" s="63"/>
      <c r="E1547" s="61"/>
      <c r="F1547" s="61"/>
      <c r="G1547" s="61"/>
      <c r="H1547" s="64"/>
      <c r="I1547" s="74"/>
      <c r="K1547" s="65"/>
      <c r="L1547" s="65"/>
      <c r="M1547" s="65"/>
      <c r="N1547" s="65"/>
      <c r="O1547" s="65"/>
      <c r="P1547" s="65"/>
      <c r="Q1547" s="65"/>
      <c r="R1547" s="65"/>
    </row>
    <row r="1548" spans="1:18" s="68" customFormat="1">
      <c r="A1548" s="61"/>
      <c r="B1548" s="62"/>
      <c r="C1548" s="62"/>
      <c r="D1548" s="63"/>
      <c r="E1548" s="61"/>
      <c r="F1548" s="61"/>
      <c r="G1548" s="61"/>
      <c r="H1548" s="64"/>
      <c r="I1548" s="74"/>
      <c r="K1548" s="65"/>
      <c r="L1548" s="65"/>
      <c r="M1548" s="65"/>
      <c r="N1548" s="65"/>
      <c r="O1548" s="65"/>
      <c r="P1548" s="65"/>
      <c r="Q1548" s="65"/>
      <c r="R1548" s="65"/>
    </row>
    <row r="1549" spans="1:18" s="68" customFormat="1">
      <c r="A1549" s="61"/>
      <c r="B1549" s="62"/>
      <c r="C1549" s="62"/>
      <c r="D1549" s="63"/>
      <c r="E1549" s="61"/>
      <c r="F1549" s="61"/>
      <c r="G1549" s="61"/>
      <c r="H1549" s="64"/>
      <c r="I1549" s="74"/>
      <c r="K1549" s="65"/>
      <c r="L1549" s="65"/>
      <c r="M1549" s="65"/>
      <c r="N1549" s="65"/>
      <c r="O1549" s="65"/>
      <c r="P1549" s="65"/>
      <c r="Q1549" s="65"/>
      <c r="R1549" s="65"/>
    </row>
    <row r="1550" spans="1:18" s="68" customFormat="1">
      <c r="A1550" s="61"/>
      <c r="B1550" s="62"/>
      <c r="C1550" s="62"/>
      <c r="D1550" s="63"/>
      <c r="E1550" s="61"/>
      <c r="F1550" s="61"/>
      <c r="G1550" s="61"/>
      <c r="H1550" s="64"/>
      <c r="I1550" s="74"/>
      <c r="K1550" s="65"/>
      <c r="L1550" s="65"/>
      <c r="M1550" s="65"/>
      <c r="N1550" s="65"/>
      <c r="O1550" s="65"/>
      <c r="P1550" s="65"/>
      <c r="Q1550" s="65"/>
      <c r="R1550" s="65"/>
    </row>
    <row r="1551" spans="1:18" s="68" customFormat="1">
      <c r="A1551" s="61"/>
      <c r="B1551" s="62"/>
      <c r="C1551" s="62"/>
      <c r="D1551" s="63"/>
      <c r="E1551" s="61"/>
      <c r="F1551" s="61"/>
      <c r="G1551" s="61"/>
      <c r="H1551" s="64"/>
      <c r="I1551" s="74"/>
      <c r="K1551" s="65"/>
      <c r="L1551" s="65"/>
      <c r="M1551" s="65"/>
      <c r="N1551" s="65"/>
      <c r="O1551" s="65"/>
      <c r="P1551" s="65"/>
      <c r="Q1551" s="65"/>
      <c r="R1551" s="65"/>
    </row>
    <row r="1552" spans="1:18" s="68" customFormat="1">
      <c r="A1552" s="61"/>
      <c r="B1552" s="62"/>
      <c r="C1552" s="62"/>
      <c r="D1552" s="63"/>
      <c r="E1552" s="61"/>
      <c r="F1552" s="61"/>
      <c r="G1552" s="61"/>
      <c r="H1552" s="64"/>
      <c r="I1552" s="74"/>
      <c r="K1552" s="65"/>
      <c r="L1552" s="65"/>
      <c r="M1552" s="65"/>
      <c r="N1552" s="65"/>
      <c r="O1552" s="65"/>
      <c r="P1552" s="65"/>
      <c r="Q1552" s="65"/>
      <c r="R1552" s="65"/>
    </row>
    <row r="1553" spans="1:18" s="68" customFormat="1">
      <c r="A1553" s="61"/>
      <c r="B1553" s="62"/>
      <c r="C1553" s="62"/>
      <c r="D1553" s="63"/>
      <c r="E1553" s="61"/>
      <c r="F1553" s="61"/>
      <c r="G1553" s="61"/>
      <c r="H1553" s="64"/>
      <c r="I1553" s="74"/>
      <c r="K1553" s="65"/>
      <c r="L1553" s="65"/>
      <c r="M1553" s="65"/>
      <c r="N1553" s="65"/>
      <c r="O1553" s="65"/>
      <c r="P1553" s="65"/>
      <c r="Q1553" s="65"/>
      <c r="R1553" s="65"/>
    </row>
    <row r="1554" spans="1:18" s="68" customFormat="1">
      <c r="A1554" s="61"/>
      <c r="B1554" s="62"/>
      <c r="C1554" s="62"/>
      <c r="D1554" s="63"/>
      <c r="E1554" s="61"/>
      <c r="F1554" s="61"/>
      <c r="G1554" s="61"/>
      <c r="H1554" s="64"/>
      <c r="I1554" s="74"/>
      <c r="K1554" s="65"/>
      <c r="L1554" s="65"/>
      <c r="M1554" s="65"/>
      <c r="N1554" s="65"/>
      <c r="O1554" s="65"/>
      <c r="P1554" s="65"/>
      <c r="Q1554" s="65"/>
      <c r="R1554" s="65"/>
    </row>
    <row r="1555" spans="1:18" s="68" customFormat="1">
      <c r="A1555" s="61"/>
      <c r="B1555" s="62"/>
      <c r="C1555" s="62"/>
      <c r="D1555" s="63"/>
      <c r="E1555" s="61"/>
      <c r="F1555" s="61"/>
      <c r="G1555" s="61"/>
      <c r="H1555" s="64"/>
      <c r="I1555" s="74"/>
      <c r="K1555" s="65"/>
      <c r="L1555" s="65"/>
      <c r="M1555" s="65"/>
      <c r="N1555" s="65"/>
      <c r="O1555" s="65"/>
      <c r="P1555" s="65"/>
      <c r="Q1555" s="65"/>
      <c r="R1555" s="65"/>
    </row>
    <row r="1556" spans="1:18" s="68" customFormat="1">
      <c r="A1556" s="61"/>
      <c r="B1556" s="62"/>
      <c r="C1556" s="62"/>
      <c r="D1556" s="63"/>
      <c r="E1556" s="61"/>
      <c r="F1556" s="61"/>
      <c r="G1556" s="61"/>
      <c r="H1556" s="64"/>
      <c r="I1556" s="74"/>
      <c r="K1556" s="65"/>
      <c r="L1556" s="65"/>
      <c r="M1556" s="65"/>
      <c r="N1556" s="65"/>
      <c r="O1556" s="65"/>
      <c r="P1556" s="65"/>
      <c r="Q1556" s="65"/>
      <c r="R1556" s="65"/>
    </row>
    <row r="1557" spans="1:18" s="68" customFormat="1">
      <c r="A1557" s="61"/>
      <c r="B1557" s="62"/>
      <c r="C1557" s="62"/>
      <c r="D1557" s="63"/>
      <c r="E1557" s="61"/>
      <c r="F1557" s="61"/>
      <c r="G1557" s="61"/>
      <c r="H1557" s="64"/>
      <c r="I1557" s="74"/>
      <c r="K1557" s="65"/>
      <c r="L1557" s="65"/>
      <c r="M1557" s="65"/>
      <c r="N1557" s="65"/>
      <c r="O1557" s="65"/>
      <c r="P1557" s="65"/>
      <c r="Q1557" s="65"/>
      <c r="R1557" s="65"/>
    </row>
    <row r="1558" spans="1:18" s="68" customFormat="1">
      <c r="A1558" s="61"/>
      <c r="B1558" s="62"/>
      <c r="C1558" s="62"/>
      <c r="D1558" s="63"/>
      <c r="E1558" s="61"/>
      <c r="F1558" s="61"/>
      <c r="G1558" s="61"/>
      <c r="H1558" s="64"/>
      <c r="I1558" s="74"/>
      <c r="K1558" s="65"/>
      <c r="L1558" s="65"/>
      <c r="M1558" s="65"/>
      <c r="N1558" s="65"/>
      <c r="O1558" s="65"/>
      <c r="P1558" s="65"/>
      <c r="Q1558" s="65"/>
      <c r="R1558" s="65"/>
    </row>
    <row r="1559" spans="1:18" s="68" customFormat="1">
      <c r="A1559" s="61"/>
      <c r="B1559" s="62"/>
      <c r="C1559" s="62"/>
      <c r="D1559" s="63"/>
      <c r="E1559" s="61"/>
      <c r="F1559" s="61"/>
      <c r="G1559" s="61"/>
      <c r="H1559" s="64"/>
      <c r="I1559" s="74"/>
      <c r="K1559" s="65"/>
      <c r="L1559" s="65"/>
      <c r="M1559" s="65"/>
      <c r="N1559" s="65"/>
      <c r="O1559" s="65"/>
      <c r="P1559" s="65"/>
      <c r="Q1559" s="65"/>
      <c r="R1559" s="65"/>
    </row>
    <row r="1560" spans="1:18" s="68" customFormat="1">
      <c r="A1560" s="61"/>
      <c r="B1560" s="62"/>
      <c r="C1560" s="62"/>
      <c r="D1560" s="63"/>
      <c r="E1560" s="61"/>
      <c r="F1560" s="61"/>
      <c r="G1560" s="61"/>
      <c r="H1560" s="64"/>
      <c r="I1560" s="74"/>
      <c r="K1560" s="65"/>
      <c r="L1560" s="65"/>
      <c r="M1560" s="65"/>
      <c r="N1560" s="65"/>
      <c r="O1560" s="65"/>
      <c r="P1560" s="65"/>
      <c r="Q1560" s="65"/>
      <c r="R1560" s="65"/>
    </row>
    <row r="1561" spans="1:18" s="68" customFormat="1">
      <c r="A1561" s="61"/>
      <c r="B1561" s="62"/>
      <c r="C1561" s="62"/>
      <c r="D1561" s="63"/>
      <c r="E1561" s="61"/>
      <c r="F1561" s="61"/>
      <c r="G1561" s="61"/>
      <c r="H1561" s="64"/>
      <c r="I1561" s="74"/>
      <c r="K1561" s="65"/>
      <c r="L1561" s="65"/>
      <c r="M1561" s="65"/>
      <c r="N1561" s="65"/>
      <c r="O1561" s="65"/>
      <c r="P1561" s="65"/>
      <c r="Q1561" s="65"/>
      <c r="R1561" s="65"/>
    </row>
    <row r="1562" spans="1:18" s="68" customFormat="1">
      <c r="A1562" s="61"/>
      <c r="B1562" s="62"/>
      <c r="C1562" s="62"/>
      <c r="D1562" s="63"/>
      <c r="E1562" s="61"/>
      <c r="F1562" s="61"/>
      <c r="G1562" s="61"/>
      <c r="H1562" s="64"/>
      <c r="I1562" s="74"/>
      <c r="K1562" s="65"/>
      <c r="L1562" s="65"/>
      <c r="M1562" s="65"/>
      <c r="N1562" s="65"/>
      <c r="O1562" s="65"/>
      <c r="P1562" s="65"/>
      <c r="Q1562" s="65"/>
      <c r="R1562" s="65"/>
    </row>
    <row r="1563" spans="1:18" s="68" customFormat="1">
      <c r="A1563" s="61"/>
      <c r="B1563" s="62"/>
      <c r="C1563" s="62"/>
      <c r="D1563" s="63"/>
      <c r="E1563" s="61"/>
      <c r="F1563" s="61"/>
      <c r="G1563" s="61"/>
      <c r="H1563" s="64"/>
      <c r="I1563" s="74"/>
      <c r="K1563" s="65"/>
      <c r="L1563" s="65"/>
      <c r="M1563" s="65"/>
      <c r="N1563" s="65"/>
      <c r="O1563" s="65"/>
      <c r="P1563" s="65"/>
      <c r="Q1563" s="65"/>
      <c r="R1563" s="65"/>
    </row>
    <row r="1564" spans="1:18" s="68" customFormat="1">
      <c r="A1564" s="61"/>
      <c r="B1564" s="62"/>
      <c r="C1564" s="62"/>
      <c r="D1564" s="63"/>
      <c r="E1564" s="61"/>
      <c r="F1564" s="61"/>
      <c r="G1564" s="61"/>
      <c r="H1564" s="64"/>
      <c r="I1564" s="74"/>
      <c r="K1564" s="65"/>
      <c r="L1564" s="65"/>
      <c r="M1564" s="65"/>
      <c r="N1564" s="65"/>
      <c r="O1564" s="65"/>
      <c r="P1564" s="65"/>
      <c r="Q1564" s="65"/>
      <c r="R1564" s="65"/>
    </row>
    <row r="1565" spans="1:18" s="68" customFormat="1">
      <c r="A1565" s="61"/>
      <c r="B1565" s="62"/>
      <c r="C1565" s="62"/>
      <c r="D1565" s="63"/>
      <c r="E1565" s="61"/>
      <c r="F1565" s="61"/>
      <c r="G1565" s="61"/>
      <c r="H1565" s="64"/>
      <c r="I1565" s="74"/>
      <c r="K1565" s="65"/>
      <c r="L1565" s="65"/>
      <c r="M1565" s="65"/>
      <c r="N1565" s="65"/>
      <c r="O1565" s="65"/>
      <c r="P1565" s="65"/>
      <c r="Q1565" s="65"/>
      <c r="R1565" s="65"/>
    </row>
    <row r="1566" spans="1:18" s="68" customFormat="1">
      <c r="A1566" s="61"/>
      <c r="B1566" s="62"/>
      <c r="C1566" s="62"/>
      <c r="D1566" s="63"/>
      <c r="E1566" s="61"/>
      <c r="F1566" s="61"/>
      <c r="G1566" s="61"/>
      <c r="H1566" s="64"/>
      <c r="I1566" s="74"/>
      <c r="K1566" s="65"/>
      <c r="L1566" s="65"/>
      <c r="M1566" s="65"/>
      <c r="N1566" s="65"/>
      <c r="O1566" s="65"/>
      <c r="P1566" s="65"/>
      <c r="Q1566" s="65"/>
      <c r="R1566" s="65"/>
    </row>
    <row r="1567" spans="1:18" s="68" customFormat="1">
      <c r="A1567" s="61"/>
      <c r="B1567" s="62"/>
      <c r="C1567" s="62"/>
      <c r="D1567" s="63"/>
      <c r="E1567" s="61"/>
      <c r="F1567" s="61"/>
      <c r="G1567" s="61"/>
      <c r="H1567" s="64"/>
      <c r="I1567" s="74"/>
      <c r="K1567" s="65"/>
      <c r="L1567" s="65"/>
      <c r="M1567" s="65"/>
      <c r="N1567" s="65"/>
      <c r="O1567" s="65"/>
      <c r="P1567" s="65"/>
      <c r="Q1567" s="65"/>
      <c r="R1567" s="65"/>
    </row>
    <row r="1568" spans="1:18" s="68" customFormat="1">
      <c r="A1568" s="61"/>
      <c r="B1568" s="62"/>
      <c r="C1568" s="62"/>
      <c r="D1568" s="63"/>
      <c r="E1568" s="61"/>
      <c r="F1568" s="61"/>
      <c r="G1568" s="61"/>
      <c r="H1568" s="64"/>
      <c r="I1568" s="74"/>
      <c r="K1568" s="65"/>
      <c r="L1568" s="65"/>
      <c r="M1568" s="65"/>
      <c r="N1568" s="65"/>
      <c r="O1568" s="65"/>
      <c r="P1568" s="65"/>
      <c r="Q1568" s="65"/>
      <c r="R1568" s="65"/>
    </row>
    <row r="1569" spans="1:18" s="68" customFormat="1">
      <c r="A1569" s="61"/>
      <c r="B1569" s="62"/>
      <c r="C1569" s="62"/>
      <c r="D1569" s="63"/>
      <c r="E1569" s="61"/>
      <c r="F1569" s="61"/>
      <c r="G1569" s="61"/>
      <c r="H1569" s="64"/>
      <c r="I1569" s="74"/>
      <c r="K1569" s="65"/>
      <c r="L1569" s="65"/>
      <c r="M1569" s="65"/>
      <c r="N1569" s="65"/>
      <c r="O1569" s="65"/>
      <c r="P1569" s="65"/>
      <c r="Q1569" s="65"/>
      <c r="R1569" s="65"/>
    </row>
    <row r="1570" spans="1:18" s="68" customFormat="1">
      <c r="A1570" s="61"/>
      <c r="B1570" s="62"/>
      <c r="C1570" s="62"/>
      <c r="D1570" s="63"/>
      <c r="E1570" s="61"/>
      <c r="F1570" s="61"/>
      <c r="G1570" s="61"/>
      <c r="H1570" s="64"/>
      <c r="I1570" s="74"/>
      <c r="K1570" s="65"/>
      <c r="L1570" s="65"/>
      <c r="M1570" s="65"/>
      <c r="N1570" s="65"/>
      <c r="O1570" s="65"/>
      <c r="P1570" s="65"/>
      <c r="Q1570" s="65"/>
      <c r="R1570" s="65"/>
    </row>
    <row r="1571" spans="1:18" s="68" customFormat="1">
      <c r="A1571" s="61"/>
      <c r="B1571" s="62"/>
      <c r="C1571" s="62"/>
      <c r="D1571" s="63"/>
      <c r="E1571" s="61"/>
      <c r="F1571" s="61"/>
      <c r="G1571" s="61"/>
      <c r="H1571" s="64"/>
      <c r="I1571" s="74"/>
      <c r="K1571" s="65"/>
      <c r="L1571" s="65"/>
      <c r="M1571" s="65"/>
      <c r="N1571" s="65"/>
      <c r="O1571" s="65"/>
      <c r="P1571" s="65"/>
      <c r="Q1571" s="65"/>
      <c r="R1571" s="65"/>
    </row>
    <row r="1572" spans="1:18" s="68" customFormat="1">
      <c r="A1572" s="61"/>
      <c r="B1572" s="62"/>
      <c r="C1572" s="62"/>
      <c r="D1572" s="63"/>
      <c r="E1572" s="61"/>
      <c r="F1572" s="61"/>
      <c r="G1572" s="61"/>
      <c r="H1572" s="64"/>
      <c r="I1572" s="74"/>
      <c r="K1572" s="65"/>
      <c r="L1572" s="65"/>
      <c r="M1572" s="65"/>
      <c r="N1572" s="65"/>
      <c r="O1572" s="65"/>
      <c r="P1572" s="65"/>
      <c r="Q1572" s="65"/>
      <c r="R1572" s="65"/>
    </row>
    <row r="1573" spans="1:18" s="68" customFormat="1">
      <c r="A1573" s="61"/>
      <c r="B1573" s="62"/>
      <c r="C1573" s="62"/>
      <c r="D1573" s="63"/>
      <c r="E1573" s="61"/>
      <c r="F1573" s="61"/>
      <c r="G1573" s="61"/>
      <c r="H1573" s="64"/>
      <c r="I1573" s="74"/>
      <c r="K1573" s="65"/>
      <c r="L1573" s="65"/>
      <c r="M1573" s="65"/>
      <c r="N1573" s="65"/>
      <c r="O1573" s="65"/>
      <c r="P1573" s="65"/>
      <c r="Q1573" s="65"/>
      <c r="R1573" s="65"/>
    </row>
    <row r="1574" spans="1:18" s="68" customFormat="1">
      <c r="A1574" s="61"/>
      <c r="B1574" s="62"/>
      <c r="C1574" s="62"/>
      <c r="D1574" s="63"/>
      <c r="E1574" s="61"/>
      <c r="F1574" s="61"/>
      <c r="G1574" s="61"/>
      <c r="H1574" s="64"/>
      <c r="I1574" s="74"/>
      <c r="K1574" s="65"/>
      <c r="L1574" s="65"/>
      <c r="M1574" s="65"/>
      <c r="N1574" s="65"/>
      <c r="O1574" s="65"/>
      <c r="P1574" s="65"/>
      <c r="Q1574" s="65"/>
      <c r="R1574" s="65"/>
    </row>
    <row r="1575" spans="1:18" s="68" customFormat="1">
      <c r="A1575" s="61"/>
      <c r="B1575" s="62"/>
      <c r="C1575" s="62"/>
      <c r="D1575" s="63"/>
      <c r="E1575" s="61"/>
      <c r="F1575" s="61"/>
      <c r="G1575" s="61"/>
      <c r="H1575" s="64"/>
      <c r="I1575" s="74"/>
      <c r="K1575" s="65"/>
      <c r="L1575" s="65"/>
      <c r="M1575" s="65"/>
      <c r="N1575" s="65"/>
      <c r="O1575" s="65"/>
      <c r="P1575" s="65"/>
      <c r="Q1575" s="65"/>
      <c r="R1575" s="65"/>
    </row>
    <row r="1576" spans="1:18" s="68" customFormat="1">
      <c r="A1576" s="61"/>
      <c r="B1576" s="62"/>
      <c r="C1576" s="62"/>
      <c r="D1576" s="63"/>
      <c r="E1576" s="61"/>
      <c r="F1576" s="61"/>
      <c r="G1576" s="61"/>
      <c r="H1576" s="64"/>
      <c r="I1576" s="74"/>
      <c r="K1576" s="65"/>
      <c r="L1576" s="65"/>
      <c r="M1576" s="65"/>
      <c r="N1576" s="65"/>
      <c r="O1576" s="65"/>
      <c r="P1576" s="65"/>
      <c r="Q1576" s="65"/>
      <c r="R1576" s="65"/>
    </row>
    <row r="1577" spans="1:18" s="68" customFormat="1">
      <c r="A1577" s="61"/>
      <c r="B1577" s="62"/>
      <c r="C1577" s="62"/>
      <c r="D1577" s="63"/>
      <c r="E1577" s="61"/>
      <c r="F1577" s="61"/>
      <c r="G1577" s="61"/>
      <c r="H1577" s="64"/>
      <c r="I1577" s="74"/>
      <c r="K1577" s="65"/>
      <c r="L1577" s="65"/>
      <c r="M1577" s="65"/>
      <c r="N1577" s="65"/>
      <c r="O1577" s="65"/>
      <c r="P1577" s="65"/>
      <c r="Q1577" s="65"/>
      <c r="R1577" s="65"/>
    </row>
    <row r="1578" spans="1:18" s="68" customFormat="1">
      <c r="A1578" s="61"/>
      <c r="B1578" s="62"/>
      <c r="C1578" s="62"/>
      <c r="D1578" s="63"/>
      <c r="E1578" s="61"/>
      <c r="F1578" s="61"/>
      <c r="G1578" s="61"/>
      <c r="H1578" s="64"/>
      <c r="I1578" s="74"/>
      <c r="K1578" s="65"/>
      <c r="L1578" s="65"/>
      <c r="M1578" s="65"/>
      <c r="N1578" s="65"/>
      <c r="O1578" s="65"/>
      <c r="P1578" s="65"/>
      <c r="Q1578" s="65"/>
      <c r="R1578" s="65"/>
    </row>
    <row r="1579" spans="1:18" s="68" customFormat="1">
      <c r="A1579" s="61"/>
      <c r="B1579" s="62"/>
      <c r="C1579" s="62"/>
      <c r="D1579" s="63"/>
      <c r="E1579" s="61"/>
      <c r="F1579" s="61"/>
      <c r="G1579" s="61"/>
      <c r="H1579" s="64"/>
      <c r="I1579" s="74"/>
      <c r="K1579" s="65"/>
      <c r="L1579" s="65"/>
      <c r="M1579" s="65"/>
      <c r="N1579" s="65"/>
      <c r="O1579" s="65"/>
      <c r="P1579" s="65"/>
      <c r="Q1579" s="65"/>
      <c r="R1579" s="65"/>
    </row>
    <row r="1580" spans="1:18" s="68" customFormat="1">
      <c r="A1580" s="61"/>
      <c r="B1580" s="62"/>
      <c r="C1580" s="62"/>
      <c r="D1580" s="63"/>
      <c r="E1580" s="61"/>
      <c r="F1580" s="61"/>
      <c r="G1580" s="61"/>
      <c r="H1580" s="64"/>
      <c r="I1580" s="74"/>
      <c r="K1580" s="65"/>
      <c r="L1580" s="65"/>
      <c r="M1580" s="65"/>
      <c r="N1580" s="65"/>
      <c r="O1580" s="65"/>
      <c r="P1580" s="65"/>
      <c r="Q1580" s="65"/>
      <c r="R1580" s="65"/>
    </row>
    <row r="1581" spans="1:18" s="68" customFormat="1">
      <c r="A1581" s="61"/>
      <c r="B1581" s="62"/>
      <c r="C1581" s="62"/>
      <c r="D1581" s="63"/>
      <c r="E1581" s="61"/>
      <c r="F1581" s="61"/>
      <c r="G1581" s="61"/>
      <c r="H1581" s="64"/>
      <c r="I1581" s="74"/>
      <c r="K1581" s="65"/>
      <c r="L1581" s="65"/>
      <c r="M1581" s="65"/>
      <c r="N1581" s="65"/>
      <c r="O1581" s="65"/>
      <c r="P1581" s="65"/>
      <c r="Q1581" s="65"/>
      <c r="R1581" s="65"/>
    </row>
    <row r="1582" spans="1:18" s="68" customFormat="1">
      <c r="A1582" s="61"/>
      <c r="B1582" s="62"/>
      <c r="C1582" s="62"/>
      <c r="D1582" s="63"/>
      <c r="E1582" s="61"/>
      <c r="F1582" s="61"/>
      <c r="G1582" s="61"/>
      <c r="H1582" s="64"/>
      <c r="I1582" s="74"/>
      <c r="K1582" s="65"/>
      <c r="L1582" s="65"/>
      <c r="M1582" s="65"/>
      <c r="N1582" s="65"/>
      <c r="O1582" s="65"/>
      <c r="P1582" s="65"/>
      <c r="Q1582" s="65"/>
      <c r="R1582" s="65"/>
    </row>
    <row r="1583" spans="1:18" s="68" customFormat="1">
      <c r="A1583" s="61"/>
      <c r="B1583" s="62"/>
      <c r="C1583" s="62"/>
      <c r="D1583" s="63"/>
      <c r="E1583" s="61"/>
      <c r="F1583" s="61"/>
      <c r="G1583" s="61"/>
      <c r="H1583" s="64"/>
      <c r="I1583" s="74"/>
      <c r="K1583" s="65"/>
      <c r="L1583" s="65"/>
      <c r="M1583" s="65"/>
      <c r="N1583" s="65"/>
      <c r="O1583" s="65"/>
      <c r="P1583" s="65"/>
      <c r="Q1583" s="65"/>
      <c r="R1583" s="65"/>
    </row>
    <row r="1584" spans="1:18" s="68" customFormat="1">
      <c r="A1584" s="61"/>
      <c r="B1584" s="62"/>
      <c r="C1584" s="62"/>
      <c r="D1584" s="63"/>
      <c r="E1584" s="61"/>
      <c r="F1584" s="61"/>
      <c r="G1584" s="61"/>
      <c r="H1584" s="64"/>
      <c r="I1584" s="74"/>
      <c r="K1584" s="65"/>
      <c r="L1584" s="65"/>
      <c r="M1584" s="65"/>
      <c r="N1584" s="65"/>
      <c r="O1584" s="65"/>
      <c r="P1584" s="65"/>
      <c r="Q1584" s="65"/>
      <c r="R1584" s="65"/>
    </row>
    <row r="1585" spans="1:18" s="68" customFormat="1">
      <c r="A1585" s="61"/>
      <c r="B1585" s="62"/>
      <c r="C1585" s="62"/>
      <c r="D1585" s="63"/>
      <c r="E1585" s="61"/>
      <c r="F1585" s="61"/>
      <c r="G1585" s="61"/>
      <c r="H1585" s="64"/>
      <c r="I1585" s="74"/>
      <c r="K1585" s="65"/>
      <c r="L1585" s="65"/>
      <c r="M1585" s="65"/>
      <c r="N1585" s="65"/>
      <c r="O1585" s="65"/>
      <c r="P1585" s="65"/>
      <c r="Q1585" s="65"/>
      <c r="R1585" s="65"/>
    </row>
    <row r="1586" spans="1:18" s="68" customFormat="1">
      <c r="A1586" s="61"/>
      <c r="B1586" s="62"/>
      <c r="C1586" s="62"/>
      <c r="D1586" s="63"/>
      <c r="E1586" s="61"/>
      <c r="F1586" s="61"/>
      <c r="G1586" s="61"/>
      <c r="H1586" s="64"/>
      <c r="I1586" s="74"/>
      <c r="K1586" s="65"/>
      <c r="L1586" s="65"/>
      <c r="M1586" s="65"/>
      <c r="N1586" s="65"/>
      <c r="O1586" s="65"/>
      <c r="P1586" s="65"/>
      <c r="Q1586" s="65"/>
      <c r="R1586" s="65"/>
    </row>
    <row r="1587" spans="1:18" s="68" customFormat="1">
      <c r="A1587" s="61"/>
      <c r="B1587" s="62"/>
      <c r="C1587" s="62"/>
      <c r="D1587" s="63"/>
      <c r="E1587" s="61"/>
      <c r="F1587" s="61"/>
      <c r="G1587" s="61"/>
      <c r="H1587" s="64"/>
      <c r="I1587" s="74"/>
      <c r="K1587" s="65"/>
      <c r="L1587" s="65"/>
      <c r="M1587" s="65"/>
      <c r="N1587" s="65"/>
      <c r="O1587" s="65"/>
      <c r="P1587" s="65"/>
      <c r="Q1587" s="65"/>
      <c r="R1587" s="65"/>
    </row>
    <row r="1588" spans="1:18" s="68" customFormat="1">
      <c r="A1588" s="61"/>
      <c r="B1588" s="62"/>
      <c r="C1588" s="62"/>
      <c r="D1588" s="63"/>
      <c r="E1588" s="61"/>
      <c r="F1588" s="61"/>
      <c r="G1588" s="61"/>
      <c r="H1588" s="64"/>
      <c r="I1588" s="74"/>
      <c r="K1588" s="65"/>
      <c r="L1588" s="65"/>
      <c r="M1588" s="65"/>
      <c r="N1588" s="65"/>
      <c r="O1588" s="65"/>
      <c r="P1588" s="65"/>
      <c r="Q1588" s="65"/>
      <c r="R1588" s="65"/>
    </row>
    <row r="1589" spans="1:18" s="68" customFormat="1">
      <c r="A1589" s="61"/>
      <c r="B1589" s="62"/>
      <c r="C1589" s="62"/>
      <c r="D1589" s="63"/>
      <c r="E1589" s="61"/>
      <c r="F1589" s="61"/>
      <c r="G1589" s="61"/>
      <c r="H1589" s="64"/>
      <c r="I1589" s="74"/>
      <c r="K1589" s="65"/>
      <c r="L1589" s="65"/>
      <c r="M1589" s="65"/>
      <c r="N1589" s="65"/>
      <c r="O1589" s="65"/>
      <c r="P1589" s="65"/>
      <c r="Q1589" s="65"/>
      <c r="R1589" s="65"/>
    </row>
    <row r="1590" spans="1:18" s="68" customFormat="1">
      <c r="A1590" s="61"/>
      <c r="B1590" s="62"/>
      <c r="C1590" s="62"/>
      <c r="D1590" s="63"/>
      <c r="E1590" s="61"/>
      <c r="F1590" s="61"/>
      <c r="G1590" s="61"/>
      <c r="H1590" s="64"/>
      <c r="I1590" s="74"/>
      <c r="K1590" s="65"/>
      <c r="L1590" s="65"/>
      <c r="M1590" s="65"/>
      <c r="N1590" s="65"/>
      <c r="O1590" s="65"/>
      <c r="P1590" s="65"/>
      <c r="Q1590" s="65"/>
      <c r="R1590" s="65"/>
    </row>
    <row r="1591" spans="1:18" s="68" customFormat="1">
      <c r="A1591" s="61"/>
      <c r="B1591" s="62"/>
      <c r="C1591" s="62"/>
      <c r="D1591" s="63"/>
      <c r="E1591" s="61"/>
      <c r="F1591" s="61"/>
      <c r="G1591" s="61"/>
      <c r="H1591" s="64"/>
      <c r="I1591" s="74"/>
      <c r="K1591" s="65"/>
      <c r="L1591" s="65"/>
      <c r="M1591" s="65"/>
      <c r="N1591" s="65"/>
      <c r="O1591" s="65"/>
      <c r="P1591" s="65"/>
      <c r="Q1591" s="65"/>
      <c r="R1591" s="65"/>
    </row>
    <row r="1592" spans="1:18" s="68" customFormat="1">
      <c r="A1592" s="61"/>
      <c r="B1592" s="62"/>
      <c r="C1592" s="62"/>
      <c r="D1592" s="63"/>
      <c r="E1592" s="61"/>
      <c r="F1592" s="61"/>
      <c r="G1592" s="61"/>
      <c r="H1592" s="64"/>
      <c r="I1592" s="74"/>
      <c r="K1592" s="65"/>
      <c r="L1592" s="65"/>
      <c r="M1592" s="65"/>
      <c r="N1592" s="65"/>
      <c r="O1592" s="65"/>
      <c r="P1592" s="65"/>
      <c r="Q1592" s="65"/>
      <c r="R1592" s="65"/>
    </row>
    <row r="1593" spans="1:18" s="68" customFormat="1">
      <c r="A1593" s="61"/>
      <c r="B1593" s="62"/>
      <c r="C1593" s="62"/>
      <c r="D1593" s="63"/>
      <c r="E1593" s="61"/>
      <c r="F1593" s="61"/>
      <c r="G1593" s="61"/>
      <c r="H1593" s="64"/>
      <c r="I1593" s="74"/>
      <c r="K1593" s="65"/>
      <c r="L1593" s="65"/>
      <c r="M1593" s="65"/>
      <c r="N1593" s="65"/>
      <c r="O1593" s="65"/>
      <c r="P1593" s="65"/>
      <c r="Q1593" s="65"/>
      <c r="R1593" s="65"/>
    </row>
    <row r="1594" spans="1:18" s="68" customFormat="1">
      <c r="A1594" s="61"/>
      <c r="B1594" s="62"/>
      <c r="C1594" s="62"/>
      <c r="D1594" s="63"/>
      <c r="E1594" s="61"/>
      <c r="F1594" s="61"/>
      <c r="G1594" s="61"/>
      <c r="H1594" s="64"/>
      <c r="I1594" s="74"/>
      <c r="K1594" s="65"/>
      <c r="L1594" s="65"/>
      <c r="M1594" s="65"/>
      <c r="N1594" s="65"/>
      <c r="O1594" s="65"/>
      <c r="P1594" s="65"/>
      <c r="Q1594" s="65"/>
      <c r="R1594" s="65"/>
    </row>
    <row r="1595" spans="1:18" s="68" customFormat="1">
      <c r="A1595" s="61"/>
      <c r="B1595" s="62"/>
      <c r="C1595" s="62"/>
      <c r="D1595" s="63"/>
      <c r="E1595" s="61"/>
      <c r="F1595" s="61"/>
      <c r="G1595" s="61"/>
      <c r="H1595" s="64"/>
      <c r="I1595" s="74"/>
      <c r="K1595" s="65"/>
      <c r="L1595" s="65"/>
      <c r="M1595" s="65"/>
      <c r="N1595" s="65"/>
      <c r="O1595" s="65"/>
      <c r="P1595" s="65"/>
      <c r="Q1595" s="65"/>
      <c r="R1595" s="65"/>
    </row>
    <row r="1596" spans="1:18" s="68" customFormat="1">
      <c r="A1596" s="61"/>
      <c r="B1596" s="62"/>
      <c r="C1596" s="62"/>
      <c r="D1596" s="63"/>
      <c r="E1596" s="61"/>
      <c r="F1596" s="61"/>
      <c r="G1596" s="61"/>
      <c r="H1596" s="64"/>
      <c r="I1596" s="74"/>
      <c r="K1596" s="65"/>
      <c r="L1596" s="65"/>
      <c r="M1596" s="65"/>
      <c r="N1596" s="65"/>
      <c r="O1596" s="65"/>
      <c r="P1596" s="65"/>
      <c r="Q1596" s="65"/>
      <c r="R1596" s="65"/>
    </row>
    <row r="1597" spans="1:18" s="68" customFormat="1">
      <c r="A1597" s="61"/>
      <c r="B1597" s="62"/>
      <c r="C1597" s="62"/>
      <c r="D1597" s="63"/>
      <c r="E1597" s="61"/>
      <c r="F1597" s="61"/>
      <c r="G1597" s="61"/>
      <c r="H1597" s="64"/>
      <c r="I1597" s="74"/>
      <c r="K1597" s="65"/>
      <c r="L1597" s="65"/>
      <c r="M1597" s="65"/>
      <c r="N1597" s="65"/>
      <c r="O1597" s="65"/>
      <c r="P1597" s="65"/>
      <c r="Q1597" s="65"/>
      <c r="R1597" s="65"/>
    </row>
    <row r="1598" spans="1:18" s="68" customFormat="1">
      <c r="A1598" s="61"/>
      <c r="B1598" s="62"/>
      <c r="C1598" s="62"/>
      <c r="D1598" s="63"/>
      <c r="E1598" s="61"/>
      <c r="F1598" s="61"/>
      <c r="G1598" s="61"/>
      <c r="H1598" s="64"/>
      <c r="I1598" s="74"/>
      <c r="K1598" s="65"/>
      <c r="L1598" s="65"/>
      <c r="M1598" s="65"/>
      <c r="N1598" s="65"/>
      <c r="O1598" s="65"/>
      <c r="P1598" s="65"/>
      <c r="Q1598" s="65"/>
      <c r="R1598" s="65"/>
    </row>
    <row r="1599" spans="1:18" s="68" customFormat="1">
      <c r="A1599" s="61"/>
      <c r="B1599" s="62"/>
      <c r="C1599" s="62"/>
      <c r="D1599" s="63"/>
      <c r="E1599" s="61"/>
      <c r="F1599" s="61"/>
      <c r="G1599" s="61"/>
      <c r="H1599" s="64"/>
      <c r="I1599" s="74"/>
      <c r="K1599" s="65"/>
      <c r="L1599" s="65"/>
      <c r="M1599" s="65"/>
      <c r="N1599" s="65"/>
      <c r="O1599" s="65"/>
      <c r="P1599" s="65"/>
      <c r="Q1599" s="65"/>
      <c r="R1599" s="65"/>
    </row>
    <row r="1600" spans="1:18" s="68" customFormat="1">
      <c r="A1600" s="61"/>
      <c r="B1600" s="62"/>
      <c r="C1600" s="62"/>
      <c r="D1600" s="63"/>
      <c r="E1600" s="61"/>
      <c r="F1600" s="61"/>
      <c r="G1600" s="61"/>
      <c r="H1600" s="64"/>
      <c r="I1600" s="74"/>
      <c r="K1600" s="65"/>
      <c r="L1600" s="65"/>
      <c r="M1600" s="65"/>
      <c r="N1600" s="65"/>
      <c r="O1600" s="65"/>
      <c r="P1600" s="65"/>
      <c r="Q1600" s="65"/>
      <c r="R1600" s="65"/>
    </row>
    <row r="1601" spans="1:18" s="68" customFormat="1">
      <c r="A1601" s="61"/>
      <c r="B1601" s="62"/>
      <c r="C1601" s="62"/>
      <c r="D1601" s="63"/>
      <c r="E1601" s="61"/>
      <c r="F1601" s="61"/>
      <c r="G1601" s="61"/>
      <c r="H1601" s="64"/>
      <c r="I1601" s="74"/>
      <c r="K1601" s="65"/>
      <c r="L1601" s="65"/>
      <c r="M1601" s="65"/>
      <c r="N1601" s="65"/>
      <c r="O1601" s="65"/>
      <c r="P1601" s="65"/>
      <c r="Q1601" s="65"/>
      <c r="R1601" s="65"/>
    </row>
    <row r="1602" spans="1:18" s="68" customFormat="1">
      <c r="A1602" s="61"/>
      <c r="B1602" s="62"/>
      <c r="C1602" s="62"/>
      <c r="D1602" s="63"/>
      <c r="E1602" s="61"/>
      <c r="F1602" s="61"/>
      <c r="G1602" s="61"/>
      <c r="H1602" s="64"/>
      <c r="I1602" s="74"/>
      <c r="K1602" s="65"/>
      <c r="L1602" s="65"/>
      <c r="M1602" s="65"/>
      <c r="N1602" s="65"/>
      <c r="O1602" s="65"/>
      <c r="P1602" s="65"/>
      <c r="Q1602" s="65"/>
      <c r="R1602" s="65"/>
    </row>
    <row r="1603" spans="1:18" s="68" customFormat="1">
      <c r="A1603" s="61"/>
      <c r="B1603" s="62"/>
      <c r="C1603" s="62"/>
      <c r="D1603" s="63"/>
      <c r="E1603" s="61"/>
      <c r="F1603" s="61"/>
      <c r="G1603" s="61"/>
      <c r="H1603" s="64"/>
      <c r="I1603" s="74"/>
      <c r="K1603" s="65"/>
      <c r="L1603" s="65"/>
      <c r="M1603" s="65"/>
      <c r="N1603" s="65"/>
      <c r="O1603" s="65"/>
      <c r="P1603" s="65"/>
      <c r="Q1603" s="65"/>
      <c r="R1603" s="65"/>
    </row>
    <row r="1604" spans="1:18" s="68" customFormat="1">
      <c r="A1604" s="61"/>
      <c r="B1604" s="62"/>
      <c r="C1604" s="62"/>
      <c r="D1604" s="63"/>
      <c r="E1604" s="61"/>
      <c r="F1604" s="61"/>
      <c r="G1604" s="61"/>
      <c r="H1604" s="64"/>
      <c r="I1604" s="74"/>
      <c r="K1604" s="65"/>
      <c r="L1604" s="65"/>
      <c r="M1604" s="65"/>
      <c r="N1604" s="65"/>
      <c r="O1604" s="65"/>
      <c r="P1604" s="65"/>
      <c r="Q1604" s="65"/>
      <c r="R1604" s="65"/>
    </row>
    <row r="1605" spans="1:18" s="68" customFormat="1">
      <c r="A1605" s="61"/>
      <c r="B1605" s="62"/>
      <c r="C1605" s="62"/>
      <c r="D1605" s="63"/>
      <c r="E1605" s="61"/>
      <c r="F1605" s="61"/>
      <c r="G1605" s="61"/>
      <c r="H1605" s="64"/>
      <c r="I1605" s="74"/>
      <c r="K1605" s="65"/>
      <c r="L1605" s="65"/>
      <c r="M1605" s="65"/>
      <c r="N1605" s="65"/>
      <c r="O1605" s="65"/>
      <c r="P1605" s="65"/>
      <c r="Q1605" s="65"/>
      <c r="R1605" s="65"/>
    </row>
    <row r="1606" spans="1:18" s="68" customFormat="1">
      <c r="A1606" s="61"/>
      <c r="B1606" s="62"/>
      <c r="C1606" s="62"/>
      <c r="D1606" s="63"/>
      <c r="E1606" s="61"/>
      <c r="F1606" s="61"/>
      <c r="G1606" s="61"/>
      <c r="H1606" s="64"/>
      <c r="I1606" s="74"/>
      <c r="K1606" s="65"/>
      <c r="L1606" s="65"/>
      <c r="M1606" s="65"/>
      <c r="N1606" s="65"/>
      <c r="O1606" s="65"/>
      <c r="P1606" s="65"/>
      <c r="Q1606" s="65"/>
      <c r="R1606" s="65"/>
    </row>
    <row r="1607" spans="1:18" s="68" customFormat="1">
      <c r="A1607" s="61"/>
      <c r="B1607" s="62"/>
      <c r="C1607" s="62"/>
      <c r="D1607" s="63"/>
      <c r="E1607" s="61"/>
      <c r="F1607" s="61"/>
      <c r="G1607" s="61"/>
      <c r="H1607" s="64"/>
      <c r="I1607" s="74"/>
      <c r="K1607" s="65"/>
      <c r="L1607" s="65"/>
      <c r="M1607" s="65"/>
      <c r="N1607" s="65"/>
      <c r="O1607" s="65"/>
      <c r="P1607" s="65"/>
      <c r="Q1607" s="65"/>
      <c r="R1607" s="65"/>
    </row>
    <row r="1608" spans="1:18" s="68" customFormat="1">
      <c r="A1608" s="61"/>
      <c r="B1608" s="62"/>
      <c r="C1608" s="62"/>
      <c r="D1608" s="63"/>
      <c r="E1608" s="61"/>
      <c r="F1608" s="61"/>
      <c r="G1608" s="61"/>
      <c r="H1608" s="64"/>
      <c r="I1608" s="74"/>
      <c r="K1608" s="65"/>
      <c r="L1608" s="65"/>
      <c r="M1608" s="65"/>
      <c r="N1608" s="65"/>
      <c r="O1608" s="65"/>
      <c r="P1608" s="65"/>
      <c r="Q1608" s="65"/>
      <c r="R1608" s="65"/>
    </row>
    <row r="1609" spans="1:18" s="68" customFormat="1">
      <c r="A1609" s="61"/>
      <c r="B1609" s="62"/>
      <c r="C1609" s="62"/>
      <c r="D1609" s="63"/>
      <c r="E1609" s="61"/>
      <c r="F1609" s="61"/>
      <c r="G1609" s="61"/>
      <c r="H1609" s="64"/>
      <c r="I1609" s="74"/>
      <c r="K1609" s="65"/>
      <c r="L1609" s="65"/>
      <c r="M1609" s="65"/>
      <c r="N1609" s="65"/>
      <c r="O1609" s="65"/>
      <c r="P1609" s="65"/>
      <c r="Q1609" s="65"/>
      <c r="R1609" s="65"/>
    </row>
    <row r="1610" spans="1:18" s="68" customFormat="1">
      <c r="A1610" s="61"/>
      <c r="B1610" s="62"/>
      <c r="C1610" s="62"/>
      <c r="D1610" s="63"/>
      <c r="E1610" s="61"/>
      <c r="F1610" s="61"/>
      <c r="G1610" s="61"/>
      <c r="H1610" s="64"/>
      <c r="I1610" s="74"/>
      <c r="K1610" s="65"/>
      <c r="L1610" s="65"/>
      <c r="M1610" s="65"/>
      <c r="N1610" s="65"/>
      <c r="O1610" s="65"/>
      <c r="P1610" s="65"/>
      <c r="Q1610" s="65"/>
      <c r="R1610" s="65"/>
    </row>
    <row r="1611" spans="1:18" s="68" customFormat="1">
      <c r="A1611" s="61"/>
      <c r="B1611" s="62"/>
      <c r="C1611" s="62"/>
      <c r="D1611" s="63"/>
      <c r="E1611" s="61"/>
      <c r="F1611" s="61"/>
      <c r="G1611" s="61"/>
      <c r="H1611" s="64"/>
      <c r="I1611" s="74"/>
      <c r="K1611" s="65"/>
      <c r="L1611" s="65"/>
      <c r="M1611" s="65"/>
      <c r="N1611" s="65"/>
      <c r="O1611" s="65"/>
      <c r="P1611" s="65"/>
      <c r="Q1611" s="65"/>
      <c r="R1611" s="65"/>
    </row>
    <row r="1612" spans="1:18" s="68" customFormat="1">
      <c r="A1612" s="61"/>
      <c r="B1612" s="62"/>
      <c r="C1612" s="62"/>
      <c r="D1612" s="63"/>
      <c r="E1612" s="61"/>
      <c r="F1612" s="61"/>
      <c r="G1612" s="61"/>
      <c r="H1612" s="64"/>
      <c r="I1612" s="74"/>
      <c r="K1612" s="65"/>
      <c r="L1612" s="65"/>
      <c r="M1612" s="65"/>
      <c r="N1612" s="65"/>
      <c r="O1612" s="65"/>
      <c r="P1612" s="65"/>
      <c r="Q1612" s="65"/>
      <c r="R1612" s="65"/>
    </row>
    <row r="1613" spans="1:18" s="68" customFormat="1">
      <c r="A1613" s="61"/>
      <c r="B1613" s="62"/>
      <c r="C1613" s="62"/>
      <c r="D1613" s="63"/>
      <c r="E1613" s="61"/>
      <c r="F1613" s="61"/>
      <c r="G1613" s="61"/>
      <c r="H1613" s="64"/>
      <c r="I1613" s="74"/>
      <c r="K1613" s="65"/>
      <c r="L1613" s="65"/>
      <c r="M1613" s="65"/>
      <c r="N1613" s="65"/>
      <c r="O1613" s="65"/>
      <c r="P1613" s="65"/>
      <c r="Q1613" s="65"/>
      <c r="R1613" s="65"/>
    </row>
    <row r="1614" spans="1:18" s="68" customFormat="1">
      <c r="A1614" s="61"/>
      <c r="B1614" s="62"/>
      <c r="C1614" s="62"/>
      <c r="D1614" s="63"/>
      <c r="E1614" s="61"/>
      <c r="F1614" s="61"/>
      <c r="G1614" s="61"/>
      <c r="H1614" s="64"/>
      <c r="I1614" s="74"/>
      <c r="K1614" s="65"/>
      <c r="L1614" s="65"/>
      <c r="M1614" s="65"/>
      <c r="N1614" s="65"/>
      <c r="O1614" s="65"/>
      <c r="P1614" s="65"/>
      <c r="Q1614" s="65"/>
      <c r="R1614" s="65"/>
    </row>
    <row r="1615" spans="1:18" s="68" customFormat="1">
      <c r="A1615" s="61"/>
      <c r="B1615" s="62"/>
      <c r="C1615" s="62"/>
      <c r="D1615" s="63"/>
      <c r="E1615" s="61"/>
      <c r="F1615" s="61"/>
      <c r="G1615" s="61"/>
      <c r="H1615" s="64"/>
      <c r="I1615" s="74"/>
      <c r="K1615" s="65"/>
      <c r="L1615" s="65"/>
      <c r="M1615" s="65"/>
      <c r="N1615" s="65"/>
      <c r="O1615" s="65"/>
      <c r="P1615" s="65"/>
      <c r="Q1615" s="65"/>
      <c r="R1615" s="65"/>
    </row>
    <row r="1616" spans="1:18" s="68" customFormat="1">
      <c r="A1616" s="61"/>
      <c r="B1616" s="62"/>
      <c r="C1616" s="62"/>
      <c r="D1616" s="63"/>
      <c r="E1616" s="61"/>
      <c r="F1616" s="61"/>
      <c r="G1616" s="61"/>
      <c r="H1616" s="64"/>
      <c r="I1616" s="74"/>
      <c r="K1616" s="65"/>
      <c r="L1616" s="65"/>
      <c r="M1616" s="65"/>
      <c r="N1616" s="65"/>
      <c r="O1616" s="65"/>
      <c r="P1616" s="65"/>
      <c r="Q1616" s="65"/>
      <c r="R1616" s="65"/>
    </row>
    <row r="1617" spans="1:18" s="68" customFormat="1">
      <c r="A1617" s="61"/>
      <c r="B1617" s="62"/>
      <c r="C1617" s="62"/>
      <c r="D1617" s="63"/>
      <c r="E1617" s="61"/>
      <c r="F1617" s="61"/>
      <c r="G1617" s="61"/>
      <c r="H1617" s="64"/>
      <c r="I1617" s="74"/>
      <c r="K1617" s="65"/>
      <c r="L1617" s="65"/>
      <c r="M1617" s="65"/>
      <c r="N1617" s="65"/>
      <c r="O1617" s="65"/>
      <c r="P1617" s="65"/>
      <c r="Q1617" s="65"/>
      <c r="R1617" s="65"/>
    </row>
    <row r="1618" spans="1:18" s="68" customFormat="1">
      <c r="A1618" s="61"/>
      <c r="B1618" s="62"/>
      <c r="C1618" s="62"/>
      <c r="D1618" s="63"/>
      <c r="E1618" s="61"/>
      <c r="F1618" s="61"/>
      <c r="G1618" s="61"/>
      <c r="H1618" s="64"/>
      <c r="I1618" s="74"/>
      <c r="K1618" s="65"/>
      <c r="L1618" s="65"/>
      <c r="M1618" s="65"/>
      <c r="N1618" s="65"/>
      <c r="O1618" s="65"/>
      <c r="P1618" s="65"/>
      <c r="Q1618" s="65"/>
      <c r="R1618" s="65"/>
    </row>
    <row r="1619" spans="1:18" s="68" customFormat="1">
      <c r="A1619" s="61"/>
      <c r="B1619" s="62"/>
      <c r="C1619" s="62"/>
      <c r="D1619" s="63"/>
      <c r="E1619" s="61"/>
      <c r="F1619" s="61"/>
      <c r="G1619" s="61"/>
      <c r="H1619" s="64"/>
      <c r="I1619" s="74"/>
      <c r="K1619" s="65"/>
      <c r="L1619" s="65"/>
      <c r="M1619" s="65"/>
      <c r="N1619" s="65"/>
      <c r="O1619" s="65"/>
      <c r="P1619" s="65"/>
      <c r="Q1619" s="65"/>
      <c r="R1619" s="65"/>
    </row>
    <row r="1620" spans="1:18" s="68" customFormat="1">
      <c r="A1620" s="61"/>
      <c r="B1620" s="62"/>
      <c r="C1620" s="62"/>
      <c r="D1620" s="63"/>
      <c r="E1620" s="61"/>
      <c r="F1620" s="61"/>
      <c r="G1620" s="61"/>
      <c r="H1620" s="64"/>
      <c r="I1620" s="74"/>
      <c r="K1620" s="65"/>
      <c r="L1620" s="65"/>
      <c r="M1620" s="65"/>
      <c r="N1620" s="65"/>
      <c r="O1620" s="65"/>
      <c r="P1620" s="65"/>
      <c r="Q1620" s="65"/>
      <c r="R1620" s="65"/>
    </row>
    <row r="1621" spans="1:18" s="68" customFormat="1">
      <c r="A1621" s="61"/>
      <c r="B1621" s="62"/>
      <c r="C1621" s="62"/>
      <c r="D1621" s="63"/>
      <c r="E1621" s="61"/>
      <c r="F1621" s="61"/>
      <c r="G1621" s="61"/>
      <c r="H1621" s="64"/>
      <c r="I1621" s="74"/>
      <c r="K1621" s="65"/>
      <c r="L1621" s="65"/>
      <c r="M1621" s="65"/>
      <c r="N1621" s="65"/>
      <c r="O1621" s="65"/>
      <c r="P1621" s="65"/>
      <c r="Q1621" s="65"/>
      <c r="R1621" s="65"/>
    </row>
    <row r="1622" spans="1:18" s="68" customFormat="1">
      <c r="A1622" s="61"/>
      <c r="B1622" s="62"/>
      <c r="C1622" s="62"/>
      <c r="D1622" s="63"/>
      <c r="E1622" s="61"/>
      <c r="F1622" s="61"/>
      <c r="G1622" s="61"/>
      <c r="H1622" s="64"/>
      <c r="I1622" s="74"/>
      <c r="K1622" s="65"/>
      <c r="L1622" s="65"/>
      <c r="M1622" s="65"/>
      <c r="N1622" s="65"/>
      <c r="O1622" s="65"/>
      <c r="P1622" s="65"/>
      <c r="Q1622" s="65"/>
      <c r="R1622" s="65"/>
    </row>
    <row r="1623" spans="1:18" s="68" customFormat="1">
      <c r="A1623" s="61"/>
      <c r="B1623" s="62"/>
      <c r="C1623" s="62"/>
      <c r="D1623" s="63"/>
      <c r="E1623" s="61"/>
      <c r="F1623" s="61"/>
      <c r="G1623" s="61"/>
      <c r="H1623" s="64"/>
      <c r="I1623" s="74"/>
      <c r="K1623" s="65"/>
      <c r="L1623" s="65"/>
      <c r="M1623" s="65"/>
      <c r="N1623" s="65"/>
      <c r="O1623" s="65"/>
      <c r="P1623" s="65"/>
      <c r="Q1623" s="65"/>
      <c r="R1623" s="65"/>
    </row>
    <row r="1624" spans="1:18" s="68" customFormat="1">
      <c r="A1624" s="61"/>
      <c r="B1624" s="62"/>
      <c r="C1624" s="62"/>
      <c r="D1624" s="63"/>
      <c r="E1624" s="61"/>
      <c r="F1624" s="61"/>
      <c r="G1624" s="61"/>
      <c r="H1624" s="64"/>
      <c r="I1624" s="74"/>
      <c r="K1624" s="65"/>
      <c r="L1624" s="65"/>
      <c r="M1624" s="65"/>
      <c r="N1624" s="65"/>
      <c r="O1624" s="65"/>
      <c r="P1624" s="65"/>
      <c r="Q1624" s="65"/>
      <c r="R1624" s="65"/>
    </row>
    <row r="1625" spans="1:18" s="68" customFormat="1">
      <c r="A1625" s="61"/>
      <c r="B1625" s="62"/>
      <c r="C1625" s="62"/>
      <c r="D1625" s="63"/>
      <c r="E1625" s="61"/>
      <c r="F1625" s="61"/>
      <c r="G1625" s="61"/>
      <c r="H1625" s="64"/>
      <c r="I1625" s="74"/>
      <c r="K1625" s="65"/>
      <c r="L1625" s="65"/>
      <c r="M1625" s="65"/>
      <c r="N1625" s="65"/>
      <c r="O1625" s="65"/>
      <c r="P1625" s="65"/>
      <c r="Q1625" s="65"/>
      <c r="R1625" s="65"/>
    </row>
    <row r="1626" spans="1:18" s="68" customFormat="1">
      <c r="A1626" s="61"/>
      <c r="B1626" s="62"/>
      <c r="C1626" s="62"/>
      <c r="D1626" s="63"/>
      <c r="E1626" s="61"/>
      <c r="F1626" s="61"/>
      <c r="G1626" s="61"/>
      <c r="H1626" s="64"/>
      <c r="I1626" s="74"/>
      <c r="K1626" s="65"/>
      <c r="L1626" s="65"/>
      <c r="M1626" s="65"/>
      <c r="N1626" s="65"/>
      <c r="O1626" s="65"/>
      <c r="P1626" s="65"/>
      <c r="Q1626" s="65"/>
      <c r="R1626" s="65"/>
    </row>
    <row r="1627" spans="1:18" s="68" customFormat="1">
      <c r="A1627" s="61"/>
      <c r="B1627" s="62"/>
      <c r="C1627" s="62"/>
      <c r="D1627" s="63"/>
      <c r="E1627" s="61"/>
      <c r="F1627" s="61"/>
      <c r="G1627" s="61"/>
      <c r="H1627" s="64"/>
      <c r="I1627" s="74"/>
      <c r="K1627" s="65"/>
      <c r="L1627" s="65"/>
      <c r="M1627" s="65"/>
      <c r="N1627" s="65"/>
      <c r="O1627" s="65"/>
      <c r="P1627" s="65"/>
      <c r="Q1627" s="65"/>
      <c r="R1627" s="65"/>
    </row>
    <row r="1628" spans="1:18" s="68" customFormat="1">
      <c r="A1628" s="61"/>
      <c r="B1628" s="62"/>
      <c r="C1628" s="62"/>
      <c r="D1628" s="63"/>
      <c r="E1628" s="61"/>
      <c r="F1628" s="61"/>
      <c r="G1628" s="61"/>
      <c r="H1628" s="64"/>
      <c r="I1628" s="74"/>
      <c r="K1628" s="65"/>
      <c r="L1628" s="65"/>
      <c r="M1628" s="65"/>
      <c r="N1628" s="65"/>
      <c r="O1628" s="65"/>
      <c r="P1628" s="65"/>
      <c r="Q1628" s="65"/>
      <c r="R1628" s="65"/>
    </row>
    <row r="1629" spans="1:18" s="68" customFormat="1">
      <c r="A1629" s="61"/>
      <c r="B1629" s="62"/>
      <c r="C1629" s="62"/>
      <c r="D1629" s="63"/>
      <c r="E1629" s="61"/>
      <c r="F1629" s="61"/>
      <c r="G1629" s="61"/>
      <c r="H1629" s="64"/>
      <c r="I1629" s="74"/>
      <c r="K1629" s="65"/>
      <c r="L1629" s="65"/>
      <c r="M1629" s="65"/>
      <c r="N1629" s="65"/>
      <c r="O1629" s="65"/>
      <c r="P1629" s="65"/>
      <c r="Q1629" s="65"/>
      <c r="R1629" s="65"/>
    </row>
    <row r="1630" spans="1:18" s="68" customFormat="1">
      <c r="A1630" s="61"/>
      <c r="B1630" s="62"/>
      <c r="C1630" s="62"/>
      <c r="D1630" s="63"/>
      <c r="E1630" s="61"/>
      <c r="F1630" s="61"/>
      <c r="G1630" s="61"/>
      <c r="H1630" s="64"/>
      <c r="I1630" s="74"/>
      <c r="K1630" s="65"/>
      <c r="L1630" s="65"/>
      <c r="M1630" s="65"/>
      <c r="N1630" s="65"/>
      <c r="O1630" s="65"/>
      <c r="P1630" s="65"/>
      <c r="Q1630" s="65"/>
      <c r="R1630" s="65"/>
    </row>
    <row r="1631" spans="1:18" s="68" customFormat="1">
      <c r="A1631" s="61"/>
      <c r="B1631" s="62"/>
      <c r="C1631" s="62"/>
      <c r="D1631" s="63"/>
      <c r="E1631" s="61"/>
      <c r="F1631" s="61"/>
      <c r="G1631" s="61"/>
      <c r="H1631" s="64"/>
      <c r="I1631" s="74"/>
      <c r="K1631" s="65"/>
      <c r="L1631" s="65"/>
      <c r="M1631" s="65"/>
      <c r="N1631" s="65"/>
      <c r="O1631" s="65"/>
      <c r="P1631" s="65"/>
      <c r="Q1631" s="65"/>
      <c r="R1631" s="65"/>
    </row>
    <row r="1632" spans="1:18" s="68" customFormat="1">
      <c r="A1632" s="61"/>
      <c r="B1632" s="62"/>
      <c r="C1632" s="62"/>
      <c r="D1632" s="63"/>
      <c r="E1632" s="61"/>
      <c r="F1632" s="61"/>
      <c r="G1632" s="61"/>
      <c r="H1632" s="64"/>
      <c r="I1632" s="74"/>
      <c r="K1632" s="65"/>
      <c r="L1632" s="65"/>
      <c r="M1632" s="65"/>
      <c r="N1632" s="65"/>
      <c r="O1632" s="65"/>
      <c r="P1632" s="65"/>
      <c r="Q1632" s="65"/>
      <c r="R1632" s="65"/>
    </row>
    <row r="1633" spans="1:18" s="68" customFormat="1">
      <c r="A1633" s="61"/>
      <c r="B1633" s="62"/>
      <c r="C1633" s="62"/>
      <c r="D1633" s="63"/>
      <c r="E1633" s="61"/>
      <c r="F1633" s="61"/>
      <c r="G1633" s="61"/>
      <c r="H1633" s="64"/>
      <c r="I1633" s="74"/>
      <c r="K1633" s="65"/>
      <c r="L1633" s="65"/>
      <c r="M1633" s="65"/>
      <c r="N1633" s="65"/>
      <c r="O1633" s="65"/>
      <c r="P1633" s="65"/>
      <c r="Q1633" s="65"/>
      <c r="R1633" s="65"/>
    </row>
    <row r="1634" spans="1:18" s="68" customFormat="1">
      <c r="A1634" s="61"/>
      <c r="B1634" s="62"/>
      <c r="C1634" s="62"/>
      <c r="D1634" s="63"/>
      <c r="E1634" s="61"/>
      <c r="F1634" s="61"/>
      <c r="G1634" s="61"/>
      <c r="H1634" s="64"/>
      <c r="I1634" s="74"/>
      <c r="K1634" s="65"/>
      <c r="L1634" s="65"/>
      <c r="M1634" s="65"/>
      <c r="N1634" s="65"/>
      <c r="O1634" s="65"/>
      <c r="P1634" s="65"/>
      <c r="Q1634" s="65"/>
      <c r="R1634" s="65"/>
    </row>
    <row r="1635" spans="1:18" s="68" customFormat="1">
      <c r="A1635" s="61"/>
      <c r="B1635" s="62"/>
      <c r="C1635" s="62"/>
      <c r="D1635" s="63"/>
      <c r="E1635" s="61"/>
      <c r="F1635" s="61"/>
      <c r="G1635" s="61"/>
      <c r="H1635" s="64"/>
      <c r="I1635" s="74"/>
      <c r="K1635" s="65"/>
      <c r="L1635" s="65"/>
      <c r="M1635" s="65"/>
      <c r="N1635" s="65"/>
      <c r="O1635" s="65"/>
      <c r="P1635" s="65"/>
      <c r="Q1635" s="65"/>
      <c r="R1635" s="65"/>
    </row>
    <row r="1636" spans="1:18" s="68" customFormat="1">
      <c r="A1636" s="61"/>
      <c r="B1636" s="62"/>
      <c r="C1636" s="62"/>
      <c r="D1636" s="63"/>
      <c r="E1636" s="61"/>
      <c r="F1636" s="61"/>
      <c r="G1636" s="61"/>
      <c r="H1636" s="64"/>
      <c r="I1636" s="74"/>
      <c r="K1636" s="65"/>
      <c r="L1636" s="65"/>
      <c r="M1636" s="65"/>
      <c r="N1636" s="65"/>
      <c r="O1636" s="65"/>
      <c r="P1636" s="65"/>
      <c r="Q1636" s="65"/>
      <c r="R1636" s="65"/>
    </row>
    <row r="1637" spans="1:18" s="68" customFormat="1">
      <c r="A1637" s="61"/>
      <c r="B1637" s="62"/>
      <c r="C1637" s="62"/>
      <c r="D1637" s="63"/>
      <c r="E1637" s="61"/>
      <c r="F1637" s="61"/>
      <c r="G1637" s="61"/>
      <c r="H1637" s="64"/>
      <c r="I1637" s="74"/>
      <c r="K1637" s="65"/>
      <c r="L1637" s="65"/>
      <c r="M1637" s="65"/>
      <c r="N1637" s="65"/>
      <c r="O1637" s="65"/>
      <c r="P1637" s="65"/>
      <c r="Q1637" s="65"/>
      <c r="R1637" s="65"/>
    </row>
    <row r="1638" spans="1:18" s="68" customFormat="1">
      <c r="A1638" s="61"/>
      <c r="B1638" s="62"/>
      <c r="C1638" s="62"/>
      <c r="D1638" s="63"/>
      <c r="E1638" s="61"/>
      <c r="F1638" s="61"/>
      <c r="G1638" s="61"/>
      <c r="H1638" s="64"/>
      <c r="I1638" s="74"/>
      <c r="K1638" s="65"/>
      <c r="L1638" s="65"/>
      <c r="M1638" s="65"/>
      <c r="N1638" s="65"/>
      <c r="O1638" s="65"/>
      <c r="P1638" s="65"/>
      <c r="Q1638" s="65"/>
      <c r="R1638" s="65"/>
    </row>
    <row r="1639" spans="1:18" s="68" customFormat="1">
      <c r="A1639" s="61"/>
      <c r="B1639" s="62"/>
      <c r="C1639" s="62"/>
      <c r="D1639" s="63"/>
      <c r="E1639" s="61"/>
      <c r="F1639" s="61"/>
      <c r="G1639" s="61"/>
      <c r="H1639" s="64"/>
      <c r="I1639" s="74"/>
      <c r="K1639" s="65"/>
      <c r="L1639" s="65"/>
      <c r="M1639" s="65"/>
      <c r="N1639" s="65"/>
      <c r="O1639" s="65"/>
      <c r="P1639" s="65"/>
      <c r="Q1639" s="65"/>
      <c r="R1639" s="65"/>
    </row>
    <row r="1640" spans="1:18" s="68" customFormat="1">
      <c r="A1640" s="61"/>
      <c r="B1640" s="62"/>
      <c r="C1640" s="62"/>
      <c r="D1640" s="63"/>
      <c r="E1640" s="61"/>
      <c r="F1640" s="61"/>
      <c r="G1640" s="61"/>
      <c r="H1640" s="64"/>
      <c r="I1640" s="74"/>
      <c r="K1640" s="65"/>
      <c r="L1640" s="65"/>
      <c r="M1640" s="65"/>
      <c r="N1640" s="65"/>
      <c r="O1640" s="65"/>
      <c r="P1640" s="65"/>
      <c r="Q1640" s="65"/>
      <c r="R1640" s="65"/>
    </row>
    <row r="1641" spans="1:18" s="68" customFormat="1">
      <c r="A1641" s="61"/>
      <c r="B1641" s="62"/>
      <c r="C1641" s="62"/>
      <c r="D1641" s="63"/>
      <c r="E1641" s="61"/>
      <c r="F1641" s="61"/>
      <c r="G1641" s="61"/>
      <c r="H1641" s="64"/>
      <c r="I1641" s="74"/>
      <c r="K1641" s="65"/>
      <c r="L1641" s="65"/>
      <c r="M1641" s="65"/>
      <c r="N1641" s="65"/>
      <c r="O1641" s="65"/>
      <c r="P1641" s="65"/>
      <c r="Q1641" s="65"/>
      <c r="R1641" s="65"/>
    </row>
    <row r="1642" spans="1:18" s="68" customFormat="1">
      <c r="A1642" s="61"/>
      <c r="B1642" s="62"/>
      <c r="C1642" s="62"/>
      <c r="D1642" s="63"/>
      <c r="E1642" s="61"/>
      <c r="F1642" s="61"/>
      <c r="G1642" s="61"/>
      <c r="H1642" s="64"/>
      <c r="I1642" s="74"/>
      <c r="K1642" s="65"/>
      <c r="L1642" s="65"/>
      <c r="M1642" s="65"/>
      <c r="N1642" s="65"/>
      <c r="O1642" s="65"/>
      <c r="P1642" s="65"/>
      <c r="Q1642" s="65"/>
      <c r="R1642" s="65"/>
    </row>
    <row r="1643" spans="1:18" s="68" customFormat="1">
      <c r="A1643" s="61"/>
      <c r="B1643" s="62"/>
      <c r="C1643" s="62"/>
      <c r="D1643" s="63"/>
      <c r="E1643" s="61"/>
      <c r="F1643" s="61"/>
      <c r="G1643" s="61"/>
      <c r="H1643" s="64"/>
      <c r="I1643" s="74"/>
      <c r="K1643" s="65"/>
      <c r="L1643" s="65"/>
      <c r="M1643" s="65"/>
      <c r="N1643" s="65"/>
      <c r="O1643" s="65"/>
      <c r="P1643" s="65"/>
      <c r="Q1643" s="65"/>
      <c r="R1643" s="65"/>
    </row>
    <row r="1644" spans="1:18" s="68" customFormat="1">
      <c r="A1644" s="61"/>
      <c r="B1644" s="62"/>
      <c r="C1644" s="62"/>
      <c r="D1644" s="63"/>
      <c r="E1644" s="61"/>
      <c r="F1644" s="61"/>
      <c r="G1644" s="61"/>
      <c r="H1644" s="64"/>
      <c r="I1644" s="74"/>
      <c r="K1644" s="65"/>
      <c r="L1644" s="65"/>
      <c r="M1644" s="65"/>
      <c r="N1644" s="65"/>
      <c r="O1644" s="65"/>
      <c r="P1644" s="65"/>
      <c r="Q1644" s="65"/>
      <c r="R1644" s="65"/>
    </row>
    <row r="1645" spans="1:18" s="68" customFormat="1">
      <c r="A1645" s="61"/>
      <c r="B1645" s="62"/>
      <c r="C1645" s="62"/>
      <c r="D1645" s="63"/>
      <c r="E1645" s="61"/>
      <c r="F1645" s="61"/>
      <c r="G1645" s="61"/>
      <c r="H1645" s="64"/>
      <c r="I1645" s="74"/>
      <c r="K1645" s="65"/>
      <c r="L1645" s="65"/>
      <c r="M1645" s="65"/>
      <c r="N1645" s="65"/>
      <c r="O1645" s="65"/>
      <c r="P1645" s="65"/>
      <c r="Q1645" s="65"/>
      <c r="R1645" s="65"/>
    </row>
    <row r="1646" spans="1:18" s="68" customFormat="1">
      <c r="A1646" s="61"/>
      <c r="B1646" s="62"/>
      <c r="C1646" s="62"/>
      <c r="D1646" s="63"/>
      <c r="E1646" s="61"/>
      <c r="F1646" s="61"/>
      <c r="G1646" s="61"/>
      <c r="H1646" s="64"/>
      <c r="I1646" s="74"/>
      <c r="K1646" s="65"/>
      <c r="L1646" s="65"/>
      <c r="M1646" s="65"/>
      <c r="N1646" s="65"/>
      <c r="O1646" s="65"/>
      <c r="P1646" s="65"/>
      <c r="Q1646" s="65"/>
      <c r="R1646" s="65"/>
    </row>
    <row r="1647" spans="1:18" s="68" customFormat="1">
      <c r="A1647" s="61"/>
      <c r="B1647" s="62"/>
      <c r="C1647" s="62"/>
      <c r="D1647" s="63"/>
      <c r="E1647" s="61"/>
      <c r="F1647" s="61"/>
      <c r="G1647" s="61"/>
      <c r="H1647" s="64"/>
      <c r="I1647" s="74"/>
      <c r="K1647" s="65"/>
      <c r="L1647" s="65"/>
      <c r="M1647" s="65"/>
      <c r="N1647" s="65"/>
      <c r="O1647" s="65"/>
      <c r="P1647" s="65"/>
      <c r="Q1647" s="65"/>
      <c r="R1647" s="65"/>
    </row>
    <row r="1648" spans="1:18" s="68" customFormat="1">
      <c r="A1648" s="61"/>
      <c r="B1648" s="62"/>
      <c r="C1648" s="62"/>
      <c r="D1648" s="63"/>
      <c r="E1648" s="61"/>
      <c r="F1648" s="61"/>
      <c r="G1648" s="61"/>
      <c r="H1648" s="64"/>
      <c r="I1648" s="74"/>
      <c r="K1648" s="65"/>
      <c r="L1648" s="65"/>
      <c r="M1648" s="65"/>
      <c r="N1648" s="65"/>
      <c r="O1648" s="65"/>
      <c r="P1648" s="65"/>
      <c r="Q1648" s="65"/>
      <c r="R1648" s="65"/>
    </row>
    <row r="1649" spans="1:18" s="68" customFormat="1">
      <c r="A1649" s="61"/>
      <c r="B1649" s="62"/>
      <c r="C1649" s="62"/>
      <c r="D1649" s="63"/>
      <c r="E1649" s="61"/>
      <c r="F1649" s="61"/>
      <c r="G1649" s="61"/>
      <c r="H1649" s="64"/>
      <c r="I1649" s="74"/>
      <c r="K1649" s="65"/>
      <c r="L1649" s="65"/>
      <c r="M1649" s="65"/>
      <c r="N1649" s="65"/>
      <c r="O1649" s="65"/>
      <c r="P1649" s="65"/>
      <c r="Q1649" s="65"/>
      <c r="R1649" s="65"/>
    </row>
    <row r="1650" spans="1:18" s="68" customFormat="1">
      <c r="A1650" s="61"/>
      <c r="B1650" s="62"/>
      <c r="C1650" s="62"/>
      <c r="D1650" s="63"/>
      <c r="E1650" s="61"/>
      <c r="F1650" s="61"/>
      <c r="G1650" s="61"/>
      <c r="H1650" s="64"/>
      <c r="I1650" s="74"/>
      <c r="K1650" s="65"/>
      <c r="L1650" s="65"/>
      <c r="M1650" s="65"/>
      <c r="N1650" s="65"/>
      <c r="O1650" s="65"/>
      <c r="P1650" s="65"/>
      <c r="Q1650" s="65"/>
      <c r="R1650" s="65"/>
    </row>
    <row r="1651" spans="1:18" s="68" customFormat="1">
      <c r="A1651" s="61"/>
      <c r="B1651" s="62"/>
      <c r="C1651" s="62"/>
      <c r="D1651" s="63"/>
      <c r="E1651" s="61"/>
      <c r="F1651" s="61"/>
      <c r="G1651" s="61"/>
      <c r="H1651" s="64"/>
      <c r="I1651" s="74"/>
      <c r="K1651" s="65"/>
      <c r="L1651" s="65"/>
      <c r="M1651" s="65"/>
      <c r="N1651" s="65"/>
      <c r="O1651" s="65"/>
      <c r="P1651" s="65"/>
      <c r="Q1651" s="65"/>
      <c r="R1651" s="65"/>
    </row>
    <row r="1652" spans="1:18" s="68" customFormat="1">
      <c r="A1652" s="61"/>
      <c r="B1652" s="62"/>
      <c r="C1652" s="62"/>
      <c r="D1652" s="63"/>
      <c r="E1652" s="61"/>
      <c r="F1652" s="61"/>
      <c r="G1652" s="61"/>
      <c r="H1652" s="64"/>
      <c r="I1652" s="74"/>
      <c r="K1652" s="65"/>
      <c r="L1652" s="65"/>
      <c r="M1652" s="65"/>
      <c r="N1652" s="65"/>
      <c r="O1652" s="65"/>
      <c r="P1652" s="65"/>
      <c r="Q1652" s="65"/>
      <c r="R1652" s="65"/>
    </row>
    <row r="1653" spans="1:18" s="68" customFormat="1">
      <c r="A1653" s="61"/>
      <c r="B1653" s="62"/>
      <c r="C1653" s="62"/>
      <c r="D1653" s="63"/>
      <c r="E1653" s="61"/>
      <c r="F1653" s="61"/>
      <c r="G1653" s="61"/>
      <c r="H1653" s="64"/>
      <c r="I1653" s="74"/>
      <c r="K1653" s="65"/>
      <c r="L1653" s="65"/>
      <c r="M1653" s="65"/>
      <c r="N1653" s="65"/>
      <c r="O1653" s="65"/>
      <c r="P1653" s="65"/>
      <c r="Q1653" s="65"/>
      <c r="R1653" s="65"/>
    </row>
    <row r="1654" spans="1:18" s="68" customFormat="1">
      <c r="A1654" s="61"/>
      <c r="B1654" s="62"/>
      <c r="C1654" s="62"/>
      <c r="D1654" s="63"/>
      <c r="E1654" s="61"/>
      <c r="F1654" s="61"/>
      <c r="G1654" s="61"/>
      <c r="H1654" s="64"/>
      <c r="I1654" s="74"/>
      <c r="K1654" s="65"/>
      <c r="L1654" s="65"/>
      <c r="M1654" s="65"/>
      <c r="N1654" s="65"/>
      <c r="O1654" s="65"/>
      <c r="P1654" s="65"/>
      <c r="Q1654" s="65"/>
      <c r="R1654" s="65"/>
    </row>
    <row r="1655" spans="1:18" s="68" customFormat="1">
      <c r="A1655" s="61"/>
      <c r="B1655" s="62"/>
      <c r="C1655" s="62"/>
      <c r="D1655" s="63"/>
      <c r="E1655" s="61"/>
      <c r="F1655" s="61"/>
      <c r="G1655" s="61"/>
      <c r="H1655" s="64"/>
      <c r="I1655" s="74"/>
      <c r="K1655" s="65"/>
      <c r="L1655" s="65"/>
      <c r="M1655" s="65"/>
      <c r="N1655" s="65"/>
      <c r="O1655" s="65"/>
      <c r="P1655" s="65"/>
      <c r="Q1655" s="65"/>
      <c r="R1655" s="65"/>
    </row>
    <row r="1656" spans="1:18" s="68" customFormat="1">
      <c r="A1656" s="61"/>
      <c r="B1656" s="62"/>
      <c r="C1656" s="62"/>
      <c r="D1656" s="63"/>
      <c r="E1656" s="61"/>
      <c r="F1656" s="61"/>
      <c r="G1656" s="61"/>
      <c r="H1656" s="64"/>
      <c r="I1656" s="74"/>
      <c r="K1656" s="65"/>
      <c r="L1656" s="65"/>
      <c r="M1656" s="65"/>
      <c r="N1656" s="65"/>
      <c r="O1656" s="65"/>
      <c r="P1656" s="65"/>
      <c r="Q1656" s="65"/>
      <c r="R1656" s="65"/>
    </row>
    <row r="1657" spans="1:18" s="68" customFormat="1">
      <c r="A1657" s="61"/>
      <c r="B1657" s="62"/>
      <c r="C1657" s="62"/>
      <c r="D1657" s="63"/>
      <c r="E1657" s="61"/>
      <c r="F1657" s="61"/>
      <c r="G1657" s="61"/>
      <c r="H1657" s="64"/>
      <c r="I1657" s="74"/>
      <c r="K1657" s="65"/>
      <c r="L1657" s="65"/>
      <c r="M1657" s="65"/>
      <c r="N1657" s="65"/>
      <c r="O1657" s="65"/>
      <c r="P1657" s="65"/>
      <c r="Q1657" s="65"/>
      <c r="R1657" s="65"/>
    </row>
    <row r="1658" spans="1:18" s="68" customFormat="1">
      <c r="A1658" s="61"/>
      <c r="B1658" s="62"/>
      <c r="C1658" s="62"/>
      <c r="D1658" s="63"/>
      <c r="E1658" s="61"/>
      <c r="F1658" s="61"/>
      <c r="G1658" s="61"/>
      <c r="H1658" s="64"/>
      <c r="I1658" s="74"/>
      <c r="K1658" s="65"/>
      <c r="L1658" s="65"/>
      <c r="M1658" s="65"/>
      <c r="N1658" s="65"/>
      <c r="O1658" s="65"/>
      <c r="P1658" s="65"/>
      <c r="Q1658" s="65"/>
      <c r="R1658" s="65"/>
    </row>
    <row r="1659" spans="1:18" s="68" customFormat="1">
      <c r="A1659" s="61"/>
      <c r="B1659" s="62"/>
      <c r="C1659" s="62"/>
      <c r="D1659" s="63"/>
      <c r="E1659" s="61"/>
      <c r="F1659" s="61"/>
      <c r="G1659" s="61"/>
      <c r="H1659" s="64"/>
      <c r="I1659" s="74"/>
      <c r="K1659" s="65"/>
      <c r="L1659" s="65"/>
      <c r="M1659" s="65"/>
      <c r="N1659" s="65"/>
      <c r="O1659" s="65"/>
      <c r="P1659" s="65"/>
      <c r="Q1659" s="65"/>
      <c r="R1659" s="65"/>
    </row>
    <row r="1660" spans="1:18" s="68" customFormat="1">
      <c r="A1660" s="61"/>
      <c r="B1660" s="62"/>
      <c r="C1660" s="62"/>
      <c r="D1660" s="63"/>
      <c r="E1660" s="61"/>
      <c r="F1660" s="61"/>
      <c r="G1660" s="61"/>
      <c r="H1660" s="64"/>
      <c r="I1660" s="74"/>
      <c r="K1660" s="65"/>
      <c r="L1660" s="65"/>
      <c r="M1660" s="65"/>
      <c r="N1660" s="65"/>
      <c r="O1660" s="65"/>
      <c r="P1660" s="65"/>
      <c r="Q1660" s="65"/>
      <c r="R1660" s="65"/>
    </row>
    <row r="1661" spans="1:18" s="68" customFormat="1">
      <c r="A1661" s="61"/>
      <c r="B1661" s="62"/>
      <c r="C1661" s="62"/>
      <c r="D1661" s="63"/>
      <c r="E1661" s="61"/>
      <c r="F1661" s="61"/>
      <c r="G1661" s="61"/>
      <c r="H1661" s="64"/>
      <c r="I1661" s="74"/>
      <c r="K1661" s="65"/>
      <c r="L1661" s="65"/>
      <c r="M1661" s="65"/>
      <c r="N1661" s="65"/>
      <c r="O1661" s="65"/>
      <c r="P1661" s="65"/>
      <c r="Q1661" s="65"/>
      <c r="R1661" s="65"/>
    </row>
    <row r="1662" spans="1:18" s="68" customFormat="1">
      <c r="A1662" s="61"/>
      <c r="B1662" s="62"/>
      <c r="C1662" s="62"/>
      <c r="D1662" s="63"/>
      <c r="E1662" s="61"/>
      <c r="F1662" s="61"/>
      <c r="G1662" s="61"/>
      <c r="H1662" s="64"/>
      <c r="I1662" s="74"/>
      <c r="K1662" s="65"/>
      <c r="L1662" s="65"/>
      <c r="M1662" s="65"/>
      <c r="N1662" s="65"/>
      <c r="O1662" s="65"/>
      <c r="P1662" s="65"/>
      <c r="Q1662" s="65"/>
      <c r="R1662" s="65"/>
    </row>
    <row r="1663" spans="1:18" s="68" customFormat="1">
      <c r="A1663" s="61"/>
      <c r="B1663" s="62"/>
      <c r="C1663" s="62"/>
      <c r="D1663" s="63"/>
      <c r="E1663" s="61"/>
      <c r="F1663" s="61"/>
      <c r="G1663" s="61"/>
      <c r="H1663" s="64"/>
      <c r="I1663" s="74"/>
      <c r="K1663" s="65"/>
      <c r="L1663" s="65"/>
      <c r="M1663" s="65"/>
      <c r="N1663" s="65"/>
      <c r="O1663" s="65"/>
      <c r="P1663" s="65"/>
      <c r="Q1663" s="65"/>
      <c r="R1663" s="65"/>
    </row>
    <row r="1664" spans="1:18" s="68" customFormat="1">
      <c r="A1664" s="61"/>
      <c r="B1664" s="62"/>
      <c r="C1664" s="62"/>
      <c r="D1664" s="63"/>
      <c r="E1664" s="61"/>
      <c r="F1664" s="61"/>
      <c r="G1664" s="61"/>
      <c r="H1664" s="64"/>
      <c r="I1664" s="74"/>
      <c r="K1664" s="65"/>
      <c r="L1664" s="65"/>
      <c r="M1664" s="65"/>
      <c r="N1664" s="65"/>
      <c r="O1664" s="65"/>
      <c r="P1664" s="65"/>
      <c r="Q1664" s="65"/>
      <c r="R1664" s="65"/>
    </row>
    <row r="1665" spans="1:18" s="68" customFormat="1">
      <c r="A1665" s="61"/>
      <c r="B1665" s="62"/>
      <c r="C1665" s="62"/>
      <c r="D1665" s="63"/>
      <c r="E1665" s="61"/>
      <c r="F1665" s="61"/>
      <c r="G1665" s="61"/>
      <c r="H1665" s="64"/>
      <c r="I1665" s="74"/>
      <c r="K1665" s="65"/>
      <c r="L1665" s="65"/>
      <c r="M1665" s="65"/>
      <c r="N1665" s="65"/>
      <c r="O1665" s="65"/>
      <c r="P1665" s="65"/>
      <c r="Q1665" s="65"/>
      <c r="R1665" s="65"/>
    </row>
    <row r="1666" spans="1:18" s="68" customFormat="1">
      <c r="A1666" s="61"/>
      <c r="B1666" s="62"/>
      <c r="C1666" s="62"/>
      <c r="D1666" s="63"/>
      <c r="E1666" s="61"/>
      <c r="F1666" s="61"/>
      <c r="G1666" s="61"/>
      <c r="H1666" s="64"/>
      <c r="I1666" s="74"/>
      <c r="K1666" s="65"/>
      <c r="L1666" s="65"/>
      <c r="M1666" s="65"/>
      <c r="N1666" s="65"/>
      <c r="O1666" s="65"/>
      <c r="P1666" s="65"/>
      <c r="Q1666" s="65"/>
      <c r="R1666" s="65"/>
    </row>
    <row r="1667" spans="1:18" s="68" customFormat="1">
      <c r="A1667" s="61"/>
      <c r="B1667" s="62"/>
      <c r="C1667" s="62"/>
      <c r="D1667" s="63"/>
      <c r="E1667" s="61"/>
      <c r="F1667" s="61"/>
      <c r="G1667" s="61"/>
      <c r="H1667" s="64"/>
      <c r="I1667" s="74"/>
      <c r="K1667" s="65"/>
      <c r="L1667" s="65"/>
      <c r="M1667" s="65"/>
      <c r="N1667" s="65"/>
      <c r="O1667" s="65"/>
      <c r="P1667" s="65"/>
      <c r="Q1667" s="65"/>
      <c r="R1667" s="65"/>
    </row>
    <row r="1668" spans="1:18" s="68" customFormat="1">
      <c r="A1668" s="61"/>
      <c r="B1668" s="62"/>
      <c r="C1668" s="62"/>
      <c r="D1668" s="63"/>
      <c r="E1668" s="61"/>
      <c r="F1668" s="61"/>
      <c r="G1668" s="61"/>
      <c r="H1668" s="64"/>
      <c r="I1668" s="74"/>
      <c r="K1668" s="65"/>
      <c r="L1668" s="65"/>
      <c r="M1668" s="65"/>
      <c r="N1668" s="65"/>
      <c r="O1668" s="65"/>
      <c r="P1668" s="65"/>
      <c r="Q1668" s="65"/>
      <c r="R1668" s="65"/>
    </row>
    <row r="1669" spans="1:18" s="68" customFormat="1">
      <c r="A1669" s="61"/>
      <c r="B1669" s="62"/>
      <c r="C1669" s="62"/>
      <c r="D1669" s="63"/>
      <c r="E1669" s="61"/>
      <c r="F1669" s="61"/>
      <c r="G1669" s="61"/>
      <c r="H1669" s="64"/>
      <c r="I1669" s="74"/>
      <c r="K1669" s="65"/>
      <c r="L1669" s="65"/>
      <c r="M1669" s="65"/>
      <c r="N1669" s="65"/>
      <c r="O1669" s="65"/>
      <c r="P1669" s="65"/>
      <c r="Q1669" s="65"/>
      <c r="R1669" s="65"/>
    </row>
    <row r="1670" spans="1:18" s="68" customFormat="1">
      <c r="A1670" s="61"/>
      <c r="B1670" s="62"/>
      <c r="C1670" s="62"/>
      <c r="D1670" s="63"/>
      <c r="E1670" s="61"/>
      <c r="F1670" s="61"/>
      <c r="G1670" s="61"/>
      <c r="H1670" s="64"/>
      <c r="I1670" s="74"/>
      <c r="K1670" s="65"/>
      <c r="L1670" s="65"/>
      <c r="M1670" s="65"/>
      <c r="N1670" s="65"/>
      <c r="O1670" s="65"/>
      <c r="P1670" s="65"/>
      <c r="Q1670" s="65"/>
      <c r="R1670" s="65"/>
    </row>
    <row r="1671" spans="1:18" s="68" customFormat="1">
      <c r="A1671" s="61"/>
      <c r="B1671" s="62"/>
      <c r="C1671" s="62"/>
      <c r="D1671" s="63"/>
      <c r="E1671" s="61"/>
      <c r="F1671" s="61"/>
      <c r="G1671" s="61"/>
      <c r="H1671" s="64"/>
      <c r="I1671" s="74"/>
      <c r="K1671" s="65"/>
      <c r="L1671" s="65"/>
      <c r="M1671" s="65"/>
      <c r="N1671" s="65"/>
      <c r="O1671" s="65"/>
      <c r="P1671" s="65"/>
      <c r="Q1671" s="65"/>
      <c r="R1671" s="65"/>
    </row>
    <row r="1672" spans="1:18" s="68" customFormat="1">
      <c r="A1672" s="61"/>
      <c r="B1672" s="62"/>
      <c r="C1672" s="62"/>
      <c r="D1672" s="63"/>
      <c r="E1672" s="61"/>
      <c r="F1672" s="61"/>
      <c r="G1672" s="61"/>
      <c r="H1672" s="64"/>
      <c r="I1672" s="74"/>
      <c r="K1672" s="65"/>
      <c r="L1672" s="65"/>
      <c r="M1672" s="65"/>
      <c r="N1672" s="65"/>
      <c r="O1672" s="65"/>
      <c r="P1672" s="65"/>
      <c r="Q1672" s="65"/>
      <c r="R1672" s="65"/>
    </row>
    <row r="1673" spans="1:18" s="68" customFormat="1">
      <c r="A1673" s="61"/>
      <c r="B1673" s="62"/>
      <c r="C1673" s="62"/>
      <c r="D1673" s="63"/>
      <c r="E1673" s="61"/>
      <c r="F1673" s="61"/>
      <c r="G1673" s="61"/>
      <c r="H1673" s="64"/>
      <c r="I1673" s="74"/>
      <c r="K1673" s="65"/>
      <c r="L1673" s="65"/>
      <c r="M1673" s="65"/>
      <c r="N1673" s="65"/>
      <c r="O1673" s="65"/>
      <c r="P1673" s="65"/>
      <c r="Q1673" s="65"/>
      <c r="R1673" s="65"/>
    </row>
    <row r="1674" spans="1:18" s="68" customFormat="1">
      <c r="A1674" s="61"/>
      <c r="B1674" s="62"/>
      <c r="C1674" s="62"/>
      <c r="D1674" s="63"/>
      <c r="E1674" s="61"/>
      <c r="F1674" s="61"/>
      <c r="G1674" s="61"/>
      <c r="H1674" s="64"/>
      <c r="I1674" s="74"/>
      <c r="K1674" s="65"/>
      <c r="L1674" s="65"/>
      <c r="M1674" s="65"/>
      <c r="N1674" s="65"/>
      <c r="O1674" s="65"/>
      <c r="P1674" s="65"/>
      <c r="Q1674" s="65"/>
      <c r="R1674" s="65"/>
    </row>
    <row r="1675" spans="1:18" s="68" customFormat="1">
      <c r="A1675" s="61"/>
      <c r="B1675" s="62"/>
      <c r="C1675" s="62"/>
      <c r="D1675" s="63"/>
      <c r="E1675" s="61"/>
      <c r="F1675" s="61"/>
      <c r="G1675" s="61"/>
      <c r="H1675" s="64"/>
      <c r="I1675" s="74"/>
      <c r="K1675" s="65"/>
      <c r="L1675" s="65"/>
      <c r="M1675" s="65"/>
      <c r="N1675" s="65"/>
      <c r="O1675" s="65"/>
      <c r="P1675" s="65"/>
      <c r="Q1675" s="65"/>
      <c r="R1675" s="65"/>
    </row>
    <row r="1676" spans="1:18" s="68" customFormat="1">
      <c r="A1676" s="61"/>
      <c r="B1676" s="62"/>
      <c r="C1676" s="62"/>
      <c r="D1676" s="63"/>
      <c r="E1676" s="61"/>
      <c r="F1676" s="61"/>
      <c r="G1676" s="61"/>
      <c r="H1676" s="64"/>
      <c r="I1676" s="74"/>
      <c r="K1676" s="65"/>
      <c r="L1676" s="65"/>
      <c r="M1676" s="65"/>
      <c r="N1676" s="65"/>
      <c r="O1676" s="65"/>
      <c r="P1676" s="65"/>
      <c r="Q1676" s="65"/>
      <c r="R1676" s="65"/>
    </row>
    <row r="1677" spans="1:18" s="68" customFormat="1">
      <c r="A1677" s="61"/>
      <c r="B1677" s="62"/>
      <c r="C1677" s="62"/>
      <c r="D1677" s="63"/>
      <c r="E1677" s="61"/>
      <c r="F1677" s="61"/>
      <c r="G1677" s="61"/>
      <c r="H1677" s="64"/>
      <c r="I1677" s="74"/>
      <c r="K1677" s="65"/>
      <c r="L1677" s="65"/>
      <c r="M1677" s="65"/>
      <c r="N1677" s="65"/>
      <c r="O1677" s="65"/>
      <c r="P1677" s="65"/>
      <c r="Q1677" s="65"/>
      <c r="R1677" s="65"/>
    </row>
    <row r="1678" spans="1:18" s="68" customFormat="1">
      <c r="A1678" s="61"/>
      <c r="B1678" s="62"/>
      <c r="C1678" s="62"/>
      <c r="D1678" s="63"/>
      <c r="E1678" s="61"/>
      <c r="F1678" s="61"/>
      <c r="G1678" s="61"/>
      <c r="H1678" s="64"/>
      <c r="I1678" s="74"/>
      <c r="K1678" s="65"/>
      <c r="L1678" s="65"/>
      <c r="M1678" s="65"/>
      <c r="N1678" s="65"/>
      <c r="O1678" s="65"/>
      <c r="P1678" s="65"/>
      <c r="Q1678" s="65"/>
      <c r="R1678" s="65"/>
    </row>
    <row r="1679" spans="1:18" s="68" customFormat="1">
      <c r="A1679" s="61"/>
      <c r="B1679" s="62"/>
      <c r="C1679" s="62"/>
      <c r="D1679" s="63"/>
      <c r="E1679" s="61"/>
      <c r="F1679" s="61"/>
      <c r="G1679" s="61"/>
      <c r="H1679" s="64"/>
      <c r="I1679" s="74"/>
      <c r="K1679" s="65"/>
      <c r="L1679" s="65"/>
      <c r="M1679" s="65"/>
      <c r="N1679" s="65"/>
      <c r="O1679" s="65"/>
      <c r="P1679" s="65"/>
      <c r="Q1679" s="65"/>
      <c r="R1679" s="65"/>
    </row>
    <row r="1680" spans="1:18" s="68" customFormat="1">
      <c r="A1680" s="61"/>
      <c r="B1680" s="62"/>
      <c r="C1680" s="62"/>
      <c r="D1680" s="63"/>
      <c r="E1680" s="61"/>
      <c r="F1680" s="61"/>
      <c r="G1680" s="61"/>
      <c r="H1680" s="64"/>
      <c r="I1680" s="74"/>
      <c r="K1680" s="65"/>
      <c r="L1680" s="65"/>
      <c r="M1680" s="65"/>
      <c r="N1680" s="65"/>
      <c r="O1680" s="65"/>
      <c r="P1680" s="65"/>
      <c r="Q1680" s="65"/>
      <c r="R1680" s="65"/>
    </row>
    <row r="1681" spans="1:18" s="68" customFormat="1">
      <c r="A1681" s="61"/>
      <c r="B1681" s="62"/>
      <c r="C1681" s="62"/>
      <c r="D1681" s="63"/>
      <c r="E1681" s="61"/>
      <c r="F1681" s="61"/>
      <c r="G1681" s="61"/>
      <c r="H1681" s="64"/>
      <c r="I1681" s="74"/>
      <c r="K1681" s="65"/>
      <c r="L1681" s="65"/>
      <c r="M1681" s="65"/>
      <c r="N1681" s="65"/>
      <c r="O1681" s="65"/>
      <c r="P1681" s="65"/>
      <c r="Q1681" s="65"/>
      <c r="R1681" s="65"/>
    </row>
    <row r="1682" spans="1:18" s="68" customFormat="1">
      <c r="A1682" s="61"/>
      <c r="B1682" s="62"/>
      <c r="C1682" s="62"/>
      <c r="D1682" s="63"/>
      <c r="E1682" s="61"/>
      <c r="F1682" s="61"/>
      <c r="G1682" s="61"/>
      <c r="H1682" s="64"/>
      <c r="I1682" s="74"/>
      <c r="K1682" s="65"/>
      <c r="L1682" s="65"/>
      <c r="M1682" s="65"/>
      <c r="N1682" s="65"/>
      <c r="O1682" s="65"/>
      <c r="P1682" s="65"/>
      <c r="Q1682" s="65"/>
      <c r="R1682" s="65"/>
    </row>
    <row r="1683" spans="1:18" s="68" customFormat="1">
      <c r="A1683" s="61"/>
      <c r="B1683" s="62"/>
      <c r="C1683" s="62"/>
      <c r="D1683" s="63"/>
      <c r="E1683" s="61"/>
      <c r="F1683" s="61"/>
      <c r="G1683" s="61"/>
      <c r="H1683" s="64"/>
      <c r="I1683" s="74"/>
      <c r="K1683" s="65"/>
      <c r="L1683" s="65"/>
      <c r="M1683" s="65"/>
      <c r="N1683" s="65"/>
      <c r="O1683" s="65"/>
      <c r="P1683" s="65"/>
      <c r="Q1683" s="65"/>
      <c r="R1683" s="65"/>
    </row>
    <row r="1684" spans="1:18" s="68" customFormat="1">
      <c r="A1684" s="61"/>
      <c r="B1684" s="62"/>
      <c r="C1684" s="62"/>
      <c r="D1684" s="63"/>
      <c r="E1684" s="61"/>
      <c r="F1684" s="61"/>
      <c r="G1684" s="61"/>
      <c r="H1684" s="64"/>
      <c r="I1684" s="74"/>
      <c r="K1684" s="65"/>
      <c r="L1684" s="65"/>
      <c r="M1684" s="65"/>
      <c r="N1684" s="65"/>
      <c r="O1684" s="65"/>
      <c r="P1684" s="65"/>
      <c r="Q1684" s="65"/>
      <c r="R1684" s="65"/>
    </row>
    <row r="1685" spans="1:18" s="68" customFormat="1">
      <c r="A1685" s="61"/>
      <c r="B1685" s="62"/>
      <c r="C1685" s="62"/>
      <c r="D1685" s="63"/>
      <c r="E1685" s="61"/>
      <c r="F1685" s="61"/>
      <c r="G1685" s="61"/>
      <c r="H1685" s="64"/>
      <c r="I1685" s="74"/>
      <c r="K1685" s="65"/>
      <c r="L1685" s="65"/>
      <c r="M1685" s="65"/>
      <c r="N1685" s="65"/>
      <c r="O1685" s="65"/>
      <c r="P1685" s="65"/>
      <c r="Q1685" s="65"/>
      <c r="R1685" s="65"/>
    </row>
    <row r="1686" spans="1:18" s="68" customFormat="1">
      <c r="A1686" s="61"/>
      <c r="B1686" s="62"/>
      <c r="C1686" s="62"/>
      <c r="D1686" s="63"/>
      <c r="E1686" s="61"/>
      <c r="F1686" s="61"/>
      <c r="G1686" s="61"/>
      <c r="H1686" s="64"/>
      <c r="I1686" s="74"/>
      <c r="K1686" s="65"/>
      <c r="L1686" s="65"/>
      <c r="M1686" s="65"/>
      <c r="N1686" s="65"/>
      <c r="O1686" s="65"/>
      <c r="P1686" s="65"/>
      <c r="Q1686" s="65"/>
      <c r="R1686" s="65"/>
    </row>
    <row r="1687" spans="1:18" s="68" customFormat="1">
      <c r="A1687" s="61"/>
      <c r="B1687" s="62"/>
      <c r="C1687" s="62"/>
      <c r="D1687" s="63"/>
      <c r="E1687" s="61"/>
      <c r="F1687" s="61"/>
      <c r="G1687" s="61"/>
      <c r="H1687" s="64"/>
      <c r="I1687" s="74"/>
      <c r="K1687" s="65"/>
      <c r="L1687" s="65"/>
      <c r="M1687" s="65"/>
      <c r="N1687" s="65"/>
      <c r="O1687" s="65"/>
      <c r="P1687" s="65"/>
      <c r="Q1687" s="65"/>
      <c r="R1687" s="65"/>
    </row>
    <row r="1688" spans="1:18" s="68" customFormat="1">
      <c r="A1688" s="61"/>
      <c r="B1688" s="62"/>
      <c r="C1688" s="62"/>
      <c r="D1688" s="63"/>
      <c r="E1688" s="61"/>
      <c r="F1688" s="61"/>
      <c r="G1688" s="61"/>
      <c r="H1688" s="64"/>
      <c r="I1688" s="74"/>
      <c r="K1688" s="65"/>
      <c r="L1688" s="65"/>
      <c r="M1688" s="65"/>
      <c r="N1688" s="65"/>
      <c r="O1688" s="65"/>
      <c r="P1688" s="65"/>
      <c r="Q1688" s="65"/>
      <c r="R1688" s="65"/>
    </row>
    <row r="1689" spans="1:18" s="68" customFormat="1">
      <c r="A1689" s="61"/>
      <c r="B1689" s="62"/>
      <c r="C1689" s="62"/>
      <c r="D1689" s="63"/>
      <c r="E1689" s="61"/>
      <c r="F1689" s="61"/>
      <c r="G1689" s="61"/>
      <c r="H1689" s="64"/>
      <c r="I1689" s="74"/>
      <c r="K1689" s="65"/>
      <c r="L1689" s="65"/>
      <c r="M1689" s="65"/>
      <c r="N1689" s="65"/>
      <c r="O1689" s="65"/>
      <c r="P1689" s="65"/>
      <c r="Q1689" s="65"/>
      <c r="R1689" s="65"/>
    </row>
    <row r="1690" spans="1:18" s="68" customFormat="1">
      <c r="A1690" s="61"/>
      <c r="B1690" s="62"/>
      <c r="C1690" s="62"/>
      <c r="D1690" s="63"/>
      <c r="E1690" s="61"/>
      <c r="F1690" s="61"/>
      <c r="G1690" s="61"/>
      <c r="H1690" s="64"/>
      <c r="I1690" s="74"/>
      <c r="K1690" s="65"/>
      <c r="L1690" s="65"/>
      <c r="M1690" s="65"/>
      <c r="N1690" s="65"/>
      <c r="O1690" s="65"/>
      <c r="P1690" s="65"/>
      <c r="Q1690" s="65"/>
      <c r="R1690" s="65"/>
    </row>
    <row r="1691" spans="1:18" s="68" customFormat="1">
      <c r="A1691" s="61"/>
      <c r="B1691" s="62"/>
      <c r="C1691" s="62"/>
      <c r="D1691" s="63"/>
      <c r="E1691" s="61"/>
      <c r="F1691" s="61"/>
      <c r="G1691" s="61"/>
      <c r="H1691" s="64"/>
      <c r="I1691" s="74"/>
      <c r="K1691" s="65"/>
      <c r="L1691" s="65"/>
      <c r="M1691" s="65"/>
      <c r="N1691" s="65"/>
      <c r="O1691" s="65"/>
      <c r="P1691" s="65"/>
      <c r="Q1691" s="65"/>
      <c r="R1691" s="65"/>
    </row>
    <row r="1692" spans="1:18" s="68" customFormat="1">
      <c r="A1692" s="61"/>
      <c r="B1692" s="62"/>
      <c r="C1692" s="62"/>
      <c r="D1692" s="63"/>
      <c r="E1692" s="61"/>
      <c r="F1692" s="61"/>
      <c r="G1692" s="61"/>
      <c r="H1692" s="64"/>
      <c r="I1692" s="74"/>
      <c r="K1692" s="65"/>
      <c r="L1692" s="65"/>
      <c r="M1692" s="65"/>
      <c r="N1692" s="65"/>
      <c r="O1692" s="65"/>
      <c r="P1692" s="65"/>
      <c r="Q1692" s="65"/>
      <c r="R1692" s="65"/>
    </row>
    <row r="1693" spans="1:18" s="68" customFormat="1">
      <c r="A1693" s="61"/>
      <c r="B1693" s="62"/>
      <c r="C1693" s="62"/>
      <c r="D1693" s="63"/>
      <c r="E1693" s="61"/>
      <c r="F1693" s="61"/>
      <c r="G1693" s="61"/>
      <c r="H1693" s="64"/>
      <c r="I1693" s="74"/>
      <c r="K1693" s="65"/>
      <c r="L1693" s="65"/>
      <c r="M1693" s="65"/>
      <c r="N1693" s="65"/>
      <c r="O1693" s="65"/>
      <c r="P1693" s="65"/>
      <c r="Q1693" s="65"/>
      <c r="R1693" s="65"/>
    </row>
    <row r="1694" spans="1:18" s="68" customFormat="1">
      <c r="A1694" s="61"/>
      <c r="B1694" s="62"/>
      <c r="C1694" s="62"/>
      <c r="D1694" s="63"/>
      <c r="E1694" s="61"/>
      <c r="F1694" s="61"/>
      <c r="G1694" s="61"/>
      <c r="H1694" s="64"/>
      <c r="I1694" s="74"/>
      <c r="K1694" s="65"/>
      <c r="L1694" s="65"/>
      <c r="M1694" s="65"/>
      <c r="N1694" s="65"/>
      <c r="O1694" s="65"/>
      <c r="P1694" s="65"/>
      <c r="Q1694" s="65"/>
      <c r="R1694" s="65"/>
    </row>
    <row r="1695" spans="1:18" s="68" customFormat="1">
      <c r="A1695" s="61"/>
      <c r="B1695" s="62"/>
      <c r="C1695" s="62"/>
      <c r="D1695" s="63"/>
      <c r="E1695" s="61"/>
      <c r="F1695" s="61"/>
      <c r="G1695" s="61"/>
      <c r="H1695" s="64"/>
      <c r="I1695" s="74"/>
      <c r="K1695" s="65"/>
      <c r="L1695" s="65"/>
      <c r="M1695" s="65"/>
      <c r="N1695" s="65"/>
      <c r="O1695" s="65"/>
      <c r="P1695" s="65"/>
      <c r="Q1695" s="65"/>
      <c r="R1695" s="65"/>
    </row>
    <row r="1696" spans="1:18" s="68" customFormat="1">
      <c r="A1696" s="61"/>
      <c r="B1696" s="62"/>
      <c r="C1696" s="62"/>
      <c r="D1696" s="63"/>
      <c r="E1696" s="61"/>
      <c r="F1696" s="61"/>
      <c r="G1696" s="61"/>
      <c r="H1696" s="64"/>
      <c r="I1696" s="74"/>
      <c r="K1696" s="65"/>
      <c r="L1696" s="65"/>
      <c r="M1696" s="65"/>
      <c r="N1696" s="65"/>
      <c r="O1696" s="65"/>
      <c r="P1696" s="65"/>
      <c r="Q1696" s="65"/>
      <c r="R1696" s="65"/>
    </row>
    <row r="1697" spans="1:18" s="68" customFormat="1">
      <c r="A1697" s="61"/>
      <c r="B1697" s="62"/>
      <c r="C1697" s="62"/>
      <c r="D1697" s="63"/>
      <c r="E1697" s="61"/>
      <c r="F1697" s="61"/>
      <c r="G1697" s="61"/>
      <c r="H1697" s="64"/>
      <c r="I1697" s="74"/>
      <c r="K1697" s="65"/>
      <c r="L1697" s="65"/>
      <c r="M1697" s="65"/>
      <c r="N1697" s="65"/>
      <c r="O1697" s="65"/>
      <c r="P1697" s="65"/>
      <c r="Q1697" s="65"/>
      <c r="R1697" s="65"/>
    </row>
    <row r="1698" spans="1:18" s="68" customFormat="1">
      <c r="A1698" s="61"/>
      <c r="B1698" s="62"/>
      <c r="C1698" s="62"/>
      <c r="D1698" s="63"/>
      <c r="E1698" s="61"/>
      <c r="F1698" s="61"/>
      <c r="G1698" s="61"/>
      <c r="H1698" s="64"/>
      <c r="I1698" s="74"/>
      <c r="K1698" s="65"/>
      <c r="L1698" s="65"/>
      <c r="M1698" s="65"/>
      <c r="N1698" s="65"/>
      <c r="O1698" s="65"/>
      <c r="P1698" s="65"/>
      <c r="Q1698" s="65"/>
      <c r="R1698" s="65"/>
    </row>
    <row r="1699" spans="1:18" s="68" customFormat="1">
      <c r="A1699" s="61"/>
      <c r="B1699" s="62"/>
      <c r="C1699" s="62"/>
      <c r="D1699" s="63"/>
      <c r="E1699" s="61"/>
      <c r="F1699" s="61"/>
      <c r="G1699" s="61"/>
      <c r="H1699" s="64"/>
      <c r="I1699" s="74"/>
      <c r="K1699" s="65"/>
      <c r="L1699" s="65"/>
      <c r="M1699" s="65"/>
      <c r="N1699" s="65"/>
      <c r="O1699" s="65"/>
      <c r="P1699" s="65"/>
      <c r="Q1699" s="65"/>
      <c r="R1699" s="65"/>
    </row>
    <row r="1700" spans="1:18" s="68" customFormat="1">
      <c r="A1700" s="61"/>
      <c r="B1700" s="62"/>
      <c r="C1700" s="62"/>
      <c r="D1700" s="63"/>
      <c r="E1700" s="61"/>
      <c r="F1700" s="61"/>
      <c r="G1700" s="61"/>
      <c r="H1700" s="64"/>
      <c r="I1700" s="74"/>
      <c r="K1700" s="65"/>
      <c r="L1700" s="65"/>
      <c r="M1700" s="65"/>
      <c r="N1700" s="65"/>
      <c r="O1700" s="65"/>
      <c r="P1700" s="65"/>
      <c r="Q1700" s="65"/>
      <c r="R1700" s="65"/>
    </row>
    <row r="1701" spans="1:18" s="68" customFormat="1">
      <c r="A1701" s="61"/>
      <c r="B1701" s="62"/>
      <c r="C1701" s="62"/>
      <c r="D1701" s="63"/>
      <c r="E1701" s="61"/>
      <c r="F1701" s="61"/>
      <c r="G1701" s="61"/>
      <c r="H1701" s="64"/>
      <c r="I1701" s="74"/>
      <c r="K1701" s="65"/>
      <c r="L1701" s="65"/>
      <c r="M1701" s="65"/>
      <c r="N1701" s="65"/>
      <c r="O1701" s="65"/>
      <c r="P1701" s="65"/>
      <c r="Q1701" s="65"/>
      <c r="R1701" s="65"/>
    </row>
    <row r="1702" spans="1:18" s="68" customFormat="1">
      <c r="A1702" s="61"/>
      <c r="B1702" s="62"/>
      <c r="C1702" s="62"/>
      <c r="D1702" s="63"/>
      <c r="E1702" s="61"/>
      <c r="F1702" s="61"/>
      <c r="G1702" s="61"/>
      <c r="H1702" s="64"/>
      <c r="I1702" s="74"/>
      <c r="K1702" s="65"/>
      <c r="L1702" s="65"/>
      <c r="M1702" s="65"/>
      <c r="N1702" s="65"/>
      <c r="O1702" s="65"/>
      <c r="P1702" s="65"/>
      <c r="Q1702" s="65"/>
      <c r="R1702" s="65"/>
    </row>
    <row r="1703" spans="1:18" s="68" customFormat="1">
      <c r="A1703" s="61"/>
      <c r="B1703" s="62"/>
      <c r="C1703" s="62"/>
      <c r="D1703" s="63"/>
      <c r="E1703" s="61"/>
      <c r="F1703" s="61"/>
      <c r="G1703" s="61"/>
      <c r="H1703" s="64"/>
      <c r="I1703" s="74"/>
      <c r="K1703" s="65"/>
      <c r="L1703" s="65"/>
      <c r="M1703" s="65"/>
      <c r="N1703" s="65"/>
      <c r="O1703" s="65"/>
      <c r="P1703" s="65"/>
      <c r="Q1703" s="65"/>
      <c r="R1703" s="65"/>
    </row>
    <row r="1704" spans="1:18" s="68" customFormat="1">
      <c r="A1704" s="61"/>
      <c r="B1704" s="62"/>
      <c r="C1704" s="62"/>
      <c r="D1704" s="63"/>
      <c r="E1704" s="61"/>
      <c r="F1704" s="61"/>
      <c r="G1704" s="61"/>
      <c r="H1704" s="64"/>
      <c r="I1704" s="74"/>
      <c r="K1704" s="65"/>
      <c r="L1704" s="65"/>
      <c r="M1704" s="65"/>
      <c r="N1704" s="65"/>
      <c r="O1704" s="65"/>
      <c r="P1704" s="65"/>
      <c r="Q1704" s="65"/>
      <c r="R1704" s="65"/>
    </row>
    <row r="1705" spans="1:18" s="68" customFormat="1">
      <c r="A1705" s="61"/>
      <c r="B1705" s="62"/>
      <c r="C1705" s="62"/>
      <c r="D1705" s="63"/>
      <c r="E1705" s="61"/>
      <c r="F1705" s="61"/>
      <c r="G1705" s="61"/>
      <c r="H1705" s="64"/>
      <c r="I1705" s="74"/>
      <c r="K1705" s="65"/>
      <c r="L1705" s="65"/>
      <c r="M1705" s="65"/>
      <c r="N1705" s="65"/>
      <c r="O1705" s="65"/>
      <c r="P1705" s="65"/>
      <c r="Q1705" s="65"/>
      <c r="R1705" s="65"/>
    </row>
    <row r="1706" spans="1:18" s="68" customFormat="1">
      <c r="A1706" s="61"/>
      <c r="B1706" s="62"/>
      <c r="C1706" s="62"/>
      <c r="D1706" s="63"/>
      <c r="E1706" s="61"/>
      <c r="F1706" s="61"/>
      <c r="G1706" s="61"/>
      <c r="H1706" s="64"/>
      <c r="I1706" s="74"/>
      <c r="K1706" s="65"/>
      <c r="L1706" s="65"/>
      <c r="M1706" s="65"/>
      <c r="N1706" s="65"/>
      <c r="O1706" s="65"/>
      <c r="P1706" s="65"/>
      <c r="Q1706" s="65"/>
      <c r="R1706" s="65"/>
    </row>
    <row r="1707" spans="1:18" s="68" customFormat="1">
      <c r="A1707" s="61"/>
      <c r="B1707" s="62"/>
      <c r="C1707" s="62"/>
      <c r="D1707" s="63"/>
      <c r="E1707" s="61"/>
      <c r="F1707" s="61"/>
      <c r="G1707" s="61"/>
      <c r="H1707" s="64"/>
      <c r="I1707" s="74"/>
      <c r="K1707" s="65"/>
      <c r="L1707" s="65"/>
      <c r="M1707" s="65"/>
      <c r="N1707" s="65"/>
      <c r="O1707" s="65"/>
      <c r="P1707" s="65"/>
      <c r="Q1707" s="65"/>
      <c r="R1707" s="65"/>
    </row>
    <row r="1708" spans="1:18" s="68" customFormat="1">
      <c r="A1708" s="61"/>
      <c r="B1708" s="62"/>
      <c r="C1708" s="62"/>
      <c r="D1708" s="63"/>
      <c r="E1708" s="61"/>
      <c r="F1708" s="61"/>
      <c r="G1708" s="61"/>
      <c r="H1708" s="64"/>
      <c r="I1708" s="74"/>
      <c r="K1708" s="65"/>
      <c r="L1708" s="65"/>
      <c r="M1708" s="65"/>
      <c r="N1708" s="65"/>
      <c r="O1708" s="65"/>
      <c r="P1708" s="65"/>
      <c r="Q1708" s="65"/>
      <c r="R1708" s="65"/>
    </row>
    <row r="1709" spans="1:18" s="68" customFormat="1">
      <c r="A1709" s="61"/>
      <c r="B1709" s="62"/>
      <c r="C1709" s="62"/>
      <c r="D1709" s="63"/>
      <c r="E1709" s="61"/>
      <c r="F1709" s="61"/>
      <c r="G1709" s="61"/>
      <c r="H1709" s="64"/>
      <c r="I1709" s="74"/>
      <c r="K1709" s="65"/>
      <c r="L1709" s="65"/>
      <c r="M1709" s="65"/>
      <c r="N1709" s="65"/>
      <c r="O1709" s="65"/>
      <c r="P1709" s="65"/>
      <c r="Q1709" s="65"/>
      <c r="R1709" s="65"/>
    </row>
    <row r="1710" spans="1:18" s="68" customFormat="1">
      <c r="A1710" s="61"/>
      <c r="B1710" s="62"/>
      <c r="C1710" s="62"/>
      <c r="D1710" s="63"/>
      <c r="E1710" s="61"/>
      <c r="F1710" s="61"/>
      <c r="G1710" s="61"/>
      <c r="H1710" s="64"/>
      <c r="I1710" s="74"/>
      <c r="K1710" s="65"/>
      <c r="L1710" s="65"/>
      <c r="M1710" s="65"/>
      <c r="N1710" s="65"/>
      <c r="O1710" s="65"/>
      <c r="P1710" s="65"/>
      <c r="Q1710" s="65"/>
      <c r="R1710" s="65"/>
    </row>
    <row r="1711" spans="1:18" s="68" customFormat="1">
      <c r="A1711" s="61"/>
      <c r="B1711" s="62"/>
      <c r="C1711" s="62"/>
      <c r="D1711" s="63"/>
      <c r="E1711" s="61"/>
      <c r="F1711" s="61"/>
      <c r="G1711" s="61"/>
      <c r="H1711" s="64"/>
      <c r="I1711" s="74"/>
      <c r="K1711" s="65"/>
      <c r="L1711" s="65"/>
      <c r="M1711" s="65"/>
      <c r="N1711" s="65"/>
      <c r="O1711" s="65"/>
      <c r="P1711" s="65"/>
      <c r="Q1711" s="65"/>
      <c r="R1711" s="65"/>
    </row>
    <row r="1712" spans="1:18" s="68" customFormat="1">
      <c r="A1712" s="61"/>
      <c r="B1712" s="62"/>
      <c r="C1712" s="62"/>
      <c r="D1712" s="63"/>
      <c r="E1712" s="61"/>
      <c r="F1712" s="61"/>
      <c r="G1712" s="61"/>
      <c r="H1712" s="64"/>
      <c r="I1712" s="74"/>
      <c r="K1712" s="65"/>
      <c r="L1712" s="65"/>
      <c r="M1712" s="65"/>
      <c r="N1712" s="65"/>
      <c r="O1712" s="65"/>
      <c r="P1712" s="65"/>
      <c r="Q1712" s="65"/>
      <c r="R1712" s="65"/>
    </row>
    <row r="1713" spans="1:18" s="68" customFormat="1">
      <c r="A1713" s="61"/>
      <c r="B1713" s="62"/>
      <c r="C1713" s="62"/>
      <c r="D1713" s="63"/>
      <c r="E1713" s="61"/>
      <c r="F1713" s="61"/>
      <c r="G1713" s="61"/>
      <c r="H1713" s="64"/>
      <c r="I1713" s="74"/>
      <c r="K1713" s="65"/>
      <c r="L1713" s="65"/>
      <c r="M1713" s="65"/>
      <c r="N1713" s="65"/>
      <c r="O1713" s="65"/>
      <c r="P1713" s="65"/>
      <c r="Q1713" s="65"/>
      <c r="R1713" s="65"/>
    </row>
    <row r="1714" spans="1:18" s="68" customFormat="1">
      <c r="A1714" s="61"/>
      <c r="B1714" s="62"/>
      <c r="C1714" s="62"/>
      <c r="D1714" s="63"/>
      <c r="E1714" s="61"/>
      <c r="F1714" s="61"/>
      <c r="G1714" s="61"/>
      <c r="H1714" s="64"/>
      <c r="I1714" s="74"/>
      <c r="K1714" s="65"/>
      <c r="L1714" s="65"/>
      <c r="M1714" s="65"/>
      <c r="N1714" s="65"/>
      <c r="O1714" s="65"/>
      <c r="P1714" s="65"/>
      <c r="Q1714" s="65"/>
      <c r="R1714" s="65"/>
    </row>
    <row r="1715" spans="1:18" s="68" customFormat="1">
      <c r="A1715" s="61"/>
      <c r="B1715" s="62"/>
      <c r="C1715" s="62"/>
      <c r="D1715" s="63"/>
      <c r="E1715" s="61"/>
      <c r="F1715" s="61"/>
      <c r="G1715" s="61"/>
      <c r="H1715" s="64"/>
      <c r="I1715" s="74"/>
      <c r="K1715" s="65"/>
      <c r="L1715" s="65"/>
      <c r="M1715" s="65"/>
      <c r="N1715" s="65"/>
      <c r="O1715" s="65"/>
      <c r="P1715" s="65"/>
      <c r="Q1715" s="65"/>
      <c r="R1715" s="65"/>
    </row>
    <row r="1716" spans="1:18" s="68" customFormat="1">
      <c r="A1716" s="61"/>
      <c r="B1716" s="62"/>
      <c r="C1716" s="62"/>
      <c r="D1716" s="63"/>
      <c r="E1716" s="61"/>
      <c r="F1716" s="61"/>
      <c r="G1716" s="61"/>
      <c r="H1716" s="64"/>
      <c r="I1716" s="74"/>
      <c r="K1716" s="65"/>
      <c r="L1716" s="65"/>
      <c r="M1716" s="65"/>
      <c r="N1716" s="65"/>
      <c r="O1716" s="65"/>
      <c r="P1716" s="65"/>
      <c r="Q1716" s="65"/>
      <c r="R1716" s="65"/>
    </row>
    <row r="1717" spans="1:18" s="68" customFormat="1">
      <c r="A1717" s="61"/>
      <c r="B1717" s="62"/>
      <c r="C1717" s="62"/>
      <c r="D1717" s="63"/>
      <c r="E1717" s="61"/>
      <c r="F1717" s="61"/>
      <c r="G1717" s="61"/>
      <c r="H1717" s="64"/>
      <c r="I1717" s="74"/>
      <c r="K1717" s="65"/>
      <c r="L1717" s="65"/>
      <c r="M1717" s="65"/>
      <c r="N1717" s="65"/>
      <c r="O1717" s="65"/>
      <c r="P1717" s="65"/>
      <c r="Q1717" s="65"/>
      <c r="R1717" s="65"/>
    </row>
    <row r="1718" spans="1:18" s="68" customFormat="1">
      <c r="A1718" s="61"/>
      <c r="B1718" s="62"/>
      <c r="C1718" s="62"/>
      <c r="D1718" s="63"/>
      <c r="E1718" s="61"/>
      <c r="F1718" s="61"/>
      <c r="G1718" s="61"/>
      <c r="H1718" s="64"/>
      <c r="I1718" s="74"/>
      <c r="K1718" s="65"/>
      <c r="L1718" s="65"/>
      <c r="M1718" s="65"/>
      <c r="N1718" s="65"/>
      <c r="O1718" s="65"/>
      <c r="P1718" s="65"/>
      <c r="Q1718" s="65"/>
      <c r="R1718" s="65"/>
    </row>
    <row r="1719" spans="1:18" s="68" customFormat="1">
      <c r="A1719" s="61"/>
      <c r="B1719" s="62"/>
      <c r="C1719" s="62"/>
      <c r="D1719" s="63"/>
      <c r="E1719" s="61"/>
      <c r="F1719" s="61"/>
      <c r="G1719" s="61"/>
      <c r="H1719" s="64"/>
      <c r="I1719" s="74"/>
      <c r="K1719" s="65"/>
      <c r="L1719" s="65"/>
      <c r="M1719" s="65"/>
      <c r="N1719" s="65"/>
      <c r="O1719" s="65"/>
      <c r="P1719" s="65"/>
      <c r="Q1719" s="65"/>
      <c r="R1719" s="65"/>
    </row>
    <row r="1720" spans="1:18" s="68" customFormat="1">
      <c r="A1720" s="61"/>
      <c r="B1720" s="62"/>
      <c r="C1720" s="62"/>
      <c r="D1720" s="63"/>
      <c r="E1720" s="61"/>
      <c r="F1720" s="61"/>
      <c r="G1720" s="61"/>
      <c r="H1720" s="64"/>
      <c r="I1720" s="74"/>
      <c r="K1720" s="65"/>
      <c r="L1720" s="65"/>
      <c r="M1720" s="65"/>
      <c r="N1720" s="65"/>
      <c r="O1720" s="65"/>
      <c r="P1720" s="65"/>
      <c r="Q1720" s="65"/>
      <c r="R1720" s="65"/>
    </row>
    <row r="1721" spans="1:18" s="68" customFormat="1">
      <c r="A1721" s="61"/>
      <c r="B1721" s="62"/>
      <c r="C1721" s="62"/>
      <c r="D1721" s="63"/>
      <c r="E1721" s="61"/>
      <c r="F1721" s="61"/>
      <c r="G1721" s="61"/>
      <c r="H1721" s="64"/>
      <c r="I1721" s="74"/>
      <c r="K1721" s="65"/>
      <c r="L1721" s="65"/>
      <c r="M1721" s="65"/>
      <c r="N1721" s="65"/>
      <c r="O1721" s="65"/>
      <c r="P1721" s="65"/>
      <c r="Q1721" s="65"/>
      <c r="R1721" s="65"/>
    </row>
    <row r="1722" spans="1:18" s="68" customFormat="1">
      <c r="A1722" s="61"/>
      <c r="B1722" s="62"/>
      <c r="C1722" s="62"/>
      <c r="D1722" s="63"/>
      <c r="E1722" s="61"/>
      <c r="F1722" s="61"/>
      <c r="G1722" s="61"/>
      <c r="H1722" s="64"/>
      <c r="I1722" s="74"/>
      <c r="K1722" s="65"/>
      <c r="L1722" s="65"/>
      <c r="M1722" s="65"/>
      <c r="N1722" s="65"/>
      <c r="O1722" s="65"/>
      <c r="P1722" s="65"/>
      <c r="Q1722" s="65"/>
      <c r="R1722" s="65"/>
    </row>
    <row r="1723" spans="1:18" s="68" customFormat="1">
      <c r="A1723" s="61"/>
      <c r="B1723" s="62"/>
      <c r="C1723" s="62"/>
      <c r="D1723" s="63"/>
      <c r="E1723" s="61"/>
      <c r="F1723" s="61"/>
      <c r="G1723" s="61"/>
      <c r="H1723" s="64"/>
      <c r="I1723" s="74"/>
      <c r="K1723" s="65"/>
      <c r="L1723" s="65"/>
      <c r="M1723" s="65"/>
      <c r="N1723" s="65"/>
      <c r="O1723" s="65"/>
      <c r="P1723" s="65"/>
      <c r="Q1723" s="65"/>
      <c r="R1723" s="65"/>
    </row>
    <row r="1724" spans="1:18" s="68" customFormat="1">
      <c r="A1724" s="61"/>
      <c r="B1724" s="62"/>
      <c r="C1724" s="62"/>
      <c r="D1724" s="63"/>
      <c r="E1724" s="61"/>
      <c r="F1724" s="61"/>
      <c r="G1724" s="61"/>
      <c r="H1724" s="64"/>
      <c r="I1724" s="74"/>
      <c r="K1724" s="65"/>
      <c r="L1724" s="65"/>
      <c r="M1724" s="65"/>
      <c r="N1724" s="65"/>
      <c r="O1724" s="65"/>
      <c r="P1724" s="65"/>
      <c r="Q1724" s="65"/>
      <c r="R1724" s="65"/>
    </row>
    <row r="1725" spans="1:18" s="68" customFormat="1">
      <c r="A1725" s="61"/>
      <c r="B1725" s="62"/>
      <c r="C1725" s="62"/>
      <c r="D1725" s="63"/>
      <c r="E1725" s="61"/>
      <c r="F1725" s="61"/>
      <c r="G1725" s="61"/>
      <c r="H1725" s="64"/>
      <c r="I1725" s="74"/>
      <c r="K1725" s="65"/>
      <c r="L1725" s="65"/>
      <c r="M1725" s="65"/>
      <c r="N1725" s="65"/>
      <c r="O1725" s="65"/>
      <c r="P1725" s="65"/>
      <c r="Q1725" s="65"/>
      <c r="R1725" s="65"/>
    </row>
    <row r="1726" spans="1:18" s="68" customFormat="1">
      <c r="A1726" s="61"/>
      <c r="B1726" s="62"/>
      <c r="C1726" s="62"/>
      <c r="D1726" s="63"/>
      <c r="E1726" s="61"/>
      <c r="F1726" s="61"/>
      <c r="G1726" s="61"/>
      <c r="H1726" s="64"/>
      <c r="I1726" s="74"/>
      <c r="K1726" s="65"/>
      <c r="L1726" s="65"/>
      <c r="M1726" s="65"/>
      <c r="N1726" s="65"/>
      <c r="O1726" s="65"/>
      <c r="P1726" s="65"/>
      <c r="Q1726" s="65"/>
      <c r="R1726" s="65"/>
    </row>
    <row r="1727" spans="1:18" s="68" customFormat="1">
      <c r="A1727" s="61"/>
      <c r="B1727" s="62"/>
      <c r="C1727" s="62"/>
      <c r="D1727" s="63"/>
      <c r="E1727" s="61"/>
      <c r="F1727" s="61"/>
      <c r="G1727" s="61"/>
      <c r="H1727" s="64"/>
      <c r="I1727" s="74"/>
      <c r="K1727" s="65"/>
      <c r="L1727" s="65"/>
      <c r="M1727" s="65"/>
      <c r="N1727" s="65"/>
      <c r="O1727" s="65"/>
      <c r="P1727" s="65"/>
      <c r="Q1727" s="65"/>
      <c r="R1727" s="65"/>
    </row>
    <row r="1728" spans="1:18" s="68" customFormat="1">
      <c r="A1728" s="61"/>
      <c r="B1728" s="62"/>
      <c r="C1728" s="62"/>
      <c r="D1728" s="63"/>
      <c r="E1728" s="61"/>
      <c r="F1728" s="61"/>
      <c r="G1728" s="61"/>
      <c r="H1728" s="64"/>
      <c r="I1728" s="74"/>
      <c r="K1728" s="65"/>
      <c r="L1728" s="65"/>
      <c r="M1728" s="65"/>
      <c r="N1728" s="65"/>
      <c r="O1728" s="65"/>
      <c r="P1728" s="65"/>
      <c r="Q1728" s="65"/>
      <c r="R1728" s="65"/>
    </row>
    <row r="1729" spans="1:18" s="68" customFormat="1">
      <c r="A1729" s="61"/>
      <c r="B1729" s="62"/>
      <c r="C1729" s="62"/>
      <c r="D1729" s="63"/>
      <c r="E1729" s="61"/>
      <c r="F1729" s="61"/>
      <c r="G1729" s="61"/>
      <c r="H1729" s="64"/>
      <c r="I1729" s="74"/>
      <c r="K1729" s="65"/>
      <c r="L1729" s="65"/>
      <c r="M1729" s="65"/>
      <c r="N1729" s="65"/>
      <c r="O1729" s="65"/>
      <c r="P1729" s="65"/>
      <c r="Q1729" s="65"/>
      <c r="R1729" s="65"/>
    </row>
    <row r="1730" spans="1:18" s="68" customFormat="1">
      <c r="A1730" s="61"/>
      <c r="B1730" s="62"/>
      <c r="C1730" s="62"/>
      <c r="D1730" s="63"/>
      <c r="E1730" s="61"/>
      <c r="F1730" s="61"/>
      <c r="G1730" s="61"/>
      <c r="H1730" s="64"/>
      <c r="I1730" s="74"/>
      <c r="K1730" s="65"/>
      <c r="L1730" s="65"/>
      <c r="M1730" s="65"/>
      <c r="N1730" s="65"/>
      <c r="O1730" s="65"/>
      <c r="P1730" s="65"/>
      <c r="Q1730" s="65"/>
      <c r="R1730" s="65"/>
    </row>
    <row r="1731" spans="1:18" s="68" customFormat="1">
      <c r="A1731" s="61"/>
      <c r="B1731" s="62"/>
      <c r="C1731" s="62"/>
      <c r="D1731" s="63"/>
      <c r="E1731" s="61"/>
      <c r="F1731" s="61"/>
      <c r="G1731" s="61"/>
      <c r="H1731" s="64"/>
      <c r="I1731" s="74"/>
      <c r="K1731" s="65"/>
      <c r="L1731" s="65"/>
      <c r="M1731" s="65"/>
      <c r="N1731" s="65"/>
      <c r="O1731" s="65"/>
      <c r="P1731" s="65"/>
      <c r="Q1731" s="65"/>
      <c r="R1731" s="65"/>
    </row>
    <row r="1732" spans="1:18" s="68" customFormat="1">
      <c r="A1732" s="61"/>
      <c r="B1732" s="62"/>
      <c r="C1732" s="62"/>
      <c r="D1732" s="63"/>
      <c r="E1732" s="61"/>
      <c r="F1732" s="61"/>
      <c r="G1732" s="61"/>
      <c r="H1732" s="64"/>
      <c r="I1732" s="74"/>
      <c r="K1732" s="65"/>
      <c r="L1732" s="65"/>
      <c r="M1732" s="65"/>
      <c r="N1732" s="65"/>
      <c r="O1732" s="65"/>
      <c r="P1732" s="65"/>
      <c r="Q1732" s="65"/>
      <c r="R1732" s="65"/>
    </row>
    <row r="1733" spans="1:18" s="68" customFormat="1">
      <c r="A1733" s="61"/>
      <c r="B1733" s="62"/>
      <c r="C1733" s="62"/>
      <c r="D1733" s="63"/>
      <c r="E1733" s="61"/>
      <c r="F1733" s="61"/>
      <c r="G1733" s="61"/>
      <c r="H1733" s="64"/>
      <c r="I1733" s="74"/>
      <c r="K1733" s="65"/>
      <c r="L1733" s="65"/>
      <c r="M1733" s="65"/>
      <c r="N1733" s="65"/>
      <c r="O1733" s="65"/>
      <c r="P1733" s="65"/>
      <c r="Q1733" s="65"/>
      <c r="R1733" s="65"/>
    </row>
    <row r="1734" spans="1:18" s="68" customFormat="1">
      <c r="A1734" s="61"/>
      <c r="B1734" s="62"/>
      <c r="C1734" s="62"/>
      <c r="D1734" s="63"/>
      <c r="E1734" s="61"/>
      <c r="F1734" s="61"/>
      <c r="G1734" s="61"/>
      <c r="H1734" s="64"/>
      <c r="I1734" s="74"/>
      <c r="K1734" s="65"/>
      <c r="L1734" s="65"/>
      <c r="M1734" s="65"/>
      <c r="N1734" s="65"/>
      <c r="O1734" s="65"/>
      <c r="P1734" s="65"/>
      <c r="Q1734" s="65"/>
      <c r="R1734" s="65"/>
    </row>
    <row r="1735" spans="1:18" s="68" customFormat="1">
      <c r="A1735" s="61"/>
      <c r="B1735" s="62"/>
      <c r="C1735" s="62"/>
      <c r="D1735" s="63"/>
      <c r="E1735" s="61"/>
      <c r="F1735" s="61"/>
      <c r="G1735" s="61"/>
      <c r="H1735" s="64"/>
      <c r="I1735" s="74"/>
      <c r="K1735" s="65"/>
      <c r="L1735" s="65"/>
      <c r="M1735" s="65"/>
      <c r="N1735" s="65"/>
      <c r="O1735" s="65"/>
      <c r="P1735" s="65"/>
      <c r="Q1735" s="65"/>
      <c r="R1735" s="65"/>
    </row>
    <row r="1736" spans="1:18" s="68" customFormat="1">
      <c r="A1736" s="61"/>
      <c r="B1736" s="62"/>
      <c r="C1736" s="62"/>
      <c r="D1736" s="63"/>
      <c r="E1736" s="61"/>
      <c r="F1736" s="61"/>
      <c r="G1736" s="61"/>
      <c r="H1736" s="64"/>
      <c r="I1736" s="74"/>
      <c r="K1736" s="65"/>
      <c r="L1736" s="65"/>
      <c r="M1736" s="65"/>
      <c r="N1736" s="65"/>
      <c r="O1736" s="65"/>
      <c r="P1736" s="65"/>
      <c r="Q1736" s="65"/>
      <c r="R1736" s="65"/>
    </row>
    <row r="1737" spans="1:18" s="68" customFormat="1">
      <c r="A1737" s="61"/>
      <c r="B1737" s="62"/>
      <c r="C1737" s="62"/>
      <c r="D1737" s="63"/>
      <c r="E1737" s="61"/>
      <c r="F1737" s="61"/>
      <c r="G1737" s="61"/>
      <c r="H1737" s="64"/>
      <c r="I1737" s="74"/>
      <c r="K1737" s="65"/>
      <c r="L1737" s="65"/>
      <c r="M1737" s="65"/>
      <c r="N1737" s="65"/>
      <c r="O1737" s="65"/>
      <c r="P1737" s="65"/>
      <c r="Q1737" s="65"/>
      <c r="R1737" s="65"/>
    </row>
    <row r="1738" spans="1:18" s="68" customFormat="1">
      <c r="A1738" s="61"/>
      <c r="B1738" s="62"/>
      <c r="C1738" s="62"/>
      <c r="D1738" s="63"/>
      <c r="E1738" s="61"/>
      <c r="F1738" s="61"/>
      <c r="G1738" s="61"/>
      <c r="H1738" s="64"/>
      <c r="I1738" s="74"/>
      <c r="K1738" s="65"/>
      <c r="L1738" s="65"/>
      <c r="M1738" s="65"/>
      <c r="N1738" s="65"/>
      <c r="O1738" s="65"/>
      <c r="P1738" s="65"/>
      <c r="Q1738" s="65"/>
      <c r="R1738" s="65"/>
    </row>
    <row r="1739" spans="1:18" s="68" customFormat="1">
      <c r="A1739" s="61"/>
      <c r="B1739" s="62"/>
      <c r="C1739" s="62"/>
      <c r="D1739" s="63"/>
      <c r="E1739" s="61"/>
      <c r="F1739" s="61"/>
      <c r="G1739" s="61"/>
      <c r="H1739" s="64"/>
      <c r="I1739" s="74"/>
      <c r="K1739" s="65"/>
      <c r="L1739" s="65"/>
      <c r="M1739" s="65"/>
      <c r="N1739" s="65"/>
      <c r="O1739" s="65"/>
      <c r="P1739" s="65"/>
      <c r="Q1739" s="65"/>
      <c r="R1739" s="65"/>
    </row>
    <row r="1740" spans="1:18" s="68" customFormat="1">
      <c r="A1740" s="61"/>
      <c r="B1740" s="62"/>
      <c r="C1740" s="62"/>
      <c r="D1740" s="63"/>
      <c r="E1740" s="61"/>
      <c r="F1740" s="61"/>
      <c r="G1740" s="61"/>
      <c r="H1740" s="64"/>
      <c r="I1740" s="74"/>
      <c r="K1740" s="65"/>
      <c r="L1740" s="65"/>
      <c r="M1740" s="65"/>
      <c r="N1740" s="65"/>
      <c r="O1740" s="65"/>
      <c r="P1740" s="65"/>
      <c r="Q1740" s="65"/>
      <c r="R1740" s="65"/>
    </row>
    <row r="1741" spans="1:18" s="68" customFormat="1">
      <c r="A1741" s="61"/>
      <c r="B1741" s="62"/>
      <c r="C1741" s="62"/>
      <c r="D1741" s="63"/>
      <c r="E1741" s="61"/>
      <c r="F1741" s="61"/>
      <c r="G1741" s="61"/>
      <c r="H1741" s="64"/>
      <c r="I1741" s="74"/>
      <c r="K1741" s="65"/>
      <c r="L1741" s="65"/>
      <c r="M1741" s="65"/>
      <c r="N1741" s="65"/>
      <c r="O1741" s="65"/>
      <c r="P1741" s="65"/>
      <c r="Q1741" s="65"/>
      <c r="R1741" s="65"/>
    </row>
    <row r="1742" spans="1:18" s="68" customFormat="1">
      <c r="A1742" s="61"/>
      <c r="B1742" s="62"/>
      <c r="C1742" s="62"/>
      <c r="D1742" s="63"/>
      <c r="E1742" s="61"/>
      <c r="F1742" s="61"/>
      <c r="G1742" s="61"/>
      <c r="H1742" s="64"/>
      <c r="I1742" s="74"/>
      <c r="K1742" s="65"/>
      <c r="L1742" s="65"/>
      <c r="M1742" s="65"/>
      <c r="N1742" s="65"/>
      <c r="O1742" s="65"/>
      <c r="P1742" s="65"/>
      <c r="Q1742" s="65"/>
      <c r="R1742" s="65"/>
    </row>
    <row r="1743" spans="1:18" s="68" customFormat="1">
      <c r="A1743" s="61"/>
      <c r="B1743" s="62"/>
      <c r="C1743" s="62"/>
      <c r="D1743" s="63"/>
      <c r="E1743" s="61"/>
      <c r="F1743" s="61"/>
      <c r="G1743" s="61"/>
      <c r="H1743" s="64"/>
      <c r="I1743" s="74"/>
      <c r="K1743" s="65"/>
      <c r="L1743" s="65"/>
      <c r="M1743" s="65"/>
      <c r="N1743" s="65"/>
      <c r="O1743" s="65"/>
      <c r="P1743" s="65"/>
      <c r="Q1743" s="65"/>
      <c r="R1743" s="65"/>
    </row>
    <row r="1744" spans="1:18" s="68" customFormat="1">
      <c r="A1744" s="61"/>
      <c r="B1744" s="62"/>
      <c r="C1744" s="62"/>
      <c r="D1744" s="63"/>
      <c r="E1744" s="61"/>
      <c r="F1744" s="61"/>
      <c r="G1744" s="61"/>
      <c r="H1744" s="64"/>
      <c r="I1744" s="74"/>
      <c r="K1744" s="65"/>
      <c r="L1744" s="65"/>
      <c r="M1744" s="65"/>
      <c r="N1744" s="65"/>
      <c r="O1744" s="65"/>
      <c r="P1744" s="65"/>
      <c r="Q1744" s="65"/>
      <c r="R1744" s="65"/>
    </row>
    <row r="1745" spans="1:18" s="68" customFormat="1">
      <c r="A1745" s="61"/>
      <c r="B1745" s="62"/>
      <c r="C1745" s="62"/>
      <c r="D1745" s="63"/>
      <c r="E1745" s="61"/>
      <c r="F1745" s="61"/>
      <c r="G1745" s="61"/>
      <c r="H1745" s="64"/>
      <c r="I1745" s="74"/>
      <c r="K1745" s="65"/>
      <c r="L1745" s="65"/>
      <c r="M1745" s="65"/>
      <c r="N1745" s="65"/>
      <c r="O1745" s="65"/>
      <c r="P1745" s="65"/>
      <c r="Q1745" s="65"/>
      <c r="R1745" s="65"/>
    </row>
    <row r="1746" spans="1:18" s="68" customFormat="1">
      <c r="A1746" s="61"/>
      <c r="B1746" s="62"/>
      <c r="C1746" s="62"/>
      <c r="D1746" s="63"/>
      <c r="E1746" s="61"/>
      <c r="F1746" s="61"/>
      <c r="G1746" s="61"/>
      <c r="H1746" s="64"/>
      <c r="I1746" s="74"/>
      <c r="K1746" s="65"/>
      <c r="L1746" s="65"/>
      <c r="M1746" s="65"/>
      <c r="N1746" s="65"/>
      <c r="O1746" s="65"/>
      <c r="P1746" s="65"/>
      <c r="Q1746" s="65"/>
      <c r="R1746" s="65"/>
    </row>
    <row r="1747" spans="1:18" s="68" customFormat="1">
      <c r="A1747" s="61"/>
      <c r="B1747" s="62"/>
      <c r="C1747" s="62"/>
      <c r="D1747" s="63"/>
      <c r="E1747" s="61"/>
      <c r="F1747" s="61"/>
      <c r="G1747" s="61"/>
      <c r="H1747" s="64"/>
      <c r="I1747" s="74"/>
      <c r="K1747" s="65"/>
      <c r="L1747" s="65"/>
      <c r="M1747" s="65"/>
      <c r="N1747" s="65"/>
      <c r="O1747" s="65"/>
      <c r="P1747" s="65"/>
      <c r="Q1747" s="65"/>
      <c r="R1747" s="65"/>
    </row>
    <row r="1748" spans="1:18" s="68" customFormat="1">
      <c r="A1748" s="61"/>
      <c r="B1748" s="62"/>
      <c r="C1748" s="62"/>
      <c r="D1748" s="63"/>
      <c r="E1748" s="61"/>
      <c r="F1748" s="61"/>
      <c r="G1748" s="61"/>
      <c r="H1748" s="64"/>
      <c r="I1748" s="74"/>
      <c r="K1748" s="65"/>
      <c r="L1748" s="65"/>
      <c r="M1748" s="65"/>
      <c r="N1748" s="65"/>
      <c r="O1748" s="65"/>
      <c r="P1748" s="65"/>
      <c r="Q1748" s="65"/>
      <c r="R1748" s="65"/>
    </row>
    <row r="1749" spans="1:18" s="68" customFormat="1">
      <c r="A1749" s="61"/>
      <c r="B1749" s="62"/>
      <c r="C1749" s="62"/>
      <c r="D1749" s="63"/>
      <c r="E1749" s="61"/>
      <c r="F1749" s="61"/>
      <c r="G1749" s="61"/>
      <c r="H1749" s="64"/>
      <c r="I1749" s="74"/>
      <c r="K1749" s="65"/>
      <c r="L1749" s="65"/>
      <c r="M1749" s="65"/>
      <c r="N1749" s="65"/>
      <c r="O1749" s="65"/>
      <c r="P1749" s="65"/>
      <c r="Q1749" s="65"/>
      <c r="R1749" s="65"/>
    </row>
    <row r="1750" spans="1:18" s="68" customFormat="1">
      <c r="A1750" s="61"/>
      <c r="B1750" s="62"/>
      <c r="C1750" s="62"/>
      <c r="D1750" s="63"/>
      <c r="E1750" s="61"/>
      <c r="F1750" s="61"/>
      <c r="G1750" s="61"/>
      <c r="H1750" s="64"/>
      <c r="I1750" s="74"/>
      <c r="K1750" s="65"/>
      <c r="L1750" s="65"/>
      <c r="M1750" s="65"/>
      <c r="N1750" s="65"/>
      <c r="O1750" s="65"/>
      <c r="P1750" s="65"/>
      <c r="Q1750" s="65"/>
      <c r="R1750" s="65"/>
    </row>
    <row r="1751" spans="1:18" s="68" customFormat="1">
      <c r="A1751" s="61"/>
      <c r="B1751" s="62"/>
      <c r="C1751" s="62"/>
      <c r="D1751" s="63"/>
      <c r="E1751" s="61"/>
      <c r="F1751" s="61"/>
      <c r="G1751" s="61"/>
      <c r="H1751" s="64"/>
      <c r="I1751" s="74"/>
      <c r="K1751" s="65"/>
      <c r="L1751" s="65"/>
      <c r="M1751" s="65"/>
      <c r="N1751" s="65"/>
      <c r="O1751" s="65"/>
      <c r="P1751" s="65"/>
      <c r="Q1751" s="65"/>
      <c r="R1751" s="65"/>
    </row>
    <row r="1752" spans="1:18" s="68" customFormat="1">
      <c r="A1752" s="61"/>
      <c r="B1752" s="62"/>
      <c r="C1752" s="62"/>
      <c r="D1752" s="63"/>
      <c r="E1752" s="61"/>
      <c r="F1752" s="61"/>
      <c r="G1752" s="61"/>
      <c r="H1752" s="64"/>
      <c r="I1752" s="74"/>
      <c r="K1752" s="65"/>
      <c r="L1752" s="65"/>
      <c r="M1752" s="65"/>
      <c r="N1752" s="65"/>
      <c r="O1752" s="65"/>
      <c r="P1752" s="65"/>
      <c r="Q1752" s="65"/>
      <c r="R1752" s="65"/>
    </row>
    <row r="1753" spans="1:18" s="68" customFormat="1">
      <c r="A1753" s="61"/>
      <c r="B1753" s="62"/>
      <c r="C1753" s="62"/>
      <c r="D1753" s="63"/>
      <c r="E1753" s="61"/>
      <c r="F1753" s="61"/>
      <c r="G1753" s="61"/>
      <c r="H1753" s="64"/>
      <c r="I1753" s="74"/>
      <c r="K1753" s="65"/>
      <c r="L1753" s="65"/>
      <c r="M1753" s="65"/>
      <c r="N1753" s="65"/>
      <c r="O1753" s="65"/>
      <c r="P1753" s="65"/>
      <c r="Q1753" s="65"/>
      <c r="R1753" s="65"/>
    </row>
    <row r="1754" spans="1:18" s="68" customFormat="1">
      <c r="A1754" s="61"/>
      <c r="B1754" s="62"/>
      <c r="C1754" s="62"/>
      <c r="D1754" s="63"/>
      <c r="E1754" s="61"/>
      <c r="F1754" s="61"/>
      <c r="G1754" s="61"/>
      <c r="H1754" s="64"/>
      <c r="I1754" s="74"/>
      <c r="K1754" s="65"/>
      <c r="L1754" s="65"/>
      <c r="M1754" s="65"/>
      <c r="N1754" s="65"/>
      <c r="O1754" s="65"/>
      <c r="P1754" s="65"/>
      <c r="Q1754" s="65"/>
      <c r="R1754" s="65"/>
    </row>
    <row r="1755" spans="1:18" s="68" customFormat="1">
      <c r="A1755" s="61"/>
      <c r="B1755" s="62"/>
      <c r="C1755" s="62"/>
      <c r="D1755" s="63"/>
      <c r="E1755" s="61"/>
      <c r="F1755" s="61"/>
      <c r="G1755" s="61"/>
      <c r="H1755" s="64"/>
      <c r="I1755" s="74"/>
      <c r="K1755" s="65"/>
      <c r="L1755" s="65"/>
      <c r="M1755" s="65"/>
      <c r="N1755" s="65"/>
      <c r="O1755" s="65"/>
      <c r="P1755" s="65"/>
      <c r="Q1755" s="65"/>
      <c r="R1755" s="65"/>
    </row>
    <row r="1756" spans="1:18" s="68" customFormat="1">
      <c r="A1756" s="61"/>
      <c r="B1756" s="62"/>
      <c r="C1756" s="62"/>
      <c r="D1756" s="63"/>
      <c r="E1756" s="61"/>
      <c r="F1756" s="61"/>
      <c r="G1756" s="61"/>
      <c r="H1756" s="64"/>
      <c r="I1756" s="74"/>
      <c r="K1756" s="65"/>
      <c r="L1756" s="65"/>
      <c r="M1756" s="65"/>
      <c r="N1756" s="65"/>
      <c r="O1756" s="65"/>
      <c r="P1756" s="65"/>
      <c r="Q1756" s="65"/>
      <c r="R1756" s="65"/>
    </row>
    <row r="1757" spans="1:18" s="68" customFormat="1">
      <c r="A1757" s="61"/>
      <c r="B1757" s="62"/>
      <c r="C1757" s="62"/>
      <c r="D1757" s="63"/>
      <c r="E1757" s="61"/>
      <c r="F1757" s="61"/>
      <c r="G1757" s="61"/>
      <c r="H1757" s="64"/>
      <c r="I1757" s="74"/>
      <c r="K1757" s="65"/>
      <c r="L1757" s="65"/>
      <c r="M1757" s="65"/>
      <c r="N1757" s="65"/>
      <c r="O1757" s="65"/>
      <c r="P1757" s="65"/>
      <c r="Q1757" s="65"/>
      <c r="R1757" s="65"/>
    </row>
    <row r="1758" spans="1:18" s="68" customFormat="1">
      <c r="A1758" s="61"/>
      <c r="B1758" s="62"/>
      <c r="C1758" s="62"/>
      <c r="D1758" s="63"/>
      <c r="E1758" s="61"/>
      <c r="F1758" s="61"/>
      <c r="G1758" s="61"/>
      <c r="H1758" s="64"/>
      <c r="I1758" s="74"/>
      <c r="K1758" s="65"/>
      <c r="L1758" s="65"/>
      <c r="M1758" s="65"/>
      <c r="N1758" s="65"/>
      <c r="O1758" s="65"/>
      <c r="P1758" s="65"/>
      <c r="Q1758" s="65"/>
      <c r="R1758" s="65"/>
    </row>
    <row r="1759" spans="1:18" s="68" customFormat="1">
      <c r="A1759" s="61"/>
      <c r="B1759" s="62"/>
      <c r="C1759" s="62"/>
      <c r="D1759" s="63"/>
      <c r="E1759" s="61"/>
      <c r="F1759" s="61"/>
      <c r="G1759" s="61"/>
      <c r="H1759" s="64"/>
      <c r="I1759" s="74"/>
      <c r="K1759" s="65"/>
      <c r="L1759" s="65"/>
      <c r="M1759" s="65"/>
      <c r="N1759" s="65"/>
      <c r="O1759" s="65"/>
      <c r="P1759" s="65"/>
      <c r="Q1759" s="65"/>
      <c r="R1759" s="65"/>
    </row>
    <row r="1760" spans="1:18" s="68" customFormat="1">
      <c r="A1760" s="61"/>
      <c r="B1760" s="62"/>
      <c r="C1760" s="62"/>
      <c r="D1760" s="63"/>
      <c r="E1760" s="61"/>
      <c r="F1760" s="61"/>
      <c r="G1760" s="61"/>
      <c r="H1760" s="64"/>
      <c r="I1760" s="74"/>
      <c r="K1760" s="65"/>
      <c r="L1760" s="65"/>
      <c r="M1760" s="65"/>
      <c r="N1760" s="65"/>
      <c r="O1760" s="65"/>
      <c r="P1760" s="65"/>
      <c r="Q1760" s="65"/>
      <c r="R1760" s="65"/>
    </row>
    <row r="1761" spans="1:18" s="68" customFormat="1">
      <c r="A1761" s="61"/>
      <c r="B1761" s="62"/>
      <c r="C1761" s="62"/>
      <c r="D1761" s="63"/>
      <c r="E1761" s="61"/>
      <c r="F1761" s="61"/>
      <c r="G1761" s="61"/>
      <c r="H1761" s="64"/>
      <c r="I1761" s="74"/>
      <c r="K1761" s="65"/>
      <c r="L1761" s="65"/>
      <c r="M1761" s="65"/>
      <c r="N1761" s="65"/>
      <c r="O1761" s="65"/>
      <c r="P1761" s="65"/>
      <c r="Q1761" s="65"/>
      <c r="R1761" s="65"/>
    </row>
    <row r="1762" spans="1:18" s="68" customFormat="1">
      <c r="A1762" s="61"/>
      <c r="B1762" s="62"/>
      <c r="C1762" s="62"/>
      <c r="D1762" s="63"/>
      <c r="E1762" s="61"/>
      <c r="F1762" s="61"/>
      <c r="G1762" s="61"/>
      <c r="H1762" s="64"/>
      <c r="I1762" s="74"/>
      <c r="K1762" s="65"/>
      <c r="L1762" s="65"/>
      <c r="M1762" s="65"/>
      <c r="N1762" s="65"/>
      <c r="O1762" s="65"/>
      <c r="P1762" s="65"/>
      <c r="Q1762" s="65"/>
      <c r="R1762" s="65"/>
    </row>
    <row r="1763" spans="1:18" s="68" customFormat="1">
      <c r="A1763" s="61"/>
      <c r="B1763" s="62"/>
      <c r="C1763" s="62"/>
      <c r="D1763" s="63"/>
      <c r="E1763" s="61"/>
      <c r="F1763" s="61"/>
      <c r="G1763" s="61"/>
      <c r="H1763" s="64"/>
      <c r="I1763" s="74"/>
      <c r="K1763" s="65"/>
      <c r="L1763" s="65"/>
      <c r="M1763" s="65"/>
      <c r="N1763" s="65"/>
      <c r="O1763" s="65"/>
      <c r="P1763" s="65"/>
      <c r="Q1763" s="65"/>
      <c r="R1763" s="65"/>
    </row>
    <row r="1764" spans="1:18" s="68" customFormat="1">
      <c r="A1764" s="61"/>
      <c r="B1764" s="62"/>
      <c r="C1764" s="62"/>
      <c r="D1764" s="63"/>
      <c r="E1764" s="61"/>
      <c r="F1764" s="61"/>
      <c r="G1764" s="61"/>
      <c r="H1764" s="64"/>
      <c r="I1764" s="74"/>
      <c r="K1764" s="65"/>
      <c r="L1764" s="65"/>
      <c r="M1764" s="65"/>
      <c r="N1764" s="65"/>
      <c r="O1764" s="65"/>
      <c r="P1764" s="65"/>
      <c r="Q1764" s="65"/>
      <c r="R1764" s="65"/>
    </row>
    <row r="1765" spans="1:18" s="68" customFormat="1">
      <c r="A1765" s="61"/>
      <c r="B1765" s="62"/>
      <c r="C1765" s="62"/>
      <c r="D1765" s="63"/>
      <c r="E1765" s="61"/>
      <c r="F1765" s="61"/>
      <c r="G1765" s="61"/>
      <c r="H1765" s="64"/>
      <c r="I1765" s="74"/>
      <c r="K1765" s="65"/>
      <c r="L1765" s="65"/>
      <c r="M1765" s="65"/>
      <c r="N1765" s="65"/>
      <c r="O1765" s="65"/>
      <c r="P1765" s="65"/>
      <c r="Q1765" s="65"/>
      <c r="R1765" s="65"/>
    </row>
    <row r="1766" spans="1:18" s="68" customFormat="1">
      <c r="A1766" s="61"/>
      <c r="B1766" s="62"/>
      <c r="C1766" s="62"/>
      <c r="D1766" s="63"/>
      <c r="E1766" s="61"/>
      <c r="F1766" s="61"/>
      <c r="G1766" s="61"/>
      <c r="H1766" s="64"/>
      <c r="I1766" s="74"/>
      <c r="K1766" s="65"/>
      <c r="L1766" s="65"/>
      <c r="M1766" s="65"/>
      <c r="N1766" s="65"/>
      <c r="O1766" s="65"/>
      <c r="P1766" s="65"/>
      <c r="Q1766" s="65"/>
      <c r="R1766" s="65"/>
    </row>
    <row r="1767" spans="1:18" s="68" customFormat="1">
      <c r="A1767" s="61"/>
      <c r="B1767" s="62"/>
      <c r="C1767" s="62"/>
      <c r="D1767" s="63"/>
      <c r="E1767" s="61"/>
      <c r="F1767" s="61"/>
      <c r="G1767" s="61"/>
      <c r="H1767" s="64"/>
      <c r="I1767" s="74"/>
      <c r="K1767" s="65"/>
      <c r="L1767" s="65"/>
      <c r="M1767" s="65"/>
      <c r="N1767" s="65"/>
      <c r="O1767" s="65"/>
      <c r="P1767" s="65"/>
      <c r="Q1767" s="65"/>
      <c r="R1767" s="65"/>
    </row>
    <row r="1768" spans="1:18" s="68" customFormat="1">
      <c r="A1768" s="61"/>
      <c r="B1768" s="62"/>
      <c r="C1768" s="62"/>
      <c r="D1768" s="63"/>
      <c r="E1768" s="61"/>
      <c r="F1768" s="61"/>
      <c r="G1768" s="61"/>
      <c r="H1768" s="64"/>
      <c r="I1768" s="74"/>
      <c r="K1768" s="65"/>
      <c r="L1768" s="65"/>
      <c r="M1768" s="65"/>
      <c r="N1768" s="65"/>
      <c r="O1768" s="65"/>
      <c r="P1768" s="65"/>
      <c r="Q1768" s="65"/>
      <c r="R1768" s="65"/>
    </row>
    <row r="1769" spans="1:18" s="68" customFormat="1">
      <c r="A1769" s="61"/>
      <c r="B1769" s="62"/>
      <c r="C1769" s="62"/>
      <c r="D1769" s="63"/>
      <c r="E1769" s="61"/>
      <c r="F1769" s="61"/>
      <c r="G1769" s="61"/>
      <c r="H1769" s="64"/>
      <c r="I1769" s="74"/>
      <c r="K1769" s="65"/>
      <c r="L1769" s="65"/>
      <c r="M1769" s="65"/>
      <c r="N1769" s="65"/>
      <c r="O1769" s="65"/>
      <c r="P1769" s="65"/>
      <c r="Q1769" s="65"/>
      <c r="R1769" s="65"/>
    </row>
    <row r="1770" spans="1:18" s="68" customFormat="1">
      <c r="A1770" s="61"/>
      <c r="B1770" s="62"/>
      <c r="C1770" s="62"/>
      <c r="D1770" s="63"/>
      <c r="E1770" s="61"/>
      <c r="F1770" s="61"/>
      <c r="G1770" s="61"/>
      <c r="H1770" s="64"/>
      <c r="I1770" s="74"/>
      <c r="K1770" s="65"/>
      <c r="L1770" s="65"/>
      <c r="M1770" s="65"/>
      <c r="N1770" s="65"/>
      <c r="O1770" s="65"/>
      <c r="P1770" s="65"/>
      <c r="Q1770" s="65"/>
      <c r="R1770" s="65"/>
    </row>
    <row r="1771" spans="1:18" s="68" customFormat="1">
      <c r="A1771" s="61"/>
      <c r="B1771" s="62"/>
      <c r="C1771" s="62"/>
      <c r="D1771" s="63"/>
      <c r="E1771" s="61"/>
      <c r="F1771" s="61"/>
      <c r="G1771" s="61"/>
      <c r="H1771" s="64"/>
      <c r="I1771" s="74"/>
      <c r="K1771" s="65"/>
      <c r="L1771" s="65"/>
      <c r="M1771" s="65"/>
      <c r="N1771" s="65"/>
      <c r="O1771" s="65"/>
      <c r="P1771" s="65"/>
      <c r="Q1771" s="65"/>
      <c r="R1771" s="65"/>
    </row>
    <row r="1772" spans="1:18" s="68" customFormat="1">
      <c r="A1772" s="61"/>
      <c r="B1772" s="62"/>
      <c r="C1772" s="62"/>
      <c r="D1772" s="63"/>
      <c r="E1772" s="61"/>
      <c r="F1772" s="61"/>
      <c r="G1772" s="61"/>
      <c r="H1772" s="64"/>
      <c r="I1772" s="74"/>
      <c r="K1772" s="65"/>
      <c r="L1772" s="65"/>
      <c r="M1772" s="65"/>
      <c r="N1772" s="65"/>
      <c r="O1772" s="65"/>
      <c r="P1772" s="65"/>
      <c r="Q1772" s="65"/>
      <c r="R1772" s="65"/>
    </row>
    <row r="1773" spans="1:18" s="68" customFormat="1">
      <c r="A1773" s="61"/>
      <c r="B1773" s="62"/>
      <c r="C1773" s="62"/>
      <c r="D1773" s="63"/>
      <c r="E1773" s="61"/>
      <c r="F1773" s="61"/>
      <c r="G1773" s="61"/>
      <c r="H1773" s="64"/>
      <c r="I1773" s="74"/>
      <c r="K1773" s="65"/>
      <c r="L1773" s="65"/>
      <c r="M1773" s="65"/>
      <c r="N1773" s="65"/>
      <c r="O1773" s="65"/>
      <c r="P1773" s="65"/>
      <c r="Q1773" s="65"/>
      <c r="R1773" s="65"/>
    </row>
    <row r="1774" spans="1:18" s="68" customFormat="1">
      <c r="A1774" s="61"/>
      <c r="B1774" s="62"/>
      <c r="C1774" s="62"/>
      <c r="D1774" s="63"/>
      <c r="E1774" s="61"/>
      <c r="F1774" s="61"/>
      <c r="G1774" s="61"/>
      <c r="H1774" s="64"/>
      <c r="I1774" s="74"/>
      <c r="K1774" s="65"/>
      <c r="L1774" s="65"/>
      <c r="M1774" s="65"/>
      <c r="N1774" s="65"/>
      <c r="O1774" s="65"/>
      <c r="P1774" s="65"/>
      <c r="Q1774" s="65"/>
      <c r="R1774" s="65"/>
    </row>
    <row r="1775" spans="1:18" s="68" customFormat="1">
      <c r="A1775" s="61"/>
      <c r="B1775" s="62"/>
      <c r="C1775" s="62"/>
      <c r="D1775" s="63"/>
      <c r="E1775" s="61"/>
      <c r="F1775" s="61"/>
      <c r="G1775" s="61"/>
      <c r="H1775" s="64"/>
      <c r="I1775" s="74"/>
      <c r="K1775" s="65"/>
      <c r="L1775" s="65"/>
      <c r="M1775" s="65"/>
      <c r="N1775" s="65"/>
      <c r="O1775" s="65"/>
      <c r="P1775" s="65"/>
      <c r="Q1775" s="65"/>
      <c r="R1775" s="65"/>
    </row>
    <row r="1776" spans="1:18" s="68" customFormat="1">
      <c r="A1776" s="61"/>
      <c r="B1776" s="62"/>
      <c r="C1776" s="62"/>
      <c r="D1776" s="63"/>
      <c r="E1776" s="61"/>
      <c r="F1776" s="61"/>
      <c r="G1776" s="61"/>
      <c r="H1776" s="64"/>
      <c r="I1776" s="74"/>
      <c r="K1776" s="65"/>
      <c r="L1776" s="65"/>
      <c r="M1776" s="65"/>
      <c r="N1776" s="65"/>
      <c r="O1776" s="65"/>
      <c r="P1776" s="65"/>
      <c r="Q1776" s="65"/>
      <c r="R1776" s="65"/>
    </row>
    <row r="1777" spans="1:18" s="68" customFormat="1">
      <c r="A1777" s="61"/>
      <c r="B1777" s="62"/>
      <c r="C1777" s="62"/>
      <c r="D1777" s="63"/>
      <c r="E1777" s="61"/>
      <c r="F1777" s="61"/>
      <c r="G1777" s="61"/>
      <c r="H1777" s="64"/>
      <c r="I1777" s="74"/>
      <c r="K1777" s="65"/>
      <c r="L1777" s="65"/>
      <c r="M1777" s="65"/>
      <c r="N1777" s="65"/>
      <c r="O1777" s="65"/>
      <c r="P1777" s="65"/>
      <c r="Q1777" s="65"/>
      <c r="R1777" s="65"/>
    </row>
    <row r="1778" spans="1:18" s="68" customFormat="1">
      <c r="A1778" s="61"/>
      <c r="B1778" s="62"/>
      <c r="C1778" s="62"/>
      <c r="D1778" s="63"/>
      <c r="E1778" s="61"/>
      <c r="F1778" s="61"/>
      <c r="G1778" s="61"/>
      <c r="H1778" s="64"/>
      <c r="I1778" s="74"/>
      <c r="K1778" s="65"/>
      <c r="L1778" s="65"/>
      <c r="M1778" s="65"/>
      <c r="N1778" s="65"/>
      <c r="O1778" s="65"/>
      <c r="P1778" s="65"/>
      <c r="Q1778" s="65"/>
      <c r="R1778" s="65"/>
    </row>
    <row r="1779" spans="1:18" s="68" customFormat="1">
      <c r="A1779" s="61"/>
      <c r="B1779" s="62"/>
      <c r="C1779" s="62"/>
      <c r="D1779" s="63"/>
      <c r="E1779" s="61"/>
      <c r="F1779" s="61"/>
      <c r="G1779" s="61"/>
      <c r="H1779" s="64"/>
      <c r="I1779" s="74"/>
      <c r="K1779" s="65"/>
      <c r="L1779" s="65"/>
      <c r="M1779" s="65"/>
      <c r="N1779" s="65"/>
      <c r="O1779" s="65"/>
      <c r="P1779" s="65"/>
      <c r="Q1779" s="65"/>
      <c r="R1779" s="65"/>
    </row>
    <row r="1780" spans="1:18" s="68" customFormat="1">
      <c r="A1780" s="61"/>
      <c r="B1780" s="62"/>
      <c r="C1780" s="62"/>
      <c r="D1780" s="63"/>
      <c r="E1780" s="61"/>
      <c r="F1780" s="61"/>
      <c r="G1780" s="61"/>
      <c r="H1780" s="64"/>
      <c r="I1780" s="74"/>
      <c r="K1780" s="65"/>
      <c r="L1780" s="65"/>
      <c r="M1780" s="65"/>
      <c r="N1780" s="65"/>
      <c r="O1780" s="65"/>
      <c r="P1780" s="65"/>
      <c r="Q1780" s="65"/>
      <c r="R1780" s="65"/>
    </row>
    <row r="1781" spans="1:18" s="68" customFormat="1">
      <c r="A1781" s="61"/>
      <c r="B1781" s="62"/>
      <c r="C1781" s="62"/>
      <c r="D1781" s="63"/>
      <c r="E1781" s="61"/>
      <c r="F1781" s="61"/>
      <c r="G1781" s="61"/>
      <c r="H1781" s="64"/>
      <c r="I1781" s="74"/>
      <c r="K1781" s="65"/>
      <c r="L1781" s="65"/>
      <c r="M1781" s="65"/>
      <c r="N1781" s="65"/>
      <c r="O1781" s="65"/>
      <c r="P1781" s="65"/>
      <c r="Q1781" s="65"/>
      <c r="R1781" s="65"/>
    </row>
    <row r="1782" spans="1:18" s="68" customFormat="1">
      <c r="A1782" s="61"/>
      <c r="B1782" s="62"/>
      <c r="C1782" s="62"/>
      <c r="D1782" s="63"/>
      <c r="E1782" s="61"/>
      <c r="F1782" s="61"/>
      <c r="G1782" s="61"/>
      <c r="H1782" s="64"/>
      <c r="I1782" s="74"/>
      <c r="K1782" s="65"/>
      <c r="L1782" s="65"/>
      <c r="M1782" s="65"/>
      <c r="N1782" s="65"/>
      <c r="O1782" s="65"/>
      <c r="P1782" s="65"/>
      <c r="Q1782" s="65"/>
      <c r="R1782" s="65"/>
    </row>
    <row r="1783" spans="1:18" s="68" customFormat="1">
      <c r="A1783" s="61"/>
      <c r="B1783" s="62"/>
      <c r="C1783" s="62"/>
      <c r="D1783" s="63"/>
      <c r="E1783" s="61"/>
      <c r="F1783" s="61"/>
      <c r="G1783" s="61"/>
      <c r="H1783" s="64"/>
      <c r="I1783" s="74"/>
      <c r="K1783" s="65"/>
      <c r="L1783" s="65"/>
      <c r="M1783" s="65"/>
      <c r="N1783" s="65"/>
      <c r="O1783" s="65"/>
      <c r="P1783" s="65"/>
      <c r="Q1783" s="65"/>
      <c r="R1783" s="65"/>
    </row>
    <row r="1784" spans="1:18" s="68" customFormat="1">
      <c r="A1784" s="61"/>
      <c r="B1784" s="62"/>
      <c r="C1784" s="62"/>
      <c r="D1784" s="63"/>
      <c r="E1784" s="61"/>
      <c r="F1784" s="61"/>
      <c r="G1784" s="61"/>
      <c r="H1784" s="64"/>
      <c r="I1784" s="74"/>
      <c r="K1784" s="65"/>
      <c r="L1784" s="65"/>
      <c r="M1784" s="65"/>
      <c r="N1784" s="65"/>
      <c r="O1784" s="65"/>
      <c r="P1784" s="65"/>
      <c r="Q1784" s="65"/>
      <c r="R1784" s="65"/>
    </row>
    <row r="1785" spans="1:18" s="68" customFormat="1">
      <c r="A1785" s="61"/>
      <c r="B1785" s="62"/>
      <c r="C1785" s="62"/>
      <c r="D1785" s="63"/>
      <c r="E1785" s="61"/>
      <c r="F1785" s="61"/>
      <c r="G1785" s="61"/>
      <c r="H1785" s="64"/>
      <c r="I1785" s="74"/>
      <c r="K1785" s="65"/>
      <c r="L1785" s="65"/>
      <c r="M1785" s="65"/>
      <c r="N1785" s="65"/>
      <c r="O1785" s="65"/>
      <c r="P1785" s="65"/>
      <c r="Q1785" s="65"/>
      <c r="R1785" s="65"/>
    </row>
    <row r="1786" spans="1:18" s="68" customFormat="1">
      <c r="A1786" s="61"/>
      <c r="B1786" s="62"/>
      <c r="C1786" s="62"/>
      <c r="D1786" s="63"/>
      <c r="E1786" s="61"/>
      <c r="F1786" s="61"/>
      <c r="G1786" s="61"/>
      <c r="H1786" s="64"/>
      <c r="I1786" s="74"/>
      <c r="K1786" s="65"/>
      <c r="L1786" s="65"/>
      <c r="M1786" s="65"/>
      <c r="N1786" s="65"/>
      <c r="O1786" s="65"/>
      <c r="P1786" s="65"/>
      <c r="Q1786" s="65"/>
      <c r="R1786" s="65"/>
    </row>
    <row r="1787" spans="1:18" s="68" customFormat="1">
      <c r="A1787" s="61"/>
      <c r="B1787" s="62"/>
      <c r="C1787" s="62"/>
      <c r="D1787" s="63"/>
      <c r="E1787" s="61"/>
      <c r="F1787" s="61"/>
      <c r="G1787" s="61"/>
      <c r="H1787" s="64"/>
      <c r="I1787" s="74"/>
      <c r="K1787" s="65"/>
      <c r="L1787" s="65"/>
      <c r="M1787" s="65"/>
      <c r="N1787" s="65"/>
      <c r="O1787" s="65"/>
      <c r="P1787" s="65"/>
      <c r="Q1787" s="65"/>
      <c r="R1787" s="65"/>
    </row>
    <row r="1788" spans="1:18" s="68" customFormat="1">
      <c r="A1788" s="61"/>
      <c r="B1788" s="62"/>
      <c r="C1788" s="62"/>
      <c r="D1788" s="63"/>
      <c r="E1788" s="61"/>
      <c r="F1788" s="61"/>
      <c r="G1788" s="61"/>
      <c r="H1788" s="64"/>
      <c r="I1788" s="74"/>
      <c r="K1788" s="65"/>
      <c r="L1788" s="65"/>
      <c r="M1788" s="65"/>
      <c r="N1788" s="65"/>
      <c r="O1788" s="65"/>
      <c r="P1788" s="65"/>
      <c r="Q1788" s="65"/>
      <c r="R1788" s="65"/>
    </row>
    <row r="1789" spans="1:18" s="68" customFormat="1">
      <c r="A1789" s="61"/>
      <c r="B1789" s="62"/>
      <c r="C1789" s="62"/>
      <c r="D1789" s="63"/>
      <c r="E1789" s="61"/>
      <c r="F1789" s="61"/>
      <c r="G1789" s="61"/>
      <c r="H1789" s="64"/>
      <c r="I1789" s="74"/>
      <c r="K1789" s="65"/>
      <c r="L1789" s="65"/>
      <c r="M1789" s="65"/>
      <c r="N1789" s="65"/>
      <c r="O1789" s="65"/>
      <c r="P1789" s="65"/>
      <c r="Q1789" s="65"/>
      <c r="R1789" s="65"/>
    </row>
    <row r="1790" spans="1:18" s="68" customFormat="1">
      <c r="A1790" s="61"/>
      <c r="B1790" s="62"/>
      <c r="C1790" s="62"/>
      <c r="D1790" s="63"/>
      <c r="E1790" s="61"/>
      <c r="F1790" s="61"/>
      <c r="G1790" s="61"/>
      <c r="H1790" s="64"/>
      <c r="I1790" s="74"/>
      <c r="K1790" s="65"/>
      <c r="L1790" s="65"/>
      <c r="M1790" s="65"/>
      <c r="N1790" s="65"/>
      <c r="O1790" s="65"/>
      <c r="P1790" s="65"/>
      <c r="Q1790" s="65"/>
      <c r="R1790" s="65"/>
    </row>
    <row r="1791" spans="1:18" s="68" customFormat="1">
      <c r="A1791" s="61"/>
      <c r="B1791" s="62"/>
      <c r="C1791" s="62"/>
      <c r="D1791" s="63"/>
      <c r="E1791" s="61"/>
      <c r="F1791" s="61"/>
      <c r="G1791" s="61"/>
      <c r="H1791" s="64"/>
      <c r="I1791" s="74"/>
      <c r="K1791" s="65"/>
      <c r="L1791" s="65"/>
      <c r="M1791" s="65"/>
      <c r="N1791" s="65"/>
      <c r="O1791" s="65"/>
      <c r="P1791" s="65"/>
      <c r="Q1791" s="65"/>
      <c r="R1791" s="65"/>
    </row>
    <row r="1792" spans="1:18" s="68" customFormat="1">
      <c r="A1792" s="61"/>
      <c r="B1792" s="62"/>
      <c r="C1792" s="62"/>
      <c r="D1792" s="63"/>
      <c r="E1792" s="61"/>
      <c r="F1792" s="61"/>
      <c r="G1792" s="61"/>
      <c r="H1792" s="64"/>
      <c r="I1792" s="74"/>
      <c r="K1792" s="65"/>
      <c r="L1792" s="65"/>
      <c r="M1792" s="65"/>
      <c r="N1792" s="65"/>
      <c r="O1792" s="65"/>
      <c r="P1792" s="65"/>
      <c r="Q1792" s="65"/>
      <c r="R1792" s="65"/>
    </row>
    <row r="1793" spans="1:18" s="68" customFormat="1">
      <c r="A1793" s="61"/>
      <c r="B1793" s="62"/>
      <c r="C1793" s="62"/>
      <c r="D1793" s="63"/>
      <c r="E1793" s="61"/>
      <c r="F1793" s="61"/>
      <c r="G1793" s="61"/>
      <c r="H1793" s="64"/>
      <c r="I1793" s="74"/>
      <c r="K1793" s="65"/>
      <c r="L1793" s="65"/>
      <c r="M1793" s="65"/>
      <c r="N1793" s="65"/>
      <c r="O1793" s="65"/>
      <c r="P1793" s="65"/>
      <c r="Q1793" s="65"/>
      <c r="R1793" s="65"/>
    </row>
    <row r="1794" spans="1:18" s="68" customFormat="1">
      <c r="A1794" s="61"/>
      <c r="B1794" s="62"/>
      <c r="C1794" s="62"/>
      <c r="D1794" s="63"/>
      <c r="E1794" s="61"/>
      <c r="F1794" s="61"/>
      <c r="G1794" s="61"/>
      <c r="H1794" s="64"/>
      <c r="I1794" s="74"/>
      <c r="K1794" s="65"/>
      <c r="L1794" s="65"/>
      <c r="M1794" s="65"/>
      <c r="N1794" s="65"/>
      <c r="O1794" s="65"/>
      <c r="P1794" s="65"/>
      <c r="Q1794" s="65"/>
      <c r="R1794" s="65"/>
    </row>
    <row r="1795" spans="1:18" s="68" customFormat="1">
      <c r="A1795" s="61"/>
      <c r="B1795" s="62"/>
      <c r="C1795" s="62"/>
      <c r="D1795" s="63"/>
      <c r="E1795" s="61"/>
      <c r="F1795" s="61"/>
      <c r="G1795" s="61"/>
      <c r="H1795" s="64"/>
      <c r="I1795" s="74"/>
      <c r="K1795" s="65"/>
      <c r="L1795" s="65"/>
      <c r="M1795" s="65"/>
      <c r="N1795" s="65"/>
      <c r="O1795" s="65"/>
      <c r="P1795" s="65"/>
      <c r="Q1795" s="65"/>
      <c r="R1795" s="65"/>
    </row>
    <row r="1796" spans="1:18" s="68" customFormat="1">
      <c r="A1796" s="61"/>
      <c r="B1796" s="62"/>
      <c r="C1796" s="62"/>
      <c r="D1796" s="63"/>
      <c r="E1796" s="61"/>
      <c r="F1796" s="61"/>
      <c r="G1796" s="61"/>
      <c r="H1796" s="64"/>
      <c r="I1796" s="74"/>
      <c r="K1796" s="65"/>
      <c r="L1796" s="65"/>
      <c r="M1796" s="65"/>
      <c r="N1796" s="65"/>
      <c r="O1796" s="65"/>
      <c r="P1796" s="65"/>
      <c r="Q1796" s="65"/>
      <c r="R1796" s="65"/>
    </row>
    <row r="1797" spans="1:18" s="68" customFormat="1">
      <c r="A1797" s="61"/>
      <c r="B1797" s="62"/>
      <c r="C1797" s="62"/>
      <c r="D1797" s="63"/>
      <c r="E1797" s="61"/>
      <c r="F1797" s="61"/>
      <c r="G1797" s="61"/>
      <c r="H1797" s="64"/>
      <c r="I1797" s="74"/>
      <c r="K1797" s="65"/>
      <c r="L1797" s="65"/>
      <c r="M1797" s="65"/>
      <c r="N1797" s="65"/>
      <c r="O1797" s="65"/>
      <c r="P1797" s="65"/>
      <c r="Q1797" s="65"/>
      <c r="R1797" s="65"/>
    </row>
    <row r="1798" spans="1:18" s="68" customFormat="1">
      <c r="A1798" s="61"/>
      <c r="B1798" s="62"/>
      <c r="C1798" s="62"/>
      <c r="D1798" s="63"/>
      <c r="E1798" s="61"/>
      <c r="F1798" s="61"/>
      <c r="G1798" s="61"/>
      <c r="H1798" s="64"/>
      <c r="I1798" s="74"/>
      <c r="K1798" s="65"/>
      <c r="L1798" s="65"/>
      <c r="M1798" s="65"/>
      <c r="N1798" s="65"/>
      <c r="O1798" s="65"/>
      <c r="P1798" s="65"/>
      <c r="Q1798" s="65"/>
      <c r="R1798" s="65"/>
    </row>
    <row r="1799" spans="1:18" s="68" customFormat="1">
      <c r="A1799" s="61"/>
      <c r="B1799" s="62"/>
      <c r="C1799" s="62"/>
      <c r="D1799" s="63"/>
      <c r="E1799" s="61"/>
      <c r="F1799" s="61"/>
      <c r="G1799" s="61"/>
      <c r="H1799" s="64"/>
      <c r="I1799" s="74"/>
      <c r="K1799" s="65"/>
      <c r="L1799" s="65"/>
      <c r="M1799" s="65"/>
      <c r="N1799" s="65"/>
      <c r="O1799" s="65"/>
      <c r="P1799" s="65"/>
      <c r="Q1799" s="65"/>
      <c r="R1799" s="65"/>
    </row>
    <row r="1800" spans="1:18" s="68" customFormat="1">
      <c r="A1800" s="61"/>
      <c r="B1800" s="62"/>
      <c r="C1800" s="62"/>
      <c r="D1800" s="63"/>
      <c r="E1800" s="61"/>
      <c r="F1800" s="61"/>
      <c r="G1800" s="61"/>
      <c r="H1800" s="64"/>
      <c r="I1800" s="74"/>
      <c r="K1800" s="65"/>
      <c r="L1800" s="65"/>
      <c r="M1800" s="65"/>
      <c r="N1800" s="65"/>
      <c r="O1800" s="65"/>
      <c r="P1800" s="65"/>
      <c r="Q1800" s="65"/>
      <c r="R1800" s="65"/>
    </row>
    <row r="1801" spans="1:18" s="68" customFormat="1">
      <c r="A1801" s="61"/>
      <c r="B1801" s="62"/>
      <c r="C1801" s="62"/>
      <c r="D1801" s="63"/>
      <c r="E1801" s="61"/>
      <c r="F1801" s="61"/>
      <c r="G1801" s="61"/>
      <c r="H1801" s="64"/>
      <c r="I1801" s="74"/>
      <c r="K1801" s="65"/>
      <c r="L1801" s="65"/>
      <c r="M1801" s="65"/>
      <c r="N1801" s="65"/>
      <c r="O1801" s="65"/>
      <c r="P1801" s="65"/>
      <c r="Q1801" s="65"/>
      <c r="R1801" s="65"/>
    </row>
    <row r="1802" spans="1:18" s="68" customFormat="1">
      <c r="A1802" s="61"/>
      <c r="B1802" s="62"/>
      <c r="C1802" s="62"/>
      <c r="D1802" s="63"/>
      <c r="E1802" s="61"/>
      <c r="F1802" s="61"/>
      <c r="G1802" s="61"/>
      <c r="H1802" s="64"/>
      <c r="I1802" s="74"/>
      <c r="K1802" s="65"/>
      <c r="L1802" s="65"/>
      <c r="M1802" s="65"/>
      <c r="N1802" s="65"/>
      <c r="O1802" s="65"/>
      <c r="P1802" s="65"/>
      <c r="Q1802" s="65"/>
      <c r="R1802" s="65"/>
    </row>
    <row r="1803" spans="1:18" s="68" customFormat="1">
      <c r="A1803" s="61"/>
      <c r="B1803" s="62"/>
      <c r="C1803" s="62"/>
      <c r="D1803" s="63"/>
      <c r="E1803" s="61"/>
      <c r="F1803" s="61"/>
      <c r="G1803" s="61"/>
      <c r="H1803" s="64"/>
      <c r="I1803" s="74"/>
      <c r="K1803" s="65"/>
      <c r="L1803" s="65"/>
      <c r="M1803" s="65"/>
      <c r="N1803" s="65"/>
      <c r="O1803" s="65"/>
      <c r="P1803" s="65"/>
      <c r="Q1803" s="65"/>
      <c r="R1803" s="65"/>
    </row>
    <row r="1804" spans="1:18" s="68" customFormat="1">
      <c r="A1804" s="61"/>
      <c r="B1804" s="62"/>
      <c r="C1804" s="62"/>
      <c r="D1804" s="63"/>
      <c r="E1804" s="61"/>
      <c r="F1804" s="61"/>
      <c r="G1804" s="61"/>
      <c r="H1804" s="64"/>
      <c r="I1804" s="74"/>
      <c r="K1804" s="65"/>
      <c r="L1804" s="65"/>
      <c r="M1804" s="65"/>
      <c r="N1804" s="65"/>
      <c r="O1804" s="65"/>
      <c r="P1804" s="65"/>
      <c r="Q1804" s="65"/>
      <c r="R1804" s="65"/>
    </row>
    <row r="1805" spans="1:18" s="68" customFormat="1">
      <c r="A1805" s="61"/>
      <c r="B1805" s="62"/>
      <c r="C1805" s="62"/>
      <c r="D1805" s="63"/>
      <c r="E1805" s="61"/>
      <c r="F1805" s="61"/>
      <c r="G1805" s="61"/>
      <c r="H1805" s="64"/>
      <c r="I1805" s="74"/>
      <c r="K1805" s="65"/>
      <c r="L1805" s="65"/>
      <c r="M1805" s="65"/>
      <c r="N1805" s="65"/>
      <c r="O1805" s="65"/>
      <c r="P1805" s="65"/>
      <c r="Q1805" s="65"/>
      <c r="R1805" s="65"/>
    </row>
    <row r="1806" spans="1:18" s="68" customFormat="1">
      <c r="A1806" s="61"/>
      <c r="B1806" s="62"/>
      <c r="C1806" s="62"/>
      <c r="D1806" s="63"/>
      <c r="E1806" s="61"/>
      <c r="F1806" s="61"/>
      <c r="G1806" s="61"/>
      <c r="H1806" s="64"/>
      <c r="I1806" s="74"/>
      <c r="K1806" s="65"/>
      <c r="L1806" s="65"/>
      <c r="M1806" s="65"/>
      <c r="N1806" s="65"/>
      <c r="O1806" s="65"/>
      <c r="P1806" s="65"/>
      <c r="Q1806" s="65"/>
      <c r="R1806" s="65"/>
    </row>
    <row r="1807" spans="1:18" s="68" customFormat="1">
      <c r="A1807" s="61"/>
      <c r="B1807" s="62"/>
      <c r="C1807" s="62"/>
      <c r="D1807" s="63"/>
      <c r="E1807" s="61"/>
      <c r="F1807" s="61"/>
      <c r="G1807" s="61"/>
      <c r="H1807" s="64"/>
      <c r="I1807" s="74"/>
      <c r="K1807" s="65"/>
      <c r="L1807" s="65"/>
      <c r="M1807" s="65"/>
      <c r="N1807" s="65"/>
      <c r="O1807" s="65"/>
      <c r="P1807" s="65"/>
      <c r="Q1807" s="65"/>
      <c r="R1807" s="65"/>
    </row>
    <row r="1808" spans="1:18" s="68" customFormat="1">
      <c r="A1808" s="61"/>
      <c r="B1808" s="62"/>
      <c r="C1808" s="62"/>
      <c r="D1808" s="63"/>
      <c r="E1808" s="61"/>
      <c r="F1808" s="61"/>
      <c r="G1808" s="61"/>
      <c r="H1808" s="64"/>
      <c r="I1808" s="74"/>
      <c r="K1808" s="65"/>
      <c r="L1808" s="65"/>
      <c r="M1808" s="65"/>
      <c r="N1808" s="65"/>
      <c r="O1808" s="65"/>
      <c r="P1808" s="65"/>
      <c r="Q1808" s="65"/>
      <c r="R1808" s="65"/>
    </row>
    <row r="1809" spans="1:18" s="68" customFormat="1">
      <c r="A1809" s="61"/>
      <c r="B1809" s="62"/>
      <c r="C1809" s="62"/>
      <c r="D1809" s="63"/>
      <c r="E1809" s="61"/>
      <c r="F1809" s="61"/>
      <c r="G1809" s="61"/>
      <c r="H1809" s="64"/>
      <c r="I1809" s="74"/>
      <c r="K1809" s="65"/>
      <c r="L1809" s="65"/>
      <c r="M1809" s="65"/>
      <c r="N1809" s="65"/>
      <c r="O1809" s="65"/>
      <c r="P1809" s="65"/>
      <c r="Q1809" s="65"/>
      <c r="R1809" s="65"/>
    </row>
    <row r="1810" spans="1:18" s="68" customFormat="1">
      <c r="A1810" s="61"/>
      <c r="B1810" s="62"/>
      <c r="C1810" s="62"/>
      <c r="D1810" s="63"/>
      <c r="E1810" s="61"/>
      <c r="F1810" s="61"/>
      <c r="G1810" s="61"/>
      <c r="H1810" s="64"/>
      <c r="I1810" s="74"/>
      <c r="K1810" s="65"/>
      <c r="L1810" s="65"/>
      <c r="M1810" s="65"/>
      <c r="N1810" s="65"/>
      <c r="O1810" s="65"/>
      <c r="P1810" s="65"/>
      <c r="Q1810" s="65"/>
      <c r="R1810" s="65"/>
    </row>
    <row r="1811" spans="1:18" s="68" customFormat="1">
      <c r="A1811" s="61"/>
      <c r="B1811" s="62"/>
      <c r="C1811" s="62"/>
      <c r="D1811" s="63"/>
      <c r="E1811" s="61"/>
      <c r="F1811" s="61"/>
      <c r="G1811" s="61"/>
      <c r="H1811" s="64"/>
      <c r="I1811" s="74"/>
      <c r="K1811" s="65"/>
      <c r="L1811" s="65"/>
      <c r="M1811" s="65"/>
      <c r="N1811" s="65"/>
      <c r="O1811" s="65"/>
      <c r="P1811" s="65"/>
      <c r="Q1811" s="65"/>
      <c r="R1811" s="65"/>
    </row>
    <row r="1812" spans="1:18" s="68" customFormat="1">
      <c r="A1812" s="61"/>
      <c r="B1812" s="62"/>
      <c r="C1812" s="62"/>
      <c r="D1812" s="63"/>
      <c r="E1812" s="61"/>
      <c r="F1812" s="61"/>
      <c r="G1812" s="61"/>
      <c r="H1812" s="64"/>
      <c r="I1812" s="74"/>
      <c r="K1812" s="65"/>
      <c r="L1812" s="65"/>
      <c r="M1812" s="65"/>
      <c r="N1812" s="65"/>
      <c r="O1812" s="65"/>
      <c r="P1812" s="65"/>
      <c r="Q1812" s="65"/>
      <c r="R1812" s="65"/>
    </row>
    <row r="1813" spans="1:18" s="68" customFormat="1">
      <c r="A1813" s="61"/>
      <c r="B1813" s="62"/>
      <c r="C1813" s="62"/>
      <c r="D1813" s="63"/>
      <c r="E1813" s="61"/>
      <c r="F1813" s="61"/>
      <c r="G1813" s="61"/>
      <c r="H1813" s="64"/>
      <c r="I1813" s="74"/>
      <c r="K1813" s="65"/>
      <c r="L1813" s="65"/>
      <c r="M1813" s="65"/>
      <c r="N1813" s="65"/>
      <c r="O1813" s="65"/>
      <c r="P1813" s="65"/>
      <c r="Q1813" s="65"/>
      <c r="R1813" s="65"/>
    </row>
    <row r="1814" spans="1:18" s="68" customFormat="1">
      <c r="A1814" s="61"/>
      <c r="B1814" s="62"/>
      <c r="C1814" s="62"/>
      <c r="D1814" s="63"/>
      <c r="E1814" s="61"/>
      <c r="F1814" s="61"/>
      <c r="G1814" s="61"/>
      <c r="H1814" s="64"/>
      <c r="I1814" s="74"/>
      <c r="K1814" s="65"/>
      <c r="L1814" s="65"/>
      <c r="M1814" s="65"/>
      <c r="N1814" s="65"/>
      <c r="O1814" s="65"/>
      <c r="P1814" s="65"/>
      <c r="Q1814" s="65"/>
      <c r="R1814" s="65"/>
    </row>
    <row r="1815" spans="1:18" s="68" customFormat="1">
      <c r="A1815" s="61"/>
      <c r="B1815" s="62"/>
      <c r="C1815" s="62"/>
      <c r="D1815" s="63"/>
      <c r="E1815" s="61"/>
      <c r="F1815" s="61"/>
      <c r="G1815" s="61"/>
      <c r="H1815" s="64"/>
      <c r="I1815" s="74"/>
      <c r="K1815" s="65"/>
      <c r="L1815" s="65"/>
      <c r="M1815" s="65"/>
      <c r="N1815" s="65"/>
      <c r="O1815" s="65"/>
      <c r="P1815" s="65"/>
      <c r="Q1815" s="65"/>
      <c r="R1815" s="65"/>
    </row>
    <row r="1816" spans="1:18" s="68" customFormat="1">
      <c r="A1816" s="61"/>
      <c r="B1816" s="62"/>
      <c r="C1816" s="62"/>
      <c r="D1816" s="63"/>
      <c r="E1816" s="61"/>
      <c r="F1816" s="61"/>
      <c r="G1816" s="61"/>
      <c r="H1816" s="64"/>
      <c r="I1816" s="74"/>
      <c r="K1816" s="65"/>
      <c r="L1816" s="65"/>
      <c r="M1816" s="65"/>
      <c r="N1816" s="65"/>
      <c r="O1816" s="65"/>
      <c r="P1816" s="65"/>
      <c r="Q1816" s="65"/>
      <c r="R1816" s="65"/>
    </row>
    <row r="1817" spans="1:18" s="68" customFormat="1">
      <c r="A1817" s="61"/>
      <c r="B1817" s="62"/>
      <c r="C1817" s="62"/>
      <c r="D1817" s="63"/>
      <c r="E1817" s="61"/>
      <c r="F1817" s="61"/>
      <c r="G1817" s="61"/>
      <c r="H1817" s="64"/>
      <c r="I1817" s="74"/>
      <c r="K1817" s="65"/>
      <c r="L1817" s="65"/>
      <c r="M1817" s="65"/>
      <c r="N1817" s="65"/>
      <c r="O1817" s="65"/>
      <c r="P1817" s="65"/>
      <c r="Q1817" s="65"/>
      <c r="R1817" s="65"/>
    </row>
    <row r="1818" spans="1:18" s="68" customFormat="1">
      <c r="A1818" s="61"/>
      <c r="B1818" s="62"/>
      <c r="C1818" s="62"/>
      <c r="D1818" s="63"/>
      <c r="E1818" s="61"/>
      <c r="F1818" s="61"/>
      <c r="G1818" s="61"/>
      <c r="H1818" s="64"/>
      <c r="I1818" s="74"/>
      <c r="K1818" s="65"/>
      <c r="L1818" s="65"/>
      <c r="M1818" s="65"/>
      <c r="N1818" s="65"/>
      <c r="O1818" s="65"/>
      <c r="P1818" s="65"/>
      <c r="Q1818" s="65"/>
      <c r="R1818" s="65"/>
    </row>
    <row r="1819" spans="1:18" s="68" customFormat="1">
      <c r="A1819" s="61"/>
      <c r="B1819" s="62"/>
      <c r="C1819" s="62"/>
      <c r="D1819" s="63"/>
      <c r="E1819" s="61"/>
      <c r="F1819" s="61"/>
      <c r="G1819" s="61"/>
      <c r="H1819" s="64"/>
      <c r="I1819" s="74"/>
      <c r="K1819" s="65"/>
      <c r="L1819" s="65"/>
      <c r="M1819" s="65"/>
      <c r="N1819" s="65"/>
      <c r="O1819" s="65"/>
      <c r="P1819" s="65"/>
      <c r="Q1819" s="65"/>
      <c r="R1819" s="65"/>
    </row>
    <row r="1820" spans="1:18" s="68" customFormat="1">
      <c r="A1820" s="61"/>
      <c r="B1820" s="62"/>
      <c r="C1820" s="62"/>
      <c r="D1820" s="63"/>
      <c r="E1820" s="61"/>
      <c r="F1820" s="61"/>
      <c r="G1820" s="61"/>
      <c r="H1820" s="64"/>
      <c r="I1820" s="74"/>
      <c r="K1820" s="65"/>
      <c r="L1820" s="65"/>
      <c r="M1820" s="65"/>
      <c r="N1820" s="65"/>
      <c r="O1820" s="65"/>
      <c r="P1820" s="65"/>
      <c r="Q1820" s="65"/>
      <c r="R1820" s="65"/>
    </row>
    <row r="1821" spans="1:18" s="68" customFormat="1">
      <c r="A1821" s="61"/>
      <c r="B1821" s="62"/>
      <c r="C1821" s="62"/>
      <c r="D1821" s="63"/>
      <c r="E1821" s="61"/>
      <c r="F1821" s="61"/>
      <c r="G1821" s="61"/>
      <c r="H1821" s="64"/>
      <c r="I1821" s="74"/>
      <c r="K1821" s="65"/>
      <c r="L1821" s="65"/>
      <c r="M1821" s="65"/>
      <c r="N1821" s="65"/>
      <c r="O1821" s="65"/>
      <c r="P1821" s="65"/>
      <c r="Q1821" s="65"/>
      <c r="R1821" s="65"/>
    </row>
    <row r="1822" spans="1:18" s="68" customFormat="1">
      <c r="A1822" s="61"/>
      <c r="B1822" s="62"/>
      <c r="C1822" s="62"/>
      <c r="D1822" s="63"/>
      <c r="E1822" s="61"/>
      <c r="F1822" s="61"/>
      <c r="G1822" s="61"/>
      <c r="H1822" s="64"/>
      <c r="I1822" s="74"/>
      <c r="K1822" s="65"/>
      <c r="L1822" s="65"/>
      <c r="M1822" s="65"/>
      <c r="N1822" s="65"/>
      <c r="O1822" s="65"/>
      <c r="P1822" s="65"/>
      <c r="Q1822" s="65"/>
      <c r="R1822" s="65"/>
    </row>
    <row r="1823" spans="1:18" s="68" customFormat="1">
      <c r="A1823" s="61"/>
      <c r="B1823" s="62"/>
      <c r="C1823" s="62"/>
      <c r="D1823" s="63"/>
      <c r="E1823" s="61"/>
      <c r="F1823" s="61"/>
      <c r="G1823" s="61"/>
      <c r="H1823" s="64"/>
      <c r="I1823" s="74"/>
      <c r="K1823" s="65"/>
      <c r="L1823" s="65"/>
      <c r="M1823" s="65"/>
      <c r="N1823" s="65"/>
      <c r="O1823" s="65"/>
      <c r="P1823" s="65"/>
      <c r="Q1823" s="65"/>
      <c r="R1823" s="65"/>
    </row>
    <row r="1824" spans="1:18" s="68" customFormat="1">
      <c r="A1824" s="61"/>
      <c r="B1824" s="62"/>
      <c r="C1824" s="62"/>
      <c r="D1824" s="63"/>
      <c r="E1824" s="61"/>
      <c r="F1824" s="61"/>
      <c r="G1824" s="61"/>
      <c r="H1824" s="64"/>
      <c r="I1824" s="74"/>
      <c r="K1824" s="65"/>
      <c r="L1824" s="65"/>
      <c r="M1824" s="65"/>
      <c r="N1824" s="65"/>
      <c r="O1824" s="65"/>
      <c r="P1824" s="65"/>
      <c r="Q1824" s="65"/>
      <c r="R1824" s="65"/>
    </row>
    <row r="1825" spans="1:18" s="68" customFormat="1">
      <c r="A1825" s="61"/>
      <c r="B1825" s="62"/>
      <c r="C1825" s="62"/>
      <c r="D1825" s="63"/>
      <c r="E1825" s="61"/>
      <c r="F1825" s="61"/>
      <c r="G1825" s="61"/>
      <c r="H1825" s="64"/>
      <c r="I1825" s="74"/>
      <c r="K1825" s="65"/>
      <c r="L1825" s="65"/>
      <c r="M1825" s="65"/>
      <c r="N1825" s="65"/>
      <c r="O1825" s="65"/>
      <c r="P1825" s="65"/>
      <c r="Q1825" s="65"/>
      <c r="R1825" s="65"/>
    </row>
    <row r="1826" spans="1:18" s="68" customFormat="1">
      <c r="A1826" s="61"/>
      <c r="B1826" s="62"/>
      <c r="C1826" s="62"/>
      <c r="D1826" s="63"/>
      <c r="E1826" s="61"/>
      <c r="F1826" s="61"/>
      <c r="G1826" s="61"/>
      <c r="H1826" s="64"/>
      <c r="I1826" s="74"/>
      <c r="K1826" s="65"/>
      <c r="L1826" s="65"/>
      <c r="M1826" s="65"/>
      <c r="N1826" s="65"/>
      <c r="O1826" s="65"/>
      <c r="P1826" s="65"/>
      <c r="Q1826" s="65"/>
      <c r="R1826" s="65"/>
    </row>
    <row r="1827" spans="1:18" s="68" customFormat="1">
      <c r="A1827" s="61"/>
      <c r="B1827" s="62"/>
      <c r="C1827" s="62"/>
      <c r="D1827" s="63"/>
      <c r="E1827" s="61"/>
      <c r="F1827" s="61"/>
      <c r="G1827" s="61"/>
      <c r="H1827" s="64"/>
      <c r="I1827" s="74"/>
      <c r="K1827" s="65"/>
      <c r="L1827" s="65"/>
      <c r="M1827" s="65"/>
      <c r="N1827" s="65"/>
      <c r="O1827" s="65"/>
      <c r="P1827" s="65"/>
      <c r="Q1827" s="65"/>
      <c r="R1827" s="65"/>
    </row>
    <row r="1828" spans="1:18" s="68" customFormat="1">
      <c r="A1828" s="61"/>
      <c r="B1828" s="62"/>
      <c r="C1828" s="62"/>
      <c r="D1828" s="63"/>
      <c r="E1828" s="61"/>
      <c r="F1828" s="61"/>
      <c r="G1828" s="61"/>
      <c r="H1828" s="64"/>
      <c r="I1828" s="74"/>
      <c r="K1828" s="65"/>
      <c r="L1828" s="65"/>
      <c r="M1828" s="65"/>
      <c r="N1828" s="65"/>
      <c r="O1828" s="65"/>
      <c r="P1828" s="65"/>
      <c r="Q1828" s="65"/>
      <c r="R1828" s="65"/>
    </row>
    <row r="1829" spans="1:18" s="68" customFormat="1">
      <c r="A1829" s="61"/>
      <c r="B1829" s="62"/>
      <c r="C1829" s="62"/>
      <c r="D1829" s="63"/>
      <c r="E1829" s="61"/>
      <c r="F1829" s="61"/>
      <c r="G1829" s="61"/>
      <c r="H1829" s="64"/>
      <c r="I1829" s="74"/>
      <c r="K1829" s="65"/>
      <c r="L1829" s="65"/>
      <c r="M1829" s="65"/>
      <c r="N1829" s="65"/>
      <c r="O1829" s="65"/>
      <c r="P1829" s="65"/>
      <c r="Q1829" s="65"/>
      <c r="R1829" s="65"/>
    </row>
    <row r="1830" spans="1:18" s="68" customFormat="1">
      <c r="A1830" s="61"/>
      <c r="B1830" s="62"/>
      <c r="C1830" s="62"/>
      <c r="D1830" s="63"/>
      <c r="E1830" s="61"/>
      <c r="F1830" s="61"/>
      <c r="G1830" s="61"/>
      <c r="H1830" s="64"/>
      <c r="I1830" s="74"/>
      <c r="K1830" s="65"/>
      <c r="L1830" s="65"/>
      <c r="M1830" s="65"/>
      <c r="N1830" s="65"/>
      <c r="O1830" s="65"/>
      <c r="P1830" s="65"/>
      <c r="Q1830" s="65"/>
      <c r="R1830" s="65"/>
    </row>
    <row r="1831" spans="1:18" s="68" customFormat="1">
      <c r="A1831" s="61"/>
      <c r="B1831" s="62"/>
      <c r="C1831" s="62"/>
      <c r="D1831" s="63"/>
      <c r="E1831" s="61"/>
      <c r="F1831" s="61"/>
      <c r="G1831" s="61"/>
      <c r="H1831" s="64"/>
      <c r="I1831" s="74"/>
      <c r="K1831" s="65"/>
      <c r="L1831" s="65"/>
      <c r="M1831" s="65"/>
      <c r="N1831" s="65"/>
      <c r="O1831" s="65"/>
      <c r="P1831" s="65"/>
      <c r="Q1831" s="65"/>
      <c r="R1831" s="65"/>
    </row>
    <row r="1832" spans="1:18" s="68" customFormat="1">
      <c r="A1832" s="61"/>
      <c r="B1832" s="62"/>
      <c r="C1832" s="62"/>
      <c r="D1832" s="63"/>
      <c r="E1832" s="61"/>
      <c r="F1832" s="61"/>
      <c r="G1832" s="61"/>
      <c r="H1832" s="64"/>
      <c r="I1832" s="74"/>
      <c r="K1832" s="65"/>
      <c r="L1832" s="65"/>
      <c r="M1832" s="65"/>
      <c r="N1832" s="65"/>
      <c r="O1832" s="65"/>
      <c r="P1832" s="65"/>
      <c r="Q1832" s="65"/>
      <c r="R1832" s="65"/>
    </row>
    <row r="1833" spans="1:18" s="68" customFormat="1">
      <c r="A1833" s="61"/>
      <c r="B1833" s="62"/>
      <c r="C1833" s="62"/>
      <c r="D1833" s="63"/>
      <c r="E1833" s="61"/>
      <c r="F1833" s="61"/>
      <c r="G1833" s="61"/>
      <c r="H1833" s="64"/>
      <c r="I1833" s="74"/>
      <c r="K1833" s="65"/>
      <c r="L1833" s="65"/>
      <c r="M1833" s="65"/>
      <c r="N1833" s="65"/>
      <c r="O1833" s="65"/>
      <c r="P1833" s="65"/>
      <c r="Q1833" s="65"/>
      <c r="R1833" s="65"/>
    </row>
    <row r="1834" spans="1:18" s="68" customFormat="1">
      <c r="A1834" s="61"/>
      <c r="B1834" s="62"/>
      <c r="C1834" s="62"/>
      <c r="D1834" s="63"/>
      <c r="E1834" s="61"/>
      <c r="F1834" s="61"/>
      <c r="G1834" s="61"/>
      <c r="H1834" s="64"/>
      <c r="I1834" s="74"/>
      <c r="K1834" s="65"/>
      <c r="L1834" s="65"/>
      <c r="M1834" s="65"/>
      <c r="N1834" s="65"/>
      <c r="O1834" s="65"/>
      <c r="P1834" s="65"/>
      <c r="Q1834" s="65"/>
      <c r="R1834" s="65"/>
    </row>
    <row r="1835" spans="1:18" s="68" customFormat="1">
      <c r="A1835" s="61"/>
      <c r="B1835" s="62"/>
      <c r="C1835" s="62"/>
      <c r="D1835" s="63"/>
      <c r="E1835" s="61"/>
      <c r="F1835" s="61"/>
      <c r="G1835" s="61"/>
      <c r="H1835" s="64"/>
      <c r="I1835" s="74"/>
      <c r="K1835" s="65"/>
      <c r="L1835" s="65"/>
      <c r="M1835" s="65"/>
      <c r="N1835" s="65"/>
      <c r="O1835" s="65"/>
      <c r="P1835" s="65"/>
      <c r="Q1835" s="65"/>
      <c r="R1835" s="65"/>
    </row>
    <row r="1836" spans="1:18" s="68" customFormat="1">
      <c r="A1836" s="61"/>
      <c r="B1836" s="62"/>
      <c r="C1836" s="62"/>
      <c r="D1836" s="63"/>
      <c r="E1836" s="61"/>
      <c r="F1836" s="61"/>
      <c r="G1836" s="61"/>
      <c r="H1836" s="64"/>
      <c r="I1836" s="74"/>
      <c r="K1836" s="65"/>
      <c r="L1836" s="65"/>
      <c r="M1836" s="65"/>
      <c r="N1836" s="65"/>
      <c r="O1836" s="65"/>
      <c r="P1836" s="65"/>
      <c r="Q1836" s="65"/>
      <c r="R1836" s="65"/>
    </row>
    <row r="1837" spans="1:18" s="68" customFormat="1">
      <c r="A1837" s="61"/>
      <c r="B1837" s="62"/>
      <c r="C1837" s="62"/>
      <c r="D1837" s="63"/>
      <c r="E1837" s="61"/>
      <c r="F1837" s="61"/>
      <c r="G1837" s="61"/>
      <c r="H1837" s="64"/>
      <c r="I1837" s="74"/>
      <c r="K1837" s="65"/>
      <c r="L1837" s="65"/>
      <c r="M1837" s="65"/>
      <c r="N1837" s="65"/>
      <c r="O1837" s="65"/>
      <c r="P1837" s="65"/>
      <c r="Q1837" s="65"/>
      <c r="R1837" s="65"/>
    </row>
    <row r="1838" spans="1:18" s="68" customFormat="1">
      <c r="A1838" s="61"/>
      <c r="B1838" s="62"/>
      <c r="C1838" s="62"/>
      <c r="D1838" s="63"/>
      <c r="E1838" s="61"/>
      <c r="F1838" s="61"/>
      <c r="G1838" s="61"/>
      <c r="H1838" s="64"/>
      <c r="I1838" s="74"/>
      <c r="K1838" s="65"/>
      <c r="L1838" s="65"/>
      <c r="M1838" s="65"/>
      <c r="N1838" s="65"/>
      <c r="O1838" s="65"/>
      <c r="P1838" s="65"/>
      <c r="Q1838" s="65"/>
      <c r="R1838" s="65"/>
    </row>
    <row r="1839" spans="1:18" s="68" customFormat="1">
      <c r="A1839" s="61"/>
      <c r="B1839" s="62"/>
      <c r="C1839" s="62"/>
      <c r="D1839" s="63"/>
      <c r="E1839" s="61"/>
      <c r="F1839" s="61"/>
      <c r="G1839" s="61"/>
      <c r="H1839" s="64"/>
      <c r="I1839" s="74"/>
      <c r="K1839" s="65"/>
      <c r="L1839" s="65"/>
      <c r="M1839" s="65"/>
      <c r="N1839" s="65"/>
      <c r="O1839" s="65"/>
      <c r="P1839" s="65"/>
      <c r="Q1839" s="65"/>
      <c r="R1839" s="65"/>
    </row>
    <row r="1840" spans="1:18" s="68" customFormat="1">
      <c r="A1840" s="61"/>
      <c r="B1840" s="62"/>
      <c r="C1840" s="62"/>
      <c r="D1840" s="63"/>
      <c r="E1840" s="61"/>
      <c r="F1840" s="61"/>
      <c r="G1840" s="61"/>
      <c r="H1840" s="64"/>
      <c r="I1840" s="74"/>
      <c r="K1840" s="65"/>
      <c r="L1840" s="65"/>
      <c r="M1840" s="65"/>
      <c r="N1840" s="65"/>
      <c r="O1840" s="65"/>
      <c r="P1840" s="65"/>
      <c r="Q1840" s="65"/>
      <c r="R1840" s="65"/>
    </row>
    <row r="1841" spans="1:18" s="68" customFormat="1">
      <c r="A1841" s="61"/>
      <c r="B1841" s="62"/>
      <c r="C1841" s="62"/>
      <c r="D1841" s="63"/>
      <c r="E1841" s="61"/>
      <c r="F1841" s="61"/>
      <c r="G1841" s="61"/>
      <c r="H1841" s="64"/>
      <c r="I1841" s="74"/>
      <c r="K1841" s="65"/>
      <c r="L1841" s="65"/>
      <c r="M1841" s="65"/>
      <c r="N1841" s="65"/>
      <c r="O1841" s="65"/>
      <c r="P1841" s="65"/>
      <c r="Q1841" s="65"/>
      <c r="R1841" s="65"/>
    </row>
    <row r="1842" spans="1:18" s="68" customFormat="1">
      <c r="A1842" s="61"/>
      <c r="B1842" s="62"/>
      <c r="C1842" s="62"/>
      <c r="D1842" s="63"/>
      <c r="E1842" s="61"/>
      <c r="F1842" s="61"/>
      <c r="G1842" s="61"/>
      <c r="H1842" s="64"/>
      <c r="I1842" s="74"/>
      <c r="K1842" s="65"/>
      <c r="L1842" s="65"/>
      <c r="M1842" s="65"/>
      <c r="N1842" s="65"/>
      <c r="O1842" s="65"/>
      <c r="P1842" s="65"/>
      <c r="Q1842" s="65"/>
      <c r="R1842" s="65"/>
    </row>
    <row r="1843" spans="1:18" s="68" customFormat="1">
      <c r="A1843" s="61"/>
      <c r="B1843" s="62"/>
      <c r="C1843" s="62"/>
      <c r="D1843" s="63"/>
      <c r="E1843" s="61"/>
      <c r="F1843" s="61"/>
      <c r="G1843" s="61"/>
      <c r="H1843" s="64"/>
      <c r="I1843" s="74"/>
      <c r="K1843" s="65"/>
      <c r="L1843" s="65"/>
      <c r="M1843" s="65"/>
      <c r="N1843" s="65"/>
      <c r="O1843" s="65"/>
      <c r="P1843" s="65"/>
      <c r="Q1843" s="65"/>
      <c r="R1843" s="65"/>
    </row>
    <row r="1844" spans="1:18" s="68" customFormat="1">
      <c r="A1844" s="61"/>
      <c r="B1844" s="62"/>
      <c r="C1844" s="62"/>
      <c r="D1844" s="63"/>
      <c r="E1844" s="61"/>
      <c r="F1844" s="61"/>
      <c r="G1844" s="61"/>
      <c r="H1844" s="64"/>
      <c r="I1844" s="74"/>
      <c r="K1844" s="65"/>
      <c r="L1844" s="65"/>
      <c r="M1844" s="65"/>
      <c r="N1844" s="65"/>
      <c r="O1844" s="65"/>
      <c r="P1844" s="65"/>
      <c r="Q1844" s="65"/>
      <c r="R1844" s="65"/>
    </row>
    <row r="1845" spans="1:18" s="68" customFormat="1">
      <c r="A1845" s="61"/>
      <c r="B1845" s="62"/>
      <c r="C1845" s="62"/>
      <c r="D1845" s="63"/>
      <c r="E1845" s="61"/>
      <c r="F1845" s="61"/>
      <c r="G1845" s="61"/>
      <c r="H1845" s="64"/>
      <c r="I1845" s="74"/>
      <c r="K1845" s="65"/>
      <c r="L1845" s="65"/>
      <c r="M1845" s="65"/>
      <c r="N1845" s="65"/>
      <c r="O1845" s="65"/>
      <c r="P1845" s="65"/>
      <c r="Q1845" s="65"/>
      <c r="R1845" s="65"/>
    </row>
    <row r="1846" spans="1:18" s="68" customFormat="1">
      <c r="A1846" s="61"/>
      <c r="B1846" s="62"/>
      <c r="C1846" s="62"/>
      <c r="D1846" s="63"/>
      <c r="E1846" s="61"/>
      <c r="F1846" s="61"/>
      <c r="G1846" s="61"/>
      <c r="H1846" s="64"/>
      <c r="I1846" s="74"/>
      <c r="K1846" s="65"/>
      <c r="L1846" s="65"/>
      <c r="M1846" s="65"/>
      <c r="N1846" s="65"/>
      <c r="O1846" s="65"/>
      <c r="P1846" s="65"/>
      <c r="Q1846" s="65"/>
      <c r="R1846" s="65"/>
    </row>
    <row r="1847" spans="1:18" s="68" customFormat="1">
      <c r="A1847" s="61"/>
      <c r="B1847" s="62"/>
      <c r="C1847" s="62"/>
      <c r="D1847" s="63"/>
      <c r="E1847" s="61"/>
      <c r="F1847" s="61"/>
      <c r="G1847" s="61"/>
      <c r="H1847" s="64"/>
      <c r="I1847" s="74"/>
      <c r="K1847" s="65"/>
      <c r="L1847" s="65"/>
      <c r="M1847" s="65"/>
      <c r="N1847" s="65"/>
      <c r="O1847" s="65"/>
      <c r="P1847" s="65"/>
      <c r="Q1847" s="65"/>
      <c r="R1847" s="65"/>
    </row>
    <row r="1848" spans="1:18" s="68" customFormat="1">
      <c r="A1848" s="61"/>
      <c r="B1848" s="62"/>
      <c r="C1848" s="62"/>
      <c r="D1848" s="63"/>
      <c r="E1848" s="61"/>
      <c r="F1848" s="61"/>
      <c r="G1848" s="61"/>
      <c r="H1848" s="64"/>
      <c r="I1848" s="74"/>
      <c r="K1848" s="65"/>
      <c r="L1848" s="65"/>
      <c r="M1848" s="65"/>
      <c r="N1848" s="65"/>
      <c r="O1848" s="65"/>
      <c r="P1848" s="65"/>
      <c r="Q1848" s="65"/>
      <c r="R1848" s="65"/>
    </row>
    <row r="1849" spans="1:18" s="68" customFormat="1">
      <c r="A1849" s="61"/>
      <c r="B1849" s="62"/>
      <c r="C1849" s="62"/>
      <c r="D1849" s="63"/>
      <c r="E1849" s="61"/>
      <c r="F1849" s="61"/>
      <c r="G1849" s="61"/>
      <c r="H1849" s="64"/>
      <c r="I1849" s="74"/>
      <c r="K1849" s="65"/>
      <c r="L1849" s="65"/>
      <c r="M1849" s="65"/>
      <c r="N1849" s="65"/>
      <c r="O1849" s="65"/>
      <c r="P1849" s="65"/>
      <c r="Q1849" s="65"/>
      <c r="R1849" s="65"/>
    </row>
    <row r="1850" spans="1:18" s="68" customFormat="1">
      <c r="A1850" s="61"/>
      <c r="B1850" s="62"/>
      <c r="C1850" s="62"/>
      <c r="D1850" s="63"/>
      <c r="E1850" s="61"/>
      <c r="F1850" s="61"/>
      <c r="G1850" s="61"/>
      <c r="H1850" s="64"/>
      <c r="I1850" s="74"/>
      <c r="K1850" s="65"/>
      <c r="L1850" s="65"/>
      <c r="M1850" s="65"/>
      <c r="N1850" s="65"/>
      <c r="O1850" s="65"/>
      <c r="P1850" s="65"/>
      <c r="Q1850" s="65"/>
      <c r="R1850" s="65"/>
    </row>
    <row r="1851" spans="1:18" s="68" customFormat="1">
      <c r="A1851" s="61"/>
      <c r="B1851" s="62"/>
      <c r="C1851" s="62"/>
      <c r="D1851" s="63"/>
      <c r="E1851" s="61"/>
      <c r="F1851" s="61"/>
      <c r="G1851" s="61"/>
      <c r="H1851" s="64"/>
      <c r="I1851" s="74"/>
      <c r="K1851" s="65"/>
      <c r="L1851" s="65"/>
      <c r="M1851" s="65"/>
      <c r="N1851" s="65"/>
      <c r="O1851" s="65"/>
      <c r="P1851" s="65"/>
      <c r="Q1851" s="65"/>
      <c r="R1851" s="65"/>
    </row>
    <row r="1852" spans="1:18" s="68" customFormat="1">
      <c r="A1852" s="61"/>
      <c r="B1852" s="62"/>
      <c r="C1852" s="62"/>
      <c r="D1852" s="63"/>
      <c r="E1852" s="61"/>
      <c r="F1852" s="61"/>
      <c r="G1852" s="61"/>
      <c r="H1852" s="64"/>
      <c r="I1852" s="74"/>
      <c r="K1852" s="65"/>
      <c r="L1852" s="65"/>
      <c r="M1852" s="65"/>
      <c r="N1852" s="65"/>
      <c r="O1852" s="65"/>
      <c r="P1852" s="65"/>
      <c r="Q1852" s="65"/>
      <c r="R1852" s="65"/>
    </row>
    <row r="1853" spans="1:18" s="68" customFormat="1">
      <c r="A1853" s="61"/>
      <c r="B1853" s="62"/>
      <c r="C1853" s="62"/>
      <c r="D1853" s="63"/>
      <c r="E1853" s="61"/>
      <c r="F1853" s="61"/>
      <c r="G1853" s="61"/>
      <c r="H1853" s="64"/>
      <c r="I1853" s="74"/>
      <c r="K1853" s="65"/>
      <c r="L1853" s="65"/>
      <c r="M1853" s="65"/>
      <c r="N1853" s="65"/>
      <c r="O1853" s="65"/>
      <c r="P1853" s="65"/>
      <c r="Q1853" s="65"/>
      <c r="R1853" s="65"/>
    </row>
    <row r="1854" spans="1:18" s="68" customFormat="1">
      <c r="A1854" s="61"/>
      <c r="B1854" s="62"/>
      <c r="C1854" s="62"/>
      <c r="D1854" s="63"/>
      <c r="E1854" s="61"/>
      <c r="F1854" s="61"/>
      <c r="G1854" s="61"/>
      <c r="H1854" s="64"/>
      <c r="I1854" s="74"/>
      <c r="K1854" s="65"/>
      <c r="L1854" s="65"/>
      <c r="M1854" s="65"/>
      <c r="N1854" s="65"/>
      <c r="O1854" s="65"/>
      <c r="P1854" s="65"/>
      <c r="Q1854" s="65"/>
      <c r="R1854" s="65"/>
    </row>
    <row r="1855" spans="1:18" s="68" customFormat="1">
      <c r="A1855" s="61"/>
      <c r="B1855" s="62"/>
      <c r="C1855" s="62"/>
      <c r="D1855" s="63"/>
      <c r="E1855" s="61"/>
      <c r="F1855" s="61"/>
      <c r="G1855" s="61"/>
      <c r="H1855" s="64"/>
      <c r="I1855" s="74"/>
      <c r="K1855" s="65"/>
      <c r="L1855" s="65"/>
      <c r="M1855" s="65"/>
      <c r="N1855" s="65"/>
      <c r="O1855" s="65"/>
      <c r="P1855" s="65"/>
      <c r="Q1855" s="65"/>
      <c r="R1855" s="65"/>
    </row>
    <row r="1856" spans="1:18" s="68" customFormat="1">
      <c r="A1856" s="61"/>
      <c r="B1856" s="62"/>
      <c r="C1856" s="62"/>
      <c r="D1856" s="63"/>
      <c r="E1856" s="61"/>
      <c r="F1856" s="61"/>
      <c r="G1856" s="61"/>
      <c r="H1856" s="64"/>
      <c r="I1856" s="74"/>
      <c r="K1856" s="65"/>
      <c r="L1856" s="65"/>
      <c r="M1856" s="65"/>
      <c r="N1856" s="65"/>
      <c r="O1856" s="65"/>
      <c r="P1856" s="65"/>
      <c r="Q1856" s="65"/>
      <c r="R1856" s="65"/>
    </row>
    <row r="1857" spans="1:18" s="68" customFormat="1">
      <c r="A1857" s="61"/>
      <c r="B1857" s="62"/>
      <c r="C1857" s="62"/>
      <c r="D1857" s="63"/>
      <c r="E1857" s="61"/>
      <c r="F1857" s="61"/>
      <c r="G1857" s="61"/>
      <c r="H1857" s="64"/>
      <c r="I1857" s="74"/>
      <c r="K1857" s="65"/>
      <c r="L1857" s="65"/>
      <c r="M1857" s="65"/>
      <c r="N1857" s="65"/>
      <c r="O1857" s="65"/>
      <c r="P1857" s="65"/>
      <c r="Q1857" s="65"/>
      <c r="R1857" s="65"/>
    </row>
    <row r="1858" spans="1:18" s="68" customFormat="1">
      <c r="A1858" s="61"/>
      <c r="B1858" s="62"/>
      <c r="C1858" s="62"/>
      <c r="D1858" s="63"/>
      <c r="E1858" s="61"/>
      <c r="F1858" s="61"/>
      <c r="G1858" s="61"/>
      <c r="H1858" s="64"/>
      <c r="I1858" s="74"/>
      <c r="K1858" s="65"/>
      <c r="L1858" s="65"/>
      <c r="M1858" s="65"/>
      <c r="N1858" s="65"/>
      <c r="O1858" s="65"/>
      <c r="P1858" s="65"/>
      <c r="Q1858" s="65"/>
      <c r="R1858" s="65"/>
    </row>
    <row r="1859" spans="1:18" s="68" customFormat="1">
      <c r="A1859" s="61"/>
      <c r="B1859" s="62"/>
      <c r="C1859" s="62"/>
      <c r="D1859" s="63"/>
      <c r="E1859" s="61"/>
      <c r="F1859" s="61"/>
      <c r="G1859" s="61"/>
      <c r="H1859" s="64"/>
      <c r="I1859" s="74"/>
      <c r="K1859" s="65"/>
      <c r="L1859" s="65"/>
      <c r="M1859" s="65"/>
      <c r="N1859" s="65"/>
      <c r="O1859" s="65"/>
      <c r="P1859" s="65"/>
      <c r="Q1859" s="65"/>
      <c r="R1859" s="65"/>
    </row>
    <row r="1860" spans="1:18" s="68" customFormat="1">
      <c r="A1860" s="61"/>
      <c r="B1860" s="62"/>
      <c r="C1860" s="62"/>
      <c r="D1860" s="63"/>
      <c r="E1860" s="61"/>
      <c r="F1860" s="61"/>
      <c r="G1860" s="61"/>
      <c r="H1860" s="64"/>
      <c r="I1860" s="74"/>
      <c r="K1860" s="65"/>
      <c r="L1860" s="65"/>
      <c r="M1860" s="65"/>
      <c r="N1860" s="65"/>
      <c r="O1860" s="65"/>
      <c r="P1860" s="65"/>
      <c r="Q1860" s="65"/>
      <c r="R1860" s="65"/>
    </row>
    <row r="1861" spans="1:18" s="68" customFormat="1">
      <c r="A1861" s="61"/>
      <c r="B1861" s="62"/>
      <c r="C1861" s="62"/>
      <c r="D1861" s="63"/>
      <c r="E1861" s="61"/>
      <c r="F1861" s="61"/>
      <c r="G1861" s="61"/>
      <c r="H1861" s="64"/>
      <c r="I1861" s="74"/>
      <c r="K1861" s="65"/>
      <c r="L1861" s="65"/>
      <c r="M1861" s="65"/>
      <c r="N1861" s="65"/>
      <c r="O1861" s="65"/>
      <c r="P1861" s="65"/>
      <c r="Q1861" s="65"/>
      <c r="R1861" s="65"/>
    </row>
    <row r="1862" spans="1:18" s="68" customFormat="1">
      <c r="A1862" s="61"/>
      <c r="B1862" s="62"/>
      <c r="C1862" s="62"/>
      <c r="D1862" s="63"/>
      <c r="E1862" s="61"/>
      <c r="F1862" s="61"/>
      <c r="G1862" s="61"/>
      <c r="H1862" s="64"/>
      <c r="I1862" s="74"/>
      <c r="K1862" s="65"/>
      <c r="L1862" s="65"/>
      <c r="M1862" s="65"/>
      <c r="N1862" s="65"/>
      <c r="O1862" s="65"/>
      <c r="P1862" s="65"/>
      <c r="Q1862" s="65"/>
      <c r="R1862" s="65"/>
    </row>
    <row r="1863" spans="1:18" s="68" customFormat="1">
      <c r="A1863" s="61"/>
      <c r="B1863" s="62"/>
      <c r="C1863" s="62"/>
      <c r="D1863" s="63"/>
      <c r="E1863" s="61"/>
      <c r="F1863" s="61"/>
      <c r="G1863" s="61"/>
      <c r="H1863" s="64"/>
      <c r="I1863" s="74"/>
      <c r="K1863" s="65"/>
      <c r="L1863" s="65"/>
      <c r="M1863" s="65"/>
      <c r="N1863" s="65"/>
      <c r="O1863" s="65"/>
      <c r="P1863" s="65"/>
      <c r="Q1863" s="65"/>
      <c r="R1863" s="65"/>
    </row>
    <row r="1864" spans="1:18" s="68" customFormat="1">
      <c r="A1864" s="61"/>
      <c r="B1864" s="62"/>
      <c r="C1864" s="62"/>
      <c r="D1864" s="63"/>
      <c r="E1864" s="61"/>
      <c r="F1864" s="61"/>
      <c r="G1864" s="61"/>
      <c r="H1864" s="64"/>
      <c r="I1864" s="74"/>
      <c r="K1864" s="65"/>
      <c r="L1864" s="65"/>
      <c r="M1864" s="65"/>
      <c r="N1864" s="65"/>
      <c r="O1864" s="65"/>
      <c r="P1864" s="65"/>
      <c r="Q1864" s="65"/>
      <c r="R1864" s="65"/>
    </row>
    <row r="1865" spans="1:18" s="68" customFormat="1">
      <c r="A1865" s="61"/>
      <c r="B1865" s="62"/>
      <c r="C1865" s="62"/>
      <c r="D1865" s="63"/>
      <c r="E1865" s="61"/>
      <c r="F1865" s="61"/>
      <c r="G1865" s="61"/>
      <c r="H1865" s="64"/>
      <c r="I1865" s="74"/>
      <c r="K1865" s="65"/>
      <c r="L1865" s="65"/>
      <c r="M1865" s="65"/>
      <c r="N1865" s="65"/>
      <c r="O1865" s="65"/>
      <c r="P1865" s="65"/>
      <c r="Q1865" s="65"/>
      <c r="R1865" s="65"/>
    </row>
    <row r="1866" spans="1:18" s="68" customFormat="1">
      <c r="A1866" s="61"/>
      <c r="B1866" s="62"/>
      <c r="C1866" s="62"/>
      <c r="D1866" s="63"/>
      <c r="E1866" s="61"/>
      <c r="F1866" s="61"/>
      <c r="G1866" s="61"/>
      <c r="H1866" s="64"/>
      <c r="I1866" s="74"/>
      <c r="K1866" s="65"/>
      <c r="L1866" s="65"/>
      <c r="M1866" s="65"/>
      <c r="N1866" s="65"/>
      <c r="O1866" s="65"/>
      <c r="P1866" s="65"/>
      <c r="Q1866" s="65"/>
      <c r="R1866" s="65"/>
    </row>
    <row r="1867" spans="1:18" s="68" customFormat="1">
      <c r="A1867" s="61"/>
      <c r="B1867" s="62"/>
      <c r="C1867" s="62"/>
      <c r="D1867" s="63"/>
      <c r="E1867" s="61"/>
      <c r="F1867" s="61"/>
      <c r="G1867" s="61"/>
      <c r="H1867" s="64"/>
      <c r="I1867" s="74"/>
      <c r="K1867" s="65"/>
      <c r="L1867" s="65"/>
      <c r="M1867" s="65"/>
      <c r="N1867" s="65"/>
      <c r="O1867" s="65"/>
      <c r="P1867" s="65"/>
      <c r="Q1867" s="65"/>
      <c r="R1867" s="65"/>
    </row>
    <row r="1868" spans="1:18" s="68" customFormat="1">
      <c r="A1868" s="61"/>
      <c r="B1868" s="62"/>
      <c r="C1868" s="62"/>
      <c r="D1868" s="63"/>
      <c r="E1868" s="61"/>
      <c r="F1868" s="61"/>
      <c r="G1868" s="61"/>
      <c r="H1868" s="64"/>
      <c r="I1868" s="74"/>
      <c r="K1868" s="65"/>
      <c r="L1868" s="65"/>
      <c r="M1868" s="65"/>
      <c r="N1868" s="65"/>
      <c r="O1868" s="65"/>
      <c r="P1868" s="65"/>
      <c r="Q1868" s="65"/>
      <c r="R1868" s="65"/>
    </row>
    <row r="1869" spans="1:18" s="68" customFormat="1">
      <c r="A1869" s="61"/>
      <c r="B1869" s="62"/>
      <c r="C1869" s="62"/>
      <c r="D1869" s="63"/>
      <c r="E1869" s="61"/>
      <c r="F1869" s="61"/>
      <c r="G1869" s="61"/>
      <c r="H1869" s="64"/>
      <c r="I1869" s="74"/>
      <c r="K1869" s="65"/>
      <c r="L1869" s="65"/>
      <c r="M1869" s="65"/>
      <c r="N1869" s="65"/>
      <c r="O1869" s="65"/>
      <c r="P1869" s="65"/>
      <c r="Q1869" s="65"/>
      <c r="R1869" s="65"/>
    </row>
    <row r="1870" spans="1:18" s="68" customFormat="1">
      <c r="A1870" s="61"/>
      <c r="B1870" s="62"/>
      <c r="C1870" s="62"/>
      <c r="D1870" s="63"/>
      <c r="E1870" s="61"/>
      <c r="F1870" s="61"/>
      <c r="G1870" s="61"/>
      <c r="H1870" s="64"/>
      <c r="I1870" s="74"/>
      <c r="K1870" s="65"/>
      <c r="L1870" s="65"/>
      <c r="M1870" s="65"/>
      <c r="N1870" s="65"/>
      <c r="O1870" s="65"/>
      <c r="P1870" s="65"/>
      <c r="Q1870" s="65"/>
      <c r="R1870" s="65"/>
    </row>
    <row r="1871" spans="1:18" s="68" customFormat="1">
      <c r="A1871" s="61"/>
      <c r="B1871" s="62"/>
      <c r="C1871" s="62"/>
      <c r="D1871" s="63"/>
      <c r="E1871" s="61"/>
      <c r="F1871" s="61"/>
      <c r="G1871" s="61"/>
      <c r="H1871" s="64"/>
      <c r="I1871" s="74"/>
      <c r="K1871" s="65"/>
      <c r="L1871" s="65"/>
      <c r="M1871" s="65"/>
      <c r="N1871" s="65"/>
      <c r="O1871" s="65"/>
      <c r="P1871" s="65"/>
      <c r="Q1871" s="65"/>
      <c r="R1871" s="65"/>
    </row>
    <row r="1872" spans="1:18" s="68" customFormat="1">
      <c r="A1872" s="61"/>
      <c r="B1872" s="62"/>
      <c r="C1872" s="62"/>
      <c r="D1872" s="63"/>
      <c r="E1872" s="61"/>
      <c r="F1872" s="61"/>
      <c r="G1872" s="61"/>
      <c r="H1872" s="64"/>
      <c r="I1872" s="74"/>
      <c r="K1872" s="65"/>
      <c r="L1872" s="65"/>
      <c r="M1872" s="65"/>
      <c r="N1872" s="65"/>
      <c r="O1872" s="65"/>
      <c r="P1872" s="65"/>
      <c r="Q1872" s="65"/>
      <c r="R1872" s="65"/>
    </row>
    <row r="1873" spans="1:18" s="68" customFormat="1">
      <c r="A1873" s="61"/>
      <c r="B1873" s="62"/>
      <c r="C1873" s="62"/>
      <c r="D1873" s="63"/>
      <c r="E1873" s="61"/>
      <c r="F1873" s="61"/>
      <c r="G1873" s="61"/>
      <c r="H1873" s="64"/>
      <c r="I1873" s="74"/>
      <c r="K1873" s="65"/>
      <c r="L1873" s="65"/>
      <c r="M1873" s="65"/>
      <c r="N1873" s="65"/>
      <c r="O1873" s="65"/>
      <c r="P1873" s="65"/>
      <c r="Q1873" s="65"/>
      <c r="R1873" s="65"/>
    </row>
    <row r="1874" spans="1:18" s="68" customFormat="1">
      <c r="A1874" s="61"/>
      <c r="B1874" s="62"/>
      <c r="C1874" s="62"/>
      <c r="D1874" s="63"/>
      <c r="E1874" s="61"/>
      <c r="F1874" s="61"/>
      <c r="G1874" s="61"/>
      <c r="H1874" s="64"/>
      <c r="I1874" s="74"/>
      <c r="K1874" s="65"/>
      <c r="L1874" s="65"/>
      <c r="M1874" s="65"/>
      <c r="N1874" s="65"/>
      <c r="O1874" s="65"/>
      <c r="P1874" s="65"/>
      <c r="Q1874" s="65"/>
      <c r="R1874" s="65"/>
    </row>
    <row r="1875" spans="1:18" s="68" customFormat="1">
      <c r="A1875" s="61"/>
      <c r="B1875" s="62"/>
      <c r="C1875" s="62"/>
      <c r="D1875" s="63"/>
      <c r="E1875" s="61"/>
      <c r="F1875" s="61"/>
      <c r="G1875" s="61"/>
      <c r="H1875" s="64"/>
      <c r="I1875" s="74"/>
      <c r="K1875" s="65"/>
      <c r="L1875" s="65"/>
      <c r="M1875" s="65"/>
      <c r="N1875" s="65"/>
      <c r="O1875" s="65"/>
      <c r="P1875" s="65"/>
      <c r="Q1875" s="65"/>
      <c r="R1875" s="65"/>
    </row>
    <row r="1876" spans="1:18" s="68" customFormat="1">
      <c r="A1876" s="61"/>
      <c r="B1876" s="62"/>
      <c r="C1876" s="62"/>
      <c r="D1876" s="63"/>
      <c r="E1876" s="61"/>
      <c r="F1876" s="61"/>
      <c r="G1876" s="61"/>
      <c r="H1876" s="64"/>
      <c r="I1876" s="74"/>
      <c r="K1876" s="65"/>
      <c r="L1876" s="65"/>
      <c r="M1876" s="65"/>
      <c r="N1876" s="65"/>
      <c r="O1876" s="65"/>
      <c r="P1876" s="65"/>
      <c r="Q1876" s="65"/>
      <c r="R1876" s="65"/>
    </row>
    <row r="1877" spans="1:18" s="68" customFormat="1">
      <c r="A1877" s="61"/>
      <c r="B1877" s="62"/>
      <c r="C1877" s="62"/>
      <c r="D1877" s="63"/>
      <c r="E1877" s="61"/>
      <c r="F1877" s="61"/>
      <c r="G1877" s="61"/>
      <c r="H1877" s="64"/>
      <c r="I1877" s="74"/>
      <c r="K1877" s="65"/>
      <c r="L1877" s="65"/>
      <c r="M1877" s="65"/>
      <c r="N1877" s="65"/>
      <c r="O1877" s="65"/>
      <c r="P1877" s="65"/>
      <c r="Q1877" s="65"/>
      <c r="R1877" s="65"/>
    </row>
    <row r="1878" spans="1:18" s="68" customFormat="1">
      <c r="A1878" s="61"/>
      <c r="B1878" s="62"/>
      <c r="C1878" s="62"/>
      <c r="D1878" s="63"/>
      <c r="E1878" s="61"/>
      <c r="F1878" s="61"/>
      <c r="G1878" s="61"/>
      <c r="H1878" s="64"/>
      <c r="I1878" s="74"/>
      <c r="K1878" s="65"/>
      <c r="L1878" s="65"/>
      <c r="M1878" s="65"/>
      <c r="N1878" s="65"/>
      <c r="O1878" s="65"/>
      <c r="P1878" s="65"/>
      <c r="Q1878" s="65"/>
      <c r="R1878" s="65"/>
    </row>
    <row r="1879" spans="1:18" s="68" customFormat="1">
      <c r="A1879" s="61"/>
      <c r="B1879" s="62"/>
      <c r="C1879" s="62"/>
      <c r="D1879" s="63"/>
      <c r="E1879" s="61"/>
      <c r="F1879" s="61"/>
      <c r="G1879" s="61"/>
      <c r="H1879" s="64"/>
      <c r="I1879" s="74"/>
      <c r="K1879" s="65"/>
      <c r="L1879" s="65"/>
      <c r="M1879" s="65"/>
      <c r="N1879" s="65"/>
      <c r="O1879" s="65"/>
      <c r="P1879" s="65"/>
      <c r="Q1879" s="65"/>
      <c r="R1879" s="65"/>
    </row>
    <row r="1880" spans="1:18" s="68" customFormat="1">
      <c r="A1880" s="61"/>
      <c r="B1880" s="62"/>
      <c r="C1880" s="62"/>
      <c r="D1880" s="63"/>
      <c r="E1880" s="61"/>
      <c r="F1880" s="61"/>
      <c r="G1880" s="61"/>
      <c r="H1880" s="64"/>
      <c r="I1880" s="74"/>
      <c r="K1880" s="65"/>
      <c r="L1880" s="65"/>
      <c r="M1880" s="65"/>
      <c r="N1880" s="65"/>
      <c r="O1880" s="65"/>
      <c r="P1880" s="65"/>
      <c r="Q1880" s="65"/>
      <c r="R1880" s="65"/>
    </row>
    <row r="1881" spans="1:18" s="68" customFormat="1">
      <c r="A1881" s="61"/>
      <c r="B1881" s="62"/>
      <c r="C1881" s="62"/>
      <c r="D1881" s="63"/>
      <c r="E1881" s="61"/>
      <c r="F1881" s="61"/>
      <c r="G1881" s="61"/>
      <c r="H1881" s="64"/>
      <c r="I1881" s="74"/>
      <c r="K1881" s="65"/>
      <c r="L1881" s="65"/>
      <c r="M1881" s="65"/>
      <c r="N1881" s="65"/>
      <c r="O1881" s="65"/>
      <c r="P1881" s="65"/>
      <c r="Q1881" s="65"/>
      <c r="R1881" s="65"/>
    </row>
    <row r="1882" spans="1:18" s="68" customFormat="1">
      <c r="A1882" s="61"/>
      <c r="B1882" s="62"/>
      <c r="C1882" s="62"/>
      <c r="D1882" s="63"/>
      <c r="E1882" s="61"/>
      <c r="F1882" s="61"/>
      <c r="G1882" s="61"/>
      <c r="H1882" s="64"/>
      <c r="I1882" s="74"/>
      <c r="K1882" s="65"/>
      <c r="L1882" s="65"/>
      <c r="M1882" s="65"/>
      <c r="N1882" s="65"/>
      <c r="O1882" s="65"/>
      <c r="P1882" s="65"/>
      <c r="Q1882" s="65"/>
      <c r="R1882" s="65"/>
    </row>
    <row r="1883" spans="1:18" s="68" customFormat="1">
      <c r="A1883" s="61"/>
      <c r="B1883" s="62"/>
      <c r="C1883" s="62"/>
      <c r="D1883" s="63"/>
      <c r="E1883" s="61"/>
      <c r="F1883" s="61"/>
      <c r="G1883" s="61"/>
      <c r="H1883" s="64"/>
      <c r="I1883" s="74"/>
      <c r="K1883" s="65"/>
      <c r="L1883" s="65"/>
      <c r="M1883" s="65"/>
      <c r="N1883" s="65"/>
      <c r="O1883" s="65"/>
      <c r="P1883" s="65"/>
      <c r="Q1883" s="65"/>
      <c r="R1883" s="65"/>
    </row>
    <row r="1884" spans="1:18" s="68" customFormat="1">
      <c r="A1884" s="61"/>
      <c r="B1884" s="62"/>
      <c r="C1884" s="62"/>
      <c r="D1884" s="63"/>
      <c r="E1884" s="61"/>
      <c r="F1884" s="61"/>
      <c r="G1884" s="61"/>
      <c r="H1884" s="64"/>
      <c r="I1884" s="74"/>
      <c r="K1884" s="65"/>
      <c r="L1884" s="65"/>
      <c r="M1884" s="65"/>
      <c r="N1884" s="65"/>
      <c r="O1884" s="65"/>
      <c r="P1884" s="65"/>
      <c r="Q1884" s="65"/>
      <c r="R1884" s="65"/>
    </row>
    <row r="1885" spans="1:18" s="68" customFormat="1">
      <c r="A1885" s="61"/>
      <c r="B1885" s="62"/>
      <c r="C1885" s="62"/>
      <c r="D1885" s="63"/>
      <c r="E1885" s="61"/>
      <c r="F1885" s="61"/>
      <c r="G1885" s="61"/>
      <c r="H1885" s="64"/>
      <c r="I1885" s="74"/>
      <c r="K1885" s="65"/>
      <c r="L1885" s="65"/>
      <c r="M1885" s="65"/>
      <c r="N1885" s="65"/>
      <c r="O1885" s="65"/>
      <c r="P1885" s="65"/>
      <c r="Q1885" s="65"/>
      <c r="R1885" s="65"/>
    </row>
    <row r="1886" spans="1:18" s="68" customFormat="1">
      <c r="A1886" s="61"/>
      <c r="B1886" s="62"/>
      <c r="C1886" s="62"/>
      <c r="D1886" s="63"/>
      <c r="E1886" s="61"/>
      <c r="F1886" s="61"/>
      <c r="G1886" s="61"/>
      <c r="H1886" s="64"/>
      <c r="I1886" s="74"/>
      <c r="K1886" s="65"/>
      <c r="L1886" s="65"/>
      <c r="M1886" s="65"/>
      <c r="N1886" s="65"/>
      <c r="O1886" s="65"/>
      <c r="P1886" s="65"/>
      <c r="Q1886" s="65"/>
      <c r="R1886" s="65"/>
    </row>
    <row r="1887" spans="1:18" s="68" customFormat="1">
      <c r="A1887" s="61"/>
      <c r="B1887" s="62"/>
      <c r="C1887" s="62"/>
      <c r="D1887" s="63"/>
      <c r="E1887" s="61"/>
      <c r="F1887" s="61"/>
      <c r="G1887" s="61"/>
      <c r="H1887" s="64"/>
      <c r="I1887" s="74"/>
      <c r="K1887" s="65"/>
      <c r="L1887" s="65"/>
      <c r="M1887" s="65"/>
      <c r="N1887" s="65"/>
      <c r="O1887" s="65"/>
      <c r="P1887" s="65"/>
      <c r="Q1887" s="65"/>
      <c r="R1887" s="65"/>
    </row>
    <row r="1888" spans="1:18" s="68" customFormat="1">
      <c r="A1888" s="61"/>
      <c r="B1888" s="62"/>
      <c r="C1888" s="62"/>
      <c r="D1888" s="63"/>
      <c r="E1888" s="61"/>
      <c r="F1888" s="61"/>
      <c r="G1888" s="61"/>
      <c r="H1888" s="64"/>
      <c r="I1888" s="74"/>
      <c r="K1888" s="65"/>
      <c r="L1888" s="65"/>
      <c r="M1888" s="65"/>
      <c r="N1888" s="65"/>
      <c r="O1888" s="65"/>
      <c r="P1888" s="65"/>
      <c r="Q1888" s="65"/>
      <c r="R1888" s="65"/>
    </row>
    <row r="1889" spans="1:18" s="68" customFormat="1">
      <c r="A1889" s="61"/>
      <c r="B1889" s="62"/>
      <c r="C1889" s="62"/>
      <c r="D1889" s="63"/>
      <c r="E1889" s="61"/>
      <c r="F1889" s="61"/>
      <c r="G1889" s="61"/>
      <c r="H1889" s="64"/>
      <c r="I1889" s="74"/>
      <c r="K1889" s="65"/>
      <c r="L1889" s="65"/>
      <c r="M1889" s="65"/>
      <c r="N1889" s="65"/>
      <c r="O1889" s="65"/>
      <c r="P1889" s="65"/>
      <c r="Q1889" s="65"/>
      <c r="R1889" s="65"/>
    </row>
    <row r="1890" spans="1:18" s="68" customFormat="1">
      <c r="A1890" s="61"/>
      <c r="B1890" s="62"/>
      <c r="C1890" s="62"/>
      <c r="D1890" s="63"/>
      <c r="E1890" s="61"/>
      <c r="F1890" s="61"/>
      <c r="G1890" s="61"/>
      <c r="H1890" s="64"/>
      <c r="I1890" s="74"/>
      <c r="K1890" s="65"/>
      <c r="L1890" s="65"/>
      <c r="M1890" s="65"/>
      <c r="N1890" s="65"/>
      <c r="O1890" s="65"/>
      <c r="P1890" s="65"/>
      <c r="Q1890" s="65"/>
      <c r="R1890" s="65"/>
    </row>
    <row r="1891" spans="1:18" s="68" customFormat="1">
      <c r="A1891" s="61"/>
      <c r="B1891" s="62"/>
      <c r="C1891" s="62"/>
      <c r="D1891" s="63"/>
      <c r="E1891" s="61"/>
      <c r="F1891" s="61"/>
      <c r="G1891" s="61"/>
      <c r="H1891" s="64"/>
      <c r="I1891" s="74"/>
      <c r="K1891" s="65"/>
      <c r="L1891" s="65"/>
      <c r="M1891" s="65"/>
      <c r="N1891" s="65"/>
      <c r="O1891" s="65"/>
      <c r="P1891" s="65"/>
      <c r="Q1891" s="65"/>
      <c r="R1891" s="65"/>
    </row>
    <row r="1892" spans="1:18" s="68" customFormat="1">
      <c r="A1892" s="61"/>
      <c r="B1892" s="62"/>
      <c r="C1892" s="62"/>
      <c r="D1892" s="63"/>
      <c r="E1892" s="61"/>
      <c r="F1892" s="61"/>
      <c r="G1892" s="61"/>
      <c r="H1892" s="64"/>
      <c r="I1892" s="74"/>
      <c r="K1892" s="65"/>
      <c r="L1892" s="65"/>
      <c r="M1892" s="65"/>
      <c r="N1892" s="65"/>
      <c r="O1892" s="65"/>
      <c r="P1892" s="65"/>
      <c r="Q1892" s="65"/>
      <c r="R1892" s="65"/>
    </row>
    <row r="1893" spans="1:18" s="68" customFormat="1">
      <c r="A1893" s="61"/>
      <c r="B1893" s="62"/>
      <c r="C1893" s="62"/>
      <c r="D1893" s="63"/>
      <c r="E1893" s="61"/>
      <c r="F1893" s="61"/>
      <c r="G1893" s="61"/>
      <c r="H1893" s="64"/>
      <c r="I1893" s="74"/>
      <c r="K1893" s="65"/>
      <c r="L1893" s="65"/>
      <c r="M1893" s="65"/>
      <c r="N1893" s="65"/>
      <c r="O1893" s="65"/>
      <c r="P1893" s="65"/>
      <c r="Q1893" s="65"/>
      <c r="R1893" s="65"/>
    </row>
    <row r="1894" spans="1:18" s="68" customFormat="1">
      <c r="A1894" s="61"/>
      <c r="B1894" s="62"/>
      <c r="C1894" s="62"/>
      <c r="D1894" s="63"/>
      <c r="E1894" s="61"/>
      <c r="F1894" s="61"/>
      <c r="G1894" s="61"/>
      <c r="H1894" s="64"/>
      <c r="I1894" s="74"/>
      <c r="K1894" s="65"/>
      <c r="L1894" s="65"/>
      <c r="M1894" s="65"/>
      <c r="N1894" s="65"/>
      <c r="O1894" s="65"/>
      <c r="P1894" s="65"/>
      <c r="Q1894" s="65"/>
      <c r="R1894" s="65"/>
    </row>
    <row r="1895" spans="1:18" s="68" customFormat="1">
      <c r="A1895" s="61"/>
      <c r="B1895" s="62"/>
      <c r="C1895" s="62"/>
      <c r="D1895" s="63"/>
      <c r="E1895" s="61"/>
      <c r="F1895" s="61"/>
      <c r="G1895" s="61"/>
      <c r="H1895" s="64"/>
      <c r="I1895" s="74"/>
      <c r="K1895" s="65"/>
      <c r="L1895" s="65"/>
      <c r="M1895" s="65"/>
      <c r="N1895" s="65"/>
      <c r="O1895" s="65"/>
      <c r="P1895" s="65"/>
      <c r="Q1895" s="65"/>
      <c r="R1895" s="65"/>
    </row>
    <row r="1896" spans="1:18" s="68" customFormat="1">
      <c r="A1896" s="61"/>
      <c r="B1896" s="62"/>
      <c r="C1896" s="62"/>
      <c r="D1896" s="63"/>
      <c r="E1896" s="61"/>
      <c r="F1896" s="61"/>
      <c r="G1896" s="61"/>
      <c r="H1896" s="64"/>
      <c r="I1896" s="74"/>
      <c r="K1896" s="65"/>
      <c r="L1896" s="65"/>
      <c r="M1896" s="65"/>
      <c r="N1896" s="65"/>
      <c r="O1896" s="65"/>
      <c r="P1896" s="65"/>
      <c r="Q1896" s="65"/>
      <c r="R1896" s="65"/>
    </row>
    <row r="1897" spans="1:18" s="68" customFormat="1">
      <c r="A1897" s="61"/>
      <c r="B1897" s="62"/>
      <c r="C1897" s="62"/>
      <c r="D1897" s="63"/>
      <c r="E1897" s="61"/>
      <c r="F1897" s="61"/>
      <c r="G1897" s="61"/>
      <c r="H1897" s="64"/>
      <c r="I1897" s="74"/>
      <c r="K1897" s="65"/>
      <c r="L1897" s="65"/>
      <c r="M1897" s="65"/>
      <c r="N1897" s="65"/>
      <c r="O1897" s="65"/>
      <c r="P1897" s="65"/>
      <c r="Q1897" s="65"/>
      <c r="R1897" s="65"/>
    </row>
    <row r="1898" spans="1:18" s="68" customFormat="1">
      <c r="A1898" s="61"/>
      <c r="B1898" s="62"/>
      <c r="C1898" s="62"/>
      <c r="D1898" s="63"/>
      <c r="E1898" s="61"/>
      <c r="F1898" s="61"/>
      <c r="G1898" s="61"/>
      <c r="H1898" s="64"/>
      <c r="I1898" s="74"/>
      <c r="K1898" s="65"/>
      <c r="L1898" s="65"/>
      <c r="M1898" s="65"/>
      <c r="N1898" s="65"/>
      <c r="O1898" s="65"/>
      <c r="P1898" s="65"/>
      <c r="Q1898" s="65"/>
      <c r="R1898" s="65"/>
    </row>
    <row r="1899" spans="1:18" s="68" customFormat="1">
      <c r="A1899" s="61"/>
      <c r="B1899" s="62"/>
      <c r="C1899" s="62"/>
      <c r="D1899" s="63"/>
      <c r="E1899" s="61"/>
      <c r="F1899" s="61"/>
      <c r="G1899" s="61"/>
      <c r="H1899" s="64"/>
      <c r="I1899" s="74"/>
      <c r="K1899" s="65"/>
      <c r="L1899" s="65"/>
      <c r="M1899" s="65"/>
      <c r="N1899" s="65"/>
      <c r="O1899" s="65"/>
      <c r="P1899" s="65"/>
      <c r="Q1899" s="65"/>
      <c r="R1899" s="65"/>
    </row>
    <row r="1900" spans="1:18" s="68" customFormat="1">
      <c r="A1900" s="61"/>
      <c r="B1900" s="62"/>
      <c r="C1900" s="62"/>
      <c r="D1900" s="63"/>
      <c r="E1900" s="61"/>
      <c r="F1900" s="61"/>
      <c r="G1900" s="61"/>
      <c r="H1900" s="64"/>
      <c r="I1900" s="74"/>
      <c r="K1900" s="65"/>
      <c r="L1900" s="65"/>
      <c r="M1900" s="65"/>
      <c r="N1900" s="65"/>
      <c r="O1900" s="65"/>
      <c r="P1900" s="65"/>
      <c r="Q1900" s="65"/>
      <c r="R1900" s="65"/>
    </row>
    <row r="1901" spans="1:18" s="68" customFormat="1">
      <c r="A1901" s="61"/>
      <c r="B1901" s="62"/>
      <c r="C1901" s="62"/>
      <c r="D1901" s="63"/>
      <c r="E1901" s="61"/>
      <c r="F1901" s="61"/>
      <c r="G1901" s="61"/>
      <c r="H1901" s="64"/>
      <c r="I1901" s="74"/>
      <c r="K1901" s="65"/>
      <c r="L1901" s="65"/>
      <c r="M1901" s="65"/>
      <c r="N1901" s="65"/>
      <c r="O1901" s="65"/>
      <c r="P1901" s="65"/>
      <c r="Q1901" s="65"/>
      <c r="R1901" s="65"/>
    </row>
    <row r="1902" spans="1:18" s="68" customFormat="1">
      <c r="A1902" s="61"/>
      <c r="B1902" s="62"/>
      <c r="C1902" s="62"/>
      <c r="D1902" s="63"/>
      <c r="E1902" s="61"/>
      <c r="F1902" s="61"/>
      <c r="G1902" s="61"/>
      <c r="H1902" s="64"/>
      <c r="I1902" s="74"/>
      <c r="K1902" s="65"/>
      <c r="L1902" s="65"/>
      <c r="M1902" s="65"/>
      <c r="N1902" s="65"/>
      <c r="O1902" s="65"/>
      <c r="P1902" s="65"/>
      <c r="Q1902" s="65"/>
      <c r="R1902" s="65"/>
    </row>
    <row r="1903" spans="1:18" s="68" customFormat="1">
      <c r="A1903" s="61"/>
      <c r="B1903" s="62"/>
      <c r="C1903" s="62"/>
      <c r="D1903" s="63"/>
      <c r="E1903" s="61"/>
      <c r="F1903" s="61"/>
      <c r="G1903" s="61"/>
      <c r="H1903" s="64"/>
      <c r="I1903" s="74"/>
      <c r="K1903" s="65"/>
      <c r="L1903" s="65"/>
      <c r="M1903" s="65"/>
      <c r="N1903" s="65"/>
      <c r="O1903" s="65"/>
      <c r="P1903" s="65"/>
      <c r="Q1903" s="65"/>
      <c r="R1903" s="65"/>
    </row>
    <row r="1904" spans="1:18" s="68" customFormat="1">
      <c r="A1904" s="61"/>
      <c r="B1904" s="62"/>
      <c r="C1904" s="62"/>
      <c r="D1904" s="63"/>
      <c r="E1904" s="61"/>
      <c r="F1904" s="61"/>
      <c r="G1904" s="61"/>
      <c r="H1904" s="64"/>
      <c r="I1904" s="74"/>
      <c r="K1904" s="65"/>
      <c r="L1904" s="65"/>
      <c r="M1904" s="65"/>
      <c r="N1904" s="65"/>
      <c r="O1904" s="65"/>
      <c r="P1904" s="65"/>
      <c r="Q1904" s="65"/>
      <c r="R1904" s="65"/>
    </row>
    <row r="1905" spans="1:18" s="68" customFormat="1">
      <c r="A1905" s="61"/>
      <c r="B1905" s="62"/>
      <c r="C1905" s="62"/>
      <c r="D1905" s="63"/>
      <c r="E1905" s="61"/>
      <c r="F1905" s="61"/>
      <c r="G1905" s="61"/>
      <c r="H1905" s="64"/>
      <c r="I1905" s="74"/>
      <c r="K1905" s="65"/>
      <c r="L1905" s="65"/>
      <c r="M1905" s="65"/>
      <c r="N1905" s="65"/>
      <c r="O1905" s="65"/>
      <c r="P1905" s="65"/>
      <c r="Q1905" s="65"/>
      <c r="R1905" s="65"/>
    </row>
    <row r="1906" spans="1:18" s="68" customFormat="1">
      <c r="A1906" s="61"/>
      <c r="B1906" s="62"/>
      <c r="C1906" s="62"/>
      <c r="D1906" s="63"/>
      <c r="E1906" s="61"/>
      <c r="F1906" s="61"/>
      <c r="G1906" s="61"/>
      <c r="H1906" s="64"/>
      <c r="I1906" s="74"/>
      <c r="K1906" s="65"/>
      <c r="L1906" s="65"/>
      <c r="M1906" s="65"/>
      <c r="N1906" s="65"/>
      <c r="O1906" s="65"/>
      <c r="P1906" s="65"/>
      <c r="Q1906" s="65"/>
      <c r="R1906" s="65"/>
    </row>
    <row r="1907" spans="1:18" s="68" customFormat="1">
      <c r="A1907" s="61"/>
      <c r="B1907" s="62"/>
      <c r="C1907" s="62"/>
      <c r="D1907" s="63"/>
      <c r="E1907" s="61"/>
      <c r="F1907" s="61"/>
      <c r="G1907" s="61"/>
      <c r="H1907" s="64"/>
      <c r="I1907" s="74"/>
      <c r="K1907" s="65"/>
      <c r="L1907" s="65"/>
      <c r="M1907" s="65"/>
      <c r="N1907" s="65"/>
      <c r="O1907" s="65"/>
      <c r="P1907" s="65"/>
      <c r="Q1907" s="65"/>
      <c r="R1907" s="65"/>
    </row>
    <row r="1908" spans="1:18" s="68" customFormat="1">
      <c r="A1908" s="61"/>
      <c r="B1908" s="62"/>
      <c r="C1908" s="62"/>
      <c r="D1908" s="63"/>
      <c r="E1908" s="61"/>
      <c r="F1908" s="61"/>
      <c r="G1908" s="61"/>
      <c r="H1908" s="64"/>
      <c r="I1908" s="74"/>
      <c r="K1908" s="65"/>
      <c r="L1908" s="65"/>
      <c r="M1908" s="65"/>
      <c r="N1908" s="65"/>
      <c r="O1908" s="65"/>
      <c r="P1908" s="65"/>
      <c r="Q1908" s="65"/>
      <c r="R1908" s="65"/>
    </row>
    <row r="1909" spans="1:18" s="68" customFormat="1">
      <c r="A1909" s="61"/>
      <c r="B1909" s="62"/>
      <c r="C1909" s="62"/>
      <c r="D1909" s="63"/>
      <c r="E1909" s="61"/>
      <c r="F1909" s="61"/>
      <c r="G1909" s="61"/>
      <c r="H1909" s="64"/>
      <c r="I1909" s="74"/>
      <c r="K1909" s="65"/>
      <c r="L1909" s="65"/>
      <c r="M1909" s="65"/>
      <c r="N1909" s="65"/>
      <c r="O1909" s="65"/>
      <c r="P1909" s="65"/>
      <c r="Q1909" s="65"/>
      <c r="R1909" s="65"/>
    </row>
    <row r="1910" spans="1:18" s="68" customFormat="1">
      <c r="A1910" s="61"/>
      <c r="B1910" s="62"/>
      <c r="C1910" s="62"/>
      <c r="D1910" s="63"/>
      <c r="E1910" s="61"/>
      <c r="F1910" s="61"/>
      <c r="G1910" s="61"/>
      <c r="H1910" s="64"/>
      <c r="I1910" s="74"/>
      <c r="K1910" s="65"/>
      <c r="L1910" s="65"/>
      <c r="M1910" s="65"/>
      <c r="N1910" s="65"/>
      <c r="O1910" s="65"/>
      <c r="P1910" s="65"/>
      <c r="Q1910" s="65"/>
      <c r="R1910" s="65"/>
    </row>
    <row r="1911" spans="1:18" s="68" customFormat="1">
      <c r="A1911" s="61"/>
      <c r="B1911" s="62"/>
      <c r="C1911" s="62"/>
      <c r="D1911" s="63"/>
      <c r="E1911" s="61"/>
      <c r="F1911" s="61"/>
      <c r="G1911" s="61"/>
      <c r="H1911" s="64"/>
      <c r="I1911" s="74"/>
      <c r="K1911" s="65"/>
      <c r="L1911" s="65"/>
      <c r="M1911" s="65"/>
      <c r="N1911" s="65"/>
      <c r="O1911" s="65"/>
      <c r="P1911" s="65"/>
      <c r="Q1911" s="65"/>
      <c r="R1911" s="65"/>
    </row>
    <row r="1912" spans="1:18" s="68" customFormat="1">
      <c r="A1912" s="61"/>
      <c r="B1912" s="62"/>
      <c r="C1912" s="62"/>
      <c r="D1912" s="63"/>
      <c r="E1912" s="61"/>
      <c r="F1912" s="61"/>
      <c r="G1912" s="61"/>
      <c r="H1912" s="64"/>
      <c r="I1912" s="74"/>
      <c r="K1912" s="65"/>
      <c r="L1912" s="65"/>
      <c r="M1912" s="65"/>
      <c r="N1912" s="65"/>
      <c r="O1912" s="65"/>
      <c r="P1912" s="65"/>
      <c r="Q1912" s="65"/>
      <c r="R1912" s="65"/>
    </row>
    <row r="1913" spans="1:18" s="68" customFormat="1">
      <c r="A1913" s="61"/>
      <c r="B1913" s="62"/>
      <c r="C1913" s="62"/>
      <c r="D1913" s="63"/>
      <c r="E1913" s="61"/>
      <c r="F1913" s="61"/>
      <c r="G1913" s="61"/>
      <c r="H1913" s="64"/>
      <c r="I1913" s="74"/>
      <c r="K1913" s="65"/>
      <c r="L1913" s="65"/>
      <c r="M1913" s="65"/>
      <c r="N1913" s="65"/>
      <c r="O1913" s="65"/>
      <c r="P1913" s="65"/>
      <c r="Q1913" s="65"/>
      <c r="R1913" s="65"/>
    </row>
    <row r="1914" spans="1:18" s="68" customFormat="1">
      <c r="A1914" s="61"/>
      <c r="B1914" s="62"/>
      <c r="C1914" s="62"/>
      <c r="D1914" s="63"/>
      <c r="E1914" s="61"/>
      <c r="F1914" s="61"/>
      <c r="G1914" s="61"/>
      <c r="H1914" s="64"/>
      <c r="I1914" s="74"/>
      <c r="K1914" s="65"/>
      <c r="L1914" s="65"/>
      <c r="M1914" s="65"/>
      <c r="N1914" s="65"/>
      <c r="O1914" s="65"/>
      <c r="P1914" s="65"/>
      <c r="Q1914" s="65"/>
      <c r="R1914" s="65"/>
    </row>
    <row r="1915" spans="1:18" s="68" customFormat="1">
      <c r="A1915" s="61"/>
      <c r="B1915" s="62"/>
      <c r="C1915" s="62"/>
      <c r="D1915" s="63"/>
      <c r="E1915" s="61"/>
      <c r="F1915" s="61"/>
      <c r="G1915" s="61"/>
      <c r="H1915" s="64"/>
      <c r="I1915" s="74"/>
      <c r="K1915" s="65"/>
      <c r="L1915" s="65"/>
      <c r="M1915" s="65"/>
      <c r="N1915" s="65"/>
      <c r="O1915" s="65"/>
      <c r="P1915" s="65"/>
      <c r="Q1915" s="65"/>
      <c r="R1915" s="65"/>
    </row>
    <row r="1916" spans="1:18" s="68" customFormat="1">
      <c r="A1916" s="61"/>
      <c r="B1916" s="62"/>
      <c r="C1916" s="62"/>
      <c r="D1916" s="63"/>
      <c r="E1916" s="61"/>
      <c r="F1916" s="61"/>
      <c r="G1916" s="61"/>
      <c r="H1916" s="64"/>
      <c r="I1916" s="74"/>
      <c r="K1916" s="65"/>
      <c r="L1916" s="65"/>
      <c r="M1916" s="65"/>
      <c r="N1916" s="65"/>
      <c r="O1916" s="65"/>
      <c r="P1916" s="65"/>
      <c r="Q1916" s="65"/>
      <c r="R1916" s="65"/>
    </row>
    <row r="1917" spans="1:18" s="68" customFormat="1">
      <c r="A1917" s="61"/>
      <c r="B1917" s="62"/>
      <c r="C1917" s="62"/>
      <c r="D1917" s="63"/>
      <c r="E1917" s="61"/>
      <c r="F1917" s="61"/>
      <c r="G1917" s="61"/>
      <c r="H1917" s="64"/>
      <c r="I1917" s="74"/>
      <c r="K1917" s="65"/>
      <c r="L1917" s="65"/>
      <c r="M1917" s="65"/>
      <c r="N1917" s="65"/>
      <c r="O1917" s="65"/>
      <c r="P1917" s="65"/>
      <c r="Q1917" s="65"/>
      <c r="R1917" s="65"/>
    </row>
    <row r="1918" spans="1:18" s="68" customFormat="1">
      <c r="A1918" s="61"/>
      <c r="B1918" s="62"/>
      <c r="C1918" s="62"/>
      <c r="D1918" s="63"/>
      <c r="E1918" s="61"/>
      <c r="F1918" s="61"/>
      <c r="G1918" s="61"/>
      <c r="H1918" s="64"/>
      <c r="I1918" s="74"/>
      <c r="K1918" s="65"/>
      <c r="L1918" s="65"/>
      <c r="M1918" s="65"/>
      <c r="N1918" s="65"/>
      <c r="O1918" s="65"/>
      <c r="P1918" s="65"/>
      <c r="Q1918" s="65"/>
      <c r="R1918" s="65"/>
    </row>
    <row r="1919" spans="1:18" s="68" customFormat="1">
      <c r="A1919" s="61"/>
      <c r="B1919" s="62"/>
      <c r="C1919" s="62"/>
      <c r="D1919" s="63"/>
      <c r="E1919" s="61"/>
      <c r="F1919" s="61"/>
      <c r="G1919" s="61"/>
      <c r="H1919" s="64"/>
      <c r="I1919" s="74"/>
      <c r="K1919" s="65"/>
      <c r="L1919" s="65"/>
      <c r="M1919" s="65"/>
      <c r="N1919" s="65"/>
      <c r="O1919" s="65"/>
      <c r="P1919" s="65"/>
      <c r="Q1919" s="65"/>
      <c r="R1919" s="65"/>
    </row>
    <row r="1920" spans="1:18" s="68" customFormat="1">
      <c r="A1920" s="61"/>
      <c r="B1920" s="62"/>
      <c r="C1920" s="62"/>
      <c r="D1920" s="63"/>
      <c r="E1920" s="61"/>
      <c r="F1920" s="61"/>
      <c r="G1920" s="61"/>
      <c r="H1920" s="64"/>
      <c r="I1920" s="74"/>
      <c r="K1920" s="65"/>
      <c r="L1920" s="65"/>
      <c r="M1920" s="65"/>
      <c r="N1920" s="65"/>
      <c r="O1920" s="65"/>
      <c r="P1920" s="65"/>
      <c r="Q1920" s="65"/>
      <c r="R1920" s="65"/>
    </row>
    <row r="1921" spans="1:18" s="68" customFormat="1">
      <c r="A1921" s="61"/>
      <c r="B1921" s="62"/>
      <c r="C1921" s="62"/>
      <c r="D1921" s="63"/>
      <c r="E1921" s="61"/>
      <c r="F1921" s="61"/>
      <c r="G1921" s="61"/>
      <c r="H1921" s="64"/>
      <c r="I1921" s="74"/>
      <c r="K1921" s="65"/>
      <c r="L1921" s="65"/>
      <c r="M1921" s="65"/>
      <c r="N1921" s="65"/>
      <c r="O1921" s="65"/>
      <c r="P1921" s="65"/>
      <c r="Q1921" s="65"/>
      <c r="R1921" s="65"/>
    </row>
    <row r="1922" spans="1:18" s="68" customFormat="1">
      <c r="A1922" s="61"/>
      <c r="B1922" s="62"/>
      <c r="C1922" s="62"/>
      <c r="D1922" s="63"/>
      <c r="E1922" s="61"/>
      <c r="F1922" s="61"/>
      <c r="G1922" s="61"/>
      <c r="H1922" s="64"/>
      <c r="I1922" s="74"/>
      <c r="K1922" s="65"/>
      <c r="L1922" s="65"/>
      <c r="M1922" s="65"/>
      <c r="N1922" s="65"/>
      <c r="O1922" s="65"/>
      <c r="P1922" s="65"/>
      <c r="Q1922" s="65"/>
      <c r="R1922" s="65"/>
    </row>
    <row r="1923" spans="1:18" s="68" customFormat="1">
      <c r="A1923" s="61"/>
      <c r="B1923" s="62"/>
      <c r="C1923" s="62"/>
      <c r="D1923" s="63"/>
      <c r="E1923" s="61"/>
      <c r="F1923" s="61"/>
      <c r="G1923" s="61"/>
      <c r="H1923" s="64"/>
      <c r="I1923" s="74"/>
      <c r="K1923" s="65"/>
      <c r="L1923" s="65"/>
      <c r="M1923" s="65"/>
      <c r="N1923" s="65"/>
      <c r="O1923" s="65"/>
      <c r="P1923" s="65"/>
      <c r="Q1923" s="65"/>
      <c r="R1923" s="65"/>
    </row>
    <row r="1924" spans="1:18" s="68" customFormat="1">
      <c r="A1924" s="61"/>
      <c r="B1924" s="62"/>
      <c r="C1924" s="62"/>
      <c r="D1924" s="63"/>
      <c r="E1924" s="61"/>
      <c r="F1924" s="61"/>
      <c r="G1924" s="61"/>
      <c r="H1924" s="64"/>
      <c r="I1924" s="74"/>
      <c r="K1924" s="65"/>
      <c r="L1924" s="65"/>
      <c r="M1924" s="65"/>
      <c r="N1924" s="65"/>
      <c r="O1924" s="65"/>
      <c r="P1924" s="65"/>
      <c r="Q1924" s="65"/>
      <c r="R1924" s="65"/>
    </row>
    <row r="1925" spans="1:18" s="68" customFormat="1">
      <c r="A1925" s="61"/>
      <c r="B1925" s="62"/>
      <c r="C1925" s="62"/>
      <c r="D1925" s="63"/>
      <c r="E1925" s="61"/>
      <c r="F1925" s="61"/>
      <c r="G1925" s="61"/>
      <c r="H1925" s="64"/>
      <c r="I1925" s="74"/>
      <c r="K1925" s="65"/>
      <c r="L1925" s="65"/>
      <c r="M1925" s="65"/>
      <c r="N1925" s="65"/>
      <c r="O1925" s="65"/>
      <c r="P1925" s="65"/>
      <c r="Q1925" s="65"/>
      <c r="R1925" s="65"/>
    </row>
    <row r="1926" spans="1:18" s="68" customFormat="1">
      <c r="A1926" s="61"/>
      <c r="B1926" s="62"/>
      <c r="C1926" s="62"/>
      <c r="D1926" s="63"/>
      <c r="E1926" s="61"/>
      <c r="F1926" s="61"/>
      <c r="G1926" s="61"/>
      <c r="H1926" s="64"/>
      <c r="I1926" s="74"/>
      <c r="K1926" s="65"/>
      <c r="L1926" s="65"/>
      <c r="M1926" s="65"/>
      <c r="N1926" s="65"/>
      <c r="O1926" s="65"/>
      <c r="P1926" s="65"/>
      <c r="Q1926" s="65"/>
      <c r="R1926" s="65"/>
    </row>
    <row r="1927" spans="1:18" s="68" customFormat="1">
      <c r="A1927" s="61"/>
      <c r="B1927" s="62"/>
      <c r="C1927" s="62"/>
      <c r="D1927" s="63"/>
      <c r="E1927" s="61"/>
      <c r="F1927" s="61"/>
      <c r="G1927" s="61"/>
      <c r="H1927" s="64"/>
      <c r="I1927" s="74"/>
      <c r="K1927" s="65"/>
      <c r="L1927" s="65"/>
      <c r="M1927" s="65"/>
      <c r="N1927" s="65"/>
      <c r="O1927" s="65"/>
      <c r="P1927" s="65"/>
      <c r="Q1927" s="65"/>
      <c r="R1927" s="65"/>
    </row>
    <row r="1928" spans="1:18" s="68" customFormat="1">
      <c r="A1928" s="61"/>
      <c r="B1928" s="62"/>
      <c r="C1928" s="62"/>
      <c r="D1928" s="63"/>
      <c r="E1928" s="61"/>
      <c r="F1928" s="61"/>
      <c r="G1928" s="61"/>
      <c r="H1928" s="64"/>
      <c r="I1928" s="74"/>
      <c r="K1928" s="65"/>
      <c r="L1928" s="65"/>
      <c r="M1928" s="65"/>
      <c r="N1928" s="65"/>
      <c r="O1928" s="65"/>
      <c r="P1928" s="65"/>
      <c r="Q1928" s="65"/>
      <c r="R1928" s="65"/>
    </row>
    <row r="1929" spans="1:18" s="68" customFormat="1">
      <c r="A1929" s="61"/>
      <c r="B1929" s="62"/>
      <c r="C1929" s="62"/>
      <c r="D1929" s="63"/>
      <c r="E1929" s="61"/>
      <c r="F1929" s="61"/>
      <c r="G1929" s="61"/>
      <c r="H1929" s="64"/>
      <c r="I1929" s="74"/>
      <c r="K1929" s="65"/>
      <c r="L1929" s="65"/>
      <c r="M1929" s="65"/>
      <c r="N1929" s="65"/>
      <c r="O1929" s="65"/>
      <c r="P1929" s="65"/>
      <c r="Q1929" s="65"/>
      <c r="R1929" s="65"/>
    </row>
    <row r="1930" spans="1:18" s="68" customFormat="1">
      <c r="A1930" s="61"/>
      <c r="B1930" s="62"/>
      <c r="C1930" s="62"/>
      <c r="D1930" s="63"/>
      <c r="E1930" s="61"/>
      <c r="F1930" s="61"/>
      <c r="G1930" s="61"/>
      <c r="H1930" s="64"/>
      <c r="I1930" s="74"/>
      <c r="K1930" s="65"/>
      <c r="L1930" s="65"/>
      <c r="M1930" s="65"/>
      <c r="N1930" s="65"/>
      <c r="O1930" s="65"/>
      <c r="P1930" s="65"/>
      <c r="Q1930" s="65"/>
      <c r="R1930" s="65"/>
    </row>
    <row r="1931" spans="1:18" s="68" customFormat="1">
      <c r="A1931" s="61"/>
      <c r="B1931" s="62"/>
      <c r="C1931" s="62"/>
      <c r="D1931" s="63"/>
      <c r="E1931" s="61"/>
      <c r="F1931" s="61"/>
      <c r="G1931" s="61"/>
      <c r="H1931" s="64"/>
      <c r="I1931" s="74"/>
      <c r="K1931" s="65"/>
      <c r="L1931" s="65"/>
      <c r="M1931" s="65"/>
      <c r="N1931" s="65"/>
      <c r="O1931" s="65"/>
      <c r="P1931" s="65"/>
      <c r="Q1931" s="65"/>
      <c r="R1931" s="65"/>
    </row>
    <row r="1932" spans="1:18" s="68" customFormat="1">
      <c r="A1932" s="61"/>
      <c r="B1932" s="62"/>
      <c r="C1932" s="62"/>
      <c r="D1932" s="63"/>
      <c r="E1932" s="61"/>
      <c r="F1932" s="61"/>
      <c r="G1932" s="61"/>
      <c r="H1932" s="64"/>
      <c r="I1932" s="74"/>
      <c r="K1932" s="65"/>
      <c r="L1932" s="65"/>
      <c r="M1932" s="65"/>
      <c r="N1932" s="65"/>
      <c r="O1932" s="65"/>
      <c r="P1932" s="65"/>
      <c r="Q1932" s="65"/>
      <c r="R1932" s="65"/>
    </row>
    <row r="1933" spans="1:18" s="68" customFormat="1">
      <c r="A1933" s="61"/>
      <c r="B1933" s="62"/>
      <c r="C1933" s="62"/>
      <c r="D1933" s="63"/>
      <c r="E1933" s="61"/>
      <c r="F1933" s="61"/>
      <c r="G1933" s="61"/>
      <c r="H1933" s="64"/>
      <c r="I1933" s="74"/>
      <c r="K1933" s="65"/>
      <c r="L1933" s="65"/>
      <c r="M1933" s="65"/>
      <c r="N1933" s="65"/>
      <c r="O1933" s="65"/>
      <c r="P1933" s="65"/>
      <c r="Q1933" s="65"/>
      <c r="R1933" s="65"/>
    </row>
    <row r="1934" spans="1:18" s="68" customFormat="1">
      <c r="A1934" s="61"/>
      <c r="B1934" s="62"/>
      <c r="C1934" s="62"/>
      <c r="D1934" s="63"/>
      <c r="E1934" s="61"/>
      <c r="F1934" s="61"/>
      <c r="G1934" s="61"/>
      <c r="H1934" s="64"/>
      <c r="I1934" s="74"/>
      <c r="K1934" s="65"/>
      <c r="L1934" s="65"/>
      <c r="M1934" s="65"/>
      <c r="N1934" s="65"/>
      <c r="O1934" s="65"/>
      <c r="P1934" s="65"/>
      <c r="Q1934" s="65"/>
      <c r="R1934" s="65"/>
    </row>
    <row r="1935" spans="1:18" s="68" customFormat="1">
      <c r="A1935" s="61"/>
      <c r="B1935" s="62"/>
      <c r="C1935" s="62"/>
      <c r="D1935" s="63"/>
      <c r="E1935" s="61"/>
      <c r="F1935" s="61"/>
      <c r="G1935" s="61"/>
      <c r="H1935" s="64"/>
      <c r="I1935" s="74"/>
      <c r="K1935" s="65"/>
      <c r="L1935" s="65"/>
      <c r="M1935" s="65"/>
      <c r="N1935" s="65"/>
      <c r="O1935" s="65"/>
      <c r="P1935" s="65"/>
      <c r="Q1935" s="65"/>
      <c r="R1935" s="65"/>
    </row>
    <row r="1936" spans="1:18" s="68" customFormat="1">
      <c r="A1936" s="61"/>
      <c r="B1936" s="62"/>
      <c r="C1936" s="62"/>
      <c r="D1936" s="63"/>
      <c r="E1936" s="61"/>
      <c r="F1936" s="61"/>
      <c r="G1936" s="61"/>
      <c r="H1936" s="64"/>
      <c r="I1936" s="74"/>
      <c r="K1936" s="65"/>
      <c r="L1936" s="65"/>
      <c r="M1936" s="65"/>
      <c r="N1936" s="65"/>
      <c r="O1936" s="65"/>
      <c r="P1936" s="65"/>
      <c r="Q1936" s="65"/>
      <c r="R1936" s="65"/>
    </row>
    <row r="1937" spans="1:18" s="68" customFormat="1">
      <c r="A1937" s="61"/>
      <c r="B1937" s="62"/>
      <c r="C1937" s="62"/>
      <c r="D1937" s="63"/>
      <c r="E1937" s="61"/>
      <c r="F1937" s="61"/>
      <c r="G1937" s="61"/>
      <c r="H1937" s="64"/>
      <c r="I1937" s="74"/>
      <c r="K1937" s="65"/>
      <c r="L1937" s="65"/>
      <c r="M1937" s="65"/>
      <c r="N1937" s="65"/>
      <c r="O1937" s="65"/>
      <c r="P1937" s="65"/>
      <c r="Q1937" s="65"/>
      <c r="R1937" s="65"/>
    </row>
    <row r="1938" spans="1:18" s="68" customFormat="1">
      <c r="A1938" s="61"/>
      <c r="B1938" s="62"/>
      <c r="C1938" s="62"/>
      <c r="D1938" s="63"/>
      <c r="E1938" s="61"/>
      <c r="F1938" s="61"/>
      <c r="G1938" s="61"/>
      <c r="H1938" s="64"/>
      <c r="I1938" s="74"/>
      <c r="K1938" s="65"/>
      <c r="L1938" s="65"/>
      <c r="M1938" s="65"/>
      <c r="N1938" s="65"/>
      <c r="O1938" s="65"/>
      <c r="P1938" s="65"/>
      <c r="Q1938" s="65"/>
      <c r="R1938" s="65"/>
    </row>
    <row r="1939" spans="1:18" s="68" customFormat="1">
      <c r="A1939" s="61"/>
      <c r="B1939" s="62"/>
      <c r="C1939" s="62"/>
      <c r="D1939" s="63"/>
      <c r="E1939" s="61"/>
      <c r="F1939" s="61"/>
      <c r="G1939" s="61"/>
      <c r="H1939" s="64"/>
      <c r="I1939" s="74"/>
      <c r="K1939" s="65"/>
      <c r="L1939" s="65"/>
      <c r="M1939" s="65"/>
      <c r="N1939" s="65"/>
      <c r="O1939" s="65"/>
      <c r="P1939" s="65"/>
      <c r="Q1939" s="65"/>
      <c r="R1939" s="65"/>
    </row>
    <row r="1940" spans="1:18" s="68" customFormat="1">
      <c r="A1940" s="61"/>
      <c r="B1940" s="62"/>
      <c r="C1940" s="62"/>
      <c r="D1940" s="63"/>
      <c r="E1940" s="61"/>
      <c r="F1940" s="61"/>
      <c r="G1940" s="61"/>
      <c r="H1940" s="64"/>
      <c r="I1940" s="74"/>
      <c r="K1940" s="65"/>
      <c r="L1940" s="65"/>
      <c r="M1940" s="65"/>
      <c r="N1940" s="65"/>
      <c r="O1940" s="65"/>
      <c r="P1940" s="65"/>
      <c r="Q1940" s="65"/>
      <c r="R1940" s="65"/>
    </row>
    <row r="1941" spans="1:18" s="68" customFormat="1">
      <c r="A1941" s="61"/>
      <c r="B1941" s="62"/>
      <c r="C1941" s="62"/>
      <c r="D1941" s="63"/>
      <c r="E1941" s="61"/>
      <c r="F1941" s="61"/>
      <c r="G1941" s="61"/>
      <c r="H1941" s="64"/>
      <c r="I1941" s="74"/>
      <c r="K1941" s="65"/>
      <c r="L1941" s="65"/>
      <c r="M1941" s="65"/>
      <c r="N1941" s="65"/>
      <c r="O1941" s="65"/>
      <c r="P1941" s="65"/>
      <c r="Q1941" s="65"/>
      <c r="R1941" s="65"/>
    </row>
    <row r="1942" spans="1:18" s="68" customFormat="1">
      <c r="A1942" s="61"/>
      <c r="B1942" s="62"/>
      <c r="C1942" s="62"/>
      <c r="D1942" s="63"/>
      <c r="E1942" s="61"/>
      <c r="F1942" s="61"/>
      <c r="G1942" s="61"/>
      <c r="H1942" s="64"/>
      <c r="I1942" s="74"/>
      <c r="K1942" s="65"/>
      <c r="L1942" s="65"/>
      <c r="M1942" s="65"/>
      <c r="N1942" s="65"/>
      <c r="O1942" s="65"/>
      <c r="P1942" s="65"/>
      <c r="Q1942" s="65"/>
      <c r="R1942" s="65"/>
    </row>
    <row r="1943" spans="1:18" s="68" customFormat="1">
      <c r="A1943" s="61"/>
      <c r="B1943" s="62"/>
      <c r="C1943" s="62"/>
      <c r="D1943" s="63"/>
      <c r="E1943" s="61"/>
      <c r="F1943" s="61"/>
      <c r="G1943" s="61"/>
      <c r="H1943" s="64"/>
      <c r="I1943" s="74"/>
      <c r="K1943" s="65"/>
      <c r="L1943" s="65"/>
      <c r="M1943" s="65"/>
      <c r="N1943" s="65"/>
      <c r="O1943" s="65"/>
      <c r="P1943" s="65"/>
      <c r="Q1943" s="65"/>
      <c r="R1943" s="65"/>
    </row>
    <row r="1944" spans="1:18" s="68" customFormat="1">
      <c r="A1944" s="61"/>
      <c r="B1944" s="62"/>
      <c r="C1944" s="62"/>
      <c r="D1944" s="63"/>
      <c r="E1944" s="61"/>
      <c r="F1944" s="61"/>
      <c r="G1944" s="61"/>
      <c r="H1944" s="64"/>
      <c r="I1944" s="74"/>
      <c r="K1944" s="65"/>
      <c r="L1944" s="65"/>
      <c r="M1944" s="65"/>
      <c r="N1944" s="65"/>
      <c r="O1944" s="65"/>
      <c r="P1944" s="65"/>
      <c r="Q1944" s="65"/>
      <c r="R1944" s="65"/>
    </row>
    <row r="1945" spans="1:18" s="68" customFormat="1">
      <c r="A1945" s="61"/>
      <c r="B1945" s="62"/>
      <c r="C1945" s="62"/>
      <c r="D1945" s="63"/>
      <c r="E1945" s="61"/>
      <c r="F1945" s="61"/>
      <c r="G1945" s="61"/>
      <c r="H1945" s="64"/>
      <c r="I1945" s="74"/>
      <c r="K1945" s="65"/>
      <c r="L1945" s="65"/>
      <c r="M1945" s="65"/>
      <c r="N1945" s="65"/>
      <c r="O1945" s="65"/>
      <c r="P1945" s="65"/>
      <c r="Q1945" s="65"/>
      <c r="R1945" s="65"/>
    </row>
    <row r="1946" spans="1:18" s="68" customFormat="1">
      <c r="A1946" s="61"/>
      <c r="B1946" s="62"/>
      <c r="C1946" s="62"/>
      <c r="D1946" s="63"/>
      <c r="E1946" s="61"/>
      <c r="F1946" s="61"/>
      <c r="G1946" s="61"/>
      <c r="H1946" s="64"/>
      <c r="I1946" s="74"/>
      <c r="K1946" s="65"/>
      <c r="L1946" s="65"/>
      <c r="M1946" s="65"/>
      <c r="N1946" s="65"/>
      <c r="O1946" s="65"/>
      <c r="P1946" s="65"/>
      <c r="Q1946" s="65"/>
      <c r="R1946" s="65"/>
    </row>
    <row r="1947" spans="1:18" s="68" customFormat="1">
      <c r="A1947" s="61"/>
      <c r="B1947" s="62"/>
      <c r="C1947" s="62"/>
      <c r="D1947" s="63"/>
      <c r="E1947" s="61"/>
      <c r="F1947" s="61"/>
      <c r="G1947" s="61"/>
      <c r="H1947" s="64"/>
      <c r="I1947" s="74"/>
      <c r="K1947" s="65"/>
      <c r="L1947" s="65"/>
      <c r="M1947" s="65"/>
      <c r="N1947" s="65"/>
      <c r="O1947" s="65"/>
      <c r="P1947" s="65"/>
      <c r="Q1947" s="65"/>
      <c r="R1947" s="65"/>
    </row>
    <row r="1948" spans="1:18" s="68" customFormat="1">
      <c r="A1948" s="61"/>
      <c r="B1948" s="62"/>
      <c r="C1948" s="62"/>
      <c r="D1948" s="63"/>
      <c r="E1948" s="61"/>
      <c r="F1948" s="61"/>
      <c r="G1948" s="61"/>
      <c r="H1948" s="64"/>
      <c r="I1948" s="74"/>
      <c r="K1948" s="65"/>
      <c r="L1948" s="65"/>
      <c r="M1948" s="65"/>
      <c r="N1948" s="65"/>
      <c r="O1948" s="65"/>
      <c r="P1948" s="65"/>
      <c r="Q1948" s="65"/>
      <c r="R1948" s="65"/>
    </row>
    <row r="1949" spans="1:18" s="68" customFormat="1">
      <c r="A1949" s="61"/>
      <c r="B1949" s="62"/>
      <c r="C1949" s="62"/>
      <c r="D1949" s="63"/>
      <c r="E1949" s="61"/>
      <c r="F1949" s="61"/>
      <c r="G1949" s="61"/>
      <c r="H1949" s="64"/>
      <c r="I1949" s="74"/>
      <c r="K1949" s="65"/>
      <c r="L1949" s="65"/>
      <c r="M1949" s="65"/>
      <c r="N1949" s="65"/>
      <c r="O1949" s="65"/>
      <c r="P1949" s="65"/>
      <c r="Q1949" s="65"/>
      <c r="R1949" s="65"/>
    </row>
    <row r="1950" spans="1:18" s="68" customFormat="1">
      <c r="A1950" s="61"/>
      <c r="B1950" s="62"/>
      <c r="C1950" s="62"/>
      <c r="D1950" s="63"/>
      <c r="E1950" s="61"/>
      <c r="F1950" s="61"/>
      <c r="G1950" s="61"/>
      <c r="H1950" s="64"/>
      <c r="I1950" s="74"/>
      <c r="K1950" s="65"/>
      <c r="L1950" s="65"/>
      <c r="M1950" s="65"/>
      <c r="N1950" s="65"/>
      <c r="O1950" s="65"/>
      <c r="P1950" s="65"/>
      <c r="Q1950" s="65"/>
      <c r="R1950" s="65"/>
    </row>
    <row r="1951" spans="1:18" s="68" customFormat="1">
      <c r="A1951" s="61"/>
      <c r="B1951" s="62"/>
      <c r="C1951" s="62"/>
      <c r="D1951" s="63"/>
      <c r="E1951" s="61"/>
      <c r="F1951" s="61"/>
      <c r="G1951" s="61"/>
      <c r="H1951" s="64"/>
      <c r="I1951" s="74"/>
      <c r="K1951" s="65"/>
      <c r="L1951" s="65"/>
      <c r="M1951" s="65"/>
      <c r="N1951" s="65"/>
      <c r="O1951" s="65"/>
      <c r="P1951" s="65"/>
      <c r="Q1951" s="65"/>
      <c r="R1951" s="65"/>
    </row>
    <row r="1952" spans="1:18" s="68" customFormat="1">
      <c r="A1952" s="61"/>
      <c r="B1952" s="62"/>
      <c r="C1952" s="62"/>
      <c r="D1952" s="63"/>
      <c r="E1952" s="61"/>
      <c r="F1952" s="61"/>
      <c r="G1952" s="61"/>
      <c r="H1952" s="64"/>
      <c r="I1952" s="74"/>
      <c r="K1952" s="65"/>
      <c r="L1952" s="65"/>
      <c r="M1952" s="65"/>
      <c r="N1952" s="65"/>
      <c r="O1952" s="65"/>
      <c r="P1952" s="65"/>
      <c r="Q1952" s="65"/>
      <c r="R1952" s="65"/>
    </row>
    <row r="1953" spans="1:18" s="68" customFormat="1">
      <c r="A1953" s="61"/>
      <c r="B1953" s="62"/>
      <c r="C1953" s="62"/>
      <c r="D1953" s="63"/>
      <c r="E1953" s="61"/>
      <c r="F1953" s="61"/>
      <c r="G1953" s="61"/>
      <c r="H1953" s="64"/>
      <c r="I1953" s="74"/>
      <c r="K1953" s="65"/>
      <c r="L1953" s="65"/>
      <c r="M1953" s="65"/>
      <c r="N1953" s="65"/>
      <c r="O1953" s="65"/>
      <c r="P1953" s="65"/>
      <c r="Q1953" s="65"/>
      <c r="R1953" s="65"/>
    </row>
    <row r="1954" spans="1:18" s="68" customFormat="1">
      <c r="A1954" s="61"/>
      <c r="B1954" s="62"/>
      <c r="C1954" s="62"/>
      <c r="D1954" s="63"/>
      <c r="E1954" s="61"/>
      <c r="F1954" s="61"/>
      <c r="G1954" s="61"/>
      <c r="H1954" s="64"/>
      <c r="I1954" s="74"/>
      <c r="K1954" s="65"/>
      <c r="L1954" s="65"/>
      <c r="M1954" s="65"/>
      <c r="N1954" s="65"/>
      <c r="O1954" s="65"/>
      <c r="P1954" s="65"/>
      <c r="Q1954" s="65"/>
      <c r="R1954" s="65"/>
    </row>
    <row r="1955" spans="1:18" s="68" customFormat="1">
      <c r="A1955" s="61"/>
      <c r="B1955" s="62"/>
      <c r="C1955" s="62"/>
      <c r="D1955" s="63"/>
      <c r="E1955" s="61"/>
      <c r="F1955" s="61"/>
      <c r="G1955" s="61"/>
      <c r="H1955" s="64"/>
      <c r="I1955" s="74"/>
      <c r="K1955" s="65"/>
      <c r="L1955" s="65"/>
      <c r="M1955" s="65"/>
      <c r="N1955" s="65"/>
      <c r="O1955" s="65"/>
      <c r="P1955" s="65"/>
      <c r="Q1955" s="65"/>
      <c r="R1955" s="65"/>
    </row>
    <row r="1956" spans="1:18" s="68" customFormat="1">
      <c r="A1956" s="61"/>
      <c r="B1956" s="62"/>
      <c r="C1956" s="62"/>
      <c r="D1956" s="63"/>
      <c r="E1956" s="61"/>
      <c r="F1956" s="61"/>
      <c r="G1956" s="61"/>
      <c r="H1956" s="64"/>
      <c r="I1956" s="74"/>
      <c r="K1956" s="65"/>
      <c r="L1956" s="65"/>
      <c r="M1956" s="65"/>
      <c r="N1956" s="65"/>
      <c r="O1956" s="65"/>
      <c r="P1956" s="65"/>
      <c r="Q1956" s="65"/>
      <c r="R1956" s="65"/>
    </row>
    <row r="1957" spans="1:18" s="68" customFormat="1">
      <c r="A1957" s="61"/>
      <c r="B1957" s="62"/>
      <c r="C1957" s="62"/>
      <c r="D1957" s="63"/>
      <c r="E1957" s="61"/>
      <c r="F1957" s="61"/>
      <c r="G1957" s="61"/>
      <c r="H1957" s="64"/>
      <c r="I1957" s="74"/>
      <c r="K1957" s="65"/>
      <c r="L1957" s="65"/>
      <c r="M1957" s="65"/>
      <c r="N1957" s="65"/>
      <c r="O1957" s="65"/>
      <c r="P1957" s="65"/>
      <c r="Q1957" s="65"/>
      <c r="R1957" s="65"/>
    </row>
    <row r="1958" spans="1:18" s="68" customFormat="1">
      <c r="A1958" s="61"/>
      <c r="B1958" s="62"/>
      <c r="C1958" s="62"/>
      <c r="D1958" s="63"/>
      <c r="E1958" s="61"/>
      <c r="F1958" s="61"/>
      <c r="G1958" s="61"/>
      <c r="H1958" s="64"/>
      <c r="I1958" s="74"/>
      <c r="K1958" s="65"/>
      <c r="L1958" s="65"/>
      <c r="M1958" s="65"/>
      <c r="N1958" s="65"/>
      <c r="O1958" s="65"/>
      <c r="P1958" s="65"/>
      <c r="Q1958" s="65"/>
      <c r="R1958" s="65"/>
    </row>
    <row r="1959" spans="1:18" s="68" customFormat="1">
      <c r="A1959" s="61"/>
      <c r="B1959" s="62"/>
      <c r="C1959" s="62"/>
      <c r="D1959" s="63"/>
      <c r="E1959" s="61"/>
      <c r="F1959" s="61"/>
      <c r="G1959" s="61"/>
      <c r="H1959" s="64"/>
      <c r="I1959" s="74"/>
      <c r="K1959" s="65"/>
      <c r="L1959" s="65"/>
      <c r="M1959" s="65"/>
      <c r="N1959" s="65"/>
      <c r="O1959" s="65"/>
      <c r="P1959" s="65"/>
      <c r="Q1959" s="65"/>
      <c r="R1959" s="65"/>
    </row>
    <row r="1960" spans="1:18" s="68" customFormat="1">
      <c r="A1960" s="61"/>
      <c r="B1960" s="62"/>
      <c r="C1960" s="62"/>
      <c r="D1960" s="63"/>
      <c r="E1960" s="61"/>
      <c r="F1960" s="61"/>
      <c r="G1960" s="61"/>
      <c r="H1960" s="64"/>
      <c r="I1960" s="74"/>
      <c r="K1960" s="65"/>
      <c r="L1960" s="65"/>
      <c r="M1960" s="65"/>
      <c r="N1960" s="65"/>
      <c r="O1960" s="65"/>
      <c r="P1960" s="65"/>
      <c r="Q1960" s="65"/>
      <c r="R1960" s="65"/>
    </row>
    <row r="1961" spans="1:18" s="68" customFormat="1">
      <c r="A1961" s="61"/>
      <c r="B1961" s="62"/>
      <c r="C1961" s="62"/>
      <c r="D1961" s="63"/>
      <c r="E1961" s="61"/>
      <c r="F1961" s="61"/>
      <c r="G1961" s="61"/>
      <c r="H1961" s="64"/>
      <c r="I1961" s="74"/>
      <c r="K1961" s="65"/>
      <c r="L1961" s="65"/>
      <c r="M1961" s="65"/>
      <c r="N1961" s="65"/>
      <c r="O1961" s="65"/>
      <c r="P1961" s="65"/>
      <c r="Q1961" s="65"/>
      <c r="R1961" s="65"/>
    </row>
    <row r="1962" spans="1:18" s="68" customFormat="1">
      <c r="A1962" s="61"/>
      <c r="B1962" s="62"/>
      <c r="C1962" s="62"/>
      <c r="D1962" s="63"/>
      <c r="E1962" s="61"/>
      <c r="F1962" s="61"/>
      <c r="G1962" s="61"/>
      <c r="H1962" s="64"/>
      <c r="I1962" s="74"/>
      <c r="K1962" s="65"/>
      <c r="L1962" s="65"/>
      <c r="M1962" s="65"/>
      <c r="N1962" s="65"/>
      <c r="O1962" s="65"/>
      <c r="P1962" s="65"/>
      <c r="Q1962" s="65"/>
      <c r="R1962" s="65"/>
    </row>
    <row r="1963" spans="1:18" s="68" customFormat="1">
      <c r="A1963" s="61"/>
      <c r="B1963" s="62"/>
      <c r="C1963" s="62"/>
      <c r="D1963" s="63"/>
      <c r="E1963" s="61"/>
      <c r="F1963" s="61"/>
      <c r="G1963" s="61"/>
      <c r="H1963" s="64"/>
      <c r="I1963" s="74"/>
      <c r="K1963" s="65"/>
      <c r="L1963" s="65"/>
      <c r="M1963" s="65"/>
      <c r="N1963" s="65"/>
      <c r="O1963" s="65"/>
      <c r="P1963" s="65"/>
      <c r="Q1963" s="65"/>
      <c r="R1963" s="65"/>
    </row>
    <row r="1964" spans="1:18" s="68" customFormat="1">
      <c r="A1964" s="61"/>
      <c r="B1964" s="62"/>
      <c r="C1964" s="62"/>
      <c r="D1964" s="63"/>
      <c r="E1964" s="61"/>
      <c r="F1964" s="61"/>
      <c r="G1964" s="61"/>
      <c r="H1964" s="64"/>
      <c r="I1964" s="74"/>
      <c r="K1964" s="65"/>
      <c r="L1964" s="65"/>
      <c r="M1964" s="65"/>
      <c r="N1964" s="65"/>
      <c r="O1964" s="65"/>
      <c r="P1964" s="65"/>
      <c r="Q1964" s="65"/>
      <c r="R1964" s="65"/>
    </row>
    <row r="1965" spans="1:18" s="68" customFormat="1">
      <c r="A1965" s="61"/>
      <c r="B1965" s="62"/>
      <c r="C1965" s="62"/>
      <c r="D1965" s="63"/>
      <c r="E1965" s="61"/>
      <c r="F1965" s="61"/>
      <c r="G1965" s="61"/>
      <c r="H1965" s="64"/>
      <c r="I1965" s="74"/>
      <c r="K1965" s="65"/>
      <c r="L1965" s="65"/>
      <c r="M1965" s="65"/>
      <c r="N1965" s="65"/>
      <c r="O1965" s="65"/>
      <c r="P1965" s="65"/>
      <c r="Q1965" s="65"/>
      <c r="R1965" s="65"/>
    </row>
    <row r="1966" spans="1:18" s="68" customFormat="1">
      <c r="A1966" s="61"/>
      <c r="B1966" s="62"/>
      <c r="C1966" s="62"/>
      <c r="D1966" s="63"/>
      <c r="E1966" s="61"/>
      <c r="F1966" s="61"/>
      <c r="G1966" s="61"/>
      <c r="H1966" s="64"/>
      <c r="I1966" s="74"/>
      <c r="K1966" s="65"/>
      <c r="L1966" s="65"/>
      <c r="M1966" s="65"/>
      <c r="N1966" s="65"/>
      <c r="O1966" s="65"/>
      <c r="P1966" s="65"/>
      <c r="Q1966" s="65"/>
      <c r="R1966" s="65"/>
    </row>
    <row r="1967" spans="1:18" s="68" customFormat="1">
      <c r="A1967" s="61"/>
      <c r="B1967" s="62"/>
      <c r="C1967" s="62"/>
      <c r="D1967" s="63"/>
      <c r="E1967" s="61"/>
      <c r="F1967" s="61"/>
      <c r="G1967" s="61"/>
      <c r="H1967" s="64"/>
      <c r="I1967" s="74"/>
      <c r="K1967" s="65"/>
      <c r="L1967" s="65"/>
      <c r="M1967" s="65"/>
      <c r="N1967" s="65"/>
      <c r="O1967" s="65"/>
      <c r="P1967" s="65"/>
      <c r="Q1967" s="65"/>
      <c r="R1967" s="65"/>
    </row>
    <row r="1968" spans="1:18" s="68" customFormat="1">
      <c r="A1968" s="61"/>
      <c r="B1968" s="62"/>
      <c r="C1968" s="62"/>
      <c r="D1968" s="63"/>
      <c r="E1968" s="61"/>
      <c r="F1968" s="61"/>
      <c r="G1968" s="61"/>
      <c r="H1968" s="64"/>
      <c r="I1968" s="74"/>
      <c r="K1968" s="65"/>
      <c r="L1968" s="65"/>
      <c r="M1968" s="65"/>
      <c r="N1968" s="65"/>
      <c r="O1968" s="65"/>
      <c r="P1968" s="65"/>
      <c r="Q1968" s="65"/>
      <c r="R1968" s="65"/>
    </row>
    <row r="1969" spans="1:18" s="68" customFormat="1">
      <c r="A1969" s="61"/>
      <c r="B1969" s="62"/>
      <c r="C1969" s="62"/>
      <c r="D1969" s="63"/>
      <c r="E1969" s="61"/>
      <c r="F1969" s="61"/>
      <c r="G1969" s="61"/>
      <c r="H1969" s="64"/>
      <c r="I1969" s="74"/>
      <c r="K1969" s="65"/>
      <c r="L1969" s="65"/>
      <c r="M1969" s="65"/>
      <c r="N1969" s="65"/>
      <c r="O1969" s="65"/>
      <c r="P1969" s="65"/>
      <c r="Q1969" s="65"/>
      <c r="R1969" s="65"/>
    </row>
    <row r="1970" spans="1:18" s="68" customFormat="1">
      <c r="A1970" s="61"/>
      <c r="B1970" s="62"/>
      <c r="C1970" s="62"/>
      <c r="D1970" s="63"/>
      <c r="E1970" s="61"/>
      <c r="F1970" s="61"/>
      <c r="G1970" s="61"/>
      <c r="H1970" s="64"/>
      <c r="I1970" s="74"/>
      <c r="K1970" s="65"/>
      <c r="L1970" s="65"/>
      <c r="M1970" s="65"/>
      <c r="N1970" s="65"/>
      <c r="O1970" s="65"/>
      <c r="P1970" s="65"/>
      <c r="Q1970" s="65"/>
      <c r="R1970" s="65"/>
    </row>
    <row r="1971" spans="1:18" s="68" customFormat="1">
      <c r="A1971" s="61"/>
      <c r="B1971" s="62"/>
      <c r="C1971" s="62"/>
      <c r="D1971" s="63"/>
      <c r="E1971" s="61"/>
      <c r="F1971" s="61"/>
      <c r="G1971" s="61"/>
      <c r="H1971" s="64"/>
      <c r="I1971" s="74"/>
      <c r="K1971" s="65"/>
      <c r="L1971" s="65"/>
      <c r="M1971" s="65"/>
      <c r="N1971" s="65"/>
      <c r="O1971" s="65"/>
      <c r="P1971" s="65"/>
      <c r="Q1971" s="65"/>
      <c r="R1971" s="65"/>
    </row>
    <row r="1972" spans="1:18" s="68" customFormat="1">
      <c r="A1972" s="61"/>
      <c r="B1972" s="62"/>
      <c r="C1972" s="62"/>
      <c r="D1972" s="63"/>
      <c r="E1972" s="61"/>
      <c r="F1972" s="61"/>
      <c r="G1972" s="61"/>
      <c r="H1972" s="64"/>
      <c r="I1972" s="74"/>
      <c r="K1972" s="65"/>
      <c r="L1972" s="65"/>
      <c r="M1972" s="65"/>
      <c r="N1972" s="65"/>
      <c r="O1972" s="65"/>
      <c r="P1972" s="65"/>
      <c r="Q1972" s="65"/>
      <c r="R1972" s="65"/>
    </row>
    <row r="1973" spans="1:18" s="68" customFormat="1">
      <c r="A1973" s="61"/>
      <c r="B1973" s="62"/>
      <c r="C1973" s="62"/>
      <c r="D1973" s="63"/>
      <c r="E1973" s="61"/>
      <c r="F1973" s="61"/>
      <c r="G1973" s="61"/>
      <c r="H1973" s="64"/>
      <c r="I1973" s="74"/>
      <c r="K1973" s="65"/>
      <c r="L1973" s="65"/>
      <c r="M1973" s="65"/>
      <c r="N1973" s="65"/>
      <c r="O1973" s="65"/>
      <c r="P1973" s="65"/>
      <c r="Q1973" s="65"/>
      <c r="R1973" s="65"/>
    </row>
    <row r="1974" spans="1:18" s="68" customFormat="1">
      <c r="A1974" s="61"/>
      <c r="B1974" s="62"/>
      <c r="C1974" s="62"/>
      <c r="D1974" s="63"/>
      <c r="E1974" s="61"/>
      <c r="F1974" s="61"/>
      <c r="G1974" s="61"/>
      <c r="H1974" s="64"/>
      <c r="I1974" s="74"/>
      <c r="K1974" s="65"/>
      <c r="L1974" s="65"/>
      <c r="M1974" s="65"/>
      <c r="N1974" s="65"/>
      <c r="O1974" s="65"/>
      <c r="P1974" s="65"/>
      <c r="Q1974" s="65"/>
      <c r="R1974" s="65"/>
    </row>
    <row r="1975" spans="1:18" s="68" customFormat="1">
      <c r="A1975" s="61"/>
      <c r="B1975" s="62"/>
      <c r="C1975" s="62"/>
      <c r="D1975" s="63"/>
      <c r="E1975" s="61"/>
      <c r="F1975" s="61"/>
      <c r="G1975" s="61"/>
      <c r="H1975" s="64"/>
      <c r="I1975" s="74"/>
      <c r="K1975" s="65"/>
      <c r="L1975" s="65"/>
      <c r="M1975" s="65"/>
      <c r="N1975" s="65"/>
      <c r="O1975" s="65"/>
      <c r="P1975" s="65"/>
      <c r="Q1975" s="65"/>
      <c r="R1975" s="65"/>
    </row>
    <row r="1976" spans="1:18" s="68" customFormat="1">
      <c r="A1976" s="61"/>
      <c r="B1976" s="62"/>
      <c r="C1976" s="62"/>
      <c r="D1976" s="63"/>
      <c r="E1976" s="61"/>
      <c r="F1976" s="61"/>
      <c r="G1976" s="61"/>
      <c r="H1976" s="64"/>
      <c r="I1976" s="74"/>
      <c r="K1976" s="65"/>
      <c r="L1976" s="65"/>
      <c r="M1976" s="65"/>
      <c r="N1976" s="65"/>
      <c r="O1976" s="65"/>
      <c r="P1976" s="65"/>
      <c r="Q1976" s="65"/>
      <c r="R1976" s="65"/>
    </row>
    <row r="1977" spans="1:18" s="68" customFormat="1">
      <c r="A1977" s="61"/>
      <c r="B1977" s="62"/>
      <c r="C1977" s="62"/>
      <c r="D1977" s="63"/>
      <c r="E1977" s="61"/>
      <c r="F1977" s="61"/>
      <c r="G1977" s="61"/>
      <c r="H1977" s="64"/>
      <c r="I1977" s="74"/>
      <c r="K1977" s="65"/>
      <c r="L1977" s="65"/>
      <c r="M1977" s="65"/>
      <c r="N1977" s="65"/>
      <c r="O1977" s="65"/>
      <c r="P1977" s="65"/>
      <c r="Q1977" s="65"/>
      <c r="R1977" s="65"/>
    </row>
    <row r="1978" spans="1:18" s="68" customFormat="1">
      <c r="A1978" s="61"/>
      <c r="B1978" s="62"/>
      <c r="C1978" s="62"/>
      <c r="D1978" s="63"/>
      <c r="E1978" s="61"/>
      <c r="F1978" s="61"/>
      <c r="G1978" s="61"/>
      <c r="H1978" s="64"/>
      <c r="I1978" s="74"/>
      <c r="K1978" s="65"/>
      <c r="L1978" s="65"/>
      <c r="M1978" s="65"/>
      <c r="N1978" s="65"/>
      <c r="O1978" s="65"/>
      <c r="P1978" s="65"/>
      <c r="Q1978" s="65"/>
      <c r="R1978" s="65"/>
    </row>
    <row r="1979" spans="1:18" s="68" customFormat="1">
      <c r="A1979" s="61"/>
      <c r="B1979" s="62"/>
      <c r="C1979" s="62"/>
      <c r="D1979" s="63"/>
      <c r="E1979" s="61"/>
      <c r="F1979" s="61"/>
      <c r="G1979" s="61"/>
      <c r="H1979" s="64"/>
      <c r="I1979" s="74"/>
      <c r="K1979" s="65"/>
      <c r="L1979" s="65"/>
      <c r="M1979" s="65"/>
      <c r="N1979" s="65"/>
      <c r="O1979" s="65"/>
      <c r="P1979" s="65"/>
      <c r="Q1979" s="65"/>
      <c r="R1979" s="65"/>
    </row>
    <row r="1980" spans="1:18" s="68" customFormat="1">
      <c r="A1980" s="61"/>
      <c r="B1980" s="62"/>
      <c r="C1980" s="62"/>
      <c r="D1980" s="63"/>
      <c r="E1980" s="61"/>
      <c r="F1980" s="61"/>
      <c r="G1980" s="61"/>
      <c r="H1980" s="64"/>
      <c r="I1980" s="74"/>
      <c r="K1980" s="65"/>
      <c r="L1980" s="65"/>
      <c r="M1980" s="65"/>
      <c r="N1980" s="65"/>
      <c r="O1980" s="65"/>
      <c r="P1980" s="65"/>
      <c r="Q1980" s="65"/>
      <c r="R1980" s="65"/>
    </row>
    <row r="1981" spans="1:18" s="68" customFormat="1">
      <c r="A1981" s="61"/>
      <c r="B1981" s="62"/>
      <c r="C1981" s="62"/>
      <c r="D1981" s="63"/>
      <c r="E1981" s="61"/>
      <c r="F1981" s="61"/>
      <c r="G1981" s="61"/>
      <c r="H1981" s="64"/>
      <c r="I1981" s="74"/>
      <c r="K1981" s="65"/>
      <c r="L1981" s="65"/>
      <c r="M1981" s="65"/>
      <c r="N1981" s="65"/>
      <c r="O1981" s="65"/>
      <c r="P1981" s="65"/>
      <c r="Q1981" s="65"/>
      <c r="R1981" s="65"/>
    </row>
    <row r="1982" spans="1:18" s="68" customFormat="1">
      <c r="A1982" s="61"/>
      <c r="B1982" s="62"/>
      <c r="C1982" s="62"/>
      <c r="D1982" s="63"/>
      <c r="E1982" s="61"/>
      <c r="F1982" s="61"/>
      <c r="G1982" s="61"/>
      <c r="H1982" s="64"/>
      <c r="I1982" s="74"/>
      <c r="K1982" s="65"/>
      <c r="L1982" s="65"/>
      <c r="M1982" s="65"/>
      <c r="N1982" s="65"/>
      <c r="O1982" s="65"/>
      <c r="P1982" s="65"/>
      <c r="Q1982" s="65"/>
      <c r="R1982" s="65"/>
    </row>
    <row r="1983" spans="1:18" s="68" customFormat="1">
      <c r="A1983" s="61"/>
      <c r="B1983" s="62"/>
      <c r="C1983" s="62"/>
      <c r="D1983" s="63"/>
      <c r="E1983" s="61"/>
      <c r="F1983" s="61"/>
      <c r="G1983" s="61"/>
      <c r="H1983" s="64"/>
      <c r="I1983" s="74"/>
      <c r="K1983" s="65"/>
      <c r="L1983" s="65"/>
      <c r="M1983" s="65"/>
      <c r="N1983" s="65"/>
      <c r="O1983" s="65"/>
      <c r="P1983" s="65"/>
      <c r="Q1983" s="65"/>
      <c r="R1983" s="65"/>
    </row>
    <row r="1984" spans="1:18" s="68" customFormat="1">
      <c r="A1984" s="61"/>
      <c r="B1984" s="62"/>
      <c r="C1984" s="62"/>
      <c r="D1984" s="63"/>
      <c r="E1984" s="61"/>
      <c r="F1984" s="61"/>
      <c r="G1984" s="61"/>
      <c r="H1984" s="64"/>
      <c r="I1984" s="74"/>
      <c r="K1984" s="65"/>
      <c r="L1984" s="65"/>
      <c r="M1984" s="65"/>
      <c r="N1984" s="65"/>
      <c r="O1984" s="65"/>
      <c r="P1984" s="65"/>
      <c r="Q1984" s="65"/>
      <c r="R1984" s="65"/>
    </row>
    <row r="1985" spans="1:18" s="68" customFormat="1">
      <c r="A1985" s="61"/>
      <c r="B1985" s="62"/>
      <c r="C1985" s="62"/>
      <c r="D1985" s="63"/>
      <c r="E1985" s="61"/>
      <c r="F1985" s="61"/>
      <c r="G1985" s="61"/>
      <c r="H1985" s="64"/>
      <c r="I1985" s="74"/>
      <c r="K1985" s="65"/>
      <c r="L1985" s="65"/>
      <c r="M1985" s="65"/>
      <c r="N1985" s="65"/>
      <c r="O1985" s="65"/>
      <c r="P1985" s="65"/>
      <c r="Q1985" s="65"/>
      <c r="R1985" s="65"/>
    </row>
    <row r="1986" spans="1:18" s="68" customFormat="1">
      <c r="A1986" s="61"/>
      <c r="B1986" s="62"/>
      <c r="C1986" s="62"/>
      <c r="D1986" s="63"/>
      <c r="E1986" s="61"/>
      <c r="F1986" s="61"/>
      <c r="G1986" s="61"/>
      <c r="H1986" s="64"/>
      <c r="I1986" s="74"/>
      <c r="K1986" s="65"/>
      <c r="L1986" s="65"/>
      <c r="M1986" s="65"/>
      <c r="N1986" s="65"/>
      <c r="O1986" s="65"/>
      <c r="P1986" s="65"/>
      <c r="Q1986" s="65"/>
      <c r="R1986" s="65"/>
    </row>
    <row r="1987" spans="1:18" s="68" customFormat="1">
      <c r="A1987" s="61"/>
      <c r="B1987" s="62"/>
      <c r="C1987" s="62"/>
      <c r="D1987" s="63"/>
      <c r="E1987" s="61"/>
      <c r="F1987" s="61"/>
      <c r="G1987" s="61"/>
      <c r="H1987" s="64"/>
      <c r="I1987" s="74"/>
      <c r="K1987" s="65"/>
      <c r="L1987" s="65"/>
      <c r="M1987" s="65"/>
      <c r="N1987" s="65"/>
      <c r="O1987" s="65"/>
      <c r="P1987" s="65"/>
      <c r="Q1987" s="65"/>
      <c r="R1987" s="65"/>
    </row>
    <row r="1988" spans="1:18" s="68" customFormat="1">
      <c r="A1988" s="61"/>
      <c r="B1988" s="62"/>
      <c r="C1988" s="62"/>
      <c r="D1988" s="63"/>
      <c r="E1988" s="61"/>
      <c r="F1988" s="61"/>
      <c r="G1988" s="61"/>
      <c r="H1988" s="64"/>
      <c r="I1988" s="74"/>
      <c r="K1988" s="65"/>
      <c r="L1988" s="65"/>
      <c r="M1988" s="65"/>
      <c r="N1988" s="65"/>
      <c r="O1988" s="65"/>
      <c r="P1988" s="65"/>
      <c r="Q1988" s="65"/>
      <c r="R1988" s="65"/>
    </row>
    <row r="1989" spans="1:18" s="68" customFormat="1">
      <c r="A1989" s="61"/>
      <c r="B1989" s="62"/>
      <c r="C1989" s="62"/>
      <c r="D1989" s="63"/>
      <c r="E1989" s="61"/>
      <c r="F1989" s="61"/>
      <c r="G1989" s="61"/>
      <c r="H1989" s="64"/>
      <c r="I1989" s="74"/>
      <c r="K1989" s="65"/>
      <c r="L1989" s="65"/>
      <c r="M1989" s="65"/>
      <c r="N1989" s="65"/>
      <c r="O1989" s="65"/>
      <c r="P1989" s="65"/>
      <c r="Q1989" s="65"/>
      <c r="R1989" s="65"/>
    </row>
    <row r="1990" spans="1:18" s="68" customFormat="1">
      <c r="A1990" s="61"/>
      <c r="B1990" s="62"/>
      <c r="C1990" s="62"/>
      <c r="D1990" s="63"/>
      <c r="E1990" s="61"/>
      <c r="F1990" s="61"/>
      <c r="G1990" s="61"/>
      <c r="H1990" s="64"/>
      <c r="I1990" s="74"/>
      <c r="K1990" s="65"/>
      <c r="L1990" s="65"/>
      <c r="M1990" s="65"/>
      <c r="N1990" s="65"/>
      <c r="O1990" s="65"/>
      <c r="P1990" s="65"/>
      <c r="Q1990" s="65"/>
      <c r="R1990" s="65"/>
    </row>
    <row r="1991" spans="1:18" s="68" customFormat="1">
      <c r="A1991" s="61"/>
      <c r="B1991" s="62"/>
      <c r="C1991" s="62"/>
      <c r="D1991" s="63"/>
      <c r="E1991" s="61"/>
      <c r="F1991" s="61"/>
      <c r="G1991" s="61"/>
      <c r="H1991" s="64"/>
      <c r="I1991" s="74"/>
      <c r="K1991" s="65"/>
      <c r="L1991" s="65"/>
      <c r="M1991" s="65"/>
      <c r="N1991" s="65"/>
      <c r="O1991" s="65"/>
      <c r="P1991" s="65"/>
      <c r="Q1991" s="65"/>
      <c r="R1991" s="65"/>
    </row>
    <row r="1992" spans="1:18" s="68" customFormat="1">
      <c r="A1992" s="61"/>
      <c r="B1992" s="62"/>
      <c r="C1992" s="62"/>
      <c r="D1992" s="63"/>
      <c r="E1992" s="61"/>
      <c r="F1992" s="61"/>
      <c r="G1992" s="61"/>
      <c r="H1992" s="64"/>
      <c r="I1992" s="74"/>
      <c r="K1992" s="65"/>
      <c r="L1992" s="65"/>
      <c r="M1992" s="65"/>
      <c r="N1992" s="65"/>
      <c r="O1992" s="65"/>
      <c r="P1992" s="65"/>
      <c r="Q1992" s="65"/>
      <c r="R1992" s="65"/>
    </row>
    <row r="1993" spans="1:18" s="68" customFormat="1">
      <c r="A1993" s="61"/>
      <c r="B1993" s="62"/>
      <c r="C1993" s="62"/>
      <c r="D1993" s="63"/>
      <c r="E1993" s="61"/>
      <c r="F1993" s="61"/>
      <c r="G1993" s="61"/>
      <c r="H1993" s="64"/>
      <c r="I1993" s="74"/>
      <c r="K1993" s="65"/>
      <c r="L1993" s="65"/>
      <c r="M1993" s="65"/>
      <c r="N1993" s="65"/>
      <c r="O1993" s="65"/>
      <c r="P1993" s="65"/>
      <c r="Q1993" s="65"/>
      <c r="R1993" s="65"/>
    </row>
    <row r="1994" spans="1:18" s="68" customFormat="1">
      <c r="A1994" s="61"/>
      <c r="B1994" s="62"/>
      <c r="C1994" s="62"/>
      <c r="D1994" s="63"/>
      <c r="E1994" s="61"/>
      <c r="F1994" s="61"/>
      <c r="G1994" s="61"/>
      <c r="H1994" s="64"/>
      <c r="I1994" s="74"/>
      <c r="K1994" s="65"/>
      <c r="L1994" s="65"/>
      <c r="M1994" s="65"/>
      <c r="N1994" s="65"/>
      <c r="O1994" s="65"/>
      <c r="P1994" s="65"/>
      <c r="Q1994" s="65"/>
      <c r="R1994" s="65"/>
    </row>
    <row r="1995" spans="1:18" s="68" customFormat="1">
      <c r="A1995" s="61"/>
      <c r="B1995" s="62"/>
      <c r="C1995" s="62"/>
      <c r="D1995" s="63"/>
      <c r="E1995" s="61"/>
      <c r="F1995" s="61"/>
      <c r="G1995" s="61"/>
      <c r="H1995" s="64"/>
      <c r="I1995" s="74"/>
      <c r="K1995" s="65"/>
      <c r="L1995" s="65"/>
      <c r="M1995" s="65"/>
      <c r="N1995" s="65"/>
      <c r="O1995" s="65"/>
      <c r="P1995" s="65"/>
      <c r="Q1995" s="65"/>
      <c r="R1995" s="65"/>
    </row>
    <row r="1996" spans="1:18" s="68" customFormat="1">
      <c r="A1996" s="61"/>
      <c r="B1996" s="62"/>
      <c r="C1996" s="62"/>
      <c r="D1996" s="63"/>
      <c r="E1996" s="61"/>
      <c r="F1996" s="61"/>
      <c r="G1996" s="61"/>
      <c r="H1996" s="64"/>
      <c r="I1996" s="74"/>
      <c r="K1996" s="65"/>
      <c r="L1996" s="65"/>
      <c r="M1996" s="65"/>
      <c r="N1996" s="65"/>
      <c r="O1996" s="65"/>
      <c r="P1996" s="65"/>
      <c r="Q1996" s="65"/>
      <c r="R1996" s="65"/>
    </row>
    <row r="1997" spans="1:18" s="68" customFormat="1">
      <c r="A1997" s="61"/>
      <c r="B1997" s="62"/>
      <c r="C1997" s="62"/>
      <c r="D1997" s="63"/>
      <c r="E1997" s="61"/>
      <c r="F1997" s="61"/>
      <c r="G1997" s="61"/>
      <c r="H1997" s="64"/>
      <c r="I1997" s="74"/>
      <c r="K1997" s="65"/>
      <c r="L1997" s="65"/>
      <c r="M1997" s="65"/>
      <c r="N1997" s="65"/>
      <c r="O1997" s="65"/>
      <c r="P1997" s="65"/>
      <c r="Q1997" s="65"/>
      <c r="R1997" s="65"/>
    </row>
    <row r="1998" spans="1:18" s="68" customFormat="1">
      <c r="A1998" s="61"/>
      <c r="B1998" s="62"/>
      <c r="C1998" s="62"/>
      <c r="D1998" s="63"/>
      <c r="E1998" s="61"/>
      <c r="F1998" s="61"/>
      <c r="G1998" s="61"/>
      <c r="H1998" s="64"/>
      <c r="I1998" s="74"/>
      <c r="K1998" s="65"/>
      <c r="L1998" s="65"/>
      <c r="M1998" s="65"/>
      <c r="N1998" s="65"/>
      <c r="O1998" s="65"/>
      <c r="P1998" s="65"/>
      <c r="Q1998" s="65"/>
      <c r="R1998" s="65"/>
    </row>
    <row r="1999" spans="1:18" s="68" customFormat="1">
      <c r="A1999" s="61"/>
      <c r="B1999" s="62"/>
      <c r="C1999" s="62"/>
      <c r="D1999" s="63"/>
      <c r="E1999" s="61"/>
      <c r="F1999" s="61"/>
      <c r="G1999" s="61"/>
      <c r="H1999" s="64"/>
      <c r="I1999" s="74"/>
      <c r="K1999" s="65"/>
      <c r="L1999" s="65"/>
      <c r="M1999" s="65"/>
      <c r="N1999" s="65"/>
      <c r="O1999" s="65"/>
      <c r="P1999" s="65"/>
      <c r="Q1999" s="65"/>
      <c r="R1999" s="65"/>
    </row>
    <row r="2000" spans="1:18" s="68" customFormat="1">
      <c r="A2000" s="61"/>
      <c r="B2000" s="62"/>
      <c r="C2000" s="62"/>
      <c r="D2000" s="63"/>
      <c r="E2000" s="61"/>
      <c r="F2000" s="61"/>
      <c r="G2000" s="61"/>
      <c r="H2000" s="64"/>
      <c r="I2000" s="74"/>
      <c r="K2000" s="65"/>
      <c r="L2000" s="65"/>
      <c r="M2000" s="65"/>
      <c r="N2000" s="65"/>
      <c r="O2000" s="65"/>
      <c r="P2000" s="65"/>
      <c r="Q2000" s="65"/>
      <c r="R2000" s="65"/>
    </row>
    <row r="2001" spans="1:18" s="68" customFormat="1">
      <c r="A2001" s="61"/>
      <c r="B2001" s="62"/>
      <c r="C2001" s="62"/>
      <c r="D2001" s="63"/>
      <c r="E2001" s="61"/>
      <c r="F2001" s="61"/>
      <c r="G2001" s="61"/>
      <c r="H2001" s="64"/>
      <c r="I2001" s="74"/>
      <c r="K2001" s="65"/>
      <c r="L2001" s="65"/>
      <c r="M2001" s="65"/>
      <c r="N2001" s="65"/>
      <c r="O2001" s="65"/>
      <c r="P2001" s="65"/>
      <c r="Q2001" s="65"/>
      <c r="R2001" s="65"/>
    </row>
    <row r="2002" spans="1:18" s="68" customFormat="1">
      <c r="A2002" s="61"/>
      <c r="B2002" s="62"/>
      <c r="C2002" s="62"/>
      <c r="D2002" s="63"/>
      <c r="E2002" s="61"/>
      <c r="F2002" s="61"/>
      <c r="G2002" s="61"/>
      <c r="H2002" s="64"/>
      <c r="I2002" s="74"/>
      <c r="K2002" s="65"/>
      <c r="L2002" s="65"/>
      <c r="M2002" s="65"/>
      <c r="N2002" s="65"/>
      <c r="O2002" s="65"/>
      <c r="P2002" s="65"/>
      <c r="Q2002" s="65"/>
      <c r="R2002" s="65"/>
    </row>
    <row r="2003" spans="1:18" s="68" customFormat="1">
      <c r="A2003" s="61"/>
      <c r="B2003" s="62"/>
      <c r="C2003" s="62"/>
      <c r="D2003" s="63"/>
      <c r="E2003" s="61"/>
      <c r="F2003" s="61"/>
      <c r="G2003" s="61"/>
      <c r="H2003" s="64"/>
      <c r="I2003" s="74"/>
      <c r="K2003" s="65"/>
      <c r="L2003" s="65"/>
      <c r="M2003" s="65"/>
      <c r="N2003" s="65"/>
      <c r="O2003" s="65"/>
      <c r="P2003" s="65"/>
      <c r="Q2003" s="65"/>
      <c r="R2003" s="65"/>
    </row>
    <row r="2004" spans="1:18" s="68" customFormat="1">
      <c r="A2004" s="61"/>
      <c r="B2004" s="62"/>
      <c r="C2004" s="62"/>
      <c r="D2004" s="63"/>
      <c r="E2004" s="61"/>
      <c r="F2004" s="61"/>
      <c r="G2004" s="61"/>
      <c r="H2004" s="64"/>
      <c r="I2004" s="74"/>
      <c r="K2004" s="65"/>
      <c r="L2004" s="65"/>
      <c r="M2004" s="65"/>
      <c r="N2004" s="65"/>
      <c r="O2004" s="65"/>
      <c r="P2004" s="65"/>
      <c r="Q2004" s="65"/>
      <c r="R2004" s="65"/>
    </row>
    <row r="2005" spans="1:18" s="68" customFormat="1">
      <c r="A2005" s="61"/>
      <c r="B2005" s="62"/>
      <c r="C2005" s="62"/>
      <c r="D2005" s="63"/>
      <c r="E2005" s="61"/>
      <c r="F2005" s="61"/>
      <c r="G2005" s="61"/>
      <c r="H2005" s="64"/>
      <c r="I2005" s="74"/>
      <c r="K2005" s="65"/>
      <c r="L2005" s="65"/>
      <c r="M2005" s="65"/>
      <c r="N2005" s="65"/>
      <c r="O2005" s="65"/>
      <c r="P2005" s="65"/>
      <c r="Q2005" s="65"/>
      <c r="R2005" s="65"/>
    </row>
    <row r="2006" spans="1:18" s="68" customFormat="1">
      <c r="A2006" s="61"/>
      <c r="B2006" s="62"/>
      <c r="C2006" s="62"/>
      <c r="D2006" s="63"/>
      <c r="E2006" s="61"/>
      <c r="F2006" s="61"/>
      <c r="G2006" s="61"/>
      <c r="H2006" s="64"/>
      <c r="I2006" s="74"/>
      <c r="K2006" s="65"/>
      <c r="L2006" s="65"/>
      <c r="M2006" s="65"/>
      <c r="N2006" s="65"/>
      <c r="O2006" s="65"/>
      <c r="P2006" s="65"/>
      <c r="Q2006" s="65"/>
      <c r="R2006" s="65"/>
    </row>
    <row r="2007" spans="1:18" s="68" customFormat="1">
      <c r="A2007" s="61"/>
      <c r="B2007" s="62"/>
      <c r="C2007" s="62"/>
      <c r="D2007" s="63"/>
      <c r="E2007" s="61"/>
      <c r="F2007" s="61"/>
      <c r="G2007" s="61"/>
      <c r="H2007" s="64"/>
      <c r="I2007" s="74"/>
      <c r="K2007" s="65"/>
      <c r="L2007" s="65"/>
      <c r="M2007" s="65"/>
      <c r="N2007" s="65"/>
      <c r="O2007" s="65"/>
      <c r="P2007" s="65"/>
      <c r="Q2007" s="65"/>
      <c r="R2007" s="65"/>
    </row>
    <row r="2008" spans="1:18" s="68" customFormat="1">
      <c r="A2008" s="61"/>
      <c r="B2008" s="62"/>
      <c r="C2008" s="62"/>
      <c r="D2008" s="63"/>
      <c r="E2008" s="61"/>
      <c r="F2008" s="61"/>
      <c r="G2008" s="61"/>
      <c r="H2008" s="64"/>
      <c r="I2008" s="74"/>
      <c r="K2008" s="65"/>
      <c r="L2008" s="65"/>
      <c r="M2008" s="65"/>
      <c r="N2008" s="65"/>
      <c r="O2008" s="65"/>
      <c r="P2008" s="65"/>
      <c r="Q2008" s="65"/>
      <c r="R2008" s="65"/>
    </row>
    <row r="2009" spans="1:18" s="68" customFormat="1">
      <c r="A2009" s="61"/>
      <c r="B2009" s="62"/>
      <c r="C2009" s="62"/>
      <c r="D2009" s="63"/>
      <c r="E2009" s="61"/>
      <c r="F2009" s="61"/>
      <c r="G2009" s="61"/>
      <c r="H2009" s="64"/>
      <c r="I2009" s="74"/>
      <c r="K2009" s="65"/>
      <c r="L2009" s="65"/>
      <c r="M2009" s="65"/>
      <c r="N2009" s="65"/>
      <c r="O2009" s="65"/>
      <c r="P2009" s="65"/>
      <c r="Q2009" s="65"/>
      <c r="R2009" s="65"/>
    </row>
    <row r="2010" spans="1:18" s="68" customFormat="1">
      <c r="A2010" s="61"/>
      <c r="B2010" s="62"/>
      <c r="C2010" s="62"/>
      <c r="D2010" s="63"/>
      <c r="E2010" s="61"/>
      <c r="F2010" s="61"/>
      <c r="G2010" s="61"/>
      <c r="H2010" s="64"/>
      <c r="I2010" s="74"/>
      <c r="K2010" s="65"/>
      <c r="L2010" s="65"/>
      <c r="M2010" s="65"/>
      <c r="N2010" s="65"/>
      <c r="O2010" s="65"/>
      <c r="P2010" s="65"/>
      <c r="Q2010" s="65"/>
      <c r="R2010" s="65"/>
    </row>
    <row r="2011" spans="1:18" s="68" customFormat="1">
      <c r="A2011" s="61"/>
      <c r="B2011" s="62"/>
      <c r="C2011" s="62"/>
      <c r="D2011" s="63"/>
      <c r="E2011" s="61"/>
      <c r="F2011" s="61"/>
      <c r="G2011" s="61"/>
      <c r="H2011" s="64"/>
      <c r="I2011" s="74"/>
      <c r="K2011" s="65"/>
      <c r="L2011" s="65"/>
      <c r="M2011" s="65"/>
      <c r="N2011" s="65"/>
      <c r="O2011" s="65"/>
      <c r="P2011" s="65"/>
      <c r="Q2011" s="65"/>
      <c r="R2011" s="65"/>
    </row>
    <row r="2012" spans="1:18" s="68" customFormat="1">
      <c r="A2012" s="61"/>
      <c r="B2012" s="62"/>
      <c r="C2012" s="62"/>
      <c r="D2012" s="63"/>
      <c r="E2012" s="61"/>
      <c r="F2012" s="61"/>
      <c r="G2012" s="61"/>
      <c r="H2012" s="64"/>
      <c r="I2012" s="74"/>
      <c r="K2012" s="65"/>
      <c r="L2012" s="65"/>
      <c r="M2012" s="65"/>
      <c r="N2012" s="65"/>
      <c r="O2012" s="65"/>
      <c r="P2012" s="65"/>
      <c r="Q2012" s="65"/>
      <c r="R2012" s="65"/>
    </row>
    <row r="2013" spans="1:18" s="68" customFormat="1">
      <c r="A2013" s="61"/>
      <c r="B2013" s="62"/>
      <c r="C2013" s="62"/>
      <c r="D2013" s="63"/>
      <c r="E2013" s="61"/>
      <c r="F2013" s="61"/>
      <c r="G2013" s="61"/>
      <c r="H2013" s="64"/>
      <c r="I2013" s="74"/>
      <c r="K2013" s="65"/>
      <c r="L2013" s="65"/>
      <c r="M2013" s="65"/>
      <c r="N2013" s="65"/>
      <c r="O2013" s="65"/>
      <c r="P2013" s="65"/>
      <c r="Q2013" s="65"/>
      <c r="R2013" s="65"/>
    </row>
    <row r="2014" spans="1:18" s="68" customFormat="1">
      <c r="A2014" s="61"/>
      <c r="B2014" s="62"/>
      <c r="C2014" s="62"/>
      <c r="D2014" s="63"/>
      <c r="E2014" s="61"/>
      <c r="F2014" s="61"/>
      <c r="G2014" s="61"/>
      <c r="H2014" s="64"/>
      <c r="I2014" s="74"/>
      <c r="K2014" s="65"/>
      <c r="L2014" s="65"/>
      <c r="M2014" s="65"/>
      <c r="N2014" s="65"/>
      <c r="O2014" s="65"/>
      <c r="P2014" s="65"/>
      <c r="Q2014" s="65"/>
      <c r="R2014" s="65"/>
    </row>
    <row r="2015" spans="1:18" s="68" customFormat="1">
      <c r="A2015" s="61"/>
      <c r="B2015" s="62"/>
      <c r="C2015" s="62"/>
      <c r="D2015" s="63"/>
      <c r="E2015" s="61"/>
      <c r="F2015" s="61"/>
      <c r="G2015" s="61"/>
      <c r="H2015" s="64"/>
      <c r="I2015" s="74"/>
      <c r="K2015" s="65"/>
      <c r="L2015" s="65"/>
      <c r="M2015" s="65"/>
      <c r="N2015" s="65"/>
      <c r="O2015" s="65"/>
      <c r="P2015" s="65"/>
      <c r="Q2015" s="65"/>
      <c r="R2015" s="65"/>
    </row>
    <row r="2016" spans="1:18" s="68" customFormat="1">
      <c r="A2016" s="61"/>
      <c r="B2016" s="62"/>
      <c r="C2016" s="62"/>
      <c r="D2016" s="63"/>
      <c r="E2016" s="61"/>
      <c r="F2016" s="61"/>
      <c r="G2016" s="61"/>
      <c r="H2016" s="64"/>
      <c r="I2016" s="74"/>
      <c r="K2016" s="65"/>
      <c r="L2016" s="65"/>
      <c r="M2016" s="65"/>
      <c r="N2016" s="65"/>
      <c r="O2016" s="65"/>
      <c r="P2016" s="65"/>
      <c r="Q2016" s="65"/>
      <c r="R2016" s="65"/>
    </row>
    <row r="2017" spans="1:18" s="68" customFormat="1">
      <c r="A2017" s="61"/>
      <c r="B2017" s="62"/>
      <c r="C2017" s="62"/>
      <c r="D2017" s="63"/>
      <c r="E2017" s="61"/>
      <c r="F2017" s="61"/>
      <c r="G2017" s="61"/>
      <c r="H2017" s="64"/>
      <c r="I2017" s="74"/>
      <c r="K2017" s="65"/>
      <c r="L2017" s="65"/>
      <c r="M2017" s="65"/>
      <c r="N2017" s="65"/>
      <c r="O2017" s="65"/>
      <c r="P2017" s="65"/>
      <c r="Q2017" s="65"/>
      <c r="R2017" s="65"/>
    </row>
    <row r="2018" spans="1:18" s="68" customFormat="1">
      <c r="A2018" s="61"/>
      <c r="B2018" s="62"/>
      <c r="C2018" s="62"/>
      <c r="D2018" s="63"/>
      <c r="E2018" s="61"/>
      <c r="F2018" s="61"/>
      <c r="G2018" s="61"/>
      <c r="H2018" s="64"/>
      <c r="I2018" s="74"/>
      <c r="K2018" s="65"/>
      <c r="L2018" s="65"/>
      <c r="M2018" s="65"/>
      <c r="N2018" s="65"/>
      <c r="O2018" s="65"/>
      <c r="P2018" s="65"/>
      <c r="Q2018" s="65"/>
      <c r="R2018" s="65"/>
    </row>
    <row r="2019" spans="1:18" s="68" customFormat="1">
      <c r="A2019" s="61"/>
      <c r="B2019" s="62"/>
      <c r="C2019" s="62"/>
      <c r="D2019" s="63"/>
      <c r="E2019" s="61"/>
      <c r="F2019" s="61"/>
      <c r="G2019" s="61"/>
      <c r="H2019" s="64"/>
      <c r="I2019" s="74"/>
      <c r="K2019" s="65"/>
      <c r="L2019" s="65"/>
      <c r="M2019" s="65"/>
      <c r="N2019" s="65"/>
      <c r="O2019" s="65"/>
      <c r="P2019" s="65"/>
      <c r="Q2019" s="65"/>
      <c r="R2019" s="65"/>
    </row>
    <row r="2020" spans="1:18" s="68" customFormat="1">
      <c r="A2020" s="61"/>
      <c r="B2020" s="62"/>
      <c r="C2020" s="62"/>
      <c r="D2020" s="63"/>
      <c r="E2020" s="61"/>
      <c r="F2020" s="61"/>
      <c r="G2020" s="61"/>
      <c r="H2020" s="64"/>
      <c r="I2020" s="74"/>
      <c r="K2020" s="65"/>
      <c r="L2020" s="65"/>
      <c r="M2020" s="65"/>
      <c r="N2020" s="65"/>
      <c r="O2020" s="65"/>
      <c r="P2020" s="65"/>
      <c r="Q2020" s="65"/>
      <c r="R2020" s="65"/>
    </row>
    <row r="2021" spans="1:18" s="68" customFormat="1">
      <c r="A2021" s="61"/>
      <c r="B2021" s="62"/>
      <c r="C2021" s="62"/>
      <c r="D2021" s="63"/>
      <c r="E2021" s="61"/>
      <c r="F2021" s="61"/>
      <c r="G2021" s="61"/>
      <c r="H2021" s="64"/>
      <c r="I2021" s="74"/>
      <c r="K2021" s="65"/>
      <c r="L2021" s="65"/>
      <c r="M2021" s="65"/>
      <c r="N2021" s="65"/>
      <c r="O2021" s="65"/>
      <c r="P2021" s="65"/>
      <c r="Q2021" s="65"/>
      <c r="R2021" s="65"/>
    </row>
    <row r="2022" spans="1:18" s="68" customFormat="1">
      <c r="A2022" s="61"/>
      <c r="B2022" s="62"/>
      <c r="C2022" s="62"/>
      <c r="D2022" s="63"/>
      <c r="E2022" s="61"/>
      <c r="F2022" s="61"/>
      <c r="G2022" s="61"/>
      <c r="H2022" s="64"/>
      <c r="I2022" s="74"/>
      <c r="K2022" s="65"/>
      <c r="L2022" s="65"/>
      <c r="M2022" s="65"/>
      <c r="N2022" s="65"/>
      <c r="O2022" s="65"/>
      <c r="P2022" s="65"/>
      <c r="Q2022" s="65"/>
      <c r="R2022" s="65"/>
    </row>
    <row r="2023" spans="1:18" s="68" customFormat="1">
      <c r="A2023" s="61"/>
      <c r="B2023" s="62"/>
      <c r="C2023" s="62"/>
      <c r="D2023" s="63"/>
      <c r="E2023" s="61"/>
      <c r="F2023" s="61"/>
      <c r="G2023" s="61"/>
      <c r="H2023" s="64"/>
      <c r="I2023" s="74"/>
      <c r="K2023" s="65"/>
      <c r="L2023" s="65"/>
      <c r="M2023" s="65"/>
      <c r="N2023" s="65"/>
      <c r="O2023" s="65"/>
      <c r="P2023" s="65"/>
      <c r="Q2023" s="65"/>
      <c r="R2023" s="65"/>
    </row>
    <row r="2024" spans="1:18" s="68" customFormat="1">
      <c r="A2024" s="61"/>
      <c r="B2024" s="62"/>
      <c r="C2024" s="62"/>
      <c r="D2024" s="63"/>
      <c r="E2024" s="61"/>
      <c r="F2024" s="61"/>
      <c r="G2024" s="61"/>
      <c r="H2024" s="64"/>
      <c r="I2024" s="74"/>
      <c r="K2024" s="65"/>
      <c r="L2024" s="65"/>
      <c r="M2024" s="65"/>
      <c r="N2024" s="65"/>
      <c r="O2024" s="65"/>
      <c r="P2024" s="65"/>
      <c r="Q2024" s="65"/>
      <c r="R2024" s="65"/>
    </row>
    <row r="2025" spans="1:18" s="68" customFormat="1">
      <c r="A2025" s="61"/>
      <c r="B2025" s="62"/>
      <c r="C2025" s="62"/>
      <c r="D2025" s="63"/>
      <c r="E2025" s="61"/>
      <c r="F2025" s="61"/>
      <c r="G2025" s="61"/>
      <c r="H2025" s="64"/>
      <c r="I2025" s="74"/>
      <c r="K2025" s="65"/>
      <c r="L2025" s="65"/>
      <c r="M2025" s="65"/>
      <c r="N2025" s="65"/>
      <c r="O2025" s="65"/>
      <c r="P2025" s="65"/>
      <c r="Q2025" s="65"/>
      <c r="R2025" s="65"/>
    </row>
    <row r="2026" spans="1:18" s="68" customFormat="1">
      <c r="A2026" s="61"/>
      <c r="B2026" s="62"/>
      <c r="C2026" s="62"/>
      <c r="D2026" s="63"/>
      <c r="E2026" s="61"/>
      <c r="F2026" s="61"/>
      <c r="G2026" s="61"/>
      <c r="H2026" s="64"/>
      <c r="I2026" s="74"/>
      <c r="K2026" s="65"/>
      <c r="L2026" s="65"/>
      <c r="M2026" s="65"/>
      <c r="N2026" s="65"/>
      <c r="O2026" s="65"/>
      <c r="P2026" s="65"/>
      <c r="Q2026" s="65"/>
      <c r="R2026" s="65"/>
    </row>
    <row r="2027" spans="1:18" s="68" customFormat="1">
      <c r="A2027" s="61"/>
      <c r="B2027" s="62"/>
      <c r="C2027" s="62"/>
      <c r="D2027" s="63"/>
      <c r="E2027" s="61"/>
      <c r="F2027" s="61"/>
      <c r="G2027" s="61"/>
      <c r="H2027" s="64"/>
      <c r="I2027" s="74"/>
      <c r="K2027" s="65"/>
      <c r="L2027" s="65"/>
      <c r="M2027" s="65"/>
      <c r="N2027" s="65"/>
      <c r="O2027" s="65"/>
      <c r="P2027" s="65"/>
      <c r="Q2027" s="65"/>
      <c r="R2027" s="65"/>
    </row>
    <row r="2028" spans="1:18" s="68" customFormat="1">
      <c r="A2028" s="61"/>
      <c r="B2028" s="62"/>
      <c r="C2028" s="62"/>
      <c r="D2028" s="63"/>
      <c r="E2028" s="61"/>
      <c r="F2028" s="61"/>
      <c r="G2028" s="61"/>
      <c r="H2028" s="64"/>
      <c r="I2028" s="74"/>
      <c r="K2028" s="65"/>
      <c r="L2028" s="65"/>
      <c r="M2028" s="65"/>
      <c r="N2028" s="65"/>
      <c r="O2028" s="65"/>
      <c r="P2028" s="65"/>
      <c r="Q2028" s="65"/>
      <c r="R2028" s="65"/>
    </row>
    <row r="2029" spans="1:18" s="68" customFormat="1">
      <c r="A2029" s="61"/>
      <c r="B2029" s="62"/>
      <c r="C2029" s="62"/>
      <c r="D2029" s="63"/>
      <c r="E2029" s="61"/>
      <c r="F2029" s="61"/>
      <c r="G2029" s="61"/>
      <c r="H2029" s="64"/>
      <c r="I2029" s="74"/>
      <c r="K2029" s="65"/>
      <c r="L2029" s="65"/>
      <c r="M2029" s="65"/>
      <c r="N2029" s="65"/>
      <c r="O2029" s="65"/>
      <c r="P2029" s="65"/>
      <c r="Q2029" s="65"/>
      <c r="R2029" s="65"/>
    </row>
    <row r="2030" spans="1:18" s="68" customFormat="1">
      <c r="A2030" s="61"/>
      <c r="B2030" s="62"/>
      <c r="C2030" s="62"/>
      <c r="D2030" s="63"/>
      <c r="E2030" s="61"/>
      <c r="F2030" s="61"/>
      <c r="G2030" s="61"/>
      <c r="H2030" s="64"/>
      <c r="I2030" s="74"/>
      <c r="K2030" s="65"/>
      <c r="L2030" s="65"/>
      <c r="M2030" s="65"/>
      <c r="N2030" s="65"/>
      <c r="O2030" s="65"/>
      <c r="P2030" s="65"/>
      <c r="Q2030" s="65"/>
      <c r="R2030" s="65"/>
    </row>
    <row r="2031" spans="1:18" s="68" customFormat="1">
      <c r="A2031" s="61"/>
      <c r="B2031" s="62"/>
      <c r="C2031" s="62"/>
      <c r="D2031" s="63"/>
      <c r="E2031" s="61"/>
      <c r="F2031" s="61"/>
      <c r="G2031" s="61"/>
      <c r="H2031" s="64"/>
      <c r="I2031" s="74"/>
      <c r="K2031" s="65"/>
      <c r="L2031" s="65"/>
      <c r="M2031" s="65"/>
      <c r="N2031" s="65"/>
      <c r="O2031" s="65"/>
      <c r="P2031" s="65"/>
      <c r="Q2031" s="65"/>
      <c r="R2031" s="65"/>
    </row>
    <row r="2032" spans="1:18" s="68" customFormat="1">
      <c r="A2032" s="61"/>
      <c r="B2032" s="62"/>
      <c r="C2032" s="62"/>
      <c r="D2032" s="63"/>
      <c r="E2032" s="61"/>
      <c r="F2032" s="61"/>
      <c r="G2032" s="61"/>
      <c r="H2032" s="64"/>
      <c r="I2032" s="74"/>
      <c r="K2032" s="65"/>
      <c r="L2032" s="65"/>
      <c r="M2032" s="65"/>
      <c r="N2032" s="65"/>
      <c r="O2032" s="65"/>
      <c r="P2032" s="65"/>
      <c r="Q2032" s="65"/>
      <c r="R2032" s="65"/>
    </row>
    <row r="2033" spans="1:18" s="68" customFormat="1">
      <c r="A2033" s="61"/>
      <c r="B2033" s="62"/>
      <c r="C2033" s="62"/>
      <c r="D2033" s="63"/>
      <c r="E2033" s="61"/>
      <c r="F2033" s="61"/>
      <c r="G2033" s="61"/>
      <c r="H2033" s="64"/>
      <c r="I2033" s="74"/>
      <c r="K2033" s="65"/>
      <c r="L2033" s="65"/>
      <c r="M2033" s="65"/>
      <c r="N2033" s="65"/>
      <c r="O2033" s="65"/>
      <c r="P2033" s="65"/>
      <c r="Q2033" s="65"/>
      <c r="R2033" s="65"/>
    </row>
    <row r="2034" spans="1:18" s="68" customFormat="1">
      <c r="A2034" s="61"/>
      <c r="B2034" s="62"/>
      <c r="C2034" s="62"/>
      <c r="D2034" s="63"/>
      <c r="E2034" s="61"/>
      <c r="F2034" s="61"/>
      <c r="G2034" s="61"/>
      <c r="H2034" s="64"/>
      <c r="I2034" s="74"/>
      <c r="K2034" s="65"/>
      <c r="L2034" s="65"/>
      <c r="M2034" s="65"/>
      <c r="N2034" s="65"/>
      <c r="O2034" s="65"/>
      <c r="P2034" s="65"/>
      <c r="Q2034" s="65"/>
      <c r="R2034" s="65"/>
    </row>
    <row r="2035" spans="1:18" s="68" customFormat="1">
      <c r="A2035" s="61"/>
      <c r="B2035" s="62"/>
      <c r="C2035" s="62"/>
      <c r="D2035" s="63"/>
      <c r="E2035" s="61"/>
      <c r="F2035" s="61"/>
      <c r="G2035" s="61"/>
      <c r="H2035" s="64"/>
      <c r="I2035" s="74"/>
      <c r="K2035" s="65"/>
      <c r="L2035" s="65"/>
      <c r="M2035" s="65"/>
      <c r="N2035" s="65"/>
      <c r="O2035" s="65"/>
      <c r="P2035" s="65"/>
      <c r="Q2035" s="65"/>
      <c r="R2035" s="65"/>
    </row>
    <row r="2036" spans="1:18" s="68" customFormat="1">
      <c r="A2036" s="61"/>
      <c r="B2036" s="62"/>
      <c r="C2036" s="62"/>
      <c r="D2036" s="63"/>
      <c r="E2036" s="61"/>
      <c r="F2036" s="61"/>
      <c r="G2036" s="61"/>
      <c r="H2036" s="64"/>
      <c r="I2036" s="74"/>
      <c r="K2036" s="65"/>
      <c r="L2036" s="65"/>
      <c r="M2036" s="65"/>
      <c r="N2036" s="65"/>
      <c r="O2036" s="65"/>
      <c r="P2036" s="65"/>
      <c r="Q2036" s="65"/>
      <c r="R2036" s="65"/>
    </row>
    <row r="2037" spans="1:18" s="68" customFormat="1">
      <c r="A2037" s="61"/>
      <c r="B2037" s="62"/>
      <c r="C2037" s="62"/>
      <c r="D2037" s="63"/>
      <c r="E2037" s="61"/>
      <c r="F2037" s="61"/>
      <c r="G2037" s="61"/>
      <c r="H2037" s="64"/>
      <c r="I2037" s="74"/>
      <c r="K2037" s="65"/>
      <c r="L2037" s="65"/>
      <c r="M2037" s="65"/>
      <c r="N2037" s="65"/>
      <c r="O2037" s="65"/>
      <c r="P2037" s="65"/>
      <c r="Q2037" s="65"/>
      <c r="R2037" s="65"/>
    </row>
    <row r="2038" spans="1:18" s="68" customFormat="1">
      <c r="A2038" s="61"/>
      <c r="B2038" s="62"/>
      <c r="C2038" s="62"/>
      <c r="D2038" s="63"/>
      <c r="E2038" s="61"/>
      <c r="F2038" s="61"/>
      <c r="G2038" s="61"/>
      <c r="H2038" s="64"/>
      <c r="I2038" s="74"/>
      <c r="K2038" s="65"/>
      <c r="L2038" s="65"/>
      <c r="M2038" s="65"/>
      <c r="N2038" s="65"/>
      <c r="O2038" s="65"/>
      <c r="P2038" s="65"/>
      <c r="Q2038" s="65"/>
      <c r="R2038" s="65"/>
    </row>
    <row r="2039" spans="1:18" s="68" customFormat="1">
      <c r="A2039" s="61"/>
      <c r="B2039" s="62"/>
      <c r="C2039" s="62"/>
      <c r="D2039" s="63"/>
      <c r="E2039" s="61"/>
      <c r="F2039" s="61"/>
      <c r="G2039" s="61"/>
      <c r="H2039" s="64"/>
      <c r="I2039" s="74"/>
      <c r="K2039" s="65"/>
      <c r="L2039" s="65"/>
      <c r="M2039" s="65"/>
      <c r="N2039" s="65"/>
      <c r="O2039" s="65"/>
      <c r="P2039" s="65"/>
      <c r="Q2039" s="65"/>
      <c r="R2039" s="65"/>
    </row>
    <row r="2040" spans="1:18" s="68" customFormat="1">
      <c r="A2040" s="61"/>
      <c r="B2040" s="62"/>
      <c r="C2040" s="62"/>
      <c r="D2040" s="63"/>
      <c r="E2040" s="61"/>
      <c r="F2040" s="61"/>
      <c r="G2040" s="61"/>
      <c r="H2040" s="64"/>
      <c r="I2040" s="74"/>
      <c r="K2040" s="65"/>
      <c r="L2040" s="65"/>
      <c r="M2040" s="65"/>
      <c r="N2040" s="65"/>
      <c r="O2040" s="65"/>
      <c r="P2040" s="65"/>
      <c r="Q2040" s="65"/>
      <c r="R2040" s="65"/>
    </row>
    <row r="2041" spans="1:18" s="68" customFormat="1">
      <c r="A2041" s="61"/>
      <c r="B2041" s="62"/>
      <c r="C2041" s="62"/>
      <c r="D2041" s="63"/>
      <c r="E2041" s="61"/>
      <c r="F2041" s="61"/>
      <c r="G2041" s="61"/>
      <c r="H2041" s="64"/>
      <c r="I2041" s="74"/>
      <c r="K2041" s="65"/>
      <c r="L2041" s="65"/>
      <c r="M2041" s="65"/>
      <c r="N2041" s="65"/>
      <c r="O2041" s="65"/>
      <c r="P2041" s="65"/>
      <c r="Q2041" s="65"/>
      <c r="R2041" s="65"/>
    </row>
    <row r="2042" spans="1:18" s="68" customFormat="1">
      <c r="A2042" s="61"/>
      <c r="B2042" s="62"/>
      <c r="C2042" s="62"/>
      <c r="D2042" s="63"/>
      <c r="E2042" s="61"/>
      <c r="F2042" s="61"/>
      <c r="G2042" s="61"/>
      <c r="H2042" s="64"/>
      <c r="I2042" s="74"/>
      <c r="K2042" s="65"/>
      <c r="L2042" s="65"/>
      <c r="M2042" s="65"/>
      <c r="N2042" s="65"/>
      <c r="O2042" s="65"/>
      <c r="P2042" s="65"/>
      <c r="Q2042" s="65"/>
      <c r="R2042" s="65"/>
    </row>
    <row r="2043" spans="1:18" s="68" customFormat="1">
      <c r="A2043" s="61"/>
      <c r="B2043" s="62"/>
      <c r="C2043" s="62"/>
      <c r="D2043" s="63"/>
      <c r="E2043" s="61"/>
      <c r="F2043" s="61"/>
      <c r="G2043" s="61"/>
      <c r="H2043" s="64"/>
      <c r="I2043" s="74"/>
      <c r="K2043" s="65"/>
      <c r="L2043" s="65"/>
      <c r="M2043" s="65"/>
      <c r="N2043" s="65"/>
      <c r="O2043" s="65"/>
      <c r="P2043" s="65"/>
      <c r="Q2043" s="65"/>
      <c r="R2043" s="65"/>
    </row>
    <row r="2044" spans="1:18" s="68" customFormat="1">
      <c r="A2044" s="61"/>
      <c r="B2044" s="62"/>
      <c r="C2044" s="62"/>
      <c r="D2044" s="63"/>
      <c r="E2044" s="61"/>
      <c r="F2044" s="61"/>
      <c r="G2044" s="61"/>
      <c r="H2044" s="64"/>
      <c r="I2044" s="74"/>
      <c r="K2044" s="65"/>
      <c r="L2044" s="65"/>
      <c r="M2044" s="65"/>
      <c r="N2044" s="65"/>
      <c r="O2044" s="65"/>
      <c r="P2044" s="65"/>
      <c r="Q2044" s="65"/>
      <c r="R2044" s="65"/>
    </row>
    <row r="2045" spans="1:18" s="68" customFormat="1">
      <c r="A2045" s="61"/>
      <c r="B2045" s="62"/>
      <c r="C2045" s="62"/>
      <c r="D2045" s="63"/>
      <c r="E2045" s="61"/>
      <c r="F2045" s="61"/>
      <c r="G2045" s="61"/>
      <c r="H2045" s="64"/>
      <c r="I2045" s="74"/>
      <c r="K2045" s="65"/>
      <c r="L2045" s="65"/>
      <c r="M2045" s="65"/>
      <c r="N2045" s="65"/>
      <c r="O2045" s="65"/>
      <c r="P2045" s="65"/>
      <c r="Q2045" s="65"/>
      <c r="R2045" s="65"/>
    </row>
    <row r="2046" spans="1:18" s="68" customFormat="1">
      <c r="A2046" s="61"/>
      <c r="B2046" s="62"/>
      <c r="C2046" s="62"/>
      <c r="D2046" s="63"/>
      <c r="E2046" s="61"/>
      <c r="F2046" s="61"/>
      <c r="G2046" s="61"/>
      <c r="H2046" s="64"/>
      <c r="I2046" s="74"/>
      <c r="K2046" s="65"/>
      <c r="L2046" s="65"/>
      <c r="M2046" s="65"/>
      <c r="N2046" s="65"/>
      <c r="O2046" s="65"/>
      <c r="P2046" s="65"/>
      <c r="Q2046" s="65"/>
      <c r="R2046" s="65"/>
    </row>
    <row r="2047" spans="1:18" s="68" customFormat="1">
      <c r="A2047" s="61"/>
      <c r="B2047" s="62"/>
      <c r="C2047" s="62"/>
      <c r="D2047" s="63"/>
      <c r="E2047" s="61"/>
      <c r="F2047" s="61"/>
      <c r="G2047" s="61"/>
      <c r="H2047" s="64"/>
      <c r="I2047" s="74"/>
      <c r="K2047" s="65"/>
      <c r="L2047" s="65"/>
      <c r="M2047" s="65"/>
      <c r="N2047" s="65"/>
      <c r="O2047" s="65"/>
      <c r="P2047" s="65"/>
      <c r="Q2047" s="65"/>
      <c r="R2047" s="65"/>
    </row>
    <row r="2048" spans="1:18" s="68" customFormat="1">
      <c r="A2048" s="61"/>
      <c r="B2048" s="62"/>
      <c r="C2048" s="62"/>
      <c r="D2048" s="63"/>
      <c r="E2048" s="61"/>
      <c r="F2048" s="61"/>
      <c r="G2048" s="61"/>
      <c r="H2048" s="64"/>
      <c r="I2048" s="74"/>
      <c r="K2048" s="65"/>
      <c r="L2048" s="65"/>
      <c r="M2048" s="65"/>
      <c r="N2048" s="65"/>
      <c r="O2048" s="65"/>
      <c r="P2048" s="65"/>
      <c r="Q2048" s="65"/>
      <c r="R2048" s="65"/>
    </row>
    <row r="2049" spans="1:18" s="68" customFormat="1">
      <c r="A2049" s="61"/>
      <c r="B2049" s="62"/>
      <c r="C2049" s="62"/>
      <c r="D2049" s="63"/>
      <c r="E2049" s="61"/>
      <c r="F2049" s="61"/>
      <c r="G2049" s="61"/>
      <c r="H2049" s="64"/>
      <c r="I2049" s="74"/>
      <c r="K2049" s="65"/>
      <c r="L2049" s="65"/>
      <c r="M2049" s="65"/>
      <c r="N2049" s="65"/>
      <c r="O2049" s="65"/>
      <c r="P2049" s="65"/>
      <c r="Q2049" s="65"/>
      <c r="R2049" s="65"/>
    </row>
    <row r="2050" spans="1:18" s="68" customFormat="1">
      <c r="A2050" s="61"/>
      <c r="B2050" s="62"/>
      <c r="C2050" s="62"/>
      <c r="D2050" s="63"/>
      <c r="E2050" s="61"/>
      <c r="F2050" s="61"/>
      <c r="G2050" s="61"/>
      <c r="H2050" s="64"/>
      <c r="I2050" s="74"/>
      <c r="K2050" s="65"/>
      <c r="L2050" s="65"/>
      <c r="M2050" s="65"/>
      <c r="N2050" s="65"/>
      <c r="O2050" s="65"/>
      <c r="P2050" s="65"/>
      <c r="Q2050" s="65"/>
      <c r="R2050" s="65"/>
    </row>
    <row r="2051" spans="1:18" s="68" customFormat="1">
      <c r="A2051" s="61"/>
      <c r="B2051" s="62"/>
      <c r="C2051" s="62"/>
      <c r="D2051" s="63"/>
      <c r="E2051" s="61"/>
      <c r="F2051" s="61"/>
      <c r="G2051" s="61"/>
      <c r="H2051" s="64"/>
      <c r="I2051" s="74"/>
      <c r="K2051" s="65"/>
      <c r="L2051" s="65"/>
      <c r="M2051" s="65"/>
      <c r="N2051" s="65"/>
      <c r="O2051" s="65"/>
      <c r="P2051" s="65"/>
      <c r="Q2051" s="65"/>
      <c r="R2051" s="65"/>
    </row>
    <row r="2052" spans="1:18" s="68" customFormat="1">
      <c r="A2052" s="61"/>
      <c r="B2052" s="62"/>
      <c r="C2052" s="62"/>
      <c r="D2052" s="63"/>
      <c r="E2052" s="61"/>
      <c r="F2052" s="61"/>
      <c r="G2052" s="61"/>
      <c r="H2052" s="64"/>
      <c r="I2052" s="74"/>
      <c r="K2052" s="65"/>
      <c r="L2052" s="65"/>
      <c r="M2052" s="65"/>
      <c r="N2052" s="65"/>
      <c r="O2052" s="65"/>
      <c r="P2052" s="65"/>
      <c r="Q2052" s="65"/>
      <c r="R2052" s="65"/>
    </row>
    <row r="2053" spans="1:18" s="68" customFormat="1">
      <c r="A2053" s="61"/>
      <c r="B2053" s="62"/>
      <c r="C2053" s="62"/>
      <c r="D2053" s="63"/>
      <c r="E2053" s="61"/>
      <c r="F2053" s="61"/>
      <c r="G2053" s="61"/>
      <c r="H2053" s="64"/>
      <c r="I2053" s="74"/>
      <c r="K2053" s="65"/>
      <c r="L2053" s="65"/>
      <c r="M2053" s="65"/>
      <c r="N2053" s="65"/>
      <c r="O2053" s="65"/>
      <c r="P2053" s="65"/>
      <c r="Q2053" s="65"/>
      <c r="R2053" s="65"/>
    </row>
    <row r="2054" spans="1:18" s="68" customFormat="1">
      <c r="A2054" s="61"/>
      <c r="B2054" s="62"/>
      <c r="C2054" s="62"/>
      <c r="D2054" s="63"/>
      <c r="E2054" s="61"/>
      <c r="F2054" s="61"/>
      <c r="G2054" s="61"/>
      <c r="H2054" s="64"/>
      <c r="I2054" s="74"/>
      <c r="K2054" s="65"/>
      <c r="L2054" s="65"/>
      <c r="M2054" s="65"/>
      <c r="N2054" s="65"/>
      <c r="O2054" s="65"/>
      <c r="P2054" s="65"/>
      <c r="Q2054" s="65"/>
      <c r="R2054" s="65"/>
    </row>
    <row r="2055" spans="1:18" s="68" customFormat="1">
      <c r="A2055" s="61"/>
      <c r="B2055" s="62"/>
      <c r="C2055" s="62"/>
      <c r="D2055" s="63"/>
      <c r="E2055" s="61"/>
      <c r="F2055" s="61"/>
      <c r="G2055" s="61"/>
      <c r="H2055" s="64"/>
      <c r="I2055" s="74"/>
      <c r="K2055" s="65"/>
      <c r="L2055" s="65"/>
      <c r="M2055" s="65"/>
      <c r="N2055" s="65"/>
      <c r="O2055" s="65"/>
      <c r="P2055" s="65"/>
      <c r="Q2055" s="65"/>
      <c r="R2055" s="65"/>
    </row>
    <row r="2056" spans="1:18" s="68" customFormat="1">
      <c r="A2056" s="61"/>
      <c r="B2056" s="62"/>
      <c r="C2056" s="62"/>
      <c r="D2056" s="63"/>
      <c r="E2056" s="61"/>
      <c r="F2056" s="61"/>
      <c r="G2056" s="61"/>
      <c r="H2056" s="64"/>
      <c r="I2056" s="74"/>
      <c r="K2056" s="65"/>
      <c r="L2056" s="65"/>
      <c r="M2056" s="65"/>
      <c r="N2056" s="65"/>
      <c r="O2056" s="65"/>
      <c r="P2056" s="65"/>
      <c r="Q2056" s="65"/>
      <c r="R2056" s="65"/>
    </row>
    <row r="2057" spans="1:18" s="68" customFormat="1">
      <c r="A2057" s="61"/>
      <c r="B2057" s="62"/>
      <c r="C2057" s="62"/>
      <c r="D2057" s="63"/>
      <c r="E2057" s="61"/>
      <c r="F2057" s="61"/>
      <c r="G2057" s="61"/>
      <c r="H2057" s="64"/>
      <c r="I2057" s="74"/>
      <c r="K2057" s="65"/>
      <c r="L2057" s="65"/>
      <c r="M2057" s="65"/>
      <c r="N2057" s="65"/>
      <c r="O2057" s="65"/>
      <c r="P2057" s="65"/>
      <c r="Q2057" s="65"/>
      <c r="R2057" s="65"/>
    </row>
    <row r="2058" spans="1:18" s="68" customFormat="1">
      <c r="A2058" s="61"/>
      <c r="B2058" s="62"/>
      <c r="C2058" s="62"/>
      <c r="D2058" s="63"/>
      <c r="E2058" s="61"/>
      <c r="F2058" s="61"/>
      <c r="G2058" s="61"/>
      <c r="H2058" s="64"/>
      <c r="I2058" s="74"/>
      <c r="K2058" s="65"/>
      <c r="L2058" s="65"/>
      <c r="M2058" s="65"/>
      <c r="N2058" s="65"/>
      <c r="O2058" s="65"/>
      <c r="P2058" s="65"/>
      <c r="Q2058" s="65"/>
      <c r="R2058" s="65"/>
    </row>
    <row r="2059" spans="1:18" s="68" customFormat="1">
      <c r="A2059" s="61"/>
      <c r="B2059" s="62"/>
      <c r="C2059" s="62"/>
      <c r="D2059" s="63"/>
      <c r="E2059" s="61"/>
      <c r="F2059" s="61"/>
      <c r="G2059" s="61"/>
      <c r="H2059" s="64"/>
      <c r="I2059" s="74"/>
      <c r="K2059" s="65"/>
      <c r="L2059" s="65"/>
      <c r="M2059" s="65"/>
      <c r="N2059" s="65"/>
      <c r="O2059" s="65"/>
      <c r="P2059" s="65"/>
      <c r="Q2059" s="65"/>
      <c r="R2059" s="65"/>
    </row>
    <row r="2060" spans="1:18" s="68" customFormat="1">
      <c r="A2060" s="61"/>
      <c r="B2060" s="62"/>
      <c r="C2060" s="62"/>
      <c r="D2060" s="63"/>
      <c r="E2060" s="61"/>
      <c r="F2060" s="61"/>
      <c r="G2060" s="61"/>
      <c r="H2060" s="64"/>
      <c r="I2060" s="74"/>
      <c r="K2060" s="65"/>
      <c r="L2060" s="65"/>
      <c r="M2060" s="65"/>
      <c r="N2060" s="65"/>
      <c r="O2060" s="65"/>
      <c r="P2060" s="65"/>
      <c r="Q2060" s="65"/>
      <c r="R2060" s="65"/>
    </row>
    <row r="2061" spans="1:18" s="68" customFormat="1">
      <c r="A2061" s="61"/>
      <c r="B2061" s="62"/>
      <c r="C2061" s="62"/>
      <c r="D2061" s="63"/>
      <c r="E2061" s="61"/>
      <c r="F2061" s="61"/>
      <c r="G2061" s="61"/>
      <c r="H2061" s="64"/>
      <c r="I2061" s="74"/>
      <c r="K2061" s="65"/>
      <c r="L2061" s="65"/>
      <c r="M2061" s="65"/>
      <c r="N2061" s="65"/>
      <c r="O2061" s="65"/>
      <c r="P2061" s="65"/>
      <c r="Q2061" s="65"/>
      <c r="R2061" s="65"/>
    </row>
    <row r="2062" spans="1:18" s="68" customFormat="1">
      <c r="A2062" s="61"/>
      <c r="B2062" s="62"/>
      <c r="C2062" s="62"/>
      <c r="D2062" s="63"/>
      <c r="E2062" s="61"/>
      <c r="F2062" s="61"/>
      <c r="G2062" s="61"/>
      <c r="H2062" s="64"/>
      <c r="I2062" s="74"/>
      <c r="K2062" s="65"/>
      <c r="L2062" s="65"/>
      <c r="M2062" s="65"/>
      <c r="N2062" s="65"/>
      <c r="O2062" s="65"/>
      <c r="P2062" s="65"/>
      <c r="Q2062" s="65"/>
      <c r="R2062" s="65"/>
    </row>
    <row r="2063" spans="1:18" s="68" customFormat="1">
      <c r="A2063" s="61"/>
      <c r="B2063" s="62"/>
      <c r="C2063" s="62"/>
      <c r="D2063" s="63"/>
      <c r="E2063" s="61"/>
      <c r="F2063" s="61"/>
      <c r="G2063" s="61"/>
      <c r="H2063" s="64"/>
      <c r="I2063" s="74"/>
      <c r="K2063" s="65"/>
      <c r="L2063" s="65"/>
      <c r="M2063" s="65"/>
      <c r="N2063" s="65"/>
      <c r="O2063" s="65"/>
      <c r="P2063" s="65"/>
      <c r="Q2063" s="65"/>
      <c r="R2063" s="65"/>
    </row>
    <row r="2064" spans="1:18" s="68" customFormat="1">
      <c r="A2064" s="61"/>
      <c r="B2064" s="62"/>
      <c r="C2064" s="62"/>
      <c r="D2064" s="63"/>
      <c r="E2064" s="61"/>
      <c r="F2064" s="61"/>
      <c r="G2064" s="61"/>
      <c r="H2064" s="64"/>
      <c r="I2064" s="74"/>
      <c r="K2064" s="65"/>
      <c r="L2064" s="65"/>
      <c r="M2064" s="65"/>
      <c r="N2064" s="65"/>
      <c r="O2064" s="65"/>
      <c r="P2064" s="65"/>
      <c r="Q2064" s="65"/>
      <c r="R2064" s="65"/>
    </row>
    <row r="2065" spans="1:18" s="68" customFormat="1">
      <c r="A2065" s="61"/>
      <c r="B2065" s="62"/>
      <c r="C2065" s="62"/>
      <c r="D2065" s="63"/>
      <c r="E2065" s="61"/>
      <c r="F2065" s="61"/>
      <c r="G2065" s="61"/>
      <c r="H2065" s="64"/>
      <c r="I2065" s="74"/>
      <c r="K2065" s="65"/>
      <c r="L2065" s="65"/>
      <c r="M2065" s="65"/>
      <c r="N2065" s="65"/>
      <c r="O2065" s="65"/>
      <c r="P2065" s="65"/>
      <c r="Q2065" s="65"/>
      <c r="R2065" s="65"/>
    </row>
    <row r="2066" spans="1:18" s="68" customFormat="1">
      <c r="A2066" s="61"/>
      <c r="B2066" s="62"/>
      <c r="C2066" s="62"/>
      <c r="D2066" s="63"/>
      <c r="E2066" s="61"/>
      <c r="F2066" s="61"/>
      <c r="G2066" s="61"/>
      <c r="H2066" s="64"/>
      <c r="I2066" s="74"/>
      <c r="K2066" s="65"/>
      <c r="L2066" s="65"/>
      <c r="M2066" s="65"/>
      <c r="N2066" s="65"/>
      <c r="O2066" s="65"/>
      <c r="P2066" s="65"/>
      <c r="Q2066" s="65"/>
      <c r="R2066" s="65"/>
    </row>
    <row r="2067" spans="1:18" s="68" customFormat="1">
      <c r="A2067" s="61"/>
      <c r="B2067" s="62"/>
      <c r="C2067" s="62"/>
      <c r="D2067" s="63"/>
      <c r="E2067" s="61"/>
      <c r="F2067" s="61"/>
      <c r="G2067" s="61"/>
      <c r="H2067" s="64"/>
      <c r="I2067" s="74"/>
      <c r="K2067" s="65"/>
      <c r="L2067" s="65"/>
      <c r="M2067" s="65"/>
      <c r="N2067" s="65"/>
      <c r="O2067" s="65"/>
      <c r="P2067" s="65"/>
      <c r="Q2067" s="65"/>
      <c r="R2067" s="65"/>
    </row>
    <row r="2068" spans="1:18" s="68" customFormat="1">
      <c r="A2068" s="61"/>
      <c r="B2068" s="62"/>
      <c r="C2068" s="62"/>
      <c r="D2068" s="63"/>
      <c r="E2068" s="61"/>
      <c r="F2068" s="61"/>
      <c r="G2068" s="61"/>
      <c r="H2068" s="64"/>
      <c r="I2068" s="74"/>
      <c r="K2068" s="65"/>
      <c r="L2068" s="65"/>
      <c r="M2068" s="65"/>
      <c r="N2068" s="65"/>
      <c r="O2068" s="65"/>
      <c r="P2068" s="65"/>
      <c r="Q2068" s="65"/>
      <c r="R2068" s="65"/>
    </row>
    <row r="2069" spans="1:18" s="68" customFormat="1">
      <c r="A2069" s="61"/>
      <c r="B2069" s="62"/>
      <c r="C2069" s="62"/>
      <c r="D2069" s="63"/>
      <c r="E2069" s="61"/>
      <c r="F2069" s="61"/>
      <c r="G2069" s="61"/>
      <c r="H2069" s="64"/>
      <c r="I2069" s="74"/>
      <c r="K2069" s="65"/>
      <c r="L2069" s="65"/>
      <c r="M2069" s="65"/>
      <c r="N2069" s="65"/>
      <c r="O2069" s="65"/>
      <c r="P2069" s="65"/>
      <c r="Q2069" s="65"/>
      <c r="R2069" s="65"/>
    </row>
    <row r="2070" spans="1:18" s="68" customFormat="1">
      <c r="A2070" s="61"/>
      <c r="B2070" s="62"/>
      <c r="C2070" s="62"/>
      <c r="D2070" s="63"/>
      <c r="E2070" s="61"/>
      <c r="F2070" s="61"/>
      <c r="G2070" s="61"/>
      <c r="H2070" s="64"/>
      <c r="I2070" s="74"/>
      <c r="K2070" s="65"/>
      <c r="L2070" s="65"/>
      <c r="M2070" s="65"/>
      <c r="N2070" s="65"/>
      <c r="O2070" s="65"/>
      <c r="P2070" s="65"/>
      <c r="Q2070" s="65"/>
      <c r="R2070" s="65"/>
    </row>
    <row r="2071" spans="1:18" s="68" customFormat="1">
      <c r="A2071" s="61"/>
      <c r="B2071" s="62"/>
      <c r="C2071" s="62"/>
      <c r="D2071" s="63"/>
      <c r="E2071" s="61"/>
      <c r="F2071" s="61"/>
      <c r="G2071" s="61"/>
      <c r="H2071" s="64"/>
      <c r="I2071" s="74"/>
      <c r="K2071" s="65"/>
      <c r="L2071" s="65"/>
      <c r="M2071" s="65"/>
      <c r="N2071" s="65"/>
      <c r="O2071" s="65"/>
      <c r="P2071" s="65"/>
      <c r="Q2071" s="65"/>
      <c r="R2071" s="65"/>
    </row>
    <row r="2072" spans="1:18" s="68" customFormat="1">
      <c r="A2072" s="61"/>
      <c r="B2072" s="62"/>
      <c r="C2072" s="62"/>
      <c r="D2072" s="63"/>
      <c r="E2072" s="61"/>
      <c r="F2072" s="61"/>
      <c r="G2072" s="61"/>
      <c r="H2072" s="64"/>
      <c r="I2072" s="74"/>
      <c r="K2072" s="65"/>
      <c r="L2072" s="65"/>
      <c r="M2072" s="65"/>
      <c r="N2072" s="65"/>
      <c r="O2072" s="65"/>
      <c r="P2072" s="65"/>
      <c r="Q2072" s="65"/>
      <c r="R2072" s="65"/>
    </row>
    <row r="2073" spans="1:18" s="68" customFormat="1">
      <c r="A2073" s="61"/>
      <c r="B2073" s="62"/>
      <c r="C2073" s="62"/>
      <c r="D2073" s="63"/>
      <c r="E2073" s="61"/>
      <c r="F2073" s="61"/>
      <c r="G2073" s="61"/>
      <c r="H2073" s="64"/>
      <c r="I2073" s="74"/>
      <c r="K2073" s="65"/>
      <c r="L2073" s="65"/>
      <c r="M2073" s="65"/>
      <c r="N2073" s="65"/>
      <c r="O2073" s="65"/>
      <c r="P2073" s="65"/>
      <c r="Q2073" s="65"/>
      <c r="R2073" s="65"/>
    </row>
    <row r="2074" spans="1:18" s="68" customFormat="1">
      <c r="A2074" s="61"/>
      <c r="B2074" s="62"/>
      <c r="C2074" s="62"/>
      <c r="D2074" s="63"/>
      <c r="E2074" s="61"/>
      <c r="F2074" s="61"/>
      <c r="G2074" s="61"/>
      <c r="H2074" s="64"/>
      <c r="I2074" s="74"/>
      <c r="K2074" s="65"/>
      <c r="L2074" s="65"/>
      <c r="M2074" s="65"/>
      <c r="N2074" s="65"/>
      <c r="O2074" s="65"/>
      <c r="P2074" s="65"/>
      <c r="Q2074" s="65"/>
      <c r="R2074" s="65"/>
    </row>
    <row r="2075" spans="1:18" s="68" customFormat="1">
      <c r="A2075" s="61"/>
      <c r="B2075" s="62"/>
      <c r="C2075" s="62"/>
      <c r="D2075" s="63"/>
      <c r="E2075" s="61"/>
      <c r="F2075" s="61"/>
      <c r="G2075" s="61"/>
      <c r="H2075" s="64"/>
      <c r="I2075" s="74"/>
      <c r="K2075" s="65"/>
      <c r="L2075" s="65"/>
      <c r="M2075" s="65"/>
      <c r="N2075" s="65"/>
      <c r="O2075" s="65"/>
      <c r="P2075" s="65"/>
      <c r="Q2075" s="65"/>
      <c r="R2075" s="65"/>
    </row>
    <row r="2076" spans="1:18" s="68" customFormat="1">
      <c r="A2076" s="61"/>
      <c r="B2076" s="62"/>
      <c r="C2076" s="62"/>
      <c r="D2076" s="63"/>
      <c r="E2076" s="61"/>
      <c r="F2076" s="61"/>
      <c r="G2076" s="61"/>
      <c r="H2076" s="64"/>
      <c r="I2076" s="74"/>
      <c r="K2076" s="65"/>
      <c r="L2076" s="65"/>
      <c r="M2076" s="65"/>
      <c r="N2076" s="65"/>
      <c r="O2076" s="65"/>
      <c r="P2076" s="65"/>
      <c r="Q2076" s="65"/>
      <c r="R2076" s="65"/>
    </row>
    <row r="2077" spans="1:18" s="68" customFormat="1">
      <c r="A2077" s="61"/>
      <c r="B2077" s="62"/>
      <c r="C2077" s="62"/>
      <c r="D2077" s="63"/>
      <c r="E2077" s="61"/>
      <c r="F2077" s="61"/>
      <c r="G2077" s="61"/>
      <c r="H2077" s="64"/>
      <c r="I2077" s="74"/>
      <c r="K2077" s="65"/>
      <c r="L2077" s="65"/>
      <c r="M2077" s="65"/>
      <c r="N2077" s="65"/>
      <c r="O2077" s="65"/>
      <c r="P2077" s="65"/>
      <c r="Q2077" s="65"/>
      <c r="R2077" s="65"/>
    </row>
    <row r="2078" spans="1:18" s="68" customFormat="1">
      <c r="A2078" s="61"/>
      <c r="B2078" s="62"/>
      <c r="C2078" s="62"/>
      <c r="D2078" s="63"/>
      <c r="E2078" s="61"/>
      <c r="F2078" s="61"/>
      <c r="G2078" s="61"/>
      <c r="H2078" s="64"/>
      <c r="I2078" s="74"/>
      <c r="K2078" s="65"/>
      <c r="L2078" s="65"/>
      <c r="M2078" s="65"/>
      <c r="N2078" s="65"/>
      <c r="O2078" s="65"/>
      <c r="P2078" s="65"/>
      <c r="Q2078" s="65"/>
      <c r="R2078" s="65"/>
    </row>
    <row r="2079" spans="1:18" s="68" customFormat="1">
      <c r="A2079" s="61"/>
      <c r="B2079" s="62"/>
      <c r="C2079" s="62"/>
      <c r="D2079" s="63"/>
      <c r="E2079" s="61"/>
      <c r="F2079" s="61"/>
      <c r="G2079" s="61"/>
      <c r="H2079" s="64"/>
      <c r="I2079" s="74"/>
      <c r="K2079" s="65"/>
      <c r="L2079" s="65"/>
      <c r="M2079" s="65"/>
      <c r="N2079" s="65"/>
      <c r="O2079" s="65"/>
      <c r="P2079" s="65"/>
      <c r="Q2079" s="65"/>
      <c r="R2079" s="65"/>
    </row>
    <row r="2080" spans="1:18" s="68" customFormat="1">
      <c r="A2080" s="61"/>
      <c r="B2080" s="62"/>
      <c r="C2080" s="62"/>
      <c r="D2080" s="63"/>
      <c r="E2080" s="61"/>
      <c r="F2080" s="61"/>
      <c r="G2080" s="61"/>
      <c r="H2080" s="64"/>
      <c r="I2080" s="74"/>
      <c r="K2080" s="65"/>
      <c r="L2080" s="65"/>
      <c r="M2080" s="65"/>
      <c r="N2080" s="65"/>
      <c r="O2080" s="65"/>
      <c r="P2080" s="65"/>
      <c r="Q2080" s="65"/>
      <c r="R2080" s="65"/>
    </row>
    <row r="2081" spans="1:18" s="68" customFormat="1">
      <c r="A2081" s="61"/>
      <c r="B2081" s="62"/>
      <c r="C2081" s="62"/>
      <c r="D2081" s="63"/>
      <c r="E2081" s="61"/>
      <c r="F2081" s="61"/>
      <c r="G2081" s="61"/>
      <c r="H2081" s="64"/>
      <c r="I2081" s="74"/>
      <c r="K2081" s="65"/>
      <c r="L2081" s="65"/>
      <c r="M2081" s="65"/>
      <c r="N2081" s="65"/>
      <c r="O2081" s="65"/>
      <c r="P2081" s="65"/>
      <c r="Q2081" s="65"/>
      <c r="R2081" s="65"/>
    </row>
    <row r="2082" spans="1:18" s="68" customFormat="1">
      <c r="A2082" s="61"/>
      <c r="B2082" s="62"/>
      <c r="C2082" s="62"/>
      <c r="D2082" s="63"/>
      <c r="E2082" s="61"/>
      <c r="F2082" s="61"/>
      <c r="G2082" s="61"/>
      <c r="H2082" s="64"/>
      <c r="I2082" s="74"/>
      <c r="K2082" s="65"/>
      <c r="L2082" s="65"/>
      <c r="M2082" s="65"/>
      <c r="N2082" s="65"/>
      <c r="O2082" s="65"/>
      <c r="P2082" s="65"/>
      <c r="Q2082" s="65"/>
      <c r="R2082" s="65"/>
    </row>
    <row r="2083" spans="1:18" s="68" customFormat="1">
      <c r="A2083" s="61"/>
      <c r="B2083" s="62"/>
      <c r="C2083" s="62"/>
      <c r="D2083" s="63"/>
      <c r="E2083" s="61"/>
      <c r="F2083" s="61"/>
      <c r="G2083" s="61"/>
      <c r="H2083" s="64"/>
      <c r="I2083" s="74"/>
      <c r="K2083" s="65"/>
      <c r="L2083" s="65"/>
      <c r="M2083" s="65"/>
      <c r="N2083" s="65"/>
      <c r="O2083" s="65"/>
      <c r="P2083" s="65"/>
      <c r="Q2083" s="65"/>
      <c r="R2083" s="65"/>
    </row>
    <row r="2084" spans="1:18" s="68" customFormat="1">
      <c r="A2084" s="61"/>
      <c r="B2084" s="62"/>
      <c r="C2084" s="62"/>
      <c r="D2084" s="63"/>
      <c r="E2084" s="61"/>
      <c r="F2084" s="61"/>
      <c r="G2084" s="61"/>
      <c r="H2084" s="64"/>
      <c r="I2084" s="74"/>
      <c r="K2084" s="65"/>
      <c r="L2084" s="65"/>
      <c r="M2084" s="65"/>
      <c r="N2084" s="65"/>
      <c r="O2084" s="65"/>
      <c r="P2084" s="65"/>
      <c r="Q2084" s="65"/>
      <c r="R2084" s="65"/>
    </row>
    <row r="2085" spans="1:18" s="68" customFormat="1">
      <c r="A2085" s="61"/>
      <c r="B2085" s="62"/>
      <c r="C2085" s="62"/>
      <c r="D2085" s="63"/>
      <c r="E2085" s="61"/>
      <c r="F2085" s="61"/>
      <c r="G2085" s="61"/>
      <c r="H2085" s="64"/>
      <c r="I2085" s="74"/>
      <c r="K2085" s="65"/>
      <c r="L2085" s="65"/>
      <c r="M2085" s="65"/>
      <c r="N2085" s="65"/>
      <c r="O2085" s="65"/>
      <c r="P2085" s="65"/>
      <c r="Q2085" s="65"/>
      <c r="R2085" s="65"/>
    </row>
    <row r="2086" spans="1:18" s="68" customFormat="1">
      <c r="A2086" s="61"/>
      <c r="B2086" s="62"/>
      <c r="C2086" s="62"/>
      <c r="D2086" s="63"/>
      <c r="E2086" s="61"/>
      <c r="F2086" s="61"/>
      <c r="G2086" s="61"/>
      <c r="H2086" s="64"/>
      <c r="I2086" s="74"/>
      <c r="K2086" s="65"/>
      <c r="L2086" s="65"/>
      <c r="M2086" s="65"/>
      <c r="N2086" s="65"/>
      <c r="O2086" s="65"/>
      <c r="P2086" s="65"/>
      <c r="Q2086" s="65"/>
      <c r="R2086" s="65"/>
    </row>
    <row r="2087" spans="1:18" s="68" customFormat="1">
      <c r="A2087" s="61"/>
      <c r="B2087" s="62"/>
      <c r="C2087" s="62"/>
      <c r="D2087" s="63"/>
      <c r="E2087" s="61"/>
      <c r="F2087" s="61"/>
      <c r="G2087" s="61"/>
      <c r="H2087" s="64"/>
      <c r="I2087" s="74"/>
      <c r="K2087" s="65"/>
      <c r="L2087" s="65"/>
      <c r="M2087" s="65"/>
      <c r="N2087" s="65"/>
      <c r="O2087" s="65"/>
      <c r="P2087" s="65"/>
      <c r="Q2087" s="65"/>
      <c r="R2087" s="65"/>
    </row>
    <row r="2088" spans="1:18" s="68" customFormat="1">
      <c r="A2088" s="61"/>
      <c r="B2088" s="62"/>
      <c r="C2088" s="62"/>
      <c r="D2088" s="63"/>
      <c r="E2088" s="61"/>
      <c r="F2088" s="61"/>
      <c r="G2088" s="61"/>
      <c r="H2088" s="64"/>
      <c r="I2088" s="74"/>
      <c r="K2088" s="65"/>
      <c r="L2088" s="65"/>
      <c r="M2088" s="65"/>
      <c r="N2088" s="65"/>
      <c r="O2088" s="65"/>
      <c r="P2088" s="65"/>
      <c r="Q2088" s="65"/>
      <c r="R2088" s="65"/>
    </row>
    <row r="2089" spans="1:18" s="68" customFormat="1">
      <c r="A2089" s="61"/>
      <c r="B2089" s="62"/>
      <c r="C2089" s="62"/>
      <c r="D2089" s="63"/>
      <c r="E2089" s="61"/>
      <c r="F2089" s="61"/>
      <c r="G2089" s="61"/>
      <c r="H2089" s="64"/>
      <c r="I2089" s="74"/>
      <c r="K2089" s="65"/>
      <c r="L2089" s="65"/>
      <c r="M2089" s="65"/>
      <c r="N2089" s="65"/>
      <c r="O2089" s="65"/>
      <c r="P2089" s="65"/>
      <c r="Q2089" s="65"/>
      <c r="R2089" s="65"/>
    </row>
    <row r="2090" spans="1:18" s="68" customFormat="1">
      <c r="A2090" s="61"/>
      <c r="B2090" s="62"/>
      <c r="C2090" s="62"/>
      <c r="D2090" s="63"/>
      <c r="E2090" s="61"/>
      <c r="F2090" s="61"/>
      <c r="G2090" s="61"/>
      <c r="H2090" s="64"/>
      <c r="I2090" s="74"/>
      <c r="K2090" s="65"/>
      <c r="L2090" s="65"/>
      <c r="M2090" s="65"/>
      <c r="N2090" s="65"/>
      <c r="O2090" s="65"/>
      <c r="P2090" s="65"/>
      <c r="Q2090" s="65"/>
      <c r="R2090" s="65"/>
    </row>
    <row r="2091" spans="1:18" s="68" customFormat="1">
      <c r="A2091" s="61"/>
      <c r="B2091" s="62"/>
      <c r="C2091" s="62"/>
      <c r="D2091" s="63"/>
      <c r="E2091" s="61"/>
      <c r="F2091" s="61"/>
      <c r="G2091" s="61"/>
      <c r="H2091" s="64"/>
      <c r="I2091" s="74"/>
      <c r="K2091" s="65"/>
      <c r="L2091" s="65"/>
      <c r="M2091" s="65"/>
      <c r="N2091" s="65"/>
      <c r="O2091" s="65"/>
      <c r="P2091" s="65"/>
      <c r="Q2091" s="65"/>
      <c r="R2091" s="65"/>
    </row>
    <row r="2092" spans="1:18" s="68" customFormat="1">
      <c r="A2092" s="61"/>
      <c r="B2092" s="62"/>
      <c r="C2092" s="62"/>
      <c r="D2092" s="63"/>
      <c r="E2092" s="61"/>
      <c r="F2092" s="61"/>
      <c r="G2092" s="61"/>
      <c r="H2092" s="64"/>
      <c r="I2092" s="74"/>
      <c r="K2092" s="65"/>
      <c r="L2092" s="65"/>
      <c r="M2092" s="65"/>
      <c r="N2092" s="65"/>
      <c r="O2092" s="65"/>
      <c r="P2092" s="65"/>
      <c r="Q2092" s="65"/>
      <c r="R2092" s="65"/>
    </row>
    <row r="2093" spans="1:18" s="68" customFormat="1">
      <c r="A2093" s="61"/>
      <c r="B2093" s="62"/>
      <c r="C2093" s="62"/>
      <c r="D2093" s="63"/>
      <c r="E2093" s="61"/>
      <c r="F2093" s="61"/>
      <c r="G2093" s="61"/>
      <c r="H2093" s="64"/>
      <c r="I2093" s="74"/>
      <c r="K2093" s="65"/>
      <c r="L2093" s="65"/>
      <c r="M2093" s="65"/>
      <c r="N2093" s="65"/>
      <c r="O2093" s="65"/>
      <c r="P2093" s="65"/>
      <c r="Q2093" s="65"/>
      <c r="R2093" s="65"/>
    </row>
    <row r="2094" spans="1:18" s="68" customFormat="1">
      <c r="A2094" s="61"/>
      <c r="B2094" s="62"/>
      <c r="C2094" s="62"/>
      <c r="D2094" s="63"/>
      <c r="E2094" s="61"/>
      <c r="F2094" s="61"/>
      <c r="G2094" s="61"/>
      <c r="H2094" s="64"/>
      <c r="I2094" s="74"/>
      <c r="K2094" s="65"/>
      <c r="L2094" s="65"/>
      <c r="M2094" s="65"/>
      <c r="N2094" s="65"/>
      <c r="O2094" s="65"/>
      <c r="P2094" s="65"/>
      <c r="Q2094" s="65"/>
      <c r="R2094" s="65"/>
    </row>
    <row r="2095" spans="1:18" s="68" customFormat="1">
      <c r="A2095" s="61"/>
      <c r="B2095" s="62"/>
      <c r="C2095" s="62"/>
      <c r="D2095" s="63"/>
      <c r="E2095" s="61"/>
      <c r="F2095" s="61"/>
      <c r="G2095" s="61"/>
      <c r="H2095" s="64"/>
      <c r="I2095" s="74"/>
      <c r="K2095" s="65"/>
      <c r="L2095" s="65"/>
      <c r="M2095" s="65"/>
      <c r="N2095" s="65"/>
      <c r="O2095" s="65"/>
      <c r="P2095" s="65"/>
      <c r="Q2095" s="65"/>
      <c r="R2095" s="65"/>
    </row>
    <row r="2096" spans="1:18" s="68" customFormat="1">
      <c r="A2096" s="61"/>
      <c r="B2096" s="62"/>
      <c r="C2096" s="62"/>
      <c r="D2096" s="63"/>
      <c r="E2096" s="61"/>
      <c r="F2096" s="61"/>
      <c r="G2096" s="61"/>
      <c r="H2096" s="64"/>
      <c r="I2096" s="74"/>
      <c r="K2096" s="65"/>
      <c r="L2096" s="65"/>
      <c r="M2096" s="65"/>
      <c r="N2096" s="65"/>
      <c r="O2096" s="65"/>
      <c r="P2096" s="65"/>
      <c r="Q2096" s="65"/>
      <c r="R2096" s="65"/>
    </row>
    <row r="2097" spans="1:18" s="68" customFormat="1">
      <c r="A2097" s="61"/>
      <c r="B2097" s="62"/>
      <c r="C2097" s="62"/>
      <c r="D2097" s="63"/>
      <c r="E2097" s="61"/>
      <c r="F2097" s="61"/>
      <c r="G2097" s="61"/>
      <c r="H2097" s="64"/>
      <c r="I2097" s="74"/>
      <c r="K2097" s="65"/>
      <c r="L2097" s="65"/>
      <c r="M2097" s="65"/>
      <c r="N2097" s="65"/>
      <c r="O2097" s="65"/>
      <c r="P2097" s="65"/>
      <c r="Q2097" s="65"/>
      <c r="R2097" s="65"/>
    </row>
    <row r="2098" spans="1:18" s="68" customFormat="1">
      <c r="A2098" s="61"/>
      <c r="B2098" s="62"/>
      <c r="C2098" s="62"/>
      <c r="D2098" s="63"/>
      <c r="E2098" s="61"/>
      <c r="F2098" s="61"/>
      <c r="G2098" s="61"/>
      <c r="H2098" s="64"/>
      <c r="I2098" s="74"/>
      <c r="K2098" s="65"/>
      <c r="L2098" s="65"/>
      <c r="M2098" s="65"/>
      <c r="N2098" s="65"/>
      <c r="O2098" s="65"/>
      <c r="P2098" s="65"/>
      <c r="Q2098" s="65"/>
      <c r="R2098" s="65"/>
    </row>
    <row r="2099" spans="1:18" s="68" customFormat="1">
      <c r="A2099" s="61"/>
      <c r="B2099" s="62"/>
      <c r="C2099" s="62"/>
      <c r="D2099" s="63"/>
      <c r="E2099" s="61"/>
      <c r="F2099" s="61"/>
      <c r="G2099" s="61"/>
      <c r="H2099" s="64"/>
      <c r="I2099" s="74"/>
      <c r="K2099" s="65"/>
      <c r="L2099" s="65"/>
      <c r="M2099" s="65"/>
      <c r="N2099" s="65"/>
      <c r="O2099" s="65"/>
      <c r="P2099" s="65"/>
      <c r="Q2099" s="65"/>
      <c r="R2099" s="65"/>
    </row>
    <row r="2100" spans="1:18" s="68" customFormat="1">
      <c r="A2100" s="61"/>
      <c r="B2100" s="62"/>
      <c r="C2100" s="62"/>
      <c r="D2100" s="63"/>
      <c r="E2100" s="61"/>
      <c r="F2100" s="61"/>
      <c r="G2100" s="61"/>
      <c r="H2100" s="64"/>
      <c r="I2100" s="74"/>
      <c r="K2100" s="65"/>
      <c r="L2100" s="65"/>
      <c r="M2100" s="65"/>
      <c r="N2100" s="65"/>
      <c r="O2100" s="65"/>
      <c r="P2100" s="65"/>
      <c r="Q2100" s="65"/>
      <c r="R2100" s="65"/>
    </row>
    <row r="2101" spans="1:18" s="68" customFormat="1">
      <c r="A2101" s="61"/>
      <c r="B2101" s="62"/>
      <c r="C2101" s="62"/>
      <c r="D2101" s="63"/>
      <c r="E2101" s="61"/>
      <c r="F2101" s="61"/>
      <c r="G2101" s="61"/>
      <c r="H2101" s="64"/>
      <c r="I2101" s="74"/>
      <c r="K2101" s="65"/>
      <c r="L2101" s="65"/>
      <c r="M2101" s="65"/>
      <c r="N2101" s="65"/>
      <c r="O2101" s="65"/>
      <c r="P2101" s="65"/>
      <c r="Q2101" s="65"/>
      <c r="R2101" s="65"/>
    </row>
    <row r="2102" spans="1:18" s="68" customFormat="1">
      <c r="A2102" s="61"/>
      <c r="B2102" s="62"/>
      <c r="C2102" s="62"/>
      <c r="D2102" s="63"/>
      <c r="E2102" s="61"/>
      <c r="F2102" s="61"/>
      <c r="G2102" s="61"/>
      <c r="H2102" s="64"/>
      <c r="I2102" s="74"/>
      <c r="K2102" s="65"/>
      <c r="L2102" s="65"/>
      <c r="M2102" s="65"/>
      <c r="N2102" s="65"/>
      <c r="O2102" s="65"/>
      <c r="P2102" s="65"/>
      <c r="Q2102" s="65"/>
      <c r="R2102" s="65"/>
    </row>
    <row r="2103" spans="1:18" s="68" customFormat="1">
      <c r="A2103" s="61"/>
      <c r="B2103" s="62"/>
      <c r="C2103" s="62"/>
      <c r="D2103" s="63"/>
      <c r="E2103" s="61"/>
      <c r="F2103" s="61"/>
      <c r="G2103" s="61"/>
      <c r="H2103" s="64"/>
      <c r="I2103" s="74"/>
      <c r="K2103" s="65"/>
      <c r="L2103" s="65"/>
      <c r="M2103" s="65"/>
      <c r="N2103" s="65"/>
      <c r="O2103" s="65"/>
      <c r="P2103" s="65"/>
      <c r="Q2103" s="65"/>
      <c r="R2103" s="65"/>
    </row>
    <row r="2104" spans="1:18" s="68" customFormat="1">
      <c r="A2104" s="61"/>
      <c r="B2104" s="62"/>
      <c r="C2104" s="62"/>
      <c r="D2104" s="63"/>
      <c r="E2104" s="61"/>
      <c r="F2104" s="61"/>
      <c r="G2104" s="61"/>
      <c r="H2104" s="64"/>
      <c r="I2104" s="74"/>
      <c r="K2104" s="65"/>
      <c r="L2104" s="65"/>
      <c r="M2104" s="65"/>
      <c r="N2104" s="65"/>
      <c r="O2104" s="65"/>
      <c r="P2104" s="65"/>
      <c r="Q2104" s="65"/>
      <c r="R2104" s="65"/>
    </row>
    <row r="2105" spans="1:18" s="68" customFormat="1">
      <c r="A2105" s="61"/>
      <c r="B2105" s="62"/>
      <c r="C2105" s="62"/>
      <c r="D2105" s="63"/>
      <c r="E2105" s="61"/>
      <c r="F2105" s="61"/>
      <c r="G2105" s="61"/>
      <c r="H2105" s="64"/>
      <c r="I2105" s="74"/>
      <c r="K2105" s="65"/>
      <c r="L2105" s="65"/>
      <c r="M2105" s="65"/>
      <c r="N2105" s="65"/>
      <c r="O2105" s="65"/>
      <c r="P2105" s="65"/>
      <c r="Q2105" s="65"/>
      <c r="R2105" s="65"/>
    </row>
    <row r="2106" spans="1:18" s="68" customFormat="1">
      <c r="A2106" s="61"/>
      <c r="B2106" s="62"/>
      <c r="C2106" s="62"/>
      <c r="D2106" s="63"/>
      <c r="E2106" s="61"/>
      <c r="F2106" s="61"/>
      <c r="G2106" s="61"/>
      <c r="H2106" s="64"/>
      <c r="I2106" s="74"/>
      <c r="K2106" s="65"/>
      <c r="L2106" s="65"/>
      <c r="M2106" s="65"/>
      <c r="N2106" s="65"/>
      <c r="O2106" s="65"/>
      <c r="P2106" s="65"/>
      <c r="Q2106" s="65"/>
      <c r="R2106" s="65"/>
    </row>
    <row r="2107" spans="1:18" s="68" customFormat="1">
      <c r="A2107" s="61"/>
      <c r="B2107" s="62"/>
      <c r="C2107" s="62"/>
      <c r="D2107" s="63"/>
      <c r="E2107" s="61"/>
      <c r="F2107" s="61"/>
      <c r="G2107" s="61"/>
      <c r="H2107" s="64"/>
      <c r="I2107" s="74"/>
      <c r="K2107" s="65"/>
      <c r="L2107" s="65"/>
      <c r="M2107" s="65"/>
      <c r="N2107" s="65"/>
      <c r="O2107" s="65"/>
      <c r="P2107" s="65"/>
      <c r="Q2107" s="65"/>
      <c r="R2107" s="65"/>
    </row>
    <row r="2108" spans="1:18" s="68" customFormat="1">
      <c r="A2108" s="61"/>
      <c r="B2108" s="62"/>
      <c r="C2108" s="62"/>
      <c r="D2108" s="63"/>
      <c r="E2108" s="61"/>
      <c r="F2108" s="61"/>
      <c r="G2108" s="61"/>
      <c r="H2108" s="64"/>
      <c r="I2108" s="74"/>
      <c r="K2108" s="65"/>
      <c r="L2108" s="65"/>
      <c r="M2108" s="65"/>
      <c r="N2108" s="65"/>
      <c r="O2108" s="65"/>
      <c r="P2108" s="65"/>
      <c r="Q2108" s="65"/>
      <c r="R2108" s="65"/>
    </row>
    <row r="2109" spans="1:18" s="68" customFormat="1">
      <c r="A2109" s="61"/>
      <c r="B2109" s="62"/>
      <c r="C2109" s="62"/>
      <c r="D2109" s="63"/>
      <c r="E2109" s="61"/>
      <c r="F2109" s="61"/>
      <c r="G2109" s="61"/>
      <c r="H2109" s="64"/>
      <c r="I2109" s="74"/>
      <c r="K2109" s="65"/>
      <c r="L2109" s="65"/>
      <c r="M2109" s="65"/>
      <c r="N2109" s="65"/>
      <c r="O2109" s="65"/>
      <c r="P2109" s="65"/>
      <c r="Q2109" s="65"/>
      <c r="R2109" s="65"/>
    </row>
    <row r="2110" spans="1:18" s="68" customFormat="1">
      <c r="A2110" s="61"/>
      <c r="B2110" s="62"/>
      <c r="C2110" s="62"/>
      <c r="D2110" s="63"/>
      <c r="E2110" s="61"/>
      <c r="F2110" s="61"/>
      <c r="G2110" s="61"/>
      <c r="H2110" s="64"/>
      <c r="I2110" s="74"/>
      <c r="K2110" s="65"/>
      <c r="L2110" s="65"/>
      <c r="M2110" s="65"/>
      <c r="N2110" s="65"/>
      <c r="O2110" s="65"/>
      <c r="P2110" s="65"/>
      <c r="Q2110" s="65"/>
      <c r="R2110" s="65"/>
    </row>
    <row r="2111" spans="1:18" s="68" customFormat="1">
      <c r="A2111" s="61"/>
      <c r="B2111" s="62"/>
      <c r="C2111" s="62"/>
      <c r="D2111" s="63"/>
      <c r="E2111" s="61"/>
      <c r="F2111" s="61"/>
      <c r="G2111" s="61"/>
      <c r="H2111" s="64"/>
      <c r="I2111" s="74"/>
      <c r="K2111" s="65"/>
      <c r="L2111" s="65"/>
      <c r="M2111" s="65"/>
      <c r="N2111" s="65"/>
      <c r="O2111" s="65"/>
      <c r="P2111" s="65"/>
      <c r="Q2111" s="65"/>
      <c r="R2111" s="65"/>
    </row>
    <row r="2112" spans="1:18" s="68" customFormat="1">
      <c r="A2112" s="61"/>
      <c r="B2112" s="62"/>
      <c r="C2112" s="62"/>
      <c r="D2112" s="63"/>
      <c r="E2112" s="61"/>
      <c r="F2112" s="61"/>
      <c r="G2112" s="61"/>
      <c r="H2112" s="64"/>
      <c r="I2112" s="74"/>
      <c r="K2112" s="65"/>
      <c r="L2112" s="65"/>
      <c r="M2112" s="65"/>
      <c r="N2112" s="65"/>
      <c r="O2112" s="65"/>
      <c r="P2112" s="65"/>
      <c r="Q2112" s="65"/>
      <c r="R2112" s="65"/>
    </row>
    <row r="2113" spans="1:18" s="68" customFormat="1">
      <c r="A2113" s="61"/>
      <c r="B2113" s="62"/>
      <c r="C2113" s="62"/>
      <c r="D2113" s="63"/>
      <c r="E2113" s="61"/>
      <c r="F2113" s="61"/>
      <c r="G2113" s="61"/>
      <c r="H2113" s="64"/>
      <c r="I2113" s="74"/>
      <c r="K2113" s="65"/>
      <c r="L2113" s="65"/>
      <c r="M2113" s="65"/>
      <c r="N2113" s="65"/>
      <c r="O2113" s="65"/>
      <c r="P2113" s="65"/>
      <c r="Q2113" s="65"/>
      <c r="R2113" s="65"/>
    </row>
    <row r="2114" spans="1:18" s="68" customFormat="1">
      <c r="A2114" s="61"/>
      <c r="B2114" s="62"/>
      <c r="C2114" s="62"/>
      <c r="D2114" s="63"/>
      <c r="E2114" s="61"/>
      <c r="F2114" s="61"/>
      <c r="G2114" s="61"/>
      <c r="H2114" s="64"/>
      <c r="I2114" s="74"/>
      <c r="K2114" s="65"/>
      <c r="L2114" s="65"/>
      <c r="M2114" s="65"/>
      <c r="N2114" s="65"/>
      <c r="O2114" s="65"/>
      <c r="P2114" s="65"/>
      <c r="Q2114" s="65"/>
      <c r="R2114" s="65"/>
    </row>
    <row r="2115" spans="1:18" s="68" customFormat="1">
      <c r="A2115" s="61"/>
      <c r="B2115" s="62"/>
      <c r="C2115" s="62"/>
      <c r="D2115" s="63"/>
      <c r="E2115" s="61"/>
      <c r="F2115" s="61"/>
      <c r="G2115" s="61"/>
      <c r="H2115" s="64"/>
      <c r="I2115" s="74"/>
      <c r="K2115" s="65"/>
      <c r="L2115" s="65"/>
      <c r="M2115" s="65"/>
      <c r="N2115" s="65"/>
      <c r="O2115" s="65"/>
      <c r="P2115" s="65"/>
      <c r="Q2115" s="65"/>
      <c r="R2115" s="65"/>
    </row>
    <row r="2116" spans="1:18" s="68" customFormat="1">
      <c r="A2116" s="61"/>
      <c r="B2116" s="62"/>
      <c r="C2116" s="62"/>
      <c r="D2116" s="63"/>
      <c r="E2116" s="61"/>
      <c r="F2116" s="61"/>
      <c r="G2116" s="61"/>
      <c r="H2116" s="64"/>
      <c r="I2116" s="74"/>
      <c r="K2116" s="65"/>
      <c r="L2116" s="65"/>
      <c r="M2116" s="65"/>
      <c r="N2116" s="65"/>
      <c r="O2116" s="65"/>
      <c r="P2116" s="65"/>
      <c r="Q2116" s="65"/>
      <c r="R2116" s="65"/>
    </row>
    <row r="2117" spans="1:18" s="68" customFormat="1">
      <c r="A2117" s="61"/>
      <c r="B2117" s="62"/>
      <c r="C2117" s="62"/>
      <c r="D2117" s="63"/>
      <c r="E2117" s="61"/>
      <c r="F2117" s="61"/>
      <c r="G2117" s="61"/>
      <c r="H2117" s="64"/>
      <c r="I2117" s="74"/>
      <c r="K2117" s="65"/>
      <c r="L2117" s="65"/>
      <c r="M2117" s="65"/>
      <c r="N2117" s="65"/>
      <c r="O2117" s="65"/>
      <c r="P2117" s="65"/>
      <c r="Q2117" s="65"/>
      <c r="R2117" s="65"/>
    </row>
    <row r="2118" spans="1:18" s="68" customFormat="1">
      <c r="A2118" s="61"/>
      <c r="B2118" s="62"/>
      <c r="C2118" s="62"/>
      <c r="D2118" s="63"/>
      <c r="E2118" s="61"/>
      <c r="F2118" s="61"/>
      <c r="G2118" s="61"/>
      <c r="H2118" s="64"/>
      <c r="I2118" s="74"/>
      <c r="K2118" s="65"/>
      <c r="L2118" s="65"/>
      <c r="M2118" s="65"/>
      <c r="N2118" s="65"/>
      <c r="O2118" s="65"/>
      <c r="P2118" s="65"/>
      <c r="Q2118" s="65"/>
      <c r="R2118" s="65"/>
    </row>
    <row r="2119" spans="1:18" s="68" customFormat="1">
      <c r="A2119" s="61"/>
      <c r="B2119" s="62"/>
      <c r="C2119" s="62"/>
      <c r="D2119" s="63"/>
      <c r="E2119" s="61"/>
      <c r="F2119" s="61"/>
      <c r="G2119" s="61"/>
      <c r="H2119" s="64"/>
      <c r="I2119" s="74"/>
      <c r="K2119" s="65"/>
      <c r="L2119" s="65"/>
      <c r="M2119" s="65"/>
      <c r="N2119" s="65"/>
      <c r="O2119" s="65"/>
      <c r="P2119" s="65"/>
      <c r="Q2119" s="65"/>
      <c r="R2119" s="65"/>
    </row>
    <row r="2120" spans="1:18" s="68" customFormat="1">
      <c r="A2120" s="61"/>
      <c r="B2120" s="62"/>
      <c r="C2120" s="62"/>
      <c r="D2120" s="63"/>
      <c r="E2120" s="61"/>
      <c r="F2120" s="61"/>
      <c r="G2120" s="61"/>
      <c r="H2120" s="64"/>
      <c r="I2120" s="74"/>
      <c r="K2120" s="65"/>
      <c r="L2120" s="65"/>
      <c r="M2120" s="65"/>
      <c r="N2120" s="65"/>
      <c r="O2120" s="65"/>
      <c r="P2120" s="65"/>
      <c r="Q2120" s="65"/>
      <c r="R2120" s="65"/>
    </row>
    <row r="2121" spans="1:18" s="68" customFormat="1">
      <c r="A2121" s="61"/>
      <c r="B2121" s="62"/>
      <c r="C2121" s="62"/>
      <c r="D2121" s="63"/>
      <c r="E2121" s="61"/>
      <c r="F2121" s="61"/>
      <c r="G2121" s="61"/>
      <c r="H2121" s="64"/>
      <c r="I2121" s="74"/>
      <c r="K2121" s="65"/>
      <c r="L2121" s="65"/>
      <c r="M2121" s="65"/>
      <c r="N2121" s="65"/>
      <c r="O2121" s="65"/>
      <c r="P2121" s="65"/>
      <c r="Q2121" s="65"/>
      <c r="R2121" s="65"/>
    </row>
    <row r="2122" spans="1:18" s="68" customFormat="1">
      <c r="A2122" s="61"/>
      <c r="B2122" s="62"/>
      <c r="C2122" s="62"/>
      <c r="D2122" s="63"/>
      <c r="E2122" s="61"/>
      <c r="F2122" s="61"/>
      <c r="G2122" s="61"/>
      <c r="H2122" s="64"/>
      <c r="I2122" s="74"/>
      <c r="K2122" s="65"/>
      <c r="L2122" s="65"/>
      <c r="M2122" s="65"/>
      <c r="N2122" s="65"/>
      <c r="O2122" s="65"/>
      <c r="P2122" s="65"/>
      <c r="Q2122" s="65"/>
      <c r="R2122" s="65"/>
    </row>
    <row r="2123" spans="1:18" s="68" customFormat="1">
      <c r="A2123" s="61"/>
      <c r="B2123" s="62"/>
      <c r="C2123" s="62"/>
      <c r="D2123" s="63"/>
      <c r="E2123" s="61"/>
      <c r="F2123" s="61"/>
      <c r="G2123" s="61"/>
      <c r="H2123" s="64"/>
      <c r="I2123" s="74"/>
      <c r="K2123" s="65"/>
      <c r="L2123" s="65"/>
      <c r="M2123" s="65"/>
      <c r="N2123" s="65"/>
      <c r="O2123" s="65"/>
      <c r="P2123" s="65"/>
      <c r="Q2123" s="65"/>
      <c r="R2123" s="65"/>
    </row>
    <row r="2124" spans="1:18" s="68" customFormat="1">
      <c r="A2124" s="61"/>
      <c r="B2124" s="62"/>
      <c r="C2124" s="62"/>
      <c r="D2124" s="63"/>
      <c r="E2124" s="61"/>
      <c r="F2124" s="61"/>
      <c r="G2124" s="61"/>
      <c r="H2124" s="64"/>
      <c r="I2124" s="74"/>
      <c r="K2124" s="65"/>
      <c r="L2124" s="65"/>
      <c r="M2124" s="65"/>
      <c r="N2124" s="65"/>
      <c r="O2124" s="65"/>
      <c r="P2124" s="65"/>
      <c r="Q2124" s="65"/>
      <c r="R2124" s="65"/>
    </row>
    <row r="2125" spans="1:18" s="68" customFormat="1">
      <c r="A2125" s="61"/>
      <c r="B2125" s="62"/>
      <c r="C2125" s="62"/>
      <c r="D2125" s="63"/>
      <c r="E2125" s="61"/>
      <c r="F2125" s="61"/>
      <c r="G2125" s="61"/>
      <c r="H2125" s="64"/>
      <c r="I2125" s="74"/>
      <c r="K2125" s="65"/>
      <c r="L2125" s="65"/>
      <c r="M2125" s="65"/>
      <c r="N2125" s="65"/>
      <c r="O2125" s="65"/>
      <c r="P2125" s="65"/>
      <c r="Q2125" s="65"/>
      <c r="R2125" s="65"/>
    </row>
    <row r="2126" spans="1:18" s="68" customFormat="1">
      <c r="A2126" s="61"/>
      <c r="B2126" s="62"/>
      <c r="C2126" s="62"/>
      <c r="D2126" s="63"/>
      <c r="E2126" s="61"/>
      <c r="F2126" s="61"/>
      <c r="G2126" s="61"/>
      <c r="H2126" s="64"/>
      <c r="I2126" s="74"/>
      <c r="K2126" s="65"/>
      <c r="L2126" s="65"/>
      <c r="M2126" s="65"/>
      <c r="N2126" s="65"/>
      <c r="O2126" s="65"/>
      <c r="P2126" s="65"/>
      <c r="Q2126" s="65"/>
      <c r="R2126" s="65"/>
    </row>
    <row r="2127" spans="1:18" s="68" customFormat="1">
      <c r="A2127" s="61"/>
      <c r="B2127" s="62"/>
      <c r="C2127" s="62"/>
      <c r="D2127" s="63"/>
      <c r="E2127" s="61"/>
      <c r="F2127" s="61"/>
      <c r="G2127" s="61"/>
      <c r="H2127" s="64"/>
      <c r="I2127" s="74"/>
      <c r="K2127" s="65"/>
      <c r="L2127" s="65"/>
      <c r="M2127" s="65"/>
      <c r="N2127" s="65"/>
      <c r="O2127" s="65"/>
      <c r="P2127" s="65"/>
      <c r="Q2127" s="65"/>
      <c r="R2127" s="65"/>
    </row>
    <row r="2128" spans="1:18" s="68" customFormat="1">
      <c r="A2128" s="61"/>
      <c r="B2128" s="62"/>
      <c r="C2128" s="62"/>
      <c r="D2128" s="63"/>
      <c r="E2128" s="61"/>
      <c r="F2128" s="61"/>
      <c r="G2128" s="61"/>
      <c r="H2128" s="64"/>
      <c r="I2128" s="74"/>
      <c r="K2128" s="65"/>
      <c r="L2128" s="65"/>
      <c r="M2128" s="65"/>
      <c r="N2128" s="65"/>
      <c r="O2128" s="65"/>
      <c r="P2128" s="65"/>
      <c r="Q2128" s="65"/>
      <c r="R2128" s="65"/>
    </row>
    <row r="2129" spans="1:18" s="68" customFormat="1">
      <c r="A2129" s="61"/>
      <c r="B2129" s="62"/>
      <c r="C2129" s="62"/>
      <c r="D2129" s="63"/>
      <c r="E2129" s="61"/>
      <c r="F2129" s="61"/>
      <c r="G2129" s="61"/>
      <c r="H2129" s="64"/>
      <c r="I2129" s="74"/>
      <c r="K2129" s="65"/>
      <c r="L2129" s="65"/>
      <c r="M2129" s="65"/>
      <c r="N2129" s="65"/>
      <c r="O2129" s="65"/>
      <c r="P2129" s="65"/>
      <c r="Q2129" s="65"/>
      <c r="R2129" s="65"/>
    </row>
    <row r="2130" spans="1:18" s="68" customFormat="1">
      <c r="A2130" s="61"/>
      <c r="B2130" s="62"/>
      <c r="C2130" s="62"/>
      <c r="D2130" s="63"/>
      <c r="E2130" s="61"/>
      <c r="F2130" s="61"/>
      <c r="G2130" s="61"/>
      <c r="H2130" s="64"/>
      <c r="I2130" s="74"/>
      <c r="K2130" s="65"/>
      <c r="L2130" s="65"/>
      <c r="M2130" s="65"/>
      <c r="N2130" s="65"/>
      <c r="O2130" s="65"/>
      <c r="P2130" s="65"/>
      <c r="Q2130" s="65"/>
      <c r="R2130" s="65"/>
    </row>
    <row r="2131" spans="1:18" s="68" customFormat="1">
      <c r="A2131" s="61"/>
      <c r="B2131" s="62"/>
      <c r="C2131" s="62"/>
      <c r="D2131" s="63"/>
      <c r="E2131" s="61"/>
      <c r="F2131" s="61"/>
      <c r="G2131" s="61"/>
      <c r="H2131" s="64"/>
      <c r="I2131" s="74"/>
      <c r="K2131" s="65"/>
      <c r="L2131" s="65"/>
      <c r="M2131" s="65"/>
      <c r="N2131" s="65"/>
      <c r="O2131" s="65"/>
      <c r="P2131" s="65"/>
      <c r="Q2131" s="65"/>
      <c r="R2131" s="65"/>
    </row>
    <row r="2132" spans="1:18" s="68" customFormat="1">
      <c r="A2132" s="61"/>
      <c r="B2132" s="62"/>
      <c r="C2132" s="62"/>
      <c r="D2132" s="63"/>
      <c r="E2132" s="61"/>
      <c r="F2132" s="61"/>
      <c r="G2132" s="61"/>
      <c r="H2132" s="64"/>
      <c r="I2132" s="74"/>
      <c r="K2132" s="65"/>
      <c r="L2132" s="65"/>
      <c r="M2132" s="65"/>
      <c r="N2132" s="65"/>
      <c r="O2132" s="65"/>
      <c r="P2132" s="65"/>
      <c r="Q2132" s="65"/>
      <c r="R2132" s="65"/>
    </row>
    <row r="2133" spans="1:18" s="68" customFormat="1">
      <c r="A2133" s="61"/>
      <c r="B2133" s="62"/>
      <c r="C2133" s="62"/>
      <c r="D2133" s="63"/>
      <c r="E2133" s="61"/>
      <c r="F2133" s="61"/>
      <c r="G2133" s="61"/>
      <c r="H2133" s="64"/>
      <c r="I2133" s="74"/>
      <c r="K2133" s="65"/>
      <c r="L2133" s="65"/>
      <c r="M2133" s="65"/>
      <c r="N2133" s="65"/>
      <c r="O2133" s="65"/>
      <c r="P2133" s="65"/>
      <c r="Q2133" s="65"/>
      <c r="R2133" s="65"/>
    </row>
    <row r="2134" spans="1:18" s="68" customFormat="1">
      <c r="A2134" s="61"/>
      <c r="B2134" s="62"/>
      <c r="C2134" s="62"/>
      <c r="D2134" s="63"/>
      <c r="E2134" s="61"/>
      <c r="F2134" s="61"/>
      <c r="G2134" s="61"/>
      <c r="H2134" s="64"/>
      <c r="I2134" s="74"/>
      <c r="K2134" s="65"/>
      <c r="L2134" s="65"/>
      <c r="M2134" s="65"/>
      <c r="N2134" s="65"/>
      <c r="O2134" s="65"/>
      <c r="P2134" s="65"/>
      <c r="Q2134" s="65"/>
      <c r="R2134" s="65"/>
    </row>
    <row r="2135" spans="1:18" s="68" customFormat="1">
      <c r="A2135" s="61"/>
      <c r="B2135" s="62"/>
      <c r="C2135" s="62"/>
      <c r="D2135" s="63"/>
      <c r="E2135" s="61"/>
      <c r="F2135" s="61"/>
      <c r="G2135" s="61"/>
      <c r="H2135" s="64"/>
      <c r="I2135" s="74"/>
      <c r="K2135" s="65"/>
      <c r="L2135" s="65"/>
      <c r="M2135" s="65"/>
      <c r="N2135" s="65"/>
      <c r="O2135" s="65"/>
      <c r="P2135" s="65"/>
      <c r="Q2135" s="65"/>
      <c r="R2135" s="65"/>
    </row>
    <row r="2136" spans="1:18" s="68" customFormat="1">
      <c r="A2136" s="61"/>
      <c r="B2136" s="62"/>
      <c r="C2136" s="62"/>
      <c r="D2136" s="63"/>
      <c r="E2136" s="61"/>
      <c r="F2136" s="61"/>
      <c r="G2136" s="61"/>
      <c r="H2136" s="64"/>
      <c r="I2136" s="74"/>
      <c r="K2136" s="65"/>
      <c r="L2136" s="65"/>
      <c r="M2136" s="65"/>
      <c r="N2136" s="65"/>
      <c r="O2136" s="65"/>
      <c r="P2136" s="65"/>
      <c r="Q2136" s="65"/>
      <c r="R2136" s="65"/>
    </row>
    <row r="2137" spans="1:18" s="68" customFormat="1">
      <c r="A2137" s="61"/>
      <c r="B2137" s="62"/>
      <c r="C2137" s="62"/>
      <c r="D2137" s="63"/>
      <c r="E2137" s="61"/>
      <c r="F2137" s="61"/>
      <c r="G2137" s="61"/>
      <c r="H2137" s="64"/>
      <c r="I2137" s="74"/>
      <c r="K2137" s="65"/>
      <c r="L2137" s="65"/>
      <c r="M2137" s="65"/>
      <c r="N2137" s="65"/>
      <c r="O2137" s="65"/>
      <c r="P2137" s="65"/>
      <c r="Q2137" s="65"/>
      <c r="R2137" s="65"/>
    </row>
    <row r="2138" spans="1:18" s="68" customFormat="1">
      <c r="A2138" s="61"/>
      <c r="B2138" s="62"/>
      <c r="C2138" s="62"/>
      <c r="D2138" s="63"/>
      <c r="E2138" s="61"/>
      <c r="F2138" s="61"/>
      <c r="G2138" s="61"/>
      <c r="H2138" s="64"/>
      <c r="I2138" s="74"/>
      <c r="K2138" s="65"/>
      <c r="L2138" s="65"/>
      <c r="M2138" s="65"/>
      <c r="N2138" s="65"/>
      <c r="O2138" s="65"/>
      <c r="P2138" s="65"/>
      <c r="Q2138" s="65"/>
      <c r="R2138" s="65"/>
    </row>
    <row r="2139" spans="1:18" s="68" customFormat="1">
      <c r="A2139" s="61"/>
      <c r="B2139" s="62"/>
      <c r="C2139" s="62"/>
      <c r="D2139" s="63"/>
      <c r="E2139" s="61"/>
      <c r="F2139" s="61"/>
      <c r="G2139" s="61"/>
      <c r="H2139" s="64"/>
      <c r="I2139" s="74"/>
      <c r="K2139" s="65"/>
      <c r="L2139" s="65"/>
      <c r="M2139" s="65"/>
      <c r="N2139" s="65"/>
      <c r="O2139" s="65"/>
      <c r="P2139" s="65"/>
      <c r="Q2139" s="65"/>
      <c r="R2139" s="65"/>
    </row>
    <row r="2140" spans="1:18" s="68" customFormat="1">
      <c r="A2140" s="61"/>
      <c r="B2140" s="62"/>
      <c r="C2140" s="62"/>
      <c r="D2140" s="63"/>
      <c r="E2140" s="61"/>
      <c r="F2140" s="61"/>
      <c r="G2140" s="61"/>
      <c r="H2140" s="64"/>
      <c r="I2140" s="74"/>
      <c r="K2140" s="65"/>
      <c r="L2140" s="65"/>
      <c r="M2140" s="65"/>
      <c r="N2140" s="65"/>
      <c r="O2140" s="65"/>
      <c r="P2140" s="65"/>
      <c r="Q2140" s="65"/>
      <c r="R2140" s="65"/>
    </row>
    <row r="2141" spans="1:18" s="68" customFormat="1">
      <c r="A2141" s="61"/>
      <c r="B2141" s="62"/>
      <c r="C2141" s="62"/>
      <c r="D2141" s="63"/>
      <c r="E2141" s="61"/>
      <c r="F2141" s="61"/>
      <c r="G2141" s="61"/>
      <c r="H2141" s="64"/>
      <c r="I2141" s="74"/>
      <c r="K2141" s="65"/>
      <c r="L2141" s="65"/>
      <c r="M2141" s="65"/>
      <c r="N2141" s="65"/>
      <c r="O2141" s="65"/>
      <c r="P2141" s="65"/>
      <c r="Q2141" s="65"/>
      <c r="R2141" s="65"/>
    </row>
    <row r="2142" spans="1:18" s="68" customFormat="1">
      <c r="A2142" s="61"/>
      <c r="B2142" s="62"/>
      <c r="C2142" s="62"/>
      <c r="D2142" s="63"/>
      <c r="E2142" s="61"/>
      <c r="F2142" s="61"/>
      <c r="G2142" s="61"/>
      <c r="H2142" s="64"/>
      <c r="I2142" s="74"/>
      <c r="K2142" s="65"/>
      <c r="L2142" s="65"/>
      <c r="M2142" s="65"/>
      <c r="N2142" s="65"/>
      <c r="O2142" s="65"/>
      <c r="P2142" s="65"/>
      <c r="Q2142" s="65"/>
      <c r="R2142" s="65"/>
    </row>
    <row r="2143" spans="1:18" s="68" customFormat="1">
      <c r="A2143" s="61"/>
      <c r="B2143" s="62"/>
      <c r="C2143" s="62"/>
      <c r="D2143" s="63"/>
      <c r="E2143" s="61"/>
      <c r="F2143" s="61"/>
      <c r="G2143" s="61"/>
      <c r="H2143" s="64"/>
      <c r="I2143" s="74"/>
      <c r="K2143" s="65"/>
      <c r="L2143" s="65"/>
      <c r="M2143" s="65"/>
      <c r="N2143" s="65"/>
      <c r="O2143" s="65"/>
      <c r="P2143" s="65"/>
      <c r="Q2143" s="65"/>
      <c r="R2143" s="65"/>
    </row>
    <row r="2144" spans="1:18" s="68" customFormat="1">
      <c r="A2144" s="61"/>
      <c r="B2144" s="62"/>
      <c r="C2144" s="62"/>
      <c r="D2144" s="63"/>
      <c r="E2144" s="61"/>
      <c r="F2144" s="61"/>
      <c r="G2144" s="61"/>
      <c r="H2144" s="64"/>
      <c r="I2144" s="74"/>
      <c r="K2144" s="65"/>
      <c r="L2144" s="65"/>
      <c r="M2144" s="65"/>
      <c r="N2144" s="65"/>
      <c r="O2144" s="65"/>
      <c r="P2144" s="65"/>
      <c r="Q2144" s="65"/>
      <c r="R2144" s="65"/>
    </row>
    <row r="2145" spans="1:18" s="68" customFormat="1">
      <c r="A2145" s="61"/>
      <c r="B2145" s="62"/>
      <c r="C2145" s="62"/>
      <c r="D2145" s="63"/>
      <c r="E2145" s="61"/>
      <c r="F2145" s="61"/>
      <c r="G2145" s="61"/>
      <c r="H2145" s="64"/>
      <c r="I2145" s="74"/>
      <c r="K2145" s="65"/>
      <c r="L2145" s="65"/>
      <c r="M2145" s="65"/>
      <c r="N2145" s="65"/>
      <c r="O2145" s="65"/>
      <c r="P2145" s="65"/>
      <c r="Q2145" s="65"/>
      <c r="R2145" s="65"/>
    </row>
    <row r="2146" spans="1:18" s="68" customFormat="1">
      <c r="A2146" s="61"/>
      <c r="B2146" s="62"/>
      <c r="C2146" s="62"/>
      <c r="D2146" s="63"/>
      <c r="E2146" s="61"/>
      <c r="F2146" s="61"/>
      <c r="G2146" s="61"/>
      <c r="H2146" s="64"/>
      <c r="I2146" s="74"/>
      <c r="K2146" s="65"/>
      <c r="L2146" s="65"/>
      <c r="M2146" s="65"/>
      <c r="N2146" s="65"/>
      <c r="O2146" s="65"/>
      <c r="P2146" s="65"/>
      <c r="Q2146" s="65"/>
      <c r="R2146" s="65"/>
    </row>
    <row r="2147" spans="1:18" s="68" customFormat="1">
      <c r="A2147" s="61"/>
      <c r="B2147" s="62"/>
      <c r="C2147" s="62"/>
      <c r="D2147" s="63"/>
      <c r="E2147" s="61"/>
      <c r="F2147" s="61"/>
      <c r="G2147" s="61"/>
      <c r="H2147" s="64"/>
      <c r="I2147" s="74"/>
      <c r="K2147" s="65"/>
      <c r="L2147" s="65"/>
      <c r="M2147" s="65"/>
      <c r="N2147" s="65"/>
      <c r="O2147" s="65"/>
      <c r="P2147" s="65"/>
      <c r="Q2147" s="65"/>
      <c r="R2147" s="65"/>
    </row>
    <row r="2148" spans="1:18" s="68" customFormat="1">
      <c r="A2148" s="61"/>
      <c r="B2148" s="62"/>
      <c r="C2148" s="62"/>
      <c r="D2148" s="63"/>
      <c r="E2148" s="61"/>
      <c r="F2148" s="61"/>
      <c r="G2148" s="61"/>
      <c r="H2148" s="64"/>
      <c r="I2148" s="74"/>
      <c r="K2148" s="65"/>
      <c r="L2148" s="65"/>
      <c r="M2148" s="65"/>
      <c r="N2148" s="65"/>
      <c r="O2148" s="65"/>
      <c r="P2148" s="65"/>
      <c r="Q2148" s="65"/>
      <c r="R2148" s="65"/>
    </row>
    <row r="2149" spans="1:18" s="68" customFormat="1">
      <c r="A2149" s="61"/>
      <c r="B2149" s="62"/>
      <c r="C2149" s="62"/>
      <c r="D2149" s="63"/>
      <c r="E2149" s="61"/>
      <c r="F2149" s="61"/>
      <c r="G2149" s="61"/>
      <c r="H2149" s="64"/>
      <c r="I2149" s="74"/>
      <c r="K2149" s="65"/>
      <c r="L2149" s="65"/>
      <c r="M2149" s="65"/>
      <c r="N2149" s="65"/>
      <c r="O2149" s="65"/>
      <c r="P2149" s="65"/>
      <c r="Q2149" s="65"/>
      <c r="R2149" s="65"/>
    </row>
    <row r="2150" spans="1:18" s="68" customFormat="1">
      <c r="A2150" s="61"/>
      <c r="B2150" s="62"/>
      <c r="C2150" s="62"/>
      <c r="D2150" s="63"/>
      <c r="E2150" s="61"/>
      <c r="F2150" s="61"/>
      <c r="G2150" s="61"/>
      <c r="H2150" s="64"/>
      <c r="I2150" s="74"/>
      <c r="K2150" s="65"/>
      <c r="L2150" s="65"/>
      <c r="M2150" s="65"/>
      <c r="N2150" s="65"/>
      <c r="O2150" s="65"/>
      <c r="P2150" s="65"/>
      <c r="Q2150" s="65"/>
      <c r="R2150" s="65"/>
    </row>
    <row r="2151" spans="1:18" s="68" customFormat="1">
      <c r="A2151" s="61"/>
      <c r="B2151" s="62"/>
      <c r="C2151" s="62"/>
      <c r="D2151" s="63"/>
      <c r="E2151" s="61"/>
      <c r="F2151" s="61"/>
      <c r="G2151" s="61"/>
      <c r="H2151" s="64"/>
      <c r="I2151" s="74"/>
      <c r="K2151" s="65"/>
      <c r="L2151" s="65"/>
      <c r="M2151" s="65"/>
      <c r="N2151" s="65"/>
      <c r="O2151" s="65"/>
      <c r="P2151" s="65"/>
      <c r="Q2151" s="65"/>
      <c r="R2151" s="65"/>
    </row>
    <row r="2152" spans="1:18" s="68" customFormat="1">
      <c r="A2152" s="61"/>
      <c r="B2152" s="62"/>
      <c r="C2152" s="62"/>
      <c r="D2152" s="63"/>
      <c r="E2152" s="61"/>
      <c r="F2152" s="61"/>
      <c r="G2152" s="61"/>
      <c r="H2152" s="64"/>
      <c r="I2152" s="74"/>
      <c r="K2152" s="65"/>
      <c r="L2152" s="65"/>
      <c r="M2152" s="65"/>
      <c r="N2152" s="65"/>
      <c r="O2152" s="65"/>
      <c r="P2152" s="65"/>
      <c r="Q2152" s="65"/>
      <c r="R2152" s="65"/>
    </row>
    <row r="2153" spans="1:18" s="68" customFormat="1">
      <c r="A2153" s="61"/>
      <c r="B2153" s="62"/>
      <c r="C2153" s="62"/>
      <c r="D2153" s="63"/>
      <c r="E2153" s="61"/>
      <c r="F2153" s="61"/>
      <c r="G2153" s="61"/>
      <c r="H2153" s="64"/>
      <c r="I2153" s="74"/>
      <c r="K2153" s="65"/>
      <c r="L2153" s="65"/>
      <c r="M2153" s="65"/>
      <c r="N2153" s="65"/>
      <c r="O2153" s="65"/>
      <c r="P2153" s="65"/>
      <c r="Q2153" s="65"/>
      <c r="R2153" s="65"/>
    </row>
    <row r="2154" spans="1:18" s="68" customFormat="1">
      <c r="A2154" s="61"/>
      <c r="B2154" s="62"/>
      <c r="C2154" s="62"/>
      <c r="D2154" s="63"/>
      <c r="E2154" s="61"/>
      <c r="F2154" s="61"/>
      <c r="G2154" s="61"/>
      <c r="H2154" s="64"/>
      <c r="I2154" s="74"/>
      <c r="K2154" s="65"/>
      <c r="L2154" s="65"/>
      <c r="M2154" s="65"/>
      <c r="N2154" s="65"/>
      <c r="O2154" s="65"/>
      <c r="P2154" s="65"/>
      <c r="Q2154" s="65"/>
      <c r="R2154" s="65"/>
    </row>
    <row r="2155" spans="1:18" s="68" customFormat="1">
      <c r="A2155" s="61"/>
      <c r="B2155" s="62"/>
      <c r="C2155" s="62"/>
      <c r="D2155" s="63"/>
      <c r="E2155" s="61"/>
      <c r="F2155" s="61"/>
      <c r="G2155" s="61"/>
      <c r="H2155" s="64"/>
      <c r="I2155" s="74"/>
      <c r="K2155" s="65"/>
      <c r="L2155" s="65"/>
      <c r="M2155" s="65"/>
      <c r="N2155" s="65"/>
      <c r="O2155" s="65"/>
      <c r="P2155" s="65"/>
      <c r="Q2155" s="65"/>
      <c r="R2155" s="65"/>
    </row>
    <row r="2156" spans="1:18" s="68" customFormat="1">
      <c r="A2156" s="61"/>
      <c r="B2156" s="62"/>
      <c r="C2156" s="62"/>
      <c r="D2156" s="63"/>
      <c r="E2156" s="61"/>
      <c r="F2156" s="61"/>
      <c r="G2156" s="61"/>
      <c r="H2156" s="64"/>
      <c r="I2156" s="74"/>
      <c r="K2156" s="65"/>
      <c r="L2156" s="65"/>
      <c r="M2156" s="65"/>
      <c r="N2156" s="65"/>
      <c r="O2156" s="65"/>
      <c r="P2156" s="65"/>
      <c r="Q2156" s="65"/>
      <c r="R2156" s="65"/>
    </row>
    <row r="2157" spans="1:18" s="68" customFormat="1">
      <c r="A2157" s="61"/>
      <c r="B2157" s="62"/>
      <c r="C2157" s="62"/>
      <c r="D2157" s="63"/>
      <c r="E2157" s="61"/>
      <c r="F2157" s="61"/>
      <c r="G2157" s="61"/>
      <c r="H2157" s="64"/>
      <c r="I2157" s="74"/>
      <c r="K2157" s="65"/>
      <c r="L2157" s="65"/>
      <c r="M2157" s="65"/>
      <c r="N2157" s="65"/>
      <c r="O2157" s="65"/>
      <c r="P2157" s="65"/>
      <c r="Q2157" s="65"/>
      <c r="R2157" s="65"/>
    </row>
    <row r="2158" spans="1:18" s="68" customFormat="1">
      <c r="A2158" s="61"/>
      <c r="B2158" s="62"/>
      <c r="C2158" s="62"/>
      <c r="D2158" s="63"/>
      <c r="E2158" s="61"/>
      <c r="F2158" s="61"/>
      <c r="G2158" s="61"/>
      <c r="H2158" s="64"/>
      <c r="I2158" s="74"/>
      <c r="K2158" s="65"/>
      <c r="L2158" s="65"/>
      <c r="M2158" s="65"/>
      <c r="N2158" s="65"/>
      <c r="O2158" s="65"/>
      <c r="P2158" s="65"/>
      <c r="Q2158" s="65"/>
      <c r="R2158" s="65"/>
    </row>
    <row r="2159" spans="1:18" s="68" customFormat="1">
      <c r="A2159" s="61"/>
      <c r="B2159" s="62"/>
      <c r="C2159" s="62"/>
      <c r="D2159" s="63"/>
      <c r="E2159" s="61"/>
      <c r="F2159" s="61"/>
      <c r="G2159" s="61"/>
      <c r="H2159" s="64"/>
      <c r="I2159" s="74"/>
      <c r="K2159" s="65"/>
      <c r="L2159" s="65"/>
      <c r="M2159" s="65"/>
      <c r="N2159" s="65"/>
      <c r="O2159" s="65"/>
      <c r="P2159" s="65"/>
      <c r="Q2159" s="65"/>
      <c r="R2159" s="65"/>
    </row>
    <row r="2160" spans="1:18" s="68" customFormat="1">
      <c r="A2160" s="61"/>
      <c r="B2160" s="62"/>
      <c r="C2160" s="62"/>
      <c r="D2160" s="63"/>
      <c r="E2160" s="61"/>
      <c r="F2160" s="61"/>
      <c r="G2160" s="61"/>
      <c r="H2160" s="64"/>
      <c r="I2160" s="74"/>
      <c r="K2160" s="65"/>
      <c r="L2160" s="65"/>
      <c r="M2160" s="65"/>
      <c r="N2160" s="65"/>
      <c r="O2160" s="65"/>
      <c r="P2160" s="65"/>
      <c r="Q2160" s="65"/>
      <c r="R2160" s="65"/>
    </row>
    <row r="2161" spans="1:18" s="68" customFormat="1">
      <c r="A2161" s="61"/>
      <c r="B2161" s="62"/>
      <c r="C2161" s="62"/>
      <c r="D2161" s="63"/>
      <c r="E2161" s="61"/>
      <c r="F2161" s="61"/>
      <c r="G2161" s="61"/>
      <c r="H2161" s="64"/>
      <c r="I2161" s="74"/>
      <c r="K2161" s="65"/>
      <c r="L2161" s="65"/>
      <c r="M2161" s="65"/>
      <c r="N2161" s="65"/>
      <c r="O2161" s="65"/>
      <c r="P2161" s="65"/>
      <c r="Q2161" s="65"/>
      <c r="R2161" s="65"/>
    </row>
    <row r="2162" spans="1:18" s="68" customFormat="1">
      <c r="A2162" s="61"/>
      <c r="B2162" s="62"/>
      <c r="C2162" s="62"/>
      <c r="D2162" s="63"/>
      <c r="E2162" s="61"/>
      <c r="F2162" s="61"/>
      <c r="G2162" s="61"/>
      <c r="H2162" s="64"/>
      <c r="I2162" s="74"/>
      <c r="K2162" s="65"/>
      <c r="L2162" s="65"/>
      <c r="M2162" s="65"/>
      <c r="N2162" s="65"/>
      <c r="O2162" s="65"/>
      <c r="P2162" s="65"/>
      <c r="Q2162" s="65"/>
      <c r="R2162" s="65"/>
    </row>
    <row r="2163" spans="1:18" s="68" customFormat="1">
      <c r="A2163" s="61"/>
      <c r="B2163" s="62"/>
      <c r="C2163" s="62"/>
      <c r="D2163" s="63"/>
      <c r="E2163" s="61"/>
      <c r="F2163" s="61"/>
      <c r="G2163" s="61"/>
      <c r="H2163" s="64"/>
      <c r="I2163" s="74"/>
      <c r="K2163" s="65"/>
      <c r="L2163" s="65"/>
      <c r="M2163" s="65"/>
      <c r="N2163" s="65"/>
      <c r="O2163" s="65"/>
      <c r="P2163" s="65"/>
      <c r="Q2163" s="65"/>
      <c r="R2163" s="65"/>
    </row>
    <row r="2164" spans="1:18" s="68" customFormat="1">
      <c r="A2164" s="61"/>
      <c r="B2164" s="62"/>
      <c r="C2164" s="62"/>
      <c r="D2164" s="63"/>
      <c r="E2164" s="61"/>
      <c r="F2164" s="61"/>
      <c r="G2164" s="61"/>
      <c r="H2164" s="64"/>
      <c r="I2164" s="74"/>
      <c r="K2164" s="65"/>
      <c r="L2164" s="65"/>
      <c r="M2164" s="65"/>
      <c r="N2164" s="65"/>
      <c r="O2164" s="65"/>
      <c r="P2164" s="65"/>
      <c r="Q2164" s="65"/>
      <c r="R2164" s="65"/>
    </row>
    <row r="2165" spans="1:18" s="68" customFormat="1">
      <c r="A2165" s="61"/>
      <c r="B2165" s="62"/>
      <c r="C2165" s="62"/>
      <c r="D2165" s="63"/>
      <c r="E2165" s="61"/>
      <c r="F2165" s="61"/>
      <c r="G2165" s="61"/>
      <c r="H2165" s="64"/>
      <c r="I2165" s="74"/>
      <c r="K2165" s="65"/>
      <c r="L2165" s="65"/>
      <c r="M2165" s="65"/>
      <c r="N2165" s="65"/>
      <c r="O2165" s="65"/>
      <c r="P2165" s="65"/>
      <c r="Q2165" s="65"/>
      <c r="R2165" s="65"/>
    </row>
    <row r="2166" spans="1:18" s="68" customFormat="1">
      <c r="A2166" s="61"/>
      <c r="B2166" s="62"/>
      <c r="C2166" s="62"/>
      <c r="D2166" s="63"/>
      <c r="E2166" s="61"/>
      <c r="F2166" s="61"/>
      <c r="G2166" s="61"/>
      <c r="H2166" s="64"/>
      <c r="I2166" s="74"/>
      <c r="K2166" s="65"/>
      <c r="L2166" s="65"/>
      <c r="M2166" s="65"/>
      <c r="N2166" s="65"/>
      <c r="O2166" s="65"/>
      <c r="P2166" s="65"/>
      <c r="Q2166" s="65"/>
      <c r="R2166" s="65"/>
    </row>
    <row r="2167" spans="1:18" s="68" customFormat="1">
      <c r="A2167" s="61"/>
      <c r="B2167" s="62"/>
      <c r="C2167" s="62"/>
      <c r="D2167" s="63"/>
      <c r="E2167" s="61"/>
      <c r="F2167" s="61"/>
      <c r="G2167" s="61"/>
      <c r="H2167" s="64"/>
      <c r="I2167" s="74"/>
      <c r="K2167" s="65"/>
      <c r="L2167" s="65"/>
      <c r="M2167" s="65"/>
      <c r="N2167" s="65"/>
      <c r="O2167" s="65"/>
      <c r="P2167" s="65"/>
      <c r="Q2167" s="65"/>
      <c r="R2167" s="65"/>
    </row>
    <row r="2168" spans="1:18" s="68" customFormat="1">
      <c r="A2168" s="61"/>
      <c r="B2168" s="62"/>
      <c r="C2168" s="62"/>
      <c r="D2168" s="63"/>
      <c r="E2168" s="61"/>
      <c r="F2168" s="61"/>
      <c r="G2168" s="61"/>
      <c r="H2168" s="64"/>
      <c r="I2168" s="74"/>
      <c r="K2168" s="65"/>
      <c r="L2168" s="65"/>
      <c r="M2168" s="65"/>
      <c r="N2168" s="65"/>
      <c r="O2168" s="65"/>
      <c r="P2168" s="65"/>
      <c r="Q2168" s="65"/>
      <c r="R2168" s="65"/>
    </row>
    <row r="2169" spans="1:18" s="68" customFormat="1">
      <c r="A2169" s="61"/>
      <c r="B2169" s="62"/>
      <c r="C2169" s="62"/>
      <c r="D2169" s="63"/>
      <c r="E2169" s="61"/>
      <c r="F2169" s="61"/>
      <c r="G2169" s="61"/>
      <c r="H2169" s="64"/>
      <c r="I2169" s="74"/>
      <c r="K2169" s="65"/>
      <c r="L2169" s="65"/>
      <c r="M2169" s="65"/>
      <c r="N2169" s="65"/>
      <c r="O2169" s="65"/>
      <c r="P2169" s="65"/>
      <c r="Q2169" s="65"/>
      <c r="R2169" s="65"/>
    </row>
    <row r="2170" spans="1:18" s="68" customFormat="1">
      <c r="A2170" s="61"/>
      <c r="B2170" s="62"/>
      <c r="C2170" s="62"/>
      <c r="D2170" s="63"/>
      <c r="E2170" s="61"/>
      <c r="F2170" s="61"/>
      <c r="G2170" s="61"/>
      <c r="H2170" s="64"/>
      <c r="I2170" s="74"/>
      <c r="K2170" s="65"/>
      <c r="L2170" s="65"/>
      <c r="M2170" s="65"/>
      <c r="N2170" s="65"/>
      <c r="O2170" s="65"/>
      <c r="P2170" s="65"/>
      <c r="Q2170" s="65"/>
      <c r="R2170" s="65"/>
    </row>
    <row r="2171" spans="1:18" s="68" customFormat="1">
      <c r="A2171" s="61"/>
      <c r="B2171" s="62"/>
      <c r="C2171" s="62"/>
      <c r="D2171" s="63"/>
      <c r="E2171" s="61"/>
      <c r="F2171" s="61"/>
      <c r="G2171" s="61"/>
      <c r="H2171" s="64"/>
      <c r="I2171" s="74"/>
      <c r="K2171" s="65"/>
      <c r="L2171" s="65"/>
      <c r="M2171" s="65"/>
      <c r="N2171" s="65"/>
      <c r="O2171" s="65"/>
      <c r="P2171" s="65"/>
      <c r="Q2171" s="65"/>
      <c r="R2171" s="65"/>
    </row>
    <row r="2172" spans="1:18" s="68" customFormat="1">
      <c r="A2172" s="61"/>
      <c r="B2172" s="62"/>
      <c r="C2172" s="62"/>
      <c r="D2172" s="63"/>
      <c r="E2172" s="61"/>
      <c r="F2172" s="61"/>
      <c r="G2172" s="61"/>
      <c r="H2172" s="64"/>
      <c r="I2172" s="74"/>
      <c r="K2172" s="65"/>
      <c r="L2172" s="65"/>
      <c r="M2172" s="65"/>
      <c r="N2172" s="65"/>
      <c r="O2172" s="65"/>
      <c r="P2172" s="65"/>
      <c r="Q2172" s="65"/>
      <c r="R2172" s="65"/>
    </row>
    <row r="2173" spans="1:18" s="68" customFormat="1">
      <c r="A2173" s="61"/>
      <c r="B2173" s="62"/>
      <c r="C2173" s="62"/>
      <c r="D2173" s="63"/>
      <c r="E2173" s="61"/>
      <c r="F2173" s="61"/>
      <c r="G2173" s="61"/>
      <c r="H2173" s="64"/>
      <c r="I2173" s="74"/>
      <c r="K2173" s="65"/>
      <c r="L2173" s="65"/>
      <c r="M2173" s="65"/>
      <c r="N2173" s="65"/>
      <c r="O2173" s="65"/>
      <c r="P2173" s="65"/>
      <c r="Q2173" s="65"/>
      <c r="R2173" s="65"/>
    </row>
    <row r="2174" spans="1:18" s="68" customFormat="1">
      <c r="A2174" s="61"/>
      <c r="B2174" s="62"/>
      <c r="C2174" s="62"/>
      <c r="D2174" s="63"/>
      <c r="E2174" s="61"/>
      <c r="F2174" s="61"/>
      <c r="G2174" s="61"/>
      <c r="H2174" s="64"/>
      <c r="I2174" s="74"/>
      <c r="K2174" s="65"/>
      <c r="L2174" s="65"/>
      <c r="M2174" s="65"/>
      <c r="N2174" s="65"/>
      <c r="O2174" s="65"/>
      <c r="P2174" s="65"/>
      <c r="Q2174" s="65"/>
      <c r="R2174" s="65"/>
    </row>
    <row r="2175" spans="1:18" s="68" customFormat="1">
      <c r="A2175" s="61"/>
      <c r="B2175" s="62"/>
      <c r="C2175" s="62"/>
      <c r="D2175" s="63"/>
      <c r="E2175" s="61"/>
      <c r="F2175" s="61"/>
      <c r="G2175" s="61"/>
      <c r="H2175" s="64"/>
      <c r="I2175" s="74"/>
      <c r="K2175" s="65"/>
      <c r="L2175" s="65"/>
      <c r="M2175" s="65"/>
      <c r="N2175" s="65"/>
      <c r="O2175" s="65"/>
      <c r="P2175" s="65"/>
      <c r="Q2175" s="65"/>
      <c r="R2175" s="65"/>
    </row>
    <row r="2176" spans="1:18" s="68" customFormat="1">
      <c r="A2176" s="61"/>
      <c r="B2176" s="62"/>
      <c r="C2176" s="62"/>
      <c r="D2176" s="63"/>
      <c r="E2176" s="61"/>
      <c r="F2176" s="61"/>
      <c r="G2176" s="61"/>
      <c r="H2176" s="64"/>
      <c r="I2176" s="74"/>
      <c r="K2176" s="65"/>
      <c r="L2176" s="65"/>
      <c r="M2176" s="65"/>
      <c r="N2176" s="65"/>
      <c r="O2176" s="65"/>
      <c r="P2176" s="65"/>
      <c r="Q2176" s="65"/>
      <c r="R2176" s="65"/>
    </row>
    <row r="2177" spans="1:18" s="68" customFormat="1">
      <c r="A2177" s="61"/>
      <c r="B2177" s="62"/>
      <c r="C2177" s="62"/>
      <c r="D2177" s="63"/>
      <c r="E2177" s="61"/>
      <c r="F2177" s="61"/>
      <c r="G2177" s="61"/>
      <c r="H2177" s="64"/>
      <c r="I2177" s="74"/>
      <c r="K2177" s="65"/>
      <c r="L2177" s="65"/>
      <c r="M2177" s="65"/>
      <c r="N2177" s="65"/>
      <c r="O2177" s="65"/>
      <c r="P2177" s="65"/>
      <c r="Q2177" s="65"/>
      <c r="R2177" s="65"/>
    </row>
    <row r="2178" spans="1:18" s="68" customFormat="1">
      <c r="A2178" s="61"/>
      <c r="B2178" s="62"/>
      <c r="C2178" s="62"/>
      <c r="D2178" s="63"/>
      <c r="E2178" s="61"/>
      <c r="F2178" s="61"/>
      <c r="G2178" s="61"/>
      <c r="H2178" s="64"/>
      <c r="I2178" s="74"/>
      <c r="K2178" s="65"/>
      <c r="L2178" s="65"/>
      <c r="M2178" s="65"/>
      <c r="N2178" s="65"/>
      <c r="O2178" s="65"/>
      <c r="P2178" s="65"/>
      <c r="Q2178" s="65"/>
      <c r="R2178" s="65"/>
    </row>
    <row r="2179" spans="1:18" s="68" customFormat="1">
      <c r="A2179" s="61"/>
      <c r="B2179" s="62"/>
      <c r="C2179" s="62"/>
      <c r="D2179" s="63"/>
      <c r="E2179" s="61"/>
      <c r="F2179" s="61"/>
      <c r="G2179" s="61"/>
      <c r="H2179" s="64"/>
      <c r="I2179" s="74"/>
      <c r="K2179" s="65"/>
      <c r="L2179" s="65"/>
      <c r="M2179" s="65"/>
      <c r="N2179" s="65"/>
      <c r="O2179" s="65"/>
      <c r="P2179" s="65"/>
      <c r="Q2179" s="65"/>
      <c r="R2179" s="65"/>
    </row>
    <row r="2180" spans="1:18" s="68" customFormat="1">
      <c r="A2180" s="61"/>
      <c r="B2180" s="62"/>
      <c r="C2180" s="62"/>
      <c r="D2180" s="63"/>
      <c r="E2180" s="61"/>
      <c r="F2180" s="61"/>
      <c r="G2180" s="61"/>
      <c r="H2180" s="64"/>
      <c r="I2180" s="74"/>
      <c r="K2180" s="65"/>
      <c r="L2180" s="65"/>
      <c r="M2180" s="65"/>
      <c r="N2180" s="65"/>
      <c r="O2180" s="65"/>
      <c r="P2180" s="65"/>
      <c r="Q2180" s="65"/>
      <c r="R2180" s="65"/>
    </row>
    <row r="2181" spans="1:18" s="68" customFormat="1">
      <c r="A2181" s="61"/>
      <c r="B2181" s="62"/>
      <c r="C2181" s="62"/>
      <c r="D2181" s="63"/>
      <c r="E2181" s="61"/>
      <c r="F2181" s="61"/>
      <c r="G2181" s="61"/>
      <c r="H2181" s="64"/>
      <c r="I2181" s="74"/>
      <c r="K2181" s="65"/>
      <c r="L2181" s="65"/>
      <c r="M2181" s="65"/>
      <c r="N2181" s="65"/>
      <c r="O2181" s="65"/>
      <c r="P2181" s="65"/>
      <c r="Q2181" s="65"/>
      <c r="R2181" s="65"/>
    </row>
    <row r="2182" spans="1:18" s="68" customFormat="1">
      <c r="A2182" s="61"/>
      <c r="B2182" s="62"/>
      <c r="C2182" s="62"/>
      <c r="D2182" s="63"/>
      <c r="E2182" s="61"/>
      <c r="F2182" s="61"/>
      <c r="G2182" s="61"/>
      <c r="H2182" s="64"/>
      <c r="I2182" s="74"/>
      <c r="K2182" s="65"/>
      <c r="L2182" s="65"/>
      <c r="M2182" s="65"/>
      <c r="N2182" s="65"/>
      <c r="O2182" s="65"/>
      <c r="P2182" s="65"/>
      <c r="Q2182" s="65"/>
      <c r="R2182" s="65"/>
    </row>
    <row r="2183" spans="1:18" s="68" customFormat="1">
      <c r="A2183" s="61"/>
      <c r="B2183" s="62"/>
      <c r="C2183" s="62"/>
      <c r="D2183" s="63"/>
      <c r="E2183" s="61"/>
      <c r="F2183" s="61"/>
      <c r="G2183" s="61"/>
      <c r="H2183" s="64"/>
      <c r="I2183" s="74"/>
      <c r="K2183" s="65"/>
      <c r="L2183" s="65"/>
      <c r="M2183" s="65"/>
      <c r="N2183" s="65"/>
      <c r="O2183" s="65"/>
      <c r="P2183" s="65"/>
      <c r="Q2183" s="65"/>
      <c r="R2183" s="65"/>
    </row>
    <row r="2184" spans="1:18" s="68" customFormat="1">
      <c r="A2184" s="61"/>
      <c r="B2184" s="62"/>
      <c r="C2184" s="62"/>
      <c r="D2184" s="63"/>
      <c r="E2184" s="61"/>
      <c r="F2184" s="61"/>
      <c r="G2184" s="61"/>
      <c r="H2184" s="64"/>
      <c r="I2184" s="74"/>
      <c r="K2184" s="65"/>
      <c r="L2184" s="65"/>
      <c r="M2184" s="65"/>
      <c r="N2184" s="65"/>
      <c r="O2184" s="65"/>
      <c r="P2184" s="65"/>
      <c r="Q2184" s="65"/>
      <c r="R2184" s="65"/>
    </row>
    <row r="2185" spans="1:18" s="68" customFormat="1">
      <c r="A2185" s="61"/>
      <c r="B2185" s="62"/>
      <c r="C2185" s="62"/>
      <c r="D2185" s="63"/>
      <c r="E2185" s="61"/>
      <c r="F2185" s="61"/>
      <c r="G2185" s="61"/>
      <c r="H2185" s="64"/>
      <c r="I2185" s="74"/>
      <c r="K2185" s="65"/>
      <c r="L2185" s="65"/>
      <c r="M2185" s="65"/>
      <c r="N2185" s="65"/>
      <c r="O2185" s="65"/>
      <c r="P2185" s="65"/>
      <c r="Q2185" s="65"/>
      <c r="R2185" s="65"/>
    </row>
    <row r="2186" spans="1:18" s="68" customFormat="1">
      <c r="A2186" s="61"/>
      <c r="B2186" s="62"/>
      <c r="C2186" s="62"/>
      <c r="D2186" s="63"/>
      <c r="E2186" s="61"/>
      <c r="F2186" s="61"/>
      <c r="G2186" s="61"/>
      <c r="H2186" s="64"/>
      <c r="I2186" s="74"/>
      <c r="K2186" s="65"/>
      <c r="L2186" s="65"/>
      <c r="M2186" s="65"/>
      <c r="N2186" s="65"/>
      <c r="O2186" s="65"/>
      <c r="P2186" s="65"/>
      <c r="Q2186" s="65"/>
      <c r="R2186" s="65"/>
    </row>
    <row r="2187" spans="1:18" s="68" customFormat="1">
      <c r="A2187" s="61"/>
      <c r="B2187" s="62"/>
      <c r="C2187" s="62"/>
      <c r="D2187" s="63"/>
      <c r="E2187" s="61"/>
      <c r="F2187" s="61"/>
      <c r="G2187" s="61"/>
      <c r="H2187" s="64"/>
      <c r="I2187" s="74"/>
      <c r="K2187" s="65"/>
      <c r="L2187" s="65"/>
      <c r="M2187" s="65"/>
      <c r="N2187" s="65"/>
      <c r="O2187" s="65"/>
      <c r="P2187" s="65"/>
      <c r="Q2187" s="65"/>
      <c r="R2187" s="65"/>
    </row>
    <row r="2188" spans="1:18" s="68" customFormat="1">
      <c r="A2188" s="61"/>
      <c r="B2188" s="62"/>
      <c r="C2188" s="62"/>
      <c r="D2188" s="63"/>
      <c r="E2188" s="61"/>
      <c r="F2188" s="61"/>
      <c r="G2188" s="61"/>
      <c r="H2188" s="64"/>
      <c r="I2188" s="74"/>
      <c r="K2188" s="65"/>
      <c r="L2188" s="65"/>
      <c r="M2188" s="65"/>
      <c r="N2188" s="65"/>
      <c r="O2188" s="65"/>
      <c r="P2188" s="65"/>
      <c r="Q2188" s="65"/>
      <c r="R2188" s="65"/>
    </row>
    <row r="2189" spans="1:18" s="68" customFormat="1">
      <c r="A2189" s="61"/>
      <c r="B2189" s="62"/>
      <c r="C2189" s="62"/>
      <c r="D2189" s="63"/>
      <c r="E2189" s="61"/>
      <c r="F2189" s="61"/>
      <c r="G2189" s="61"/>
      <c r="H2189" s="64"/>
      <c r="I2189" s="74"/>
      <c r="K2189" s="65"/>
      <c r="L2189" s="65"/>
      <c r="M2189" s="65"/>
      <c r="N2189" s="65"/>
      <c r="O2189" s="65"/>
      <c r="P2189" s="65"/>
      <c r="Q2189" s="65"/>
      <c r="R2189" s="65"/>
    </row>
    <row r="2190" spans="1:18" s="68" customFormat="1">
      <c r="A2190" s="61"/>
      <c r="B2190" s="62"/>
      <c r="C2190" s="62"/>
      <c r="D2190" s="63"/>
      <c r="E2190" s="61"/>
      <c r="F2190" s="61"/>
      <c r="G2190" s="61"/>
      <c r="H2190" s="64"/>
      <c r="I2190" s="74"/>
      <c r="K2190" s="65"/>
      <c r="L2190" s="65"/>
      <c r="M2190" s="65"/>
      <c r="N2190" s="65"/>
      <c r="O2190" s="65"/>
      <c r="P2190" s="65"/>
      <c r="Q2190" s="65"/>
      <c r="R2190" s="65"/>
    </row>
    <row r="2191" spans="1:18" s="68" customFormat="1">
      <c r="A2191" s="61"/>
      <c r="B2191" s="62"/>
      <c r="C2191" s="62"/>
      <c r="D2191" s="63"/>
      <c r="E2191" s="61"/>
      <c r="F2191" s="61"/>
      <c r="G2191" s="61"/>
      <c r="H2191" s="64"/>
      <c r="I2191" s="74"/>
      <c r="K2191" s="65"/>
      <c r="L2191" s="65"/>
      <c r="M2191" s="65"/>
      <c r="N2191" s="65"/>
      <c r="O2191" s="65"/>
      <c r="P2191" s="65"/>
      <c r="Q2191" s="65"/>
      <c r="R2191" s="65"/>
    </row>
    <row r="2192" spans="1:18" s="68" customFormat="1">
      <c r="A2192" s="61"/>
      <c r="B2192" s="62"/>
      <c r="C2192" s="62"/>
      <c r="D2192" s="63"/>
      <c r="E2192" s="61"/>
      <c r="F2192" s="61"/>
      <c r="G2192" s="61"/>
      <c r="H2192" s="64"/>
      <c r="I2192" s="74"/>
      <c r="K2192" s="65"/>
      <c r="L2192" s="65"/>
      <c r="M2192" s="65"/>
      <c r="N2192" s="65"/>
      <c r="O2192" s="65"/>
      <c r="P2192" s="65"/>
      <c r="Q2192" s="65"/>
      <c r="R2192" s="65"/>
    </row>
    <row r="2193" spans="1:18" s="68" customFormat="1">
      <c r="A2193" s="61"/>
      <c r="B2193" s="62"/>
      <c r="C2193" s="62"/>
      <c r="D2193" s="63"/>
      <c r="E2193" s="61"/>
      <c r="F2193" s="61"/>
      <c r="G2193" s="61"/>
      <c r="H2193" s="64"/>
      <c r="I2193" s="74"/>
      <c r="K2193" s="65"/>
      <c r="L2193" s="65"/>
      <c r="M2193" s="65"/>
      <c r="N2193" s="65"/>
      <c r="O2193" s="65"/>
      <c r="P2193" s="65"/>
      <c r="Q2193" s="65"/>
      <c r="R2193" s="65"/>
    </row>
    <row r="2194" spans="1:18" s="68" customFormat="1">
      <c r="A2194" s="61"/>
      <c r="B2194" s="62"/>
      <c r="C2194" s="62"/>
      <c r="D2194" s="63"/>
      <c r="E2194" s="61"/>
      <c r="F2194" s="61"/>
      <c r="G2194" s="61"/>
      <c r="H2194" s="64"/>
      <c r="I2194" s="74"/>
      <c r="K2194" s="65"/>
      <c r="L2194" s="65"/>
      <c r="M2194" s="65"/>
      <c r="N2194" s="65"/>
      <c r="O2194" s="65"/>
      <c r="P2194" s="65"/>
      <c r="Q2194" s="65"/>
      <c r="R2194" s="65"/>
    </row>
    <row r="2195" spans="1:18" s="68" customFormat="1">
      <c r="A2195" s="61"/>
      <c r="B2195" s="62"/>
      <c r="C2195" s="62"/>
      <c r="D2195" s="63"/>
      <c r="E2195" s="61"/>
      <c r="F2195" s="61"/>
      <c r="G2195" s="61"/>
      <c r="H2195" s="64"/>
      <c r="I2195" s="74"/>
      <c r="K2195" s="65"/>
      <c r="L2195" s="65"/>
      <c r="M2195" s="65"/>
      <c r="N2195" s="65"/>
      <c r="O2195" s="65"/>
      <c r="P2195" s="65"/>
      <c r="Q2195" s="65"/>
      <c r="R2195" s="65"/>
    </row>
    <row r="2196" spans="1:18" s="68" customFormat="1">
      <c r="A2196" s="61"/>
      <c r="B2196" s="62"/>
      <c r="C2196" s="62"/>
      <c r="D2196" s="63"/>
      <c r="E2196" s="61"/>
      <c r="F2196" s="61"/>
      <c r="G2196" s="61"/>
      <c r="H2196" s="64"/>
      <c r="I2196" s="74"/>
      <c r="K2196" s="65"/>
      <c r="L2196" s="65"/>
      <c r="M2196" s="65"/>
      <c r="N2196" s="65"/>
      <c r="O2196" s="65"/>
      <c r="P2196" s="65"/>
      <c r="Q2196" s="65"/>
      <c r="R2196" s="65"/>
    </row>
    <row r="2197" spans="1:18" s="68" customFormat="1">
      <c r="A2197" s="61"/>
      <c r="B2197" s="62"/>
      <c r="C2197" s="62"/>
      <c r="D2197" s="63"/>
      <c r="E2197" s="61"/>
      <c r="F2197" s="61"/>
      <c r="G2197" s="61"/>
      <c r="H2197" s="64"/>
      <c r="I2197" s="74"/>
      <c r="K2197" s="65"/>
      <c r="L2197" s="65"/>
      <c r="M2197" s="65"/>
      <c r="N2197" s="65"/>
      <c r="O2197" s="65"/>
      <c r="P2197" s="65"/>
      <c r="Q2197" s="65"/>
      <c r="R2197" s="65"/>
    </row>
    <row r="2198" spans="1:18" s="68" customFormat="1">
      <c r="A2198" s="61"/>
      <c r="B2198" s="62"/>
      <c r="C2198" s="62"/>
      <c r="D2198" s="63"/>
      <c r="E2198" s="61"/>
      <c r="F2198" s="61"/>
      <c r="G2198" s="61"/>
      <c r="H2198" s="64"/>
      <c r="I2198" s="74"/>
      <c r="K2198" s="65"/>
      <c r="L2198" s="65"/>
      <c r="M2198" s="65"/>
      <c r="N2198" s="65"/>
      <c r="O2198" s="65"/>
      <c r="P2198" s="65"/>
      <c r="Q2198" s="65"/>
      <c r="R2198" s="65"/>
    </row>
    <row r="2199" spans="1:18" s="68" customFormat="1">
      <c r="A2199" s="61"/>
      <c r="B2199" s="62"/>
      <c r="C2199" s="62"/>
      <c r="D2199" s="63"/>
      <c r="E2199" s="61"/>
      <c r="F2199" s="61"/>
      <c r="G2199" s="61"/>
      <c r="H2199" s="64"/>
      <c r="I2199" s="74"/>
      <c r="K2199" s="65"/>
      <c r="L2199" s="65"/>
      <c r="M2199" s="65"/>
      <c r="N2199" s="65"/>
      <c r="O2199" s="65"/>
      <c r="P2199" s="65"/>
      <c r="Q2199" s="65"/>
      <c r="R2199" s="65"/>
    </row>
    <row r="2200" spans="1:18" s="68" customFormat="1">
      <c r="A2200" s="61"/>
      <c r="B2200" s="62"/>
      <c r="C2200" s="62"/>
      <c r="D2200" s="63"/>
      <c r="E2200" s="61"/>
      <c r="F2200" s="61"/>
      <c r="G2200" s="61"/>
      <c r="H2200" s="64"/>
      <c r="I2200" s="74"/>
      <c r="K2200" s="65"/>
      <c r="L2200" s="65"/>
      <c r="M2200" s="65"/>
      <c r="N2200" s="65"/>
      <c r="O2200" s="65"/>
      <c r="P2200" s="65"/>
      <c r="Q2200" s="65"/>
      <c r="R2200" s="65"/>
    </row>
    <row r="2201" spans="1:18" s="68" customFormat="1">
      <c r="A2201" s="61"/>
      <c r="B2201" s="62"/>
      <c r="C2201" s="62"/>
      <c r="D2201" s="63"/>
      <c r="E2201" s="61"/>
      <c r="F2201" s="61"/>
      <c r="G2201" s="61"/>
      <c r="H2201" s="64"/>
      <c r="I2201" s="74"/>
      <c r="K2201" s="65"/>
      <c r="L2201" s="65"/>
      <c r="M2201" s="65"/>
      <c r="N2201" s="65"/>
      <c r="O2201" s="65"/>
      <c r="P2201" s="65"/>
      <c r="Q2201" s="65"/>
      <c r="R2201" s="65"/>
    </row>
    <row r="2202" spans="1:18" s="68" customFormat="1">
      <c r="A2202" s="61"/>
      <c r="B2202" s="62"/>
      <c r="C2202" s="62"/>
      <c r="D2202" s="63"/>
      <c r="E2202" s="61"/>
      <c r="F2202" s="61"/>
      <c r="G2202" s="61"/>
      <c r="H2202" s="64"/>
      <c r="I2202" s="74"/>
      <c r="K2202" s="65"/>
      <c r="L2202" s="65"/>
      <c r="M2202" s="65"/>
      <c r="N2202" s="65"/>
      <c r="O2202" s="65"/>
      <c r="P2202" s="65"/>
      <c r="Q2202" s="65"/>
      <c r="R2202" s="65"/>
    </row>
    <row r="2203" spans="1:18" s="68" customFormat="1">
      <c r="A2203" s="61"/>
      <c r="B2203" s="62"/>
      <c r="C2203" s="62"/>
      <c r="D2203" s="63"/>
      <c r="E2203" s="61"/>
      <c r="F2203" s="61"/>
      <c r="G2203" s="61"/>
      <c r="H2203" s="64"/>
      <c r="I2203" s="74"/>
      <c r="K2203" s="65"/>
      <c r="L2203" s="65"/>
      <c r="M2203" s="65"/>
      <c r="N2203" s="65"/>
      <c r="O2203" s="65"/>
      <c r="P2203" s="65"/>
      <c r="Q2203" s="65"/>
      <c r="R2203" s="65"/>
    </row>
    <row r="2204" spans="1:18" s="68" customFormat="1">
      <c r="A2204" s="61"/>
      <c r="B2204" s="62"/>
      <c r="C2204" s="62"/>
      <c r="D2204" s="63"/>
      <c r="E2204" s="61"/>
      <c r="F2204" s="61"/>
      <c r="G2204" s="61"/>
      <c r="H2204" s="64"/>
      <c r="I2204" s="74"/>
      <c r="K2204" s="65"/>
      <c r="L2204" s="65"/>
      <c r="M2204" s="65"/>
      <c r="N2204" s="65"/>
      <c r="O2204" s="65"/>
      <c r="P2204" s="65"/>
      <c r="Q2204" s="65"/>
      <c r="R2204" s="65"/>
    </row>
    <row r="2205" spans="1:18" s="68" customFormat="1">
      <c r="A2205" s="61"/>
      <c r="B2205" s="62"/>
      <c r="C2205" s="62"/>
      <c r="D2205" s="63"/>
      <c r="E2205" s="61"/>
      <c r="F2205" s="61"/>
      <c r="G2205" s="61"/>
      <c r="H2205" s="64"/>
      <c r="I2205" s="74"/>
      <c r="K2205" s="65"/>
      <c r="L2205" s="65"/>
      <c r="M2205" s="65"/>
      <c r="N2205" s="65"/>
      <c r="O2205" s="65"/>
      <c r="P2205" s="65"/>
      <c r="Q2205" s="65"/>
      <c r="R2205" s="65"/>
    </row>
    <row r="2206" spans="1:18" s="68" customFormat="1">
      <c r="A2206" s="61"/>
      <c r="B2206" s="62"/>
      <c r="C2206" s="62"/>
      <c r="D2206" s="63"/>
      <c r="E2206" s="61"/>
      <c r="F2206" s="61"/>
      <c r="G2206" s="61"/>
      <c r="H2206" s="64"/>
      <c r="I2206" s="74"/>
      <c r="K2206" s="65"/>
      <c r="L2206" s="65"/>
      <c r="M2206" s="65"/>
      <c r="N2206" s="65"/>
      <c r="O2206" s="65"/>
      <c r="P2206" s="65"/>
      <c r="Q2206" s="65"/>
      <c r="R2206" s="65"/>
    </row>
    <row r="2207" spans="1:18" s="68" customFormat="1">
      <c r="A2207" s="61"/>
      <c r="B2207" s="62"/>
      <c r="C2207" s="62"/>
      <c r="D2207" s="63"/>
      <c r="E2207" s="61"/>
      <c r="F2207" s="61"/>
      <c r="G2207" s="61"/>
      <c r="H2207" s="64"/>
      <c r="I2207" s="74"/>
      <c r="K2207" s="65"/>
      <c r="L2207" s="65"/>
      <c r="M2207" s="65"/>
      <c r="N2207" s="65"/>
      <c r="O2207" s="65"/>
      <c r="P2207" s="65"/>
      <c r="Q2207" s="65"/>
      <c r="R2207" s="65"/>
    </row>
    <row r="2208" spans="1:18" s="68" customFormat="1">
      <c r="A2208" s="61"/>
      <c r="B2208" s="62"/>
      <c r="C2208" s="62"/>
      <c r="D2208" s="63"/>
      <c r="E2208" s="61"/>
      <c r="F2208" s="61"/>
      <c r="G2208" s="61"/>
      <c r="H2208" s="64"/>
      <c r="I2208" s="74"/>
      <c r="K2208" s="65"/>
      <c r="L2208" s="65"/>
      <c r="M2208" s="65"/>
      <c r="N2208" s="65"/>
      <c r="O2208" s="65"/>
      <c r="P2208" s="65"/>
      <c r="Q2208" s="65"/>
      <c r="R2208" s="65"/>
    </row>
    <row r="2209" spans="1:18" s="68" customFormat="1">
      <c r="A2209" s="61"/>
      <c r="B2209" s="62"/>
      <c r="C2209" s="62"/>
      <c r="D2209" s="63"/>
      <c r="E2209" s="61"/>
      <c r="F2209" s="61"/>
      <c r="G2209" s="61"/>
      <c r="H2209" s="64"/>
      <c r="I2209" s="74"/>
      <c r="K2209" s="65"/>
      <c r="L2209" s="65"/>
      <c r="M2209" s="65"/>
      <c r="N2209" s="65"/>
      <c r="O2209" s="65"/>
      <c r="P2209" s="65"/>
      <c r="Q2209" s="65"/>
      <c r="R2209" s="65"/>
    </row>
    <row r="2210" spans="1:18" s="68" customFormat="1">
      <c r="A2210" s="61"/>
      <c r="B2210" s="62"/>
      <c r="C2210" s="62"/>
      <c r="D2210" s="63"/>
      <c r="E2210" s="61"/>
      <c r="F2210" s="61"/>
      <c r="G2210" s="61"/>
      <c r="H2210" s="64"/>
      <c r="I2210" s="74"/>
      <c r="K2210" s="65"/>
      <c r="L2210" s="65"/>
      <c r="M2210" s="65"/>
      <c r="N2210" s="65"/>
      <c r="O2210" s="65"/>
      <c r="P2210" s="65"/>
      <c r="Q2210" s="65"/>
      <c r="R2210" s="65"/>
    </row>
    <row r="2211" spans="1:18" s="68" customFormat="1">
      <c r="A2211" s="61"/>
      <c r="B2211" s="62"/>
      <c r="C2211" s="62"/>
      <c r="D2211" s="63"/>
      <c r="E2211" s="61"/>
      <c r="F2211" s="61"/>
      <c r="G2211" s="61"/>
      <c r="H2211" s="64"/>
      <c r="I2211" s="74"/>
      <c r="K2211" s="65"/>
      <c r="L2211" s="65"/>
      <c r="M2211" s="65"/>
      <c r="N2211" s="65"/>
      <c r="O2211" s="65"/>
      <c r="P2211" s="65"/>
      <c r="Q2211" s="65"/>
      <c r="R2211" s="65"/>
    </row>
    <row r="2212" spans="1:18" s="68" customFormat="1">
      <c r="A2212" s="61"/>
      <c r="B2212" s="62"/>
      <c r="C2212" s="62"/>
      <c r="D2212" s="63"/>
      <c r="E2212" s="61"/>
      <c r="F2212" s="61"/>
      <c r="G2212" s="61"/>
      <c r="H2212" s="64"/>
      <c r="I2212" s="74"/>
      <c r="K2212" s="65"/>
      <c r="L2212" s="65"/>
      <c r="M2212" s="65"/>
      <c r="N2212" s="65"/>
      <c r="O2212" s="65"/>
      <c r="P2212" s="65"/>
      <c r="Q2212" s="65"/>
      <c r="R2212" s="65"/>
    </row>
    <row r="2213" spans="1:18" s="68" customFormat="1">
      <c r="A2213" s="61"/>
      <c r="B2213" s="62"/>
      <c r="C2213" s="62"/>
      <c r="D2213" s="63"/>
      <c r="E2213" s="61"/>
      <c r="F2213" s="61"/>
      <c r="G2213" s="61"/>
      <c r="H2213" s="64"/>
      <c r="I2213" s="74"/>
      <c r="K2213" s="65"/>
      <c r="L2213" s="65"/>
      <c r="M2213" s="65"/>
      <c r="N2213" s="65"/>
      <c r="O2213" s="65"/>
      <c r="P2213" s="65"/>
      <c r="Q2213" s="65"/>
      <c r="R2213" s="65"/>
    </row>
    <row r="2214" spans="1:18" s="68" customFormat="1">
      <c r="A2214" s="61"/>
      <c r="B2214" s="62"/>
      <c r="C2214" s="62"/>
      <c r="D2214" s="63"/>
      <c r="E2214" s="61"/>
      <c r="F2214" s="61"/>
      <c r="G2214" s="61"/>
      <c r="H2214" s="64"/>
      <c r="I2214" s="74"/>
      <c r="K2214" s="65"/>
      <c r="L2214" s="65"/>
      <c r="M2214" s="65"/>
      <c r="N2214" s="65"/>
      <c r="O2214" s="65"/>
      <c r="P2214" s="65"/>
      <c r="Q2214" s="65"/>
      <c r="R2214" s="65"/>
    </row>
    <row r="2215" spans="1:18" s="68" customFormat="1">
      <c r="A2215" s="61"/>
      <c r="B2215" s="62"/>
      <c r="C2215" s="62"/>
      <c r="D2215" s="63"/>
      <c r="E2215" s="61"/>
      <c r="F2215" s="61"/>
      <c r="G2215" s="61"/>
      <c r="H2215" s="64"/>
      <c r="I2215" s="74"/>
      <c r="K2215" s="65"/>
      <c r="L2215" s="65"/>
      <c r="M2215" s="65"/>
      <c r="N2215" s="65"/>
      <c r="O2215" s="65"/>
      <c r="P2215" s="65"/>
      <c r="Q2215" s="65"/>
      <c r="R2215" s="65"/>
    </row>
    <row r="2216" spans="1:18" s="68" customFormat="1">
      <c r="A2216" s="61"/>
      <c r="B2216" s="62"/>
      <c r="C2216" s="62"/>
      <c r="D2216" s="63"/>
      <c r="E2216" s="61"/>
      <c r="F2216" s="61"/>
      <c r="G2216" s="61"/>
      <c r="H2216" s="64"/>
      <c r="I2216" s="74"/>
      <c r="K2216" s="65"/>
      <c r="L2216" s="65"/>
      <c r="M2216" s="65"/>
      <c r="N2216" s="65"/>
      <c r="O2216" s="65"/>
      <c r="P2216" s="65"/>
      <c r="Q2216" s="65"/>
      <c r="R2216" s="65"/>
    </row>
    <row r="2217" spans="1:18" s="68" customFormat="1">
      <c r="A2217" s="61"/>
      <c r="B2217" s="62"/>
      <c r="C2217" s="62"/>
      <c r="D2217" s="63"/>
      <c r="E2217" s="61"/>
      <c r="F2217" s="61"/>
      <c r="G2217" s="61"/>
      <c r="H2217" s="64"/>
      <c r="I2217" s="74"/>
      <c r="K2217" s="65"/>
      <c r="L2217" s="65"/>
      <c r="M2217" s="65"/>
      <c r="N2217" s="65"/>
      <c r="O2217" s="65"/>
      <c r="P2217" s="65"/>
      <c r="Q2217" s="65"/>
      <c r="R2217" s="65"/>
    </row>
    <row r="2218" spans="1:18" s="68" customFormat="1">
      <c r="A2218" s="61"/>
      <c r="B2218" s="62"/>
      <c r="C2218" s="62"/>
      <c r="D2218" s="63"/>
      <c r="E2218" s="61"/>
      <c r="F2218" s="61"/>
      <c r="G2218" s="61"/>
      <c r="H2218" s="64"/>
      <c r="I2218" s="74"/>
      <c r="K2218" s="65"/>
      <c r="L2218" s="65"/>
      <c r="M2218" s="65"/>
      <c r="N2218" s="65"/>
      <c r="O2218" s="65"/>
      <c r="P2218" s="65"/>
      <c r="Q2218" s="65"/>
      <c r="R2218" s="65"/>
    </row>
    <row r="2219" spans="1:18" s="68" customFormat="1">
      <c r="A2219" s="61"/>
      <c r="B2219" s="62"/>
      <c r="C2219" s="62"/>
      <c r="D2219" s="63"/>
      <c r="E2219" s="61"/>
      <c r="F2219" s="61"/>
      <c r="G2219" s="61"/>
      <c r="H2219" s="64"/>
      <c r="I2219" s="74"/>
      <c r="K2219" s="65"/>
      <c r="L2219" s="65"/>
      <c r="M2219" s="65"/>
      <c r="N2219" s="65"/>
      <c r="O2219" s="65"/>
      <c r="P2219" s="65"/>
      <c r="Q2219" s="65"/>
      <c r="R2219" s="65"/>
    </row>
    <row r="2220" spans="1:18" s="68" customFormat="1">
      <c r="A2220" s="61"/>
      <c r="B2220" s="62"/>
      <c r="C2220" s="62"/>
      <c r="D2220" s="63"/>
      <c r="E2220" s="61"/>
      <c r="F2220" s="61"/>
      <c r="G2220" s="61"/>
      <c r="H2220" s="64"/>
      <c r="I2220" s="74"/>
      <c r="K2220" s="65"/>
      <c r="L2220" s="65"/>
      <c r="M2220" s="65"/>
      <c r="N2220" s="65"/>
      <c r="O2220" s="65"/>
      <c r="P2220" s="65"/>
      <c r="Q2220" s="65"/>
      <c r="R2220" s="65"/>
    </row>
    <row r="2221" spans="1:18" s="68" customFormat="1">
      <c r="A2221" s="61"/>
      <c r="B2221" s="62"/>
      <c r="C2221" s="62"/>
      <c r="D2221" s="63"/>
      <c r="E2221" s="61"/>
      <c r="F2221" s="61"/>
      <c r="G2221" s="61"/>
      <c r="H2221" s="64"/>
      <c r="I2221" s="74"/>
      <c r="K2221" s="65"/>
      <c r="L2221" s="65"/>
      <c r="M2221" s="65"/>
      <c r="N2221" s="65"/>
      <c r="O2221" s="65"/>
      <c r="P2221" s="65"/>
      <c r="Q2221" s="65"/>
      <c r="R2221" s="65"/>
    </row>
    <row r="2222" spans="1:18" s="68" customFormat="1">
      <c r="A2222" s="61"/>
      <c r="B2222" s="62"/>
      <c r="C2222" s="62"/>
      <c r="D2222" s="63"/>
      <c r="E2222" s="61"/>
      <c r="F2222" s="61"/>
      <c r="G2222" s="61"/>
      <c r="H2222" s="64"/>
      <c r="I2222" s="74"/>
      <c r="K2222" s="65"/>
      <c r="L2222" s="65"/>
      <c r="M2222" s="65"/>
      <c r="N2222" s="65"/>
      <c r="O2222" s="65"/>
      <c r="P2222" s="65"/>
      <c r="Q2222" s="65"/>
      <c r="R2222" s="65"/>
    </row>
    <row r="2223" spans="1:18" s="68" customFormat="1">
      <c r="A2223" s="61"/>
      <c r="B2223" s="62"/>
      <c r="C2223" s="62"/>
      <c r="D2223" s="63"/>
      <c r="E2223" s="61"/>
      <c r="F2223" s="61"/>
      <c r="G2223" s="61"/>
      <c r="H2223" s="64"/>
      <c r="I2223" s="74"/>
      <c r="K2223" s="65"/>
      <c r="L2223" s="65"/>
      <c r="M2223" s="65"/>
      <c r="N2223" s="65"/>
      <c r="O2223" s="65"/>
      <c r="P2223" s="65"/>
      <c r="Q2223" s="65"/>
      <c r="R2223" s="65"/>
    </row>
    <row r="2224" spans="1:18" s="68" customFormat="1">
      <c r="A2224" s="61"/>
      <c r="B2224" s="62"/>
      <c r="C2224" s="62"/>
      <c r="D2224" s="63"/>
      <c r="E2224" s="61"/>
      <c r="F2224" s="61"/>
      <c r="G2224" s="61"/>
      <c r="H2224" s="64"/>
      <c r="I2224" s="74"/>
      <c r="K2224" s="65"/>
      <c r="L2224" s="65"/>
      <c r="M2224" s="65"/>
      <c r="N2224" s="65"/>
      <c r="O2224" s="65"/>
      <c r="P2224" s="65"/>
      <c r="Q2224" s="65"/>
      <c r="R2224" s="65"/>
    </row>
    <row r="2225" spans="1:18" s="68" customFormat="1">
      <c r="A2225" s="61"/>
      <c r="B2225" s="62"/>
      <c r="C2225" s="62"/>
      <c r="D2225" s="63"/>
      <c r="E2225" s="61"/>
      <c r="F2225" s="61"/>
      <c r="G2225" s="61"/>
      <c r="H2225" s="64"/>
      <c r="I2225" s="74"/>
      <c r="K2225" s="65"/>
      <c r="L2225" s="65"/>
      <c r="M2225" s="65"/>
      <c r="N2225" s="65"/>
      <c r="O2225" s="65"/>
      <c r="P2225" s="65"/>
      <c r="Q2225" s="65"/>
      <c r="R2225" s="65"/>
    </row>
    <row r="2226" spans="1:18" s="68" customFormat="1">
      <c r="A2226" s="61"/>
      <c r="B2226" s="62"/>
      <c r="C2226" s="62"/>
      <c r="D2226" s="63"/>
      <c r="E2226" s="61"/>
      <c r="F2226" s="61"/>
      <c r="G2226" s="61"/>
      <c r="H2226" s="64"/>
      <c r="I2226" s="74"/>
      <c r="K2226" s="65"/>
      <c r="L2226" s="65"/>
      <c r="M2226" s="65"/>
      <c r="N2226" s="65"/>
      <c r="O2226" s="65"/>
      <c r="P2226" s="65"/>
      <c r="Q2226" s="65"/>
      <c r="R2226" s="65"/>
    </row>
    <row r="2227" spans="1:18" s="68" customFormat="1">
      <c r="A2227" s="61"/>
      <c r="B2227" s="62"/>
      <c r="C2227" s="62"/>
      <c r="D2227" s="63"/>
      <c r="E2227" s="61"/>
      <c r="F2227" s="61"/>
      <c r="G2227" s="61"/>
      <c r="H2227" s="64"/>
      <c r="I2227" s="74"/>
      <c r="K2227" s="65"/>
      <c r="L2227" s="65"/>
      <c r="M2227" s="65"/>
      <c r="N2227" s="65"/>
      <c r="O2227" s="65"/>
      <c r="P2227" s="65"/>
      <c r="Q2227" s="65"/>
      <c r="R2227" s="65"/>
    </row>
    <row r="2228" spans="1:18" s="68" customFormat="1">
      <c r="A2228" s="61"/>
      <c r="B2228" s="62"/>
      <c r="C2228" s="62"/>
      <c r="D2228" s="63"/>
      <c r="E2228" s="61"/>
      <c r="F2228" s="61"/>
      <c r="G2228" s="61"/>
      <c r="H2228" s="64"/>
      <c r="I2228" s="74"/>
      <c r="K2228" s="65"/>
      <c r="L2228" s="65"/>
      <c r="M2228" s="65"/>
      <c r="N2228" s="65"/>
      <c r="O2228" s="65"/>
      <c r="P2228" s="65"/>
      <c r="Q2228" s="65"/>
      <c r="R2228" s="65"/>
    </row>
    <row r="2229" spans="1:18" s="68" customFormat="1">
      <c r="A2229" s="61"/>
      <c r="B2229" s="62"/>
      <c r="C2229" s="62"/>
      <c r="D2229" s="63"/>
      <c r="E2229" s="61"/>
      <c r="F2229" s="61"/>
      <c r="G2229" s="61"/>
      <c r="H2229" s="64"/>
      <c r="I2229" s="74"/>
      <c r="K2229" s="65"/>
      <c r="L2229" s="65"/>
      <c r="M2229" s="65"/>
      <c r="N2229" s="65"/>
      <c r="O2229" s="65"/>
      <c r="P2229" s="65"/>
      <c r="Q2229" s="65"/>
      <c r="R2229" s="65"/>
    </row>
    <row r="2230" spans="1:18" s="68" customFormat="1">
      <c r="A2230" s="61"/>
      <c r="B2230" s="62"/>
      <c r="C2230" s="62"/>
      <c r="D2230" s="63"/>
      <c r="E2230" s="61"/>
      <c r="F2230" s="61"/>
      <c r="G2230" s="61"/>
      <c r="H2230" s="64"/>
      <c r="I2230" s="74"/>
      <c r="K2230" s="65"/>
      <c r="L2230" s="65"/>
      <c r="M2230" s="65"/>
      <c r="N2230" s="65"/>
      <c r="O2230" s="65"/>
      <c r="P2230" s="65"/>
      <c r="Q2230" s="65"/>
      <c r="R2230" s="65"/>
    </row>
    <row r="2231" spans="1:18" s="68" customFormat="1">
      <c r="A2231" s="61"/>
      <c r="B2231" s="62"/>
      <c r="C2231" s="62"/>
      <c r="D2231" s="63"/>
      <c r="E2231" s="61"/>
      <c r="F2231" s="61"/>
      <c r="G2231" s="61"/>
      <c r="H2231" s="64"/>
      <c r="I2231" s="74"/>
      <c r="K2231" s="65"/>
      <c r="L2231" s="65"/>
      <c r="M2231" s="65"/>
      <c r="N2231" s="65"/>
      <c r="O2231" s="65"/>
      <c r="P2231" s="65"/>
      <c r="Q2231" s="65"/>
      <c r="R2231" s="65"/>
    </row>
    <row r="2232" spans="1:18" s="68" customFormat="1">
      <c r="A2232" s="61"/>
      <c r="B2232" s="62"/>
      <c r="C2232" s="62"/>
      <c r="D2232" s="63"/>
      <c r="E2232" s="61"/>
      <c r="F2232" s="61"/>
      <c r="G2232" s="61"/>
      <c r="H2232" s="64"/>
      <c r="I2232" s="74"/>
      <c r="K2232" s="65"/>
      <c r="L2232" s="65"/>
      <c r="M2232" s="65"/>
      <c r="N2232" s="65"/>
      <c r="O2232" s="65"/>
      <c r="P2232" s="65"/>
      <c r="Q2232" s="65"/>
      <c r="R2232" s="65"/>
    </row>
    <row r="2233" spans="1:18" s="68" customFormat="1">
      <c r="A2233" s="61"/>
      <c r="B2233" s="62"/>
      <c r="C2233" s="62"/>
      <c r="D2233" s="63"/>
      <c r="E2233" s="61"/>
      <c r="F2233" s="61"/>
      <c r="G2233" s="61"/>
      <c r="H2233" s="64"/>
      <c r="I2233" s="74"/>
      <c r="K2233" s="65"/>
      <c r="L2233" s="65"/>
      <c r="M2233" s="65"/>
      <c r="N2233" s="65"/>
      <c r="O2233" s="65"/>
      <c r="P2233" s="65"/>
      <c r="Q2233" s="65"/>
      <c r="R2233" s="65"/>
    </row>
    <row r="2234" spans="1:18" s="68" customFormat="1">
      <c r="A2234" s="61"/>
      <c r="B2234" s="62"/>
      <c r="C2234" s="62"/>
      <c r="D2234" s="63"/>
      <c r="E2234" s="61"/>
      <c r="F2234" s="61"/>
      <c r="G2234" s="61"/>
      <c r="H2234" s="64"/>
      <c r="I2234" s="74"/>
      <c r="K2234" s="65"/>
      <c r="L2234" s="65"/>
      <c r="M2234" s="65"/>
      <c r="N2234" s="65"/>
      <c r="O2234" s="65"/>
      <c r="P2234" s="65"/>
      <c r="Q2234" s="65"/>
      <c r="R2234" s="65"/>
    </row>
    <row r="2235" spans="1:18" s="68" customFormat="1">
      <c r="A2235" s="61"/>
      <c r="B2235" s="62"/>
      <c r="C2235" s="62"/>
      <c r="D2235" s="63"/>
      <c r="E2235" s="61"/>
      <c r="F2235" s="61"/>
      <c r="G2235" s="61"/>
      <c r="H2235" s="64"/>
      <c r="I2235" s="74"/>
      <c r="K2235" s="65"/>
      <c r="L2235" s="65"/>
      <c r="M2235" s="65"/>
      <c r="N2235" s="65"/>
      <c r="O2235" s="65"/>
      <c r="P2235" s="65"/>
      <c r="Q2235" s="65"/>
      <c r="R2235" s="65"/>
    </row>
    <row r="2236" spans="1:18" s="68" customFormat="1">
      <c r="A2236" s="61"/>
      <c r="B2236" s="62"/>
      <c r="C2236" s="62"/>
      <c r="D2236" s="63"/>
      <c r="E2236" s="61"/>
      <c r="F2236" s="61"/>
      <c r="G2236" s="61"/>
      <c r="H2236" s="64"/>
      <c r="I2236" s="74"/>
      <c r="K2236" s="65"/>
      <c r="L2236" s="65"/>
      <c r="M2236" s="65"/>
      <c r="N2236" s="65"/>
      <c r="O2236" s="65"/>
      <c r="P2236" s="65"/>
      <c r="Q2236" s="65"/>
      <c r="R2236" s="65"/>
    </row>
    <row r="2237" spans="1:18" s="68" customFormat="1">
      <c r="A2237" s="61"/>
      <c r="B2237" s="62"/>
      <c r="C2237" s="62"/>
      <c r="D2237" s="63"/>
      <c r="E2237" s="61"/>
      <c r="F2237" s="61"/>
      <c r="G2237" s="61"/>
      <c r="H2237" s="64"/>
      <c r="I2237" s="74"/>
      <c r="K2237" s="65"/>
      <c r="L2237" s="65"/>
      <c r="M2237" s="65"/>
      <c r="N2237" s="65"/>
      <c r="O2237" s="65"/>
      <c r="P2237" s="65"/>
      <c r="Q2237" s="65"/>
      <c r="R2237" s="65"/>
    </row>
    <row r="2238" spans="1:18" s="68" customFormat="1">
      <c r="A2238" s="61"/>
      <c r="B2238" s="62"/>
      <c r="C2238" s="62"/>
      <c r="D2238" s="63"/>
      <c r="E2238" s="61"/>
      <c r="F2238" s="61"/>
      <c r="G2238" s="61"/>
      <c r="H2238" s="64"/>
      <c r="I2238" s="74"/>
      <c r="K2238" s="65"/>
      <c r="L2238" s="65"/>
      <c r="M2238" s="65"/>
      <c r="N2238" s="65"/>
      <c r="O2238" s="65"/>
      <c r="P2238" s="65"/>
      <c r="Q2238" s="65"/>
      <c r="R2238" s="65"/>
    </row>
    <row r="2239" spans="1:18" s="68" customFormat="1">
      <c r="A2239" s="61"/>
      <c r="B2239" s="62"/>
      <c r="C2239" s="62"/>
      <c r="D2239" s="63"/>
      <c r="E2239" s="61"/>
      <c r="F2239" s="61"/>
      <c r="G2239" s="61"/>
      <c r="H2239" s="64"/>
      <c r="I2239" s="74"/>
      <c r="K2239" s="65"/>
      <c r="L2239" s="65"/>
      <c r="M2239" s="65"/>
      <c r="N2239" s="65"/>
      <c r="O2239" s="65"/>
      <c r="P2239" s="65"/>
      <c r="Q2239" s="65"/>
      <c r="R2239" s="65"/>
    </row>
    <row r="2240" spans="1:18" s="68" customFormat="1">
      <c r="A2240" s="61"/>
      <c r="B2240" s="62"/>
      <c r="C2240" s="62"/>
      <c r="D2240" s="63"/>
      <c r="E2240" s="61"/>
      <c r="F2240" s="61"/>
      <c r="G2240" s="61"/>
      <c r="H2240" s="64"/>
      <c r="I2240" s="74"/>
      <c r="K2240" s="65"/>
      <c r="L2240" s="65"/>
      <c r="M2240" s="65"/>
      <c r="N2240" s="65"/>
      <c r="O2240" s="65"/>
      <c r="P2240" s="65"/>
      <c r="Q2240" s="65"/>
      <c r="R2240" s="65"/>
    </row>
    <row r="2241" spans="1:18" s="68" customFormat="1">
      <c r="A2241" s="61"/>
      <c r="B2241" s="62"/>
      <c r="C2241" s="62"/>
      <c r="D2241" s="63"/>
      <c r="E2241" s="61"/>
      <c r="F2241" s="61"/>
      <c r="G2241" s="61"/>
      <c r="H2241" s="64"/>
      <c r="I2241" s="74"/>
      <c r="K2241" s="65"/>
      <c r="L2241" s="65"/>
      <c r="M2241" s="65"/>
      <c r="N2241" s="65"/>
      <c r="O2241" s="65"/>
      <c r="P2241" s="65"/>
      <c r="Q2241" s="65"/>
      <c r="R2241" s="65"/>
    </row>
    <row r="2242" spans="1:18" s="68" customFormat="1">
      <c r="A2242" s="61"/>
      <c r="B2242" s="62"/>
      <c r="C2242" s="62"/>
      <c r="D2242" s="63"/>
      <c r="E2242" s="61"/>
      <c r="F2242" s="61"/>
      <c r="G2242" s="61"/>
      <c r="H2242" s="64"/>
      <c r="I2242" s="74"/>
      <c r="K2242" s="65"/>
      <c r="L2242" s="65"/>
      <c r="M2242" s="65"/>
      <c r="N2242" s="65"/>
      <c r="O2242" s="65"/>
      <c r="P2242" s="65"/>
      <c r="Q2242" s="65"/>
      <c r="R2242" s="65"/>
    </row>
    <row r="2243" spans="1:18" s="68" customFormat="1">
      <c r="A2243" s="61"/>
      <c r="B2243" s="62"/>
      <c r="C2243" s="62"/>
      <c r="D2243" s="63"/>
      <c r="E2243" s="61"/>
      <c r="F2243" s="61"/>
      <c r="G2243" s="61"/>
      <c r="H2243" s="64"/>
      <c r="I2243" s="74"/>
      <c r="K2243" s="65"/>
      <c r="L2243" s="65"/>
      <c r="M2243" s="65"/>
      <c r="N2243" s="65"/>
      <c r="O2243" s="65"/>
      <c r="P2243" s="65"/>
      <c r="Q2243" s="65"/>
      <c r="R2243" s="65"/>
    </row>
    <row r="2244" spans="1:18" s="68" customFormat="1">
      <c r="A2244" s="61"/>
      <c r="B2244" s="62"/>
      <c r="C2244" s="62"/>
      <c r="D2244" s="63"/>
      <c r="E2244" s="61"/>
      <c r="F2244" s="61"/>
      <c r="G2244" s="61"/>
      <c r="H2244" s="64"/>
      <c r="I2244" s="74"/>
      <c r="K2244" s="65"/>
      <c r="L2244" s="65"/>
      <c r="M2244" s="65"/>
      <c r="N2244" s="65"/>
      <c r="O2244" s="65"/>
      <c r="P2244" s="65"/>
      <c r="Q2244" s="65"/>
      <c r="R2244" s="65"/>
    </row>
    <row r="2245" spans="1:18" s="68" customFormat="1">
      <c r="A2245" s="61"/>
      <c r="B2245" s="62"/>
      <c r="C2245" s="62"/>
      <c r="D2245" s="63"/>
      <c r="E2245" s="61"/>
      <c r="F2245" s="61"/>
      <c r="G2245" s="61"/>
      <c r="H2245" s="64"/>
      <c r="I2245" s="74"/>
      <c r="K2245" s="65"/>
      <c r="L2245" s="65"/>
      <c r="M2245" s="65"/>
      <c r="N2245" s="65"/>
      <c r="O2245" s="65"/>
      <c r="P2245" s="65"/>
      <c r="Q2245" s="65"/>
      <c r="R2245" s="65"/>
    </row>
    <row r="2246" spans="1:18" s="68" customFormat="1">
      <c r="A2246" s="61"/>
      <c r="B2246" s="62"/>
      <c r="C2246" s="62"/>
      <c r="D2246" s="63"/>
      <c r="E2246" s="61"/>
      <c r="F2246" s="61"/>
      <c r="G2246" s="61"/>
      <c r="H2246" s="64"/>
      <c r="I2246" s="74"/>
      <c r="K2246" s="65"/>
      <c r="L2246" s="65"/>
      <c r="M2246" s="65"/>
      <c r="N2246" s="65"/>
      <c r="O2246" s="65"/>
      <c r="P2246" s="65"/>
      <c r="Q2246" s="65"/>
      <c r="R2246" s="65"/>
    </row>
    <row r="2247" spans="1:18" s="68" customFormat="1">
      <c r="A2247" s="61"/>
      <c r="B2247" s="62"/>
      <c r="C2247" s="62"/>
      <c r="D2247" s="63"/>
      <c r="E2247" s="61"/>
      <c r="F2247" s="61"/>
      <c r="G2247" s="61"/>
      <c r="H2247" s="64"/>
      <c r="I2247" s="74"/>
      <c r="K2247" s="65"/>
      <c r="L2247" s="65"/>
      <c r="M2247" s="65"/>
      <c r="N2247" s="65"/>
      <c r="O2247" s="65"/>
      <c r="P2247" s="65"/>
      <c r="Q2247" s="65"/>
      <c r="R2247" s="65"/>
    </row>
    <row r="2248" spans="1:18" s="68" customFormat="1">
      <c r="A2248" s="61"/>
      <c r="B2248" s="62"/>
      <c r="C2248" s="62"/>
      <c r="D2248" s="63"/>
      <c r="E2248" s="61"/>
      <c r="F2248" s="61"/>
      <c r="G2248" s="61"/>
      <c r="H2248" s="64"/>
      <c r="I2248" s="74"/>
      <c r="K2248" s="65"/>
      <c r="L2248" s="65"/>
      <c r="M2248" s="65"/>
      <c r="N2248" s="65"/>
      <c r="O2248" s="65"/>
      <c r="P2248" s="65"/>
      <c r="Q2248" s="65"/>
      <c r="R2248" s="65"/>
    </row>
    <row r="2249" spans="1:18" s="68" customFormat="1">
      <c r="A2249" s="61"/>
      <c r="B2249" s="62"/>
      <c r="C2249" s="62"/>
      <c r="D2249" s="63"/>
      <c r="E2249" s="61"/>
      <c r="F2249" s="61"/>
      <c r="G2249" s="61"/>
      <c r="H2249" s="64"/>
      <c r="I2249" s="74"/>
      <c r="K2249" s="65"/>
      <c r="L2249" s="65"/>
      <c r="M2249" s="65"/>
      <c r="N2249" s="65"/>
      <c r="O2249" s="65"/>
      <c r="P2249" s="65"/>
      <c r="Q2249" s="65"/>
      <c r="R2249" s="65"/>
    </row>
    <row r="2250" spans="1:18" s="68" customFormat="1">
      <c r="A2250" s="61"/>
      <c r="B2250" s="62"/>
      <c r="C2250" s="62"/>
      <c r="D2250" s="63"/>
      <c r="E2250" s="61"/>
      <c r="F2250" s="61"/>
      <c r="G2250" s="61"/>
      <c r="H2250" s="64"/>
      <c r="I2250" s="74"/>
      <c r="K2250" s="65"/>
      <c r="L2250" s="65"/>
      <c r="M2250" s="65"/>
      <c r="N2250" s="65"/>
      <c r="O2250" s="65"/>
      <c r="P2250" s="65"/>
      <c r="Q2250" s="65"/>
      <c r="R2250" s="65"/>
    </row>
    <row r="2251" spans="1:18" s="68" customFormat="1">
      <c r="A2251" s="61"/>
      <c r="B2251" s="62"/>
      <c r="C2251" s="62"/>
      <c r="D2251" s="63"/>
      <c r="E2251" s="61"/>
      <c r="F2251" s="61"/>
      <c r="G2251" s="61"/>
      <c r="H2251" s="64"/>
      <c r="I2251" s="74"/>
      <c r="K2251" s="65"/>
      <c r="L2251" s="65"/>
      <c r="M2251" s="65"/>
      <c r="N2251" s="65"/>
      <c r="O2251" s="65"/>
      <c r="P2251" s="65"/>
      <c r="Q2251" s="65"/>
      <c r="R2251" s="65"/>
    </row>
    <row r="2252" spans="1:18" s="68" customFormat="1">
      <c r="A2252" s="61"/>
      <c r="B2252" s="62"/>
      <c r="C2252" s="62"/>
      <c r="D2252" s="63"/>
      <c r="E2252" s="61"/>
      <c r="F2252" s="61"/>
      <c r="G2252" s="61"/>
      <c r="H2252" s="64"/>
      <c r="I2252" s="74"/>
      <c r="K2252" s="65"/>
      <c r="L2252" s="65"/>
      <c r="M2252" s="65"/>
      <c r="N2252" s="65"/>
      <c r="O2252" s="65"/>
      <c r="P2252" s="65"/>
      <c r="Q2252" s="65"/>
      <c r="R2252" s="65"/>
    </row>
    <row r="2253" spans="1:18" s="68" customFormat="1">
      <c r="A2253" s="61"/>
      <c r="B2253" s="62"/>
      <c r="C2253" s="62"/>
      <c r="D2253" s="63"/>
      <c r="E2253" s="61"/>
      <c r="F2253" s="61"/>
      <c r="G2253" s="61"/>
      <c r="H2253" s="64"/>
      <c r="I2253" s="74"/>
      <c r="K2253" s="65"/>
      <c r="L2253" s="65"/>
      <c r="M2253" s="65"/>
      <c r="N2253" s="65"/>
      <c r="O2253" s="65"/>
      <c r="P2253" s="65"/>
      <c r="Q2253" s="65"/>
      <c r="R2253" s="65"/>
    </row>
    <row r="2254" spans="1:18" s="68" customFormat="1">
      <c r="A2254" s="61"/>
      <c r="B2254" s="62"/>
      <c r="C2254" s="62"/>
      <c r="D2254" s="63"/>
      <c r="E2254" s="61"/>
      <c r="F2254" s="61"/>
      <c r="G2254" s="61"/>
      <c r="H2254" s="64"/>
      <c r="I2254" s="74"/>
      <c r="K2254" s="65"/>
      <c r="L2254" s="65"/>
      <c r="M2254" s="65"/>
      <c r="N2254" s="65"/>
      <c r="O2254" s="65"/>
      <c r="P2254" s="65"/>
      <c r="Q2254" s="65"/>
      <c r="R2254" s="65"/>
    </row>
    <row r="2255" spans="1:18" s="68" customFormat="1">
      <c r="A2255" s="61"/>
      <c r="B2255" s="62"/>
      <c r="C2255" s="62"/>
      <c r="D2255" s="63"/>
      <c r="E2255" s="61"/>
      <c r="F2255" s="61"/>
      <c r="G2255" s="61"/>
      <c r="H2255" s="64"/>
      <c r="I2255" s="74"/>
      <c r="K2255" s="65"/>
      <c r="L2255" s="65"/>
      <c r="M2255" s="65"/>
      <c r="N2255" s="65"/>
      <c r="O2255" s="65"/>
      <c r="P2255" s="65"/>
      <c r="Q2255" s="65"/>
      <c r="R2255" s="65"/>
    </row>
    <row r="2256" spans="1:18" s="68" customFormat="1">
      <c r="A2256" s="61"/>
      <c r="B2256" s="62"/>
      <c r="C2256" s="62"/>
      <c r="D2256" s="63"/>
      <c r="E2256" s="61"/>
      <c r="F2256" s="61"/>
      <c r="G2256" s="61"/>
      <c r="H2256" s="64"/>
      <c r="I2256" s="74"/>
      <c r="K2256" s="65"/>
      <c r="L2256" s="65"/>
      <c r="M2256" s="65"/>
      <c r="N2256" s="65"/>
      <c r="O2256" s="65"/>
      <c r="P2256" s="65"/>
      <c r="Q2256" s="65"/>
      <c r="R2256" s="65"/>
    </row>
    <row r="2257" spans="1:18" s="68" customFormat="1">
      <c r="A2257" s="61"/>
      <c r="B2257" s="62"/>
      <c r="C2257" s="62"/>
      <c r="D2257" s="63"/>
      <c r="E2257" s="61"/>
      <c r="F2257" s="61"/>
      <c r="G2257" s="61"/>
      <c r="H2257" s="64"/>
      <c r="I2257" s="74"/>
      <c r="K2257" s="65"/>
      <c r="L2257" s="65"/>
      <c r="M2257" s="65"/>
      <c r="N2257" s="65"/>
      <c r="O2257" s="65"/>
      <c r="P2257" s="65"/>
      <c r="Q2257" s="65"/>
      <c r="R2257" s="65"/>
    </row>
    <row r="2258" spans="1:18" s="68" customFormat="1">
      <c r="A2258" s="61"/>
      <c r="B2258" s="62"/>
      <c r="C2258" s="62"/>
      <c r="D2258" s="63"/>
      <c r="E2258" s="61"/>
      <c r="F2258" s="61"/>
      <c r="G2258" s="61"/>
      <c r="H2258" s="64"/>
      <c r="I2258" s="74"/>
      <c r="K2258" s="65"/>
      <c r="L2258" s="65"/>
      <c r="M2258" s="65"/>
      <c r="N2258" s="65"/>
      <c r="O2258" s="65"/>
      <c r="P2258" s="65"/>
      <c r="Q2258" s="65"/>
      <c r="R2258" s="65"/>
    </row>
    <row r="2259" spans="1:18" s="68" customFormat="1">
      <c r="A2259" s="61"/>
      <c r="B2259" s="62"/>
      <c r="C2259" s="62"/>
      <c r="D2259" s="63"/>
      <c r="E2259" s="61"/>
      <c r="F2259" s="61"/>
      <c r="G2259" s="61"/>
      <c r="H2259" s="64"/>
      <c r="I2259" s="74"/>
      <c r="K2259" s="65"/>
      <c r="L2259" s="65"/>
      <c r="M2259" s="65"/>
      <c r="N2259" s="65"/>
      <c r="O2259" s="65"/>
      <c r="P2259" s="65"/>
      <c r="Q2259" s="65"/>
      <c r="R2259" s="65"/>
    </row>
    <row r="2260" spans="1:18" s="68" customFormat="1">
      <c r="A2260" s="61"/>
      <c r="B2260" s="62"/>
      <c r="C2260" s="62"/>
      <c r="D2260" s="63"/>
      <c r="E2260" s="61"/>
      <c r="F2260" s="61"/>
      <c r="G2260" s="61"/>
      <c r="H2260" s="64"/>
      <c r="I2260" s="74"/>
      <c r="K2260" s="65"/>
      <c r="L2260" s="65"/>
      <c r="M2260" s="65"/>
      <c r="N2260" s="65"/>
      <c r="O2260" s="65"/>
      <c r="P2260" s="65"/>
      <c r="Q2260" s="65"/>
      <c r="R2260" s="65"/>
    </row>
    <row r="2261" spans="1:18" s="68" customFormat="1">
      <c r="A2261" s="61"/>
      <c r="B2261" s="62"/>
      <c r="C2261" s="62"/>
      <c r="D2261" s="63"/>
      <c r="E2261" s="61"/>
      <c r="F2261" s="61"/>
      <c r="G2261" s="61"/>
      <c r="H2261" s="64"/>
      <c r="I2261" s="74"/>
      <c r="K2261" s="65"/>
      <c r="L2261" s="65"/>
      <c r="M2261" s="65"/>
      <c r="N2261" s="65"/>
      <c r="O2261" s="65"/>
      <c r="P2261" s="65"/>
      <c r="Q2261" s="65"/>
      <c r="R2261" s="65"/>
    </row>
    <row r="2262" spans="1:18" s="68" customFormat="1">
      <c r="A2262" s="61"/>
      <c r="B2262" s="62"/>
      <c r="C2262" s="62"/>
      <c r="D2262" s="63"/>
      <c r="E2262" s="61"/>
      <c r="F2262" s="61"/>
      <c r="G2262" s="61"/>
      <c r="H2262" s="64"/>
      <c r="I2262" s="74"/>
      <c r="K2262" s="65"/>
      <c r="L2262" s="65"/>
      <c r="M2262" s="65"/>
      <c r="N2262" s="65"/>
      <c r="O2262" s="65"/>
      <c r="P2262" s="65"/>
      <c r="Q2262" s="65"/>
      <c r="R2262" s="65"/>
    </row>
    <row r="2263" spans="1:18" s="68" customFormat="1">
      <c r="A2263" s="61"/>
      <c r="B2263" s="62"/>
      <c r="C2263" s="62"/>
      <c r="D2263" s="63"/>
      <c r="E2263" s="61"/>
      <c r="F2263" s="61"/>
      <c r="G2263" s="61"/>
      <c r="H2263" s="64"/>
      <c r="I2263" s="74"/>
      <c r="K2263" s="65"/>
      <c r="L2263" s="65"/>
      <c r="M2263" s="65"/>
      <c r="N2263" s="65"/>
      <c r="O2263" s="65"/>
      <c r="P2263" s="65"/>
      <c r="Q2263" s="65"/>
      <c r="R2263" s="65"/>
    </row>
    <row r="2264" spans="1:18" s="68" customFormat="1">
      <c r="A2264" s="61"/>
      <c r="B2264" s="62"/>
      <c r="C2264" s="62"/>
      <c r="D2264" s="63"/>
      <c r="E2264" s="61"/>
      <c r="F2264" s="61"/>
      <c r="G2264" s="61"/>
      <c r="H2264" s="64"/>
      <c r="I2264" s="74"/>
      <c r="K2264" s="65"/>
      <c r="L2264" s="65"/>
      <c r="M2264" s="65"/>
      <c r="N2264" s="65"/>
      <c r="O2264" s="65"/>
      <c r="P2264" s="65"/>
      <c r="Q2264" s="65"/>
      <c r="R2264" s="65"/>
    </row>
    <row r="2265" spans="1:18" s="68" customFormat="1">
      <c r="A2265" s="61"/>
      <c r="B2265" s="62"/>
      <c r="C2265" s="62"/>
      <c r="D2265" s="63"/>
      <c r="E2265" s="61"/>
      <c r="F2265" s="61"/>
      <c r="G2265" s="61"/>
      <c r="H2265" s="64"/>
      <c r="I2265" s="74"/>
      <c r="K2265" s="65"/>
      <c r="L2265" s="65"/>
      <c r="M2265" s="65"/>
      <c r="N2265" s="65"/>
      <c r="O2265" s="65"/>
      <c r="P2265" s="65"/>
      <c r="Q2265" s="65"/>
      <c r="R2265" s="65"/>
    </row>
    <row r="2266" spans="1:18" s="68" customFormat="1">
      <c r="A2266" s="61"/>
      <c r="B2266" s="62"/>
      <c r="C2266" s="62"/>
      <c r="D2266" s="63"/>
      <c r="E2266" s="61"/>
      <c r="F2266" s="61"/>
      <c r="G2266" s="61"/>
      <c r="H2266" s="64"/>
      <c r="I2266" s="74"/>
      <c r="K2266" s="65"/>
      <c r="L2266" s="65"/>
      <c r="M2266" s="65"/>
      <c r="N2266" s="65"/>
      <c r="O2266" s="65"/>
      <c r="P2266" s="65"/>
      <c r="Q2266" s="65"/>
      <c r="R2266" s="65"/>
    </row>
    <row r="2267" spans="1:18" s="68" customFormat="1">
      <c r="A2267" s="61"/>
      <c r="B2267" s="62"/>
      <c r="C2267" s="62"/>
      <c r="D2267" s="63"/>
      <c r="E2267" s="61"/>
      <c r="F2267" s="61"/>
      <c r="G2267" s="61"/>
      <c r="H2267" s="64"/>
      <c r="I2267" s="74"/>
      <c r="K2267" s="65"/>
      <c r="L2267" s="65"/>
      <c r="M2267" s="65"/>
      <c r="N2267" s="65"/>
      <c r="O2267" s="65"/>
      <c r="P2267" s="65"/>
      <c r="Q2267" s="65"/>
      <c r="R2267" s="65"/>
    </row>
    <row r="2268" spans="1:18" s="68" customFormat="1">
      <c r="A2268" s="61"/>
      <c r="B2268" s="62"/>
      <c r="C2268" s="62"/>
      <c r="D2268" s="63"/>
      <c r="E2268" s="61"/>
      <c r="F2268" s="61"/>
      <c r="G2268" s="61"/>
      <c r="H2268" s="64"/>
      <c r="I2268" s="74"/>
      <c r="K2268" s="65"/>
      <c r="L2268" s="65"/>
      <c r="M2268" s="65"/>
      <c r="N2268" s="65"/>
      <c r="O2268" s="65"/>
      <c r="P2268" s="65"/>
      <c r="Q2268" s="65"/>
      <c r="R2268" s="65"/>
    </row>
    <row r="2269" spans="1:18" s="68" customFormat="1">
      <c r="A2269" s="61"/>
      <c r="B2269" s="62"/>
      <c r="C2269" s="62"/>
      <c r="D2269" s="63"/>
      <c r="E2269" s="61"/>
      <c r="F2269" s="61"/>
      <c r="G2269" s="61"/>
      <c r="H2269" s="64"/>
      <c r="I2269" s="74"/>
      <c r="K2269" s="65"/>
      <c r="L2269" s="65"/>
      <c r="M2269" s="65"/>
      <c r="N2269" s="65"/>
      <c r="O2269" s="65"/>
      <c r="P2269" s="65"/>
      <c r="Q2269" s="65"/>
      <c r="R2269" s="65"/>
    </row>
    <row r="2270" spans="1:18" s="68" customFormat="1">
      <c r="A2270" s="61"/>
      <c r="B2270" s="62"/>
      <c r="C2270" s="62"/>
      <c r="D2270" s="63"/>
      <c r="E2270" s="61"/>
      <c r="F2270" s="61"/>
      <c r="G2270" s="61"/>
      <c r="H2270" s="64"/>
      <c r="I2270" s="74"/>
      <c r="K2270" s="65"/>
      <c r="L2270" s="65"/>
      <c r="M2270" s="65"/>
      <c r="N2270" s="65"/>
      <c r="O2270" s="65"/>
      <c r="P2270" s="65"/>
      <c r="Q2270" s="65"/>
      <c r="R2270" s="65"/>
    </row>
    <row r="2271" spans="1:18" s="68" customFormat="1">
      <c r="A2271" s="61"/>
      <c r="B2271" s="62"/>
      <c r="C2271" s="62"/>
      <c r="D2271" s="63"/>
      <c r="E2271" s="61"/>
      <c r="F2271" s="61"/>
      <c r="G2271" s="61"/>
      <c r="H2271" s="64"/>
      <c r="I2271" s="74"/>
      <c r="K2271" s="65"/>
      <c r="L2271" s="65"/>
      <c r="M2271" s="65"/>
      <c r="N2271" s="65"/>
      <c r="O2271" s="65"/>
      <c r="P2271" s="65"/>
      <c r="Q2271" s="65"/>
      <c r="R2271" s="65"/>
    </row>
    <row r="2272" spans="1:18" s="68" customFormat="1">
      <c r="A2272" s="61"/>
      <c r="B2272" s="62"/>
      <c r="C2272" s="62"/>
      <c r="D2272" s="63"/>
      <c r="E2272" s="61"/>
      <c r="F2272" s="61"/>
      <c r="G2272" s="61"/>
      <c r="H2272" s="64"/>
      <c r="I2272" s="74"/>
      <c r="K2272" s="65"/>
      <c r="L2272" s="65"/>
      <c r="M2272" s="65"/>
      <c r="N2272" s="65"/>
      <c r="O2272" s="65"/>
      <c r="P2272" s="65"/>
      <c r="Q2272" s="65"/>
      <c r="R2272" s="65"/>
    </row>
    <row r="2273" spans="1:18" s="68" customFormat="1">
      <c r="A2273" s="61"/>
      <c r="B2273" s="62"/>
      <c r="C2273" s="62"/>
      <c r="D2273" s="63"/>
      <c r="E2273" s="61"/>
      <c r="F2273" s="61"/>
      <c r="G2273" s="61"/>
      <c r="H2273" s="64"/>
      <c r="I2273" s="74"/>
      <c r="K2273" s="65"/>
      <c r="L2273" s="65"/>
      <c r="M2273" s="65"/>
      <c r="N2273" s="65"/>
      <c r="O2273" s="65"/>
      <c r="P2273" s="65"/>
      <c r="Q2273" s="65"/>
      <c r="R2273" s="65"/>
    </row>
    <row r="2274" spans="1:18" s="68" customFormat="1">
      <c r="A2274" s="61"/>
      <c r="B2274" s="62"/>
      <c r="C2274" s="62"/>
      <c r="D2274" s="63"/>
      <c r="E2274" s="61"/>
      <c r="F2274" s="61"/>
      <c r="G2274" s="61"/>
      <c r="H2274" s="64"/>
      <c r="I2274" s="74"/>
      <c r="K2274" s="65"/>
      <c r="L2274" s="65"/>
      <c r="M2274" s="65"/>
      <c r="N2274" s="65"/>
      <c r="O2274" s="65"/>
      <c r="P2274" s="65"/>
      <c r="Q2274" s="65"/>
      <c r="R2274" s="65"/>
    </row>
    <row r="2275" spans="1:18" s="68" customFormat="1">
      <c r="A2275" s="61"/>
      <c r="B2275" s="62"/>
      <c r="C2275" s="62"/>
      <c r="D2275" s="63"/>
      <c r="E2275" s="61"/>
      <c r="F2275" s="61"/>
      <c r="G2275" s="61"/>
      <c r="H2275" s="64"/>
      <c r="I2275" s="74"/>
      <c r="K2275" s="65"/>
      <c r="L2275" s="65"/>
      <c r="M2275" s="65"/>
      <c r="N2275" s="65"/>
      <c r="O2275" s="65"/>
      <c r="P2275" s="65"/>
      <c r="Q2275" s="65"/>
      <c r="R2275" s="65"/>
    </row>
    <row r="2276" spans="1:18" s="68" customFormat="1">
      <c r="A2276" s="61"/>
      <c r="B2276" s="62"/>
      <c r="C2276" s="62"/>
      <c r="D2276" s="63"/>
      <c r="E2276" s="61"/>
      <c r="F2276" s="61"/>
      <c r="G2276" s="61"/>
      <c r="H2276" s="64"/>
      <c r="I2276" s="74"/>
      <c r="K2276" s="65"/>
      <c r="L2276" s="65"/>
      <c r="M2276" s="65"/>
      <c r="N2276" s="65"/>
      <c r="O2276" s="65"/>
      <c r="P2276" s="65"/>
      <c r="Q2276" s="65"/>
      <c r="R2276" s="65"/>
    </row>
    <row r="2277" spans="1:18" s="68" customFormat="1">
      <c r="A2277" s="61"/>
      <c r="B2277" s="62"/>
      <c r="C2277" s="62"/>
      <c r="D2277" s="63"/>
      <c r="E2277" s="61"/>
      <c r="F2277" s="61"/>
      <c r="G2277" s="61"/>
      <c r="H2277" s="64"/>
      <c r="I2277" s="74"/>
      <c r="K2277" s="65"/>
      <c r="L2277" s="65"/>
      <c r="M2277" s="65"/>
      <c r="N2277" s="65"/>
      <c r="O2277" s="65"/>
      <c r="P2277" s="65"/>
      <c r="Q2277" s="65"/>
      <c r="R2277" s="65"/>
    </row>
    <row r="2278" spans="1:18" s="68" customFormat="1">
      <c r="A2278" s="61"/>
      <c r="B2278" s="62"/>
      <c r="C2278" s="62"/>
      <c r="D2278" s="63"/>
      <c r="E2278" s="61"/>
      <c r="F2278" s="61"/>
      <c r="G2278" s="61"/>
      <c r="H2278" s="64"/>
      <c r="I2278" s="74"/>
      <c r="K2278" s="65"/>
      <c r="L2278" s="65"/>
      <c r="M2278" s="65"/>
      <c r="N2278" s="65"/>
      <c r="O2278" s="65"/>
      <c r="P2278" s="65"/>
      <c r="Q2278" s="65"/>
      <c r="R2278" s="65"/>
    </row>
    <row r="2279" spans="1:18" s="68" customFormat="1">
      <c r="A2279" s="61"/>
      <c r="B2279" s="62"/>
      <c r="C2279" s="62"/>
      <c r="D2279" s="63"/>
      <c r="E2279" s="61"/>
      <c r="F2279" s="61"/>
      <c r="G2279" s="61"/>
      <c r="H2279" s="64"/>
      <c r="I2279" s="74"/>
      <c r="K2279" s="65"/>
      <c r="L2279" s="65"/>
      <c r="M2279" s="65"/>
      <c r="N2279" s="65"/>
      <c r="O2279" s="65"/>
      <c r="P2279" s="65"/>
      <c r="Q2279" s="65"/>
      <c r="R2279" s="65"/>
    </row>
    <row r="2280" spans="1:18" s="68" customFormat="1">
      <c r="A2280" s="61"/>
      <c r="B2280" s="62"/>
      <c r="C2280" s="62"/>
      <c r="D2280" s="63"/>
      <c r="E2280" s="61"/>
      <c r="F2280" s="61"/>
      <c r="G2280" s="61"/>
      <c r="H2280" s="64"/>
      <c r="I2280" s="74"/>
      <c r="K2280" s="65"/>
      <c r="L2280" s="65"/>
      <c r="M2280" s="65"/>
      <c r="N2280" s="65"/>
      <c r="O2280" s="65"/>
      <c r="P2280" s="65"/>
      <c r="Q2280" s="65"/>
      <c r="R2280" s="65"/>
    </row>
    <row r="2281" spans="1:18" s="68" customFormat="1">
      <c r="A2281" s="61"/>
      <c r="B2281" s="62"/>
      <c r="C2281" s="62"/>
      <c r="D2281" s="63"/>
      <c r="E2281" s="61"/>
      <c r="F2281" s="61"/>
      <c r="G2281" s="61"/>
      <c r="H2281" s="64"/>
      <c r="I2281" s="74"/>
      <c r="K2281" s="65"/>
      <c r="L2281" s="65"/>
      <c r="M2281" s="65"/>
      <c r="N2281" s="65"/>
      <c r="O2281" s="65"/>
      <c r="P2281" s="65"/>
      <c r="Q2281" s="65"/>
      <c r="R2281" s="65"/>
    </row>
    <row r="2282" spans="1:18" s="68" customFormat="1">
      <c r="A2282" s="61"/>
      <c r="B2282" s="62"/>
      <c r="C2282" s="62"/>
      <c r="D2282" s="63"/>
      <c r="E2282" s="61"/>
      <c r="F2282" s="61"/>
      <c r="G2282" s="61"/>
      <c r="H2282" s="64"/>
      <c r="I2282" s="74"/>
      <c r="K2282" s="65"/>
      <c r="L2282" s="65"/>
      <c r="M2282" s="65"/>
      <c r="N2282" s="65"/>
      <c r="O2282" s="65"/>
      <c r="P2282" s="65"/>
      <c r="Q2282" s="65"/>
      <c r="R2282" s="65"/>
    </row>
    <row r="2283" spans="1:18" s="68" customFormat="1">
      <c r="A2283" s="61"/>
      <c r="B2283" s="62"/>
      <c r="C2283" s="62"/>
      <c r="D2283" s="63"/>
      <c r="E2283" s="61"/>
      <c r="F2283" s="61"/>
      <c r="G2283" s="61"/>
      <c r="H2283" s="64"/>
      <c r="I2283" s="74"/>
      <c r="K2283" s="65"/>
      <c r="L2283" s="65"/>
      <c r="M2283" s="65"/>
      <c r="N2283" s="65"/>
      <c r="O2283" s="65"/>
      <c r="P2283" s="65"/>
      <c r="Q2283" s="65"/>
      <c r="R2283" s="65"/>
    </row>
    <row r="2284" spans="1:18" s="68" customFormat="1">
      <c r="A2284" s="61"/>
      <c r="B2284" s="62"/>
      <c r="C2284" s="62"/>
      <c r="D2284" s="63"/>
      <c r="E2284" s="61"/>
      <c r="F2284" s="61"/>
      <c r="G2284" s="61"/>
      <c r="H2284" s="64"/>
      <c r="I2284" s="74"/>
      <c r="K2284" s="65"/>
      <c r="L2284" s="65"/>
      <c r="M2284" s="65"/>
      <c r="N2284" s="65"/>
      <c r="O2284" s="65"/>
      <c r="P2284" s="65"/>
      <c r="Q2284" s="65"/>
      <c r="R2284" s="65"/>
    </row>
    <row r="2285" spans="1:18" s="68" customFormat="1">
      <c r="A2285" s="61"/>
      <c r="B2285" s="62"/>
      <c r="C2285" s="62"/>
      <c r="D2285" s="63"/>
      <c r="E2285" s="61"/>
      <c r="F2285" s="61"/>
      <c r="G2285" s="61"/>
      <c r="H2285" s="64"/>
      <c r="I2285" s="74"/>
      <c r="K2285" s="65"/>
      <c r="L2285" s="65"/>
      <c r="M2285" s="65"/>
      <c r="N2285" s="65"/>
      <c r="O2285" s="65"/>
      <c r="P2285" s="65"/>
      <c r="Q2285" s="65"/>
      <c r="R2285" s="65"/>
    </row>
    <row r="2286" spans="1:18" s="68" customFormat="1">
      <c r="A2286" s="61"/>
      <c r="B2286" s="62"/>
      <c r="C2286" s="62"/>
      <c r="D2286" s="63"/>
      <c r="E2286" s="61"/>
      <c r="F2286" s="61"/>
      <c r="G2286" s="61"/>
      <c r="H2286" s="64"/>
      <c r="I2286" s="74"/>
      <c r="K2286" s="65"/>
      <c r="L2286" s="65"/>
      <c r="M2286" s="65"/>
      <c r="N2286" s="65"/>
      <c r="O2286" s="65"/>
      <c r="P2286" s="65"/>
      <c r="Q2286" s="65"/>
      <c r="R2286" s="65"/>
    </row>
    <row r="2287" spans="1:18" s="68" customFormat="1">
      <c r="A2287" s="61"/>
      <c r="B2287" s="62"/>
      <c r="C2287" s="62"/>
      <c r="D2287" s="63"/>
      <c r="E2287" s="61"/>
      <c r="F2287" s="61"/>
      <c r="G2287" s="61"/>
      <c r="H2287" s="64"/>
      <c r="I2287" s="74"/>
      <c r="K2287" s="65"/>
      <c r="L2287" s="65"/>
      <c r="M2287" s="65"/>
      <c r="N2287" s="65"/>
      <c r="O2287" s="65"/>
      <c r="P2287" s="65"/>
      <c r="Q2287" s="65"/>
      <c r="R2287" s="65"/>
    </row>
    <row r="2288" spans="1:18" s="68" customFormat="1">
      <c r="A2288" s="61"/>
      <c r="B2288" s="62"/>
      <c r="C2288" s="62"/>
      <c r="D2288" s="63"/>
      <c r="E2288" s="61"/>
      <c r="F2288" s="61"/>
      <c r="G2288" s="61"/>
      <c r="H2288" s="64"/>
      <c r="I2288" s="74"/>
      <c r="K2288" s="65"/>
      <c r="L2288" s="65"/>
      <c r="M2288" s="65"/>
      <c r="N2288" s="65"/>
      <c r="O2288" s="65"/>
      <c r="P2288" s="65"/>
      <c r="Q2288" s="65"/>
      <c r="R2288" s="65"/>
    </row>
    <row r="2289" spans="1:18" s="68" customFormat="1">
      <c r="A2289" s="61"/>
      <c r="B2289" s="62"/>
      <c r="C2289" s="62"/>
      <c r="D2289" s="63"/>
      <c r="E2289" s="61"/>
      <c r="F2289" s="61"/>
      <c r="G2289" s="61"/>
      <c r="H2289" s="64"/>
      <c r="I2289" s="74"/>
      <c r="K2289" s="65"/>
      <c r="L2289" s="65"/>
      <c r="M2289" s="65"/>
      <c r="N2289" s="65"/>
      <c r="O2289" s="65"/>
      <c r="P2289" s="65"/>
      <c r="Q2289" s="65"/>
      <c r="R2289" s="65"/>
    </row>
    <row r="2290" spans="1:18" s="68" customFormat="1">
      <c r="A2290" s="61"/>
      <c r="B2290" s="62"/>
      <c r="C2290" s="62"/>
      <c r="D2290" s="63"/>
      <c r="E2290" s="61"/>
      <c r="F2290" s="61"/>
      <c r="G2290" s="61"/>
      <c r="H2290" s="64"/>
      <c r="I2290" s="74"/>
      <c r="K2290" s="65"/>
      <c r="L2290" s="65"/>
      <c r="M2290" s="65"/>
      <c r="N2290" s="65"/>
      <c r="O2290" s="65"/>
      <c r="P2290" s="65"/>
      <c r="Q2290" s="65"/>
      <c r="R2290" s="65"/>
    </row>
    <row r="2291" spans="1:18" s="68" customFormat="1">
      <c r="A2291" s="61"/>
      <c r="B2291" s="62"/>
      <c r="C2291" s="62"/>
      <c r="D2291" s="63"/>
      <c r="E2291" s="61"/>
      <c r="F2291" s="61"/>
      <c r="G2291" s="61"/>
      <c r="H2291" s="64"/>
      <c r="I2291" s="74"/>
      <c r="K2291" s="65"/>
      <c r="L2291" s="65"/>
      <c r="M2291" s="65"/>
      <c r="N2291" s="65"/>
      <c r="O2291" s="65"/>
      <c r="P2291" s="65"/>
      <c r="Q2291" s="65"/>
      <c r="R2291" s="65"/>
    </row>
    <row r="2292" spans="1:18" s="68" customFormat="1">
      <c r="A2292" s="61"/>
      <c r="B2292" s="62"/>
      <c r="C2292" s="62"/>
      <c r="D2292" s="63"/>
      <c r="E2292" s="61"/>
      <c r="F2292" s="61"/>
      <c r="G2292" s="61"/>
      <c r="H2292" s="64"/>
      <c r="I2292" s="74"/>
      <c r="K2292" s="65"/>
      <c r="L2292" s="65"/>
      <c r="M2292" s="65"/>
      <c r="N2292" s="65"/>
      <c r="O2292" s="65"/>
      <c r="P2292" s="65"/>
      <c r="Q2292" s="65"/>
      <c r="R2292" s="65"/>
    </row>
    <row r="2293" spans="1:18" s="68" customFormat="1">
      <c r="A2293" s="61"/>
      <c r="B2293" s="62"/>
      <c r="C2293" s="62"/>
      <c r="D2293" s="63"/>
      <c r="E2293" s="61"/>
      <c r="F2293" s="61"/>
      <c r="G2293" s="61"/>
      <c r="H2293" s="64"/>
      <c r="I2293" s="74"/>
      <c r="K2293" s="65"/>
      <c r="L2293" s="65"/>
      <c r="M2293" s="65"/>
      <c r="N2293" s="65"/>
      <c r="O2293" s="65"/>
      <c r="P2293" s="65"/>
      <c r="Q2293" s="65"/>
      <c r="R2293" s="65"/>
    </row>
    <row r="2294" spans="1:18" s="68" customFormat="1">
      <c r="A2294" s="61"/>
      <c r="B2294" s="62"/>
      <c r="C2294" s="62"/>
      <c r="D2294" s="63"/>
      <c r="E2294" s="61"/>
      <c r="F2294" s="61"/>
      <c r="G2294" s="61"/>
      <c r="H2294" s="64"/>
      <c r="I2294" s="74"/>
      <c r="K2294" s="65"/>
      <c r="L2294" s="65"/>
      <c r="M2294" s="65"/>
      <c r="N2294" s="65"/>
      <c r="O2294" s="65"/>
      <c r="P2294" s="65"/>
      <c r="Q2294" s="65"/>
      <c r="R2294" s="65"/>
    </row>
    <row r="2295" spans="1:18" s="68" customFormat="1">
      <c r="A2295" s="61"/>
      <c r="B2295" s="62"/>
      <c r="C2295" s="62"/>
      <c r="D2295" s="63"/>
      <c r="E2295" s="61"/>
      <c r="F2295" s="61"/>
      <c r="G2295" s="61"/>
      <c r="H2295" s="64"/>
      <c r="I2295" s="74"/>
      <c r="K2295" s="65"/>
      <c r="L2295" s="65"/>
      <c r="M2295" s="65"/>
      <c r="N2295" s="65"/>
      <c r="O2295" s="65"/>
      <c r="P2295" s="65"/>
      <c r="Q2295" s="65"/>
      <c r="R2295" s="65"/>
    </row>
    <row r="2296" spans="1:18" s="68" customFormat="1">
      <c r="A2296" s="61"/>
      <c r="B2296" s="62"/>
      <c r="C2296" s="62"/>
      <c r="D2296" s="63"/>
      <c r="E2296" s="61"/>
      <c r="F2296" s="61"/>
      <c r="G2296" s="61"/>
      <c r="H2296" s="64"/>
      <c r="I2296" s="74"/>
      <c r="K2296" s="65"/>
      <c r="L2296" s="65"/>
      <c r="M2296" s="65"/>
      <c r="N2296" s="65"/>
      <c r="O2296" s="65"/>
      <c r="P2296" s="65"/>
      <c r="Q2296" s="65"/>
      <c r="R2296" s="65"/>
    </row>
    <row r="2297" spans="1:18" s="68" customFormat="1">
      <c r="A2297" s="61"/>
      <c r="B2297" s="62"/>
      <c r="C2297" s="62"/>
      <c r="D2297" s="63"/>
      <c r="E2297" s="61"/>
      <c r="F2297" s="61"/>
      <c r="G2297" s="61"/>
      <c r="H2297" s="64"/>
      <c r="I2297" s="74"/>
      <c r="K2297" s="65"/>
      <c r="L2297" s="65"/>
      <c r="M2297" s="65"/>
      <c r="N2297" s="65"/>
      <c r="O2297" s="65"/>
      <c r="P2297" s="65"/>
      <c r="Q2297" s="65"/>
      <c r="R2297" s="65"/>
    </row>
    <row r="2298" spans="1:18" s="68" customFormat="1">
      <c r="A2298" s="61"/>
      <c r="B2298" s="62"/>
      <c r="C2298" s="62"/>
      <c r="D2298" s="63"/>
      <c r="E2298" s="61"/>
      <c r="F2298" s="61"/>
      <c r="G2298" s="61"/>
      <c r="H2298" s="64"/>
      <c r="I2298" s="74"/>
      <c r="K2298" s="65"/>
      <c r="L2298" s="65"/>
      <c r="M2298" s="65"/>
      <c r="N2298" s="65"/>
      <c r="O2298" s="65"/>
      <c r="P2298" s="65"/>
      <c r="Q2298" s="65"/>
      <c r="R2298" s="65"/>
    </row>
    <row r="2299" spans="1:18" s="68" customFormat="1">
      <c r="A2299" s="61"/>
      <c r="B2299" s="62"/>
      <c r="C2299" s="62"/>
      <c r="D2299" s="63"/>
      <c r="E2299" s="61"/>
      <c r="F2299" s="61"/>
      <c r="G2299" s="61"/>
      <c r="H2299" s="64"/>
      <c r="I2299" s="74"/>
      <c r="K2299" s="65"/>
      <c r="L2299" s="65"/>
      <c r="M2299" s="65"/>
      <c r="N2299" s="65"/>
      <c r="O2299" s="65"/>
      <c r="P2299" s="65"/>
      <c r="Q2299" s="65"/>
      <c r="R2299" s="65"/>
    </row>
    <row r="2300" spans="1:18" s="68" customFormat="1">
      <c r="A2300" s="61"/>
      <c r="B2300" s="62"/>
      <c r="C2300" s="62"/>
      <c r="D2300" s="63"/>
      <c r="E2300" s="61"/>
      <c r="F2300" s="61"/>
      <c r="G2300" s="61"/>
      <c r="H2300" s="64"/>
      <c r="I2300" s="74"/>
      <c r="K2300" s="65"/>
      <c r="L2300" s="65"/>
      <c r="M2300" s="65"/>
      <c r="N2300" s="65"/>
      <c r="O2300" s="65"/>
      <c r="P2300" s="65"/>
      <c r="Q2300" s="65"/>
      <c r="R2300" s="65"/>
    </row>
    <row r="2301" spans="1:18" s="68" customFormat="1">
      <c r="A2301" s="61"/>
      <c r="B2301" s="62"/>
      <c r="C2301" s="62"/>
      <c r="D2301" s="63"/>
      <c r="E2301" s="61"/>
      <c r="F2301" s="61"/>
      <c r="G2301" s="61"/>
      <c r="H2301" s="64"/>
      <c r="I2301" s="74"/>
      <c r="K2301" s="65"/>
      <c r="L2301" s="65"/>
      <c r="M2301" s="65"/>
      <c r="N2301" s="65"/>
      <c r="O2301" s="65"/>
      <c r="P2301" s="65"/>
      <c r="Q2301" s="65"/>
      <c r="R2301" s="65"/>
    </row>
    <row r="2302" spans="1:18" s="68" customFormat="1">
      <c r="A2302" s="61"/>
      <c r="B2302" s="62"/>
      <c r="C2302" s="62"/>
      <c r="D2302" s="63"/>
      <c r="E2302" s="61"/>
      <c r="F2302" s="61"/>
      <c r="G2302" s="61"/>
      <c r="H2302" s="64"/>
      <c r="I2302" s="74"/>
      <c r="K2302" s="65"/>
      <c r="L2302" s="65"/>
      <c r="M2302" s="65"/>
      <c r="N2302" s="65"/>
      <c r="O2302" s="65"/>
      <c r="P2302" s="65"/>
      <c r="Q2302" s="65"/>
      <c r="R2302" s="65"/>
    </row>
    <row r="2303" spans="1:18" s="68" customFormat="1">
      <c r="A2303" s="61"/>
      <c r="B2303" s="62"/>
      <c r="C2303" s="62"/>
      <c r="D2303" s="63"/>
      <c r="E2303" s="61"/>
      <c r="F2303" s="61"/>
      <c r="G2303" s="61"/>
      <c r="H2303" s="64"/>
      <c r="I2303" s="74"/>
      <c r="K2303" s="65"/>
      <c r="L2303" s="65"/>
      <c r="M2303" s="65"/>
      <c r="N2303" s="65"/>
      <c r="O2303" s="65"/>
      <c r="P2303" s="65"/>
      <c r="Q2303" s="65"/>
      <c r="R2303" s="65"/>
    </row>
    <row r="2304" spans="1:18" s="68" customFormat="1">
      <c r="A2304" s="61"/>
      <c r="B2304" s="62"/>
      <c r="C2304" s="62"/>
      <c r="D2304" s="63"/>
      <c r="E2304" s="61"/>
      <c r="F2304" s="61"/>
      <c r="G2304" s="61"/>
      <c r="H2304" s="64"/>
      <c r="I2304" s="74"/>
      <c r="K2304" s="65"/>
      <c r="L2304" s="65"/>
      <c r="M2304" s="65"/>
      <c r="N2304" s="65"/>
      <c r="O2304" s="65"/>
      <c r="P2304" s="65"/>
      <c r="Q2304" s="65"/>
      <c r="R2304" s="65"/>
    </row>
    <row r="2305" spans="1:18" s="68" customFormat="1">
      <c r="A2305" s="61"/>
      <c r="B2305" s="62"/>
      <c r="C2305" s="62"/>
      <c r="D2305" s="63"/>
      <c r="E2305" s="61"/>
      <c r="F2305" s="61"/>
      <c r="G2305" s="61"/>
      <c r="H2305" s="64"/>
      <c r="I2305" s="74"/>
      <c r="K2305" s="65"/>
      <c r="L2305" s="65"/>
      <c r="M2305" s="65"/>
      <c r="N2305" s="65"/>
      <c r="O2305" s="65"/>
      <c r="P2305" s="65"/>
      <c r="Q2305" s="65"/>
      <c r="R2305" s="65"/>
    </row>
    <row r="2306" spans="1:18" s="68" customFormat="1">
      <c r="A2306" s="61"/>
      <c r="B2306" s="62"/>
      <c r="C2306" s="62"/>
      <c r="D2306" s="63"/>
      <c r="E2306" s="61"/>
      <c r="F2306" s="61"/>
      <c r="G2306" s="61"/>
      <c r="H2306" s="64"/>
      <c r="I2306" s="74"/>
      <c r="K2306" s="65"/>
      <c r="L2306" s="65"/>
      <c r="M2306" s="65"/>
      <c r="N2306" s="65"/>
      <c r="O2306" s="65"/>
      <c r="P2306" s="65"/>
      <c r="Q2306" s="65"/>
      <c r="R2306" s="65"/>
    </row>
    <row r="2307" spans="1:18" s="68" customFormat="1">
      <c r="A2307" s="61"/>
      <c r="B2307" s="62"/>
      <c r="C2307" s="62"/>
      <c r="D2307" s="63"/>
      <c r="E2307" s="61"/>
      <c r="F2307" s="61"/>
      <c r="G2307" s="61"/>
      <c r="H2307" s="64"/>
      <c r="I2307" s="74"/>
      <c r="K2307" s="65"/>
      <c r="L2307" s="65"/>
      <c r="M2307" s="65"/>
      <c r="N2307" s="65"/>
      <c r="O2307" s="65"/>
      <c r="P2307" s="65"/>
      <c r="Q2307" s="65"/>
      <c r="R2307" s="65"/>
    </row>
    <row r="2308" spans="1:18" s="68" customFormat="1">
      <c r="A2308" s="61"/>
      <c r="B2308" s="62"/>
      <c r="C2308" s="62"/>
      <c r="D2308" s="63"/>
      <c r="E2308" s="61"/>
      <c r="F2308" s="61"/>
      <c r="G2308" s="61"/>
      <c r="H2308" s="64"/>
      <c r="I2308" s="74"/>
      <c r="K2308" s="65"/>
      <c r="L2308" s="65"/>
      <c r="M2308" s="65"/>
      <c r="N2308" s="65"/>
      <c r="O2308" s="65"/>
      <c r="P2308" s="65"/>
      <c r="Q2308" s="65"/>
      <c r="R2308" s="65"/>
    </row>
    <row r="2309" spans="1:18" s="68" customFormat="1">
      <c r="A2309" s="61"/>
      <c r="B2309" s="62"/>
      <c r="C2309" s="62"/>
      <c r="D2309" s="63"/>
      <c r="E2309" s="61"/>
      <c r="F2309" s="61"/>
      <c r="G2309" s="61"/>
      <c r="H2309" s="64"/>
      <c r="I2309" s="74"/>
      <c r="K2309" s="65"/>
      <c r="L2309" s="65"/>
      <c r="M2309" s="65"/>
      <c r="N2309" s="65"/>
      <c r="O2309" s="65"/>
      <c r="P2309" s="65"/>
      <c r="Q2309" s="65"/>
      <c r="R2309" s="65"/>
    </row>
    <row r="2310" spans="1:18" s="68" customFormat="1">
      <c r="A2310" s="61"/>
      <c r="B2310" s="62"/>
      <c r="C2310" s="62"/>
      <c r="D2310" s="63"/>
      <c r="E2310" s="61"/>
      <c r="F2310" s="61"/>
      <c r="G2310" s="61"/>
      <c r="H2310" s="64"/>
      <c r="I2310" s="74"/>
      <c r="K2310" s="65"/>
      <c r="L2310" s="65"/>
      <c r="M2310" s="65"/>
      <c r="N2310" s="65"/>
      <c r="O2310" s="65"/>
      <c r="P2310" s="65"/>
      <c r="Q2310" s="65"/>
      <c r="R2310" s="65"/>
    </row>
    <row r="2311" spans="1:18" s="68" customFormat="1">
      <c r="A2311" s="61"/>
      <c r="B2311" s="62"/>
      <c r="C2311" s="62"/>
      <c r="D2311" s="63"/>
      <c r="E2311" s="61"/>
      <c r="F2311" s="61"/>
      <c r="G2311" s="61"/>
      <c r="H2311" s="64"/>
      <c r="I2311" s="74"/>
      <c r="K2311" s="65"/>
      <c r="L2311" s="65"/>
      <c r="M2311" s="65"/>
      <c r="N2311" s="65"/>
      <c r="O2311" s="65"/>
      <c r="P2311" s="65"/>
      <c r="Q2311" s="65"/>
      <c r="R2311" s="65"/>
    </row>
    <row r="2312" spans="1:18" s="68" customFormat="1">
      <c r="A2312" s="61"/>
      <c r="B2312" s="62"/>
      <c r="C2312" s="62"/>
      <c r="D2312" s="63"/>
      <c r="E2312" s="61"/>
      <c r="F2312" s="61"/>
      <c r="G2312" s="61"/>
      <c r="H2312" s="64"/>
      <c r="I2312" s="74"/>
      <c r="K2312" s="65"/>
      <c r="L2312" s="65"/>
      <c r="M2312" s="65"/>
      <c r="N2312" s="65"/>
      <c r="O2312" s="65"/>
      <c r="P2312" s="65"/>
      <c r="Q2312" s="65"/>
      <c r="R2312" s="65"/>
    </row>
    <row r="2313" spans="1:18" s="68" customFormat="1">
      <c r="A2313" s="61"/>
      <c r="B2313" s="62"/>
      <c r="C2313" s="62"/>
      <c r="D2313" s="63"/>
      <c r="E2313" s="61"/>
      <c r="F2313" s="61"/>
      <c r="G2313" s="61"/>
      <c r="H2313" s="64"/>
      <c r="I2313" s="74"/>
      <c r="K2313" s="65"/>
      <c r="L2313" s="65"/>
      <c r="M2313" s="65"/>
      <c r="N2313" s="65"/>
      <c r="O2313" s="65"/>
      <c r="P2313" s="65"/>
      <c r="Q2313" s="65"/>
      <c r="R2313" s="65"/>
    </row>
    <row r="2314" spans="1:18" s="68" customFormat="1">
      <c r="A2314" s="61"/>
      <c r="B2314" s="62"/>
      <c r="C2314" s="62"/>
      <c r="D2314" s="63"/>
      <c r="E2314" s="61"/>
      <c r="F2314" s="61"/>
      <c r="G2314" s="61"/>
      <c r="H2314" s="64"/>
      <c r="I2314" s="74"/>
      <c r="K2314" s="65"/>
      <c r="L2314" s="65"/>
      <c r="M2314" s="65"/>
      <c r="N2314" s="65"/>
      <c r="O2314" s="65"/>
      <c r="P2314" s="65"/>
      <c r="Q2314" s="65"/>
      <c r="R2314" s="65"/>
    </row>
    <row r="2315" spans="1:18" s="68" customFormat="1">
      <c r="A2315" s="61"/>
      <c r="B2315" s="62"/>
      <c r="C2315" s="62"/>
      <c r="D2315" s="63"/>
      <c r="E2315" s="61"/>
      <c r="F2315" s="61"/>
      <c r="G2315" s="61"/>
      <c r="H2315" s="64"/>
      <c r="I2315" s="74"/>
      <c r="K2315" s="65"/>
      <c r="L2315" s="65"/>
      <c r="M2315" s="65"/>
      <c r="N2315" s="65"/>
      <c r="O2315" s="65"/>
      <c r="P2315" s="65"/>
      <c r="Q2315" s="65"/>
      <c r="R2315" s="65"/>
    </row>
    <row r="2316" spans="1:18" s="68" customFormat="1">
      <c r="A2316" s="61"/>
      <c r="B2316" s="62"/>
      <c r="C2316" s="62"/>
      <c r="D2316" s="63"/>
      <c r="E2316" s="61"/>
      <c r="F2316" s="61"/>
      <c r="G2316" s="61"/>
      <c r="H2316" s="64"/>
      <c r="I2316" s="74"/>
      <c r="K2316" s="65"/>
      <c r="L2316" s="65"/>
      <c r="M2316" s="65"/>
      <c r="N2316" s="65"/>
      <c r="O2316" s="65"/>
      <c r="P2316" s="65"/>
      <c r="Q2316" s="65"/>
      <c r="R2316" s="65"/>
    </row>
    <row r="2317" spans="1:18" s="68" customFormat="1">
      <c r="A2317" s="61"/>
      <c r="B2317" s="62"/>
      <c r="C2317" s="62"/>
      <c r="D2317" s="63"/>
      <c r="E2317" s="61"/>
      <c r="F2317" s="61"/>
      <c r="G2317" s="61"/>
      <c r="H2317" s="64"/>
      <c r="I2317" s="74"/>
      <c r="K2317" s="65"/>
      <c r="L2317" s="65"/>
      <c r="M2317" s="65"/>
      <c r="N2317" s="65"/>
      <c r="O2317" s="65"/>
      <c r="P2317" s="65"/>
      <c r="Q2317" s="65"/>
      <c r="R2317" s="65"/>
    </row>
    <row r="2318" spans="1:18" s="68" customFormat="1">
      <c r="A2318" s="61"/>
      <c r="B2318" s="62"/>
      <c r="C2318" s="62"/>
      <c r="D2318" s="63"/>
      <c r="E2318" s="61"/>
      <c r="F2318" s="61"/>
      <c r="G2318" s="61"/>
      <c r="H2318" s="64"/>
      <c r="I2318" s="74"/>
      <c r="K2318" s="65"/>
      <c r="L2318" s="65"/>
      <c r="M2318" s="65"/>
      <c r="N2318" s="65"/>
      <c r="O2318" s="65"/>
      <c r="P2318" s="65"/>
      <c r="Q2318" s="65"/>
      <c r="R2318" s="65"/>
    </row>
    <row r="2319" spans="1:18" s="68" customFormat="1">
      <c r="A2319" s="61"/>
      <c r="B2319" s="62"/>
      <c r="C2319" s="62"/>
      <c r="D2319" s="63"/>
      <c r="E2319" s="61"/>
      <c r="F2319" s="61"/>
      <c r="G2319" s="61"/>
      <c r="H2319" s="64"/>
      <c r="I2319" s="74"/>
      <c r="K2319" s="65"/>
      <c r="L2319" s="65"/>
      <c r="M2319" s="65"/>
      <c r="N2319" s="65"/>
      <c r="O2319" s="65"/>
      <c r="P2319" s="65"/>
      <c r="Q2319" s="65"/>
      <c r="R2319" s="65"/>
    </row>
    <row r="2320" spans="1:18" s="68" customFormat="1">
      <c r="A2320" s="61"/>
      <c r="B2320" s="62"/>
      <c r="C2320" s="62"/>
      <c r="D2320" s="63"/>
      <c r="E2320" s="61"/>
      <c r="F2320" s="61"/>
      <c r="G2320" s="61"/>
      <c r="H2320" s="64"/>
      <c r="I2320" s="74"/>
      <c r="K2320" s="65"/>
      <c r="L2320" s="65"/>
      <c r="M2320" s="65"/>
      <c r="N2320" s="65"/>
      <c r="O2320" s="65"/>
      <c r="P2320" s="65"/>
      <c r="Q2320" s="65"/>
      <c r="R2320" s="65"/>
    </row>
    <row r="2321" spans="1:18" s="68" customFormat="1">
      <c r="A2321" s="61"/>
      <c r="B2321" s="62"/>
      <c r="C2321" s="62"/>
      <c r="D2321" s="63"/>
      <c r="E2321" s="61"/>
      <c r="F2321" s="61"/>
      <c r="G2321" s="61"/>
      <c r="H2321" s="64"/>
      <c r="I2321" s="74"/>
      <c r="K2321" s="65"/>
      <c r="L2321" s="65"/>
      <c r="M2321" s="65"/>
      <c r="N2321" s="65"/>
      <c r="O2321" s="65"/>
      <c r="P2321" s="65"/>
      <c r="Q2321" s="65"/>
      <c r="R2321" s="65"/>
    </row>
    <row r="2322" spans="1:18" s="68" customFormat="1">
      <c r="A2322" s="61"/>
      <c r="B2322" s="62"/>
      <c r="C2322" s="62"/>
      <c r="D2322" s="63"/>
      <c r="E2322" s="61"/>
      <c r="F2322" s="61"/>
      <c r="G2322" s="61"/>
      <c r="H2322" s="64"/>
      <c r="I2322" s="74"/>
      <c r="K2322" s="65"/>
      <c r="L2322" s="65"/>
      <c r="M2322" s="65"/>
      <c r="N2322" s="65"/>
      <c r="O2322" s="65"/>
      <c r="P2322" s="65"/>
      <c r="Q2322" s="65"/>
      <c r="R2322" s="65"/>
    </row>
    <row r="2323" spans="1:18" s="68" customFormat="1">
      <c r="A2323" s="61"/>
      <c r="B2323" s="62"/>
      <c r="C2323" s="62"/>
      <c r="D2323" s="63"/>
      <c r="E2323" s="61"/>
      <c r="F2323" s="61"/>
      <c r="G2323" s="61"/>
      <c r="H2323" s="64"/>
      <c r="I2323" s="74"/>
      <c r="K2323" s="65"/>
      <c r="L2323" s="65"/>
      <c r="M2323" s="65"/>
      <c r="N2323" s="65"/>
      <c r="O2323" s="65"/>
      <c r="P2323" s="65"/>
      <c r="Q2323" s="65"/>
      <c r="R2323" s="65"/>
    </row>
    <row r="2324" spans="1:18" s="68" customFormat="1">
      <c r="A2324" s="61"/>
      <c r="B2324" s="62"/>
      <c r="C2324" s="62"/>
      <c r="D2324" s="63"/>
      <c r="E2324" s="61"/>
      <c r="F2324" s="61"/>
      <c r="G2324" s="61"/>
      <c r="H2324" s="64"/>
      <c r="I2324" s="74"/>
      <c r="K2324" s="65"/>
      <c r="L2324" s="65"/>
      <c r="M2324" s="65"/>
      <c r="N2324" s="65"/>
      <c r="O2324" s="65"/>
      <c r="P2324" s="65"/>
      <c r="Q2324" s="65"/>
      <c r="R2324" s="65"/>
    </row>
    <row r="2325" spans="1:18" s="68" customFormat="1">
      <c r="A2325" s="61"/>
      <c r="B2325" s="62"/>
      <c r="C2325" s="62"/>
      <c r="D2325" s="63"/>
      <c r="E2325" s="61"/>
      <c r="F2325" s="61"/>
      <c r="G2325" s="61"/>
      <c r="H2325" s="64"/>
      <c r="I2325" s="74"/>
      <c r="K2325" s="65"/>
      <c r="L2325" s="65"/>
      <c r="M2325" s="65"/>
      <c r="N2325" s="65"/>
      <c r="O2325" s="65"/>
      <c r="P2325" s="65"/>
      <c r="Q2325" s="65"/>
      <c r="R2325" s="65"/>
    </row>
    <row r="2326" spans="1:18" s="68" customFormat="1">
      <c r="A2326" s="61"/>
      <c r="B2326" s="62"/>
      <c r="C2326" s="62"/>
      <c r="D2326" s="63"/>
      <c r="E2326" s="61"/>
      <c r="F2326" s="61"/>
      <c r="G2326" s="61"/>
      <c r="H2326" s="64"/>
      <c r="I2326" s="74"/>
      <c r="K2326" s="65"/>
      <c r="L2326" s="65"/>
      <c r="M2326" s="65"/>
      <c r="N2326" s="65"/>
      <c r="O2326" s="65"/>
      <c r="P2326" s="65"/>
      <c r="Q2326" s="65"/>
      <c r="R2326" s="65"/>
    </row>
    <row r="2327" spans="1:18" s="68" customFormat="1">
      <c r="A2327" s="61"/>
      <c r="B2327" s="62"/>
      <c r="C2327" s="62"/>
      <c r="D2327" s="63"/>
      <c r="E2327" s="61"/>
      <c r="F2327" s="61"/>
      <c r="G2327" s="61"/>
      <c r="H2327" s="64"/>
      <c r="I2327" s="74"/>
      <c r="K2327" s="65"/>
      <c r="L2327" s="65"/>
      <c r="M2327" s="65"/>
      <c r="N2327" s="65"/>
      <c r="O2327" s="65"/>
      <c r="P2327" s="65"/>
      <c r="Q2327" s="65"/>
      <c r="R2327" s="65"/>
    </row>
    <row r="2328" spans="1:18" s="68" customFormat="1">
      <c r="A2328" s="61"/>
      <c r="B2328" s="62"/>
      <c r="C2328" s="62"/>
      <c r="D2328" s="63"/>
      <c r="E2328" s="61"/>
      <c r="F2328" s="61"/>
      <c r="G2328" s="61"/>
      <c r="H2328" s="64"/>
      <c r="I2328" s="74"/>
      <c r="K2328" s="65"/>
      <c r="L2328" s="65"/>
      <c r="M2328" s="65"/>
      <c r="N2328" s="65"/>
      <c r="O2328" s="65"/>
      <c r="P2328" s="65"/>
      <c r="Q2328" s="65"/>
      <c r="R2328" s="65"/>
    </row>
    <row r="2329" spans="1:18" s="68" customFormat="1">
      <c r="A2329" s="61"/>
      <c r="B2329" s="62"/>
      <c r="C2329" s="62"/>
      <c r="D2329" s="63"/>
      <c r="E2329" s="61"/>
      <c r="F2329" s="61"/>
      <c r="G2329" s="61"/>
      <c r="H2329" s="64"/>
      <c r="I2329" s="74"/>
      <c r="K2329" s="65"/>
      <c r="L2329" s="65"/>
      <c r="M2329" s="65"/>
      <c r="N2329" s="65"/>
      <c r="O2329" s="65"/>
      <c r="P2329" s="65"/>
      <c r="Q2329" s="65"/>
      <c r="R2329" s="65"/>
    </row>
    <row r="2330" spans="1:18" s="68" customFormat="1">
      <c r="A2330" s="61"/>
      <c r="B2330" s="62"/>
      <c r="C2330" s="62"/>
      <c r="D2330" s="63"/>
      <c r="E2330" s="61"/>
      <c r="F2330" s="61"/>
      <c r="G2330" s="61"/>
      <c r="H2330" s="64"/>
      <c r="I2330" s="74"/>
      <c r="K2330" s="65"/>
      <c r="L2330" s="65"/>
      <c r="M2330" s="65"/>
      <c r="N2330" s="65"/>
      <c r="O2330" s="65"/>
      <c r="P2330" s="65"/>
      <c r="Q2330" s="65"/>
      <c r="R2330" s="65"/>
    </row>
    <row r="2331" spans="1:18" s="68" customFormat="1">
      <c r="A2331" s="61"/>
      <c r="B2331" s="62"/>
      <c r="C2331" s="62"/>
      <c r="D2331" s="63"/>
      <c r="E2331" s="61"/>
      <c r="F2331" s="61"/>
      <c r="G2331" s="61"/>
      <c r="H2331" s="64"/>
      <c r="I2331" s="74"/>
      <c r="K2331" s="65"/>
      <c r="L2331" s="65"/>
      <c r="M2331" s="65"/>
      <c r="N2331" s="65"/>
      <c r="O2331" s="65"/>
      <c r="P2331" s="65"/>
      <c r="Q2331" s="65"/>
      <c r="R2331" s="65"/>
    </row>
    <row r="2332" spans="1:18" s="68" customFormat="1">
      <c r="A2332" s="61"/>
      <c r="B2332" s="62"/>
      <c r="C2332" s="62"/>
      <c r="D2332" s="63"/>
      <c r="E2332" s="61"/>
      <c r="F2332" s="61"/>
      <c r="G2332" s="61"/>
      <c r="H2332" s="64"/>
      <c r="I2332" s="74"/>
      <c r="K2332" s="65"/>
      <c r="L2332" s="65"/>
      <c r="M2332" s="65"/>
      <c r="N2332" s="65"/>
      <c r="O2332" s="65"/>
      <c r="P2332" s="65"/>
      <c r="Q2332" s="65"/>
      <c r="R2332" s="65"/>
    </row>
    <row r="2333" spans="1:18" s="68" customFormat="1">
      <c r="A2333" s="61"/>
      <c r="B2333" s="62"/>
      <c r="C2333" s="62"/>
      <c r="D2333" s="63"/>
      <c r="E2333" s="61"/>
      <c r="F2333" s="61"/>
      <c r="G2333" s="61"/>
      <c r="H2333" s="64"/>
      <c r="I2333" s="74"/>
      <c r="K2333" s="65"/>
      <c r="L2333" s="65"/>
      <c r="M2333" s="65"/>
      <c r="N2333" s="65"/>
      <c r="O2333" s="65"/>
      <c r="P2333" s="65"/>
      <c r="Q2333" s="65"/>
      <c r="R2333" s="65"/>
    </row>
    <row r="2334" spans="1:18" s="68" customFormat="1">
      <c r="A2334" s="61"/>
      <c r="B2334" s="62"/>
      <c r="C2334" s="62"/>
      <c r="D2334" s="63"/>
      <c r="E2334" s="61"/>
      <c r="F2334" s="61"/>
      <c r="G2334" s="61"/>
      <c r="H2334" s="64"/>
      <c r="I2334" s="74"/>
      <c r="K2334" s="65"/>
      <c r="L2334" s="65"/>
      <c r="M2334" s="65"/>
      <c r="N2334" s="65"/>
      <c r="O2334" s="65"/>
      <c r="P2334" s="65"/>
      <c r="Q2334" s="65"/>
      <c r="R2334" s="65"/>
    </row>
    <row r="2335" spans="1:18" s="68" customFormat="1">
      <c r="A2335" s="61"/>
      <c r="B2335" s="62"/>
      <c r="C2335" s="62"/>
      <c r="D2335" s="63"/>
      <c r="E2335" s="61"/>
      <c r="F2335" s="61"/>
      <c r="G2335" s="61"/>
      <c r="H2335" s="64"/>
      <c r="I2335" s="74"/>
      <c r="K2335" s="65"/>
      <c r="L2335" s="65"/>
      <c r="M2335" s="65"/>
      <c r="N2335" s="65"/>
      <c r="O2335" s="65"/>
      <c r="P2335" s="65"/>
      <c r="Q2335" s="65"/>
      <c r="R2335" s="65"/>
    </row>
    <row r="2336" spans="1:18" s="68" customFormat="1">
      <c r="A2336" s="61"/>
      <c r="B2336" s="62"/>
      <c r="C2336" s="62"/>
      <c r="D2336" s="63"/>
      <c r="E2336" s="61"/>
      <c r="F2336" s="61"/>
      <c r="G2336" s="61"/>
      <c r="H2336" s="64"/>
      <c r="I2336" s="74"/>
      <c r="K2336" s="65"/>
      <c r="L2336" s="65"/>
      <c r="M2336" s="65"/>
      <c r="N2336" s="65"/>
      <c r="O2336" s="65"/>
      <c r="P2336" s="65"/>
      <c r="Q2336" s="65"/>
      <c r="R2336" s="65"/>
    </row>
    <row r="2337" spans="1:18" s="68" customFormat="1">
      <c r="A2337" s="61"/>
      <c r="B2337" s="62"/>
      <c r="C2337" s="62"/>
      <c r="D2337" s="63"/>
      <c r="E2337" s="61"/>
      <c r="F2337" s="61"/>
      <c r="G2337" s="61"/>
      <c r="H2337" s="64"/>
      <c r="I2337" s="74"/>
      <c r="K2337" s="65"/>
      <c r="L2337" s="65"/>
      <c r="M2337" s="65"/>
      <c r="N2337" s="65"/>
      <c r="O2337" s="65"/>
      <c r="P2337" s="65"/>
      <c r="Q2337" s="65"/>
      <c r="R2337" s="65"/>
    </row>
    <row r="2338" spans="1:18" s="68" customFormat="1">
      <c r="A2338" s="61"/>
      <c r="B2338" s="62"/>
      <c r="C2338" s="62"/>
      <c r="D2338" s="63"/>
      <c r="E2338" s="61"/>
      <c r="F2338" s="61"/>
      <c r="G2338" s="61"/>
      <c r="H2338" s="64"/>
      <c r="I2338" s="74"/>
      <c r="K2338" s="65"/>
      <c r="L2338" s="65"/>
      <c r="M2338" s="65"/>
      <c r="N2338" s="65"/>
      <c r="O2338" s="65"/>
      <c r="P2338" s="65"/>
      <c r="Q2338" s="65"/>
      <c r="R2338" s="65"/>
    </row>
    <row r="2339" spans="1:18" s="68" customFormat="1">
      <c r="A2339" s="61"/>
      <c r="B2339" s="62"/>
      <c r="C2339" s="62"/>
      <c r="D2339" s="63"/>
      <c r="E2339" s="61"/>
      <c r="F2339" s="61"/>
      <c r="G2339" s="61"/>
      <c r="H2339" s="64"/>
      <c r="I2339" s="74"/>
      <c r="K2339" s="65"/>
      <c r="L2339" s="65"/>
      <c r="M2339" s="65"/>
      <c r="N2339" s="65"/>
      <c r="O2339" s="65"/>
      <c r="P2339" s="65"/>
      <c r="Q2339" s="65"/>
      <c r="R2339" s="65"/>
    </row>
    <row r="2340" spans="1:18" s="68" customFormat="1">
      <c r="A2340" s="61"/>
      <c r="B2340" s="62"/>
      <c r="C2340" s="62"/>
      <c r="D2340" s="63"/>
      <c r="E2340" s="61"/>
      <c r="F2340" s="61"/>
      <c r="G2340" s="61"/>
      <c r="H2340" s="64"/>
      <c r="I2340" s="74"/>
      <c r="K2340" s="65"/>
      <c r="L2340" s="65"/>
      <c r="M2340" s="65"/>
      <c r="N2340" s="65"/>
      <c r="O2340" s="65"/>
      <c r="P2340" s="65"/>
      <c r="Q2340" s="65"/>
      <c r="R2340" s="65"/>
    </row>
    <row r="2341" spans="1:18" s="68" customFormat="1">
      <c r="A2341" s="61"/>
      <c r="B2341" s="62"/>
      <c r="C2341" s="62"/>
      <c r="D2341" s="63"/>
      <c r="E2341" s="61"/>
      <c r="F2341" s="61"/>
      <c r="G2341" s="61"/>
      <c r="H2341" s="64"/>
      <c r="I2341" s="74"/>
      <c r="K2341" s="65"/>
      <c r="L2341" s="65"/>
      <c r="M2341" s="65"/>
      <c r="N2341" s="65"/>
      <c r="O2341" s="65"/>
      <c r="P2341" s="65"/>
      <c r="Q2341" s="65"/>
      <c r="R2341" s="65"/>
    </row>
    <row r="2342" spans="1:18" s="68" customFormat="1">
      <c r="A2342" s="61"/>
      <c r="B2342" s="62"/>
      <c r="C2342" s="62"/>
      <c r="D2342" s="63"/>
      <c r="E2342" s="61"/>
      <c r="F2342" s="61"/>
      <c r="G2342" s="61"/>
      <c r="H2342" s="64"/>
      <c r="I2342" s="74"/>
      <c r="K2342" s="65"/>
      <c r="L2342" s="65"/>
      <c r="M2342" s="65"/>
      <c r="N2342" s="65"/>
      <c r="O2342" s="65"/>
      <c r="P2342" s="65"/>
      <c r="Q2342" s="65"/>
      <c r="R2342" s="65"/>
    </row>
    <row r="2343" spans="1:18" s="68" customFormat="1">
      <c r="A2343" s="61"/>
      <c r="B2343" s="62"/>
      <c r="C2343" s="62"/>
      <c r="D2343" s="63"/>
      <c r="E2343" s="61"/>
      <c r="F2343" s="61"/>
      <c r="G2343" s="61"/>
      <c r="H2343" s="64"/>
      <c r="I2343" s="74"/>
      <c r="K2343" s="65"/>
      <c r="L2343" s="65"/>
      <c r="M2343" s="65"/>
      <c r="N2343" s="65"/>
      <c r="O2343" s="65"/>
      <c r="P2343" s="65"/>
      <c r="Q2343" s="65"/>
      <c r="R2343" s="65"/>
    </row>
    <row r="2344" spans="1:18" s="68" customFormat="1">
      <c r="A2344" s="61"/>
      <c r="B2344" s="62"/>
      <c r="C2344" s="62"/>
      <c r="D2344" s="63"/>
      <c r="E2344" s="61"/>
      <c r="F2344" s="61"/>
      <c r="G2344" s="61"/>
      <c r="H2344" s="64"/>
      <c r="I2344" s="74"/>
      <c r="K2344" s="65"/>
      <c r="L2344" s="65"/>
      <c r="M2344" s="65"/>
      <c r="N2344" s="65"/>
      <c r="O2344" s="65"/>
      <c r="P2344" s="65"/>
      <c r="Q2344" s="65"/>
      <c r="R2344" s="65"/>
    </row>
    <row r="2345" spans="1:18" s="68" customFormat="1">
      <c r="A2345" s="61"/>
      <c r="B2345" s="62"/>
      <c r="C2345" s="62"/>
      <c r="D2345" s="63"/>
      <c r="E2345" s="61"/>
      <c r="F2345" s="61"/>
      <c r="G2345" s="61"/>
      <c r="H2345" s="64"/>
      <c r="I2345" s="74"/>
      <c r="K2345" s="65"/>
      <c r="L2345" s="65"/>
      <c r="M2345" s="65"/>
      <c r="N2345" s="65"/>
      <c r="O2345" s="65"/>
      <c r="P2345" s="65"/>
      <c r="Q2345" s="65"/>
      <c r="R2345" s="65"/>
    </row>
    <row r="2346" spans="1:18" s="68" customFormat="1">
      <c r="A2346" s="61"/>
      <c r="B2346" s="62"/>
      <c r="C2346" s="62"/>
      <c r="D2346" s="63"/>
      <c r="E2346" s="61"/>
      <c r="F2346" s="61"/>
      <c r="G2346" s="61"/>
      <c r="H2346" s="64"/>
      <c r="I2346" s="74"/>
      <c r="K2346" s="65"/>
      <c r="L2346" s="65"/>
      <c r="M2346" s="65"/>
      <c r="N2346" s="65"/>
      <c r="O2346" s="65"/>
      <c r="P2346" s="65"/>
      <c r="Q2346" s="65"/>
      <c r="R2346" s="65"/>
    </row>
    <row r="2347" spans="1:18" s="68" customFormat="1">
      <c r="A2347" s="61"/>
      <c r="B2347" s="62"/>
      <c r="C2347" s="62"/>
      <c r="D2347" s="63"/>
      <c r="E2347" s="61"/>
      <c r="F2347" s="61"/>
      <c r="G2347" s="61"/>
      <c r="H2347" s="64"/>
      <c r="I2347" s="74"/>
      <c r="K2347" s="65"/>
      <c r="L2347" s="65"/>
      <c r="M2347" s="65"/>
      <c r="N2347" s="65"/>
      <c r="O2347" s="65"/>
      <c r="P2347" s="65"/>
      <c r="Q2347" s="65"/>
      <c r="R2347" s="65"/>
    </row>
    <row r="2348" spans="1:18" s="68" customFormat="1">
      <c r="A2348" s="61"/>
      <c r="B2348" s="62"/>
      <c r="C2348" s="62"/>
      <c r="D2348" s="63"/>
      <c r="E2348" s="61"/>
      <c r="F2348" s="61"/>
      <c r="G2348" s="61"/>
      <c r="H2348" s="64"/>
      <c r="I2348" s="74"/>
      <c r="K2348" s="65"/>
      <c r="L2348" s="65"/>
      <c r="M2348" s="65"/>
      <c r="N2348" s="65"/>
      <c r="O2348" s="65"/>
      <c r="P2348" s="65"/>
      <c r="Q2348" s="65"/>
      <c r="R2348" s="65"/>
    </row>
    <row r="2349" spans="1:18" s="68" customFormat="1">
      <c r="A2349" s="61"/>
      <c r="B2349" s="62"/>
      <c r="C2349" s="62"/>
      <c r="D2349" s="63"/>
      <c r="E2349" s="61"/>
      <c r="F2349" s="61"/>
      <c r="G2349" s="61"/>
      <c r="H2349" s="64"/>
      <c r="I2349" s="74"/>
      <c r="K2349" s="65"/>
      <c r="L2349" s="65"/>
      <c r="M2349" s="65"/>
      <c r="N2349" s="65"/>
      <c r="O2349" s="65"/>
      <c r="P2349" s="65"/>
      <c r="Q2349" s="65"/>
      <c r="R2349" s="65"/>
    </row>
    <row r="2350" spans="1:18" s="68" customFormat="1">
      <c r="A2350" s="61"/>
      <c r="B2350" s="62"/>
      <c r="C2350" s="62"/>
      <c r="D2350" s="63"/>
      <c r="E2350" s="61"/>
      <c r="F2350" s="61"/>
      <c r="G2350" s="61"/>
      <c r="H2350" s="64"/>
      <c r="I2350" s="74"/>
      <c r="K2350" s="65"/>
      <c r="L2350" s="65"/>
      <c r="M2350" s="65"/>
      <c r="N2350" s="65"/>
      <c r="O2350" s="65"/>
      <c r="P2350" s="65"/>
      <c r="Q2350" s="65"/>
      <c r="R2350" s="65"/>
    </row>
    <row r="2351" spans="1:18" s="68" customFormat="1">
      <c r="A2351" s="61"/>
      <c r="B2351" s="62"/>
      <c r="C2351" s="62"/>
      <c r="D2351" s="63"/>
      <c r="E2351" s="61"/>
      <c r="F2351" s="61"/>
      <c r="G2351" s="61"/>
      <c r="H2351" s="64"/>
      <c r="I2351" s="74"/>
      <c r="K2351" s="65"/>
      <c r="L2351" s="65"/>
      <c r="M2351" s="65"/>
      <c r="N2351" s="65"/>
      <c r="O2351" s="65"/>
      <c r="P2351" s="65"/>
      <c r="Q2351" s="65"/>
      <c r="R2351" s="65"/>
    </row>
    <row r="2352" spans="1:18" s="68" customFormat="1">
      <c r="A2352" s="61"/>
      <c r="B2352" s="62"/>
      <c r="C2352" s="62"/>
      <c r="D2352" s="63"/>
      <c r="E2352" s="61"/>
      <c r="F2352" s="61"/>
      <c r="G2352" s="61"/>
      <c r="H2352" s="64"/>
      <c r="I2352" s="74"/>
      <c r="K2352" s="65"/>
      <c r="L2352" s="65"/>
      <c r="M2352" s="65"/>
      <c r="N2352" s="65"/>
      <c r="O2352" s="65"/>
      <c r="P2352" s="65"/>
      <c r="Q2352" s="65"/>
      <c r="R2352" s="65"/>
    </row>
    <row r="2353" spans="1:18" s="68" customFormat="1">
      <c r="A2353" s="61"/>
      <c r="B2353" s="62"/>
      <c r="C2353" s="62"/>
      <c r="D2353" s="63"/>
      <c r="E2353" s="61"/>
      <c r="F2353" s="61"/>
      <c r="G2353" s="61"/>
      <c r="H2353" s="64"/>
      <c r="I2353" s="74"/>
      <c r="K2353" s="65"/>
      <c r="L2353" s="65"/>
      <c r="M2353" s="65"/>
      <c r="N2353" s="65"/>
      <c r="O2353" s="65"/>
      <c r="P2353" s="65"/>
      <c r="Q2353" s="65"/>
      <c r="R2353" s="65"/>
    </row>
    <row r="2354" spans="1:18" s="68" customFormat="1">
      <c r="A2354" s="61"/>
      <c r="B2354" s="62"/>
      <c r="C2354" s="62"/>
      <c r="D2354" s="63"/>
      <c r="E2354" s="61"/>
      <c r="F2354" s="61"/>
      <c r="G2354" s="61"/>
      <c r="H2354" s="64"/>
      <c r="I2354" s="74"/>
      <c r="K2354" s="65"/>
      <c r="L2354" s="65"/>
      <c r="M2354" s="65"/>
      <c r="N2354" s="65"/>
      <c r="O2354" s="65"/>
      <c r="P2354" s="65"/>
      <c r="Q2354" s="65"/>
      <c r="R2354" s="65"/>
    </row>
    <row r="2355" spans="1:18" s="68" customFormat="1">
      <c r="A2355" s="61"/>
      <c r="B2355" s="62"/>
      <c r="C2355" s="62"/>
      <c r="D2355" s="63"/>
      <c r="E2355" s="61"/>
      <c r="F2355" s="61"/>
      <c r="G2355" s="61"/>
      <c r="H2355" s="64"/>
      <c r="I2355" s="74"/>
      <c r="K2355" s="65"/>
      <c r="L2355" s="65"/>
      <c r="M2355" s="65"/>
      <c r="N2355" s="65"/>
      <c r="O2355" s="65"/>
      <c r="P2355" s="65"/>
      <c r="Q2355" s="65"/>
      <c r="R2355" s="65"/>
    </row>
    <row r="2356" spans="1:18" s="68" customFormat="1">
      <c r="A2356" s="61"/>
      <c r="B2356" s="62"/>
      <c r="C2356" s="62"/>
      <c r="D2356" s="63"/>
      <c r="E2356" s="61"/>
      <c r="F2356" s="61"/>
      <c r="G2356" s="61"/>
      <c r="H2356" s="64"/>
      <c r="I2356" s="74"/>
      <c r="K2356" s="65"/>
      <c r="L2356" s="65"/>
      <c r="M2356" s="65"/>
      <c r="N2356" s="65"/>
      <c r="O2356" s="65"/>
      <c r="P2356" s="65"/>
      <c r="Q2356" s="65"/>
      <c r="R2356" s="65"/>
    </row>
    <row r="2357" spans="1:18" s="68" customFormat="1">
      <c r="A2357" s="61"/>
      <c r="B2357" s="62"/>
      <c r="C2357" s="62"/>
      <c r="D2357" s="63"/>
      <c r="E2357" s="61"/>
      <c r="F2357" s="61"/>
      <c r="G2357" s="61"/>
      <c r="H2357" s="64"/>
      <c r="I2357" s="74"/>
      <c r="K2357" s="65"/>
      <c r="L2357" s="65"/>
      <c r="M2357" s="65"/>
      <c r="N2357" s="65"/>
      <c r="O2357" s="65"/>
      <c r="P2357" s="65"/>
      <c r="Q2357" s="65"/>
      <c r="R2357" s="65"/>
    </row>
    <row r="2358" spans="1:18" s="68" customFormat="1">
      <c r="A2358" s="61"/>
      <c r="B2358" s="62"/>
      <c r="C2358" s="62"/>
      <c r="D2358" s="63"/>
      <c r="E2358" s="61"/>
      <c r="F2358" s="61"/>
      <c r="G2358" s="61"/>
      <c r="H2358" s="64"/>
      <c r="I2358" s="74"/>
      <c r="K2358" s="65"/>
      <c r="L2358" s="65"/>
      <c r="M2358" s="65"/>
      <c r="N2358" s="65"/>
      <c r="O2358" s="65"/>
      <c r="P2358" s="65"/>
      <c r="Q2358" s="65"/>
      <c r="R2358" s="65"/>
    </row>
    <row r="2359" spans="1:18" s="68" customFormat="1">
      <c r="A2359" s="61"/>
      <c r="B2359" s="62"/>
      <c r="C2359" s="62"/>
      <c r="D2359" s="63"/>
      <c r="E2359" s="61"/>
      <c r="F2359" s="61"/>
      <c r="G2359" s="61"/>
      <c r="H2359" s="64"/>
      <c r="I2359" s="74"/>
      <c r="K2359" s="65"/>
      <c r="L2359" s="65"/>
      <c r="M2359" s="65"/>
      <c r="N2359" s="65"/>
      <c r="O2359" s="65"/>
      <c r="P2359" s="65"/>
      <c r="Q2359" s="65"/>
      <c r="R2359" s="65"/>
    </row>
    <row r="2360" spans="1:18" s="68" customFormat="1">
      <c r="A2360" s="61"/>
      <c r="B2360" s="62"/>
      <c r="C2360" s="62"/>
      <c r="D2360" s="63"/>
      <c r="E2360" s="61"/>
      <c r="F2360" s="61"/>
      <c r="G2360" s="61"/>
      <c r="H2360" s="64"/>
      <c r="I2360" s="74"/>
      <c r="K2360" s="65"/>
      <c r="L2360" s="65"/>
      <c r="M2360" s="65"/>
      <c r="N2360" s="65"/>
      <c r="O2360" s="65"/>
      <c r="P2360" s="65"/>
      <c r="Q2360" s="65"/>
      <c r="R2360" s="65"/>
    </row>
    <row r="2361" spans="1:18" s="68" customFormat="1">
      <c r="A2361" s="61"/>
      <c r="B2361" s="62"/>
      <c r="C2361" s="62"/>
      <c r="D2361" s="63"/>
      <c r="E2361" s="61"/>
      <c r="F2361" s="61"/>
      <c r="G2361" s="61"/>
      <c r="H2361" s="64"/>
      <c r="I2361" s="74"/>
      <c r="K2361" s="65"/>
      <c r="L2361" s="65"/>
      <c r="M2361" s="65"/>
      <c r="N2361" s="65"/>
      <c r="O2361" s="65"/>
      <c r="P2361" s="65"/>
      <c r="Q2361" s="65"/>
      <c r="R2361" s="65"/>
    </row>
    <row r="2362" spans="1:18" s="68" customFormat="1">
      <c r="A2362" s="61"/>
      <c r="B2362" s="62"/>
      <c r="C2362" s="62"/>
      <c r="D2362" s="63"/>
      <c r="E2362" s="61"/>
      <c r="F2362" s="61"/>
      <c r="G2362" s="61"/>
      <c r="H2362" s="64"/>
      <c r="I2362" s="74"/>
      <c r="K2362" s="65"/>
      <c r="L2362" s="65"/>
      <c r="M2362" s="65"/>
      <c r="N2362" s="65"/>
      <c r="O2362" s="65"/>
      <c r="P2362" s="65"/>
      <c r="Q2362" s="65"/>
      <c r="R2362" s="65"/>
    </row>
    <row r="2363" spans="1:18" s="68" customFormat="1">
      <c r="A2363" s="61"/>
      <c r="B2363" s="62"/>
      <c r="C2363" s="62"/>
      <c r="D2363" s="63"/>
      <c r="E2363" s="61"/>
      <c r="F2363" s="61"/>
      <c r="G2363" s="61"/>
      <c r="H2363" s="64"/>
      <c r="I2363" s="74"/>
      <c r="K2363" s="65"/>
      <c r="L2363" s="65"/>
      <c r="M2363" s="65"/>
      <c r="N2363" s="65"/>
      <c r="O2363" s="65"/>
      <c r="P2363" s="65"/>
      <c r="Q2363" s="65"/>
      <c r="R2363" s="65"/>
    </row>
    <row r="2364" spans="1:18" s="68" customFormat="1">
      <c r="A2364" s="61"/>
      <c r="B2364" s="62"/>
      <c r="C2364" s="62"/>
      <c r="D2364" s="63"/>
      <c r="E2364" s="61"/>
      <c r="F2364" s="61"/>
      <c r="G2364" s="61"/>
      <c r="H2364" s="64"/>
      <c r="I2364" s="74"/>
      <c r="K2364" s="65"/>
      <c r="L2364" s="65"/>
      <c r="M2364" s="65"/>
      <c r="N2364" s="65"/>
      <c r="O2364" s="65"/>
      <c r="P2364" s="65"/>
      <c r="Q2364" s="65"/>
      <c r="R2364" s="65"/>
    </row>
    <row r="2365" spans="1:18" s="68" customFormat="1">
      <c r="A2365" s="61"/>
      <c r="B2365" s="62"/>
      <c r="C2365" s="62"/>
      <c r="D2365" s="63"/>
      <c r="E2365" s="61"/>
      <c r="F2365" s="61"/>
      <c r="G2365" s="61"/>
      <c r="H2365" s="64"/>
      <c r="I2365" s="74"/>
      <c r="K2365" s="65"/>
      <c r="L2365" s="65"/>
      <c r="M2365" s="65"/>
      <c r="N2365" s="65"/>
      <c r="O2365" s="65"/>
      <c r="P2365" s="65"/>
      <c r="Q2365" s="65"/>
      <c r="R2365" s="65"/>
    </row>
    <row r="2366" spans="1:18" s="68" customFormat="1">
      <c r="A2366" s="61"/>
      <c r="B2366" s="62"/>
      <c r="C2366" s="62"/>
      <c r="D2366" s="63"/>
      <c r="E2366" s="61"/>
      <c r="F2366" s="61"/>
      <c r="G2366" s="61"/>
      <c r="H2366" s="64"/>
      <c r="I2366" s="74"/>
      <c r="K2366" s="65"/>
      <c r="L2366" s="65"/>
      <c r="M2366" s="65"/>
      <c r="N2366" s="65"/>
      <c r="O2366" s="65"/>
      <c r="P2366" s="65"/>
      <c r="Q2366" s="65"/>
      <c r="R2366" s="65"/>
    </row>
    <row r="2367" spans="1:18" s="68" customFormat="1">
      <c r="A2367" s="61"/>
      <c r="B2367" s="62"/>
      <c r="C2367" s="62"/>
      <c r="D2367" s="63"/>
      <c r="E2367" s="61"/>
      <c r="F2367" s="61"/>
      <c r="G2367" s="61"/>
      <c r="H2367" s="64"/>
      <c r="I2367" s="74"/>
      <c r="K2367" s="65"/>
      <c r="L2367" s="65"/>
      <c r="M2367" s="65"/>
      <c r="N2367" s="65"/>
      <c r="O2367" s="65"/>
      <c r="P2367" s="65"/>
      <c r="Q2367" s="65"/>
      <c r="R2367" s="65"/>
    </row>
    <row r="2368" spans="1:18" s="68" customFormat="1">
      <c r="A2368" s="61"/>
      <c r="B2368" s="62"/>
      <c r="C2368" s="62"/>
      <c r="D2368" s="63"/>
      <c r="E2368" s="61"/>
      <c r="F2368" s="61"/>
      <c r="G2368" s="61"/>
      <c r="H2368" s="64"/>
      <c r="I2368" s="74"/>
      <c r="K2368" s="65"/>
      <c r="L2368" s="65"/>
      <c r="M2368" s="65"/>
      <c r="N2368" s="65"/>
      <c r="O2368" s="65"/>
      <c r="P2368" s="65"/>
      <c r="Q2368" s="65"/>
      <c r="R2368" s="65"/>
    </row>
    <row r="2369" spans="1:18" s="68" customFormat="1">
      <c r="A2369" s="61"/>
      <c r="B2369" s="62"/>
      <c r="C2369" s="62"/>
      <c r="D2369" s="63"/>
      <c r="E2369" s="61"/>
      <c r="F2369" s="61"/>
      <c r="G2369" s="61"/>
      <c r="H2369" s="64"/>
      <c r="I2369" s="74"/>
      <c r="K2369" s="65"/>
      <c r="L2369" s="65"/>
      <c r="M2369" s="65"/>
      <c r="N2369" s="65"/>
      <c r="O2369" s="65"/>
      <c r="P2369" s="65"/>
      <c r="Q2369" s="65"/>
      <c r="R2369" s="65"/>
    </row>
    <row r="2370" spans="1:18" s="68" customFormat="1">
      <c r="A2370" s="61"/>
      <c r="B2370" s="62"/>
      <c r="C2370" s="62"/>
      <c r="D2370" s="63"/>
      <c r="E2370" s="61"/>
      <c r="F2370" s="61"/>
      <c r="G2370" s="61"/>
      <c r="H2370" s="64"/>
      <c r="I2370" s="74"/>
      <c r="K2370" s="65"/>
      <c r="L2370" s="65"/>
      <c r="M2370" s="65"/>
      <c r="N2370" s="65"/>
      <c r="O2370" s="65"/>
      <c r="P2370" s="65"/>
      <c r="Q2370" s="65"/>
      <c r="R2370" s="65"/>
    </row>
    <row r="2371" spans="1:18" s="68" customFormat="1">
      <c r="A2371" s="61"/>
      <c r="B2371" s="62"/>
      <c r="C2371" s="62"/>
      <c r="D2371" s="63"/>
      <c r="E2371" s="61"/>
      <c r="F2371" s="61"/>
      <c r="G2371" s="61"/>
      <c r="H2371" s="64"/>
      <c r="I2371" s="74"/>
      <c r="K2371" s="65"/>
      <c r="L2371" s="65"/>
      <c r="M2371" s="65"/>
      <c r="N2371" s="65"/>
      <c r="O2371" s="65"/>
      <c r="P2371" s="65"/>
      <c r="Q2371" s="65"/>
      <c r="R2371" s="65"/>
    </row>
    <row r="2372" spans="1:18" s="68" customFormat="1">
      <c r="A2372" s="61"/>
      <c r="B2372" s="62"/>
      <c r="C2372" s="62"/>
      <c r="D2372" s="63"/>
      <c r="E2372" s="61"/>
      <c r="F2372" s="61"/>
      <c r="G2372" s="61"/>
      <c r="H2372" s="64"/>
      <c r="I2372" s="74"/>
      <c r="K2372" s="65"/>
      <c r="L2372" s="65"/>
      <c r="M2372" s="65"/>
      <c r="N2372" s="65"/>
      <c r="O2372" s="65"/>
      <c r="P2372" s="65"/>
      <c r="Q2372" s="65"/>
      <c r="R2372" s="65"/>
    </row>
    <row r="2373" spans="1:18" s="68" customFormat="1">
      <c r="A2373" s="61"/>
      <c r="B2373" s="62"/>
      <c r="C2373" s="62"/>
      <c r="D2373" s="63"/>
      <c r="E2373" s="61"/>
      <c r="F2373" s="61"/>
      <c r="G2373" s="61"/>
      <c r="H2373" s="64"/>
      <c r="I2373" s="74"/>
      <c r="K2373" s="65"/>
      <c r="L2373" s="65"/>
      <c r="M2373" s="65"/>
      <c r="N2373" s="65"/>
      <c r="O2373" s="65"/>
      <c r="P2373" s="65"/>
      <c r="Q2373" s="65"/>
      <c r="R2373" s="65"/>
    </row>
    <row r="2374" spans="1:18" s="68" customFormat="1">
      <c r="A2374" s="61"/>
      <c r="B2374" s="62"/>
      <c r="C2374" s="62"/>
      <c r="D2374" s="63"/>
      <c r="E2374" s="61"/>
      <c r="F2374" s="61"/>
      <c r="G2374" s="61"/>
      <c r="H2374" s="64"/>
      <c r="I2374" s="74"/>
      <c r="K2374" s="65"/>
      <c r="L2374" s="65"/>
      <c r="M2374" s="65"/>
      <c r="N2374" s="65"/>
      <c r="O2374" s="65"/>
      <c r="P2374" s="65"/>
      <c r="Q2374" s="65"/>
      <c r="R2374" s="65"/>
    </row>
    <row r="2375" spans="1:18" s="68" customFormat="1">
      <c r="A2375" s="61"/>
      <c r="B2375" s="62"/>
      <c r="C2375" s="62"/>
      <c r="D2375" s="63"/>
      <c r="E2375" s="61"/>
      <c r="F2375" s="61"/>
      <c r="G2375" s="61"/>
      <c r="H2375" s="64"/>
      <c r="I2375" s="74"/>
      <c r="K2375" s="65"/>
      <c r="L2375" s="65"/>
      <c r="M2375" s="65"/>
      <c r="N2375" s="65"/>
      <c r="O2375" s="65"/>
      <c r="P2375" s="65"/>
      <c r="Q2375" s="65"/>
      <c r="R2375" s="65"/>
    </row>
    <row r="2376" spans="1:18" s="68" customFormat="1">
      <c r="A2376" s="61"/>
      <c r="B2376" s="62"/>
      <c r="C2376" s="62"/>
      <c r="D2376" s="63"/>
      <c r="E2376" s="61"/>
      <c r="F2376" s="61"/>
      <c r="G2376" s="61"/>
      <c r="H2376" s="64"/>
      <c r="I2376" s="74"/>
      <c r="K2376" s="65"/>
      <c r="L2376" s="65"/>
      <c r="M2376" s="65"/>
      <c r="N2376" s="65"/>
      <c r="O2376" s="65"/>
      <c r="P2376" s="65"/>
      <c r="Q2376" s="65"/>
      <c r="R2376" s="65"/>
    </row>
    <row r="2377" spans="1:18" s="68" customFormat="1">
      <c r="A2377" s="61"/>
      <c r="B2377" s="62"/>
      <c r="C2377" s="62"/>
      <c r="D2377" s="63"/>
      <c r="E2377" s="61"/>
      <c r="F2377" s="61"/>
      <c r="G2377" s="61"/>
      <c r="H2377" s="64"/>
      <c r="I2377" s="74"/>
      <c r="K2377" s="65"/>
      <c r="L2377" s="65"/>
      <c r="M2377" s="65"/>
      <c r="N2377" s="65"/>
      <c r="O2377" s="65"/>
      <c r="P2377" s="65"/>
      <c r="Q2377" s="65"/>
      <c r="R2377" s="65"/>
    </row>
    <row r="2378" spans="1:18" s="68" customFormat="1">
      <c r="A2378" s="61"/>
      <c r="B2378" s="62"/>
      <c r="C2378" s="62"/>
      <c r="D2378" s="63"/>
      <c r="E2378" s="61"/>
      <c r="F2378" s="61"/>
      <c r="G2378" s="61"/>
      <c r="H2378" s="64"/>
      <c r="I2378" s="74"/>
      <c r="K2378" s="65"/>
      <c r="L2378" s="65"/>
      <c r="M2378" s="65"/>
      <c r="N2378" s="65"/>
      <c r="O2378" s="65"/>
      <c r="P2378" s="65"/>
      <c r="Q2378" s="65"/>
      <c r="R2378" s="65"/>
    </row>
    <row r="2379" spans="1:18" s="68" customFormat="1">
      <c r="A2379" s="61"/>
      <c r="B2379" s="62"/>
      <c r="C2379" s="62"/>
      <c r="D2379" s="63"/>
      <c r="E2379" s="61"/>
      <c r="F2379" s="61"/>
      <c r="G2379" s="61"/>
      <c r="H2379" s="64"/>
      <c r="I2379" s="74"/>
      <c r="K2379" s="65"/>
      <c r="L2379" s="65"/>
      <c r="M2379" s="65"/>
      <c r="N2379" s="65"/>
      <c r="O2379" s="65"/>
      <c r="P2379" s="65"/>
      <c r="Q2379" s="65"/>
      <c r="R2379" s="65"/>
    </row>
    <row r="2380" spans="1:18" s="68" customFormat="1">
      <c r="A2380" s="61"/>
      <c r="B2380" s="62"/>
      <c r="C2380" s="62"/>
      <c r="D2380" s="63"/>
      <c r="E2380" s="61"/>
      <c r="F2380" s="61"/>
      <c r="G2380" s="61"/>
      <c r="H2380" s="64"/>
      <c r="I2380" s="74"/>
      <c r="K2380" s="65"/>
      <c r="L2380" s="65"/>
      <c r="M2380" s="65"/>
      <c r="N2380" s="65"/>
      <c r="O2380" s="65"/>
      <c r="P2380" s="65"/>
      <c r="Q2380" s="65"/>
      <c r="R2380" s="65"/>
    </row>
    <row r="2381" spans="1:18" s="68" customFormat="1">
      <c r="A2381" s="61"/>
      <c r="B2381" s="62"/>
      <c r="C2381" s="62"/>
      <c r="D2381" s="63"/>
      <c r="E2381" s="61"/>
      <c r="F2381" s="61"/>
      <c r="G2381" s="61"/>
      <c r="H2381" s="64"/>
      <c r="I2381" s="74"/>
      <c r="K2381" s="65"/>
      <c r="L2381" s="65"/>
      <c r="M2381" s="65"/>
      <c r="N2381" s="65"/>
      <c r="O2381" s="65"/>
      <c r="P2381" s="65"/>
      <c r="Q2381" s="65"/>
      <c r="R2381" s="65"/>
    </row>
    <row r="2382" spans="1:18" s="68" customFormat="1">
      <c r="A2382" s="61"/>
      <c r="B2382" s="62"/>
      <c r="C2382" s="62"/>
      <c r="D2382" s="63"/>
      <c r="E2382" s="61"/>
      <c r="F2382" s="61"/>
      <c r="G2382" s="61"/>
      <c r="H2382" s="64"/>
      <c r="I2382" s="74"/>
      <c r="K2382" s="65"/>
      <c r="L2382" s="65"/>
      <c r="M2382" s="65"/>
      <c r="N2382" s="65"/>
      <c r="O2382" s="65"/>
      <c r="P2382" s="65"/>
      <c r="Q2382" s="65"/>
      <c r="R2382" s="65"/>
    </row>
    <row r="2383" spans="1:18" s="68" customFormat="1">
      <c r="A2383" s="61"/>
      <c r="B2383" s="62"/>
      <c r="C2383" s="62"/>
      <c r="D2383" s="63"/>
      <c r="E2383" s="61"/>
      <c r="F2383" s="61"/>
      <c r="G2383" s="61"/>
      <c r="H2383" s="64"/>
      <c r="I2383" s="74"/>
      <c r="K2383" s="65"/>
      <c r="L2383" s="65"/>
      <c r="M2383" s="65"/>
      <c r="N2383" s="65"/>
      <c r="O2383" s="65"/>
      <c r="P2383" s="65"/>
      <c r="Q2383" s="65"/>
      <c r="R2383" s="65"/>
    </row>
    <row r="2384" spans="1:18" s="68" customFormat="1">
      <c r="A2384" s="61"/>
      <c r="B2384" s="62"/>
      <c r="C2384" s="62"/>
      <c r="D2384" s="63"/>
      <c r="E2384" s="61"/>
      <c r="F2384" s="61"/>
      <c r="G2384" s="61"/>
      <c r="H2384" s="64"/>
      <c r="I2384" s="74"/>
      <c r="K2384" s="65"/>
      <c r="L2384" s="65"/>
      <c r="M2384" s="65"/>
      <c r="N2384" s="65"/>
      <c r="O2384" s="65"/>
      <c r="P2384" s="65"/>
      <c r="Q2384" s="65"/>
      <c r="R2384" s="65"/>
    </row>
    <row r="2385" spans="1:18" s="68" customFormat="1">
      <c r="A2385" s="61"/>
      <c r="B2385" s="62"/>
      <c r="C2385" s="62"/>
      <c r="D2385" s="63"/>
      <c r="E2385" s="61"/>
      <c r="F2385" s="61"/>
      <c r="G2385" s="61"/>
      <c r="H2385" s="64"/>
      <c r="I2385" s="74"/>
      <c r="K2385" s="65"/>
      <c r="L2385" s="65"/>
      <c r="M2385" s="65"/>
      <c r="N2385" s="65"/>
      <c r="O2385" s="65"/>
      <c r="P2385" s="65"/>
      <c r="Q2385" s="65"/>
      <c r="R2385" s="65"/>
    </row>
    <row r="2386" spans="1:18" s="68" customFormat="1">
      <c r="A2386" s="61"/>
      <c r="B2386" s="62"/>
      <c r="C2386" s="62"/>
      <c r="D2386" s="63"/>
      <c r="E2386" s="61"/>
      <c r="F2386" s="61"/>
      <c r="G2386" s="61"/>
      <c r="H2386" s="64"/>
      <c r="I2386" s="74"/>
      <c r="K2386" s="65"/>
      <c r="L2386" s="65"/>
      <c r="M2386" s="65"/>
      <c r="N2386" s="65"/>
      <c r="O2386" s="65"/>
      <c r="P2386" s="65"/>
      <c r="Q2386" s="65"/>
      <c r="R2386" s="65"/>
    </row>
    <row r="2387" spans="1:18" s="68" customFormat="1">
      <c r="A2387" s="61"/>
      <c r="B2387" s="62"/>
      <c r="C2387" s="62"/>
      <c r="D2387" s="63"/>
      <c r="E2387" s="61"/>
      <c r="F2387" s="61"/>
      <c r="G2387" s="61"/>
      <c r="H2387" s="64"/>
      <c r="I2387" s="74"/>
      <c r="K2387" s="65"/>
      <c r="L2387" s="65"/>
      <c r="M2387" s="65"/>
      <c r="N2387" s="65"/>
      <c r="O2387" s="65"/>
      <c r="P2387" s="65"/>
      <c r="Q2387" s="65"/>
      <c r="R2387" s="65"/>
    </row>
    <row r="2388" spans="1:18" s="68" customFormat="1">
      <c r="A2388" s="61"/>
      <c r="B2388" s="62"/>
      <c r="C2388" s="62"/>
      <c r="D2388" s="63"/>
      <c r="E2388" s="61"/>
      <c r="F2388" s="61"/>
      <c r="G2388" s="61"/>
      <c r="H2388" s="64"/>
      <c r="I2388" s="74"/>
      <c r="K2388" s="65"/>
      <c r="L2388" s="65"/>
      <c r="M2388" s="65"/>
      <c r="N2388" s="65"/>
      <c r="O2388" s="65"/>
      <c r="P2388" s="65"/>
      <c r="Q2388" s="65"/>
      <c r="R2388" s="65"/>
    </row>
    <row r="2389" spans="1:18" s="68" customFormat="1">
      <c r="A2389" s="61"/>
      <c r="B2389" s="62"/>
      <c r="C2389" s="62"/>
      <c r="D2389" s="63"/>
      <c r="E2389" s="61"/>
      <c r="F2389" s="61"/>
      <c r="G2389" s="61"/>
      <c r="H2389" s="64"/>
      <c r="I2389" s="74"/>
      <c r="K2389" s="65"/>
      <c r="L2389" s="65"/>
      <c r="M2389" s="65"/>
      <c r="N2389" s="65"/>
      <c r="O2389" s="65"/>
      <c r="P2389" s="65"/>
      <c r="Q2389" s="65"/>
      <c r="R2389" s="65"/>
    </row>
    <row r="2390" spans="1:18" s="68" customFormat="1">
      <c r="A2390" s="61"/>
      <c r="B2390" s="62"/>
      <c r="C2390" s="62"/>
      <c r="D2390" s="63"/>
      <c r="E2390" s="61"/>
      <c r="F2390" s="61"/>
      <c r="G2390" s="61"/>
      <c r="H2390" s="64"/>
      <c r="I2390" s="74"/>
      <c r="K2390" s="65"/>
      <c r="L2390" s="65"/>
      <c r="M2390" s="65"/>
      <c r="N2390" s="65"/>
      <c r="O2390" s="65"/>
      <c r="P2390" s="65"/>
      <c r="Q2390" s="65"/>
      <c r="R2390" s="65"/>
    </row>
    <row r="2391" spans="1:18" s="68" customFormat="1">
      <c r="A2391" s="61"/>
      <c r="B2391" s="62"/>
      <c r="C2391" s="62"/>
      <c r="D2391" s="63"/>
      <c r="E2391" s="61"/>
      <c r="F2391" s="61"/>
      <c r="G2391" s="61"/>
      <c r="H2391" s="64"/>
      <c r="I2391" s="74"/>
      <c r="K2391" s="65"/>
      <c r="L2391" s="65"/>
      <c r="M2391" s="65"/>
      <c r="N2391" s="65"/>
      <c r="O2391" s="65"/>
      <c r="P2391" s="65"/>
      <c r="Q2391" s="65"/>
      <c r="R2391" s="65"/>
    </row>
    <row r="2392" spans="1:18" s="68" customFormat="1">
      <c r="A2392" s="61"/>
      <c r="B2392" s="62"/>
      <c r="C2392" s="62"/>
      <c r="D2392" s="63"/>
      <c r="E2392" s="61"/>
      <c r="F2392" s="61"/>
      <c r="G2392" s="61"/>
      <c r="H2392" s="64"/>
      <c r="I2392" s="74"/>
      <c r="K2392" s="65"/>
      <c r="L2392" s="65"/>
      <c r="M2392" s="65"/>
      <c r="N2392" s="65"/>
      <c r="O2392" s="65"/>
      <c r="P2392" s="65"/>
      <c r="Q2392" s="65"/>
      <c r="R2392" s="65"/>
    </row>
    <row r="2393" spans="1:18" s="68" customFormat="1">
      <c r="A2393" s="61"/>
      <c r="B2393" s="62"/>
      <c r="C2393" s="62"/>
      <c r="D2393" s="63"/>
      <c r="E2393" s="61"/>
      <c r="F2393" s="61"/>
      <c r="G2393" s="61"/>
      <c r="H2393" s="64"/>
      <c r="I2393" s="74"/>
      <c r="K2393" s="65"/>
      <c r="L2393" s="65"/>
      <c r="M2393" s="65"/>
      <c r="N2393" s="65"/>
      <c r="O2393" s="65"/>
      <c r="P2393" s="65"/>
      <c r="Q2393" s="65"/>
      <c r="R2393" s="65"/>
    </row>
    <row r="2394" spans="1:18" s="68" customFormat="1">
      <c r="A2394" s="61"/>
      <c r="B2394" s="62"/>
      <c r="C2394" s="62"/>
      <c r="D2394" s="63"/>
      <c r="E2394" s="61"/>
      <c r="F2394" s="61"/>
      <c r="G2394" s="61"/>
      <c r="H2394" s="64"/>
      <c r="I2394" s="74"/>
      <c r="K2394" s="65"/>
      <c r="L2394" s="65"/>
      <c r="M2394" s="65"/>
      <c r="N2394" s="65"/>
      <c r="O2394" s="65"/>
      <c r="P2394" s="65"/>
      <c r="Q2394" s="65"/>
      <c r="R2394" s="65"/>
    </row>
    <row r="2395" spans="1:18" s="68" customFormat="1">
      <c r="A2395" s="61"/>
      <c r="B2395" s="62"/>
      <c r="C2395" s="62"/>
      <c r="D2395" s="63"/>
      <c r="E2395" s="61"/>
      <c r="F2395" s="61"/>
      <c r="G2395" s="61"/>
      <c r="H2395" s="64"/>
      <c r="I2395" s="74"/>
      <c r="K2395" s="65"/>
      <c r="L2395" s="65"/>
      <c r="M2395" s="65"/>
      <c r="N2395" s="65"/>
      <c r="O2395" s="65"/>
      <c r="P2395" s="65"/>
      <c r="Q2395" s="65"/>
      <c r="R2395" s="65"/>
    </row>
    <row r="2396" spans="1:18" s="68" customFormat="1">
      <c r="A2396" s="61"/>
      <c r="B2396" s="62"/>
      <c r="C2396" s="62"/>
      <c r="D2396" s="63"/>
      <c r="E2396" s="61"/>
      <c r="F2396" s="61"/>
      <c r="G2396" s="61"/>
      <c r="H2396" s="64"/>
      <c r="I2396" s="74"/>
      <c r="K2396" s="65"/>
      <c r="L2396" s="65"/>
      <c r="M2396" s="65"/>
      <c r="N2396" s="65"/>
      <c r="O2396" s="65"/>
      <c r="P2396" s="65"/>
      <c r="Q2396" s="65"/>
      <c r="R2396" s="65"/>
    </row>
    <row r="2397" spans="1:18" s="68" customFormat="1">
      <c r="A2397" s="61"/>
      <c r="B2397" s="62"/>
      <c r="C2397" s="62"/>
      <c r="D2397" s="63"/>
      <c r="E2397" s="61"/>
      <c r="F2397" s="61"/>
      <c r="G2397" s="61"/>
      <c r="H2397" s="64"/>
      <c r="I2397" s="74"/>
      <c r="K2397" s="65"/>
      <c r="L2397" s="65"/>
      <c r="M2397" s="65"/>
      <c r="N2397" s="65"/>
      <c r="O2397" s="65"/>
      <c r="P2397" s="65"/>
      <c r="Q2397" s="65"/>
      <c r="R2397" s="65"/>
    </row>
    <row r="2398" spans="1:18" s="68" customFormat="1">
      <c r="A2398" s="61"/>
      <c r="B2398" s="62"/>
      <c r="C2398" s="62"/>
      <c r="D2398" s="63"/>
      <c r="E2398" s="61"/>
      <c r="F2398" s="61"/>
      <c r="G2398" s="61"/>
      <c r="H2398" s="64"/>
      <c r="I2398" s="74"/>
      <c r="K2398" s="65"/>
      <c r="L2398" s="65"/>
      <c r="M2398" s="65"/>
      <c r="N2398" s="65"/>
      <c r="O2398" s="65"/>
      <c r="P2398" s="65"/>
      <c r="Q2398" s="65"/>
      <c r="R2398" s="65"/>
    </row>
    <row r="2399" spans="1:18" s="68" customFormat="1">
      <c r="A2399" s="61"/>
      <c r="B2399" s="62"/>
      <c r="C2399" s="62"/>
      <c r="D2399" s="63"/>
      <c r="E2399" s="61"/>
      <c r="F2399" s="61"/>
      <c r="G2399" s="61"/>
      <c r="H2399" s="64"/>
      <c r="I2399" s="74"/>
      <c r="K2399" s="65"/>
      <c r="L2399" s="65"/>
      <c r="M2399" s="65"/>
      <c r="N2399" s="65"/>
      <c r="O2399" s="65"/>
      <c r="P2399" s="65"/>
      <c r="Q2399" s="65"/>
      <c r="R2399" s="65"/>
    </row>
    <row r="2400" spans="1:18" s="68" customFormat="1">
      <c r="A2400" s="61"/>
      <c r="B2400" s="62"/>
      <c r="C2400" s="62"/>
      <c r="D2400" s="63"/>
      <c r="E2400" s="61"/>
      <c r="F2400" s="61"/>
      <c r="G2400" s="61"/>
      <c r="H2400" s="64"/>
      <c r="I2400" s="74"/>
      <c r="K2400" s="65"/>
      <c r="L2400" s="65"/>
      <c r="M2400" s="65"/>
      <c r="N2400" s="65"/>
      <c r="O2400" s="65"/>
      <c r="P2400" s="65"/>
      <c r="Q2400" s="65"/>
      <c r="R2400" s="65"/>
    </row>
    <row r="2401" spans="1:18" s="68" customFormat="1">
      <c r="A2401" s="61"/>
      <c r="B2401" s="62"/>
      <c r="C2401" s="62"/>
      <c r="D2401" s="63"/>
      <c r="E2401" s="61"/>
      <c r="F2401" s="61"/>
      <c r="G2401" s="61"/>
      <c r="H2401" s="64"/>
      <c r="I2401" s="74"/>
      <c r="K2401" s="65"/>
      <c r="L2401" s="65"/>
      <c r="M2401" s="65"/>
      <c r="N2401" s="65"/>
      <c r="O2401" s="65"/>
      <c r="P2401" s="65"/>
      <c r="Q2401" s="65"/>
      <c r="R2401" s="65"/>
    </row>
    <row r="2402" spans="1:18" s="68" customFormat="1">
      <c r="A2402" s="61"/>
      <c r="B2402" s="62"/>
      <c r="C2402" s="62"/>
      <c r="D2402" s="63"/>
      <c r="E2402" s="61"/>
      <c r="F2402" s="61"/>
      <c r="G2402" s="61"/>
      <c r="H2402" s="64"/>
      <c r="I2402" s="74"/>
      <c r="K2402" s="65"/>
      <c r="L2402" s="65"/>
      <c r="M2402" s="65"/>
      <c r="N2402" s="65"/>
      <c r="O2402" s="65"/>
      <c r="P2402" s="65"/>
      <c r="Q2402" s="65"/>
      <c r="R2402" s="65"/>
    </row>
    <row r="2403" spans="1:18" s="68" customFormat="1">
      <c r="A2403" s="61"/>
      <c r="B2403" s="62"/>
      <c r="C2403" s="62"/>
      <c r="D2403" s="63"/>
      <c r="E2403" s="61"/>
      <c r="F2403" s="61"/>
      <c r="G2403" s="61"/>
      <c r="H2403" s="64"/>
      <c r="I2403" s="74"/>
      <c r="K2403" s="65"/>
      <c r="L2403" s="65"/>
      <c r="M2403" s="65"/>
      <c r="N2403" s="65"/>
      <c r="O2403" s="65"/>
      <c r="P2403" s="65"/>
      <c r="Q2403" s="65"/>
      <c r="R2403" s="65"/>
    </row>
    <row r="2404" spans="1:18" s="68" customFormat="1">
      <c r="A2404" s="61"/>
      <c r="B2404" s="62"/>
      <c r="C2404" s="62"/>
      <c r="D2404" s="63"/>
      <c r="E2404" s="61"/>
      <c r="F2404" s="61"/>
      <c r="G2404" s="61"/>
      <c r="H2404" s="64"/>
      <c r="I2404" s="74"/>
      <c r="K2404" s="65"/>
      <c r="L2404" s="65"/>
      <c r="M2404" s="65"/>
      <c r="N2404" s="65"/>
      <c r="O2404" s="65"/>
      <c r="P2404" s="65"/>
      <c r="Q2404" s="65"/>
      <c r="R2404" s="65"/>
    </row>
    <row r="2405" spans="1:18" s="68" customFormat="1">
      <c r="A2405" s="61"/>
      <c r="B2405" s="62"/>
      <c r="C2405" s="62"/>
      <c r="D2405" s="63"/>
      <c r="E2405" s="61"/>
      <c r="F2405" s="61"/>
      <c r="G2405" s="61"/>
      <c r="H2405" s="64"/>
      <c r="I2405" s="74"/>
      <c r="K2405" s="65"/>
      <c r="L2405" s="65"/>
      <c r="M2405" s="65"/>
      <c r="N2405" s="65"/>
      <c r="O2405" s="65"/>
      <c r="P2405" s="65"/>
      <c r="Q2405" s="65"/>
      <c r="R2405" s="65"/>
    </row>
    <row r="2406" spans="1:18" s="68" customFormat="1">
      <c r="A2406" s="61"/>
      <c r="B2406" s="62"/>
      <c r="C2406" s="62"/>
      <c r="D2406" s="63"/>
      <c r="E2406" s="61"/>
      <c r="F2406" s="61"/>
      <c r="G2406" s="61"/>
      <c r="H2406" s="64"/>
      <c r="I2406" s="74"/>
      <c r="K2406" s="65"/>
      <c r="L2406" s="65"/>
      <c r="M2406" s="65"/>
      <c r="N2406" s="65"/>
      <c r="O2406" s="65"/>
      <c r="P2406" s="65"/>
      <c r="Q2406" s="65"/>
      <c r="R2406" s="65"/>
    </row>
    <row r="2407" spans="1:18" s="68" customFormat="1">
      <c r="A2407" s="61"/>
      <c r="B2407" s="62"/>
      <c r="C2407" s="62"/>
      <c r="D2407" s="63"/>
      <c r="E2407" s="61"/>
      <c r="F2407" s="61"/>
      <c r="G2407" s="61"/>
      <c r="H2407" s="64"/>
      <c r="I2407" s="74"/>
      <c r="K2407" s="65"/>
      <c r="L2407" s="65"/>
      <c r="M2407" s="65"/>
      <c r="N2407" s="65"/>
      <c r="O2407" s="65"/>
      <c r="P2407" s="65"/>
      <c r="Q2407" s="65"/>
      <c r="R2407" s="65"/>
    </row>
    <row r="2408" spans="1:18" s="68" customFormat="1">
      <c r="A2408" s="61"/>
      <c r="B2408" s="62"/>
      <c r="C2408" s="62"/>
      <c r="D2408" s="63"/>
      <c r="E2408" s="61"/>
      <c r="F2408" s="61"/>
      <c r="G2408" s="61"/>
      <c r="H2408" s="64"/>
      <c r="I2408" s="74"/>
      <c r="K2408" s="65"/>
      <c r="L2408" s="65"/>
      <c r="M2408" s="65"/>
      <c r="N2408" s="65"/>
      <c r="O2408" s="65"/>
      <c r="P2408" s="65"/>
      <c r="Q2408" s="65"/>
      <c r="R2408" s="65"/>
    </row>
    <row r="2409" spans="1:18" s="68" customFormat="1">
      <c r="A2409" s="61"/>
      <c r="B2409" s="62"/>
      <c r="C2409" s="62"/>
      <c r="D2409" s="63"/>
      <c r="E2409" s="61"/>
      <c r="F2409" s="61"/>
      <c r="G2409" s="61"/>
      <c r="H2409" s="64"/>
      <c r="I2409" s="74"/>
      <c r="K2409" s="65"/>
      <c r="L2409" s="65"/>
      <c r="M2409" s="65"/>
      <c r="N2409" s="65"/>
      <c r="O2409" s="65"/>
      <c r="P2409" s="65"/>
      <c r="Q2409" s="65"/>
      <c r="R2409" s="65"/>
    </row>
    <row r="2410" spans="1:18" s="68" customFormat="1">
      <c r="A2410" s="61"/>
      <c r="B2410" s="62"/>
      <c r="C2410" s="62"/>
      <c r="D2410" s="63"/>
      <c r="E2410" s="61"/>
      <c r="F2410" s="61"/>
      <c r="G2410" s="61"/>
      <c r="H2410" s="64"/>
      <c r="I2410" s="74"/>
      <c r="K2410" s="65"/>
      <c r="L2410" s="65"/>
      <c r="M2410" s="65"/>
      <c r="N2410" s="65"/>
      <c r="O2410" s="65"/>
      <c r="P2410" s="65"/>
      <c r="Q2410" s="65"/>
      <c r="R2410" s="65"/>
    </row>
    <row r="2411" spans="1:18" s="68" customFormat="1">
      <c r="A2411" s="61"/>
      <c r="B2411" s="62"/>
      <c r="C2411" s="62"/>
      <c r="D2411" s="63"/>
      <c r="E2411" s="61"/>
      <c r="F2411" s="61"/>
      <c r="G2411" s="61"/>
      <c r="H2411" s="64"/>
      <c r="I2411" s="74"/>
      <c r="K2411" s="65"/>
      <c r="L2411" s="65"/>
      <c r="M2411" s="65"/>
      <c r="N2411" s="65"/>
      <c r="O2411" s="65"/>
      <c r="P2411" s="65"/>
      <c r="Q2411" s="65"/>
      <c r="R2411" s="65"/>
    </row>
    <row r="2412" spans="1:18" s="68" customFormat="1">
      <c r="A2412" s="61"/>
      <c r="B2412" s="62"/>
      <c r="C2412" s="62"/>
      <c r="D2412" s="63"/>
      <c r="E2412" s="61"/>
      <c r="F2412" s="61"/>
      <c r="G2412" s="61"/>
      <c r="H2412" s="64"/>
      <c r="I2412" s="74"/>
      <c r="K2412" s="65"/>
      <c r="L2412" s="65"/>
      <c r="M2412" s="65"/>
      <c r="N2412" s="65"/>
      <c r="O2412" s="65"/>
      <c r="P2412" s="65"/>
      <c r="Q2412" s="65"/>
      <c r="R2412" s="65"/>
    </row>
    <row r="2413" spans="1:18" s="68" customFormat="1">
      <c r="A2413" s="61"/>
      <c r="B2413" s="62"/>
      <c r="C2413" s="62"/>
      <c r="D2413" s="63"/>
      <c r="E2413" s="61"/>
      <c r="F2413" s="61"/>
      <c r="G2413" s="61"/>
      <c r="H2413" s="64"/>
      <c r="I2413" s="74"/>
      <c r="K2413" s="65"/>
      <c r="L2413" s="65"/>
      <c r="M2413" s="65"/>
      <c r="N2413" s="65"/>
      <c r="O2413" s="65"/>
      <c r="P2413" s="65"/>
      <c r="Q2413" s="65"/>
      <c r="R2413" s="65"/>
    </row>
    <row r="2414" spans="1:18" s="68" customFormat="1">
      <c r="A2414" s="61"/>
      <c r="B2414" s="62"/>
      <c r="C2414" s="62"/>
      <c r="D2414" s="63"/>
      <c r="E2414" s="61"/>
      <c r="F2414" s="61"/>
      <c r="G2414" s="61"/>
      <c r="H2414" s="64"/>
      <c r="I2414" s="74"/>
      <c r="K2414" s="65"/>
      <c r="L2414" s="65"/>
      <c r="M2414" s="65"/>
      <c r="N2414" s="65"/>
      <c r="O2414" s="65"/>
      <c r="P2414" s="65"/>
      <c r="Q2414" s="65"/>
      <c r="R2414" s="65"/>
    </row>
    <row r="2415" spans="1:18" s="68" customFormat="1">
      <c r="A2415" s="61"/>
      <c r="B2415" s="62"/>
      <c r="C2415" s="62"/>
      <c r="D2415" s="63"/>
      <c r="E2415" s="61"/>
      <c r="F2415" s="61"/>
      <c r="G2415" s="61"/>
      <c r="H2415" s="64"/>
      <c r="I2415" s="74"/>
      <c r="K2415" s="65"/>
      <c r="L2415" s="65"/>
      <c r="M2415" s="65"/>
      <c r="N2415" s="65"/>
      <c r="O2415" s="65"/>
      <c r="P2415" s="65"/>
      <c r="Q2415" s="65"/>
      <c r="R2415" s="65"/>
    </row>
    <row r="2416" spans="1:18" s="68" customFormat="1">
      <c r="A2416" s="61"/>
      <c r="B2416" s="62"/>
      <c r="C2416" s="62"/>
      <c r="D2416" s="63"/>
      <c r="E2416" s="61"/>
      <c r="F2416" s="61"/>
      <c r="G2416" s="61"/>
      <c r="H2416" s="64"/>
      <c r="I2416" s="74"/>
      <c r="K2416" s="65"/>
      <c r="L2416" s="65"/>
      <c r="M2416" s="65"/>
      <c r="N2416" s="65"/>
      <c r="O2416" s="65"/>
      <c r="P2416" s="65"/>
      <c r="Q2416" s="65"/>
      <c r="R2416" s="65"/>
    </row>
    <row r="2417" spans="1:18" s="68" customFormat="1">
      <c r="A2417" s="61"/>
      <c r="B2417" s="62"/>
      <c r="C2417" s="62"/>
      <c r="D2417" s="63"/>
      <c r="E2417" s="61"/>
      <c r="F2417" s="61"/>
      <c r="G2417" s="61"/>
      <c r="H2417" s="64"/>
      <c r="I2417" s="74"/>
      <c r="K2417" s="65"/>
      <c r="L2417" s="65"/>
      <c r="M2417" s="65"/>
      <c r="N2417" s="65"/>
      <c r="O2417" s="65"/>
      <c r="P2417" s="65"/>
      <c r="Q2417" s="65"/>
      <c r="R2417" s="65"/>
    </row>
    <row r="2418" spans="1:18" s="68" customFormat="1">
      <c r="A2418" s="61"/>
      <c r="B2418" s="62"/>
      <c r="C2418" s="62"/>
      <c r="D2418" s="63"/>
      <c r="E2418" s="61"/>
      <c r="F2418" s="61"/>
      <c r="G2418" s="61"/>
      <c r="H2418" s="64"/>
      <c r="I2418" s="74"/>
      <c r="K2418" s="65"/>
      <c r="L2418" s="65"/>
      <c r="M2418" s="65"/>
      <c r="N2418" s="65"/>
      <c r="O2418" s="65"/>
      <c r="P2418" s="65"/>
      <c r="Q2418" s="65"/>
      <c r="R2418" s="65"/>
    </row>
    <row r="2419" spans="1:18" s="68" customFormat="1">
      <c r="A2419" s="61"/>
      <c r="B2419" s="62"/>
      <c r="C2419" s="62"/>
      <c r="D2419" s="63"/>
      <c r="E2419" s="61"/>
      <c r="F2419" s="61"/>
      <c r="G2419" s="61"/>
      <c r="H2419" s="64"/>
      <c r="I2419" s="74"/>
      <c r="K2419" s="65"/>
      <c r="L2419" s="65"/>
      <c r="M2419" s="65"/>
      <c r="N2419" s="65"/>
      <c r="O2419" s="65"/>
      <c r="P2419" s="65"/>
      <c r="Q2419" s="65"/>
      <c r="R2419" s="65"/>
    </row>
    <row r="2420" spans="1:18" s="68" customFormat="1">
      <c r="A2420" s="61"/>
      <c r="B2420" s="62"/>
      <c r="C2420" s="62"/>
      <c r="D2420" s="63"/>
      <c r="E2420" s="61"/>
      <c r="F2420" s="61"/>
      <c r="G2420" s="61"/>
      <c r="H2420" s="64"/>
      <c r="I2420" s="74"/>
      <c r="K2420" s="65"/>
      <c r="L2420" s="65"/>
      <c r="M2420" s="65"/>
      <c r="N2420" s="65"/>
      <c r="O2420" s="65"/>
      <c r="P2420" s="65"/>
      <c r="Q2420" s="65"/>
      <c r="R2420" s="65"/>
    </row>
    <row r="2421" spans="1:18" s="68" customFormat="1">
      <c r="A2421" s="61"/>
      <c r="B2421" s="62"/>
      <c r="C2421" s="62"/>
      <c r="D2421" s="63"/>
      <c r="E2421" s="61"/>
      <c r="F2421" s="61"/>
      <c r="G2421" s="61"/>
      <c r="H2421" s="64"/>
      <c r="I2421" s="74"/>
      <c r="K2421" s="65"/>
      <c r="L2421" s="65"/>
      <c r="M2421" s="65"/>
      <c r="N2421" s="65"/>
      <c r="O2421" s="65"/>
      <c r="P2421" s="65"/>
      <c r="Q2421" s="65"/>
      <c r="R2421" s="65"/>
    </row>
    <row r="2422" spans="1:18" s="68" customFormat="1">
      <c r="A2422" s="61"/>
      <c r="B2422" s="62"/>
      <c r="C2422" s="62"/>
      <c r="D2422" s="63"/>
      <c r="E2422" s="61"/>
      <c r="F2422" s="61"/>
      <c r="G2422" s="61"/>
      <c r="H2422" s="64"/>
      <c r="I2422" s="74"/>
      <c r="K2422" s="65"/>
      <c r="L2422" s="65"/>
      <c r="M2422" s="65"/>
      <c r="N2422" s="65"/>
      <c r="O2422" s="65"/>
      <c r="P2422" s="65"/>
      <c r="Q2422" s="65"/>
      <c r="R2422" s="65"/>
    </row>
    <row r="2423" spans="1:18" s="68" customFormat="1">
      <c r="A2423" s="61"/>
      <c r="B2423" s="62"/>
      <c r="C2423" s="62"/>
      <c r="D2423" s="63"/>
      <c r="E2423" s="61"/>
      <c r="F2423" s="61"/>
      <c r="G2423" s="61"/>
      <c r="H2423" s="64"/>
      <c r="I2423" s="74"/>
      <c r="K2423" s="65"/>
      <c r="L2423" s="65"/>
      <c r="M2423" s="65"/>
      <c r="N2423" s="65"/>
      <c r="O2423" s="65"/>
      <c r="P2423" s="65"/>
      <c r="Q2423" s="65"/>
      <c r="R2423" s="65"/>
    </row>
    <row r="2424" spans="1:18" s="68" customFormat="1">
      <c r="A2424" s="61"/>
      <c r="B2424" s="62"/>
      <c r="C2424" s="62"/>
      <c r="D2424" s="63"/>
      <c r="E2424" s="61"/>
      <c r="F2424" s="61"/>
      <c r="G2424" s="61"/>
      <c r="H2424" s="64"/>
      <c r="I2424" s="74"/>
      <c r="K2424" s="65"/>
      <c r="L2424" s="65"/>
      <c r="M2424" s="65"/>
      <c r="N2424" s="65"/>
      <c r="O2424" s="65"/>
      <c r="P2424" s="65"/>
      <c r="Q2424" s="65"/>
      <c r="R2424" s="65"/>
    </row>
    <row r="2425" spans="1:18" s="68" customFormat="1">
      <c r="A2425" s="61"/>
      <c r="B2425" s="62"/>
      <c r="C2425" s="62"/>
      <c r="D2425" s="63"/>
      <c r="E2425" s="61"/>
      <c r="F2425" s="61"/>
      <c r="G2425" s="61"/>
      <c r="H2425" s="64"/>
      <c r="I2425" s="74"/>
      <c r="K2425" s="65"/>
      <c r="L2425" s="65"/>
      <c r="M2425" s="65"/>
      <c r="N2425" s="65"/>
      <c r="O2425" s="65"/>
      <c r="P2425" s="65"/>
      <c r="Q2425" s="65"/>
      <c r="R2425" s="65"/>
    </row>
    <row r="2426" spans="1:18" s="68" customFormat="1">
      <c r="A2426" s="61"/>
      <c r="B2426" s="62"/>
      <c r="C2426" s="62"/>
      <c r="D2426" s="63"/>
      <c r="E2426" s="61"/>
      <c r="F2426" s="61"/>
      <c r="G2426" s="61"/>
      <c r="H2426" s="64"/>
      <c r="I2426" s="74"/>
      <c r="K2426" s="65"/>
      <c r="L2426" s="65"/>
      <c r="M2426" s="65"/>
      <c r="N2426" s="65"/>
      <c r="O2426" s="65"/>
      <c r="P2426" s="65"/>
      <c r="Q2426" s="65"/>
      <c r="R2426" s="65"/>
    </row>
    <row r="2427" spans="1:18" s="68" customFormat="1">
      <c r="A2427" s="61"/>
      <c r="B2427" s="62"/>
      <c r="C2427" s="62"/>
      <c r="D2427" s="63"/>
      <c r="E2427" s="61"/>
      <c r="F2427" s="61"/>
      <c r="G2427" s="61"/>
      <c r="H2427" s="64"/>
      <c r="I2427" s="74"/>
      <c r="K2427" s="65"/>
      <c r="L2427" s="65"/>
      <c r="M2427" s="65"/>
      <c r="N2427" s="65"/>
      <c r="O2427" s="65"/>
      <c r="P2427" s="65"/>
      <c r="Q2427" s="65"/>
      <c r="R2427" s="65"/>
    </row>
    <row r="2428" spans="1:18" s="68" customFormat="1">
      <c r="A2428" s="61"/>
      <c r="B2428" s="62"/>
      <c r="C2428" s="62"/>
      <c r="D2428" s="63"/>
      <c r="E2428" s="61"/>
      <c r="F2428" s="61"/>
      <c r="G2428" s="61"/>
      <c r="H2428" s="64"/>
      <c r="I2428" s="74"/>
      <c r="K2428" s="65"/>
      <c r="L2428" s="65"/>
      <c r="M2428" s="65"/>
      <c r="N2428" s="65"/>
      <c r="O2428" s="65"/>
      <c r="P2428" s="65"/>
      <c r="Q2428" s="65"/>
      <c r="R2428" s="65"/>
    </row>
    <row r="2429" spans="1:18" s="68" customFormat="1">
      <c r="A2429" s="61"/>
      <c r="B2429" s="62"/>
      <c r="C2429" s="62"/>
      <c r="D2429" s="63"/>
      <c r="E2429" s="61"/>
      <c r="F2429" s="61"/>
      <c r="G2429" s="61"/>
      <c r="H2429" s="64"/>
      <c r="I2429" s="74"/>
      <c r="K2429" s="65"/>
      <c r="L2429" s="65"/>
      <c r="M2429" s="65"/>
      <c r="N2429" s="65"/>
      <c r="O2429" s="65"/>
      <c r="P2429" s="65"/>
      <c r="Q2429" s="65"/>
      <c r="R2429" s="65"/>
    </row>
    <row r="2430" spans="1:18" s="68" customFormat="1">
      <c r="A2430" s="61"/>
      <c r="B2430" s="62"/>
      <c r="C2430" s="62"/>
      <c r="D2430" s="63"/>
      <c r="E2430" s="61"/>
      <c r="F2430" s="61"/>
      <c r="G2430" s="61"/>
      <c r="H2430" s="64"/>
      <c r="I2430" s="74"/>
      <c r="K2430" s="65"/>
      <c r="L2430" s="65"/>
      <c r="M2430" s="65"/>
      <c r="N2430" s="65"/>
      <c r="O2430" s="65"/>
      <c r="P2430" s="65"/>
      <c r="Q2430" s="65"/>
      <c r="R2430" s="65"/>
    </row>
    <row r="2431" spans="1:18" s="68" customFormat="1">
      <c r="A2431" s="61"/>
      <c r="B2431" s="62"/>
      <c r="C2431" s="62"/>
      <c r="D2431" s="63"/>
      <c r="E2431" s="61"/>
      <c r="F2431" s="61"/>
      <c r="G2431" s="61"/>
      <c r="H2431" s="64"/>
      <c r="I2431" s="74"/>
      <c r="K2431" s="65"/>
      <c r="L2431" s="65"/>
      <c r="M2431" s="65"/>
      <c r="N2431" s="65"/>
      <c r="O2431" s="65"/>
      <c r="P2431" s="65"/>
      <c r="Q2431" s="65"/>
      <c r="R2431" s="65"/>
    </row>
    <row r="2432" spans="1:18" s="68" customFormat="1">
      <c r="A2432" s="61"/>
      <c r="B2432" s="62"/>
      <c r="C2432" s="62"/>
      <c r="D2432" s="63"/>
      <c r="E2432" s="61"/>
      <c r="F2432" s="61"/>
      <c r="G2432" s="61"/>
      <c r="H2432" s="64"/>
      <c r="I2432" s="74"/>
      <c r="K2432" s="65"/>
      <c r="L2432" s="65"/>
      <c r="M2432" s="65"/>
      <c r="N2432" s="65"/>
      <c r="O2432" s="65"/>
      <c r="P2432" s="65"/>
      <c r="Q2432" s="65"/>
      <c r="R2432" s="65"/>
    </row>
    <row r="2433" spans="1:18" s="68" customFormat="1">
      <c r="A2433" s="61"/>
      <c r="B2433" s="62"/>
      <c r="C2433" s="62"/>
      <c r="D2433" s="63"/>
      <c r="E2433" s="61"/>
      <c r="F2433" s="61"/>
      <c r="G2433" s="61"/>
      <c r="H2433" s="64"/>
      <c r="I2433" s="74"/>
      <c r="K2433" s="65"/>
      <c r="L2433" s="65"/>
      <c r="M2433" s="65"/>
      <c r="N2433" s="65"/>
      <c r="O2433" s="65"/>
      <c r="P2433" s="65"/>
      <c r="Q2433" s="65"/>
      <c r="R2433" s="65"/>
    </row>
    <row r="2434" spans="1:18" s="68" customFormat="1">
      <c r="A2434" s="61"/>
      <c r="B2434" s="62"/>
      <c r="C2434" s="62"/>
      <c r="D2434" s="63"/>
      <c r="E2434" s="61"/>
      <c r="F2434" s="61"/>
      <c r="G2434" s="61"/>
      <c r="H2434" s="64"/>
      <c r="I2434" s="74"/>
      <c r="K2434" s="65"/>
      <c r="L2434" s="65"/>
      <c r="M2434" s="65"/>
      <c r="N2434" s="65"/>
      <c r="O2434" s="65"/>
      <c r="P2434" s="65"/>
      <c r="Q2434" s="65"/>
      <c r="R2434" s="65"/>
    </row>
    <row r="2435" spans="1:18" s="68" customFormat="1">
      <c r="A2435" s="61"/>
      <c r="B2435" s="62"/>
      <c r="C2435" s="62"/>
      <c r="D2435" s="63"/>
      <c r="E2435" s="61"/>
      <c r="F2435" s="61"/>
      <c r="G2435" s="61"/>
      <c r="H2435" s="64"/>
      <c r="I2435" s="74"/>
      <c r="K2435" s="65"/>
      <c r="L2435" s="65"/>
      <c r="M2435" s="65"/>
      <c r="N2435" s="65"/>
      <c r="O2435" s="65"/>
      <c r="P2435" s="65"/>
      <c r="Q2435" s="65"/>
      <c r="R2435" s="65"/>
    </row>
    <row r="2436" spans="1:18" s="68" customFormat="1">
      <c r="A2436" s="61"/>
      <c r="B2436" s="62"/>
      <c r="C2436" s="62"/>
      <c r="D2436" s="63"/>
      <c r="E2436" s="61"/>
      <c r="F2436" s="61"/>
      <c r="G2436" s="61"/>
      <c r="H2436" s="64"/>
      <c r="I2436" s="74"/>
      <c r="K2436" s="65"/>
      <c r="L2436" s="65"/>
      <c r="M2436" s="65"/>
      <c r="N2436" s="65"/>
      <c r="O2436" s="65"/>
      <c r="P2436" s="65"/>
      <c r="Q2436" s="65"/>
      <c r="R2436" s="65"/>
    </row>
    <row r="2437" spans="1:18" s="68" customFormat="1">
      <c r="A2437" s="61"/>
      <c r="B2437" s="62"/>
      <c r="C2437" s="62"/>
      <c r="D2437" s="63"/>
      <c r="E2437" s="61"/>
      <c r="F2437" s="61"/>
      <c r="G2437" s="61"/>
      <c r="H2437" s="64"/>
      <c r="I2437" s="74"/>
      <c r="K2437" s="65"/>
      <c r="L2437" s="65"/>
      <c r="M2437" s="65"/>
      <c r="N2437" s="65"/>
      <c r="O2437" s="65"/>
      <c r="P2437" s="65"/>
      <c r="Q2437" s="65"/>
      <c r="R2437" s="65"/>
    </row>
    <row r="2438" spans="1:18" s="68" customFormat="1">
      <c r="A2438" s="61"/>
      <c r="B2438" s="62"/>
      <c r="C2438" s="62"/>
      <c r="D2438" s="63"/>
      <c r="E2438" s="61"/>
      <c r="F2438" s="61"/>
      <c r="G2438" s="61"/>
      <c r="H2438" s="64"/>
      <c r="I2438" s="74"/>
      <c r="K2438" s="65"/>
      <c r="L2438" s="65"/>
      <c r="M2438" s="65"/>
      <c r="N2438" s="65"/>
      <c r="O2438" s="65"/>
      <c r="P2438" s="65"/>
      <c r="Q2438" s="65"/>
      <c r="R2438" s="65"/>
    </row>
    <row r="2439" spans="1:18" s="68" customFormat="1">
      <c r="A2439" s="61"/>
      <c r="B2439" s="62"/>
      <c r="C2439" s="62"/>
      <c r="D2439" s="63"/>
      <c r="E2439" s="61"/>
      <c r="F2439" s="61"/>
      <c r="G2439" s="61"/>
      <c r="H2439" s="64"/>
      <c r="I2439" s="74"/>
      <c r="K2439" s="65"/>
      <c r="L2439" s="65"/>
      <c r="M2439" s="65"/>
      <c r="N2439" s="65"/>
      <c r="O2439" s="65"/>
      <c r="P2439" s="65"/>
      <c r="Q2439" s="65"/>
      <c r="R2439" s="65"/>
    </row>
    <row r="2440" spans="1:18" s="68" customFormat="1">
      <c r="A2440" s="61"/>
      <c r="B2440" s="62"/>
      <c r="C2440" s="62"/>
      <c r="D2440" s="63"/>
      <c r="E2440" s="61"/>
      <c r="F2440" s="61"/>
      <c r="G2440" s="61"/>
      <c r="H2440" s="64"/>
      <c r="I2440" s="74"/>
      <c r="K2440" s="65"/>
      <c r="L2440" s="65"/>
      <c r="M2440" s="65"/>
      <c r="N2440" s="65"/>
      <c r="O2440" s="65"/>
      <c r="P2440" s="65"/>
      <c r="Q2440" s="65"/>
      <c r="R2440" s="65"/>
    </row>
    <row r="2441" spans="1:18" s="68" customFormat="1">
      <c r="A2441" s="61"/>
      <c r="B2441" s="62"/>
      <c r="C2441" s="62"/>
      <c r="D2441" s="63"/>
      <c r="E2441" s="61"/>
      <c r="F2441" s="61"/>
      <c r="G2441" s="61"/>
      <c r="H2441" s="64"/>
      <c r="I2441" s="74"/>
      <c r="K2441" s="65"/>
      <c r="L2441" s="65"/>
      <c r="M2441" s="65"/>
      <c r="N2441" s="65"/>
      <c r="O2441" s="65"/>
      <c r="P2441" s="65"/>
      <c r="Q2441" s="65"/>
      <c r="R2441" s="65"/>
    </row>
    <row r="2442" spans="1:18" s="68" customFormat="1">
      <c r="A2442" s="61"/>
      <c r="B2442" s="62"/>
      <c r="C2442" s="62"/>
      <c r="D2442" s="63"/>
      <c r="E2442" s="61"/>
      <c r="F2442" s="61"/>
      <c r="G2442" s="61"/>
      <c r="H2442" s="64"/>
      <c r="I2442" s="74"/>
      <c r="K2442" s="65"/>
      <c r="L2442" s="65"/>
      <c r="M2442" s="65"/>
      <c r="N2442" s="65"/>
      <c r="O2442" s="65"/>
      <c r="P2442" s="65"/>
      <c r="Q2442" s="65"/>
      <c r="R2442" s="65"/>
    </row>
    <row r="2443" spans="1:18" s="68" customFormat="1">
      <c r="A2443" s="61"/>
      <c r="B2443" s="62"/>
      <c r="C2443" s="62"/>
      <c r="D2443" s="63"/>
      <c r="E2443" s="61"/>
      <c r="F2443" s="61"/>
      <c r="G2443" s="61"/>
      <c r="H2443" s="64"/>
      <c r="I2443" s="74"/>
      <c r="K2443" s="65"/>
      <c r="L2443" s="65"/>
      <c r="M2443" s="65"/>
      <c r="N2443" s="65"/>
      <c r="O2443" s="65"/>
      <c r="P2443" s="65"/>
      <c r="Q2443" s="65"/>
      <c r="R2443" s="65"/>
    </row>
    <row r="2444" spans="1:18" s="68" customFormat="1">
      <c r="A2444" s="61"/>
      <c r="B2444" s="62"/>
      <c r="C2444" s="62"/>
      <c r="D2444" s="63"/>
      <c r="E2444" s="61"/>
      <c r="F2444" s="61"/>
      <c r="G2444" s="61"/>
      <c r="H2444" s="64"/>
      <c r="I2444" s="74"/>
      <c r="K2444" s="65"/>
      <c r="L2444" s="65"/>
      <c r="M2444" s="65"/>
      <c r="N2444" s="65"/>
      <c r="O2444" s="65"/>
      <c r="P2444" s="65"/>
      <c r="Q2444" s="65"/>
      <c r="R2444" s="65"/>
    </row>
    <row r="2445" spans="1:18" s="68" customFormat="1">
      <c r="A2445" s="61"/>
      <c r="B2445" s="62"/>
      <c r="C2445" s="62"/>
      <c r="D2445" s="63"/>
      <c r="E2445" s="61"/>
      <c r="F2445" s="61"/>
      <c r="G2445" s="61"/>
      <c r="H2445" s="64"/>
      <c r="I2445" s="74"/>
      <c r="K2445" s="65"/>
      <c r="L2445" s="65"/>
      <c r="M2445" s="65"/>
      <c r="N2445" s="65"/>
      <c r="O2445" s="65"/>
      <c r="P2445" s="65"/>
      <c r="Q2445" s="65"/>
      <c r="R2445" s="65"/>
    </row>
    <row r="2446" spans="1:18" s="68" customFormat="1">
      <c r="A2446" s="61"/>
      <c r="B2446" s="62"/>
      <c r="C2446" s="62"/>
      <c r="D2446" s="63"/>
      <c r="E2446" s="61"/>
      <c r="F2446" s="61"/>
      <c r="G2446" s="61"/>
      <c r="H2446" s="64"/>
      <c r="I2446" s="74"/>
      <c r="K2446" s="65"/>
      <c r="L2446" s="65"/>
      <c r="M2446" s="65"/>
      <c r="N2446" s="65"/>
      <c r="O2446" s="65"/>
      <c r="P2446" s="65"/>
      <c r="Q2446" s="65"/>
      <c r="R2446" s="65"/>
    </row>
    <row r="2447" spans="1:18" s="68" customFormat="1">
      <c r="A2447" s="61"/>
      <c r="B2447" s="62"/>
      <c r="C2447" s="62"/>
      <c r="D2447" s="63"/>
      <c r="E2447" s="61"/>
      <c r="F2447" s="61"/>
      <c r="G2447" s="61"/>
      <c r="H2447" s="64"/>
      <c r="I2447" s="74"/>
      <c r="K2447" s="65"/>
      <c r="L2447" s="65"/>
      <c r="M2447" s="65"/>
      <c r="N2447" s="65"/>
      <c r="O2447" s="65"/>
      <c r="P2447" s="65"/>
      <c r="Q2447" s="65"/>
      <c r="R2447" s="65"/>
    </row>
    <row r="2448" spans="1:18" s="68" customFormat="1">
      <c r="A2448" s="61"/>
      <c r="B2448" s="62"/>
      <c r="C2448" s="62"/>
      <c r="D2448" s="63"/>
      <c r="E2448" s="61"/>
      <c r="F2448" s="61"/>
      <c r="G2448" s="61"/>
      <c r="H2448" s="64"/>
      <c r="I2448" s="74"/>
      <c r="K2448" s="65"/>
      <c r="L2448" s="65"/>
      <c r="M2448" s="65"/>
      <c r="N2448" s="65"/>
      <c r="O2448" s="65"/>
      <c r="P2448" s="65"/>
      <c r="Q2448" s="65"/>
      <c r="R2448" s="65"/>
    </row>
    <row r="2449" spans="1:18" s="68" customFormat="1">
      <c r="A2449" s="61"/>
      <c r="B2449" s="62"/>
      <c r="C2449" s="62"/>
      <c r="D2449" s="63"/>
      <c r="E2449" s="61"/>
      <c r="F2449" s="61"/>
      <c r="G2449" s="61"/>
      <c r="H2449" s="64"/>
      <c r="I2449" s="74"/>
      <c r="K2449" s="65"/>
      <c r="L2449" s="65"/>
      <c r="M2449" s="65"/>
      <c r="N2449" s="65"/>
      <c r="O2449" s="65"/>
      <c r="P2449" s="65"/>
      <c r="Q2449" s="65"/>
      <c r="R2449" s="65"/>
    </row>
    <row r="2450" spans="1:18" s="68" customFormat="1">
      <c r="A2450" s="61"/>
      <c r="B2450" s="62"/>
      <c r="C2450" s="62"/>
      <c r="D2450" s="63"/>
      <c r="E2450" s="61"/>
      <c r="F2450" s="61"/>
      <c r="G2450" s="61"/>
      <c r="H2450" s="64"/>
      <c r="I2450" s="74"/>
      <c r="K2450" s="65"/>
      <c r="L2450" s="65"/>
      <c r="M2450" s="65"/>
      <c r="N2450" s="65"/>
      <c r="O2450" s="65"/>
      <c r="P2450" s="65"/>
      <c r="Q2450" s="65"/>
      <c r="R2450" s="65"/>
    </row>
    <row r="2451" spans="1:18" s="68" customFormat="1">
      <c r="A2451" s="61"/>
      <c r="B2451" s="62"/>
      <c r="C2451" s="62"/>
      <c r="D2451" s="63"/>
      <c r="E2451" s="61"/>
      <c r="F2451" s="61"/>
      <c r="G2451" s="61"/>
      <c r="H2451" s="64"/>
      <c r="I2451" s="74"/>
      <c r="K2451" s="65"/>
      <c r="L2451" s="65"/>
      <c r="M2451" s="65"/>
      <c r="N2451" s="65"/>
      <c r="O2451" s="65"/>
      <c r="P2451" s="65"/>
      <c r="Q2451" s="65"/>
      <c r="R2451" s="65"/>
    </row>
    <row r="2452" spans="1:18" s="68" customFormat="1">
      <c r="A2452" s="61"/>
      <c r="B2452" s="62"/>
      <c r="C2452" s="62"/>
      <c r="D2452" s="63"/>
      <c r="E2452" s="61"/>
      <c r="F2452" s="61"/>
      <c r="G2452" s="61"/>
      <c r="H2452" s="64"/>
      <c r="I2452" s="74"/>
      <c r="K2452" s="65"/>
      <c r="L2452" s="65"/>
      <c r="M2452" s="65"/>
      <c r="N2452" s="65"/>
      <c r="O2452" s="65"/>
      <c r="P2452" s="65"/>
      <c r="Q2452" s="65"/>
      <c r="R2452" s="65"/>
    </row>
    <row r="2453" spans="1:18" s="68" customFormat="1">
      <c r="A2453" s="61"/>
      <c r="B2453" s="62"/>
      <c r="C2453" s="62"/>
      <c r="D2453" s="63"/>
      <c r="E2453" s="61"/>
      <c r="F2453" s="61"/>
      <c r="G2453" s="61"/>
      <c r="H2453" s="64"/>
      <c r="I2453" s="74"/>
      <c r="K2453" s="65"/>
      <c r="L2453" s="65"/>
      <c r="M2453" s="65"/>
      <c r="N2453" s="65"/>
      <c r="O2453" s="65"/>
      <c r="P2453" s="65"/>
      <c r="Q2453" s="65"/>
      <c r="R2453" s="65"/>
    </row>
    <row r="2454" spans="1:18" s="68" customFormat="1">
      <c r="A2454" s="61"/>
      <c r="B2454" s="62"/>
      <c r="C2454" s="62"/>
      <c r="D2454" s="63"/>
      <c r="E2454" s="61"/>
      <c r="F2454" s="61"/>
      <c r="G2454" s="61"/>
      <c r="H2454" s="64"/>
      <c r="I2454" s="74"/>
      <c r="K2454" s="65"/>
      <c r="L2454" s="65"/>
      <c r="M2454" s="65"/>
      <c r="N2454" s="65"/>
      <c r="O2454" s="65"/>
      <c r="P2454" s="65"/>
      <c r="Q2454" s="65"/>
      <c r="R2454" s="65"/>
    </row>
    <row r="2455" spans="1:18" s="68" customFormat="1">
      <c r="A2455" s="61"/>
      <c r="B2455" s="62"/>
      <c r="C2455" s="62"/>
      <c r="D2455" s="63"/>
      <c r="E2455" s="61"/>
      <c r="F2455" s="61"/>
      <c r="G2455" s="61"/>
      <c r="H2455" s="64"/>
      <c r="I2455" s="74"/>
      <c r="K2455" s="65"/>
      <c r="L2455" s="65"/>
      <c r="M2455" s="65"/>
      <c r="N2455" s="65"/>
      <c r="O2455" s="65"/>
      <c r="P2455" s="65"/>
      <c r="Q2455" s="65"/>
      <c r="R2455" s="65"/>
    </row>
    <row r="2456" spans="1:18" s="68" customFormat="1">
      <c r="A2456" s="61"/>
      <c r="B2456" s="62"/>
      <c r="C2456" s="62"/>
      <c r="D2456" s="63"/>
      <c r="E2456" s="61"/>
      <c r="F2456" s="61"/>
      <c r="G2456" s="61"/>
      <c r="H2456" s="64"/>
      <c r="I2456" s="74"/>
      <c r="K2456" s="65"/>
      <c r="L2456" s="65"/>
      <c r="M2456" s="65"/>
      <c r="N2456" s="65"/>
      <c r="O2456" s="65"/>
      <c r="P2456" s="65"/>
      <c r="Q2456" s="65"/>
      <c r="R2456" s="65"/>
    </row>
    <row r="2457" spans="1:18" s="68" customFormat="1">
      <c r="A2457" s="61"/>
      <c r="B2457" s="62"/>
      <c r="C2457" s="62"/>
      <c r="D2457" s="63"/>
      <c r="E2457" s="61"/>
      <c r="F2457" s="61"/>
      <c r="G2457" s="61"/>
      <c r="H2457" s="64"/>
      <c r="I2457" s="74"/>
      <c r="K2457" s="65"/>
      <c r="L2457" s="65"/>
      <c r="M2457" s="65"/>
      <c r="N2457" s="65"/>
      <c r="O2457" s="65"/>
      <c r="P2457" s="65"/>
      <c r="Q2457" s="65"/>
      <c r="R2457" s="65"/>
    </row>
    <row r="2458" spans="1:18" s="68" customFormat="1">
      <c r="A2458" s="61"/>
      <c r="B2458" s="62"/>
      <c r="C2458" s="62"/>
      <c r="D2458" s="63"/>
      <c r="E2458" s="61"/>
      <c r="F2458" s="61"/>
      <c r="G2458" s="61"/>
      <c r="H2458" s="64"/>
      <c r="I2458" s="74"/>
      <c r="K2458" s="65"/>
      <c r="L2458" s="65"/>
      <c r="M2458" s="65"/>
      <c r="N2458" s="65"/>
      <c r="O2458" s="65"/>
      <c r="P2458" s="65"/>
      <c r="Q2458" s="65"/>
      <c r="R2458" s="65"/>
    </row>
    <row r="2459" spans="1:18" s="68" customFormat="1">
      <c r="A2459" s="61"/>
      <c r="B2459" s="62"/>
      <c r="C2459" s="62"/>
      <c r="D2459" s="63"/>
      <c r="E2459" s="61"/>
      <c r="F2459" s="61"/>
      <c r="G2459" s="61"/>
      <c r="H2459" s="64"/>
      <c r="I2459" s="74"/>
      <c r="K2459" s="65"/>
      <c r="L2459" s="65"/>
      <c r="M2459" s="65"/>
      <c r="N2459" s="65"/>
      <c r="O2459" s="65"/>
      <c r="P2459" s="65"/>
      <c r="Q2459" s="65"/>
      <c r="R2459" s="65"/>
    </row>
    <row r="2460" spans="1:18" s="68" customFormat="1">
      <c r="A2460" s="61"/>
      <c r="B2460" s="62"/>
      <c r="C2460" s="62"/>
      <c r="D2460" s="63"/>
      <c r="E2460" s="61"/>
      <c r="F2460" s="61"/>
      <c r="G2460" s="61"/>
      <c r="H2460" s="64"/>
      <c r="I2460" s="74"/>
      <c r="K2460" s="65"/>
      <c r="L2460" s="65"/>
      <c r="M2460" s="65"/>
      <c r="N2460" s="65"/>
      <c r="O2460" s="65"/>
      <c r="P2460" s="65"/>
      <c r="Q2460" s="65"/>
      <c r="R2460" s="65"/>
    </row>
    <row r="2461" spans="1:18" s="68" customFormat="1">
      <c r="A2461" s="61"/>
      <c r="B2461" s="62"/>
      <c r="C2461" s="62"/>
      <c r="D2461" s="63"/>
      <c r="E2461" s="61"/>
      <c r="F2461" s="61"/>
      <c r="G2461" s="61"/>
      <c r="H2461" s="64"/>
      <c r="I2461" s="74"/>
      <c r="K2461" s="65"/>
      <c r="L2461" s="65"/>
      <c r="M2461" s="65"/>
      <c r="N2461" s="65"/>
      <c r="O2461" s="65"/>
      <c r="P2461" s="65"/>
      <c r="Q2461" s="65"/>
      <c r="R2461" s="65"/>
    </row>
    <row r="2462" spans="1:18" s="68" customFormat="1">
      <c r="A2462" s="61"/>
      <c r="B2462" s="62"/>
      <c r="C2462" s="62"/>
      <c r="D2462" s="63"/>
      <c r="E2462" s="61"/>
      <c r="F2462" s="61"/>
      <c r="G2462" s="61"/>
      <c r="H2462" s="64"/>
      <c r="I2462" s="74"/>
      <c r="K2462" s="65"/>
      <c r="L2462" s="65"/>
      <c r="M2462" s="65"/>
      <c r="N2462" s="65"/>
      <c r="O2462" s="65"/>
      <c r="P2462" s="65"/>
      <c r="Q2462" s="65"/>
      <c r="R2462" s="65"/>
    </row>
    <row r="2463" spans="1:18" s="68" customFormat="1">
      <c r="A2463" s="61"/>
      <c r="B2463" s="62"/>
      <c r="C2463" s="62"/>
      <c r="D2463" s="63"/>
      <c r="E2463" s="61"/>
      <c r="F2463" s="61"/>
      <c r="G2463" s="61"/>
      <c r="H2463" s="64"/>
      <c r="I2463" s="74"/>
      <c r="K2463" s="65"/>
      <c r="L2463" s="65"/>
      <c r="M2463" s="65"/>
      <c r="N2463" s="65"/>
      <c r="O2463" s="65"/>
      <c r="P2463" s="65"/>
      <c r="Q2463" s="65"/>
      <c r="R2463" s="65"/>
    </row>
    <row r="2464" spans="1:18" s="68" customFormat="1">
      <c r="A2464" s="61"/>
      <c r="B2464" s="62"/>
      <c r="C2464" s="62"/>
      <c r="D2464" s="63"/>
      <c r="E2464" s="61"/>
      <c r="F2464" s="61"/>
      <c r="G2464" s="61"/>
      <c r="H2464" s="64"/>
      <c r="I2464" s="74"/>
      <c r="K2464" s="65"/>
      <c r="L2464" s="65"/>
      <c r="M2464" s="65"/>
      <c r="N2464" s="65"/>
      <c r="O2464" s="65"/>
      <c r="P2464" s="65"/>
      <c r="Q2464" s="65"/>
      <c r="R2464" s="65"/>
    </row>
    <row r="2465" spans="1:18" s="68" customFormat="1">
      <c r="A2465" s="61"/>
      <c r="B2465" s="62"/>
      <c r="C2465" s="62"/>
      <c r="D2465" s="63"/>
      <c r="E2465" s="61"/>
      <c r="F2465" s="61"/>
      <c r="G2465" s="61"/>
      <c r="H2465" s="64"/>
      <c r="I2465" s="74"/>
      <c r="K2465" s="65"/>
      <c r="L2465" s="65"/>
      <c r="M2465" s="65"/>
      <c r="N2465" s="65"/>
      <c r="O2465" s="65"/>
      <c r="P2465" s="65"/>
      <c r="Q2465" s="65"/>
      <c r="R2465" s="65"/>
    </row>
    <row r="2466" spans="1:18" s="68" customFormat="1">
      <c r="A2466" s="61"/>
      <c r="B2466" s="62"/>
      <c r="C2466" s="62"/>
      <c r="D2466" s="63"/>
      <c r="E2466" s="61"/>
      <c r="F2466" s="61"/>
      <c r="G2466" s="61"/>
      <c r="H2466" s="64"/>
      <c r="I2466" s="74"/>
      <c r="K2466" s="65"/>
      <c r="L2466" s="65"/>
      <c r="M2466" s="65"/>
      <c r="N2466" s="65"/>
      <c r="O2466" s="65"/>
      <c r="P2466" s="65"/>
      <c r="Q2466" s="65"/>
      <c r="R2466" s="65"/>
    </row>
    <row r="2467" spans="1:18" s="68" customFormat="1">
      <c r="A2467" s="61"/>
      <c r="B2467" s="62"/>
      <c r="C2467" s="62"/>
      <c r="D2467" s="63"/>
      <c r="E2467" s="61"/>
      <c r="F2467" s="61"/>
      <c r="G2467" s="61"/>
      <c r="H2467" s="64"/>
      <c r="I2467" s="74"/>
      <c r="K2467" s="65"/>
      <c r="L2467" s="65"/>
      <c r="M2467" s="65"/>
      <c r="N2467" s="65"/>
      <c r="O2467" s="65"/>
      <c r="P2467" s="65"/>
      <c r="Q2467" s="65"/>
      <c r="R2467" s="65"/>
    </row>
    <row r="2468" spans="1:18" s="68" customFormat="1">
      <c r="A2468" s="61"/>
      <c r="B2468" s="62"/>
      <c r="C2468" s="62"/>
      <c r="D2468" s="63"/>
      <c r="E2468" s="61"/>
      <c r="F2468" s="61"/>
      <c r="G2468" s="61"/>
      <c r="H2468" s="64"/>
      <c r="I2468" s="74"/>
      <c r="K2468" s="65"/>
      <c r="L2468" s="65"/>
      <c r="M2468" s="65"/>
      <c r="N2468" s="65"/>
      <c r="O2468" s="65"/>
      <c r="P2468" s="65"/>
      <c r="Q2468" s="65"/>
      <c r="R2468" s="65"/>
    </row>
    <row r="2469" spans="1:18" s="68" customFormat="1">
      <c r="A2469" s="61"/>
      <c r="B2469" s="62"/>
      <c r="C2469" s="62"/>
      <c r="D2469" s="63"/>
      <c r="E2469" s="61"/>
      <c r="F2469" s="61"/>
      <c r="G2469" s="61"/>
      <c r="H2469" s="64"/>
      <c r="I2469" s="74"/>
      <c r="K2469" s="65"/>
      <c r="L2469" s="65"/>
      <c r="M2469" s="65"/>
      <c r="N2469" s="65"/>
      <c r="O2469" s="65"/>
      <c r="P2469" s="65"/>
      <c r="Q2469" s="65"/>
      <c r="R2469" s="65"/>
    </row>
    <row r="2470" spans="1:18" s="68" customFormat="1">
      <c r="A2470" s="61"/>
      <c r="B2470" s="62"/>
      <c r="C2470" s="62"/>
      <c r="D2470" s="63"/>
      <c r="E2470" s="61"/>
      <c r="F2470" s="61"/>
      <c r="G2470" s="61"/>
      <c r="H2470" s="64"/>
      <c r="I2470" s="74"/>
      <c r="K2470" s="65"/>
      <c r="L2470" s="65"/>
      <c r="M2470" s="65"/>
      <c r="N2470" s="65"/>
      <c r="O2470" s="65"/>
      <c r="P2470" s="65"/>
      <c r="Q2470" s="65"/>
      <c r="R2470" s="65"/>
    </row>
    <row r="2471" spans="1:18" s="68" customFormat="1">
      <c r="A2471" s="61"/>
      <c r="B2471" s="62"/>
      <c r="C2471" s="62"/>
      <c r="D2471" s="63"/>
      <c r="E2471" s="61"/>
      <c r="F2471" s="61"/>
      <c r="G2471" s="61"/>
      <c r="H2471" s="64"/>
      <c r="I2471" s="74"/>
      <c r="K2471" s="65"/>
      <c r="L2471" s="65"/>
      <c r="M2471" s="65"/>
      <c r="N2471" s="65"/>
      <c r="O2471" s="65"/>
      <c r="P2471" s="65"/>
      <c r="Q2471" s="65"/>
      <c r="R2471" s="65"/>
    </row>
    <row r="2472" spans="1:18" s="68" customFormat="1">
      <c r="A2472" s="61"/>
      <c r="B2472" s="62"/>
      <c r="C2472" s="62"/>
      <c r="D2472" s="63"/>
      <c r="E2472" s="61"/>
      <c r="F2472" s="61"/>
      <c r="G2472" s="61"/>
      <c r="H2472" s="64"/>
      <c r="I2472" s="74"/>
      <c r="K2472" s="65"/>
      <c r="L2472" s="65"/>
      <c r="M2472" s="65"/>
      <c r="N2472" s="65"/>
      <c r="O2472" s="65"/>
      <c r="P2472" s="65"/>
      <c r="Q2472" s="65"/>
      <c r="R2472" s="65"/>
    </row>
    <row r="2473" spans="1:18" s="68" customFormat="1">
      <c r="A2473" s="61"/>
      <c r="B2473" s="62"/>
      <c r="C2473" s="62"/>
      <c r="D2473" s="63"/>
      <c r="E2473" s="61"/>
      <c r="F2473" s="61"/>
      <c r="G2473" s="61"/>
      <c r="H2473" s="64"/>
      <c r="I2473" s="74"/>
      <c r="K2473" s="65"/>
      <c r="L2473" s="65"/>
      <c r="M2473" s="65"/>
      <c r="N2473" s="65"/>
      <c r="O2473" s="65"/>
      <c r="P2473" s="65"/>
      <c r="Q2473" s="65"/>
      <c r="R2473" s="65"/>
    </row>
    <row r="2474" spans="1:18" s="68" customFormat="1">
      <c r="A2474" s="61"/>
      <c r="B2474" s="62"/>
      <c r="C2474" s="62"/>
      <c r="D2474" s="63"/>
      <c r="E2474" s="61"/>
      <c r="F2474" s="61"/>
      <c r="G2474" s="61"/>
      <c r="H2474" s="64"/>
      <c r="I2474" s="74"/>
      <c r="K2474" s="65"/>
      <c r="L2474" s="65"/>
      <c r="M2474" s="65"/>
      <c r="N2474" s="65"/>
      <c r="O2474" s="65"/>
      <c r="P2474" s="65"/>
      <c r="Q2474" s="65"/>
      <c r="R2474" s="65"/>
    </row>
    <row r="2475" spans="1:18" s="68" customFormat="1">
      <c r="A2475" s="61"/>
      <c r="B2475" s="62"/>
      <c r="C2475" s="62"/>
      <c r="D2475" s="63"/>
      <c r="E2475" s="61"/>
      <c r="F2475" s="61"/>
      <c r="G2475" s="61"/>
      <c r="H2475" s="64"/>
      <c r="I2475" s="74"/>
      <c r="K2475" s="65"/>
      <c r="L2475" s="65"/>
      <c r="M2475" s="65"/>
      <c r="N2475" s="65"/>
      <c r="O2475" s="65"/>
      <c r="P2475" s="65"/>
      <c r="Q2475" s="65"/>
      <c r="R2475" s="65"/>
    </row>
    <row r="2476" spans="1:18" s="68" customFormat="1">
      <c r="A2476" s="61"/>
      <c r="B2476" s="62"/>
      <c r="C2476" s="62"/>
      <c r="D2476" s="63"/>
      <c r="E2476" s="61"/>
      <c r="F2476" s="61"/>
      <c r="G2476" s="61"/>
      <c r="H2476" s="64"/>
      <c r="I2476" s="74"/>
      <c r="K2476" s="65"/>
      <c r="L2476" s="65"/>
      <c r="M2476" s="65"/>
      <c r="N2476" s="65"/>
      <c r="O2476" s="65"/>
      <c r="P2476" s="65"/>
      <c r="Q2476" s="65"/>
      <c r="R2476" s="65"/>
    </row>
    <row r="2477" spans="1:18" s="68" customFormat="1">
      <c r="A2477" s="61"/>
      <c r="B2477" s="62"/>
      <c r="C2477" s="62"/>
      <c r="D2477" s="63"/>
      <c r="E2477" s="61"/>
      <c r="F2477" s="61"/>
      <c r="G2477" s="61"/>
      <c r="H2477" s="64"/>
      <c r="I2477" s="74"/>
      <c r="K2477" s="65"/>
      <c r="L2477" s="65"/>
      <c r="M2477" s="65"/>
      <c r="N2477" s="65"/>
      <c r="O2477" s="65"/>
      <c r="P2477" s="65"/>
      <c r="Q2477" s="65"/>
      <c r="R2477" s="65"/>
    </row>
    <row r="2478" spans="1:18" s="68" customFormat="1">
      <c r="A2478" s="61"/>
      <c r="B2478" s="62"/>
      <c r="C2478" s="62"/>
      <c r="D2478" s="63"/>
      <c r="E2478" s="61"/>
      <c r="F2478" s="61"/>
      <c r="G2478" s="61"/>
      <c r="H2478" s="64"/>
      <c r="I2478" s="74"/>
      <c r="K2478" s="65"/>
      <c r="L2478" s="65"/>
      <c r="M2478" s="65"/>
      <c r="N2478" s="65"/>
      <c r="O2478" s="65"/>
      <c r="P2478" s="65"/>
      <c r="Q2478" s="65"/>
      <c r="R2478" s="65"/>
    </row>
    <row r="2479" spans="1:18" s="68" customFormat="1">
      <c r="A2479" s="61"/>
      <c r="B2479" s="62"/>
      <c r="C2479" s="62"/>
      <c r="D2479" s="63"/>
      <c r="E2479" s="61"/>
      <c r="F2479" s="61"/>
      <c r="G2479" s="61"/>
      <c r="H2479" s="64"/>
      <c r="I2479" s="74"/>
      <c r="K2479" s="65"/>
      <c r="L2479" s="65"/>
      <c r="M2479" s="65"/>
      <c r="N2479" s="65"/>
      <c r="O2479" s="65"/>
      <c r="P2479" s="65"/>
      <c r="Q2479" s="65"/>
      <c r="R2479" s="65"/>
    </row>
    <row r="2480" spans="1:18" s="68" customFormat="1">
      <c r="A2480" s="61"/>
      <c r="B2480" s="62"/>
      <c r="C2480" s="62"/>
      <c r="D2480" s="63"/>
      <c r="E2480" s="61"/>
      <c r="F2480" s="61"/>
      <c r="G2480" s="61"/>
      <c r="H2480" s="64"/>
      <c r="I2480" s="74"/>
      <c r="K2480" s="65"/>
      <c r="L2480" s="65"/>
      <c r="M2480" s="65"/>
      <c r="N2480" s="65"/>
      <c r="O2480" s="65"/>
      <c r="P2480" s="65"/>
      <c r="Q2480" s="65"/>
      <c r="R2480" s="65"/>
    </row>
    <row r="2481" spans="1:18" s="68" customFormat="1">
      <c r="A2481" s="61"/>
      <c r="B2481" s="62"/>
      <c r="C2481" s="62"/>
      <c r="D2481" s="63"/>
      <c r="E2481" s="61"/>
      <c r="F2481" s="61"/>
      <c r="G2481" s="61"/>
      <c r="H2481" s="64"/>
      <c r="I2481" s="74"/>
      <c r="K2481" s="65"/>
      <c r="L2481" s="65"/>
      <c r="M2481" s="65"/>
      <c r="N2481" s="65"/>
      <c r="O2481" s="65"/>
      <c r="P2481" s="65"/>
      <c r="Q2481" s="65"/>
      <c r="R2481" s="65"/>
    </row>
    <row r="2482" spans="1:18" s="68" customFormat="1">
      <c r="A2482" s="61"/>
      <c r="B2482" s="62"/>
      <c r="C2482" s="62"/>
      <c r="D2482" s="63"/>
      <c r="E2482" s="61"/>
      <c r="F2482" s="61"/>
      <c r="G2482" s="61"/>
      <c r="H2482" s="64"/>
      <c r="I2482" s="74"/>
      <c r="K2482" s="65"/>
      <c r="L2482" s="65"/>
      <c r="M2482" s="65"/>
      <c r="N2482" s="65"/>
      <c r="O2482" s="65"/>
      <c r="P2482" s="65"/>
      <c r="Q2482" s="65"/>
      <c r="R2482" s="65"/>
    </row>
    <row r="2483" spans="1:18" s="68" customFormat="1">
      <c r="A2483" s="61"/>
      <c r="B2483" s="62"/>
      <c r="C2483" s="62"/>
      <c r="D2483" s="63"/>
      <c r="E2483" s="61"/>
      <c r="F2483" s="61"/>
      <c r="G2483" s="61"/>
      <c r="H2483" s="64"/>
      <c r="I2483" s="74"/>
      <c r="K2483" s="65"/>
      <c r="L2483" s="65"/>
      <c r="M2483" s="65"/>
      <c r="N2483" s="65"/>
      <c r="O2483" s="65"/>
      <c r="P2483" s="65"/>
      <c r="Q2483" s="65"/>
      <c r="R2483" s="65"/>
    </row>
    <row r="2484" spans="1:18" s="68" customFormat="1">
      <c r="A2484" s="61"/>
      <c r="B2484" s="62"/>
      <c r="C2484" s="62"/>
      <c r="D2484" s="63"/>
      <c r="E2484" s="61"/>
      <c r="F2484" s="61"/>
      <c r="G2484" s="61"/>
      <c r="H2484" s="64"/>
      <c r="I2484" s="74"/>
      <c r="K2484" s="65"/>
      <c r="L2484" s="65"/>
      <c r="M2484" s="65"/>
      <c r="N2484" s="65"/>
      <c r="O2484" s="65"/>
      <c r="P2484" s="65"/>
      <c r="Q2484" s="65"/>
      <c r="R2484" s="65"/>
    </row>
    <row r="2485" spans="1:18" s="68" customFormat="1">
      <c r="A2485" s="61"/>
      <c r="B2485" s="62"/>
      <c r="C2485" s="62"/>
      <c r="D2485" s="63"/>
      <c r="E2485" s="61"/>
      <c r="F2485" s="61"/>
      <c r="G2485" s="61"/>
      <c r="H2485" s="64"/>
      <c r="I2485" s="74"/>
      <c r="K2485" s="65"/>
      <c r="L2485" s="65"/>
      <c r="M2485" s="65"/>
      <c r="N2485" s="65"/>
      <c r="O2485" s="65"/>
      <c r="P2485" s="65"/>
      <c r="Q2485" s="65"/>
      <c r="R2485" s="65"/>
    </row>
    <row r="2486" spans="1:18" s="68" customFormat="1">
      <c r="A2486" s="61"/>
      <c r="B2486" s="62"/>
      <c r="C2486" s="62"/>
      <c r="D2486" s="63"/>
      <c r="E2486" s="61"/>
      <c r="F2486" s="61"/>
      <c r="G2486" s="61"/>
      <c r="H2486" s="64"/>
      <c r="I2486" s="74"/>
      <c r="K2486" s="65"/>
      <c r="L2486" s="65"/>
      <c r="M2486" s="65"/>
      <c r="N2486" s="65"/>
      <c r="O2486" s="65"/>
      <c r="P2486" s="65"/>
      <c r="Q2486" s="65"/>
      <c r="R2486" s="65"/>
    </row>
    <row r="2487" spans="1:18" s="68" customFormat="1">
      <c r="A2487" s="61"/>
      <c r="B2487" s="62"/>
      <c r="C2487" s="62"/>
      <c r="D2487" s="63"/>
      <c r="E2487" s="61"/>
      <c r="F2487" s="61"/>
      <c r="G2487" s="61"/>
      <c r="H2487" s="64"/>
      <c r="I2487" s="74"/>
      <c r="K2487" s="65"/>
      <c r="L2487" s="65"/>
      <c r="M2487" s="65"/>
      <c r="N2487" s="65"/>
      <c r="O2487" s="65"/>
      <c r="P2487" s="65"/>
      <c r="Q2487" s="65"/>
      <c r="R2487" s="65"/>
    </row>
    <row r="2488" spans="1:18" s="68" customFormat="1">
      <c r="A2488" s="61"/>
      <c r="B2488" s="62"/>
      <c r="C2488" s="62"/>
      <c r="D2488" s="63"/>
      <c r="E2488" s="61"/>
      <c r="F2488" s="61"/>
      <c r="G2488" s="61"/>
      <c r="H2488" s="64"/>
      <c r="I2488" s="74"/>
      <c r="K2488" s="65"/>
      <c r="L2488" s="65"/>
      <c r="M2488" s="65"/>
      <c r="N2488" s="65"/>
      <c r="O2488" s="65"/>
      <c r="P2488" s="65"/>
      <c r="Q2488" s="65"/>
      <c r="R2488" s="65"/>
    </row>
    <row r="2489" spans="1:18" s="68" customFormat="1">
      <c r="A2489" s="61"/>
      <c r="B2489" s="62"/>
      <c r="C2489" s="62"/>
      <c r="D2489" s="63"/>
      <c r="E2489" s="61"/>
      <c r="F2489" s="61"/>
      <c r="G2489" s="61"/>
      <c r="H2489" s="64"/>
      <c r="I2489" s="74"/>
      <c r="K2489" s="65"/>
      <c r="L2489" s="65"/>
      <c r="M2489" s="65"/>
      <c r="N2489" s="65"/>
      <c r="O2489" s="65"/>
      <c r="P2489" s="65"/>
      <c r="Q2489" s="65"/>
      <c r="R2489" s="65"/>
    </row>
    <row r="2490" spans="1:18" s="68" customFormat="1">
      <c r="A2490" s="61"/>
      <c r="B2490" s="62"/>
      <c r="C2490" s="62"/>
      <c r="D2490" s="63"/>
      <c r="E2490" s="61"/>
      <c r="F2490" s="61"/>
      <c r="G2490" s="61"/>
      <c r="H2490" s="64"/>
      <c r="I2490" s="74"/>
      <c r="K2490" s="65"/>
      <c r="L2490" s="65"/>
      <c r="M2490" s="65"/>
      <c r="N2490" s="65"/>
      <c r="O2490" s="65"/>
      <c r="P2490" s="65"/>
      <c r="Q2490" s="65"/>
      <c r="R2490" s="65"/>
    </row>
    <row r="2491" spans="1:18" s="68" customFormat="1">
      <c r="A2491" s="61"/>
      <c r="B2491" s="62"/>
      <c r="C2491" s="62"/>
      <c r="D2491" s="63"/>
      <c r="E2491" s="61"/>
      <c r="F2491" s="61"/>
      <c r="G2491" s="61"/>
      <c r="H2491" s="64"/>
      <c r="I2491" s="74"/>
      <c r="K2491" s="65"/>
      <c r="L2491" s="65"/>
      <c r="M2491" s="65"/>
      <c r="N2491" s="65"/>
      <c r="O2491" s="65"/>
      <c r="P2491" s="65"/>
      <c r="Q2491" s="65"/>
      <c r="R2491" s="65"/>
    </row>
    <row r="2492" spans="1:18" s="68" customFormat="1">
      <c r="A2492" s="61"/>
      <c r="B2492" s="62"/>
      <c r="C2492" s="62"/>
      <c r="D2492" s="63"/>
      <c r="E2492" s="61"/>
      <c r="F2492" s="61"/>
      <c r="G2492" s="61"/>
      <c r="H2492" s="64"/>
      <c r="I2492" s="74"/>
      <c r="K2492" s="65"/>
      <c r="L2492" s="65"/>
      <c r="M2492" s="65"/>
      <c r="N2492" s="65"/>
      <c r="O2492" s="65"/>
      <c r="P2492" s="65"/>
      <c r="Q2492" s="65"/>
      <c r="R2492" s="65"/>
    </row>
    <row r="2493" spans="1:18" s="68" customFormat="1">
      <c r="A2493" s="61"/>
      <c r="B2493" s="62"/>
      <c r="C2493" s="62"/>
      <c r="D2493" s="63"/>
      <c r="E2493" s="61"/>
      <c r="F2493" s="61"/>
      <c r="G2493" s="61"/>
      <c r="H2493" s="64"/>
      <c r="I2493" s="74"/>
      <c r="K2493" s="65"/>
      <c r="L2493" s="65"/>
      <c r="M2493" s="65"/>
      <c r="N2493" s="65"/>
      <c r="O2493" s="65"/>
      <c r="P2493" s="65"/>
      <c r="Q2493" s="65"/>
      <c r="R2493" s="65"/>
    </row>
    <row r="2494" spans="1:18" s="68" customFormat="1">
      <c r="A2494" s="61"/>
      <c r="B2494" s="62"/>
      <c r="C2494" s="62"/>
      <c r="D2494" s="63"/>
      <c r="E2494" s="61"/>
      <c r="F2494" s="61"/>
      <c r="G2494" s="61"/>
      <c r="H2494" s="64"/>
      <c r="I2494" s="74"/>
      <c r="K2494" s="65"/>
      <c r="L2494" s="65"/>
      <c r="M2494" s="65"/>
      <c r="N2494" s="65"/>
      <c r="O2494" s="65"/>
      <c r="P2494" s="65"/>
      <c r="Q2494" s="65"/>
      <c r="R2494" s="65"/>
    </row>
    <row r="2495" spans="1:18" s="68" customFormat="1">
      <c r="A2495" s="61"/>
      <c r="B2495" s="62"/>
      <c r="C2495" s="62"/>
      <c r="D2495" s="63"/>
      <c r="E2495" s="61"/>
      <c r="F2495" s="61"/>
      <c r="G2495" s="61"/>
      <c r="H2495" s="64"/>
      <c r="I2495" s="74"/>
      <c r="K2495" s="65"/>
      <c r="L2495" s="65"/>
      <c r="M2495" s="65"/>
      <c r="N2495" s="65"/>
      <c r="O2495" s="65"/>
      <c r="P2495" s="65"/>
      <c r="Q2495" s="65"/>
      <c r="R2495" s="65"/>
    </row>
    <row r="2496" spans="1:18" s="68" customFormat="1">
      <c r="A2496" s="61"/>
      <c r="B2496" s="62"/>
      <c r="C2496" s="62"/>
      <c r="D2496" s="63"/>
      <c r="E2496" s="61"/>
      <c r="F2496" s="61"/>
      <c r="G2496" s="61"/>
      <c r="H2496" s="64"/>
      <c r="I2496" s="74"/>
      <c r="K2496" s="65"/>
      <c r="L2496" s="65"/>
      <c r="M2496" s="65"/>
      <c r="N2496" s="65"/>
      <c r="O2496" s="65"/>
      <c r="P2496" s="65"/>
      <c r="Q2496" s="65"/>
      <c r="R2496" s="65"/>
    </row>
    <row r="2497" spans="1:18" s="68" customFormat="1">
      <c r="A2497" s="61"/>
      <c r="B2497" s="62"/>
      <c r="C2497" s="62"/>
      <c r="D2497" s="63"/>
      <c r="E2497" s="61"/>
      <c r="F2497" s="61"/>
      <c r="G2497" s="61"/>
      <c r="H2497" s="64"/>
      <c r="I2497" s="74"/>
      <c r="K2497" s="65"/>
      <c r="L2497" s="65"/>
      <c r="M2497" s="65"/>
      <c r="N2497" s="65"/>
      <c r="O2497" s="65"/>
      <c r="P2497" s="65"/>
      <c r="Q2497" s="65"/>
      <c r="R2497" s="65"/>
    </row>
    <row r="2498" spans="1:18" s="68" customFormat="1">
      <c r="A2498" s="61"/>
      <c r="B2498" s="62"/>
      <c r="C2498" s="62"/>
      <c r="D2498" s="63"/>
      <c r="E2498" s="61"/>
      <c r="F2498" s="61"/>
      <c r="G2498" s="61"/>
      <c r="H2498" s="64"/>
      <c r="I2498" s="74"/>
      <c r="K2498" s="65"/>
      <c r="L2498" s="65"/>
      <c r="M2498" s="65"/>
      <c r="N2498" s="65"/>
      <c r="O2498" s="65"/>
      <c r="P2498" s="65"/>
      <c r="Q2498" s="65"/>
      <c r="R2498" s="65"/>
    </row>
    <row r="2499" spans="1:18" s="68" customFormat="1">
      <c r="A2499" s="61"/>
      <c r="B2499" s="62"/>
      <c r="C2499" s="62"/>
      <c r="D2499" s="63"/>
      <c r="E2499" s="61"/>
      <c r="F2499" s="61"/>
      <c r="G2499" s="61"/>
      <c r="H2499" s="64"/>
      <c r="I2499" s="74"/>
      <c r="K2499" s="65"/>
      <c r="L2499" s="65"/>
      <c r="M2499" s="65"/>
      <c r="N2499" s="65"/>
      <c r="O2499" s="65"/>
      <c r="P2499" s="65"/>
      <c r="Q2499" s="65"/>
      <c r="R2499" s="65"/>
    </row>
    <row r="2500" spans="1:18" s="68" customFormat="1">
      <c r="A2500" s="61"/>
      <c r="B2500" s="62"/>
      <c r="C2500" s="62"/>
      <c r="D2500" s="63"/>
      <c r="E2500" s="61"/>
      <c r="F2500" s="61"/>
      <c r="G2500" s="61"/>
      <c r="H2500" s="64"/>
      <c r="I2500" s="74"/>
      <c r="K2500" s="65"/>
      <c r="L2500" s="65"/>
      <c r="M2500" s="65"/>
      <c r="N2500" s="65"/>
      <c r="O2500" s="65"/>
      <c r="P2500" s="65"/>
      <c r="Q2500" s="65"/>
      <c r="R2500" s="65"/>
    </row>
    <row r="2501" spans="1:18" s="68" customFormat="1">
      <c r="A2501" s="61"/>
      <c r="B2501" s="62"/>
      <c r="C2501" s="62"/>
      <c r="D2501" s="63"/>
      <c r="E2501" s="61"/>
      <c r="F2501" s="61"/>
      <c r="G2501" s="61"/>
      <c r="H2501" s="64"/>
      <c r="I2501" s="74"/>
      <c r="K2501" s="65"/>
      <c r="L2501" s="65"/>
      <c r="M2501" s="65"/>
      <c r="N2501" s="65"/>
      <c r="O2501" s="65"/>
      <c r="P2501" s="65"/>
      <c r="Q2501" s="65"/>
      <c r="R2501" s="65"/>
    </row>
    <row r="2502" spans="1:18" s="68" customFormat="1">
      <c r="A2502" s="61"/>
      <c r="B2502" s="62"/>
      <c r="C2502" s="62"/>
      <c r="D2502" s="63"/>
      <c r="E2502" s="61"/>
      <c r="F2502" s="61"/>
      <c r="G2502" s="61"/>
      <c r="H2502" s="64"/>
      <c r="I2502" s="74"/>
      <c r="K2502" s="65"/>
      <c r="L2502" s="65"/>
      <c r="M2502" s="65"/>
      <c r="N2502" s="65"/>
      <c r="O2502" s="65"/>
      <c r="P2502" s="65"/>
      <c r="Q2502" s="65"/>
      <c r="R2502" s="65"/>
    </row>
    <row r="2503" spans="1:18" s="68" customFormat="1">
      <c r="A2503" s="61"/>
      <c r="B2503" s="62"/>
      <c r="C2503" s="62"/>
      <c r="D2503" s="63"/>
      <c r="E2503" s="61"/>
      <c r="F2503" s="61"/>
      <c r="G2503" s="61"/>
      <c r="H2503" s="64"/>
      <c r="I2503" s="74"/>
      <c r="K2503" s="65"/>
      <c r="L2503" s="65"/>
      <c r="M2503" s="65"/>
      <c r="N2503" s="65"/>
      <c r="O2503" s="65"/>
      <c r="P2503" s="65"/>
      <c r="Q2503" s="65"/>
      <c r="R2503" s="65"/>
    </row>
    <row r="2504" spans="1:18" s="68" customFormat="1">
      <c r="A2504" s="61"/>
      <c r="B2504" s="62"/>
      <c r="C2504" s="62"/>
      <c r="D2504" s="63"/>
      <c r="E2504" s="61"/>
      <c r="F2504" s="61"/>
      <c r="G2504" s="61"/>
      <c r="H2504" s="64"/>
      <c r="I2504" s="74"/>
      <c r="K2504" s="65"/>
      <c r="L2504" s="65"/>
      <c r="M2504" s="65"/>
      <c r="N2504" s="65"/>
      <c r="O2504" s="65"/>
      <c r="P2504" s="65"/>
      <c r="Q2504" s="65"/>
      <c r="R2504" s="65"/>
    </row>
    <row r="2505" spans="1:18" s="68" customFormat="1">
      <c r="A2505" s="61"/>
      <c r="B2505" s="62"/>
      <c r="C2505" s="62"/>
      <c r="D2505" s="63"/>
      <c r="E2505" s="61"/>
      <c r="F2505" s="61"/>
      <c r="G2505" s="61"/>
      <c r="H2505" s="64"/>
      <c r="I2505" s="74"/>
      <c r="K2505" s="65"/>
      <c r="L2505" s="65"/>
      <c r="M2505" s="65"/>
      <c r="N2505" s="65"/>
      <c r="O2505" s="65"/>
      <c r="P2505" s="65"/>
      <c r="Q2505" s="65"/>
      <c r="R2505" s="65"/>
    </row>
    <row r="2506" spans="1:18" s="68" customFormat="1">
      <c r="A2506" s="61"/>
      <c r="B2506" s="62"/>
      <c r="C2506" s="62"/>
      <c r="D2506" s="63"/>
      <c r="E2506" s="61"/>
      <c r="F2506" s="61"/>
      <c r="G2506" s="61"/>
      <c r="H2506" s="64"/>
      <c r="I2506" s="74"/>
      <c r="K2506" s="65"/>
      <c r="L2506" s="65"/>
      <c r="M2506" s="65"/>
      <c r="N2506" s="65"/>
      <c r="O2506" s="65"/>
      <c r="P2506" s="65"/>
      <c r="Q2506" s="65"/>
      <c r="R2506" s="65"/>
    </row>
    <row r="2507" spans="1:18" s="68" customFormat="1">
      <c r="A2507" s="61"/>
      <c r="B2507" s="62"/>
      <c r="C2507" s="62"/>
      <c r="D2507" s="63"/>
      <c r="E2507" s="61"/>
      <c r="F2507" s="61"/>
      <c r="G2507" s="61"/>
      <c r="H2507" s="64"/>
      <c r="I2507" s="74"/>
      <c r="K2507" s="65"/>
      <c r="L2507" s="65"/>
      <c r="M2507" s="65"/>
      <c r="N2507" s="65"/>
      <c r="O2507" s="65"/>
      <c r="P2507" s="65"/>
      <c r="Q2507" s="65"/>
      <c r="R2507" s="65"/>
    </row>
    <row r="2508" spans="1:18" s="68" customFormat="1">
      <c r="A2508" s="61"/>
      <c r="B2508" s="62"/>
      <c r="C2508" s="62"/>
      <c r="D2508" s="63"/>
      <c r="E2508" s="61"/>
      <c r="F2508" s="61"/>
      <c r="G2508" s="61"/>
      <c r="H2508" s="64"/>
      <c r="I2508" s="74"/>
      <c r="K2508" s="65"/>
      <c r="L2508" s="65"/>
      <c r="M2508" s="65"/>
      <c r="N2508" s="65"/>
      <c r="O2508" s="65"/>
      <c r="P2508" s="65"/>
      <c r="Q2508" s="65"/>
      <c r="R2508" s="65"/>
    </row>
    <row r="2509" spans="1:18" s="68" customFormat="1">
      <c r="A2509" s="61"/>
      <c r="B2509" s="62"/>
      <c r="C2509" s="62"/>
      <c r="D2509" s="63"/>
      <c r="E2509" s="61"/>
      <c r="F2509" s="61"/>
      <c r="G2509" s="61"/>
      <c r="H2509" s="64"/>
      <c r="I2509" s="74"/>
      <c r="K2509" s="65"/>
      <c r="L2509" s="65"/>
      <c r="M2509" s="65"/>
      <c r="N2509" s="65"/>
      <c r="O2509" s="65"/>
      <c r="P2509" s="65"/>
      <c r="Q2509" s="65"/>
      <c r="R2509" s="65"/>
    </row>
    <row r="2510" spans="1:18" s="68" customFormat="1">
      <c r="A2510" s="61"/>
      <c r="B2510" s="62"/>
      <c r="C2510" s="62"/>
      <c r="D2510" s="63"/>
      <c r="E2510" s="61"/>
      <c r="F2510" s="61"/>
      <c r="G2510" s="61"/>
      <c r="H2510" s="64"/>
      <c r="I2510" s="74"/>
      <c r="K2510" s="65"/>
      <c r="L2510" s="65"/>
      <c r="M2510" s="65"/>
      <c r="N2510" s="65"/>
      <c r="O2510" s="65"/>
      <c r="P2510" s="65"/>
      <c r="Q2510" s="65"/>
      <c r="R2510" s="65"/>
    </row>
    <row r="2511" spans="1:18" s="68" customFormat="1">
      <c r="A2511" s="61"/>
      <c r="B2511" s="62"/>
      <c r="C2511" s="62"/>
      <c r="D2511" s="63"/>
      <c r="E2511" s="61"/>
      <c r="F2511" s="61"/>
      <c r="G2511" s="61"/>
      <c r="H2511" s="64"/>
      <c r="I2511" s="74"/>
      <c r="K2511" s="65"/>
      <c r="L2511" s="65"/>
      <c r="M2511" s="65"/>
      <c r="N2511" s="65"/>
      <c r="O2511" s="65"/>
      <c r="P2511" s="65"/>
      <c r="Q2511" s="65"/>
      <c r="R2511" s="65"/>
    </row>
    <row r="2512" spans="1:18" s="68" customFormat="1">
      <c r="A2512" s="61"/>
      <c r="B2512" s="62"/>
      <c r="C2512" s="62"/>
      <c r="D2512" s="63"/>
      <c r="E2512" s="61"/>
      <c r="F2512" s="61"/>
      <c r="G2512" s="61"/>
      <c r="H2512" s="64"/>
      <c r="I2512" s="74"/>
      <c r="K2512" s="65"/>
      <c r="L2512" s="65"/>
      <c r="M2512" s="65"/>
      <c r="N2512" s="65"/>
      <c r="O2512" s="65"/>
      <c r="P2512" s="65"/>
      <c r="Q2512" s="65"/>
      <c r="R2512" s="65"/>
    </row>
    <row r="2513" spans="1:18" s="68" customFormat="1">
      <c r="A2513" s="61"/>
      <c r="B2513" s="62"/>
      <c r="C2513" s="62"/>
      <c r="D2513" s="63"/>
      <c r="E2513" s="61"/>
      <c r="F2513" s="61"/>
      <c r="G2513" s="61"/>
      <c r="H2513" s="64"/>
      <c r="I2513" s="74"/>
      <c r="K2513" s="65"/>
      <c r="L2513" s="65"/>
      <c r="M2513" s="65"/>
      <c r="N2513" s="65"/>
      <c r="O2513" s="65"/>
      <c r="P2513" s="65"/>
      <c r="Q2513" s="65"/>
      <c r="R2513" s="65"/>
    </row>
    <row r="2514" spans="1:18" s="68" customFormat="1">
      <c r="A2514" s="61"/>
      <c r="B2514" s="62"/>
      <c r="C2514" s="62"/>
      <c r="D2514" s="63"/>
      <c r="E2514" s="61"/>
      <c r="F2514" s="61"/>
      <c r="G2514" s="61"/>
      <c r="H2514" s="64"/>
      <c r="I2514" s="74"/>
      <c r="K2514" s="65"/>
      <c r="L2514" s="65"/>
      <c r="M2514" s="65"/>
      <c r="N2514" s="65"/>
      <c r="O2514" s="65"/>
      <c r="P2514" s="65"/>
      <c r="Q2514" s="65"/>
      <c r="R2514" s="65"/>
    </row>
    <row r="2515" spans="1:18" s="68" customFormat="1">
      <c r="A2515" s="61"/>
      <c r="B2515" s="62"/>
      <c r="C2515" s="62"/>
      <c r="D2515" s="63"/>
      <c r="E2515" s="61"/>
      <c r="F2515" s="61"/>
      <c r="G2515" s="61"/>
      <c r="H2515" s="64"/>
      <c r="I2515" s="74"/>
      <c r="K2515" s="65"/>
      <c r="L2515" s="65"/>
      <c r="M2515" s="65"/>
      <c r="N2515" s="65"/>
      <c r="O2515" s="65"/>
      <c r="P2515" s="65"/>
      <c r="Q2515" s="65"/>
      <c r="R2515" s="65"/>
    </row>
    <row r="2516" spans="1:18" s="68" customFormat="1">
      <c r="A2516" s="61"/>
      <c r="B2516" s="62"/>
      <c r="C2516" s="62"/>
      <c r="D2516" s="63"/>
      <c r="E2516" s="61"/>
      <c r="F2516" s="61"/>
      <c r="G2516" s="61"/>
      <c r="H2516" s="64"/>
      <c r="I2516" s="74"/>
      <c r="K2516" s="65"/>
      <c r="L2516" s="65"/>
      <c r="M2516" s="65"/>
      <c r="N2516" s="65"/>
      <c r="O2516" s="65"/>
      <c r="P2516" s="65"/>
      <c r="Q2516" s="65"/>
      <c r="R2516" s="65"/>
    </row>
    <row r="2517" spans="1:18" s="68" customFormat="1">
      <c r="A2517" s="61"/>
      <c r="B2517" s="62"/>
      <c r="C2517" s="62"/>
      <c r="D2517" s="63"/>
      <c r="E2517" s="61"/>
      <c r="F2517" s="61"/>
      <c r="G2517" s="61"/>
      <c r="H2517" s="64"/>
      <c r="I2517" s="74"/>
      <c r="K2517" s="65"/>
      <c r="L2517" s="65"/>
      <c r="M2517" s="65"/>
      <c r="N2517" s="65"/>
      <c r="O2517" s="65"/>
      <c r="P2517" s="65"/>
      <c r="Q2517" s="65"/>
      <c r="R2517" s="65"/>
    </row>
    <row r="2518" spans="1:18" s="68" customFormat="1">
      <c r="A2518" s="61"/>
      <c r="B2518" s="62"/>
      <c r="C2518" s="62"/>
      <c r="D2518" s="63"/>
      <c r="E2518" s="61"/>
      <c r="F2518" s="61"/>
      <c r="G2518" s="61"/>
      <c r="H2518" s="64"/>
      <c r="I2518" s="74"/>
      <c r="K2518" s="65"/>
      <c r="L2518" s="65"/>
      <c r="M2518" s="65"/>
      <c r="N2518" s="65"/>
      <c r="O2518" s="65"/>
      <c r="P2518" s="65"/>
      <c r="Q2518" s="65"/>
      <c r="R2518" s="65"/>
    </row>
    <row r="2519" spans="1:18" s="68" customFormat="1">
      <c r="A2519" s="61"/>
      <c r="B2519" s="62"/>
      <c r="C2519" s="62"/>
      <c r="D2519" s="63"/>
      <c r="E2519" s="61"/>
      <c r="F2519" s="61"/>
      <c r="G2519" s="61"/>
      <c r="H2519" s="64"/>
      <c r="I2519" s="74"/>
      <c r="K2519" s="65"/>
      <c r="L2519" s="65"/>
      <c r="M2519" s="65"/>
      <c r="N2519" s="65"/>
      <c r="O2519" s="65"/>
      <c r="P2519" s="65"/>
      <c r="Q2519" s="65"/>
      <c r="R2519" s="65"/>
    </row>
    <row r="2520" spans="1:18" s="68" customFormat="1">
      <c r="A2520" s="61"/>
      <c r="B2520" s="62"/>
      <c r="C2520" s="62"/>
      <c r="D2520" s="63"/>
      <c r="E2520" s="61"/>
      <c r="F2520" s="61"/>
      <c r="G2520" s="61"/>
      <c r="H2520" s="64"/>
      <c r="I2520" s="74"/>
      <c r="K2520" s="65"/>
      <c r="L2520" s="65"/>
      <c r="M2520" s="65"/>
      <c r="N2520" s="65"/>
      <c r="O2520" s="65"/>
      <c r="P2520" s="65"/>
      <c r="Q2520" s="65"/>
      <c r="R2520" s="65"/>
    </row>
    <row r="2521" spans="1:18" s="68" customFormat="1">
      <c r="A2521" s="61"/>
      <c r="B2521" s="62"/>
      <c r="C2521" s="62"/>
      <c r="D2521" s="63"/>
      <c r="E2521" s="61"/>
      <c r="F2521" s="61"/>
      <c r="G2521" s="61"/>
      <c r="H2521" s="64"/>
      <c r="I2521" s="74"/>
      <c r="K2521" s="65"/>
      <c r="L2521" s="65"/>
      <c r="M2521" s="65"/>
      <c r="N2521" s="65"/>
      <c r="O2521" s="65"/>
      <c r="P2521" s="65"/>
      <c r="Q2521" s="65"/>
      <c r="R2521" s="65"/>
    </row>
    <row r="2522" spans="1:18" s="68" customFormat="1">
      <c r="A2522" s="61"/>
      <c r="B2522" s="62"/>
      <c r="C2522" s="62"/>
      <c r="D2522" s="63"/>
      <c r="E2522" s="61"/>
      <c r="F2522" s="61"/>
      <c r="G2522" s="61"/>
      <c r="H2522" s="64"/>
      <c r="I2522" s="74"/>
      <c r="K2522" s="65"/>
      <c r="L2522" s="65"/>
      <c r="M2522" s="65"/>
      <c r="N2522" s="65"/>
      <c r="O2522" s="65"/>
      <c r="P2522" s="65"/>
      <c r="Q2522" s="65"/>
      <c r="R2522" s="65"/>
    </row>
    <row r="2523" spans="1:18" s="68" customFormat="1">
      <c r="A2523" s="61"/>
      <c r="B2523" s="62"/>
      <c r="C2523" s="62"/>
      <c r="D2523" s="63"/>
      <c r="E2523" s="61"/>
      <c r="F2523" s="61"/>
      <c r="G2523" s="61"/>
      <c r="H2523" s="64"/>
      <c r="I2523" s="74"/>
      <c r="K2523" s="65"/>
      <c r="L2523" s="65"/>
      <c r="M2523" s="65"/>
      <c r="N2523" s="65"/>
      <c r="O2523" s="65"/>
      <c r="P2523" s="65"/>
      <c r="Q2523" s="65"/>
      <c r="R2523" s="65"/>
    </row>
    <row r="2524" spans="1:18" s="68" customFormat="1">
      <c r="A2524" s="61"/>
      <c r="B2524" s="62"/>
      <c r="C2524" s="62"/>
      <c r="D2524" s="63"/>
      <c r="E2524" s="61"/>
      <c r="F2524" s="61"/>
      <c r="G2524" s="61"/>
      <c r="H2524" s="64"/>
      <c r="I2524" s="74"/>
      <c r="K2524" s="65"/>
      <c r="L2524" s="65"/>
      <c r="M2524" s="65"/>
      <c r="N2524" s="65"/>
      <c r="O2524" s="65"/>
      <c r="P2524" s="65"/>
      <c r="Q2524" s="65"/>
      <c r="R2524" s="65"/>
    </row>
    <row r="2525" spans="1:18" s="68" customFormat="1">
      <c r="A2525" s="61"/>
      <c r="B2525" s="62"/>
      <c r="C2525" s="62"/>
      <c r="D2525" s="63"/>
      <c r="E2525" s="61"/>
      <c r="F2525" s="61"/>
      <c r="G2525" s="61"/>
      <c r="H2525" s="64"/>
      <c r="I2525" s="74"/>
      <c r="K2525" s="65"/>
      <c r="L2525" s="65"/>
      <c r="M2525" s="65"/>
      <c r="N2525" s="65"/>
      <c r="O2525" s="65"/>
      <c r="P2525" s="65"/>
      <c r="Q2525" s="65"/>
      <c r="R2525" s="65"/>
    </row>
    <row r="2526" spans="1:18" s="68" customFormat="1">
      <c r="A2526" s="61"/>
      <c r="B2526" s="62"/>
      <c r="C2526" s="62"/>
      <c r="D2526" s="63"/>
      <c r="E2526" s="61"/>
      <c r="F2526" s="61"/>
      <c r="G2526" s="61"/>
      <c r="H2526" s="64"/>
      <c r="I2526" s="74"/>
      <c r="K2526" s="65"/>
      <c r="L2526" s="65"/>
      <c r="M2526" s="65"/>
      <c r="N2526" s="65"/>
      <c r="O2526" s="65"/>
      <c r="P2526" s="65"/>
      <c r="Q2526" s="65"/>
      <c r="R2526" s="65"/>
    </row>
    <row r="2527" spans="1:18" s="68" customFormat="1">
      <c r="A2527" s="61"/>
      <c r="B2527" s="62"/>
      <c r="C2527" s="62"/>
      <c r="D2527" s="63"/>
      <c r="E2527" s="61"/>
      <c r="F2527" s="61"/>
      <c r="G2527" s="61"/>
      <c r="H2527" s="64"/>
      <c r="I2527" s="74"/>
      <c r="K2527" s="65"/>
      <c r="L2527" s="65"/>
      <c r="M2527" s="65"/>
      <c r="N2527" s="65"/>
      <c r="O2527" s="65"/>
      <c r="P2527" s="65"/>
      <c r="Q2527" s="65"/>
      <c r="R2527" s="65"/>
    </row>
    <row r="2528" spans="1:18" s="68" customFormat="1">
      <c r="A2528" s="61"/>
      <c r="B2528" s="62"/>
      <c r="C2528" s="62"/>
      <c r="D2528" s="63"/>
      <c r="E2528" s="61"/>
      <c r="F2528" s="61"/>
      <c r="G2528" s="61"/>
      <c r="H2528" s="64"/>
      <c r="I2528" s="74"/>
      <c r="K2528" s="65"/>
      <c r="L2528" s="65"/>
      <c r="M2528" s="65"/>
      <c r="N2528" s="65"/>
      <c r="O2528" s="65"/>
      <c r="P2528" s="65"/>
      <c r="Q2528" s="65"/>
      <c r="R2528" s="65"/>
    </row>
    <row r="2529" spans="1:18" s="68" customFormat="1">
      <c r="A2529" s="61"/>
      <c r="B2529" s="62"/>
      <c r="C2529" s="62"/>
      <c r="D2529" s="63"/>
      <c r="E2529" s="61"/>
      <c r="F2529" s="61"/>
      <c r="G2529" s="61"/>
      <c r="H2529" s="64"/>
      <c r="I2529" s="74"/>
      <c r="K2529" s="65"/>
      <c r="L2529" s="65"/>
      <c r="M2529" s="65"/>
      <c r="N2529" s="65"/>
      <c r="O2529" s="65"/>
      <c r="P2529" s="65"/>
      <c r="Q2529" s="65"/>
      <c r="R2529" s="65"/>
    </row>
    <row r="2530" spans="1:18" s="68" customFormat="1">
      <c r="A2530" s="61"/>
      <c r="B2530" s="62"/>
      <c r="C2530" s="62"/>
      <c r="D2530" s="63"/>
      <c r="E2530" s="61"/>
      <c r="F2530" s="61"/>
      <c r="G2530" s="61"/>
      <c r="H2530" s="64"/>
      <c r="I2530" s="74"/>
      <c r="K2530" s="65"/>
      <c r="L2530" s="65"/>
      <c r="M2530" s="65"/>
      <c r="N2530" s="65"/>
      <c r="O2530" s="65"/>
      <c r="P2530" s="65"/>
      <c r="Q2530" s="65"/>
      <c r="R2530" s="65"/>
    </row>
    <row r="2531" spans="1:18" s="68" customFormat="1">
      <c r="A2531" s="61"/>
      <c r="B2531" s="62"/>
      <c r="C2531" s="62"/>
      <c r="D2531" s="63"/>
      <c r="E2531" s="61"/>
      <c r="F2531" s="61"/>
      <c r="G2531" s="61"/>
      <c r="H2531" s="64"/>
      <c r="I2531" s="74"/>
      <c r="K2531" s="65"/>
      <c r="L2531" s="65"/>
      <c r="M2531" s="65"/>
      <c r="N2531" s="65"/>
      <c r="O2531" s="65"/>
      <c r="P2531" s="65"/>
      <c r="Q2531" s="65"/>
      <c r="R2531" s="65"/>
    </row>
    <row r="2532" spans="1:18" s="68" customFormat="1">
      <c r="A2532" s="61"/>
      <c r="B2532" s="62"/>
      <c r="C2532" s="62"/>
      <c r="D2532" s="63"/>
      <c r="E2532" s="61"/>
      <c r="F2532" s="61"/>
      <c r="G2532" s="61"/>
      <c r="H2532" s="64"/>
      <c r="I2532" s="74"/>
      <c r="K2532" s="65"/>
      <c r="L2532" s="65"/>
      <c r="M2532" s="65"/>
      <c r="N2532" s="65"/>
      <c r="O2532" s="65"/>
      <c r="P2532" s="65"/>
      <c r="Q2532" s="65"/>
      <c r="R2532" s="65"/>
    </row>
    <row r="2533" spans="1:18" s="68" customFormat="1">
      <c r="A2533" s="61"/>
      <c r="B2533" s="62"/>
      <c r="C2533" s="62"/>
      <c r="D2533" s="63"/>
      <c r="E2533" s="61"/>
      <c r="F2533" s="61"/>
      <c r="G2533" s="61"/>
      <c r="H2533" s="64"/>
      <c r="I2533" s="74"/>
      <c r="K2533" s="65"/>
      <c r="L2533" s="65"/>
      <c r="M2533" s="65"/>
      <c r="N2533" s="65"/>
      <c r="O2533" s="65"/>
      <c r="P2533" s="65"/>
      <c r="Q2533" s="65"/>
      <c r="R2533" s="65"/>
    </row>
    <row r="2534" spans="1:18" s="68" customFormat="1">
      <c r="A2534" s="61"/>
      <c r="B2534" s="62"/>
      <c r="C2534" s="62"/>
      <c r="D2534" s="63"/>
      <c r="E2534" s="61"/>
      <c r="F2534" s="61"/>
      <c r="G2534" s="61"/>
      <c r="H2534" s="64"/>
      <c r="I2534" s="74"/>
      <c r="K2534" s="65"/>
      <c r="L2534" s="65"/>
      <c r="M2534" s="65"/>
      <c r="N2534" s="65"/>
      <c r="O2534" s="65"/>
      <c r="P2534" s="65"/>
      <c r="Q2534" s="65"/>
      <c r="R2534" s="65"/>
    </row>
    <row r="2535" spans="1:18" s="68" customFormat="1">
      <c r="A2535" s="61"/>
      <c r="B2535" s="62"/>
      <c r="C2535" s="62"/>
      <c r="D2535" s="63"/>
      <c r="E2535" s="61"/>
      <c r="F2535" s="61"/>
      <c r="G2535" s="61"/>
      <c r="H2535" s="64"/>
      <c r="I2535" s="74"/>
      <c r="K2535" s="65"/>
      <c r="L2535" s="65"/>
      <c r="M2535" s="65"/>
      <c r="N2535" s="65"/>
      <c r="O2535" s="65"/>
      <c r="P2535" s="65"/>
      <c r="Q2535" s="65"/>
      <c r="R2535" s="65"/>
    </row>
    <row r="2536" spans="1:18" s="68" customFormat="1">
      <c r="A2536" s="61"/>
      <c r="B2536" s="62"/>
      <c r="C2536" s="62"/>
      <c r="D2536" s="63"/>
      <c r="E2536" s="61"/>
      <c r="F2536" s="61"/>
      <c r="G2536" s="61"/>
      <c r="H2536" s="64"/>
      <c r="I2536" s="74"/>
      <c r="K2536" s="65"/>
      <c r="L2536" s="65"/>
      <c r="M2536" s="65"/>
      <c r="N2536" s="65"/>
      <c r="O2536" s="65"/>
      <c r="P2536" s="65"/>
      <c r="Q2536" s="65"/>
      <c r="R2536" s="65"/>
    </row>
    <row r="2537" spans="1:18" s="68" customFormat="1">
      <c r="A2537" s="61"/>
      <c r="B2537" s="62"/>
      <c r="C2537" s="62"/>
      <c r="D2537" s="63"/>
      <c r="E2537" s="61"/>
      <c r="F2537" s="61"/>
      <c r="G2537" s="61"/>
      <c r="H2537" s="64"/>
      <c r="I2537" s="74"/>
      <c r="K2537" s="65"/>
      <c r="L2537" s="65"/>
      <c r="M2537" s="65"/>
      <c r="N2537" s="65"/>
      <c r="O2537" s="65"/>
      <c r="P2537" s="65"/>
      <c r="Q2537" s="65"/>
      <c r="R2537" s="65"/>
    </row>
    <row r="2538" spans="1:18" s="68" customFormat="1">
      <c r="A2538" s="61"/>
      <c r="B2538" s="62"/>
      <c r="C2538" s="62"/>
      <c r="D2538" s="63"/>
      <c r="E2538" s="61"/>
      <c r="F2538" s="61"/>
      <c r="G2538" s="61"/>
      <c r="H2538" s="64"/>
      <c r="I2538" s="74"/>
      <c r="K2538" s="65"/>
      <c r="L2538" s="65"/>
      <c r="M2538" s="65"/>
      <c r="N2538" s="65"/>
      <c r="O2538" s="65"/>
      <c r="P2538" s="65"/>
      <c r="Q2538" s="65"/>
      <c r="R2538" s="65"/>
    </row>
    <row r="2539" spans="1:18" s="68" customFormat="1">
      <c r="A2539" s="61"/>
      <c r="B2539" s="62"/>
      <c r="C2539" s="62"/>
      <c r="D2539" s="63"/>
      <c r="E2539" s="61"/>
      <c r="F2539" s="61"/>
      <c r="G2539" s="61"/>
      <c r="H2539" s="64"/>
      <c r="I2539" s="74"/>
      <c r="K2539" s="65"/>
      <c r="L2539" s="65"/>
      <c r="M2539" s="65"/>
      <c r="N2539" s="65"/>
      <c r="O2539" s="65"/>
      <c r="P2539" s="65"/>
      <c r="Q2539" s="65"/>
      <c r="R2539" s="65"/>
    </row>
    <row r="2540" spans="1:18" s="68" customFormat="1">
      <c r="A2540" s="61"/>
      <c r="B2540" s="62"/>
      <c r="C2540" s="62"/>
      <c r="D2540" s="63"/>
      <c r="E2540" s="61"/>
      <c r="F2540" s="61"/>
      <c r="G2540" s="61"/>
      <c r="H2540" s="64"/>
      <c r="I2540" s="74"/>
      <c r="K2540" s="65"/>
      <c r="L2540" s="65"/>
      <c r="M2540" s="65"/>
      <c r="N2540" s="65"/>
      <c r="O2540" s="65"/>
      <c r="P2540" s="65"/>
      <c r="Q2540" s="65"/>
      <c r="R2540" s="65"/>
    </row>
    <row r="2541" spans="1:18" s="68" customFormat="1">
      <c r="A2541" s="61"/>
      <c r="B2541" s="62"/>
      <c r="C2541" s="62"/>
      <c r="D2541" s="63"/>
      <c r="E2541" s="61"/>
      <c r="F2541" s="61"/>
      <c r="G2541" s="61"/>
      <c r="H2541" s="64"/>
      <c r="I2541" s="74"/>
      <c r="K2541" s="65"/>
      <c r="L2541" s="65"/>
      <c r="M2541" s="65"/>
      <c r="N2541" s="65"/>
      <c r="O2541" s="65"/>
      <c r="P2541" s="65"/>
      <c r="Q2541" s="65"/>
      <c r="R2541" s="65"/>
    </row>
    <row r="2542" spans="1:18" s="68" customFormat="1">
      <c r="A2542" s="61"/>
      <c r="B2542" s="62"/>
      <c r="C2542" s="62"/>
      <c r="D2542" s="63"/>
      <c r="E2542" s="61"/>
      <c r="F2542" s="61"/>
      <c r="G2542" s="61"/>
      <c r="H2542" s="64"/>
      <c r="I2542" s="74"/>
      <c r="K2542" s="65"/>
      <c r="L2542" s="65"/>
      <c r="M2542" s="65"/>
      <c r="N2542" s="65"/>
      <c r="O2542" s="65"/>
      <c r="P2542" s="65"/>
      <c r="Q2542" s="65"/>
      <c r="R2542" s="65"/>
    </row>
    <row r="2543" spans="1:18" s="68" customFormat="1">
      <c r="A2543" s="61"/>
      <c r="B2543" s="62"/>
      <c r="C2543" s="62"/>
      <c r="D2543" s="63"/>
      <c r="E2543" s="61"/>
      <c r="F2543" s="61"/>
      <c r="G2543" s="61"/>
      <c r="H2543" s="64"/>
      <c r="I2543" s="74"/>
      <c r="K2543" s="65"/>
      <c r="L2543" s="65"/>
      <c r="M2543" s="65"/>
      <c r="N2543" s="65"/>
      <c r="O2543" s="65"/>
      <c r="P2543" s="65"/>
      <c r="Q2543" s="65"/>
      <c r="R2543" s="65"/>
    </row>
    <row r="2544" spans="1:18" s="68" customFormat="1">
      <c r="A2544" s="61"/>
      <c r="B2544" s="62"/>
      <c r="C2544" s="62"/>
      <c r="D2544" s="63"/>
      <c r="E2544" s="61"/>
      <c r="F2544" s="61"/>
      <c r="G2544" s="61"/>
      <c r="H2544" s="64"/>
      <c r="I2544" s="74"/>
      <c r="K2544" s="65"/>
      <c r="L2544" s="65"/>
      <c r="M2544" s="65"/>
      <c r="N2544" s="65"/>
      <c r="O2544" s="65"/>
      <c r="P2544" s="65"/>
      <c r="Q2544" s="65"/>
      <c r="R2544" s="65"/>
    </row>
    <row r="2545" spans="1:18" s="68" customFormat="1">
      <c r="A2545" s="61"/>
      <c r="B2545" s="62"/>
      <c r="C2545" s="62"/>
      <c r="D2545" s="63"/>
      <c r="E2545" s="61"/>
      <c r="F2545" s="61"/>
      <c r="G2545" s="61"/>
      <c r="H2545" s="64"/>
      <c r="I2545" s="74"/>
      <c r="K2545" s="65"/>
      <c r="L2545" s="65"/>
      <c r="M2545" s="65"/>
      <c r="N2545" s="65"/>
      <c r="O2545" s="65"/>
      <c r="P2545" s="65"/>
      <c r="Q2545" s="65"/>
      <c r="R2545" s="65"/>
    </row>
    <row r="2546" spans="1:18" s="68" customFormat="1">
      <c r="A2546" s="61"/>
      <c r="B2546" s="62"/>
      <c r="C2546" s="62"/>
      <c r="D2546" s="63"/>
      <c r="E2546" s="61"/>
      <c r="F2546" s="61"/>
      <c r="G2546" s="61"/>
      <c r="H2546" s="64"/>
      <c r="I2546" s="74"/>
      <c r="K2546" s="65"/>
      <c r="L2546" s="65"/>
      <c r="M2546" s="65"/>
      <c r="N2546" s="65"/>
      <c r="O2546" s="65"/>
      <c r="P2546" s="65"/>
      <c r="Q2546" s="65"/>
      <c r="R2546" s="65"/>
    </row>
    <row r="2547" spans="1:18" s="68" customFormat="1">
      <c r="A2547" s="61"/>
      <c r="B2547" s="62"/>
      <c r="C2547" s="62"/>
      <c r="D2547" s="63"/>
      <c r="E2547" s="61"/>
      <c r="F2547" s="61"/>
      <c r="G2547" s="61"/>
      <c r="H2547" s="64"/>
      <c r="I2547" s="74"/>
      <c r="K2547" s="65"/>
      <c r="L2547" s="65"/>
      <c r="M2547" s="65"/>
      <c r="N2547" s="65"/>
      <c r="O2547" s="65"/>
      <c r="P2547" s="65"/>
      <c r="Q2547" s="65"/>
      <c r="R2547" s="65"/>
    </row>
    <row r="2548" spans="1:18" s="68" customFormat="1">
      <c r="A2548" s="61"/>
      <c r="B2548" s="62"/>
      <c r="C2548" s="62"/>
      <c r="D2548" s="63"/>
      <c r="E2548" s="61"/>
      <c r="F2548" s="61"/>
      <c r="G2548" s="61"/>
      <c r="H2548" s="64"/>
      <c r="I2548" s="74"/>
      <c r="K2548" s="65"/>
      <c r="L2548" s="65"/>
      <c r="M2548" s="65"/>
      <c r="N2548" s="65"/>
      <c r="O2548" s="65"/>
      <c r="P2548" s="65"/>
      <c r="Q2548" s="65"/>
      <c r="R2548" s="65"/>
    </row>
    <row r="2549" spans="1:18" s="68" customFormat="1">
      <c r="A2549" s="61"/>
      <c r="B2549" s="62"/>
      <c r="C2549" s="62"/>
      <c r="D2549" s="63"/>
      <c r="E2549" s="61"/>
      <c r="F2549" s="61"/>
      <c r="G2549" s="61"/>
      <c r="H2549" s="64"/>
      <c r="I2549" s="74"/>
      <c r="K2549" s="65"/>
      <c r="L2549" s="65"/>
      <c r="M2549" s="65"/>
      <c r="N2549" s="65"/>
      <c r="O2549" s="65"/>
      <c r="P2549" s="65"/>
      <c r="Q2549" s="65"/>
      <c r="R2549" s="65"/>
    </row>
    <row r="2550" spans="1:18" s="68" customFormat="1">
      <c r="A2550" s="61"/>
      <c r="B2550" s="62"/>
      <c r="C2550" s="62"/>
      <c r="D2550" s="63"/>
      <c r="E2550" s="61"/>
      <c r="F2550" s="61"/>
      <c r="G2550" s="61"/>
      <c r="H2550" s="64"/>
      <c r="I2550" s="74"/>
      <c r="K2550" s="65"/>
      <c r="L2550" s="65"/>
      <c r="M2550" s="65"/>
      <c r="N2550" s="65"/>
      <c r="O2550" s="65"/>
      <c r="P2550" s="65"/>
      <c r="Q2550" s="65"/>
      <c r="R2550" s="65"/>
    </row>
    <row r="2551" spans="1:18" s="68" customFormat="1">
      <c r="A2551" s="61"/>
      <c r="B2551" s="62"/>
      <c r="C2551" s="62"/>
      <c r="D2551" s="63"/>
      <c r="E2551" s="61"/>
      <c r="F2551" s="61"/>
      <c r="G2551" s="61"/>
      <c r="H2551" s="64"/>
      <c r="I2551" s="74"/>
      <c r="K2551" s="65"/>
      <c r="L2551" s="65"/>
      <c r="M2551" s="65"/>
      <c r="N2551" s="65"/>
      <c r="O2551" s="65"/>
      <c r="P2551" s="65"/>
      <c r="Q2551" s="65"/>
      <c r="R2551" s="65"/>
    </row>
    <row r="2552" spans="1:18" s="68" customFormat="1">
      <c r="A2552" s="61"/>
      <c r="B2552" s="62"/>
      <c r="C2552" s="62"/>
      <c r="D2552" s="63"/>
      <c r="E2552" s="61"/>
      <c r="F2552" s="61"/>
      <c r="G2552" s="61"/>
      <c r="H2552" s="64"/>
      <c r="I2552" s="74"/>
      <c r="K2552" s="65"/>
      <c r="L2552" s="65"/>
      <c r="M2552" s="65"/>
      <c r="N2552" s="65"/>
      <c r="O2552" s="65"/>
      <c r="P2552" s="65"/>
      <c r="Q2552" s="65"/>
      <c r="R2552" s="65"/>
    </row>
    <row r="2553" spans="1:18" s="68" customFormat="1">
      <c r="A2553" s="61"/>
      <c r="B2553" s="62"/>
      <c r="C2553" s="62"/>
      <c r="D2553" s="63"/>
      <c r="E2553" s="61"/>
      <c r="F2553" s="61"/>
      <c r="G2553" s="61"/>
      <c r="H2553" s="64"/>
      <c r="I2553" s="74"/>
      <c r="K2553" s="65"/>
      <c r="L2553" s="65"/>
      <c r="M2553" s="65"/>
      <c r="N2553" s="65"/>
      <c r="O2553" s="65"/>
      <c r="P2553" s="65"/>
      <c r="Q2553" s="65"/>
      <c r="R2553" s="65"/>
    </row>
    <row r="2554" spans="1:18" s="68" customFormat="1">
      <c r="A2554" s="61"/>
      <c r="B2554" s="62"/>
      <c r="C2554" s="62"/>
      <c r="D2554" s="63"/>
      <c r="E2554" s="61"/>
      <c r="F2554" s="61"/>
      <c r="G2554" s="61"/>
      <c r="H2554" s="64"/>
      <c r="I2554" s="74"/>
      <c r="K2554" s="65"/>
      <c r="L2554" s="65"/>
      <c r="M2554" s="65"/>
      <c r="N2554" s="65"/>
      <c r="O2554" s="65"/>
      <c r="P2554" s="65"/>
      <c r="Q2554" s="65"/>
      <c r="R2554" s="65"/>
    </row>
    <row r="2555" spans="1:18" s="68" customFormat="1">
      <c r="A2555" s="61"/>
      <c r="B2555" s="62"/>
      <c r="C2555" s="62"/>
      <c r="D2555" s="63"/>
      <c r="E2555" s="61"/>
      <c r="F2555" s="61"/>
      <c r="G2555" s="61"/>
      <c r="H2555" s="64"/>
      <c r="I2555" s="74"/>
      <c r="K2555" s="65"/>
      <c r="L2555" s="65"/>
      <c r="M2555" s="65"/>
      <c r="N2555" s="65"/>
      <c r="O2555" s="65"/>
      <c r="P2555" s="65"/>
      <c r="Q2555" s="65"/>
      <c r="R2555" s="65"/>
    </row>
    <row r="2556" spans="1:18" s="68" customFormat="1">
      <c r="A2556" s="61"/>
      <c r="B2556" s="62"/>
      <c r="C2556" s="62"/>
      <c r="D2556" s="63"/>
      <c r="E2556" s="61"/>
      <c r="F2556" s="61"/>
      <c r="G2556" s="61"/>
      <c r="H2556" s="64"/>
      <c r="I2556" s="74"/>
      <c r="K2556" s="65"/>
      <c r="L2556" s="65"/>
      <c r="M2556" s="65"/>
      <c r="N2556" s="65"/>
      <c r="O2556" s="65"/>
      <c r="P2556" s="65"/>
      <c r="Q2556" s="65"/>
      <c r="R2556" s="65"/>
    </row>
    <row r="2557" spans="1:18" s="68" customFormat="1">
      <c r="A2557" s="61"/>
      <c r="B2557" s="62"/>
      <c r="C2557" s="62"/>
      <c r="D2557" s="63"/>
      <c r="E2557" s="61"/>
      <c r="F2557" s="61"/>
      <c r="G2557" s="61"/>
      <c r="H2557" s="64"/>
      <c r="I2557" s="74"/>
      <c r="K2557" s="65"/>
      <c r="L2557" s="65"/>
      <c r="M2557" s="65"/>
      <c r="N2557" s="65"/>
      <c r="O2557" s="65"/>
      <c r="P2557" s="65"/>
      <c r="Q2557" s="65"/>
      <c r="R2557" s="65"/>
    </row>
    <row r="2558" spans="1:18" s="68" customFormat="1">
      <c r="A2558" s="61"/>
      <c r="B2558" s="62"/>
      <c r="C2558" s="62"/>
      <c r="D2558" s="63"/>
      <c r="E2558" s="61"/>
      <c r="F2558" s="61"/>
      <c r="G2558" s="61"/>
      <c r="H2558" s="64"/>
      <c r="I2558" s="74"/>
      <c r="K2558" s="65"/>
      <c r="L2558" s="65"/>
      <c r="M2558" s="65"/>
      <c r="N2558" s="65"/>
      <c r="O2558" s="65"/>
      <c r="P2558" s="65"/>
      <c r="Q2558" s="65"/>
      <c r="R2558" s="65"/>
    </row>
    <row r="2559" spans="1:18" s="68" customFormat="1">
      <c r="A2559" s="61"/>
      <c r="B2559" s="62"/>
      <c r="C2559" s="62"/>
      <c r="D2559" s="63"/>
      <c r="E2559" s="61"/>
      <c r="F2559" s="61"/>
      <c r="G2559" s="61"/>
      <c r="H2559" s="64"/>
      <c r="I2559" s="74"/>
      <c r="K2559" s="65"/>
      <c r="L2559" s="65"/>
      <c r="M2559" s="65"/>
      <c r="N2559" s="65"/>
      <c r="O2559" s="65"/>
      <c r="P2559" s="65"/>
      <c r="Q2559" s="65"/>
      <c r="R2559" s="65"/>
    </row>
    <row r="2560" spans="1:18" s="68" customFormat="1">
      <c r="A2560" s="61"/>
      <c r="B2560" s="62"/>
      <c r="C2560" s="62"/>
      <c r="D2560" s="63"/>
      <c r="E2560" s="61"/>
      <c r="F2560" s="61"/>
      <c r="G2560" s="61"/>
      <c r="H2560" s="64"/>
      <c r="I2560" s="74"/>
      <c r="K2560" s="65"/>
      <c r="L2560" s="65"/>
      <c r="M2560" s="65"/>
      <c r="N2560" s="65"/>
      <c r="O2560" s="65"/>
      <c r="P2560" s="65"/>
      <c r="Q2560" s="65"/>
      <c r="R2560" s="65"/>
    </row>
    <row r="2561" spans="1:18" s="68" customFormat="1">
      <c r="A2561" s="61"/>
      <c r="B2561" s="62"/>
      <c r="C2561" s="62"/>
      <c r="D2561" s="63"/>
      <c r="E2561" s="61"/>
      <c r="F2561" s="61"/>
      <c r="G2561" s="61"/>
      <c r="H2561" s="64"/>
      <c r="I2561" s="74"/>
      <c r="K2561" s="65"/>
      <c r="L2561" s="65"/>
      <c r="M2561" s="65"/>
      <c r="N2561" s="65"/>
      <c r="O2561" s="65"/>
      <c r="P2561" s="65"/>
      <c r="Q2561" s="65"/>
      <c r="R2561" s="65"/>
    </row>
    <row r="2562" spans="1:18" s="68" customFormat="1">
      <c r="A2562" s="61"/>
      <c r="B2562" s="62"/>
      <c r="C2562" s="62"/>
      <c r="D2562" s="63"/>
      <c r="E2562" s="61"/>
      <c r="F2562" s="61"/>
      <c r="G2562" s="61"/>
      <c r="H2562" s="64"/>
      <c r="I2562" s="74"/>
      <c r="K2562" s="65"/>
      <c r="L2562" s="65"/>
      <c r="M2562" s="65"/>
      <c r="N2562" s="65"/>
      <c r="O2562" s="65"/>
      <c r="P2562" s="65"/>
      <c r="Q2562" s="65"/>
      <c r="R2562" s="65"/>
    </row>
    <row r="2563" spans="1:18" s="68" customFormat="1">
      <c r="A2563" s="61"/>
      <c r="B2563" s="62"/>
      <c r="C2563" s="62"/>
      <c r="D2563" s="63"/>
      <c r="E2563" s="61"/>
      <c r="F2563" s="61"/>
      <c r="G2563" s="61"/>
      <c r="H2563" s="64"/>
      <c r="I2563" s="74"/>
      <c r="K2563" s="65"/>
      <c r="L2563" s="65"/>
      <c r="M2563" s="65"/>
      <c r="N2563" s="65"/>
      <c r="O2563" s="65"/>
      <c r="P2563" s="65"/>
      <c r="Q2563" s="65"/>
      <c r="R2563" s="65"/>
    </row>
    <row r="2564" spans="1:18" s="68" customFormat="1">
      <c r="A2564" s="61"/>
      <c r="B2564" s="62"/>
      <c r="C2564" s="62"/>
      <c r="D2564" s="63"/>
      <c r="E2564" s="61"/>
      <c r="F2564" s="61"/>
      <c r="G2564" s="61"/>
      <c r="H2564" s="64"/>
      <c r="I2564" s="74"/>
      <c r="K2564" s="65"/>
      <c r="L2564" s="65"/>
      <c r="M2564" s="65"/>
      <c r="N2564" s="65"/>
      <c r="O2564" s="65"/>
      <c r="P2564" s="65"/>
      <c r="Q2564" s="65"/>
      <c r="R2564" s="65"/>
    </row>
    <row r="2565" spans="1:18" s="68" customFormat="1">
      <c r="A2565" s="61"/>
      <c r="B2565" s="62"/>
      <c r="C2565" s="62"/>
      <c r="D2565" s="63"/>
      <c r="E2565" s="61"/>
      <c r="F2565" s="61"/>
      <c r="G2565" s="61"/>
      <c r="H2565" s="64"/>
      <c r="I2565" s="74"/>
      <c r="K2565" s="65"/>
      <c r="L2565" s="65"/>
      <c r="M2565" s="65"/>
      <c r="N2565" s="65"/>
      <c r="O2565" s="65"/>
      <c r="P2565" s="65"/>
      <c r="Q2565" s="65"/>
      <c r="R2565" s="65"/>
    </row>
    <row r="2566" spans="1:18" s="68" customFormat="1">
      <c r="A2566" s="61"/>
      <c r="B2566" s="62"/>
      <c r="C2566" s="62"/>
      <c r="D2566" s="63"/>
      <c r="E2566" s="61"/>
      <c r="F2566" s="61"/>
      <c r="G2566" s="61"/>
      <c r="H2566" s="64"/>
      <c r="I2566" s="74"/>
      <c r="K2566" s="65"/>
      <c r="L2566" s="65"/>
      <c r="M2566" s="65"/>
      <c r="N2566" s="65"/>
      <c r="O2566" s="65"/>
      <c r="P2566" s="65"/>
      <c r="Q2566" s="65"/>
      <c r="R2566" s="65"/>
    </row>
    <row r="2567" spans="1:18" s="68" customFormat="1">
      <c r="A2567" s="61"/>
      <c r="B2567" s="62"/>
      <c r="C2567" s="62"/>
      <c r="D2567" s="63"/>
      <c r="E2567" s="61"/>
      <c r="F2567" s="61"/>
      <c r="G2567" s="61"/>
      <c r="H2567" s="64"/>
      <c r="I2567" s="74"/>
      <c r="K2567" s="65"/>
      <c r="L2567" s="65"/>
      <c r="M2567" s="65"/>
      <c r="N2567" s="65"/>
      <c r="O2567" s="65"/>
      <c r="P2567" s="65"/>
      <c r="Q2567" s="65"/>
      <c r="R2567" s="65"/>
    </row>
    <row r="2568" spans="1:18" s="68" customFormat="1">
      <c r="A2568" s="61"/>
      <c r="B2568" s="62"/>
      <c r="C2568" s="62"/>
      <c r="D2568" s="63"/>
      <c r="E2568" s="61"/>
      <c r="F2568" s="61"/>
      <c r="G2568" s="61"/>
      <c r="H2568" s="64"/>
      <c r="I2568" s="74"/>
      <c r="K2568" s="65"/>
      <c r="L2568" s="65"/>
      <c r="M2568" s="65"/>
      <c r="N2568" s="65"/>
      <c r="O2568" s="65"/>
      <c r="P2568" s="65"/>
      <c r="Q2568" s="65"/>
      <c r="R2568" s="65"/>
    </row>
    <row r="2569" spans="1:18" s="68" customFormat="1">
      <c r="A2569" s="61"/>
      <c r="B2569" s="62"/>
      <c r="C2569" s="62"/>
      <c r="D2569" s="63"/>
      <c r="E2569" s="61"/>
      <c r="F2569" s="61"/>
      <c r="G2569" s="61"/>
      <c r="H2569" s="64"/>
      <c r="I2569" s="74"/>
      <c r="K2569" s="65"/>
      <c r="L2569" s="65"/>
      <c r="M2569" s="65"/>
      <c r="N2569" s="65"/>
      <c r="O2569" s="65"/>
      <c r="P2569" s="65"/>
      <c r="Q2569" s="65"/>
      <c r="R2569" s="65"/>
    </row>
    <row r="2570" spans="1:18" s="68" customFormat="1">
      <c r="A2570" s="61"/>
      <c r="B2570" s="62"/>
      <c r="C2570" s="62"/>
      <c r="D2570" s="63"/>
      <c r="E2570" s="61"/>
      <c r="F2570" s="61"/>
      <c r="G2570" s="61"/>
      <c r="H2570" s="64"/>
      <c r="I2570" s="74"/>
      <c r="K2570" s="65"/>
      <c r="L2570" s="65"/>
      <c r="M2570" s="65"/>
      <c r="N2570" s="65"/>
      <c r="O2570" s="65"/>
      <c r="P2570" s="65"/>
      <c r="Q2570" s="65"/>
      <c r="R2570" s="65"/>
    </row>
    <row r="2571" spans="1:18" s="68" customFormat="1">
      <c r="A2571" s="61"/>
      <c r="B2571" s="62"/>
      <c r="C2571" s="62"/>
      <c r="D2571" s="63"/>
      <c r="E2571" s="61"/>
      <c r="F2571" s="61"/>
      <c r="G2571" s="61"/>
      <c r="H2571" s="64"/>
      <c r="I2571" s="74"/>
      <c r="K2571" s="65"/>
      <c r="L2571" s="65"/>
      <c r="M2571" s="65"/>
      <c r="N2571" s="65"/>
      <c r="O2571" s="65"/>
      <c r="P2571" s="65"/>
      <c r="Q2571" s="65"/>
      <c r="R2571" s="65"/>
    </row>
    <row r="2572" spans="1:18" s="68" customFormat="1">
      <c r="A2572" s="61"/>
      <c r="B2572" s="62"/>
      <c r="C2572" s="62"/>
      <c r="D2572" s="63"/>
      <c r="E2572" s="61"/>
      <c r="F2572" s="61"/>
      <c r="G2572" s="61"/>
      <c r="H2572" s="64"/>
      <c r="I2572" s="74"/>
      <c r="K2572" s="65"/>
      <c r="L2572" s="65"/>
      <c r="M2572" s="65"/>
      <c r="N2572" s="65"/>
      <c r="O2572" s="65"/>
      <c r="P2572" s="65"/>
      <c r="Q2572" s="65"/>
      <c r="R2572" s="65"/>
    </row>
    <row r="2573" spans="1:18" s="68" customFormat="1">
      <c r="A2573" s="61"/>
      <c r="B2573" s="62"/>
      <c r="C2573" s="62"/>
      <c r="D2573" s="63"/>
      <c r="E2573" s="61"/>
      <c r="F2573" s="61"/>
      <c r="G2573" s="61"/>
      <c r="H2573" s="64"/>
      <c r="I2573" s="74"/>
      <c r="K2573" s="65"/>
      <c r="L2573" s="65"/>
      <c r="M2573" s="65"/>
      <c r="N2573" s="65"/>
      <c r="O2573" s="65"/>
      <c r="P2573" s="65"/>
      <c r="Q2573" s="65"/>
      <c r="R2573" s="65"/>
    </row>
    <row r="2574" spans="1:18" s="68" customFormat="1">
      <c r="A2574" s="61"/>
      <c r="B2574" s="62"/>
      <c r="C2574" s="62"/>
      <c r="D2574" s="63"/>
      <c r="E2574" s="61"/>
      <c r="F2574" s="61"/>
      <c r="G2574" s="61"/>
      <c r="H2574" s="64"/>
      <c r="I2574" s="74"/>
      <c r="K2574" s="65"/>
      <c r="L2574" s="65"/>
      <c r="M2574" s="65"/>
      <c r="N2574" s="65"/>
      <c r="O2574" s="65"/>
      <c r="P2574" s="65"/>
      <c r="Q2574" s="65"/>
      <c r="R2574" s="65"/>
    </row>
    <row r="2575" spans="1:18" s="68" customFormat="1">
      <c r="A2575" s="61"/>
      <c r="B2575" s="62"/>
      <c r="C2575" s="62"/>
      <c r="D2575" s="63"/>
      <c r="E2575" s="61"/>
      <c r="F2575" s="61"/>
      <c r="G2575" s="61"/>
      <c r="H2575" s="64"/>
      <c r="I2575" s="74"/>
      <c r="K2575" s="65"/>
      <c r="L2575" s="65"/>
      <c r="M2575" s="65"/>
      <c r="N2575" s="65"/>
      <c r="O2575" s="65"/>
      <c r="P2575" s="65"/>
      <c r="Q2575" s="65"/>
      <c r="R2575" s="65"/>
    </row>
    <row r="2576" spans="1:18" s="68" customFormat="1">
      <c r="A2576" s="61"/>
      <c r="B2576" s="62"/>
      <c r="C2576" s="62"/>
      <c r="D2576" s="63"/>
      <c r="E2576" s="61"/>
      <c r="F2576" s="61"/>
      <c r="G2576" s="61"/>
      <c r="H2576" s="64"/>
      <c r="I2576" s="74"/>
      <c r="K2576" s="65"/>
      <c r="L2576" s="65"/>
      <c r="M2576" s="65"/>
      <c r="N2576" s="65"/>
      <c r="O2576" s="65"/>
      <c r="P2576" s="65"/>
      <c r="Q2576" s="65"/>
      <c r="R2576" s="65"/>
    </row>
    <row r="2577" spans="1:18" s="68" customFormat="1">
      <c r="A2577" s="61"/>
      <c r="B2577" s="62"/>
      <c r="C2577" s="62"/>
      <c r="D2577" s="63"/>
      <c r="E2577" s="61"/>
      <c r="F2577" s="61"/>
      <c r="G2577" s="61"/>
      <c r="H2577" s="64"/>
      <c r="I2577" s="74"/>
      <c r="K2577" s="65"/>
      <c r="L2577" s="65"/>
      <c r="M2577" s="65"/>
      <c r="N2577" s="65"/>
      <c r="O2577" s="65"/>
      <c r="P2577" s="65"/>
      <c r="Q2577" s="65"/>
      <c r="R2577" s="65"/>
    </row>
    <row r="2578" spans="1:18" s="68" customFormat="1">
      <c r="A2578" s="61"/>
      <c r="B2578" s="62"/>
      <c r="C2578" s="62"/>
      <c r="D2578" s="63"/>
      <c r="E2578" s="61"/>
      <c r="F2578" s="61"/>
      <c r="G2578" s="61"/>
      <c r="H2578" s="64"/>
      <c r="I2578" s="74"/>
      <c r="K2578" s="65"/>
      <c r="L2578" s="65"/>
      <c r="M2578" s="65"/>
      <c r="N2578" s="65"/>
      <c r="O2578" s="65"/>
      <c r="P2578" s="65"/>
      <c r="Q2578" s="65"/>
      <c r="R2578" s="65"/>
    </row>
    <row r="2579" spans="1:18" s="68" customFormat="1">
      <c r="A2579" s="61"/>
      <c r="B2579" s="62"/>
      <c r="C2579" s="62"/>
      <c r="D2579" s="63"/>
      <c r="E2579" s="61"/>
      <c r="F2579" s="61"/>
      <c r="G2579" s="61"/>
      <c r="H2579" s="64"/>
      <c r="I2579" s="74"/>
      <c r="K2579" s="65"/>
      <c r="L2579" s="65"/>
      <c r="M2579" s="65"/>
      <c r="N2579" s="65"/>
      <c r="O2579" s="65"/>
      <c r="P2579" s="65"/>
      <c r="Q2579" s="65"/>
      <c r="R2579" s="65"/>
    </row>
    <row r="2580" spans="1:18" s="68" customFormat="1">
      <c r="A2580" s="61"/>
      <c r="B2580" s="62"/>
      <c r="C2580" s="62"/>
      <c r="D2580" s="63"/>
      <c r="E2580" s="61"/>
      <c r="F2580" s="61"/>
      <c r="G2580" s="61"/>
      <c r="H2580" s="64"/>
      <c r="I2580" s="74"/>
      <c r="K2580" s="65"/>
      <c r="L2580" s="65"/>
      <c r="M2580" s="65"/>
      <c r="N2580" s="65"/>
      <c r="O2580" s="65"/>
      <c r="P2580" s="65"/>
      <c r="Q2580" s="65"/>
      <c r="R2580" s="65"/>
    </row>
    <row r="2581" spans="1:18" s="68" customFormat="1">
      <c r="A2581" s="61"/>
      <c r="B2581" s="62"/>
      <c r="C2581" s="62"/>
      <c r="D2581" s="63"/>
      <c r="E2581" s="61"/>
      <c r="F2581" s="61"/>
      <c r="G2581" s="61"/>
      <c r="H2581" s="64"/>
      <c r="I2581" s="74"/>
      <c r="K2581" s="65"/>
      <c r="L2581" s="65"/>
      <c r="M2581" s="65"/>
      <c r="N2581" s="65"/>
      <c r="O2581" s="65"/>
      <c r="P2581" s="65"/>
      <c r="Q2581" s="65"/>
      <c r="R2581" s="65"/>
    </row>
    <row r="2582" spans="1:18" s="68" customFormat="1">
      <c r="A2582" s="61"/>
      <c r="B2582" s="62"/>
      <c r="C2582" s="62"/>
      <c r="D2582" s="63"/>
      <c r="E2582" s="61"/>
      <c r="F2582" s="61"/>
      <c r="G2582" s="61"/>
      <c r="H2582" s="64"/>
      <c r="I2582" s="74"/>
      <c r="K2582" s="65"/>
      <c r="L2582" s="65"/>
      <c r="M2582" s="65"/>
      <c r="N2582" s="65"/>
      <c r="O2582" s="65"/>
      <c r="P2582" s="65"/>
      <c r="Q2582" s="65"/>
      <c r="R2582" s="65"/>
    </row>
    <row r="2583" spans="1:18" s="68" customFormat="1">
      <c r="A2583" s="61"/>
      <c r="B2583" s="62"/>
      <c r="C2583" s="62"/>
      <c r="D2583" s="63"/>
      <c r="E2583" s="61"/>
      <c r="F2583" s="61"/>
      <c r="G2583" s="61"/>
      <c r="H2583" s="64"/>
      <c r="I2583" s="74"/>
      <c r="K2583" s="65"/>
      <c r="L2583" s="65"/>
      <c r="M2583" s="65"/>
      <c r="N2583" s="65"/>
      <c r="O2583" s="65"/>
      <c r="P2583" s="65"/>
      <c r="Q2583" s="65"/>
      <c r="R2583" s="65"/>
    </row>
    <row r="2584" spans="1:18" s="68" customFormat="1">
      <c r="A2584" s="61"/>
      <c r="B2584" s="62"/>
      <c r="C2584" s="62"/>
      <c r="D2584" s="63"/>
      <c r="E2584" s="61"/>
      <c r="F2584" s="61"/>
      <c r="G2584" s="61"/>
      <c r="H2584" s="64"/>
      <c r="I2584" s="74"/>
      <c r="K2584" s="65"/>
      <c r="L2584" s="65"/>
      <c r="M2584" s="65"/>
      <c r="N2584" s="65"/>
      <c r="O2584" s="65"/>
      <c r="P2584" s="65"/>
      <c r="Q2584" s="65"/>
      <c r="R2584" s="65"/>
    </row>
    <row r="2585" spans="1:18" s="68" customFormat="1">
      <c r="A2585" s="61"/>
      <c r="B2585" s="62"/>
      <c r="C2585" s="62"/>
      <c r="D2585" s="63"/>
      <c r="E2585" s="61"/>
      <c r="F2585" s="61"/>
      <c r="G2585" s="61"/>
      <c r="H2585" s="64"/>
      <c r="I2585" s="74"/>
      <c r="K2585" s="65"/>
      <c r="L2585" s="65"/>
      <c r="M2585" s="65"/>
      <c r="N2585" s="65"/>
      <c r="O2585" s="65"/>
      <c r="P2585" s="65"/>
      <c r="Q2585" s="65"/>
      <c r="R2585" s="65"/>
    </row>
    <row r="2586" spans="1:18" s="68" customFormat="1">
      <c r="A2586" s="61"/>
      <c r="B2586" s="62"/>
      <c r="C2586" s="62"/>
      <c r="D2586" s="63"/>
      <c r="E2586" s="61"/>
      <c r="F2586" s="61"/>
      <c r="G2586" s="61"/>
      <c r="H2586" s="64"/>
      <c r="I2586" s="74"/>
      <c r="K2586" s="65"/>
      <c r="L2586" s="65"/>
      <c r="M2586" s="65"/>
      <c r="N2586" s="65"/>
      <c r="O2586" s="65"/>
      <c r="P2586" s="65"/>
      <c r="Q2586" s="65"/>
      <c r="R2586" s="65"/>
    </row>
    <row r="2587" spans="1:18" s="68" customFormat="1">
      <c r="A2587" s="61"/>
      <c r="B2587" s="62"/>
      <c r="C2587" s="62"/>
      <c r="D2587" s="63"/>
      <c r="E2587" s="61"/>
      <c r="F2587" s="61"/>
      <c r="G2587" s="61"/>
      <c r="H2587" s="64"/>
      <c r="I2587" s="74"/>
      <c r="K2587" s="65"/>
      <c r="L2587" s="65"/>
      <c r="M2587" s="65"/>
      <c r="N2587" s="65"/>
      <c r="O2587" s="65"/>
      <c r="P2587" s="65"/>
      <c r="Q2587" s="65"/>
      <c r="R2587" s="65"/>
    </row>
    <row r="2588" spans="1:18" s="68" customFormat="1">
      <c r="A2588" s="61"/>
      <c r="B2588" s="62"/>
      <c r="C2588" s="62"/>
      <c r="D2588" s="63"/>
      <c r="E2588" s="61"/>
      <c r="F2588" s="61"/>
      <c r="G2588" s="61"/>
      <c r="H2588" s="64"/>
      <c r="I2588" s="74"/>
      <c r="K2588" s="65"/>
      <c r="L2588" s="65"/>
      <c r="M2588" s="65"/>
      <c r="N2588" s="65"/>
      <c r="O2588" s="65"/>
      <c r="P2588" s="65"/>
      <c r="Q2588" s="65"/>
      <c r="R2588" s="65"/>
    </row>
    <row r="2589" spans="1:18" s="68" customFormat="1">
      <c r="A2589" s="61"/>
      <c r="B2589" s="62"/>
      <c r="C2589" s="62"/>
      <c r="D2589" s="63"/>
      <c r="E2589" s="61"/>
      <c r="F2589" s="61"/>
      <c r="G2589" s="61"/>
      <c r="H2589" s="64"/>
      <c r="I2589" s="74"/>
      <c r="K2589" s="65"/>
      <c r="L2589" s="65"/>
      <c r="M2589" s="65"/>
      <c r="N2589" s="65"/>
      <c r="O2589" s="65"/>
      <c r="P2589" s="65"/>
      <c r="Q2589" s="65"/>
      <c r="R2589" s="65"/>
    </row>
    <row r="2590" spans="1:18" s="68" customFormat="1">
      <c r="A2590" s="61"/>
      <c r="B2590" s="62"/>
      <c r="C2590" s="62"/>
      <c r="D2590" s="63"/>
      <c r="E2590" s="61"/>
      <c r="F2590" s="61"/>
      <c r="G2590" s="61"/>
      <c r="H2590" s="64"/>
      <c r="I2590" s="74"/>
      <c r="K2590" s="65"/>
      <c r="L2590" s="65"/>
      <c r="M2590" s="65"/>
      <c r="N2590" s="65"/>
      <c r="O2590" s="65"/>
      <c r="P2590" s="65"/>
      <c r="Q2590" s="65"/>
      <c r="R2590" s="65"/>
    </row>
    <row r="2591" spans="1:18" s="68" customFormat="1">
      <c r="A2591" s="61"/>
      <c r="B2591" s="62"/>
      <c r="C2591" s="62"/>
      <c r="D2591" s="63"/>
      <c r="E2591" s="61"/>
      <c r="F2591" s="61"/>
      <c r="G2591" s="61"/>
      <c r="H2591" s="64"/>
      <c r="I2591" s="74"/>
      <c r="K2591" s="65"/>
      <c r="L2591" s="65"/>
      <c r="M2591" s="65"/>
      <c r="N2591" s="65"/>
      <c r="O2591" s="65"/>
      <c r="P2591" s="65"/>
      <c r="Q2591" s="65"/>
      <c r="R2591" s="65"/>
    </row>
    <row r="2592" spans="1:18" s="68" customFormat="1">
      <c r="A2592" s="61"/>
      <c r="B2592" s="62"/>
      <c r="C2592" s="62"/>
      <c r="D2592" s="63"/>
      <c r="E2592" s="61"/>
      <c r="F2592" s="61"/>
      <c r="G2592" s="61"/>
      <c r="H2592" s="64"/>
      <c r="I2592" s="74"/>
      <c r="K2592" s="65"/>
      <c r="L2592" s="65"/>
      <c r="M2592" s="65"/>
      <c r="N2592" s="65"/>
      <c r="O2592" s="65"/>
      <c r="P2592" s="65"/>
      <c r="Q2592" s="65"/>
      <c r="R2592" s="65"/>
    </row>
    <row r="2593" spans="1:18" s="68" customFormat="1">
      <c r="A2593" s="61"/>
      <c r="B2593" s="62"/>
      <c r="C2593" s="62"/>
      <c r="D2593" s="63"/>
      <c r="E2593" s="61"/>
      <c r="F2593" s="61"/>
      <c r="G2593" s="61"/>
      <c r="H2593" s="64"/>
      <c r="I2593" s="74"/>
      <c r="K2593" s="65"/>
      <c r="L2593" s="65"/>
      <c r="M2593" s="65"/>
      <c r="N2593" s="65"/>
      <c r="O2593" s="65"/>
      <c r="P2593" s="65"/>
      <c r="Q2593" s="65"/>
      <c r="R2593" s="65"/>
    </row>
    <row r="2594" spans="1:18" s="68" customFormat="1">
      <c r="A2594" s="61"/>
      <c r="B2594" s="62"/>
      <c r="C2594" s="62"/>
      <c r="D2594" s="63"/>
      <c r="E2594" s="61"/>
      <c r="F2594" s="61"/>
      <c r="G2594" s="61"/>
      <c r="H2594" s="64"/>
      <c r="I2594" s="74"/>
      <c r="K2594" s="65"/>
      <c r="L2594" s="65"/>
      <c r="M2594" s="65"/>
      <c r="N2594" s="65"/>
      <c r="O2594" s="65"/>
      <c r="P2594" s="65"/>
      <c r="Q2594" s="65"/>
      <c r="R2594" s="65"/>
    </row>
    <row r="2595" spans="1:18" s="68" customFormat="1">
      <c r="A2595" s="61"/>
      <c r="B2595" s="62"/>
      <c r="C2595" s="62"/>
      <c r="D2595" s="63"/>
      <c r="E2595" s="61"/>
      <c r="F2595" s="61"/>
      <c r="G2595" s="61"/>
      <c r="H2595" s="64"/>
      <c r="I2595" s="74"/>
      <c r="K2595" s="65"/>
      <c r="L2595" s="65"/>
      <c r="M2595" s="65"/>
      <c r="N2595" s="65"/>
      <c r="O2595" s="65"/>
      <c r="P2595" s="65"/>
      <c r="Q2595" s="65"/>
      <c r="R2595" s="65"/>
    </row>
    <row r="2596" spans="1:18" s="68" customFormat="1">
      <c r="A2596" s="61"/>
      <c r="B2596" s="62"/>
      <c r="C2596" s="62"/>
      <c r="D2596" s="63"/>
      <c r="E2596" s="61"/>
      <c r="F2596" s="61"/>
      <c r="G2596" s="61"/>
      <c r="H2596" s="64"/>
      <c r="I2596" s="74"/>
      <c r="K2596" s="65"/>
      <c r="L2596" s="65"/>
      <c r="M2596" s="65"/>
      <c r="N2596" s="65"/>
      <c r="O2596" s="65"/>
      <c r="P2596" s="65"/>
      <c r="Q2596" s="65"/>
      <c r="R2596" s="65"/>
    </row>
    <row r="2597" spans="1:18" s="68" customFormat="1">
      <c r="A2597" s="61"/>
      <c r="B2597" s="62"/>
      <c r="C2597" s="62"/>
      <c r="D2597" s="63"/>
      <c r="E2597" s="61"/>
      <c r="F2597" s="61"/>
      <c r="G2597" s="61"/>
      <c r="H2597" s="64"/>
      <c r="I2597" s="74"/>
      <c r="K2597" s="65"/>
      <c r="L2597" s="65"/>
      <c r="M2597" s="65"/>
      <c r="N2597" s="65"/>
      <c r="O2597" s="65"/>
      <c r="P2597" s="65"/>
      <c r="Q2597" s="65"/>
      <c r="R2597" s="65"/>
    </row>
    <row r="2598" spans="1:18" s="68" customFormat="1">
      <c r="A2598" s="61"/>
      <c r="B2598" s="62"/>
      <c r="C2598" s="62"/>
      <c r="D2598" s="63"/>
      <c r="E2598" s="61"/>
      <c r="F2598" s="61"/>
      <c r="G2598" s="61"/>
      <c r="H2598" s="64"/>
      <c r="I2598" s="74"/>
      <c r="K2598" s="65"/>
      <c r="L2598" s="65"/>
      <c r="M2598" s="65"/>
      <c r="N2598" s="65"/>
      <c r="O2598" s="65"/>
      <c r="P2598" s="65"/>
      <c r="Q2598" s="65"/>
      <c r="R2598" s="65"/>
    </row>
    <row r="2599" spans="1:18" s="68" customFormat="1">
      <c r="A2599" s="61"/>
      <c r="B2599" s="62"/>
      <c r="C2599" s="62"/>
      <c r="D2599" s="63"/>
      <c r="E2599" s="61"/>
      <c r="F2599" s="61"/>
      <c r="G2599" s="61"/>
      <c r="H2599" s="64"/>
      <c r="I2599" s="74"/>
      <c r="K2599" s="65"/>
      <c r="L2599" s="65"/>
      <c r="M2599" s="65"/>
      <c r="N2599" s="65"/>
      <c r="O2599" s="65"/>
      <c r="P2599" s="65"/>
      <c r="Q2599" s="65"/>
      <c r="R2599" s="65"/>
    </row>
    <row r="2600" spans="1:18" s="68" customFormat="1">
      <c r="A2600" s="61"/>
      <c r="B2600" s="62"/>
      <c r="C2600" s="62"/>
      <c r="D2600" s="63"/>
      <c r="E2600" s="61"/>
      <c r="F2600" s="61"/>
      <c r="G2600" s="61"/>
      <c r="H2600" s="64"/>
      <c r="I2600" s="74"/>
      <c r="K2600" s="65"/>
      <c r="L2600" s="65"/>
      <c r="M2600" s="65"/>
      <c r="N2600" s="65"/>
      <c r="O2600" s="65"/>
      <c r="P2600" s="65"/>
      <c r="Q2600" s="65"/>
      <c r="R2600" s="65"/>
    </row>
    <row r="2601" spans="1:18" s="68" customFormat="1">
      <c r="A2601" s="61"/>
      <c r="B2601" s="62"/>
      <c r="C2601" s="62"/>
      <c r="D2601" s="63"/>
      <c r="E2601" s="61"/>
      <c r="F2601" s="61"/>
      <c r="G2601" s="61"/>
      <c r="H2601" s="64"/>
      <c r="I2601" s="74"/>
      <c r="K2601" s="65"/>
      <c r="L2601" s="65"/>
      <c r="M2601" s="65"/>
      <c r="N2601" s="65"/>
      <c r="O2601" s="65"/>
      <c r="P2601" s="65"/>
      <c r="Q2601" s="65"/>
      <c r="R2601" s="65"/>
    </row>
    <row r="2602" spans="1:18" s="68" customFormat="1">
      <c r="A2602" s="61"/>
      <c r="B2602" s="62"/>
      <c r="C2602" s="62"/>
      <c r="D2602" s="63"/>
      <c r="E2602" s="61"/>
      <c r="F2602" s="61"/>
      <c r="G2602" s="61"/>
      <c r="H2602" s="64"/>
      <c r="I2602" s="74"/>
      <c r="K2602" s="65"/>
      <c r="L2602" s="65"/>
      <c r="M2602" s="65"/>
      <c r="N2602" s="65"/>
      <c r="O2602" s="65"/>
      <c r="P2602" s="65"/>
      <c r="Q2602" s="65"/>
      <c r="R2602" s="65"/>
    </row>
    <row r="2603" spans="1:18" s="68" customFormat="1">
      <c r="A2603" s="61"/>
      <c r="B2603" s="62"/>
      <c r="C2603" s="62"/>
      <c r="D2603" s="63"/>
      <c r="E2603" s="61"/>
      <c r="F2603" s="61"/>
      <c r="G2603" s="61"/>
      <c r="H2603" s="64"/>
      <c r="I2603" s="74"/>
      <c r="K2603" s="65"/>
      <c r="L2603" s="65"/>
      <c r="M2603" s="65"/>
      <c r="N2603" s="65"/>
      <c r="O2603" s="65"/>
      <c r="P2603" s="65"/>
      <c r="Q2603" s="65"/>
      <c r="R2603" s="65"/>
    </row>
    <row r="2604" spans="1:18" s="68" customFormat="1">
      <c r="A2604" s="61"/>
      <c r="B2604" s="62"/>
      <c r="C2604" s="62"/>
      <c r="D2604" s="63"/>
      <c r="E2604" s="61"/>
      <c r="F2604" s="61"/>
      <c r="G2604" s="61"/>
      <c r="H2604" s="64"/>
      <c r="I2604" s="74"/>
      <c r="K2604" s="65"/>
      <c r="L2604" s="65"/>
      <c r="M2604" s="65"/>
      <c r="N2604" s="65"/>
      <c r="O2604" s="65"/>
      <c r="P2604" s="65"/>
      <c r="Q2604" s="65"/>
      <c r="R2604" s="65"/>
    </row>
    <row r="2605" spans="1:18" s="68" customFormat="1">
      <c r="A2605" s="61"/>
      <c r="B2605" s="62"/>
      <c r="C2605" s="62"/>
      <c r="D2605" s="63"/>
      <c r="E2605" s="61"/>
      <c r="F2605" s="61"/>
      <c r="G2605" s="61"/>
      <c r="H2605" s="64"/>
      <c r="I2605" s="74"/>
      <c r="K2605" s="65"/>
      <c r="L2605" s="65"/>
      <c r="M2605" s="65"/>
      <c r="N2605" s="65"/>
      <c r="O2605" s="65"/>
      <c r="P2605" s="65"/>
      <c r="Q2605" s="65"/>
      <c r="R2605" s="65"/>
    </row>
    <row r="2606" spans="1:18" s="68" customFormat="1">
      <c r="A2606" s="61"/>
      <c r="B2606" s="62"/>
      <c r="C2606" s="62"/>
      <c r="D2606" s="63"/>
      <c r="E2606" s="61"/>
      <c r="F2606" s="61"/>
      <c r="G2606" s="61"/>
      <c r="H2606" s="64"/>
      <c r="I2606" s="74"/>
      <c r="K2606" s="65"/>
      <c r="L2606" s="65"/>
      <c r="M2606" s="65"/>
      <c r="N2606" s="65"/>
      <c r="O2606" s="65"/>
      <c r="P2606" s="65"/>
      <c r="Q2606" s="65"/>
      <c r="R2606" s="65"/>
    </row>
    <row r="2607" spans="1:18" s="68" customFormat="1">
      <c r="A2607" s="61"/>
      <c r="B2607" s="62"/>
      <c r="C2607" s="62"/>
      <c r="D2607" s="63"/>
      <c r="E2607" s="61"/>
      <c r="F2607" s="61"/>
      <c r="G2607" s="61"/>
      <c r="H2607" s="64"/>
      <c r="I2607" s="74"/>
      <c r="K2607" s="65"/>
      <c r="L2607" s="65"/>
      <c r="M2607" s="65"/>
      <c r="N2607" s="65"/>
      <c r="O2607" s="65"/>
      <c r="P2607" s="65"/>
      <c r="Q2607" s="65"/>
      <c r="R2607" s="65"/>
    </row>
    <row r="2608" spans="1:18" s="68" customFormat="1">
      <c r="A2608" s="61"/>
      <c r="B2608" s="62"/>
      <c r="C2608" s="62"/>
      <c r="D2608" s="63"/>
      <c r="E2608" s="61"/>
      <c r="F2608" s="61"/>
      <c r="G2608" s="61"/>
      <c r="H2608" s="64"/>
      <c r="I2608" s="74"/>
      <c r="K2608" s="65"/>
      <c r="L2608" s="65"/>
      <c r="M2608" s="65"/>
      <c r="N2608" s="65"/>
      <c r="O2608" s="65"/>
      <c r="P2608" s="65"/>
      <c r="Q2608" s="65"/>
      <c r="R2608" s="65"/>
    </row>
    <row r="2609" spans="1:18" s="68" customFormat="1">
      <c r="A2609" s="61"/>
      <c r="B2609" s="62"/>
      <c r="C2609" s="62"/>
      <c r="D2609" s="63"/>
      <c r="E2609" s="61"/>
      <c r="F2609" s="61"/>
      <c r="G2609" s="61"/>
      <c r="H2609" s="64"/>
      <c r="I2609" s="74"/>
      <c r="K2609" s="65"/>
      <c r="L2609" s="65"/>
      <c r="M2609" s="65"/>
      <c r="N2609" s="65"/>
      <c r="O2609" s="65"/>
      <c r="P2609" s="65"/>
      <c r="Q2609" s="65"/>
      <c r="R2609" s="65"/>
    </row>
    <row r="2610" spans="1:18" s="68" customFormat="1">
      <c r="A2610" s="61"/>
      <c r="B2610" s="62"/>
      <c r="C2610" s="62"/>
      <c r="D2610" s="63"/>
      <c r="E2610" s="61"/>
      <c r="F2610" s="61"/>
      <c r="G2610" s="61"/>
      <c r="H2610" s="64"/>
      <c r="I2610" s="74"/>
      <c r="K2610" s="65"/>
      <c r="L2610" s="65"/>
      <c r="M2610" s="65"/>
      <c r="N2610" s="65"/>
      <c r="O2610" s="65"/>
      <c r="P2610" s="65"/>
      <c r="Q2610" s="65"/>
      <c r="R2610" s="65"/>
    </row>
    <row r="2611" spans="1:18" s="68" customFormat="1">
      <c r="A2611" s="61"/>
      <c r="B2611" s="62"/>
      <c r="C2611" s="62"/>
      <c r="D2611" s="63"/>
      <c r="E2611" s="61"/>
      <c r="F2611" s="61"/>
      <c r="G2611" s="61"/>
      <c r="H2611" s="64"/>
      <c r="I2611" s="74"/>
      <c r="K2611" s="65"/>
      <c r="L2611" s="65"/>
      <c r="M2611" s="65"/>
      <c r="N2611" s="65"/>
      <c r="O2611" s="65"/>
      <c r="P2611" s="65"/>
      <c r="Q2611" s="65"/>
      <c r="R2611" s="65"/>
    </row>
    <row r="2612" spans="1:18" s="68" customFormat="1">
      <c r="A2612" s="61"/>
      <c r="B2612" s="62"/>
      <c r="C2612" s="62"/>
      <c r="D2612" s="63"/>
      <c r="E2612" s="61"/>
      <c r="F2612" s="61"/>
      <c r="G2612" s="61"/>
      <c r="H2612" s="64"/>
      <c r="I2612" s="74"/>
      <c r="K2612" s="65"/>
      <c r="L2612" s="65"/>
      <c r="M2612" s="65"/>
      <c r="N2612" s="65"/>
      <c r="O2612" s="65"/>
      <c r="P2612" s="65"/>
      <c r="Q2612" s="65"/>
      <c r="R2612" s="65"/>
    </row>
    <row r="2613" spans="1:18" s="68" customFormat="1">
      <c r="A2613" s="61"/>
      <c r="B2613" s="62"/>
      <c r="C2613" s="62"/>
      <c r="D2613" s="63"/>
      <c r="E2613" s="61"/>
      <c r="F2613" s="61"/>
      <c r="G2613" s="61"/>
      <c r="H2613" s="64"/>
      <c r="I2613" s="74"/>
      <c r="K2613" s="65"/>
      <c r="L2613" s="65"/>
      <c r="M2613" s="65"/>
      <c r="N2613" s="65"/>
      <c r="O2613" s="65"/>
      <c r="P2613" s="65"/>
      <c r="Q2613" s="65"/>
      <c r="R2613" s="65"/>
    </row>
    <row r="2614" spans="1:18" s="68" customFormat="1">
      <c r="A2614" s="61"/>
      <c r="B2614" s="62"/>
      <c r="C2614" s="62"/>
      <c r="D2614" s="63"/>
      <c r="E2614" s="61"/>
      <c r="F2614" s="61"/>
      <c r="G2614" s="61"/>
      <c r="H2614" s="64"/>
      <c r="I2614" s="74"/>
      <c r="K2614" s="65"/>
      <c r="L2614" s="65"/>
      <c r="M2614" s="65"/>
      <c r="N2614" s="65"/>
      <c r="O2614" s="65"/>
      <c r="P2614" s="65"/>
      <c r="Q2614" s="65"/>
      <c r="R2614" s="65"/>
    </row>
    <row r="2615" spans="1:18" s="68" customFormat="1">
      <c r="A2615" s="61"/>
      <c r="B2615" s="62"/>
      <c r="C2615" s="62"/>
      <c r="D2615" s="63"/>
      <c r="E2615" s="61"/>
      <c r="F2615" s="61"/>
      <c r="G2615" s="61"/>
      <c r="H2615" s="64"/>
      <c r="I2615" s="74"/>
      <c r="K2615" s="65"/>
      <c r="L2615" s="65"/>
      <c r="M2615" s="65"/>
      <c r="N2615" s="65"/>
      <c r="O2615" s="65"/>
      <c r="P2615" s="65"/>
      <c r="Q2615" s="65"/>
      <c r="R2615" s="65"/>
    </row>
    <row r="2616" spans="1:18" s="68" customFormat="1">
      <c r="A2616" s="61"/>
      <c r="B2616" s="62"/>
      <c r="C2616" s="62"/>
      <c r="D2616" s="63"/>
      <c r="E2616" s="61"/>
      <c r="F2616" s="61"/>
      <c r="G2616" s="61"/>
      <c r="H2616" s="64"/>
      <c r="I2616" s="74"/>
      <c r="K2616" s="65"/>
      <c r="L2616" s="65"/>
      <c r="M2616" s="65"/>
      <c r="N2616" s="65"/>
      <c r="O2616" s="65"/>
      <c r="P2616" s="65"/>
      <c r="Q2616" s="65"/>
      <c r="R2616" s="65"/>
    </row>
    <row r="2617" spans="1:18" s="68" customFormat="1">
      <c r="A2617" s="61"/>
      <c r="B2617" s="62"/>
      <c r="C2617" s="62"/>
      <c r="D2617" s="63"/>
      <c r="E2617" s="61"/>
      <c r="F2617" s="61"/>
      <c r="G2617" s="61"/>
      <c r="H2617" s="64"/>
      <c r="I2617" s="74"/>
      <c r="K2617" s="65"/>
      <c r="L2617" s="65"/>
      <c r="M2617" s="65"/>
      <c r="N2617" s="65"/>
      <c r="O2617" s="65"/>
      <c r="P2617" s="65"/>
      <c r="Q2617" s="65"/>
      <c r="R2617" s="65"/>
    </row>
    <row r="2618" spans="1:18" s="68" customFormat="1">
      <c r="A2618" s="61"/>
      <c r="B2618" s="62"/>
      <c r="C2618" s="62"/>
      <c r="D2618" s="63"/>
      <c r="E2618" s="61"/>
      <c r="F2618" s="61"/>
      <c r="G2618" s="61"/>
      <c r="H2618" s="64"/>
      <c r="I2618" s="74"/>
      <c r="K2618" s="65"/>
      <c r="L2618" s="65"/>
      <c r="M2618" s="65"/>
      <c r="N2618" s="65"/>
      <c r="O2618" s="65"/>
      <c r="P2618" s="65"/>
      <c r="Q2618" s="65"/>
      <c r="R2618" s="65"/>
    </row>
    <row r="2619" spans="1:18" s="68" customFormat="1">
      <c r="A2619" s="61"/>
      <c r="B2619" s="62"/>
      <c r="C2619" s="62"/>
      <c r="D2619" s="63"/>
      <c r="E2619" s="61"/>
      <c r="F2619" s="61"/>
      <c r="G2619" s="61"/>
      <c r="H2619" s="64"/>
      <c r="I2619" s="74"/>
      <c r="K2619" s="65"/>
      <c r="L2619" s="65"/>
      <c r="M2619" s="65"/>
      <c r="N2619" s="65"/>
      <c r="O2619" s="65"/>
      <c r="P2619" s="65"/>
      <c r="Q2619" s="65"/>
      <c r="R2619" s="65"/>
    </row>
    <row r="2620" spans="1:18" s="68" customFormat="1">
      <c r="A2620" s="61"/>
      <c r="B2620" s="62"/>
      <c r="C2620" s="62"/>
      <c r="D2620" s="63"/>
      <c r="E2620" s="61"/>
      <c r="F2620" s="61"/>
      <c r="G2620" s="61"/>
      <c r="H2620" s="64"/>
      <c r="I2620" s="74"/>
      <c r="K2620" s="65"/>
      <c r="L2620" s="65"/>
      <c r="M2620" s="65"/>
      <c r="N2620" s="65"/>
      <c r="O2620" s="65"/>
      <c r="P2620" s="65"/>
      <c r="Q2620" s="65"/>
      <c r="R2620" s="65"/>
    </row>
    <row r="2621" spans="1:18" s="68" customFormat="1">
      <c r="A2621" s="61"/>
      <c r="B2621" s="62"/>
      <c r="C2621" s="62"/>
      <c r="D2621" s="63"/>
      <c r="E2621" s="61"/>
      <c r="F2621" s="61"/>
      <c r="G2621" s="61"/>
      <c r="H2621" s="64"/>
      <c r="I2621" s="74"/>
      <c r="K2621" s="65"/>
      <c r="L2621" s="65"/>
      <c r="M2621" s="65"/>
      <c r="N2621" s="65"/>
      <c r="O2621" s="65"/>
      <c r="P2621" s="65"/>
      <c r="Q2621" s="65"/>
      <c r="R2621" s="65"/>
    </row>
    <row r="2622" spans="1:18" s="68" customFormat="1">
      <c r="A2622" s="61"/>
      <c r="B2622" s="62"/>
      <c r="C2622" s="62"/>
      <c r="D2622" s="63"/>
      <c r="E2622" s="61"/>
      <c r="F2622" s="61"/>
      <c r="G2622" s="61"/>
      <c r="H2622" s="64"/>
      <c r="I2622" s="74"/>
      <c r="K2622" s="65"/>
      <c r="L2622" s="65"/>
      <c r="M2622" s="65"/>
      <c r="N2622" s="65"/>
      <c r="O2622" s="65"/>
      <c r="P2622" s="65"/>
      <c r="Q2622" s="65"/>
      <c r="R2622" s="65"/>
    </row>
    <row r="2623" spans="1:18" s="68" customFormat="1">
      <c r="A2623" s="61"/>
      <c r="B2623" s="62"/>
      <c r="C2623" s="62"/>
      <c r="D2623" s="63"/>
      <c r="E2623" s="61"/>
      <c r="F2623" s="61"/>
      <c r="G2623" s="61"/>
      <c r="H2623" s="64"/>
      <c r="I2623" s="74"/>
      <c r="K2623" s="65"/>
      <c r="L2623" s="65"/>
      <c r="M2623" s="65"/>
      <c r="N2623" s="65"/>
      <c r="O2623" s="65"/>
      <c r="P2623" s="65"/>
      <c r="Q2623" s="65"/>
      <c r="R2623" s="65"/>
    </row>
    <row r="2624" spans="1:18" s="68" customFormat="1">
      <c r="A2624" s="61"/>
      <c r="B2624" s="62"/>
      <c r="C2624" s="62"/>
      <c r="D2624" s="63"/>
      <c r="E2624" s="61"/>
      <c r="F2624" s="61"/>
      <c r="G2624" s="61"/>
      <c r="H2624" s="64"/>
      <c r="I2624" s="74"/>
      <c r="K2624" s="65"/>
      <c r="L2624" s="65"/>
      <c r="M2624" s="65"/>
      <c r="N2624" s="65"/>
      <c r="O2624" s="65"/>
      <c r="P2624" s="65"/>
      <c r="Q2624" s="65"/>
      <c r="R2624" s="65"/>
    </row>
    <row r="2625" spans="1:18" s="68" customFormat="1">
      <c r="A2625" s="61"/>
      <c r="B2625" s="62"/>
      <c r="C2625" s="62"/>
      <c r="D2625" s="63"/>
      <c r="E2625" s="61"/>
      <c r="F2625" s="61"/>
      <c r="G2625" s="61"/>
      <c r="H2625" s="64"/>
      <c r="I2625" s="74"/>
      <c r="K2625" s="65"/>
      <c r="L2625" s="65"/>
      <c r="M2625" s="65"/>
      <c r="N2625" s="65"/>
      <c r="O2625" s="65"/>
      <c r="P2625" s="65"/>
      <c r="Q2625" s="65"/>
      <c r="R2625" s="65"/>
    </row>
    <row r="2626" spans="1:18" s="68" customFormat="1">
      <c r="A2626" s="61"/>
      <c r="B2626" s="62"/>
      <c r="C2626" s="62"/>
      <c r="D2626" s="63"/>
      <c r="E2626" s="61"/>
      <c r="F2626" s="61"/>
      <c r="G2626" s="61"/>
      <c r="H2626" s="64"/>
      <c r="I2626" s="74"/>
      <c r="K2626" s="65"/>
      <c r="L2626" s="65"/>
      <c r="M2626" s="65"/>
      <c r="N2626" s="65"/>
      <c r="O2626" s="65"/>
      <c r="P2626" s="65"/>
      <c r="Q2626" s="65"/>
      <c r="R2626" s="65"/>
    </row>
    <row r="2627" spans="1:18" s="68" customFormat="1">
      <c r="A2627" s="61"/>
      <c r="B2627" s="62"/>
      <c r="C2627" s="62"/>
      <c r="D2627" s="63"/>
      <c r="E2627" s="61"/>
      <c r="F2627" s="61"/>
      <c r="G2627" s="61"/>
      <c r="H2627" s="64"/>
      <c r="I2627" s="74"/>
      <c r="K2627" s="65"/>
      <c r="L2627" s="65"/>
      <c r="M2627" s="65"/>
      <c r="N2627" s="65"/>
      <c r="O2627" s="65"/>
      <c r="P2627" s="65"/>
      <c r="Q2627" s="65"/>
      <c r="R2627" s="65"/>
    </row>
    <row r="2628" spans="1:18" s="68" customFormat="1">
      <c r="A2628" s="61"/>
      <c r="B2628" s="62"/>
      <c r="C2628" s="62"/>
      <c r="D2628" s="63"/>
      <c r="E2628" s="61"/>
      <c r="F2628" s="61"/>
      <c r="G2628" s="61"/>
      <c r="H2628" s="64"/>
      <c r="I2628" s="74"/>
      <c r="K2628" s="65"/>
      <c r="L2628" s="65"/>
      <c r="M2628" s="65"/>
      <c r="N2628" s="65"/>
      <c r="O2628" s="65"/>
      <c r="P2628" s="65"/>
      <c r="Q2628" s="65"/>
      <c r="R2628" s="65"/>
    </row>
    <row r="2629" spans="1:18" s="68" customFormat="1">
      <c r="A2629" s="61"/>
      <c r="B2629" s="62"/>
      <c r="C2629" s="62"/>
      <c r="D2629" s="63"/>
      <c r="E2629" s="61"/>
      <c r="F2629" s="61"/>
      <c r="G2629" s="61"/>
      <c r="H2629" s="64"/>
      <c r="I2629" s="74"/>
      <c r="K2629" s="65"/>
      <c r="L2629" s="65"/>
      <c r="M2629" s="65"/>
      <c r="N2629" s="65"/>
      <c r="O2629" s="65"/>
      <c r="P2629" s="65"/>
      <c r="Q2629" s="65"/>
      <c r="R2629" s="65"/>
    </row>
    <row r="2630" spans="1:18" s="68" customFormat="1">
      <c r="A2630" s="61"/>
      <c r="B2630" s="62"/>
      <c r="C2630" s="62"/>
      <c r="D2630" s="63"/>
      <c r="E2630" s="61"/>
      <c r="F2630" s="61"/>
      <c r="G2630" s="61"/>
      <c r="H2630" s="64"/>
      <c r="I2630" s="74"/>
      <c r="K2630" s="65"/>
      <c r="L2630" s="65"/>
      <c r="M2630" s="65"/>
      <c r="N2630" s="65"/>
      <c r="O2630" s="65"/>
      <c r="P2630" s="65"/>
      <c r="Q2630" s="65"/>
      <c r="R2630" s="65"/>
    </row>
    <row r="2631" spans="1:18" s="68" customFormat="1">
      <c r="A2631" s="61"/>
      <c r="B2631" s="62"/>
      <c r="C2631" s="62"/>
      <c r="D2631" s="63"/>
      <c r="E2631" s="61"/>
      <c r="F2631" s="61"/>
      <c r="G2631" s="61"/>
      <c r="H2631" s="64"/>
      <c r="I2631" s="74"/>
      <c r="K2631" s="65"/>
      <c r="L2631" s="65"/>
      <c r="M2631" s="65"/>
      <c r="N2631" s="65"/>
      <c r="O2631" s="65"/>
      <c r="P2631" s="65"/>
      <c r="Q2631" s="65"/>
      <c r="R2631" s="65"/>
    </row>
    <row r="2632" spans="1:18" s="68" customFormat="1">
      <c r="A2632" s="61"/>
      <c r="B2632" s="62"/>
      <c r="C2632" s="62"/>
      <c r="D2632" s="63"/>
      <c r="E2632" s="61"/>
      <c r="F2632" s="61"/>
      <c r="G2632" s="61"/>
      <c r="H2632" s="64"/>
      <c r="I2632" s="74"/>
      <c r="K2632" s="65"/>
      <c r="L2632" s="65"/>
      <c r="M2632" s="65"/>
      <c r="N2632" s="65"/>
      <c r="O2632" s="65"/>
      <c r="P2632" s="65"/>
      <c r="Q2632" s="65"/>
      <c r="R2632" s="65"/>
    </row>
    <row r="2633" spans="1:18" s="68" customFormat="1">
      <c r="A2633" s="61"/>
      <c r="B2633" s="62"/>
      <c r="C2633" s="62"/>
      <c r="D2633" s="63"/>
      <c r="E2633" s="61"/>
      <c r="F2633" s="61"/>
      <c r="G2633" s="61"/>
      <c r="H2633" s="64"/>
      <c r="I2633" s="74"/>
      <c r="K2633" s="65"/>
      <c r="L2633" s="65"/>
      <c r="M2633" s="65"/>
      <c r="N2633" s="65"/>
      <c r="O2633" s="65"/>
      <c r="P2633" s="65"/>
      <c r="Q2633" s="65"/>
      <c r="R2633" s="65"/>
    </row>
    <row r="2634" spans="1:18" s="68" customFormat="1">
      <c r="A2634" s="61"/>
      <c r="B2634" s="62"/>
      <c r="C2634" s="62"/>
      <c r="D2634" s="63"/>
      <c r="E2634" s="61"/>
      <c r="F2634" s="61"/>
      <c r="G2634" s="61"/>
      <c r="H2634" s="64"/>
      <c r="I2634" s="74"/>
      <c r="K2634" s="65"/>
      <c r="L2634" s="65"/>
      <c r="M2634" s="65"/>
      <c r="N2634" s="65"/>
      <c r="O2634" s="65"/>
      <c r="P2634" s="65"/>
      <c r="Q2634" s="65"/>
      <c r="R2634" s="65"/>
    </row>
    <row r="2635" spans="1:18" s="68" customFormat="1">
      <c r="A2635" s="61"/>
      <c r="B2635" s="62"/>
      <c r="C2635" s="62"/>
      <c r="D2635" s="63"/>
      <c r="E2635" s="61"/>
      <c r="F2635" s="61"/>
      <c r="G2635" s="61"/>
      <c r="H2635" s="64"/>
      <c r="I2635" s="74"/>
      <c r="K2635" s="65"/>
      <c r="L2635" s="65"/>
      <c r="M2635" s="65"/>
      <c r="N2635" s="65"/>
      <c r="O2635" s="65"/>
      <c r="P2635" s="65"/>
      <c r="Q2635" s="65"/>
      <c r="R2635" s="65"/>
    </row>
    <row r="2636" spans="1:18" s="68" customFormat="1">
      <c r="A2636" s="61"/>
      <c r="B2636" s="62"/>
      <c r="C2636" s="62"/>
      <c r="D2636" s="63"/>
      <c r="E2636" s="61"/>
      <c r="F2636" s="61"/>
      <c r="G2636" s="61"/>
      <c r="H2636" s="64"/>
      <c r="I2636" s="74"/>
      <c r="K2636" s="65"/>
      <c r="L2636" s="65"/>
      <c r="M2636" s="65"/>
      <c r="N2636" s="65"/>
      <c r="O2636" s="65"/>
      <c r="P2636" s="65"/>
      <c r="Q2636" s="65"/>
      <c r="R2636" s="65"/>
    </row>
    <row r="2637" spans="1:18" s="68" customFormat="1">
      <c r="A2637" s="61"/>
      <c r="B2637" s="62"/>
      <c r="C2637" s="62"/>
      <c r="D2637" s="63"/>
      <c r="E2637" s="61"/>
      <c r="F2637" s="61"/>
      <c r="G2637" s="61"/>
      <c r="H2637" s="64"/>
      <c r="I2637" s="74"/>
      <c r="K2637" s="65"/>
      <c r="L2637" s="65"/>
      <c r="M2637" s="65"/>
      <c r="N2637" s="65"/>
      <c r="O2637" s="65"/>
      <c r="P2637" s="65"/>
      <c r="Q2637" s="65"/>
      <c r="R2637" s="65"/>
    </row>
    <row r="2638" spans="1:18" s="68" customFormat="1">
      <c r="A2638" s="61"/>
      <c r="B2638" s="62"/>
      <c r="C2638" s="62"/>
      <c r="D2638" s="63"/>
      <c r="E2638" s="61"/>
      <c r="F2638" s="61"/>
      <c r="G2638" s="61"/>
      <c r="H2638" s="64"/>
      <c r="I2638" s="74"/>
      <c r="K2638" s="65"/>
      <c r="L2638" s="65"/>
      <c r="M2638" s="65"/>
      <c r="N2638" s="65"/>
      <c r="O2638" s="65"/>
      <c r="P2638" s="65"/>
      <c r="Q2638" s="65"/>
      <c r="R2638" s="65"/>
    </row>
    <row r="2639" spans="1:18" s="68" customFormat="1">
      <c r="A2639" s="61"/>
      <c r="B2639" s="62"/>
      <c r="C2639" s="62"/>
      <c r="D2639" s="63"/>
      <c r="E2639" s="61"/>
      <c r="F2639" s="61"/>
      <c r="G2639" s="61"/>
      <c r="H2639" s="64"/>
      <c r="I2639" s="74"/>
      <c r="K2639" s="65"/>
      <c r="L2639" s="65"/>
      <c r="M2639" s="65"/>
      <c r="N2639" s="65"/>
      <c r="O2639" s="65"/>
      <c r="P2639" s="65"/>
      <c r="Q2639" s="65"/>
      <c r="R2639" s="65"/>
    </row>
    <row r="2640" spans="1:18" s="68" customFormat="1">
      <c r="A2640" s="61"/>
      <c r="B2640" s="62"/>
      <c r="C2640" s="62"/>
      <c r="D2640" s="63"/>
      <c r="E2640" s="61"/>
      <c r="F2640" s="61"/>
      <c r="G2640" s="61"/>
      <c r="H2640" s="64"/>
      <c r="I2640" s="74"/>
      <c r="K2640" s="65"/>
      <c r="L2640" s="65"/>
      <c r="M2640" s="65"/>
      <c r="N2640" s="65"/>
      <c r="O2640" s="65"/>
      <c r="P2640" s="65"/>
      <c r="Q2640" s="65"/>
      <c r="R2640" s="65"/>
    </row>
    <row r="2641" spans="1:18" s="68" customFormat="1">
      <c r="A2641" s="61"/>
      <c r="B2641" s="62"/>
      <c r="C2641" s="62"/>
      <c r="D2641" s="63"/>
      <c r="E2641" s="61"/>
      <c r="F2641" s="61"/>
      <c r="G2641" s="61"/>
      <c r="H2641" s="64"/>
      <c r="I2641" s="74"/>
      <c r="K2641" s="65"/>
      <c r="L2641" s="65"/>
      <c r="M2641" s="65"/>
      <c r="N2641" s="65"/>
      <c r="O2641" s="65"/>
      <c r="P2641" s="65"/>
      <c r="Q2641" s="65"/>
      <c r="R2641" s="65"/>
    </row>
    <row r="2642" spans="1:18" s="68" customFormat="1">
      <c r="A2642" s="61"/>
      <c r="B2642" s="62"/>
      <c r="C2642" s="62"/>
      <c r="D2642" s="63"/>
      <c r="E2642" s="61"/>
      <c r="F2642" s="61"/>
      <c r="G2642" s="61"/>
      <c r="H2642" s="64"/>
      <c r="I2642" s="74"/>
      <c r="K2642" s="65"/>
      <c r="L2642" s="65"/>
      <c r="M2642" s="65"/>
      <c r="N2642" s="65"/>
      <c r="O2642" s="65"/>
      <c r="P2642" s="65"/>
      <c r="Q2642" s="65"/>
      <c r="R2642" s="65"/>
    </row>
    <row r="2643" spans="1:18" s="68" customFormat="1">
      <c r="A2643" s="61"/>
      <c r="B2643" s="62"/>
      <c r="C2643" s="62"/>
      <c r="D2643" s="63"/>
      <c r="E2643" s="61"/>
      <c r="F2643" s="61"/>
      <c r="G2643" s="61"/>
      <c r="H2643" s="64"/>
      <c r="I2643" s="74"/>
      <c r="K2643" s="65"/>
      <c r="L2643" s="65"/>
      <c r="M2643" s="65"/>
      <c r="N2643" s="65"/>
      <c r="O2643" s="65"/>
      <c r="P2643" s="65"/>
      <c r="Q2643" s="65"/>
      <c r="R2643" s="65"/>
    </row>
    <row r="2644" spans="1:18" s="68" customFormat="1">
      <c r="A2644" s="61"/>
      <c r="B2644" s="62"/>
      <c r="C2644" s="62"/>
      <c r="D2644" s="63"/>
      <c r="E2644" s="61"/>
      <c r="F2644" s="61"/>
      <c r="G2644" s="61"/>
      <c r="H2644" s="64"/>
      <c r="I2644" s="74"/>
      <c r="K2644" s="65"/>
      <c r="L2644" s="65"/>
      <c r="M2644" s="65"/>
      <c r="N2644" s="65"/>
      <c r="O2644" s="65"/>
      <c r="P2644" s="65"/>
      <c r="Q2644" s="65"/>
      <c r="R2644" s="65"/>
    </row>
    <row r="2645" spans="1:18" s="68" customFormat="1">
      <c r="A2645" s="61"/>
      <c r="B2645" s="62"/>
      <c r="C2645" s="62"/>
      <c r="D2645" s="63"/>
      <c r="E2645" s="61"/>
      <c r="F2645" s="61"/>
      <c r="G2645" s="61"/>
      <c r="H2645" s="64"/>
      <c r="I2645" s="74"/>
      <c r="K2645" s="65"/>
      <c r="L2645" s="65"/>
      <c r="M2645" s="65"/>
      <c r="N2645" s="65"/>
      <c r="O2645" s="65"/>
      <c r="P2645" s="65"/>
      <c r="Q2645" s="65"/>
      <c r="R2645" s="65"/>
    </row>
    <row r="2646" spans="1:18" s="68" customFormat="1">
      <c r="A2646" s="61"/>
      <c r="B2646" s="62"/>
      <c r="C2646" s="62"/>
      <c r="D2646" s="63"/>
      <c r="E2646" s="61"/>
      <c r="F2646" s="61"/>
      <c r="G2646" s="61"/>
      <c r="H2646" s="64"/>
      <c r="I2646" s="74"/>
      <c r="K2646" s="65"/>
      <c r="L2646" s="65"/>
      <c r="M2646" s="65"/>
      <c r="N2646" s="65"/>
      <c r="O2646" s="65"/>
      <c r="P2646" s="65"/>
      <c r="Q2646" s="65"/>
      <c r="R2646" s="65"/>
    </row>
    <row r="2647" spans="1:18" s="68" customFormat="1">
      <c r="A2647" s="61"/>
      <c r="B2647" s="62"/>
      <c r="C2647" s="62"/>
      <c r="D2647" s="63"/>
      <c r="E2647" s="61"/>
      <c r="F2647" s="61"/>
      <c r="G2647" s="61"/>
      <c r="H2647" s="64"/>
      <c r="I2647" s="74"/>
      <c r="K2647" s="65"/>
      <c r="L2647" s="65"/>
      <c r="M2647" s="65"/>
      <c r="N2647" s="65"/>
      <c r="O2647" s="65"/>
      <c r="P2647" s="65"/>
      <c r="Q2647" s="65"/>
      <c r="R2647" s="65"/>
    </row>
    <row r="2648" spans="1:18" s="68" customFormat="1">
      <c r="A2648" s="61"/>
      <c r="B2648" s="62"/>
      <c r="C2648" s="62"/>
      <c r="D2648" s="63"/>
      <c r="E2648" s="61"/>
      <c r="F2648" s="61"/>
      <c r="G2648" s="61"/>
      <c r="H2648" s="64"/>
      <c r="I2648" s="74"/>
      <c r="K2648" s="65"/>
      <c r="L2648" s="65"/>
      <c r="M2648" s="65"/>
      <c r="N2648" s="65"/>
      <c r="O2648" s="65"/>
      <c r="P2648" s="65"/>
      <c r="Q2648" s="65"/>
      <c r="R2648" s="65"/>
    </row>
    <row r="2649" spans="1:18" s="68" customFormat="1">
      <c r="A2649" s="61"/>
      <c r="B2649" s="62"/>
      <c r="C2649" s="62"/>
      <c r="D2649" s="63"/>
      <c r="E2649" s="61"/>
      <c r="F2649" s="61"/>
      <c r="G2649" s="61"/>
      <c r="H2649" s="64"/>
      <c r="I2649" s="74"/>
      <c r="K2649" s="65"/>
      <c r="L2649" s="65"/>
      <c r="M2649" s="65"/>
      <c r="N2649" s="65"/>
      <c r="O2649" s="65"/>
      <c r="P2649" s="65"/>
      <c r="Q2649" s="65"/>
      <c r="R2649" s="65"/>
    </row>
    <row r="2650" spans="1:18" s="68" customFormat="1">
      <c r="A2650" s="61"/>
      <c r="B2650" s="62"/>
      <c r="C2650" s="62"/>
      <c r="D2650" s="63"/>
      <c r="E2650" s="61"/>
      <c r="F2650" s="61"/>
      <c r="G2650" s="61"/>
      <c r="H2650" s="64"/>
      <c r="I2650" s="74"/>
      <c r="K2650" s="65"/>
      <c r="L2650" s="65"/>
      <c r="M2650" s="65"/>
      <c r="N2650" s="65"/>
      <c r="O2650" s="65"/>
      <c r="P2650" s="65"/>
      <c r="Q2650" s="65"/>
      <c r="R2650" s="65"/>
    </row>
    <row r="2651" spans="1:18" s="68" customFormat="1">
      <c r="A2651" s="61"/>
      <c r="B2651" s="62"/>
      <c r="C2651" s="62"/>
      <c r="D2651" s="63"/>
      <c r="E2651" s="61"/>
      <c r="F2651" s="61"/>
      <c r="G2651" s="61"/>
      <c r="H2651" s="64"/>
      <c r="I2651" s="74"/>
      <c r="K2651" s="65"/>
      <c r="L2651" s="65"/>
      <c r="M2651" s="65"/>
      <c r="N2651" s="65"/>
      <c r="O2651" s="65"/>
      <c r="P2651" s="65"/>
      <c r="Q2651" s="65"/>
      <c r="R2651" s="65"/>
    </row>
    <row r="2652" spans="1:18" s="68" customFormat="1">
      <c r="A2652" s="61"/>
      <c r="B2652" s="62"/>
      <c r="C2652" s="62"/>
      <c r="D2652" s="63"/>
      <c r="E2652" s="61"/>
      <c r="F2652" s="61"/>
      <c r="G2652" s="61"/>
      <c r="H2652" s="64"/>
      <c r="I2652" s="74"/>
      <c r="K2652" s="65"/>
      <c r="L2652" s="65"/>
      <c r="M2652" s="65"/>
      <c r="N2652" s="65"/>
      <c r="O2652" s="65"/>
      <c r="P2652" s="65"/>
      <c r="Q2652" s="65"/>
      <c r="R2652" s="65"/>
    </row>
    <row r="2653" spans="1:18" s="68" customFormat="1">
      <c r="A2653" s="61"/>
      <c r="B2653" s="62"/>
      <c r="C2653" s="62"/>
      <c r="D2653" s="63"/>
      <c r="E2653" s="61"/>
      <c r="F2653" s="61"/>
      <c r="G2653" s="61"/>
      <c r="H2653" s="64"/>
      <c r="I2653" s="74"/>
      <c r="K2653" s="65"/>
      <c r="L2653" s="65"/>
      <c r="M2653" s="65"/>
      <c r="N2653" s="65"/>
      <c r="O2653" s="65"/>
      <c r="P2653" s="65"/>
      <c r="Q2653" s="65"/>
      <c r="R2653" s="65"/>
    </row>
    <row r="2654" spans="1:18" s="68" customFormat="1">
      <c r="A2654" s="61"/>
      <c r="B2654" s="62"/>
      <c r="C2654" s="62"/>
      <c r="D2654" s="63"/>
      <c r="E2654" s="61"/>
      <c r="F2654" s="61"/>
      <c r="G2654" s="61"/>
      <c r="H2654" s="64"/>
      <c r="I2654" s="74"/>
      <c r="K2654" s="65"/>
      <c r="L2654" s="65"/>
      <c r="M2654" s="65"/>
      <c r="N2654" s="65"/>
      <c r="O2654" s="65"/>
      <c r="P2654" s="65"/>
      <c r="Q2654" s="65"/>
      <c r="R2654" s="65"/>
    </row>
    <row r="2655" spans="1:18" s="68" customFormat="1">
      <c r="A2655" s="61"/>
      <c r="B2655" s="62"/>
      <c r="C2655" s="62"/>
      <c r="D2655" s="63"/>
      <c r="E2655" s="61"/>
      <c r="F2655" s="61"/>
      <c r="G2655" s="61"/>
      <c r="H2655" s="64"/>
      <c r="I2655" s="74"/>
      <c r="K2655" s="65"/>
      <c r="L2655" s="65"/>
      <c r="M2655" s="65"/>
      <c r="N2655" s="65"/>
      <c r="O2655" s="65"/>
      <c r="P2655" s="65"/>
      <c r="Q2655" s="65"/>
      <c r="R2655" s="65"/>
    </row>
    <row r="2656" spans="1:18" s="68" customFormat="1">
      <c r="A2656" s="61"/>
      <c r="B2656" s="62"/>
      <c r="C2656" s="62"/>
      <c r="D2656" s="63"/>
      <c r="E2656" s="61"/>
      <c r="F2656" s="61"/>
      <c r="G2656" s="61"/>
      <c r="H2656" s="64"/>
      <c r="I2656" s="74"/>
      <c r="K2656" s="65"/>
      <c r="L2656" s="65"/>
      <c r="M2656" s="65"/>
      <c r="N2656" s="65"/>
      <c r="O2656" s="65"/>
      <c r="P2656" s="65"/>
      <c r="Q2656" s="65"/>
      <c r="R2656" s="65"/>
    </row>
    <row r="2657" spans="1:18" s="68" customFormat="1">
      <c r="A2657" s="61"/>
      <c r="B2657" s="62"/>
      <c r="C2657" s="62"/>
      <c r="D2657" s="63"/>
      <c r="E2657" s="61"/>
      <c r="F2657" s="61"/>
      <c r="G2657" s="61"/>
      <c r="H2657" s="64"/>
      <c r="I2657" s="74"/>
      <c r="K2657" s="65"/>
      <c r="L2657" s="65"/>
      <c r="M2657" s="65"/>
      <c r="N2657" s="65"/>
      <c r="O2657" s="65"/>
      <c r="P2657" s="65"/>
      <c r="Q2657" s="65"/>
      <c r="R2657" s="65"/>
    </row>
    <row r="2658" spans="1:18" s="68" customFormat="1">
      <c r="A2658" s="61"/>
      <c r="B2658" s="62"/>
      <c r="C2658" s="62"/>
      <c r="D2658" s="63"/>
      <c r="E2658" s="61"/>
      <c r="F2658" s="61"/>
      <c r="G2658" s="61"/>
      <c r="H2658" s="64"/>
      <c r="I2658" s="74"/>
      <c r="K2658" s="65"/>
      <c r="L2658" s="65"/>
      <c r="M2658" s="65"/>
      <c r="N2658" s="65"/>
      <c r="O2658" s="65"/>
      <c r="P2658" s="65"/>
      <c r="Q2658" s="65"/>
      <c r="R2658" s="65"/>
    </row>
    <row r="2659" spans="1:18" s="68" customFormat="1">
      <c r="A2659" s="61"/>
      <c r="B2659" s="62"/>
      <c r="C2659" s="62"/>
      <c r="D2659" s="63"/>
      <c r="E2659" s="61"/>
      <c r="F2659" s="61"/>
      <c r="G2659" s="61"/>
      <c r="H2659" s="64"/>
      <c r="I2659" s="74"/>
      <c r="K2659" s="65"/>
      <c r="L2659" s="65"/>
      <c r="M2659" s="65"/>
      <c r="N2659" s="65"/>
      <c r="O2659" s="65"/>
      <c r="P2659" s="65"/>
      <c r="Q2659" s="65"/>
      <c r="R2659" s="65"/>
    </row>
    <row r="2660" spans="1:18" s="68" customFormat="1">
      <c r="A2660" s="61"/>
      <c r="B2660" s="62"/>
      <c r="C2660" s="62"/>
      <c r="D2660" s="63"/>
      <c r="E2660" s="61"/>
      <c r="F2660" s="61"/>
      <c r="G2660" s="61"/>
      <c r="H2660" s="64"/>
      <c r="I2660" s="74"/>
      <c r="K2660" s="65"/>
      <c r="L2660" s="65"/>
      <c r="M2660" s="65"/>
      <c r="N2660" s="65"/>
      <c r="O2660" s="65"/>
      <c r="P2660" s="65"/>
      <c r="Q2660" s="65"/>
      <c r="R2660" s="65"/>
    </row>
    <row r="2661" spans="1:18" s="68" customFormat="1">
      <c r="A2661" s="61"/>
      <c r="B2661" s="62"/>
      <c r="C2661" s="62"/>
      <c r="D2661" s="63"/>
      <c r="E2661" s="61"/>
      <c r="F2661" s="61"/>
      <c r="G2661" s="61"/>
      <c r="H2661" s="64"/>
      <c r="I2661" s="74"/>
      <c r="K2661" s="65"/>
      <c r="L2661" s="65"/>
      <c r="M2661" s="65"/>
      <c r="N2661" s="65"/>
      <c r="O2661" s="65"/>
      <c r="P2661" s="65"/>
      <c r="Q2661" s="65"/>
      <c r="R2661" s="65"/>
    </row>
    <row r="2662" spans="1:18" s="68" customFormat="1">
      <c r="A2662" s="61"/>
      <c r="B2662" s="62"/>
      <c r="C2662" s="62"/>
      <c r="D2662" s="63"/>
      <c r="E2662" s="61"/>
      <c r="F2662" s="61"/>
      <c r="G2662" s="61"/>
      <c r="H2662" s="64"/>
      <c r="I2662" s="74"/>
      <c r="K2662" s="65"/>
      <c r="L2662" s="65"/>
      <c r="M2662" s="65"/>
      <c r="N2662" s="65"/>
      <c r="O2662" s="65"/>
      <c r="P2662" s="65"/>
      <c r="Q2662" s="65"/>
      <c r="R2662" s="65"/>
    </row>
    <row r="2663" spans="1:18" s="68" customFormat="1">
      <c r="A2663" s="61"/>
      <c r="B2663" s="62"/>
      <c r="C2663" s="62"/>
      <c r="D2663" s="63"/>
      <c r="E2663" s="61"/>
      <c r="F2663" s="61"/>
      <c r="G2663" s="61"/>
      <c r="H2663" s="64"/>
      <c r="I2663" s="74"/>
      <c r="K2663" s="65"/>
      <c r="L2663" s="65"/>
      <c r="M2663" s="65"/>
      <c r="N2663" s="65"/>
      <c r="O2663" s="65"/>
      <c r="P2663" s="65"/>
      <c r="Q2663" s="65"/>
      <c r="R2663" s="65"/>
    </row>
    <row r="2664" spans="1:18" s="68" customFormat="1">
      <c r="A2664" s="61"/>
      <c r="B2664" s="62"/>
      <c r="C2664" s="62"/>
      <c r="D2664" s="63"/>
      <c r="E2664" s="61"/>
      <c r="F2664" s="61"/>
      <c r="G2664" s="61"/>
      <c r="H2664" s="64"/>
      <c r="I2664" s="74"/>
      <c r="K2664" s="65"/>
      <c r="L2664" s="65"/>
      <c r="M2664" s="65"/>
      <c r="N2664" s="65"/>
      <c r="O2664" s="65"/>
      <c r="P2664" s="65"/>
      <c r="Q2664" s="65"/>
      <c r="R2664" s="65"/>
    </row>
    <row r="2665" spans="1:18" s="68" customFormat="1">
      <c r="A2665" s="61"/>
      <c r="B2665" s="62"/>
      <c r="C2665" s="62"/>
      <c r="D2665" s="63"/>
      <c r="E2665" s="61"/>
      <c r="F2665" s="61"/>
      <c r="G2665" s="61"/>
      <c r="H2665" s="64"/>
      <c r="I2665" s="74"/>
      <c r="K2665" s="65"/>
      <c r="L2665" s="65"/>
      <c r="M2665" s="65"/>
      <c r="N2665" s="65"/>
      <c r="O2665" s="65"/>
      <c r="P2665" s="65"/>
      <c r="Q2665" s="65"/>
      <c r="R2665" s="65"/>
    </row>
    <row r="2666" spans="1:18" s="68" customFormat="1">
      <c r="A2666" s="61"/>
      <c r="B2666" s="62"/>
      <c r="C2666" s="62"/>
      <c r="D2666" s="63"/>
      <c r="E2666" s="61"/>
      <c r="F2666" s="61"/>
      <c r="G2666" s="61"/>
      <c r="H2666" s="64"/>
      <c r="I2666" s="74"/>
      <c r="K2666" s="65"/>
      <c r="L2666" s="65"/>
      <c r="M2666" s="65"/>
      <c r="N2666" s="65"/>
      <c r="O2666" s="65"/>
      <c r="P2666" s="65"/>
      <c r="Q2666" s="65"/>
      <c r="R2666" s="65"/>
    </row>
    <row r="2667" spans="1:18" s="68" customFormat="1">
      <c r="A2667" s="61"/>
      <c r="B2667" s="62"/>
      <c r="C2667" s="62"/>
      <c r="D2667" s="63"/>
      <c r="E2667" s="61"/>
      <c r="F2667" s="61"/>
      <c r="G2667" s="61"/>
      <c r="H2667" s="64"/>
      <c r="I2667" s="74"/>
      <c r="K2667" s="65"/>
      <c r="L2667" s="65"/>
      <c r="M2667" s="65"/>
      <c r="N2667" s="65"/>
      <c r="O2667" s="65"/>
      <c r="P2667" s="65"/>
      <c r="Q2667" s="65"/>
      <c r="R2667" s="65"/>
    </row>
    <row r="2668" spans="1:18" s="68" customFormat="1">
      <c r="A2668" s="61"/>
      <c r="B2668" s="62"/>
      <c r="C2668" s="62"/>
      <c r="D2668" s="63"/>
      <c r="E2668" s="61"/>
      <c r="F2668" s="61"/>
      <c r="G2668" s="61"/>
      <c r="H2668" s="64"/>
      <c r="I2668" s="74"/>
      <c r="K2668" s="65"/>
      <c r="L2668" s="65"/>
      <c r="M2668" s="65"/>
      <c r="N2668" s="65"/>
      <c r="O2668" s="65"/>
      <c r="P2668" s="65"/>
      <c r="Q2668" s="65"/>
      <c r="R2668" s="65"/>
    </row>
    <row r="2669" spans="1:18" s="68" customFormat="1">
      <c r="A2669" s="61"/>
      <c r="B2669" s="62"/>
      <c r="C2669" s="62"/>
      <c r="D2669" s="63"/>
      <c r="E2669" s="61"/>
      <c r="F2669" s="61"/>
      <c r="G2669" s="61"/>
      <c r="H2669" s="64"/>
      <c r="I2669" s="74"/>
      <c r="K2669" s="65"/>
      <c r="L2669" s="65"/>
      <c r="M2669" s="65"/>
      <c r="N2669" s="65"/>
      <c r="O2669" s="65"/>
      <c r="P2669" s="65"/>
      <c r="Q2669" s="65"/>
      <c r="R2669" s="65"/>
    </row>
    <row r="2670" spans="1:18" s="68" customFormat="1">
      <c r="A2670" s="61"/>
      <c r="B2670" s="62"/>
      <c r="C2670" s="62"/>
      <c r="D2670" s="63"/>
      <c r="E2670" s="61"/>
      <c r="F2670" s="61"/>
      <c r="G2670" s="61"/>
      <c r="H2670" s="64"/>
      <c r="I2670" s="74"/>
      <c r="K2670" s="65"/>
      <c r="L2670" s="65"/>
      <c r="M2670" s="65"/>
      <c r="N2670" s="65"/>
      <c r="O2670" s="65"/>
      <c r="P2670" s="65"/>
      <c r="Q2670" s="65"/>
      <c r="R2670" s="65"/>
    </row>
    <row r="2671" spans="1:18" s="68" customFormat="1">
      <c r="A2671" s="61"/>
      <c r="B2671" s="62"/>
      <c r="C2671" s="62"/>
      <c r="D2671" s="63"/>
      <c r="E2671" s="61"/>
      <c r="F2671" s="61"/>
      <c r="G2671" s="61"/>
      <c r="H2671" s="64"/>
      <c r="I2671" s="74"/>
      <c r="K2671" s="65"/>
      <c r="L2671" s="65"/>
      <c r="M2671" s="65"/>
      <c r="N2671" s="65"/>
      <c r="O2671" s="65"/>
      <c r="P2671" s="65"/>
      <c r="Q2671" s="65"/>
      <c r="R2671" s="65"/>
    </row>
    <row r="2672" spans="1:18" s="68" customFormat="1">
      <c r="A2672" s="61"/>
      <c r="B2672" s="62"/>
      <c r="C2672" s="62"/>
      <c r="D2672" s="63"/>
      <c r="E2672" s="61"/>
      <c r="F2672" s="61"/>
      <c r="G2672" s="61"/>
      <c r="H2672" s="64"/>
      <c r="I2672" s="74"/>
      <c r="K2672" s="65"/>
      <c r="L2672" s="65"/>
      <c r="M2672" s="65"/>
      <c r="N2672" s="65"/>
      <c r="O2672" s="65"/>
      <c r="P2672" s="65"/>
      <c r="Q2672" s="65"/>
      <c r="R2672" s="65"/>
    </row>
    <row r="2673" spans="1:18" s="68" customFormat="1">
      <c r="A2673" s="61"/>
      <c r="B2673" s="62"/>
      <c r="C2673" s="62"/>
      <c r="D2673" s="63"/>
      <c r="E2673" s="61"/>
      <c r="F2673" s="61"/>
      <c r="G2673" s="61"/>
      <c r="H2673" s="64"/>
      <c r="I2673" s="74"/>
      <c r="K2673" s="65"/>
      <c r="L2673" s="65"/>
      <c r="M2673" s="65"/>
      <c r="N2673" s="65"/>
      <c r="O2673" s="65"/>
      <c r="P2673" s="65"/>
      <c r="Q2673" s="65"/>
      <c r="R2673" s="65"/>
    </row>
    <row r="2674" spans="1:18" s="68" customFormat="1">
      <c r="A2674" s="61"/>
      <c r="B2674" s="62"/>
      <c r="C2674" s="62"/>
      <c r="D2674" s="63"/>
      <c r="E2674" s="61"/>
      <c r="F2674" s="61"/>
      <c r="G2674" s="61"/>
      <c r="H2674" s="64"/>
      <c r="I2674" s="74"/>
      <c r="K2674" s="65"/>
      <c r="L2674" s="65"/>
      <c r="M2674" s="65"/>
      <c r="N2674" s="65"/>
      <c r="O2674" s="65"/>
      <c r="P2674" s="65"/>
      <c r="Q2674" s="65"/>
      <c r="R2674" s="65"/>
    </row>
    <row r="2675" spans="1:18" s="68" customFormat="1">
      <c r="A2675" s="61"/>
      <c r="B2675" s="62"/>
      <c r="C2675" s="62"/>
      <c r="D2675" s="63"/>
      <c r="E2675" s="61"/>
      <c r="F2675" s="61"/>
      <c r="G2675" s="61"/>
      <c r="H2675" s="64"/>
      <c r="I2675" s="74"/>
      <c r="K2675" s="65"/>
      <c r="L2675" s="65"/>
      <c r="M2675" s="65"/>
      <c r="N2675" s="65"/>
      <c r="O2675" s="65"/>
      <c r="P2675" s="65"/>
      <c r="Q2675" s="65"/>
      <c r="R2675" s="65"/>
    </row>
    <row r="2676" spans="1:18" s="68" customFormat="1">
      <c r="A2676" s="61"/>
      <c r="B2676" s="62"/>
      <c r="C2676" s="62"/>
      <c r="D2676" s="63"/>
      <c r="E2676" s="61"/>
      <c r="F2676" s="61"/>
      <c r="G2676" s="61"/>
      <c r="H2676" s="64"/>
      <c r="I2676" s="74"/>
      <c r="K2676" s="65"/>
      <c r="L2676" s="65"/>
      <c r="M2676" s="65"/>
      <c r="N2676" s="65"/>
      <c r="O2676" s="65"/>
      <c r="P2676" s="65"/>
      <c r="Q2676" s="65"/>
      <c r="R2676" s="65"/>
    </row>
    <row r="2677" spans="1:18" s="68" customFormat="1">
      <c r="A2677" s="61"/>
      <c r="B2677" s="62"/>
      <c r="C2677" s="62"/>
      <c r="D2677" s="63"/>
      <c r="E2677" s="61"/>
      <c r="F2677" s="61"/>
      <c r="G2677" s="61"/>
      <c r="H2677" s="64"/>
      <c r="I2677" s="74"/>
      <c r="K2677" s="65"/>
      <c r="L2677" s="65"/>
      <c r="M2677" s="65"/>
      <c r="N2677" s="65"/>
      <c r="O2677" s="65"/>
      <c r="P2677" s="65"/>
      <c r="Q2677" s="65"/>
      <c r="R2677" s="65"/>
    </row>
    <row r="2678" spans="1:18" s="68" customFormat="1">
      <c r="A2678" s="61"/>
      <c r="B2678" s="62"/>
      <c r="C2678" s="62"/>
      <c r="D2678" s="63"/>
      <c r="E2678" s="61"/>
      <c r="F2678" s="61"/>
      <c r="G2678" s="61"/>
      <c r="H2678" s="64"/>
      <c r="I2678" s="74"/>
      <c r="K2678" s="65"/>
      <c r="L2678" s="65"/>
      <c r="M2678" s="65"/>
      <c r="N2678" s="65"/>
      <c r="O2678" s="65"/>
      <c r="P2678" s="65"/>
      <c r="Q2678" s="65"/>
      <c r="R2678" s="65"/>
    </row>
    <row r="2679" spans="1:18" s="68" customFormat="1">
      <c r="A2679" s="61"/>
      <c r="B2679" s="62"/>
      <c r="C2679" s="62"/>
      <c r="D2679" s="63"/>
      <c r="E2679" s="61"/>
      <c r="F2679" s="61"/>
      <c r="G2679" s="61"/>
      <c r="H2679" s="64"/>
      <c r="I2679" s="74"/>
      <c r="K2679" s="65"/>
      <c r="L2679" s="65"/>
      <c r="M2679" s="65"/>
      <c r="N2679" s="65"/>
      <c r="O2679" s="65"/>
      <c r="P2679" s="65"/>
      <c r="Q2679" s="65"/>
      <c r="R2679" s="65"/>
    </row>
    <row r="2680" spans="1:18" s="68" customFormat="1">
      <c r="A2680" s="61"/>
      <c r="B2680" s="62"/>
      <c r="C2680" s="62"/>
      <c r="D2680" s="63"/>
      <c r="E2680" s="61"/>
      <c r="F2680" s="61"/>
      <c r="G2680" s="61"/>
      <c r="H2680" s="64"/>
      <c r="I2680" s="74"/>
      <c r="K2680" s="65"/>
      <c r="L2680" s="65"/>
      <c r="M2680" s="65"/>
      <c r="N2680" s="65"/>
      <c r="O2680" s="65"/>
      <c r="P2680" s="65"/>
      <c r="Q2680" s="65"/>
      <c r="R2680" s="65"/>
    </row>
    <row r="2681" spans="1:18" s="68" customFormat="1">
      <c r="A2681" s="61"/>
      <c r="B2681" s="62"/>
      <c r="C2681" s="62"/>
      <c r="D2681" s="63"/>
      <c r="E2681" s="61"/>
      <c r="F2681" s="61"/>
      <c r="G2681" s="61"/>
      <c r="H2681" s="64"/>
      <c r="I2681" s="74"/>
      <c r="K2681" s="65"/>
      <c r="L2681" s="65"/>
      <c r="M2681" s="65"/>
      <c r="N2681" s="65"/>
      <c r="O2681" s="65"/>
      <c r="P2681" s="65"/>
      <c r="Q2681" s="65"/>
      <c r="R2681" s="65"/>
    </row>
    <row r="2682" spans="1:18" s="68" customFormat="1">
      <c r="A2682" s="61"/>
      <c r="B2682" s="62"/>
      <c r="C2682" s="62"/>
      <c r="D2682" s="63"/>
      <c r="E2682" s="61"/>
      <c r="F2682" s="61"/>
      <c r="G2682" s="61"/>
      <c r="H2682" s="64"/>
      <c r="I2682" s="74"/>
      <c r="K2682" s="65"/>
      <c r="L2682" s="65"/>
      <c r="M2682" s="65"/>
      <c r="N2682" s="65"/>
      <c r="O2682" s="65"/>
      <c r="P2682" s="65"/>
      <c r="Q2682" s="65"/>
      <c r="R2682" s="65"/>
    </row>
    <row r="2683" spans="1:18" s="68" customFormat="1">
      <c r="A2683" s="61"/>
      <c r="B2683" s="62"/>
      <c r="C2683" s="62"/>
      <c r="D2683" s="63"/>
      <c r="E2683" s="61"/>
      <c r="F2683" s="61"/>
      <c r="G2683" s="61"/>
      <c r="H2683" s="64"/>
      <c r="I2683" s="74"/>
      <c r="K2683" s="65"/>
      <c r="L2683" s="65"/>
      <c r="M2683" s="65"/>
      <c r="N2683" s="65"/>
      <c r="O2683" s="65"/>
      <c r="P2683" s="65"/>
      <c r="Q2683" s="65"/>
      <c r="R2683" s="65"/>
    </row>
    <row r="2684" spans="1:18" s="68" customFormat="1">
      <c r="A2684" s="61"/>
      <c r="B2684" s="62"/>
      <c r="C2684" s="62"/>
      <c r="D2684" s="63"/>
      <c r="E2684" s="61"/>
      <c r="F2684" s="61"/>
      <c r="G2684" s="61"/>
      <c r="H2684" s="64"/>
      <c r="I2684" s="74"/>
      <c r="K2684" s="65"/>
      <c r="L2684" s="65"/>
      <c r="M2684" s="65"/>
      <c r="N2684" s="65"/>
      <c r="O2684" s="65"/>
      <c r="P2684" s="65"/>
      <c r="Q2684" s="65"/>
      <c r="R2684" s="65"/>
    </row>
    <row r="2685" spans="1:18" s="68" customFormat="1">
      <c r="A2685" s="61"/>
      <c r="B2685" s="62"/>
      <c r="C2685" s="62"/>
      <c r="D2685" s="63"/>
      <c r="E2685" s="61"/>
      <c r="F2685" s="61"/>
      <c r="G2685" s="61"/>
      <c r="H2685" s="64"/>
      <c r="I2685" s="74"/>
      <c r="K2685" s="65"/>
      <c r="L2685" s="65"/>
      <c r="M2685" s="65"/>
      <c r="N2685" s="65"/>
      <c r="O2685" s="65"/>
      <c r="P2685" s="65"/>
      <c r="Q2685" s="65"/>
      <c r="R2685" s="65"/>
    </row>
    <row r="2686" spans="1:18" s="68" customFormat="1">
      <c r="A2686" s="61"/>
      <c r="B2686" s="62"/>
      <c r="C2686" s="62"/>
      <c r="D2686" s="63"/>
      <c r="E2686" s="61"/>
      <c r="F2686" s="61"/>
      <c r="G2686" s="61"/>
      <c r="H2686" s="64"/>
      <c r="I2686" s="74"/>
      <c r="K2686" s="65"/>
      <c r="L2686" s="65"/>
      <c r="M2686" s="65"/>
      <c r="N2686" s="65"/>
      <c r="O2686" s="65"/>
      <c r="P2686" s="65"/>
      <c r="Q2686" s="65"/>
      <c r="R2686" s="65"/>
    </row>
    <row r="2687" spans="1:18" s="68" customFormat="1">
      <c r="A2687" s="61"/>
      <c r="B2687" s="62"/>
      <c r="C2687" s="62"/>
      <c r="D2687" s="63"/>
      <c r="E2687" s="61"/>
      <c r="F2687" s="61"/>
      <c r="G2687" s="61"/>
      <c r="H2687" s="64"/>
      <c r="I2687" s="74"/>
      <c r="K2687" s="65"/>
      <c r="L2687" s="65"/>
      <c r="M2687" s="65"/>
      <c r="N2687" s="65"/>
      <c r="O2687" s="65"/>
      <c r="P2687" s="65"/>
      <c r="Q2687" s="65"/>
      <c r="R2687" s="65"/>
    </row>
    <row r="2688" spans="1:18" s="68" customFormat="1">
      <c r="A2688" s="61"/>
      <c r="B2688" s="62"/>
      <c r="C2688" s="62"/>
      <c r="D2688" s="63"/>
      <c r="E2688" s="61"/>
      <c r="F2688" s="61"/>
      <c r="G2688" s="61"/>
      <c r="H2688" s="64"/>
      <c r="I2688" s="74"/>
      <c r="K2688" s="65"/>
      <c r="L2688" s="65"/>
      <c r="M2688" s="65"/>
      <c r="N2688" s="65"/>
      <c r="O2688" s="65"/>
      <c r="P2688" s="65"/>
      <c r="Q2688" s="65"/>
      <c r="R2688" s="65"/>
    </row>
    <row r="2689" spans="1:18" s="68" customFormat="1">
      <c r="A2689" s="61"/>
      <c r="B2689" s="62"/>
      <c r="C2689" s="62"/>
      <c r="D2689" s="63"/>
      <c r="E2689" s="61"/>
      <c r="F2689" s="61"/>
      <c r="G2689" s="61"/>
      <c r="H2689" s="64"/>
      <c r="I2689" s="74"/>
      <c r="K2689" s="65"/>
      <c r="L2689" s="65"/>
      <c r="M2689" s="65"/>
      <c r="N2689" s="65"/>
      <c r="O2689" s="65"/>
      <c r="P2689" s="65"/>
      <c r="Q2689" s="65"/>
      <c r="R2689" s="65"/>
    </row>
    <row r="2690" spans="1:18" s="68" customFormat="1">
      <c r="A2690" s="61"/>
      <c r="B2690" s="62"/>
      <c r="C2690" s="62"/>
      <c r="D2690" s="63"/>
      <c r="E2690" s="61"/>
      <c r="F2690" s="61"/>
      <c r="G2690" s="61"/>
      <c r="H2690" s="64"/>
      <c r="I2690" s="74"/>
      <c r="K2690" s="65"/>
      <c r="L2690" s="65"/>
      <c r="M2690" s="65"/>
      <c r="N2690" s="65"/>
      <c r="O2690" s="65"/>
      <c r="P2690" s="65"/>
      <c r="Q2690" s="65"/>
      <c r="R2690" s="65"/>
    </row>
    <row r="2691" spans="1:18" s="68" customFormat="1">
      <c r="A2691" s="61"/>
      <c r="B2691" s="62"/>
      <c r="C2691" s="62"/>
      <c r="D2691" s="63"/>
      <c r="E2691" s="61"/>
      <c r="F2691" s="61"/>
      <c r="G2691" s="61"/>
      <c r="H2691" s="64"/>
      <c r="I2691" s="74"/>
      <c r="K2691" s="65"/>
      <c r="L2691" s="65"/>
      <c r="M2691" s="65"/>
      <c r="N2691" s="65"/>
      <c r="O2691" s="65"/>
      <c r="P2691" s="65"/>
      <c r="Q2691" s="65"/>
      <c r="R2691" s="65"/>
    </row>
    <row r="2692" spans="1:18" s="68" customFormat="1">
      <c r="A2692" s="61"/>
      <c r="B2692" s="62"/>
      <c r="C2692" s="62"/>
      <c r="D2692" s="63"/>
      <c r="E2692" s="61"/>
      <c r="F2692" s="61"/>
      <c r="G2692" s="61"/>
      <c r="H2692" s="64"/>
      <c r="I2692" s="74"/>
      <c r="K2692" s="65"/>
      <c r="L2692" s="65"/>
      <c r="M2692" s="65"/>
      <c r="N2692" s="65"/>
      <c r="O2692" s="65"/>
      <c r="P2692" s="65"/>
      <c r="Q2692" s="65"/>
      <c r="R2692" s="65"/>
    </row>
    <row r="2693" spans="1:18" s="68" customFormat="1">
      <c r="A2693" s="61"/>
      <c r="B2693" s="62"/>
      <c r="C2693" s="62"/>
      <c r="D2693" s="63"/>
      <c r="E2693" s="61"/>
      <c r="F2693" s="61"/>
      <c r="G2693" s="61"/>
      <c r="H2693" s="64"/>
      <c r="I2693" s="74"/>
      <c r="K2693" s="65"/>
      <c r="L2693" s="65"/>
      <c r="M2693" s="65"/>
      <c r="N2693" s="65"/>
      <c r="O2693" s="65"/>
      <c r="P2693" s="65"/>
      <c r="Q2693" s="65"/>
      <c r="R2693" s="65"/>
    </row>
    <row r="2694" spans="1:18" s="68" customFormat="1">
      <c r="A2694" s="61"/>
      <c r="B2694" s="62"/>
      <c r="C2694" s="62"/>
      <c r="D2694" s="63"/>
      <c r="E2694" s="61"/>
      <c r="F2694" s="61"/>
      <c r="G2694" s="61"/>
      <c r="H2694" s="64"/>
      <c r="I2694" s="74"/>
      <c r="K2694" s="65"/>
      <c r="L2694" s="65"/>
      <c r="M2694" s="65"/>
      <c r="N2694" s="65"/>
      <c r="O2694" s="65"/>
      <c r="P2694" s="65"/>
      <c r="Q2694" s="65"/>
      <c r="R2694" s="65"/>
    </row>
    <row r="2695" spans="1:18" s="68" customFormat="1">
      <c r="A2695" s="61"/>
      <c r="B2695" s="62"/>
      <c r="C2695" s="62"/>
      <c r="D2695" s="63"/>
      <c r="E2695" s="61"/>
      <c r="F2695" s="61"/>
      <c r="G2695" s="61"/>
      <c r="H2695" s="64"/>
      <c r="I2695" s="74"/>
      <c r="K2695" s="65"/>
      <c r="L2695" s="65"/>
      <c r="M2695" s="65"/>
      <c r="N2695" s="65"/>
      <c r="O2695" s="65"/>
      <c r="P2695" s="65"/>
      <c r="Q2695" s="65"/>
      <c r="R2695" s="65"/>
    </row>
    <row r="2696" spans="1:18" s="68" customFormat="1">
      <c r="A2696" s="61"/>
      <c r="B2696" s="62"/>
      <c r="C2696" s="62"/>
      <c r="D2696" s="63"/>
      <c r="E2696" s="61"/>
      <c r="F2696" s="61"/>
      <c r="G2696" s="61"/>
      <c r="H2696" s="64"/>
      <c r="I2696" s="74"/>
      <c r="K2696" s="65"/>
      <c r="L2696" s="65"/>
      <c r="M2696" s="65"/>
      <c r="N2696" s="65"/>
      <c r="O2696" s="65"/>
      <c r="P2696" s="65"/>
      <c r="Q2696" s="65"/>
      <c r="R2696" s="65"/>
    </row>
    <row r="2697" spans="1:18" s="68" customFormat="1">
      <c r="A2697" s="61"/>
      <c r="B2697" s="62"/>
      <c r="C2697" s="62"/>
      <c r="D2697" s="63"/>
      <c r="E2697" s="61"/>
      <c r="F2697" s="61"/>
      <c r="G2697" s="61"/>
      <c r="H2697" s="64"/>
      <c r="I2697" s="74"/>
      <c r="K2697" s="65"/>
      <c r="L2697" s="65"/>
      <c r="M2697" s="65"/>
      <c r="N2697" s="65"/>
      <c r="O2697" s="65"/>
      <c r="P2697" s="65"/>
      <c r="Q2697" s="65"/>
      <c r="R2697" s="65"/>
    </row>
    <row r="2698" spans="1:18" s="68" customFormat="1">
      <c r="A2698" s="61"/>
      <c r="B2698" s="62"/>
      <c r="C2698" s="62"/>
      <c r="D2698" s="63"/>
      <c r="E2698" s="61"/>
      <c r="F2698" s="61"/>
      <c r="G2698" s="61"/>
      <c r="H2698" s="64"/>
      <c r="I2698" s="74"/>
      <c r="K2698" s="65"/>
      <c r="L2698" s="65"/>
      <c r="M2698" s="65"/>
      <c r="N2698" s="65"/>
      <c r="O2698" s="65"/>
      <c r="P2698" s="65"/>
      <c r="Q2698" s="65"/>
      <c r="R2698" s="65"/>
    </row>
    <row r="2699" spans="1:18" s="68" customFormat="1">
      <c r="A2699" s="61"/>
      <c r="B2699" s="62"/>
      <c r="C2699" s="62"/>
      <c r="D2699" s="63"/>
      <c r="E2699" s="61"/>
      <c r="F2699" s="61"/>
      <c r="G2699" s="61"/>
      <c r="H2699" s="64"/>
      <c r="I2699" s="74"/>
      <c r="K2699" s="65"/>
      <c r="L2699" s="65"/>
      <c r="M2699" s="65"/>
      <c r="N2699" s="65"/>
      <c r="O2699" s="65"/>
      <c r="P2699" s="65"/>
      <c r="Q2699" s="65"/>
      <c r="R2699" s="65"/>
    </row>
    <row r="2700" spans="1:18" s="68" customFormat="1">
      <c r="A2700" s="61"/>
      <c r="B2700" s="62"/>
      <c r="C2700" s="62"/>
      <c r="D2700" s="63"/>
      <c r="E2700" s="61"/>
      <c r="F2700" s="61"/>
      <c r="G2700" s="61"/>
      <c r="H2700" s="64"/>
      <c r="I2700" s="74"/>
      <c r="K2700" s="65"/>
      <c r="L2700" s="65"/>
      <c r="M2700" s="65"/>
      <c r="N2700" s="65"/>
      <c r="O2700" s="65"/>
      <c r="P2700" s="65"/>
      <c r="Q2700" s="65"/>
      <c r="R2700" s="65"/>
    </row>
    <row r="2701" spans="1:18" s="68" customFormat="1">
      <c r="A2701" s="61"/>
      <c r="B2701" s="62"/>
      <c r="C2701" s="62"/>
      <c r="D2701" s="63"/>
      <c r="E2701" s="61"/>
      <c r="F2701" s="61"/>
      <c r="G2701" s="61"/>
      <c r="H2701" s="64"/>
      <c r="I2701" s="74"/>
      <c r="K2701" s="65"/>
      <c r="L2701" s="65"/>
      <c r="M2701" s="65"/>
      <c r="N2701" s="65"/>
      <c r="O2701" s="65"/>
      <c r="P2701" s="65"/>
      <c r="Q2701" s="65"/>
      <c r="R2701" s="65"/>
    </row>
    <row r="2702" spans="1:18" s="68" customFormat="1">
      <c r="A2702" s="61"/>
      <c r="B2702" s="62"/>
      <c r="C2702" s="62"/>
      <c r="D2702" s="63"/>
      <c r="E2702" s="61"/>
      <c r="F2702" s="61"/>
      <c r="G2702" s="61"/>
      <c r="H2702" s="64"/>
      <c r="I2702" s="74"/>
      <c r="K2702" s="65"/>
      <c r="L2702" s="65"/>
      <c r="M2702" s="65"/>
      <c r="N2702" s="65"/>
      <c r="O2702" s="65"/>
      <c r="P2702" s="65"/>
      <c r="Q2702" s="65"/>
      <c r="R2702" s="65"/>
    </row>
    <row r="2703" spans="1:18" s="68" customFormat="1">
      <c r="A2703" s="61"/>
      <c r="B2703" s="62"/>
      <c r="C2703" s="62"/>
      <c r="D2703" s="63"/>
      <c r="E2703" s="61"/>
      <c r="F2703" s="61"/>
      <c r="G2703" s="61"/>
      <c r="H2703" s="64"/>
      <c r="I2703" s="74"/>
      <c r="K2703" s="65"/>
      <c r="L2703" s="65"/>
      <c r="M2703" s="65"/>
      <c r="N2703" s="65"/>
      <c r="O2703" s="65"/>
      <c r="P2703" s="65"/>
      <c r="Q2703" s="65"/>
      <c r="R2703" s="65"/>
    </row>
    <row r="2704" spans="1:18" s="68" customFormat="1">
      <c r="A2704" s="61"/>
      <c r="B2704" s="62"/>
      <c r="C2704" s="62"/>
      <c r="D2704" s="63"/>
      <c r="E2704" s="61"/>
      <c r="F2704" s="61"/>
      <c r="G2704" s="61"/>
      <c r="H2704" s="64"/>
      <c r="I2704" s="74"/>
      <c r="K2704" s="65"/>
      <c r="L2704" s="65"/>
      <c r="M2704" s="65"/>
      <c r="N2704" s="65"/>
      <c r="O2704" s="65"/>
      <c r="P2704" s="65"/>
      <c r="Q2704" s="65"/>
      <c r="R2704" s="65"/>
    </row>
    <row r="2705" spans="1:18" s="68" customFormat="1">
      <c r="A2705" s="61"/>
      <c r="B2705" s="62"/>
      <c r="C2705" s="62"/>
      <c r="D2705" s="63"/>
      <c r="E2705" s="61"/>
      <c r="F2705" s="61"/>
      <c r="G2705" s="61"/>
      <c r="H2705" s="64"/>
      <c r="I2705" s="74"/>
      <c r="K2705" s="65"/>
      <c r="L2705" s="65"/>
      <c r="M2705" s="65"/>
      <c r="N2705" s="65"/>
      <c r="O2705" s="65"/>
      <c r="P2705" s="65"/>
      <c r="Q2705" s="65"/>
      <c r="R2705" s="65"/>
    </row>
    <row r="2706" spans="1:18" s="68" customFormat="1">
      <c r="A2706" s="61"/>
      <c r="B2706" s="62"/>
      <c r="C2706" s="62"/>
      <c r="D2706" s="63"/>
      <c r="E2706" s="61"/>
      <c r="F2706" s="61"/>
      <c r="G2706" s="61"/>
      <c r="H2706" s="64"/>
      <c r="I2706" s="74"/>
      <c r="K2706" s="65"/>
      <c r="L2706" s="65"/>
      <c r="M2706" s="65"/>
      <c r="N2706" s="65"/>
      <c r="O2706" s="65"/>
      <c r="P2706" s="65"/>
      <c r="Q2706" s="65"/>
      <c r="R2706" s="65"/>
    </row>
    <row r="2707" spans="1:18" s="68" customFormat="1">
      <c r="A2707" s="61"/>
      <c r="B2707" s="62"/>
      <c r="C2707" s="62"/>
      <c r="D2707" s="63"/>
      <c r="E2707" s="61"/>
      <c r="F2707" s="61"/>
      <c r="G2707" s="61"/>
      <c r="H2707" s="64"/>
      <c r="I2707" s="74"/>
      <c r="K2707" s="65"/>
      <c r="L2707" s="65"/>
      <c r="M2707" s="65"/>
      <c r="N2707" s="65"/>
      <c r="O2707" s="65"/>
      <c r="P2707" s="65"/>
      <c r="Q2707" s="65"/>
      <c r="R2707" s="65"/>
    </row>
    <row r="2708" spans="1:18" s="68" customFormat="1">
      <c r="A2708" s="61"/>
      <c r="B2708" s="62"/>
      <c r="C2708" s="62"/>
      <c r="D2708" s="63"/>
      <c r="E2708" s="61"/>
      <c r="F2708" s="61"/>
      <c r="G2708" s="61"/>
      <c r="H2708" s="64"/>
      <c r="I2708" s="74"/>
      <c r="K2708" s="65"/>
      <c r="L2708" s="65"/>
      <c r="M2708" s="65"/>
      <c r="N2708" s="65"/>
      <c r="O2708" s="65"/>
      <c r="P2708" s="65"/>
      <c r="Q2708" s="65"/>
      <c r="R2708" s="65"/>
    </row>
    <row r="2709" spans="1:18" s="68" customFormat="1">
      <c r="A2709" s="61"/>
      <c r="B2709" s="62"/>
      <c r="C2709" s="62"/>
      <c r="D2709" s="63"/>
      <c r="E2709" s="61"/>
      <c r="F2709" s="61"/>
      <c r="G2709" s="61"/>
      <c r="H2709" s="64"/>
      <c r="I2709" s="74"/>
      <c r="K2709" s="65"/>
      <c r="L2709" s="65"/>
      <c r="M2709" s="65"/>
      <c r="N2709" s="65"/>
      <c r="O2709" s="65"/>
      <c r="P2709" s="65"/>
      <c r="Q2709" s="65"/>
      <c r="R2709" s="65"/>
    </row>
    <row r="2710" spans="1:18" s="68" customFormat="1">
      <c r="A2710" s="61"/>
      <c r="B2710" s="62"/>
      <c r="C2710" s="62"/>
      <c r="D2710" s="63"/>
      <c r="E2710" s="61"/>
      <c r="F2710" s="61"/>
      <c r="G2710" s="61"/>
      <c r="H2710" s="64"/>
      <c r="I2710" s="74"/>
      <c r="K2710" s="65"/>
      <c r="L2710" s="65"/>
      <c r="M2710" s="65"/>
      <c r="N2710" s="65"/>
      <c r="O2710" s="65"/>
      <c r="P2710" s="65"/>
      <c r="Q2710" s="65"/>
      <c r="R2710" s="65"/>
    </row>
    <row r="2711" spans="1:18" s="68" customFormat="1">
      <c r="A2711" s="61"/>
      <c r="B2711" s="62"/>
      <c r="C2711" s="62"/>
      <c r="D2711" s="63"/>
      <c r="E2711" s="61"/>
      <c r="F2711" s="61"/>
      <c r="G2711" s="61"/>
      <c r="H2711" s="64"/>
      <c r="I2711" s="74"/>
      <c r="K2711" s="65"/>
      <c r="L2711" s="65"/>
      <c r="M2711" s="65"/>
      <c r="N2711" s="65"/>
      <c r="O2711" s="65"/>
      <c r="P2711" s="65"/>
      <c r="Q2711" s="65"/>
      <c r="R2711" s="65"/>
    </row>
    <row r="2712" spans="1:18" s="68" customFormat="1">
      <c r="A2712" s="61"/>
      <c r="B2712" s="62"/>
      <c r="C2712" s="62"/>
      <c r="D2712" s="63"/>
      <c r="E2712" s="61"/>
      <c r="F2712" s="61"/>
      <c r="G2712" s="61"/>
      <c r="H2712" s="64"/>
      <c r="I2712" s="74"/>
      <c r="K2712" s="65"/>
      <c r="L2712" s="65"/>
      <c r="M2712" s="65"/>
      <c r="N2712" s="65"/>
      <c r="O2712" s="65"/>
      <c r="P2712" s="65"/>
      <c r="Q2712" s="65"/>
      <c r="R2712" s="65"/>
    </row>
    <row r="2713" spans="1:18" s="68" customFormat="1">
      <c r="A2713" s="61"/>
      <c r="B2713" s="62"/>
      <c r="C2713" s="62"/>
      <c r="D2713" s="63"/>
      <c r="E2713" s="61"/>
      <c r="F2713" s="61"/>
      <c r="G2713" s="61"/>
      <c r="H2713" s="64"/>
      <c r="I2713" s="74"/>
      <c r="K2713" s="65"/>
      <c r="L2713" s="65"/>
      <c r="M2713" s="65"/>
      <c r="N2713" s="65"/>
      <c r="O2713" s="65"/>
      <c r="P2713" s="65"/>
      <c r="Q2713" s="65"/>
      <c r="R2713" s="65"/>
    </row>
    <row r="2714" spans="1:18" s="68" customFormat="1">
      <c r="A2714" s="61"/>
      <c r="B2714" s="62"/>
      <c r="C2714" s="62"/>
      <c r="D2714" s="63"/>
      <c r="E2714" s="61"/>
      <c r="F2714" s="61"/>
      <c r="G2714" s="61"/>
      <c r="H2714" s="64"/>
      <c r="I2714" s="74"/>
      <c r="K2714" s="65"/>
      <c r="L2714" s="65"/>
      <c r="M2714" s="65"/>
      <c r="N2714" s="65"/>
      <c r="O2714" s="65"/>
      <c r="P2714" s="65"/>
      <c r="Q2714" s="65"/>
      <c r="R2714" s="65"/>
    </row>
    <row r="2715" spans="1:18" s="68" customFormat="1">
      <c r="A2715" s="61"/>
      <c r="B2715" s="62"/>
      <c r="C2715" s="62"/>
      <c r="D2715" s="63"/>
      <c r="E2715" s="61"/>
      <c r="F2715" s="61"/>
      <c r="G2715" s="61"/>
      <c r="H2715" s="64"/>
      <c r="I2715" s="74"/>
      <c r="K2715" s="65"/>
      <c r="L2715" s="65"/>
      <c r="M2715" s="65"/>
      <c r="N2715" s="65"/>
      <c r="O2715" s="65"/>
      <c r="P2715" s="65"/>
      <c r="Q2715" s="65"/>
      <c r="R2715" s="65"/>
    </row>
    <row r="2716" spans="1:18" s="68" customFormat="1">
      <c r="A2716" s="61"/>
      <c r="B2716" s="62"/>
      <c r="C2716" s="62"/>
      <c r="D2716" s="63"/>
      <c r="E2716" s="61"/>
      <c r="F2716" s="61"/>
      <c r="G2716" s="61"/>
      <c r="H2716" s="64"/>
      <c r="I2716" s="74"/>
      <c r="K2716" s="65"/>
      <c r="L2716" s="65"/>
      <c r="M2716" s="65"/>
      <c r="N2716" s="65"/>
      <c r="O2716" s="65"/>
      <c r="P2716" s="65"/>
      <c r="Q2716" s="65"/>
      <c r="R2716" s="65"/>
    </row>
    <row r="2717" spans="1:18" s="68" customFormat="1">
      <c r="A2717" s="61"/>
      <c r="B2717" s="62"/>
      <c r="C2717" s="62"/>
      <c r="D2717" s="63"/>
      <c r="E2717" s="61"/>
      <c r="F2717" s="61"/>
      <c r="G2717" s="61"/>
      <c r="H2717" s="64"/>
      <c r="I2717" s="74"/>
      <c r="K2717" s="65"/>
      <c r="L2717" s="65"/>
      <c r="M2717" s="65"/>
      <c r="N2717" s="65"/>
      <c r="O2717" s="65"/>
      <c r="P2717" s="65"/>
      <c r="Q2717" s="65"/>
      <c r="R2717" s="65"/>
    </row>
    <row r="2718" spans="1:18" s="68" customFormat="1">
      <c r="A2718" s="61"/>
      <c r="B2718" s="62"/>
      <c r="C2718" s="62"/>
      <c r="D2718" s="63"/>
      <c r="E2718" s="61"/>
      <c r="F2718" s="61"/>
      <c r="G2718" s="61"/>
      <c r="H2718" s="64"/>
      <c r="I2718" s="74"/>
      <c r="K2718" s="65"/>
      <c r="L2718" s="65"/>
      <c r="M2718" s="65"/>
      <c r="N2718" s="65"/>
      <c r="O2718" s="65"/>
      <c r="P2718" s="65"/>
      <c r="Q2718" s="65"/>
      <c r="R2718" s="65"/>
    </row>
    <row r="2719" spans="1:18" s="68" customFormat="1">
      <c r="A2719" s="61"/>
      <c r="B2719" s="62"/>
      <c r="C2719" s="62"/>
      <c r="D2719" s="63"/>
      <c r="E2719" s="61"/>
      <c r="F2719" s="61"/>
      <c r="G2719" s="61"/>
      <c r="H2719" s="64"/>
      <c r="I2719" s="74"/>
      <c r="K2719" s="65"/>
      <c r="L2719" s="65"/>
      <c r="M2719" s="65"/>
      <c r="N2719" s="65"/>
      <c r="O2719" s="65"/>
      <c r="P2719" s="65"/>
      <c r="Q2719" s="65"/>
      <c r="R2719" s="65"/>
    </row>
    <row r="2720" spans="1:18" s="68" customFormat="1">
      <c r="A2720" s="61"/>
      <c r="B2720" s="62"/>
      <c r="C2720" s="62"/>
      <c r="D2720" s="63"/>
      <c r="E2720" s="61"/>
      <c r="F2720" s="61"/>
      <c r="G2720" s="61"/>
      <c r="H2720" s="64"/>
      <c r="I2720" s="74"/>
      <c r="K2720" s="65"/>
      <c r="L2720" s="65"/>
      <c r="M2720" s="65"/>
      <c r="N2720" s="65"/>
      <c r="O2720" s="65"/>
      <c r="P2720" s="65"/>
      <c r="Q2720" s="65"/>
      <c r="R2720" s="65"/>
    </row>
    <row r="2721" spans="1:18" s="68" customFormat="1">
      <c r="A2721" s="61"/>
      <c r="B2721" s="62"/>
      <c r="C2721" s="62"/>
      <c r="D2721" s="63"/>
      <c r="E2721" s="61"/>
      <c r="F2721" s="61"/>
      <c r="G2721" s="61"/>
      <c r="H2721" s="64"/>
      <c r="I2721" s="74"/>
      <c r="K2721" s="65"/>
      <c r="L2721" s="65"/>
      <c r="M2721" s="65"/>
      <c r="N2721" s="65"/>
      <c r="O2721" s="65"/>
      <c r="P2721" s="65"/>
      <c r="Q2721" s="65"/>
      <c r="R2721" s="65"/>
    </row>
    <row r="2722" spans="1:18" s="68" customFormat="1">
      <c r="A2722" s="61"/>
      <c r="B2722" s="62"/>
      <c r="C2722" s="62"/>
      <c r="D2722" s="63"/>
      <c r="E2722" s="61"/>
      <c r="F2722" s="61"/>
      <c r="G2722" s="61"/>
      <c r="H2722" s="64"/>
      <c r="I2722" s="74"/>
      <c r="K2722" s="65"/>
      <c r="L2722" s="65"/>
      <c r="M2722" s="65"/>
      <c r="N2722" s="65"/>
      <c r="O2722" s="65"/>
      <c r="P2722" s="65"/>
      <c r="Q2722" s="65"/>
      <c r="R2722" s="65"/>
    </row>
    <row r="2723" spans="1:18" s="68" customFormat="1">
      <c r="A2723" s="61"/>
      <c r="B2723" s="62"/>
      <c r="C2723" s="62"/>
      <c r="D2723" s="63"/>
      <c r="E2723" s="61"/>
      <c r="F2723" s="61"/>
      <c r="G2723" s="61"/>
      <c r="H2723" s="64"/>
      <c r="I2723" s="74"/>
      <c r="K2723" s="65"/>
      <c r="L2723" s="65"/>
      <c r="M2723" s="65"/>
      <c r="N2723" s="65"/>
      <c r="O2723" s="65"/>
      <c r="P2723" s="65"/>
      <c r="Q2723" s="65"/>
      <c r="R2723" s="65"/>
    </row>
    <row r="2724" spans="1:18" s="68" customFormat="1">
      <c r="A2724" s="61"/>
      <c r="B2724" s="62"/>
      <c r="C2724" s="62"/>
      <c r="D2724" s="63"/>
      <c r="E2724" s="61"/>
      <c r="F2724" s="61"/>
      <c r="G2724" s="61"/>
      <c r="H2724" s="64"/>
      <c r="I2724" s="74"/>
      <c r="K2724" s="65"/>
      <c r="L2724" s="65"/>
      <c r="M2724" s="65"/>
      <c r="N2724" s="65"/>
      <c r="O2724" s="65"/>
      <c r="P2724" s="65"/>
      <c r="Q2724" s="65"/>
      <c r="R2724" s="65"/>
    </row>
    <row r="2725" spans="1:18" s="68" customFormat="1">
      <c r="A2725" s="61"/>
      <c r="B2725" s="62"/>
      <c r="C2725" s="62"/>
      <c r="D2725" s="63"/>
      <c r="E2725" s="61"/>
      <c r="F2725" s="61"/>
      <c r="G2725" s="61"/>
      <c r="H2725" s="64"/>
      <c r="I2725" s="74"/>
      <c r="K2725" s="65"/>
      <c r="L2725" s="65"/>
      <c r="M2725" s="65"/>
      <c r="N2725" s="65"/>
      <c r="O2725" s="65"/>
      <c r="P2725" s="65"/>
      <c r="Q2725" s="65"/>
      <c r="R2725" s="65"/>
    </row>
    <row r="2726" spans="1:18" s="68" customFormat="1">
      <c r="A2726" s="61"/>
      <c r="B2726" s="62"/>
      <c r="C2726" s="62"/>
      <c r="D2726" s="63"/>
      <c r="E2726" s="61"/>
      <c r="F2726" s="61"/>
      <c r="G2726" s="61"/>
      <c r="H2726" s="64"/>
      <c r="I2726" s="74"/>
      <c r="K2726" s="65"/>
      <c r="L2726" s="65"/>
      <c r="M2726" s="65"/>
      <c r="N2726" s="65"/>
      <c r="O2726" s="65"/>
      <c r="P2726" s="65"/>
      <c r="Q2726" s="65"/>
      <c r="R2726" s="65"/>
    </row>
    <row r="2727" spans="1:18" s="68" customFormat="1">
      <c r="A2727" s="61"/>
      <c r="B2727" s="62"/>
      <c r="C2727" s="62"/>
      <c r="D2727" s="63"/>
      <c r="E2727" s="61"/>
      <c r="F2727" s="61"/>
      <c r="G2727" s="61"/>
      <c r="H2727" s="64"/>
      <c r="I2727" s="74"/>
      <c r="K2727" s="65"/>
      <c r="L2727" s="65"/>
      <c r="M2727" s="65"/>
      <c r="N2727" s="65"/>
      <c r="O2727" s="65"/>
      <c r="P2727" s="65"/>
      <c r="Q2727" s="65"/>
      <c r="R2727" s="65"/>
    </row>
    <row r="2728" spans="1:18" s="68" customFormat="1">
      <c r="A2728" s="61"/>
      <c r="B2728" s="62"/>
      <c r="C2728" s="62"/>
      <c r="D2728" s="63"/>
      <c r="E2728" s="61"/>
      <c r="F2728" s="61"/>
      <c r="G2728" s="61"/>
      <c r="H2728" s="64"/>
      <c r="I2728" s="74"/>
      <c r="K2728" s="65"/>
      <c r="L2728" s="65"/>
      <c r="M2728" s="65"/>
      <c r="N2728" s="65"/>
      <c r="O2728" s="65"/>
      <c r="P2728" s="65"/>
      <c r="Q2728" s="65"/>
      <c r="R2728" s="65"/>
    </row>
    <row r="2729" spans="1:18" s="68" customFormat="1">
      <c r="A2729" s="61"/>
      <c r="B2729" s="62"/>
      <c r="C2729" s="62"/>
      <c r="D2729" s="63"/>
      <c r="E2729" s="61"/>
      <c r="F2729" s="61"/>
      <c r="G2729" s="61"/>
      <c r="H2729" s="64"/>
      <c r="I2729" s="74"/>
      <c r="K2729" s="65"/>
      <c r="L2729" s="65"/>
      <c r="M2729" s="65"/>
      <c r="N2729" s="65"/>
      <c r="O2729" s="65"/>
      <c r="P2729" s="65"/>
      <c r="Q2729" s="65"/>
      <c r="R2729" s="65"/>
    </row>
    <row r="2730" spans="1:18" s="68" customFormat="1">
      <c r="A2730" s="61"/>
      <c r="B2730" s="62"/>
      <c r="C2730" s="62"/>
      <c r="D2730" s="63"/>
      <c r="E2730" s="61"/>
      <c r="F2730" s="61"/>
      <c r="G2730" s="61"/>
      <c r="H2730" s="64"/>
      <c r="I2730" s="74"/>
      <c r="K2730" s="65"/>
      <c r="L2730" s="65"/>
      <c r="M2730" s="65"/>
      <c r="N2730" s="65"/>
      <c r="O2730" s="65"/>
      <c r="P2730" s="65"/>
      <c r="Q2730" s="65"/>
      <c r="R2730" s="65"/>
    </row>
    <row r="2731" spans="1:18" s="68" customFormat="1">
      <c r="A2731" s="61"/>
      <c r="B2731" s="62"/>
      <c r="C2731" s="62"/>
      <c r="D2731" s="63"/>
      <c r="E2731" s="61"/>
      <c r="F2731" s="61"/>
      <c r="G2731" s="61"/>
      <c r="H2731" s="64"/>
      <c r="I2731" s="74"/>
      <c r="K2731" s="65"/>
      <c r="L2731" s="65"/>
      <c r="M2731" s="65"/>
      <c r="N2731" s="65"/>
      <c r="O2731" s="65"/>
      <c r="P2731" s="65"/>
      <c r="Q2731" s="65"/>
      <c r="R2731" s="65"/>
    </row>
    <row r="2732" spans="1:18" s="68" customFormat="1">
      <c r="A2732" s="61"/>
      <c r="B2732" s="62"/>
      <c r="C2732" s="62"/>
      <c r="D2732" s="63"/>
      <c r="E2732" s="61"/>
      <c r="F2732" s="61"/>
      <c r="G2732" s="61"/>
      <c r="H2732" s="64"/>
      <c r="I2732" s="74"/>
      <c r="K2732" s="65"/>
      <c r="L2732" s="65"/>
      <c r="M2732" s="65"/>
      <c r="N2732" s="65"/>
      <c r="O2732" s="65"/>
      <c r="P2732" s="65"/>
      <c r="Q2732" s="65"/>
      <c r="R2732" s="65"/>
    </row>
    <row r="2733" spans="1:18" s="68" customFormat="1">
      <c r="A2733" s="61"/>
      <c r="B2733" s="62"/>
      <c r="C2733" s="62"/>
      <c r="D2733" s="63"/>
      <c r="E2733" s="61"/>
      <c r="F2733" s="61"/>
      <c r="G2733" s="61"/>
      <c r="H2733" s="64"/>
      <c r="I2733" s="74"/>
      <c r="K2733" s="65"/>
      <c r="L2733" s="65"/>
      <c r="M2733" s="65"/>
      <c r="N2733" s="65"/>
      <c r="O2733" s="65"/>
      <c r="P2733" s="65"/>
      <c r="Q2733" s="65"/>
      <c r="R2733" s="65"/>
    </row>
    <row r="2734" spans="1:18" s="68" customFormat="1">
      <c r="A2734" s="61"/>
      <c r="B2734" s="62"/>
      <c r="C2734" s="62"/>
      <c r="D2734" s="63"/>
      <c r="E2734" s="61"/>
      <c r="F2734" s="61"/>
      <c r="G2734" s="61"/>
      <c r="H2734" s="64"/>
      <c r="I2734" s="74"/>
      <c r="K2734" s="65"/>
      <c r="L2734" s="65"/>
      <c r="M2734" s="65"/>
      <c r="N2734" s="65"/>
      <c r="O2734" s="65"/>
      <c r="P2734" s="65"/>
      <c r="Q2734" s="65"/>
      <c r="R2734" s="65"/>
    </row>
    <row r="2735" spans="1:18" s="68" customFormat="1">
      <c r="A2735" s="61"/>
      <c r="B2735" s="62"/>
      <c r="C2735" s="62"/>
      <c r="D2735" s="63"/>
      <c r="E2735" s="61"/>
      <c r="F2735" s="61"/>
      <c r="G2735" s="61"/>
      <c r="H2735" s="64"/>
      <c r="I2735" s="74"/>
      <c r="K2735" s="65"/>
      <c r="L2735" s="65"/>
      <c r="M2735" s="65"/>
      <c r="N2735" s="65"/>
      <c r="O2735" s="65"/>
      <c r="P2735" s="65"/>
      <c r="Q2735" s="65"/>
      <c r="R2735" s="65"/>
    </row>
    <row r="2736" spans="1:18" s="68" customFormat="1">
      <c r="A2736" s="61"/>
      <c r="B2736" s="62"/>
      <c r="C2736" s="62"/>
      <c r="D2736" s="63"/>
      <c r="E2736" s="61"/>
      <c r="F2736" s="61"/>
      <c r="G2736" s="61"/>
      <c r="H2736" s="64"/>
      <c r="I2736" s="74"/>
      <c r="K2736" s="65"/>
      <c r="L2736" s="65"/>
      <c r="M2736" s="65"/>
      <c r="N2736" s="65"/>
      <c r="O2736" s="65"/>
      <c r="P2736" s="65"/>
      <c r="Q2736" s="65"/>
      <c r="R2736" s="65"/>
    </row>
    <row r="2737" spans="1:18" s="68" customFormat="1">
      <c r="A2737" s="61"/>
      <c r="B2737" s="62"/>
      <c r="C2737" s="62"/>
      <c r="D2737" s="63"/>
      <c r="E2737" s="61"/>
      <c r="F2737" s="61"/>
      <c r="G2737" s="61"/>
      <c r="H2737" s="64"/>
      <c r="I2737" s="74"/>
      <c r="K2737" s="65"/>
      <c r="L2737" s="65"/>
      <c r="M2737" s="65"/>
      <c r="N2737" s="65"/>
      <c r="O2737" s="65"/>
      <c r="P2737" s="65"/>
      <c r="Q2737" s="65"/>
      <c r="R2737" s="65"/>
    </row>
    <row r="2738" spans="1:18" s="68" customFormat="1">
      <c r="A2738" s="61"/>
      <c r="B2738" s="62"/>
      <c r="C2738" s="62"/>
      <c r="D2738" s="63"/>
      <c r="E2738" s="61"/>
      <c r="F2738" s="61"/>
      <c r="G2738" s="61"/>
      <c r="H2738" s="64"/>
      <c r="I2738" s="74"/>
      <c r="K2738" s="65"/>
      <c r="L2738" s="65"/>
      <c r="M2738" s="65"/>
      <c r="N2738" s="65"/>
      <c r="O2738" s="65"/>
      <c r="P2738" s="65"/>
      <c r="Q2738" s="65"/>
      <c r="R2738" s="65"/>
    </row>
    <row r="2739" spans="1:18" s="68" customFormat="1">
      <c r="A2739" s="61"/>
      <c r="B2739" s="62"/>
      <c r="C2739" s="62"/>
      <c r="D2739" s="63"/>
      <c r="E2739" s="61"/>
      <c r="F2739" s="61"/>
      <c r="G2739" s="61"/>
      <c r="H2739" s="64"/>
      <c r="I2739" s="74"/>
      <c r="K2739" s="65"/>
      <c r="L2739" s="65"/>
      <c r="M2739" s="65"/>
      <c r="N2739" s="65"/>
      <c r="O2739" s="65"/>
      <c r="P2739" s="65"/>
      <c r="Q2739" s="65"/>
      <c r="R2739" s="65"/>
    </row>
    <row r="2740" spans="1:18" s="68" customFormat="1">
      <c r="A2740" s="61"/>
      <c r="B2740" s="62"/>
      <c r="C2740" s="62"/>
      <c r="D2740" s="63"/>
      <c r="E2740" s="61"/>
      <c r="F2740" s="61"/>
      <c r="G2740" s="61"/>
      <c r="H2740" s="64"/>
      <c r="I2740" s="74"/>
      <c r="K2740" s="65"/>
      <c r="L2740" s="65"/>
      <c r="M2740" s="65"/>
      <c r="N2740" s="65"/>
      <c r="O2740" s="65"/>
      <c r="P2740" s="65"/>
      <c r="Q2740" s="65"/>
      <c r="R2740" s="65"/>
    </row>
    <row r="2741" spans="1:18" s="68" customFormat="1">
      <c r="A2741" s="61"/>
      <c r="B2741" s="62"/>
      <c r="C2741" s="62"/>
      <c r="D2741" s="63"/>
      <c r="E2741" s="61"/>
      <c r="F2741" s="61"/>
      <c r="G2741" s="61"/>
      <c r="H2741" s="64"/>
      <c r="I2741" s="74"/>
      <c r="K2741" s="65"/>
      <c r="L2741" s="65"/>
      <c r="M2741" s="65"/>
      <c r="N2741" s="65"/>
      <c r="O2741" s="65"/>
      <c r="P2741" s="65"/>
      <c r="Q2741" s="65"/>
      <c r="R2741" s="65"/>
    </row>
    <row r="2742" spans="1:18" s="68" customFormat="1">
      <c r="A2742" s="61"/>
      <c r="B2742" s="62"/>
      <c r="C2742" s="62"/>
      <c r="D2742" s="63"/>
      <c r="E2742" s="61"/>
      <c r="F2742" s="61"/>
      <c r="G2742" s="61"/>
      <c r="H2742" s="64"/>
      <c r="I2742" s="74"/>
      <c r="K2742" s="65"/>
      <c r="L2742" s="65"/>
      <c r="M2742" s="65"/>
      <c r="N2742" s="65"/>
      <c r="O2742" s="65"/>
      <c r="P2742" s="65"/>
      <c r="Q2742" s="65"/>
      <c r="R2742" s="65"/>
    </row>
    <row r="2743" spans="1:18" s="68" customFormat="1">
      <c r="A2743" s="61"/>
      <c r="B2743" s="62"/>
      <c r="C2743" s="62"/>
      <c r="D2743" s="63"/>
      <c r="E2743" s="61"/>
      <c r="F2743" s="61"/>
      <c r="G2743" s="61"/>
      <c r="H2743" s="64"/>
      <c r="I2743" s="74"/>
      <c r="K2743" s="65"/>
      <c r="L2743" s="65"/>
      <c r="M2743" s="65"/>
      <c r="N2743" s="65"/>
      <c r="O2743" s="65"/>
      <c r="P2743" s="65"/>
      <c r="Q2743" s="65"/>
      <c r="R2743" s="65"/>
    </row>
    <row r="2744" spans="1:18" s="68" customFormat="1">
      <c r="A2744" s="61"/>
      <c r="B2744" s="62"/>
      <c r="C2744" s="62"/>
      <c r="D2744" s="63"/>
      <c r="E2744" s="61"/>
      <c r="F2744" s="61"/>
      <c r="G2744" s="61"/>
      <c r="H2744" s="64"/>
      <c r="I2744" s="74"/>
      <c r="K2744" s="65"/>
      <c r="L2744" s="65"/>
      <c r="M2744" s="65"/>
      <c r="N2744" s="65"/>
      <c r="O2744" s="65"/>
      <c r="P2744" s="65"/>
      <c r="Q2744" s="65"/>
      <c r="R2744" s="65"/>
    </row>
    <row r="2745" spans="1:18" s="68" customFormat="1">
      <c r="A2745" s="61"/>
      <c r="B2745" s="62"/>
      <c r="C2745" s="62"/>
      <c r="D2745" s="63"/>
      <c r="E2745" s="61"/>
      <c r="F2745" s="61"/>
      <c r="G2745" s="61"/>
      <c r="H2745" s="64"/>
      <c r="I2745" s="74"/>
      <c r="K2745" s="65"/>
      <c r="L2745" s="65"/>
      <c r="M2745" s="65"/>
      <c r="N2745" s="65"/>
      <c r="O2745" s="65"/>
      <c r="P2745" s="65"/>
      <c r="Q2745" s="65"/>
      <c r="R2745" s="65"/>
    </row>
    <row r="2746" spans="1:18" s="68" customFormat="1">
      <c r="A2746" s="61"/>
      <c r="B2746" s="62"/>
      <c r="C2746" s="62"/>
      <c r="D2746" s="63"/>
      <c r="E2746" s="61"/>
      <c r="F2746" s="61"/>
      <c r="G2746" s="61"/>
      <c r="H2746" s="64"/>
      <c r="I2746" s="74"/>
      <c r="K2746" s="65"/>
      <c r="L2746" s="65"/>
      <c r="M2746" s="65"/>
      <c r="N2746" s="65"/>
      <c r="O2746" s="65"/>
      <c r="P2746" s="65"/>
      <c r="Q2746" s="65"/>
      <c r="R2746" s="65"/>
    </row>
    <row r="2747" spans="1:18" s="68" customFormat="1">
      <c r="A2747" s="61"/>
      <c r="B2747" s="62"/>
      <c r="C2747" s="62"/>
      <c r="D2747" s="63"/>
      <c r="E2747" s="61"/>
      <c r="F2747" s="61"/>
      <c r="G2747" s="61"/>
      <c r="H2747" s="64"/>
      <c r="I2747" s="74"/>
      <c r="K2747" s="65"/>
      <c r="L2747" s="65"/>
      <c r="M2747" s="65"/>
      <c r="N2747" s="65"/>
      <c r="O2747" s="65"/>
      <c r="P2747" s="65"/>
      <c r="Q2747" s="65"/>
      <c r="R2747" s="65"/>
    </row>
    <row r="2748" spans="1:18" s="68" customFormat="1">
      <c r="A2748" s="61"/>
      <c r="B2748" s="62"/>
      <c r="C2748" s="62"/>
      <c r="D2748" s="63"/>
      <c r="E2748" s="61"/>
      <c r="F2748" s="61"/>
      <c r="G2748" s="61"/>
      <c r="H2748" s="64"/>
      <c r="I2748" s="74"/>
      <c r="K2748" s="65"/>
      <c r="L2748" s="65"/>
      <c r="M2748" s="65"/>
      <c r="N2748" s="65"/>
      <c r="O2748" s="65"/>
      <c r="P2748" s="65"/>
      <c r="Q2748" s="65"/>
      <c r="R2748" s="65"/>
    </row>
    <row r="2749" spans="1:18" s="68" customFormat="1">
      <c r="A2749" s="61"/>
      <c r="B2749" s="62"/>
      <c r="C2749" s="62"/>
      <c r="D2749" s="63"/>
      <c r="E2749" s="61"/>
      <c r="F2749" s="61"/>
      <c r="G2749" s="61"/>
      <c r="H2749" s="64"/>
      <c r="I2749" s="74"/>
      <c r="K2749" s="65"/>
      <c r="L2749" s="65"/>
      <c r="M2749" s="65"/>
      <c r="N2749" s="65"/>
      <c r="O2749" s="65"/>
      <c r="P2749" s="65"/>
      <c r="Q2749" s="65"/>
      <c r="R2749" s="65"/>
    </row>
    <row r="2750" spans="1:18" s="68" customFormat="1">
      <c r="A2750" s="61"/>
      <c r="B2750" s="62"/>
      <c r="C2750" s="62"/>
      <c r="D2750" s="63"/>
      <c r="E2750" s="61"/>
      <c r="F2750" s="61"/>
      <c r="G2750" s="61"/>
      <c r="H2750" s="64"/>
      <c r="I2750" s="74"/>
      <c r="K2750" s="65"/>
      <c r="L2750" s="65"/>
      <c r="M2750" s="65"/>
      <c r="N2750" s="65"/>
      <c r="O2750" s="65"/>
      <c r="P2750" s="65"/>
      <c r="Q2750" s="65"/>
      <c r="R2750" s="65"/>
    </row>
    <row r="2751" spans="1:18" s="68" customFormat="1">
      <c r="A2751" s="61"/>
      <c r="B2751" s="62"/>
      <c r="C2751" s="62"/>
      <c r="D2751" s="63"/>
      <c r="E2751" s="61"/>
      <c r="F2751" s="61"/>
      <c r="G2751" s="61"/>
      <c r="H2751" s="64"/>
      <c r="I2751" s="74"/>
      <c r="K2751" s="65"/>
      <c r="L2751" s="65"/>
      <c r="M2751" s="65"/>
      <c r="N2751" s="65"/>
      <c r="O2751" s="65"/>
      <c r="P2751" s="65"/>
      <c r="Q2751" s="65"/>
      <c r="R2751" s="65"/>
    </row>
    <row r="2752" spans="1:18" s="68" customFormat="1">
      <c r="A2752" s="61"/>
      <c r="B2752" s="62"/>
      <c r="C2752" s="62"/>
      <c r="D2752" s="63"/>
      <c r="E2752" s="61"/>
      <c r="F2752" s="61"/>
      <c r="G2752" s="61"/>
      <c r="H2752" s="64"/>
      <c r="I2752" s="74"/>
      <c r="K2752" s="65"/>
      <c r="L2752" s="65"/>
      <c r="M2752" s="65"/>
      <c r="N2752" s="65"/>
      <c r="O2752" s="65"/>
      <c r="P2752" s="65"/>
      <c r="Q2752" s="65"/>
      <c r="R2752" s="65"/>
    </row>
    <row r="2753" spans="1:18" s="68" customFormat="1">
      <c r="A2753" s="61"/>
      <c r="B2753" s="62"/>
      <c r="C2753" s="62"/>
      <c r="D2753" s="63"/>
      <c r="E2753" s="61"/>
      <c r="F2753" s="61"/>
      <c r="G2753" s="61"/>
      <c r="H2753" s="64"/>
      <c r="I2753" s="74"/>
      <c r="K2753" s="65"/>
      <c r="L2753" s="65"/>
      <c r="M2753" s="65"/>
      <c r="N2753" s="65"/>
      <c r="O2753" s="65"/>
      <c r="P2753" s="65"/>
      <c r="Q2753" s="65"/>
      <c r="R2753" s="65"/>
    </row>
    <row r="2754" spans="1:18" s="68" customFormat="1">
      <c r="A2754" s="61"/>
      <c r="B2754" s="62"/>
      <c r="C2754" s="62"/>
      <c r="D2754" s="63"/>
      <c r="E2754" s="61"/>
      <c r="F2754" s="61"/>
      <c r="G2754" s="61"/>
      <c r="H2754" s="64"/>
      <c r="I2754" s="74"/>
      <c r="K2754" s="65"/>
      <c r="L2754" s="65"/>
      <c r="M2754" s="65"/>
      <c r="N2754" s="65"/>
      <c r="O2754" s="65"/>
      <c r="P2754" s="65"/>
      <c r="Q2754" s="65"/>
      <c r="R2754" s="65"/>
    </row>
    <row r="2755" spans="1:18" s="68" customFormat="1">
      <c r="A2755" s="61"/>
      <c r="B2755" s="62"/>
      <c r="C2755" s="62"/>
      <c r="D2755" s="63"/>
      <c r="E2755" s="61"/>
      <c r="F2755" s="61"/>
      <c r="G2755" s="61"/>
      <c r="H2755" s="64"/>
      <c r="I2755" s="74"/>
      <c r="K2755" s="65"/>
      <c r="L2755" s="65"/>
      <c r="M2755" s="65"/>
      <c r="N2755" s="65"/>
      <c r="O2755" s="65"/>
      <c r="P2755" s="65"/>
      <c r="Q2755" s="65"/>
      <c r="R2755" s="65"/>
    </row>
    <row r="2756" spans="1:18" s="68" customFormat="1">
      <c r="A2756" s="61"/>
      <c r="B2756" s="62"/>
      <c r="C2756" s="62"/>
      <c r="D2756" s="63"/>
      <c r="E2756" s="61"/>
      <c r="F2756" s="61"/>
      <c r="G2756" s="61"/>
      <c r="H2756" s="64"/>
      <c r="I2756" s="74"/>
      <c r="K2756" s="65"/>
      <c r="L2756" s="65"/>
      <c r="M2756" s="65"/>
      <c r="N2756" s="65"/>
      <c r="O2756" s="65"/>
      <c r="P2756" s="65"/>
      <c r="Q2756" s="65"/>
      <c r="R2756" s="65"/>
    </row>
    <row r="2757" spans="1:18" s="68" customFormat="1">
      <c r="A2757" s="61"/>
      <c r="B2757" s="62"/>
      <c r="C2757" s="62"/>
      <c r="D2757" s="63"/>
      <c r="E2757" s="61"/>
      <c r="F2757" s="61"/>
      <c r="G2757" s="61"/>
      <c r="H2757" s="64"/>
      <c r="I2757" s="74"/>
      <c r="K2757" s="65"/>
      <c r="L2757" s="65"/>
      <c r="M2757" s="65"/>
      <c r="N2757" s="65"/>
      <c r="O2757" s="65"/>
      <c r="P2757" s="65"/>
      <c r="Q2757" s="65"/>
      <c r="R2757" s="65"/>
    </row>
    <row r="2758" spans="1:18" s="68" customFormat="1">
      <c r="A2758" s="61"/>
      <c r="B2758" s="62"/>
      <c r="C2758" s="62"/>
      <c r="D2758" s="63"/>
      <c r="E2758" s="61"/>
      <c r="F2758" s="61"/>
      <c r="G2758" s="61"/>
      <c r="H2758" s="64"/>
      <c r="I2758" s="74"/>
      <c r="K2758" s="65"/>
      <c r="L2758" s="65"/>
      <c r="M2758" s="65"/>
      <c r="N2758" s="65"/>
      <c r="O2758" s="65"/>
      <c r="P2758" s="65"/>
      <c r="Q2758" s="65"/>
      <c r="R2758" s="65"/>
    </row>
    <row r="2759" spans="1:18" s="68" customFormat="1">
      <c r="A2759" s="61"/>
      <c r="B2759" s="62"/>
      <c r="C2759" s="62"/>
      <c r="D2759" s="63"/>
      <c r="E2759" s="61"/>
      <c r="F2759" s="61"/>
      <c r="G2759" s="61"/>
      <c r="H2759" s="64"/>
      <c r="I2759" s="74"/>
      <c r="K2759" s="65"/>
      <c r="L2759" s="65"/>
      <c r="M2759" s="65"/>
      <c r="N2759" s="65"/>
      <c r="O2759" s="65"/>
      <c r="P2759" s="65"/>
      <c r="Q2759" s="65"/>
      <c r="R2759" s="65"/>
    </row>
    <row r="2760" spans="1:18" s="68" customFormat="1">
      <c r="A2760" s="61"/>
      <c r="B2760" s="62"/>
      <c r="C2760" s="62"/>
      <c r="D2760" s="63"/>
      <c r="E2760" s="61"/>
      <c r="F2760" s="61"/>
      <c r="G2760" s="61"/>
      <c r="H2760" s="64"/>
      <c r="I2760" s="74"/>
      <c r="K2760" s="65"/>
      <c r="L2760" s="65"/>
      <c r="M2760" s="65"/>
      <c r="N2760" s="65"/>
      <c r="O2760" s="65"/>
      <c r="P2760" s="65"/>
      <c r="Q2760" s="65"/>
      <c r="R2760" s="65"/>
    </row>
    <row r="2761" spans="1:18" s="68" customFormat="1">
      <c r="A2761" s="61"/>
      <c r="B2761" s="62"/>
      <c r="C2761" s="62"/>
      <c r="D2761" s="63"/>
      <c r="E2761" s="61"/>
      <c r="F2761" s="61"/>
      <c r="G2761" s="61"/>
      <c r="H2761" s="64"/>
      <c r="I2761" s="74"/>
      <c r="K2761" s="65"/>
      <c r="L2761" s="65"/>
      <c r="M2761" s="65"/>
      <c r="N2761" s="65"/>
      <c r="O2761" s="65"/>
      <c r="P2761" s="65"/>
      <c r="Q2761" s="65"/>
      <c r="R2761" s="65"/>
    </row>
    <row r="2762" spans="1:18" s="68" customFormat="1">
      <c r="A2762" s="61"/>
      <c r="B2762" s="62"/>
      <c r="C2762" s="62"/>
      <c r="D2762" s="63"/>
      <c r="E2762" s="61"/>
      <c r="F2762" s="61"/>
      <c r="G2762" s="61"/>
      <c r="H2762" s="64"/>
      <c r="I2762" s="74"/>
      <c r="K2762" s="65"/>
      <c r="L2762" s="65"/>
      <c r="M2762" s="65"/>
      <c r="N2762" s="65"/>
      <c r="O2762" s="65"/>
      <c r="P2762" s="65"/>
      <c r="Q2762" s="65"/>
      <c r="R2762" s="65"/>
    </row>
    <row r="2763" spans="1:18" s="68" customFormat="1">
      <c r="A2763" s="61"/>
      <c r="B2763" s="62"/>
      <c r="C2763" s="62"/>
      <c r="D2763" s="63"/>
      <c r="E2763" s="61"/>
      <c r="F2763" s="61"/>
      <c r="G2763" s="61"/>
      <c r="H2763" s="64"/>
      <c r="I2763" s="74"/>
      <c r="K2763" s="65"/>
      <c r="L2763" s="65"/>
      <c r="M2763" s="65"/>
      <c r="N2763" s="65"/>
      <c r="O2763" s="65"/>
      <c r="P2763" s="65"/>
      <c r="Q2763" s="65"/>
      <c r="R2763" s="65"/>
    </row>
    <row r="2764" spans="1:18" s="68" customFormat="1">
      <c r="A2764" s="61"/>
      <c r="B2764" s="62"/>
      <c r="C2764" s="62"/>
      <c r="D2764" s="63"/>
      <c r="E2764" s="61"/>
      <c r="F2764" s="61"/>
      <c r="G2764" s="61"/>
      <c r="H2764" s="64"/>
      <c r="I2764" s="74"/>
      <c r="K2764" s="65"/>
      <c r="L2764" s="65"/>
      <c r="M2764" s="65"/>
      <c r="N2764" s="65"/>
      <c r="O2764" s="65"/>
      <c r="P2764" s="65"/>
      <c r="Q2764" s="65"/>
      <c r="R2764" s="65"/>
    </row>
    <row r="2765" spans="1:18" s="68" customFormat="1">
      <c r="A2765" s="61"/>
      <c r="B2765" s="62"/>
      <c r="C2765" s="62"/>
      <c r="D2765" s="63"/>
      <c r="E2765" s="61"/>
      <c r="F2765" s="61"/>
      <c r="G2765" s="61"/>
      <c r="H2765" s="64"/>
      <c r="I2765" s="74"/>
      <c r="K2765" s="65"/>
      <c r="L2765" s="65"/>
      <c r="M2765" s="65"/>
      <c r="N2765" s="65"/>
      <c r="O2765" s="65"/>
      <c r="P2765" s="65"/>
      <c r="Q2765" s="65"/>
      <c r="R2765" s="65"/>
    </row>
    <row r="2766" spans="1:18" s="68" customFormat="1">
      <c r="A2766" s="61"/>
      <c r="B2766" s="62"/>
      <c r="C2766" s="62"/>
      <c r="D2766" s="63"/>
      <c r="E2766" s="61"/>
      <c r="F2766" s="61"/>
      <c r="G2766" s="61"/>
      <c r="H2766" s="64"/>
      <c r="I2766" s="74"/>
      <c r="K2766" s="65"/>
      <c r="L2766" s="65"/>
      <c r="M2766" s="65"/>
      <c r="N2766" s="65"/>
      <c r="O2766" s="65"/>
      <c r="P2766" s="65"/>
      <c r="Q2766" s="65"/>
      <c r="R2766" s="65"/>
    </row>
    <row r="2767" spans="1:18" s="68" customFormat="1">
      <c r="A2767" s="61"/>
      <c r="B2767" s="62"/>
      <c r="C2767" s="62"/>
      <c r="D2767" s="63"/>
      <c r="E2767" s="61"/>
      <c r="F2767" s="61"/>
      <c r="G2767" s="61"/>
      <c r="H2767" s="64"/>
      <c r="I2767" s="74"/>
      <c r="K2767" s="65"/>
      <c r="L2767" s="65"/>
      <c r="M2767" s="65"/>
      <c r="N2767" s="65"/>
      <c r="O2767" s="65"/>
      <c r="P2767" s="65"/>
      <c r="Q2767" s="65"/>
      <c r="R2767" s="65"/>
    </row>
    <row r="2768" spans="1:18" s="68" customFormat="1">
      <c r="A2768" s="61"/>
      <c r="B2768" s="62"/>
      <c r="C2768" s="62"/>
      <c r="D2768" s="63"/>
      <c r="E2768" s="61"/>
      <c r="F2768" s="61"/>
      <c r="G2768" s="61"/>
      <c r="H2768" s="64"/>
      <c r="I2768" s="74"/>
      <c r="K2768" s="65"/>
      <c r="L2768" s="65"/>
      <c r="M2768" s="65"/>
      <c r="N2768" s="65"/>
      <c r="O2768" s="65"/>
      <c r="P2768" s="65"/>
      <c r="Q2768" s="65"/>
      <c r="R2768" s="65"/>
    </row>
    <row r="2769" spans="1:18" s="68" customFormat="1">
      <c r="A2769" s="61"/>
      <c r="B2769" s="62"/>
      <c r="C2769" s="62"/>
      <c r="D2769" s="63"/>
      <c r="E2769" s="61"/>
      <c r="F2769" s="61"/>
      <c r="G2769" s="61"/>
      <c r="H2769" s="64"/>
      <c r="I2769" s="74"/>
      <c r="K2769" s="65"/>
      <c r="L2769" s="65"/>
      <c r="M2769" s="65"/>
      <c r="N2769" s="65"/>
      <c r="O2769" s="65"/>
      <c r="P2769" s="65"/>
      <c r="Q2769" s="65"/>
      <c r="R2769" s="65"/>
    </row>
    <row r="2770" spans="1:18" s="68" customFormat="1">
      <c r="A2770" s="61"/>
      <c r="B2770" s="62"/>
      <c r="C2770" s="62"/>
      <c r="D2770" s="63"/>
      <c r="E2770" s="61"/>
      <c r="F2770" s="61"/>
      <c r="G2770" s="61"/>
      <c r="H2770" s="64"/>
      <c r="I2770" s="74"/>
      <c r="K2770" s="65"/>
      <c r="L2770" s="65"/>
      <c r="M2770" s="65"/>
      <c r="N2770" s="65"/>
      <c r="O2770" s="65"/>
      <c r="P2770" s="65"/>
      <c r="Q2770" s="65"/>
      <c r="R2770" s="65"/>
    </row>
    <row r="2771" spans="1:18" s="68" customFormat="1">
      <c r="A2771" s="61"/>
      <c r="B2771" s="62"/>
      <c r="C2771" s="62"/>
      <c r="D2771" s="63"/>
      <c r="E2771" s="61"/>
      <c r="F2771" s="61"/>
      <c r="G2771" s="61"/>
      <c r="H2771" s="64"/>
      <c r="I2771" s="74"/>
      <c r="K2771" s="65"/>
      <c r="L2771" s="65"/>
      <c r="M2771" s="65"/>
      <c r="N2771" s="65"/>
      <c r="O2771" s="65"/>
      <c r="P2771" s="65"/>
      <c r="Q2771" s="65"/>
      <c r="R2771" s="65"/>
    </row>
    <row r="2772" spans="1:18" s="68" customFormat="1">
      <c r="A2772" s="61"/>
      <c r="B2772" s="62"/>
      <c r="C2772" s="62"/>
      <c r="D2772" s="63"/>
      <c r="E2772" s="61"/>
      <c r="F2772" s="61"/>
      <c r="G2772" s="61"/>
      <c r="H2772" s="64"/>
      <c r="I2772" s="74"/>
      <c r="K2772" s="65"/>
      <c r="L2772" s="65"/>
      <c r="M2772" s="65"/>
      <c r="N2772" s="65"/>
      <c r="O2772" s="65"/>
      <c r="P2772" s="65"/>
      <c r="Q2772" s="65"/>
      <c r="R2772" s="65"/>
    </row>
    <row r="2773" spans="1:18" s="68" customFormat="1">
      <c r="A2773" s="61"/>
      <c r="B2773" s="62"/>
      <c r="C2773" s="62"/>
      <c r="D2773" s="63"/>
      <c r="E2773" s="61"/>
      <c r="F2773" s="61"/>
      <c r="G2773" s="61"/>
      <c r="H2773" s="64"/>
      <c r="I2773" s="74"/>
      <c r="K2773" s="65"/>
      <c r="L2773" s="65"/>
      <c r="M2773" s="65"/>
      <c r="N2773" s="65"/>
      <c r="O2773" s="65"/>
      <c r="P2773" s="65"/>
      <c r="Q2773" s="65"/>
      <c r="R2773" s="65"/>
    </row>
    <row r="2774" spans="1:18" s="68" customFormat="1">
      <c r="A2774" s="61"/>
      <c r="B2774" s="62"/>
      <c r="C2774" s="62"/>
      <c r="D2774" s="63"/>
      <c r="E2774" s="61"/>
      <c r="F2774" s="61"/>
      <c r="G2774" s="61"/>
      <c r="H2774" s="64"/>
      <c r="I2774" s="74"/>
      <c r="K2774" s="65"/>
      <c r="L2774" s="65"/>
      <c r="M2774" s="65"/>
      <c r="N2774" s="65"/>
      <c r="O2774" s="65"/>
      <c r="P2774" s="65"/>
      <c r="Q2774" s="65"/>
      <c r="R2774" s="65"/>
    </row>
    <row r="2775" spans="1:18" s="68" customFormat="1">
      <c r="A2775" s="61"/>
      <c r="B2775" s="62"/>
      <c r="C2775" s="62"/>
      <c r="D2775" s="63"/>
      <c r="E2775" s="61"/>
      <c r="F2775" s="61"/>
      <c r="G2775" s="61"/>
      <c r="H2775" s="64"/>
      <c r="I2775" s="74"/>
      <c r="K2775" s="65"/>
      <c r="L2775" s="65"/>
      <c r="M2775" s="65"/>
      <c r="N2775" s="65"/>
      <c r="O2775" s="65"/>
      <c r="P2775" s="65"/>
      <c r="Q2775" s="65"/>
      <c r="R2775" s="65"/>
    </row>
    <row r="2776" spans="1:18" s="68" customFormat="1">
      <c r="A2776" s="61"/>
      <c r="B2776" s="62"/>
      <c r="C2776" s="62"/>
      <c r="D2776" s="63"/>
      <c r="E2776" s="61"/>
      <c r="F2776" s="61"/>
      <c r="G2776" s="61"/>
      <c r="H2776" s="64"/>
      <c r="I2776" s="74"/>
      <c r="K2776" s="65"/>
      <c r="L2776" s="65"/>
      <c r="M2776" s="65"/>
      <c r="N2776" s="65"/>
      <c r="O2776" s="65"/>
      <c r="P2776" s="65"/>
      <c r="Q2776" s="65"/>
      <c r="R2776" s="65"/>
    </row>
    <row r="2777" spans="1:18" s="68" customFormat="1">
      <c r="A2777" s="61"/>
      <c r="B2777" s="62"/>
      <c r="C2777" s="62"/>
      <c r="D2777" s="63"/>
      <c r="E2777" s="61"/>
      <c r="F2777" s="61"/>
      <c r="G2777" s="61"/>
      <c r="H2777" s="64"/>
      <c r="I2777" s="74"/>
      <c r="K2777" s="65"/>
      <c r="L2777" s="65"/>
      <c r="M2777" s="65"/>
      <c r="N2777" s="65"/>
      <c r="O2777" s="65"/>
      <c r="P2777" s="65"/>
      <c r="Q2777" s="65"/>
      <c r="R2777" s="65"/>
    </row>
    <row r="2778" spans="1:18" s="68" customFormat="1">
      <c r="A2778" s="61"/>
      <c r="B2778" s="62"/>
      <c r="C2778" s="62"/>
      <c r="D2778" s="63"/>
      <c r="E2778" s="61"/>
      <c r="F2778" s="61"/>
      <c r="G2778" s="61"/>
      <c r="H2778" s="64"/>
      <c r="I2778" s="74"/>
      <c r="K2778" s="65"/>
      <c r="L2778" s="65"/>
      <c r="M2778" s="65"/>
      <c r="N2778" s="65"/>
      <c r="O2778" s="65"/>
      <c r="P2778" s="65"/>
      <c r="Q2778" s="65"/>
      <c r="R2778" s="65"/>
    </row>
    <row r="2779" spans="1:18" s="68" customFormat="1">
      <c r="A2779" s="61"/>
      <c r="B2779" s="62"/>
      <c r="C2779" s="62"/>
      <c r="D2779" s="63"/>
      <c r="E2779" s="61"/>
      <c r="F2779" s="61"/>
      <c r="G2779" s="61"/>
      <c r="H2779" s="64"/>
      <c r="I2779" s="74"/>
      <c r="K2779" s="65"/>
      <c r="L2779" s="65"/>
      <c r="M2779" s="65"/>
      <c r="N2779" s="65"/>
      <c r="O2779" s="65"/>
      <c r="P2779" s="65"/>
      <c r="Q2779" s="65"/>
      <c r="R2779" s="65"/>
    </row>
    <row r="2780" spans="1:18" s="68" customFormat="1">
      <c r="A2780" s="61"/>
      <c r="B2780" s="62"/>
      <c r="C2780" s="62"/>
      <c r="D2780" s="63"/>
      <c r="E2780" s="61"/>
      <c r="F2780" s="61"/>
      <c r="G2780" s="61"/>
      <c r="H2780" s="64"/>
      <c r="I2780" s="74"/>
      <c r="K2780" s="65"/>
      <c r="L2780" s="65"/>
      <c r="M2780" s="65"/>
      <c r="N2780" s="65"/>
      <c r="O2780" s="65"/>
      <c r="P2780" s="65"/>
      <c r="Q2780" s="65"/>
      <c r="R2780" s="65"/>
    </row>
    <row r="2781" spans="1:18" s="68" customFormat="1">
      <c r="A2781" s="61"/>
      <c r="B2781" s="62"/>
      <c r="C2781" s="62"/>
      <c r="D2781" s="63"/>
      <c r="E2781" s="61"/>
      <c r="F2781" s="61"/>
      <c r="G2781" s="61"/>
      <c r="H2781" s="64"/>
      <c r="I2781" s="74"/>
      <c r="K2781" s="65"/>
      <c r="L2781" s="65"/>
      <c r="M2781" s="65"/>
      <c r="N2781" s="65"/>
      <c r="O2781" s="65"/>
      <c r="P2781" s="65"/>
      <c r="Q2781" s="65"/>
      <c r="R2781" s="65"/>
    </row>
    <row r="2782" spans="1:18" s="68" customFormat="1">
      <c r="A2782" s="61"/>
      <c r="B2782" s="62"/>
      <c r="C2782" s="62"/>
      <c r="D2782" s="63"/>
      <c r="E2782" s="61"/>
      <c r="F2782" s="61"/>
      <c r="G2782" s="61"/>
      <c r="H2782" s="64"/>
      <c r="I2782" s="74"/>
      <c r="K2782" s="65"/>
      <c r="L2782" s="65"/>
      <c r="M2782" s="65"/>
      <c r="N2782" s="65"/>
      <c r="O2782" s="65"/>
      <c r="P2782" s="65"/>
      <c r="Q2782" s="65"/>
      <c r="R2782" s="65"/>
    </row>
    <row r="2783" spans="1:18" s="68" customFormat="1">
      <c r="A2783" s="61"/>
      <c r="B2783" s="62"/>
      <c r="C2783" s="62"/>
      <c r="D2783" s="63"/>
      <c r="E2783" s="61"/>
      <c r="F2783" s="61"/>
      <c r="G2783" s="61"/>
      <c r="H2783" s="64"/>
      <c r="I2783" s="74"/>
      <c r="K2783" s="65"/>
      <c r="L2783" s="65"/>
      <c r="M2783" s="65"/>
      <c r="N2783" s="65"/>
      <c r="O2783" s="65"/>
      <c r="P2783" s="65"/>
      <c r="Q2783" s="65"/>
      <c r="R2783" s="65"/>
    </row>
    <row r="2784" spans="1:18" s="68" customFormat="1">
      <c r="A2784" s="61"/>
      <c r="B2784" s="62"/>
      <c r="C2784" s="62"/>
      <c r="D2784" s="63"/>
      <c r="E2784" s="61"/>
      <c r="F2784" s="61"/>
      <c r="G2784" s="61"/>
      <c r="H2784" s="64"/>
      <c r="I2784" s="74"/>
      <c r="K2784" s="65"/>
      <c r="L2784" s="65"/>
      <c r="M2784" s="65"/>
      <c r="N2784" s="65"/>
      <c r="O2784" s="65"/>
      <c r="P2784" s="65"/>
      <c r="Q2784" s="65"/>
      <c r="R2784" s="65"/>
    </row>
    <row r="2785" spans="1:18" s="68" customFormat="1">
      <c r="A2785" s="61"/>
      <c r="B2785" s="62"/>
      <c r="C2785" s="62"/>
      <c r="D2785" s="63"/>
      <c r="E2785" s="61"/>
      <c r="F2785" s="61"/>
      <c r="G2785" s="61"/>
      <c r="H2785" s="64"/>
      <c r="I2785" s="74"/>
      <c r="K2785" s="65"/>
      <c r="L2785" s="65"/>
      <c r="M2785" s="65"/>
      <c r="N2785" s="65"/>
      <c r="O2785" s="65"/>
      <c r="P2785" s="65"/>
      <c r="Q2785" s="65"/>
      <c r="R2785" s="65"/>
    </row>
    <row r="2786" spans="1:18" s="68" customFormat="1">
      <c r="A2786" s="61"/>
      <c r="B2786" s="62"/>
      <c r="C2786" s="62"/>
      <c r="D2786" s="63"/>
      <c r="E2786" s="61"/>
      <c r="F2786" s="61"/>
      <c r="G2786" s="61"/>
      <c r="H2786" s="64"/>
      <c r="I2786" s="74"/>
      <c r="K2786" s="65"/>
      <c r="L2786" s="65"/>
      <c r="M2786" s="65"/>
      <c r="N2786" s="65"/>
      <c r="O2786" s="65"/>
      <c r="P2786" s="65"/>
      <c r="Q2786" s="65"/>
      <c r="R2786" s="65"/>
    </row>
    <row r="2787" spans="1:18" s="68" customFormat="1">
      <c r="A2787" s="61"/>
      <c r="B2787" s="62"/>
      <c r="C2787" s="62"/>
      <c r="D2787" s="63"/>
      <c r="E2787" s="61"/>
      <c r="F2787" s="61"/>
      <c r="G2787" s="61"/>
      <c r="H2787" s="64"/>
      <c r="I2787" s="74"/>
      <c r="K2787" s="65"/>
      <c r="L2787" s="65"/>
      <c r="M2787" s="65"/>
      <c r="N2787" s="65"/>
      <c r="O2787" s="65"/>
      <c r="P2787" s="65"/>
      <c r="Q2787" s="65"/>
      <c r="R2787" s="65"/>
    </row>
    <row r="2788" spans="1:18" s="68" customFormat="1">
      <c r="A2788" s="61"/>
      <c r="B2788" s="62"/>
      <c r="C2788" s="62"/>
      <c r="D2788" s="63"/>
      <c r="E2788" s="61"/>
      <c r="F2788" s="61"/>
      <c r="G2788" s="61"/>
      <c r="H2788" s="64"/>
      <c r="I2788" s="74"/>
      <c r="K2788" s="65"/>
      <c r="L2788" s="65"/>
      <c r="M2788" s="65"/>
      <c r="N2788" s="65"/>
      <c r="O2788" s="65"/>
      <c r="P2788" s="65"/>
      <c r="Q2788" s="65"/>
      <c r="R2788" s="65"/>
    </row>
    <row r="2789" spans="1:18" s="68" customFormat="1">
      <c r="A2789" s="61"/>
      <c r="B2789" s="62"/>
      <c r="C2789" s="62"/>
      <c r="D2789" s="63"/>
      <c r="E2789" s="61"/>
      <c r="F2789" s="61"/>
      <c r="G2789" s="61"/>
      <c r="H2789" s="64"/>
      <c r="I2789" s="74"/>
      <c r="K2789" s="65"/>
      <c r="L2789" s="65"/>
      <c r="M2789" s="65"/>
      <c r="N2789" s="65"/>
      <c r="O2789" s="65"/>
      <c r="P2789" s="65"/>
      <c r="Q2789" s="65"/>
      <c r="R2789" s="65"/>
    </row>
    <row r="2790" spans="1:18" s="68" customFormat="1">
      <c r="A2790" s="61"/>
      <c r="B2790" s="62"/>
      <c r="C2790" s="62"/>
      <c r="D2790" s="63"/>
      <c r="E2790" s="61"/>
      <c r="F2790" s="61"/>
      <c r="G2790" s="61"/>
      <c r="H2790" s="64"/>
      <c r="I2790" s="74"/>
      <c r="K2790" s="65"/>
      <c r="L2790" s="65"/>
      <c r="M2790" s="65"/>
      <c r="N2790" s="65"/>
      <c r="O2790" s="65"/>
      <c r="P2790" s="65"/>
      <c r="Q2790" s="65"/>
      <c r="R2790" s="65"/>
    </row>
    <row r="2791" spans="1:18" s="68" customFormat="1">
      <c r="A2791" s="61"/>
      <c r="B2791" s="62"/>
      <c r="C2791" s="62"/>
      <c r="D2791" s="63"/>
      <c r="E2791" s="61"/>
      <c r="F2791" s="61"/>
      <c r="G2791" s="61"/>
      <c r="H2791" s="64"/>
      <c r="I2791" s="74"/>
      <c r="K2791" s="65"/>
      <c r="L2791" s="65"/>
      <c r="M2791" s="65"/>
      <c r="N2791" s="65"/>
      <c r="O2791" s="65"/>
      <c r="P2791" s="65"/>
      <c r="Q2791" s="65"/>
      <c r="R2791" s="65"/>
    </row>
    <row r="2792" spans="1:18" s="68" customFormat="1">
      <c r="A2792" s="61"/>
      <c r="B2792" s="62"/>
      <c r="C2792" s="62"/>
      <c r="D2792" s="63"/>
      <c r="E2792" s="61"/>
      <c r="F2792" s="61"/>
      <c r="G2792" s="61"/>
      <c r="H2792" s="64"/>
      <c r="I2792" s="74"/>
      <c r="K2792" s="65"/>
      <c r="L2792" s="65"/>
      <c r="M2792" s="65"/>
      <c r="N2792" s="65"/>
      <c r="O2792" s="65"/>
      <c r="P2792" s="65"/>
      <c r="Q2792" s="65"/>
      <c r="R2792" s="65"/>
    </row>
    <row r="2793" spans="1:18" s="68" customFormat="1">
      <c r="A2793" s="61"/>
      <c r="B2793" s="62"/>
      <c r="C2793" s="62"/>
      <c r="D2793" s="63"/>
      <c r="E2793" s="61"/>
      <c r="F2793" s="61"/>
      <c r="G2793" s="61"/>
      <c r="H2793" s="64"/>
      <c r="I2793" s="74"/>
      <c r="K2793" s="65"/>
      <c r="L2793" s="65"/>
      <c r="M2793" s="65"/>
      <c r="N2793" s="65"/>
      <c r="O2793" s="65"/>
      <c r="P2793" s="65"/>
      <c r="Q2793" s="65"/>
      <c r="R2793" s="65"/>
    </row>
    <row r="2794" spans="1:18" s="68" customFormat="1">
      <c r="A2794" s="61"/>
      <c r="B2794" s="62"/>
      <c r="C2794" s="62"/>
      <c r="D2794" s="63"/>
      <c r="E2794" s="61"/>
      <c r="F2794" s="61"/>
      <c r="G2794" s="61"/>
      <c r="H2794" s="64"/>
      <c r="I2794" s="74"/>
      <c r="K2794" s="65"/>
      <c r="L2794" s="65"/>
      <c r="M2794" s="65"/>
      <c r="N2794" s="65"/>
      <c r="O2794" s="65"/>
      <c r="P2794" s="65"/>
      <c r="Q2794" s="65"/>
      <c r="R2794" s="65"/>
    </row>
    <row r="2795" spans="1:18" s="68" customFormat="1">
      <c r="A2795" s="61"/>
      <c r="B2795" s="62"/>
      <c r="C2795" s="62"/>
      <c r="D2795" s="63"/>
      <c r="E2795" s="61"/>
      <c r="F2795" s="61"/>
      <c r="G2795" s="61"/>
      <c r="H2795" s="64"/>
      <c r="I2795" s="74"/>
      <c r="K2795" s="65"/>
      <c r="L2795" s="65"/>
      <c r="M2795" s="65"/>
      <c r="N2795" s="65"/>
      <c r="O2795" s="65"/>
      <c r="P2795" s="65"/>
      <c r="Q2795" s="65"/>
      <c r="R2795" s="65"/>
    </row>
    <row r="2796" spans="1:18" s="68" customFormat="1">
      <c r="A2796" s="61"/>
      <c r="B2796" s="62"/>
      <c r="C2796" s="62"/>
      <c r="D2796" s="63"/>
      <c r="E2796" s="61"/>
      <c r="F2796" s="61"/>
      <c r="G2796" s="61"/>
      <c r="H2796" s="64"/>
      <c r="I2796" s="74"/>
      <c r="K2796" s="65"/>
      <c r="L2796" s="65"/>
      <c r="M2796" s="65"/>
      <c r="N2796" s="65"/>
      <c r="O2796" s="65"/>
      <c r="P2796" s="65"/>
      <c r="Q2796" s="65"/>
      <c r="R2796" s="65"/>
    </row>
    <row r="2797" spans="1:18" s="68" customFormat="1">
      <c r="A2797" s="61"/>
      <c r="B2797" s="62"/>
      <c r="C2797" s="62"/>
      <c r="D2797" s="63"/>
      <c r="E2797" s="61"/>
      <c r="F2797" s="61"/>
      <c r="G2797" s="61"/>
      <c r="H2797" s="64"/>
      <c r="I2797" s="74"/>
      <c r="K2797" s="65"/>
      <c r="L2797" s="65"/>
      <c r="M2797" s="65"/>
      <c r="N2797" s="65"/>
      <c r="O2797" s="65"/>
      <c r="P2797" s="65"/>
      <c r="Q2797" s="65"/>
      <c r="R2797" s="65"/>
    </row>
    <row r="2798" spans="1:18" s="68" customFormat="1">
      <c r="A2798" s="61"/>
      <c r="B2798" s="62"/>
      <c r="C2798" s="62"/>
      <c r="D2798" s="63"/>
      <c r="E2798" s="61"/>
      <c r="F2798" s="61"/>
      <c r="G2798" s="61"/>
      <c r="H2798" s="64"/>
      <c r="I2798" s="74"/>
      <c r="K2798" s="65"/>
      <c r="L2798" s="65"/>
      <c r="M2798" s="65"/>
      <c r="N2798" s="65"/>
      <c r="O2798" s="65"/>
      <c r="P2798" s="65"/>
      <c r="Q2798" s="65"/>
      <c r="R2798" s="65"/>
    </row>
    <row r="2799" spans="1:18" s="68" customFormat="1">
      <c r="A2799" s="61"/>
      <c r="B2799" s="62"/>
      <c r="C2799" s="62"/>
      <c r="D2799" s="63"/>
      <c r="E2799" s="61"/>
      <c r="F2799" s="61"/>
      <c r="G2799" s="61"/>
      <c r="H2799" s="64"/>
      <c r="I2799" s="74"/>
      <c r="K2799" s="65"/>
      <c r="L2799" s="65"/>
      <c r="M2799" s="65"/>
      <c r="N2799" s="65"/>
      <c r="O2799" s="65"/>
      <c r="P2799" s="65"/>
      <c r="Q2799" s="65"/>
      <c r="R2799" s="65"/>
    </row>
    <row r="2800" spans="1:18" s="68" customFormat="1">
      <c r="A2800" s="61"/>
      <c r="B2800" s="62"/>
      <c r="C2800" s="62"/>
      <c r="D2800" s="63"/>
      <c r="E2800" s="61"/>
      <c r="F2800" s="61"/>
      <c r="G2800" s="61"/>
      <c r="H2800" s="64"/>
      <c r="I2800" s="74"/>
      <c r="K2800" s="65"/>
      <c r="L2800" s="65"/>
      <c r="M2800" s="65"/>
      <c r="N2800" s="65"/>
      <c r="O2800" s="65"/>
      <c r="P2800" s="65"/>
      <c r="Q2800" s="65"/>
      <c r="R2800" s="65"/>
    </row>
    <row r="2801" spans="1:18" s="68" customFormat="1">
      <c r="A2801" s="61"/>
      <c r="B2801" s="62"/>
      <c r="C2801" s="62"/>
      <c r="D2801" s="63"/>
      <c r="E2801" s="61"/>
      <c r="F2801" s="61"/>
      <c r="G2801" s="61"/>
      <c r="H2801" s="64"/>
      <c r="I2801" s="74"/>
      <c r="K2801" s="65"/>
      <c r="L2801" s="65"/>
      <c r="M2801" s="65"/>
      <c r="N2801" s="65"/>
      <c r="O2801" s="65"/>
      <c r="P2801" s="65"/>
      <c r="Q2801" s="65"/>
      <c r="R2801" s="65"/>
    </row>
    <row r="2802" spans="1:18" s="68" customFormat="1">
      <c r="A2802" s="61"/>
      <c r="B2802" s="62"/>
      <c r="C2802" s="62"/>
      <c r="D2802" s="63"/>
      <c r="E2802" s="61"/>
      <c r="F2802" s="61"/>
      <c r="G2802" s="61"/>
      <c r="H2802" s="64"/>
      <c r="I2802" s="74"/>
      <c r="K2802" s="65"/>
      <c r="L2802" s="65"/>
      <c r="M2802" s="65"/>
      <c r="N2802" s="65"/>
      <c r="O2802" s="65"/>
      <c r="P2802" s="65"/>
      <c r="Q2802" s="65"/>
      <c r="R2802" s="65"/>
    </row>
    <row r="2803" spans="1:18" s="68" customFormat="1">
      <c r="A2803" s="61"/>
      <c r="B2803" s="62"/>
      <c r="C2803" s="62"/>
      <c r="D2803" s="63"/>
      <c r="E2803" s="61"/>
      <c r="F2803" s="61"/>
      <c r="G2803" s="61"/>
      <c r="H2803" s="64"/>
      <c r="I2803" s="74"/>
      <c r="K2803" s="65"/>
      <c r="L2803" s="65"/>
      <c r="M2803" s="65"/>
      <c r="N2803" s="65"/>
      <c r="O2803" s="65"/>
      <c r="P2803" s="65"/>
      <c r="Q2803" s="65"/>
      <c r="R2803" s="65"/>
    </row>
    <row r="2804" spans="1:18" s="68" customFormat="1">
      <c r="A2804" s="61"/>
      <c r="B2804" s="62"/>
      <c r="C2804" s="62"/>
      <c r="D2804" s="63"/>
      <c r="E2804" s="61"/>
      <c r="F2804" s="61"/>
      <c r="G2804" s="61"/>
      <c r="H2804" s="64"/>
      <c r="I2804" s="74"/>
      <c r="K2804" s="65"/>
      <c r="L2804" s="65"/>
      <c r="M2804" s="65"/>
      <c r="N2804" s="65"/>
      <c r="O2804" s="65"/>
      <c r="P2804" s="65"/>
      <c r="Q2804" s="65"/>
      <c r="R2804" s="65"/>
    </row>
    <row r="2805" spans="1:18" s="68" customFormat="1">
      <c r="A2805" s="61"/>
      <c r="B2805" s="62"/>
      <c r="C2805" s="62"/>
      <c r="D2805" s="63"/>
      <c r="E2805" s="61"/>
      <c r="F2805" s="61"/>
      <c r="G2805" s="61"/>
      <c r="H2805" s="64"/>
      <c r="I2805" s="74"/>
      <c r="K2805" s="65"/>
      <c r="L2805" s="65"/>
      <c r="M2805" s="65"/>
      <c r="N2805" s="65"/>
      <c r="O2805" s="65"/>
      <c r="P2805" s="65"/>
      <c r="Q2805" s="65"/>
      <c r="R2805" s="65"/>
    </row>
    <row r="2806" spans="1:18" s="68" customFormat="1">
      <c r="A2806" s="61"/>
      <c r="B2806" s="62"/>
      <c r="C2806" s="62"/>
      <c r="D2806" s="63"/>
      <c r="E2806" s="61"/>
      <c r="F2806" s="61"/>
      <c r="G2806" s="61"/>
      <c r="H2806" s="64"/>
      <c r="I2806" s="74"/>
      <c r="K2806" s="65"/>
      <c r="L2806" s="65"/>
      <c r="M2806" s="65"/>
      <c r="N2806" s="65"/>
      <c r="O2806" s="65"/>
      <c r="P2806" s="65"/>
      <c r="Q2806" s="65"/>
      <c r="R2806" s="65"/>
    </row>
    <row r="2807" spans="1:18" s="68" customFormat="1">
      <c r="A2807" s="61"/>
      <c r="B2807" s="62"/>
      <c r="C2807" s="62"/>
      <c r="D2807" s="63"/>
      <c r="E2807" s="61"/>
      <c r="F2807" s="61"/>
      <c r="G2807" s="61"/>
      <c r="H2807" s="64"/>
      <c r="I2807" s="74"/>
      <c r="K2807" s="65"/>
      <c r="L2807" s="65"/>
      <c r="M2807" s="65"/>
      <c r="N2807" s="65"/>
      <c r="O2807" s="65"/>
      <c r="P2807" s="65"/>
      <c r="Q2807" s="65"/>
      <c r="R2807" s="65"/>
    </row>
    <row r="2808" spans="1:18" s="68" customFormat="1">
      <c r="A2808" s="61"/>
      <c r="B2808" s="62"/>
      <c r="C2808" s="62"/>
      <c r="D2808" s="63"/>
      <c r="E2808" s="61"/>
      <c r="F2808" s="61"/>
      <c r="G2808" s="61"/>
      <c r="H2808" s="64"/>
      <c r="I2808" s="74"/>
      <c r="K2808" s="65"/>
      <c r="L2808" s="65"/>
      <c r="M2808" s="65"/>
      <c r="N2808" s="65"/>
      <c r="O2808" s="65"/>
      <c r="P2808" s="65"/>
      <c r="Q2808" s="65"/>
      <c r="R2808" s="65"/>
    </row>
    <row r="2809" spans="1:18" s="68" customFormat="1">
      <c r="A2809" s="61"/>
      <c r="B2809" s="62"/>
      <c r="C2809" s="62"/>
      <c r="D2809" s="63"/>
      <c r="E2809" s="61"/>
      <c r="F2809" s="61"/>
      <c r="G2809" s="61"/>
      <c r="H2809" s="64"/>
      <c r="I2809" s="74"/>
      <c r="K2809" s="65"/>
      <c r="L2809" s="65"/>
      <c r="M2809" s="65"/>
      <c r="N2809" s="65"/>
      <c r="O2809" s="65"/>
      <c r="P2809" s="65"/>
      <c r="Q2809" s="65"/>
      <c r="R2809" s="65"/>
    </row>
    <row r="2810" spans="1:18" s="68" customFormat="1">
      <c r="A2810" s="61"/>
      <c r="B2810" s="62"/>
      <c r="C2810" s="62"/>
      <c r="D2810" s="63"/>
      <c r="E2810" s="61"/>
      <c r="F2810" s="61"/>
      <c r="G2810" s="61"/>
      <c r="H2810" s="64"/>
      <c r="I2810" s="74"/>
      <c r="K2810" s="65"/>
      <c r="L2810" s="65"/>
      <c r="M2810" s="65"/>
      <c r="N2810" s="65"/>
      <c r="O2810" s="65"/>
      <c r="P2810" s="65"/>
      <c r="Q2810" s="65"/>
      <c r="R2810" s="65"/>
    </row>
    <row r="2811" spans="1:18" s="68" customFormat="1">
      <c r="A2811" s="61"/>
      <c r="B2811" s="62"/>
      <c r="C2811" s="62"/>
      <c r="D2811" s="63"/>
      <c r="E2811" s="61"/>
      <c r="F2811" s="61"/>
      <c r="G2811" s="61"/>
      <c r="H2811" s="64"/>
      <c r="I2811" s="74"/>
      <c r="K2811" s="65"/>
      <c r="L2811" s="65"/>
      <c r="M2811" s="65"/>
      <c r="N2811" s="65"/>
      <c r="O2811" s="65"/>
      <c r="P2811" s="65"/>
      <c r="Q2811" s="65"/>
      <c r="R2811" s="65"/>
    </row>
    <row r="2812" spans="1:18" s="68" customFormat="1">
      <c r="A2812" s="61"/>
      <c r="B2812" s="62"/>
      <c r="C2812" s="62"/>
      <c r="D2812" s="63"/>
      <c r="E2812" s="61"/>
      <c r="F2812" s="61"/>
      <c r="G2812" s="61"/>
      <c r="H2812" s="64"/>
      <c r="I2812" s="74"/>
      <c r="K2812" s="65"/>
      <c r="L2812" s="65"/>
      <c r="M2812" s="65"/>
      <c r="N2812" s="65"/>
      <c r="O2812" s="65"/>
      <c r="P2812" s="65"/>
      <c r="Q2812" s="65"/>
      <c r="R2812" s="65"/>
    </row>
    <row r="2813" spans="1:18" s="68" customFormat="1">
      <c r="A2813" s="61"/>
      <c r="B2813" s="62"/>
      <c r="C2813" s="62"/>
      <c r="D2813" s="63"/>
      <c r="E2813" s="61"/>
      <c r="F2813" s="61"/>
      <c r="G2813" s="61"/>
      <c r="H2813" s="64"/>
      <c r="I2813" s="74"/>
      <c r="K2813" s="65"/>
      <c r="L2813" s="65"/>
      <c r="M2813" s="65"/>
      <c r="N2813" s="65"/>
      <c r="O2813" s="65"/>
      <c r="P2813" s="65"/>
      <c r="Q2813" s="65"/>
      <c r="R2813" s="65"/>
    </row>
    <row r="2814" spans="1:18" s="68" customFormat="1">
      <c r="A2814" s="61"/>
      <c r="B2814" s="62"/>
      <c r="C2814" s="62"/>
      <c r="D2814" s="63"/>
      <c r="E2814" s="61"/>
      <c r="F2814" s="61"/>
      <c r="G2814" s="61"/>
      <c r="H2814" s="64"/>
      <c r="I2814" s="74"/>
      <c r="K2814" s="65"/>
      <c r="L2814" s="65"/>
      <c r="M2814" s="65"/>
      <c r="N2814" s="65"/>
      <c r="O2814" s="65"/>
      <c r="P2814" s="65"/>
      <c r="Q2814" s="65"/>
      <c r="R2814" s="65"/>
    </row>
    <row r="2815" spans="1:18" s="68" customFormat="1">
      <c r="A2815" s="61"/>
      <c r="B2815" s="62"/>
      <c r="C2815" s="62"/>
      <c r="D2815" s="63"/>
      <c r="E2815" s="61"/>
      <c r="F2815" s="61"/>
      <c r="G2815" s="61"/>
      <c r="H2815" s="64"/>
      <c r="I2815" s="74"/>
      <c r="K2815" s="65"/>
      <c r="L2815" s="65"/>
      <c r="M2815" s="65"/>
      <c r="N2815" s="65"/>
      <c r="O2815" s="65"/>
      <c r="P2815" s="65"/>
      <c r="Q2815" s="65"/>
      <c r="R2815" s="65"/>
    </row>
    <row r="2816" spans="1:18" s="68" customFormat="1">
      <c r="A2816" s="61"/>
      <c r="B2816" s="62"/>
      <c r="C2816" s="62"/>
      <c r="D2816" s="63"/>
      <c r="E2816" s="61"/>
      <c r="F2816" s="61"/>
      <c r="G2816" s="61"/>
      <c r="H2816" s="64"/>
      <c r="I2816" s="74"/>
      <c r="K2816" s="65"/>
      <c r="L2816" s="65"/>
      <c r="M2816" s="65"/>
      <c r="N2816" s="65"/>
      <c r="O2816" s="65"/>
      <c r="P2816" s="65"/>
      <c r="Q2816" s="65"/>
      <c r="R2816" s="65"/>
    </row>
    <row r="2817" spans="1:18" s="68" customFormat="1">
      <c r="A2817" s="61"/>
      <c r="B2817" s="62"/>
      <c r="C2817" s="62"/>
      <c r="D2817" s="63"/>
      <c r="E2817" s="61"/>
      <c r="F2817" s="61"/>
      <c r="G2817" s="61"/>
      <c r="H2817" s="64"/>
      <c r="I2817" s="74"/>
      <c r="K2817" s="65"/>
      <c r="L2817" s="65"/>
      <c r="M2817" s="65"/>
      <c r="N2817" s="65"/>
      <c r="O2817" s="65"/>
      <c r="P2817" s="65"/>
      <c r="Q2817" s="65"/>
      <c r="R2817" s="65"/>
    </row>
    <row r="2818" spans="1:18" s="68" customFormat="1">
      <c r="A2818" s="61"/>
      <c r="B2818" s="62"/>
      <c r="C2818" s="62"/>
      <c r="D2818" s="63"/>
      <c r="E2818" s="61"/>
      <c r="F2818" s="61"/>
      <c r="G2818" s="61"/>
      <c r="H2818" s="64"/>
      <c r="I2818" s="74"/>
      <c r="K2818" s="65"/>
      <c r="L2818" s="65"/>
      <c r="M2818" s="65"/>
      <c r="N2818" s="65"/>
      <c r="O2818" s="65"/>
      <c r="P2818" s="65"/>
      <c r="Q2818" s="65"/>
      <c r="R2818" s="65"/>
    </row>
    <row r="2819" spans="1:18" s="68" customFormat="1">
      <c r="A2819" s="61"/>
      <c r="B2819" s="62"/>
      <c r="C2819" s="62"/>
      <c r="D2819" s="63"/>
      <c r="E2819" s="61"/>
      <c r="F2819" s="61"/>
      <c r="G2819" s="61"/>
      <c r="H2819" s="64"/>
      <c r="I2819" s="74"/>
      <c r="K2819" s="65"/>
      <c r="L2819" s="65"/>
      <c r="M2819" s="65"/>
      <c r="N2819" s="65"/>
      <c r="O2819" s="65"/>
      <c r="P2819" s="65"/>
      <c r="Q2819" s="65"/>
      <c r="R2819" s="65"/>
    </row>
    <row r="2820" spans="1:18" s="68" customFormat="1">
      <c r="A2820" s="61"/>
      <c r="B2820" s="62"/>
      <c r="C2820" s="62"/>
      <c r="D2820" s="63"/>
      <c r="E2820" s="61"/>
      <c r="F2820" s="61"/>
      <c r="G2820" s="61"/>
      <c r="H2820" s="64"/>
      <c r="I2820" s="74"/>
      <c r="K2820" s="65"/>
      <c r="L2820" s="65"/>
      <c r="M2820" s="65"/>
      <c r="N2820" s="65"/>
      <c r="O2820" s="65"/>
      <c r="P2820" s="65"/>
      <c r="Q2820" s="65"/>
      <c r="R2820" s="65"/>
    </row>
    <row r="2821" spans="1:18" s="68" customFormat="1">
      <c r="A2821" s="61"/>
      <c r="B2821" s="62"/>
      <c r="C2821" s="62"/>
      <c r="D2821" s="63"/>
      <c r="E2821" s="61"/>
      <c r="F2821" s="61"/>
      <c r="G2821" s="61"/>
      <c r="H2821" s="64"/>
      <c r="I2821" s="74"/>
      <c r="K2821" s="65"/>
      <c r="L2821" s="65"/>
      <c r="M2821" s="65"/>
      <c r="N2821" s="65"/>
      <c r="O2821" s="65"/>
      <c r="P2821" s="65"/>
      <c r="Q2821" s="65"/>
      <c r="R2821" s="65"/>
    </row>
    <row r="2822" spans="1:18" s="68" customFormat="1">
      <c r="A2822" s="61"/>
      <c r="B2822" s="62"/>
      <c r="C2822" s="62"/>
      <c r="D2822" s="63"/>
      <c r="E2822" s="61"/>
      <c r="F2822" s="61"/>
      <c r="G2822" s="61"/>
      <c r="H2822" s="64"/>
      <c r="I2822" s="74"/>
      <c r="K2822" s="65"/>
      <c r="L2822" s="65"/>
      <c r="M2822" s="65"/>
      <c r="N2822" s="65"/>
      <c r="O2822" s="65"/>
      <c r="P2822" s="65"/>
      <c r="Q2822" s="65"/>
      <c r="R2822" s="65"/>
    </row>
    <row r="2823" spans="1:18" s="68" customFormat="1">
      <c r="A2823" s="61"/>
      <c r="B2823" s="62"/>
      <c r="C2823" s="62"/>
      <c r="D2823" s="63"/>
      <c r="E2823" s="61"/>
      <c r="F2823" s="61"/>
      <c r="G2823" s="61"/>
      <c r="H2823" s="64"/>
      <c r="I2823" s="74"/>
      <c r="K2823" s="65"/>
      <c r="L2823" s="65"/>
      <c r="M2823" s="65"/>
      <c r="N2823" s="65"/>
      <c r="O2823" s="65"/>
      <c r="P2823" s="65"/>
      <c r="Q2823" s="65"/>
      <c r="R2823" s="65"/>
    </row>
    <row r="2824" spans="1:18" s="68" customFormat="1">
      <c r="A2824" s="61"/>
      <c r="B2824" s="62"/>
      <c r="C2824" s="62"/>
      <c r="D2824" s="63"/>
      <c r="E2824" s="61"/>
      <c r="F2824" s="61"/>
      <c r="G2824" s="61"/>
      <c r="H2824" s="64"/>
      <c r="I2824" s="74"/>
      <c r="K2824" s="65"/>
      <c r="L2824" s="65"/>
      <c r="M2824" s="65"/>
      <c r="N2824" s="65"/>
      <c r="O2824" s="65"/>
      <c r="P2824" s="65"/>
      <c r="Q2824" s="65"/>
      <c r="R2824" s="65"/>
    </row>
    <row r="2825" spans="1:18" s="68" customFormat="1">
      <c r="A2825" s="61"/>
      <c r="B2825" s="62"/>
      <c r="C2825" s="62"/>
      <c r="D2825" s="63"/>
      <c r="E2825" s="61"/>
      <c r="F2825" s="61"/>
      <c r="G2825" s="61"/>
      <c r="H2825" s="64"/>
      <c r="I2825" s="74"/>
      <c r="K2825" s="65"/>
      <c r="L2825" s="65"/>
      <c r="M2825" s="65"/>
      <c r="N2825" s="65"/>
      <c r="O2825" s="65"/>
      <c r="P2825" s="65"/>
      <c r="Q2825" s="65"/>
      <c r="R2825" s="65"/>
    </row>
    <row r="2826" spans="1:18" s="68" customFormat="1">
      <c r="A2826" s="61"/>
      <c r="B2826" s="62"/>
      <c r="C2826" s="62"/>
      <c r="D2826" s="63"/>
      <c r="E2826" s="61"/>
      <c r="F2826" s="61"/>
      <c r="G2826" s="61"/>
      <c r="H2826" s="64"/>
      <c r="I2826" s="74"/>
      <c r="K2826" s="65"/>
      <c r="L2826" s="65"/>
      <c r="M2826" s="65"/>
      <c r="N2826" s="65"/>
      <c r="O2826" s="65"/>
      <c r="P2826" s="65"/>
      <c r="Q2826" s="65"/>
      <c r="R2826" s="65"/>
    </row>
    <row r="2827" spans="1:18" s="68" customFormat="1">
      <c r="A2827" s="61"/>
      <c r="B2827" s="62"/>
      <c r="C2827" s="62"/>
      <c r="D2827" s="63"/>
      <c r="E2827" s="61"/>
      <c r="F2827" s="61"/>
      <c r="G2827" s="61"/>
      <c r="H2827" s="64"/>
      <c r="I2827" s="74"/>
      <c r="K2827" s="65"/>
      <c r="L2827" s="65"/>
      <c r="M2827" s="65"/>
      <c r="N2827" s="65"/>
      <c r="O2827" s="65"/>
      <c r="P2827" s="65"/>
      <c r="Q2827" s="65"/>
      <c r="R2827" s="65"/>
    </row>
    <row r="2828" spans="1:18" s="68" customFormat="1">
      <c r="A2828" s="61"/>
      <c r="B2828" s="62"/>
      <c r="C2828" s="62"/>
      <c r="D2828" s="63"/>
      <c r="E2828" s="61"/>
      <c r="F2828" s="61"/>
      <c r="G2828" s="61"/>
      <c r="H2828" s="64"/>
      <c r="I2828" s="74"/>
      <c r="K2828" s="65"/>
      <c r="L2828" s="65"/>
      <c r="M2828" s="65"/>
      <c r="N2828" s="65"/>
      <c r="O2828" s="65"/>
      <c r="P2828" s="65"/>
      <c r="Q2828" s="65"/>
      <c r="R2828" s="65"/>
    </row>
    <row r="2829" spans="1:18" s="68" customFormat="1">
      <c r="A2829" s="61"/>
      <c r="B2829" s="62"/>
      <c r="C2829" s="62"/>
      <c r="D2829" s="63"/>
      <c r="E2829" s="61"/>
      <c r="F2829" s="61"/>
      <c r="G2829" s="61"/>
      <c r="H2829" s="64"/>
      <c r="I2829" s="74"/>
      <c r="K2829" s="65"/>
      <c r="L2829" s="65"/>
      <c r="M2829" s="65"/>
      <c r="N2829" s="65"/>
      <c r="O2829" s="65"/>
      <c r="P2829" s="65"/>
      <c r="Q2829" s="65"/>
      <c r="R2829" s="65"/>
    </row>
    <row r="2830" spans="1:18" s="68" customFormat="1">
      <c r="A2830" s="61"/>
      <c r="B2830" s="62"/>
      <c r="C2830" s="62"/>
      <c r="D2830" s="63"/>
      <c r="E2830" s="61"/>
      <c r="F2830" s="61"/>
      <c r="G2830" s="61"/>
      <c r="H2830" s="64"/>
      <c r="I2830" s="74"/>
      <c r="K2830" s="65"/>
      <c r="L2830" s="65"/>
      <c r="M2830" s="65"/>
      <c r="N2830" s="65"/>
      <c r="O2830" s="65"/>
      <c r="P2830" s="65"/>
      <c r="Q2830" s="65"/>
      <c r="R2830" s="65"/>
    </row>
    <row r="2831" spans="1:18" s="68" customFormat="1">
      <c r="A2831" s="61"/>
      <c r="B2831" s="62"/>
      <c r="C2831" s="62"/>
      <c r="D2831" s="63"/>
      <c r="E2831" s="61"/>
      <c r="F2831" s="61"/>
      <c r="G2831" s="61"/>
      <c r="H2831" s="64"/>
      <c r="I2831" s="74"/>
      <c r="K2831" s="65"/>
      <c r="L2831" s="65"/>
      <c r="M2831" s="65"/>
      <c r="N2831" s="65"/>
      <c r="O2831" s="65"/>
      <c r="P2831" s="65"/>
      <c r="Q2831" s="65"/>
      <c r="R2831" s="65"/>
    </row>
    <row r="2832" spans="1:18" s="68" customFormat="1">
      <c r="A2832" s="61"/>
      <c r="B2832" s="62"/>
      <c r="C2832" s="62"/>
      <c r="D2832" s="63"/>
      <c r="E2832" s="61"/>
      <c r="F2832" s="61"/>
      <c r="G2832" s="61"/>
      <c r="H2832" s="64"/>
      <c r="I2832" s="74"/>
      <c r="K2832" s="65"/>
      <c r="L2832" s="65"/>
      <c r="M2832" s="65"/>
      <c r="N2832" s="65"/>
      <c r="O2832" s="65"/>
      <c r="P2832" s="65"/>
      <c r="Q2832" s="65"/>
      <c r="R2832" s="65"/>
    </row>
    <row r="2833" spans="1:18" s="68" customFormat="1">
      <c r="A2833" s="61"/>
      <c r="B2833" s="62"/>
      <c r="C2833" s="62"/>
      <c r="D2833" s="63"/>
      <c r="E2833" s="61"/>
      <c r="F2833" s="61"/>
      <c r="G2833" s="61"/>
      <c r="H2833" s="64"/>
      <c r="I2833" s="74"/>
      <c r="K2833" s="65"/>
      <c r="L2833" s="65"/>
      <c r="M2833" s="65"/>
      <c r="N2833" s="65"/>
      <c r="O2833" s="65"/>
      <c r="P2833" s="65"/>
      <c r="Q2833" s="65"/>
      <c r="R2833" s="65"/>
    </row>
    <row r="2834" spans="1:18" s="68" customFormat="1">
      <c r="A2834" s="61"/>
      <c r="B2834" s="62"/>
      <c r="C2834" s="62"/>
      <c r="D2834" s="63"/>
      <c r="E2834" s="61"/>
      <c r="F2834" s="61"/>
      <c r="G2834" s="61"/>
      <c r="H2834" s="64"/>
      <c r="I2834" s="74"/>
      <c r="K2834" s="65"/>
      <c r="L2834" s="65"/>
      <c r="M2834" s="65"/>
      <c r="N2834" s="65"/>
      <c r="O2834" s="65"/>
      <c r="P2834" s="65"/>
      <c r="Q2834" s="65"/>
      <c r="R2834" s="65"/>
    </row>
    <row r="2835" spans="1:18" s="68" customFormat="1">
      <c r="A2835" s="61"/>
      <c r="B2835" s="62"/>
      <c r="C2835" s="62"/>
      <c r="D2835" s="63"/>
      <c r="E2835" s="61"/>
      <c r="F2835" s="61"/>
      <c r="G2835" s="61"/>
      <c r="H2835" s="64"/>
      <c r="I2835" s="74"/>
      <c r="K2835" s="65"/>
      <c r="L2835" s="65"/>
      <c r="M2835" s="65"/>
      <c r="N2835" s="65"/>
      <c r="O2835" s="65"/>
      <c r="P2835" s="65"/>
      <c r="Q2835" s="65"/>
      <c r="R2835" s="65"/>
    </row>
    <row r="2836" spans="1:18" s="68" customFormat="1">
      <c r="A2836" s="61"/>
      <c r="B2836" s="62"/>
      <c r="C2836" s="62"/>
      <c r="D2836" s="63"/>
      <c r="E2836" s="61"/>
      <c r="F2836" s="61"/>
      <c r="G2836" s="61"/>
      <c r="H2836" s="64"/>
      <c r="I2836" s="74"/>
      <c r="K2836" s="65"/>
      <c r="L2836" s="65"/>
      <c r="M2836" s="65"/>
      <c r="N2836" s="65"/>
      <c r="O2836" s="65"/>
      <c r="P2836" s="65"/>
      <c r="Q2836" s="65"/>
      <c r="R2836" s="65"/>
    </row>
    <row r="2837" spans="1:18" s="68" customFormat="1">
      <c r="A2837" s="61"/>
      <c r="B2837" s="62"/>
      <c r="C2837" s="62"/>
      <c r="D2837" s="63"/>
      <c r="E2837" s="61"/>
      <c r="F2837" s="61"/>
      <c r="G2837" s="61"/>
      <c r="H2837" s="64"/>
      <c r="I2837" s="74"/>
      <c r="K2837" s="65"/>
      <c r="L2837" s="65"/>
      <c r="M2837" s="65"/>
      <c r="N2837" s="65"/>
      <c r="O2837" s="65"/>
      <c r="P2837" s="65"/>
      <c r="Q2837" s="65"/>
      <c r="R2837" s="65"/>
    </row>
    <row r="2838" spans="1:18" s="68" customFormat="1">
      <c r="A2838" s="61"/>
      <c r="B2838" s="62"/>
      <c r="C2838" s="62"/>
      <c r="D2838" s="63"/>
      <c r="E2838" s="61"/>
      <c r="F2838" s="61"/>
      <c r="G2838" s="61"/>
      <c r="H2838" s="64"/>
      <c r="I2838" s="74"/>
      <c r="K2838" s="65"/>
      <c r="L2838" s="65"/>
      <c r="M2838" s="65"/>
      <c r="N2838" s="65"/>
      <c r="O2838" s="65"/>
      <c r="P2838" s="65"/>
      <c r="Q2838" s="65"/>
      <c r="R2838" s="65"/>
    </row>
    <row r="2839" spans="1:18" s="68" customFormat="1">
      <c r="A2839" s="61"/>
      <c r="B2839" s="62"/>
      <c r="C2839" s="62"/>
      <c r="D2839" s="63"/>
      <c r="E2839" s="61"/>
      <c r="F2839" s="61"/>
      <c r="G2839" s="61"/>
      <c r="H2839" s="64"/>
      <c r="I2839" s="74"/>
      <c r="K2839" s="65"/>
      <c r="L2839" s="65"/>
      <c r="M2839" s="65"/>
      <c r="N2839" s="65"/>
      <c r="O2839" s="65"/>
      <c r="P2839" s="65"/>
      <c r="Q2839" s="65"/>
      <c r="R2839" s="65"/>
    </row>
    <row r="2840" spans="1:18" s="68" customFormat="1">
      <c r="A2840" s="61"/>
      <c r="B2840" s="62"/>
      <c r="C2840" s="62"/>
      <c r="D2840" s="63"/>
      <c r="E2840" s="61"/>
      <c r="F2840" s="61"/>
      <c r="G2840" s="61"/>
      <c r="H2840" s="64"/>
      <c r="I2840" s="74"/>
      <c r="K2840" s="65"/>
      <c r="L2840" s="65"/>
      <c r="M2840" s="65"/>
      <c r="N2840" s="65"/>
      <c r="O2840" s="65"/>
      <c r="P2840" s="65"/>
      <c r="Q2840" s="65"/>
      <c r="R2840" s="65"/>
    </row>
    <row r="2841" spans="1:18" s="68" customFormat="1">
      <c r="A2841" s="61"/>
      <c r="B2841" s="62"/>
      <c r="C2841" s="62"/>
      <c r="D2841" s="63"/>
      <c r="E2841" s="61"/>
      <c r="F2841" s="61"/>
      <c r="G2841" s="61"/>
      <c r="H2841" s="64"/>
      <c r="I2841" s="74"/>
      <c r="K2841" s="65"/>
      <c r="L2841" s="65"/>
      <c r="M2841" s="65"/>
      <c r="N2841" s="65"/>
      <c r="O2841" s="65"/>
      <c r="P2841" s="65"/>
      <c r="Q2841" s="65"/>
      <c r="R2841" s="65"/>
    </row>
    <row r="2842" spans="1:18" s="68" customFormat="1">
      <c r="A2842" s="61"/>
      <c r="B2842" s="62"/>
      <c r="C2842" s="62"/>
      <c r="D2842" s="63"/>
      <c r="E2842" s="61"/>
      <c r="F2842" s="61"/>
      <c r="G2842" s="61"/>
      <c r="H2842" s="64"/>
      <c r="I2842" s="74"/>
      <c r="K2842" s="65"/>
      <c r="L2842" s="65"/>
      <c r="M2842" s="65"/>
      <c r="N2842" s="65"/>
      <c r="O2842" s="65"/>
      <c r="P2842" s="65"/>
      <c r="Q2842" s="65"/>
      <c r="R2842" s="65"/>
    </row>
    <row r="2843" spans="1:18" s="68" customFormat="1">
      <c r="A2843" s="61"/>
      <c r="B2843" s="62"/>
      <c r="C2843" s="62"/>
      <c r="D2843" s="63"/>
      <c r="E2843" s="61"/>
      <c r="F2843" s="61"/>
      <c r="G2843" s="61"/>
      <c r="H2843" s="64"/>
      <c r="I2843" s="74"/>
      <c r="K2843" s="65"/>
      <c r="L2843" s="65"/>
      <c r="M2843" s="65"/>
      <c r="N2843" s="65"/>
      <c r="O2843" s="65"/>
      <c r="P2843" s="65"/>
      <c r="Q2843" s="65"/>
      <c r="R2843" s="65"/>
    </row>
    <row r="2844" spans="1:18" s="68" customFormat="1">
      <c r="A2844" s="61"/>
      <c r="B2844" s="62"/>
      <c r="C2844" s="62"/>
      <c r="D2844" s="63"/>
      <c r="E2844" s="61"/>
      <c r="F2844" s="61"/>
      <c r="G2844" s="61"/>
      <c r="H2844" s="64"/>
      <c r="I2844" s="74"/>
      <c r="K2844" s="65"/>
      <c r="L2844" s="65"/>
      <c r="M2844" s="65"/>
      <c r="N2844" s="65"/>
      <c r="O2844" s="65"/>
      <c r="P2844" s="65"/>
      <c r="Q2844" s="65"/>
      <c r="R2844" s="65"/>
    </row>
    <row r="2845" spans="1:18" s="68" customFormat="1">
      <c r="A2845" s="61"/>
      <c r="B2845" s="62"/>
      <c r="C2845" s="62"/>
      <c r="D2845" s="63"/>
      <c r="E2845" s="61"/>
      <c r="F2845" s="61"/>
      <c r="G2845" s="61"/>
      <c r="H2845" s="64"/>
      <c r="I2845" s="74"/>
      <c r="K2845" s="65"/>
      <c r="L2845" s="65"/>
      <c r="M2845" s="65"/>
      <c r="N2845" s="65"/>
      <c r="O2845" s="65"/>
      <c r="P2845" s="65"/>
      <c r="Q2845" s="65"/>
      <c r="R2845" s="65"/>
    </row>
    <row r="2846" spans="1:18" s="68" customFormat="1">
      <c r="A2846" s="61"/>
      <c r="B2846" s="62"/>
      <c r="C2846" s="62"/>
      <c r="D2846" s="63"/>
      <c r="E2846" s="61"/>
      <c r="F2846" s="61"/>
      <c r="G2846" s="61"/>
      <c r="H2846" s="64"/>
      <c r="I2846" s="74"/>
      <c r="K2846" s="65"/>
      <c r="L2846" s="65"/>
      <c r="M2846" s="65"/>
      <c r="N2846" s="65"/>
      <c r="O2846" s="65"/>
      <c r="P2846" s="65"/>
      <c r="Q2846" s="65"/>
      <c r="R2846" s="65"/>
    </row>
    <row r="2847" spans="1:18" s="68" customFormat="1">
      <c r="A2847" s="61"/>
      <c r="B2847" s="62"/>
      <c r="C2847" s="62"/>
      <c r="D2847" s="63"/>
      <c r="E2847" s="61"/>
      <c r="F2847" s="61"/>
      <c r="G2847" s="61"/>
      <c r="H2847" s="64"/>
      <c r="I2847" s="74"/>
      <c r="K2847" s="65"/>
      <c r="L2847" s="65"/>
      <c r="M2847" s="65"/>
      <c r="N2847" s="65"/>
      <c r="O2847" s="65"/>
      <c r="P2847" s="65"/>
      <c r="Q2847" s="65"/>
      <c r="R2847" s="65"/>
    </row>
    <row r="2848" spans="1:18" s="68" customFormat="1">
      <c r="A2848" s="61"/>
      <c r="B2848" s="62"/>
      <c r="C2848" s="62"/>
      <c r="D2848" s="63"/>
      <c r="E2848" s="61"/>
      <c r="F2848" s="61"/>
      <c r="G2848" s="61"/>
      <c r="H2848" s="64"/>
      <c r="I2848" s="74"/>
      <c r="K2848" s="65"/>
      <c r="L2848" s="65"/>
      <c r="M2848" s="65"/>
      <c r="N2848" s="65"/>
      <c r="O2848" s="65"/>
      <c r="P2848" s="65"/>
      <c r="Q2848" s="65"/>
      <c r="R2848" s="65"/>
    </row>
    <row r="2849" spans="1:18" s="68" customFormat="1">
      <c r="A2849" s="61"/>
      <c r="B2849" s="62"/>
      <c r="C2849" s="62"/>
      <c r="D2849" s="63"/>
      <c r="E2849" s="61"/>
      <c r="F2849" s="61"/>
      <c r="G2849" s="61"/>
      <c r="H2849" s="64"/>
      <c r="I2849" s="74"/>
      <c r="K2849" s="65"/>
      <c r="L2849" s="65"/>
      <c r="M2849" s="65"/>
      <c r="N2849" s="65"/>
      <c r="O2849" s="65"/>
      <c r="P2849" s="65"/>
      <c r="Q2849" s="65"/>
      <c r="R2849" s="65"/>
    </row>
    <row r="2850" spans="1:18" s="68" customFormat="1">
      <c r="A2850" s="61"/>
      <c r="B2850" s="62"/>
      <c r="C2850" s="62"/>
      <c r="D2850" s="63"/>
      <c r="E2850" s="61"/>
      <c r="F2850" s="61"/>
      <c r="G2850" s="61"/>
      <c r="H2850" s="64"/>
      <c r="I2850" s="74"/>
      <c r="K2850" s="65"/>
      <c r="L2850" s="65"/>
      <c r="M2850" s="65"/>
      <c r="N2850" s="65"/>
      <c r="O2850" s="65"/>
      <c r="P2850" s="65"/>
      <c r="Q2850" s="65"/>
      <c r="R2850" s="65"/>
    </row>
    <row r="2851" spans="1:18" s="68" customFormat="1">
      <c r="A2851" s="61"/>
      <c r="B2851" s="62"/>
      <c r="C2851" s="62"/>
      <c r="D2851" s="63"/>
      <c r="E2851" s="61"/>
      <c r="F2851" s="61"/>
      <c r="G2851" s="61"/>
      <c r="H2851" s="64"/>
      <c r="I2851" s="74"/>
      <c r="K2851" s="65"/>
      <c r="L2851" s="65"/>
      <c r="M2851" s="65"/>
      <c r="N2851" s="65"/>
      <c r="O2851" s="65"/>
      <c r="P2851" s="65"/>
      <c r="Q2851" s="65"/>
      <c r="R2851" s="65"/>
    </row>
    <row r="2852" spans="1:18" s="68" customFormat="1">
      <c r="A2852" s="61"/>
      <c r="B2852" s="62"/>
      <c r="C2852" s="62"/>
      <c r="D2852" s="63"/>
      <c r="E2852" s="61"/>
      <c r="F2852" s="61"/>
      <c r="G2852" s="61"/>
      <c r="H2852" s="64"/>
      <c r="I2852" s="74"/>
      <c r="K2852" s="65"/>
      <c r="L2852" s="65"/>
      <c r="M2852" s="65"/>
      <c r="N2852" s="65"/>
      <c r="O2852" s="65"/>
      <c r="P2852" s="65"/>
      <c r="Q2852" s="65"/>
      <c r="R2852" s="65"/>
    </row>
    <row r="2853" spans="1:18" s="68" customFormat="1">
      <c r="A2853" s="61"/>
      <c r="B2853" s="62"/>
      <c r="C2853" s="62"/>
      <c r="D2853" s="63"/>
      <c r="E2853" s="61"/>
      <c r="F2853" s="61"/>
      <c r="G2853" s="61"/>
      <c r="H2853" s="64"/>
      <c r="I2853" s="74"/>
      <c r="K2853" s="65"/>
      <c r="L2853" s="65"/>
      <c r="M2853" s="65"/>
      <c r="N2853" s="65"/>
      <c r="O2853" s="65"/>
      <c r="P2853" s="65"/>
      <c r="Q2853" s="65"/>
      <c r="R2853" s="65"/>
    </row>
    <row r="2854" spans="1:18" s="68" customFormat="1">
      <c r="A2854" s="61"/>
      <c r="B2854" s="62"/>
      <c r="C2854" s="62"/>
      <c r="D2854" s="63"/>
      <c r="E2854" s="61"/>
      <c r="F2854" s="61"/>
      <c r="G2854" s="61"/>
      <c r="H2854" s="64"/>
      <c r="I2854" s="74"/>
      <c r="K2854" s="65"/>
      <c r="L2854" s="65"/>
      <c r="M2854" s="65"/>
      <c r="N2854" s="65"/>
      <c r="O2854" s="65"/>
      <c r="P2854" s="65"/>
      <c r="Q2854" s="65"/>
      <c r="R2854" s="65"/>
    </row>
    <row r="2855" spans="1:18" s="68" customFormat="1">
      <c r="A2855" s="61"/>
      <c r="B2855" s="62"/>
      <c r="C2855" s="62"/>
      <c r="D2855" s="63"/>
      <c r="E2855" s="61"/>
      <c r="F2855" s="61"/>
      <c r="G2855" s="61"/>
      <c r="H2855" s="64"/>
      <c r="I2855" s="74"/>
      <c r="K2855" s="65"/>
      <c r="L2855" s="65"/>
      <c r="M2855" s="65"/>
      <c r="N2855" s="65"/>
      <c r="O2855" s="65"/>
      <c r="P2855" s="65"/>
      <c r="Q2855" s="65"/>
      <c r="R2855" s="65"/>
    </row>
    <row r="2856" spans="1:18" s="68" customFormat="1">
      <c r="A2856" s="61"/>
      <c r="B2856" s="62"/>
      <c r="C2856" s="62"/>
      <c r="D2856" s="63"/>
      <c r="E2856" s="61"/>
      <c r="F2856" s="61"/>
      <c r="G2856" s="61"/>
      <c r="H2856" s="64"/>
      <c r="I2856" s="74"/>
      <c r="K2856" s="65"/>
      <c r="L2856" s="65"/>
      <c r="M2856" s="65"/>
      <c r="N2856" s="65"/>
      <c r="O2856" s="65"/>
      <c r="P2856" s="65"/>
      <c r="Q2856" s="65"/>
      <c r="R2856" s="65"/>
    </row>
    <row r="2857" spans="1:18" s="68" customFormat="1">
      <c r="A2857" s="61"/>
      <c r="B2857" s="62"/>
      <c r="C2857" s="62"/>
      <c r="D2857" s="63"/>
      <c r="E2857" s="61"/>
      <c r="F2857" s="61"/>
      <c r="G2857" s="61"/>
      <c r="H2857" s="64"/>
      <c r="I2857" s="74"/>
      <c r="K2857" s="65"/>
      <c r="L2857" s="65"/>
      <c r="M2857" s="65"/>
      <c r="N2857" s="65"/>
      <c r="O2857" s="65"/>
      <c r="P2857" s="65"/>
      <c r="Q2857" s="65"/>
      <c r="R2857" s="65"/>
    </row>
    <row r="2858" spans="1:18" s="68" customFormat="1">
      <c r="A2858" s="61"/>
      <c r="B2858" s="62"/>
      <c r="C2858" s="62"/>
      <c r="D2858" s="63"/>
      <c r="E2858" s="61"/>
      <c r="F2858" s="61"/>
      <c r="G2858" s="61"/>
      <c r="H2858" s="64"/>
      <c r="I2858" s="74"/>
      <c r="K2858" s="65"/>
      <c r="L2858" s="65"/>
      <c r="M2858" s="65"/>
      <c r="N2858" s="65"/>
      <c r="O2858" s="65"/>
      <c r="P2858" s="65"/>
      <c r="Q2858" s="65"/>
      <c r="R2858" s="65"/>
    </row>
    <row r="2859" spans="1:18" s="68" customFormat="1">
      <c r="A2859" s="61"/>
      <c r="B2859" s="62"/>
      <c r="C2859" s="62"/>
      <c r="D2859" s="63"/>
      <c r="E2859" s="61"/>
      <c r="F2859" s="61"/>
      <c r="G2859" s="61"/>
      <c r="H2859" s="64"/>
      <c r="I2859" s="74"/>
      <c r="K2859" s="65"/>
      <c r="L2859" s="65"/>
      <c r="M2859" s="65"/>
      <c r="N2859" s="65"/>
      <c r="O2859" s="65"/>
      <c r="P2859" s="65"/>
      <c r="Q2859" s="65"/>
      <c r="R2859" s="65"/>
    </row>
    <row r="2860" spans="1:18" s="68" customFormat="1">
      <c r="A2860" s="61"/>
      <c r="B2860" s="62"/>
      <c r="C2860" s="62"/>
      <c r="D2860" s="63"/>
      <c r="E2860" s="61"/>
      <c r="F2860" s="61"/>
      <c r="G2860" s="61"/>
      <c r="H2860" s="64"/>
      <c r="I2860" s="74"/>
      <c r="K2860" s="65"/>
      <c r="L2860" s="65"/>
      <c r="M2860" s="65"/>
      <c r="N2860" s="65"/>
      <c r="O2860" s="65"/>
      <c r="P2860" s="65"/>
      <c r="Q2860" s="65"/>
      <c r="R2860" s="65"/>
    </row>
    <row r="2861" spans="1:18" s="68" customFormat="1">
      <c r="A2861" s="61"/>
      <c r="B2861" s="62"/>
      <c r="C2861" s="62"/>
      <c r="D2861" s="63"/>
      <c r="E2861" s="61"/>
      <c r="F2861" s="61"/>
      <c r="G2861" s="61"/>
      <c r="H2861" s="64"/>
      <c r="I2861" s="74"/>
      <c r="K2861" s="65"/>
      <c r="L2861" s="65"/>
      <c r="M2861" s="65"/>
      <c r="N2861" s="65"/>
      <c r="O2861" s="65"/>
      <c r="P2861" s="65"/>
      <c r="Q2861" s="65"/>
      <c r="R2861" s="65"/>
    </row>
    <row r="2862" spans="1:18" s="68" customFormat="1">
      <c r="A2862" s="61"/>
      <c r="B2862" s="62"/>
      <c r="C2862" s="62"/>
      <c r="D2862" s="63"/>
      <c r="E2862" s="61"/>
      <c r="F2862" s="61"/>
      <c r="G2862" s="61"/>
      <c r="H2862" s="64"/>
      <c r="I2862" s="74"/>
      <c r="K2862" s="65"/>
      <c r="L2862" s="65"/>
      <c r="M2862" s="65"/>
      <c r="N2862" s="65"/>
      <c r="O2862" s="65"/>
      <c r="P2862" s="65"/>
      <c r="Q2862" s="65"/>
      <c r="R2862" s="65"/>
    </row>
    <row r="2863" spans="1:18" s="68" customFormat="1">
      <c r="A2863" s="61"/>
      <c r="B2863" s="62"/>
      <c r="C2863" s="62"/>
      <c r="D2863" s="63"/>
      <c r="E2863" s="61"/>
      <c r="F2863" s="61"/>
      <c r="G2863" s="61"/>
      <c r="H2863" s="64"/>
      <c r="I2863" s="74"/>
      <c r="K2863" s="65"/>
      <c r="L2863" s="65"/>
      <c r="M2863" s="65"/>
      <c r="N2863" s="65"/>
      <c r="O2863" s="65"/>
      <c r="P2863" s="65"/>
      <c r="Q2863" s="65"/>
      <c r="R2863" s="65"/>
    </row>
    <row r="2864" spans="1:18" s="68" customFormat="1">
      <c r="A2864" s="61"/>
      <c r="B2864" s="62"/>
      <c r="C2864" s="62"/>
      <c r="D2864" s="63"/>
      <c r="E2864" s="61"/>
      <c r="F2864" s="61"/>
      <c r="G2864" s="61"/>
      <c r="H2864" s="64"/>
      <c r="I2864" s="74"/>
      <c r="K2864" s="65"/>
      <c r="L2864" s="65"/>
      <c r="M2864" s="65"/>
      <c r="N2864" s="65"/>
      <c r="O2864" s="65"/>
      <c r="P2864" s="65"/>
      <c r="Q2864" s="65"/>
      <c r="R2864" s="65"/>
    </row>
    <row r="2865" spans="1:18" s="68" customFormat="1">
      <c r="A2865" s="61"/>
      <c r="B2865" s="62"/>
      <c r="C2865" s="62"/>
      <c r="D2865" s="63"/>
      <c r="E2865" s="61"/>
      <c r="F2865" s="61"/>
      <c r="G2865" s="61"/>
      <c r="H2865" s="64"/>
      <c r="I2865" s="74"/>
      <c r="K2865" s="65"/>
      <c r="L2865" s="65"/>
      <c r="M2865" s="65"/>
      <c r="N2865" s="65"/>
      <c r="O2865" s="65"/>
      <c r="P2865" s="65"/>
      <c r="Q2865" s="65"/>
      <c r="R2865" s="65"/>
    </row>
    <row r="2866" spans="1:18" s="68" customFormat="1">
      <c r="A2866" s="61"/>
      <c r="B2866" s="62"/>
      <c r="C2866" s="62"/>
      <c r="D2866" s="63"/>
      <c r="E2866" s="61"/>
      <c r="F2866" s="61"/>
      <c r="G2866" s="61"/>
      <c r="H2866" s="64"/>
      <c r="I2866" s="74"/>
      <c r="K2866" s="65"/>
      <c r="L2866" s="65"/>
      <c r="M2866" s="65"/>
      <c r="N2866" s="65"/>
      <c r="O2866" s="65"/>
      <c r="P2866" s="65"/>
      <c r="Q2866" s="65"/>
      <c r="R2866" s="65"/>
    </row>
    <row r="2867" spans="1:18" s="68" customFormat="1">
      <c r="A2867" s="61"/>
      <c r="B2867" s="62"/>
      <c r="C2867" s="62"/>
      <c r="D2867" s="63"/>
      <c r="E2867" s="61"/>
      <c r="F2867" s="61"/>
      <c r="G2867" s="61"/>
      <c r="H2867" s="64"/>
      <c r="I2867" s="74"/>
      <c r="K2867" s="65"/>
      <c r="L2867" s="65"/>
      <c r="M2867" s="65"/>
      <c r="N2867" s="65"/>
      <c r="O2867" s="65"/>
      <c r="P2867" s="65"/>
      <c r="Q2867" s="65"/>
      <c r="R2867" s="65"/>
    </row>
    <row r="2868" spans="1:18" s="68" customFormat="1">
      <c r="A2868" s="61"/>
      <c r="B2868" s="62"/>
      <c r="C2868" s="62"/>
      <c r="D2868" s="63"/>
      <c r="E2868" s="61"/>
      <c r="F2868" s="61"/>
      <c r="G2868" s="61"/>
      <c r="H2868" s="64"/>
      <c r="I2868" s="74"/>
      <c r="K2868" s="65"/>
      <c r="L2868" s="65"/>
      <c r="M2868" s="65"/>
      <c r="N2868" s="65"/>
      <c r="O2868" s="65"/>
      <c r="P2868" s="65"/>
      <c r="Q2868" s="65"/>
      <c r="R2868" s="65"/>
    </row>
    <row r="2869" spans="1:18" s="68" customFormat="1">
      <c r="A2869" s="61"/>
      <c r="B2869" s="62"/>
      <c r="C2869" s="62"/>
      <c r="D2869" s="63"/>
      <c r="E2869" s="61"/>
      <c r="F2869" s="61"/>
      <c r="G2869" s="61"/>
      <c r="H2869" s="64"/>
      <c r="I2869" s="74"/>
      <c r="K2869" s="65"/>
      <c r="L2869" s="65"/>
      <c r="M2869" s="65"/>
      <c r="N2869" s="65"/>
      <c r="O2869" s="65"/>
      <c r="P2869" s="65"/>
      <c r="Q2869" s="65"/>
      <c r="R2869" s="65"/>
    </row>
    <row r="2870" spans="1:18" s="68" customFormat="1">
      <c r="A2870" s="61"/>
      <c r="B2870" s="62"/>
      <c r="C2870" s="62"/>
      <c r="D2870" s="63"/>
      <c r="E2870" s="61"/>
      <c r="F2870" s="61"/>
      <c r="G2870" s="61"/>
      <c r="H2870" s="64"/>
      <c r="I2870" s="74"/>
      <c r="K2870" s="65"/>
      <c r="L2870" s="65"/>
      <c r="M2870" s="65"/>
      <c r="N2870" s="65"/>
      <c r="O2870" s="65"/>
      <c r="P2870" s="65"/>
      <c r="Q2870" s="65"/>
      <c r="R2870" s="65"/>
    </row>
    <row r="2871" spans="1:18" s="68" customFormat="1">
      <c r="A2871" s="61"/>
      <c r="B2871" s="62"/>
      <c r="C2871" s="62"/>
      <c r="D2871" s="63"/>
      <c r="E2871" s="61"/>
      <c r="F2871" s="61"/>
      <c r="G2871" s="61"/>
      <c r="H2871" s="64"/>
      <c r="I2871" s="74"/>
      <c r="K2871" s="65"/>
      <c r="L2871" s="65"/>
      <c r="M2871" s="65"/>
      <c r="N2871" s="65"/>
      <c r="O2871" s="65"/>
      <c r="P2871" s="65"/>
      <c r="Q2871" s="65"/>
      <c r="R2871" s="65"/>
    </row>
    <row r="2872" spans="1:18" s="68" customFormat="1">
      <c r="A2872" s="61"/>
      <c r="B2872" s="62"/>
      <c r="C2872" s="62"/>
      <c r="D2872" s="63"/>
      <c r="E2872" s="61"/>
      <c r="F2872" s="61"/>
      <c r="G2872" s="61"/>
      <c r="H2872" s="64"/>
      <c r="I2872" s="74"/>
      <c r="K2872" s="65"/>
      <c r="L2872" s="65"/>
      <c r="M2872" s="65"/>
      <c r="N2872" s="65"/>
      <c r="O2872" s="65"/>
      <c r="P2872" s="65"/>
      <c r="Q2872" s="65"/>
      <c r="R2872" s="65"/>
    </row>
    <row r="2873" spans="1:18" s="68" customFormat="1">
      <c r="A2873" s="61"/>
      <c r="B2873" s="62"/>
      <c r="C2873" s="62"/>
      <c r="D2873" s="63"/>
      <c r="E2873" s="61"/>
      <c r="F2873" s="61"/>
      <c r="G2873" s="61"/>
      <c r="H2873" s="64"/>
      <c r="I2873" s="74"/>
      <c r="K2873" s="65"/>
      <c r="L2873" s="65"/>
      <c r="M2873" s="65"/>
      <c r="N2873" s="65"/>
      <c r="O2873" s="65"/>
      <c r="P2873" s="65"/>
      <c r="Q2873" s="65"/>
      <c r="R2873" s="65"/>
    </row>
    <row r="2874" spans="1:18" s="68" customFormat="1">
      <c r="A2874" s="61"/>
      <c r="B2874" s="62"/>
      <c r="C2874" s="62"/>
      <c r="D2874" s="63"/>
      <c r="E2874" s="61"/>
      <c r="F2874" s="61"/>
      <c r="G2874" s="61"/>
      <c r="H2874" s="64"/>
      <c r="I2874" s="74"/>
      <c r="K2874" s="65"/>
      <c r="L2874" s="65"/>
      <c r="M2874" s="65"/>
      <c r="N2874" s="65"/>
      <c r="O2874" s="65"/>
      <c r="P2874" s="65"/>
      <c r="Q2874" s="65"/>
      <c r="R2874" s="65"/>
    </row>
    <row r="2875" spans="1:18" s="68" customFormat="1">
      <c r="A2875" s="61"/>
      <c r="B2875" s="62"/>
      <c r="C2875" s="62"/>
      <c r="D2875" s="63"/>
      <c r="E2875" s="61"/>
      <c r="F2875" s="61"/>
      <c r="G2875" s="61"/>
      <c r="H2875" s="64"/>
      <c r="I2875" s="74"/>
      <c r="K2875" s="65"/>
      <c r="L2875" s="65"/>
      <c r="M2875" s="65"/>
      <c r="N2875" s="65"/>
      <c r="O2875" s="65"/>
      <c r="P2875" s="65"/>
      <c r="Q2875" s="65"/>
      <c r="R2875" s="65"/>
    </row>
    <row r="2876" spans="1:18" s="68" customFormat="1">
      <c r="A2876" s="61"/>
      <c r="B2876" s="62"/>
      <c r="C2876" s="62"/>
      <c r="D2876" s="63"/>
      <c r="E2876" s="61"/>
      <c r="F2876" s="61"/>
      <c r="G2876" s="61"/>
      <c r="H2876" s="64"/>
      <c r="I2876" s="74"/>
      <c r="K2876" s="65"/>
      <c r="L2876" s="65"/>
      <c r="M2876" s="65"/>
      <c r="N2876" s="65"/>
      <c r="O2876" s="65"/>
      <c r="P2876" s="65"/>
      <c r="Q2876" s="65"/>
      <c r="R2876" s="65"/>
    </row>
    <row r="2877" spans="1:18" s="68" customFormat="1">
      <c r="A2877" s="61"/>
      <c r="B2877" s="62"/>
      <c r="C2877" s="62"/>
      <c r="D2877" s="63"/>
      <c r="E2877" s="61"/>
      <c r="F2877" s="61"/>
      <c r="G2877" s="61"/>
      <c r="H2877" s="64"/>
      <c r="I2877" s="74"/>
      <c r="K2877" s="65"/>
      <c r="L2877" s="65"/>
      <c r="M2877" s="65"/>
      <c r="N2877" s="65"/>
      <c r="O2877" s="65"/>
      <c r="P2877" s="65"/>
      <c r="Q2877" s="65"/>
      <c r="R2877" s="65"/>
    </row>
    <row r="2878" spans="1:18" s="68" customFormat="1">
      <c r="A2878" s="61"/>
      <c r="B2878" s="62"/>
      <c r="C2878" s="62"/>
      <c r="D2878" s="63"/>
      <c r="E2878" s="61"/>
      <c r="F2878" s="61"/>
      <c r="G2878" s="61"/>
      <c r="H2878" s="64"/>
      <c r="I2878" s="74"/>
      <c r="K2878" s="65"/>
      <c r="L2878" s="65"/>
      <c r="M2878" s="65"/>
      <c r="N2878" s="65"/>
      <c r="O2878" s="65"/>
      <c r="P2878" s="65"/>
      <c r="Q2878" s="65"/>
      <c r="R2878" s="65"/>
    </row>
    <row r="2879" spans="1:18" s="68" customFormat="1">
      <c r="A2879" s="61"/>
      <c r="B2879" s="62"/>
      <c r="C2879" s="62"/>
      <c r="D2879" s="63"/>
      <c r="E2879" s="61"/>
      <c r="F2879" s="61"/>
      <c r="G2879" s="61"/>
      <c r="H2879" s="64"/>
      <c r="I2879" s="74"/>
      <c r="K2879" s="65"/>
      <c r="L2879" s="65"/>
      <c r="M2879" s="65"/>
      <c r="N2879" s="65"/>
      <c r="O2879" s="65"/>
      <c r="P2879" s="65"/>
      <c r="Q2879" s="65"/>
      <c r="R2879" s="65"/>
    </row>
    <row r="2880" spans="1:18" s="68" customFormat="1">
      <c r="A2880" s="61"/>
      <c r="B2880" s="62"/>
      <c r="C2880" s="62"/>
      <c r="D2880" s="63"/>
      <c r="E2880" s="61"/>
      <c r="F2880" s="61"/>
      <c r="G2880" s="61"/>
      <c r="H2880" s="64"/>
      <c r="I2880" s="74"/>
      <c r="K2880" s="65"/>
      <c r="L2880" s="65"/>
      <c r="M2880" s="65"/>
      <c r="N2880" s="65"/>
      <c r="O2880" s="65"/>
      <c r="P2880" s="65"/>
      <c r="Q2880" s="65"/>
      <c r="R2880" s="65"/>
    </row>
    <row r="2881" spans="1:18" s="68" customFormat="1">
      <c r="A2881" s="61"/>
      <c r="B2881" s="62"/>
      <c r="C2881" s="62"/>
      <c r="D2881" s="63"/>
      <c r="E2881" s="61"/>
      <c r="F2881" s="61"/>
      <c r="G2881" s="61"/>
      <c r="H2881" s="64"/>
      <c r="I2881" s="74"/>
      <c r="K2881" s="65"/>
      <c r="L2881" s="65"/>
      <c r="M2881" s="65"/>
      <c r="N2881" s="65"/>
      <c r="O2881" s="65"/>
      <c r="P2881" s="65"/>
      <c r="Q2881" s="65"/>
      <c r="R2881" s="65"/>
    </row>
    <row r="2882" spans="1:18" s="68" customFormat="1">
      <c r="A2882" s="61"/>
      <c r="B2882" s="62"/>
      <c r="C2882" s="62"/>
      <c r="D2882" s="63"/>
      <c r="E2882" s="61"/>
      <c r="F2882" s="61"/>
      <c r="G2882" s="61"/>
      <c r="H2882" s="64"/>
      <c r="I2882" s="74"/>
      <c r="K2882" s="65"/>
      <c r="L2882" s="65"/>
      <c r="M2882" s="65"/>
      <c r="N2882" s="65"/>
      <c r="O2882" s="65"/>
      <c r="P2882" s="65"/>
      <c r="Q2882" s="65"/>
      <c r="R2882" s="65"/>
    </row>
    <row r="2883" spans="1:18" s="68" customFormat="1">
      <c r="A2883" s="61"/>
      <c r="B2883" s="62"/>
      <c r="C2883" s="62"/>
      <c r="D2883" s="63"/>
      <c r="E2883" s="61"/>
      <c r="F2883" s="61"/>
      <c r="G2883" s="61"/>
      <c r="H2883" s="64"/>
      <c r="I2883" s="74"/>
      <c r="K2883" s="65"/>
      <c r="L2883" s="65"/>
      <c r="M2883" s="65"/>
      <c r="N2883" s="65"/>
      <c r="O2883" s="65"/>
      <c r="P2883" s="65"/>
      <c r="Q2883" s="65"/>
      <c r="R2883" s="65"/>
    </row>
    <row r="2884" spans="1:18" s="68" customFormat="1">
      <c r="A2884" s="61"/>
      <c r="B2884" s="69"/>
      <c r="C2884" s="69"/>
      <c r="D2884" s="63"/>
      <c r="E2884" s="61"/>
      <c r="F2884" s="61"/>
      <c r="G2884" s="61"/>
      <c r="H2884" s="64"/>
      <c r="I2884" s="74"/>
      <c r="K2884" s="65"/>
      <c r="L2884" s="65"/>
      <c r="M2884" s="65"/>
      <c r="N2884" s="65"/>
      <c r="O2884" s="65"/>
      <c r="P2884" s="65"/>
      <c r="Q2884" s="65"/>
      <c r="R2884" s="65"/>
    </row>
    <row r="2885" spans="1:18" s="68" customFormat="1">
      <c r="A2885" s="61"/>
      <c r="B2885" s="69"/>
      <c r="C2885" s="69"/>
      <c r="D2885" s="63"/>
      <c r="E2885" s="61"/>
      <c r="F2885" s="61"/>
      <c r="G2885" s="61"/>
      <c r="H2885" s="64"/>
      <c r="I2885" s="74"/>
      <c r="K2885" s="65"/>
      <c r="L2885" s="65"/>
      <c r="M2885" s="65"/>
      <c r="N2885" s="65"/>
      <c r="O2885" s="65"/>
      <c r="P2885" s="65"/>
      <c r="Q2885" s="65"/>
      <c r="R2885" s="65"/>
    </row>
    <row r="2886" spans="1:18" s="68" customFormat="1">
      <c r="A2886" s="61"/>
      <c r="B2886" s="69"/>
      <c r="C2886" s="69"/>
      <c r="D2886" s="63"/>
      <c r="E2886" s="61"/>
      <c r="F2886" s="61"/>
      <c r="G2886" s="61"/>
      <c r="H2886" s="64"/>
      <c r="I2886" s="74"/>
      <c r="K2886" s="65"/>
      <c r="L2886" s="65"/>
      <c r="M2886" s="65"/>
      <c r="N2886" s="65"/>
      <c r="O2886" s="65"/>
      <c r="P2886" s="65"/>
      <c r="Q2886" s="65"/>
      <c r="R2886" s="65"/>
    </row>
    <row r="2887" spans="1:18" s="68" customFormat="1">
      <c r="A2887" s="61"/>
      <c r="B2887" s="47"/>
      <c r="C2887" s="47"/>
      <c r="D2887" s="63"/>
      <c r="E2887" s="45"/>
      <c r="F2887" s="45"/>
      <c r="G2887" s="45"/>
      <c r="H2887" s="46"/>
      <c r="I2887" s="74"/>
      <c r="K2887" s="65"/>
      <c r="L2887" s="65"/>
      <c r="M2887" s="65"/>
      <c r="N2887" s="65"/>
      <c r="O2887" s="65"/>
      <c r="P2887" s="65"/>
      <c r="Q2887" s="65"/>
      <c r="R2887" s="65"/>
    </row>
    <row r="2888" spans="1:18" s="68" customFormat="1">
      <c r="A2888" s="61"/>
      <c r="B2888" s="47"/>
      <c r="C2888" s="47"/>
      <c r="D2888" s="63"/>
      <c r="E2888" s="45"/>
      <c r="F2888" s="45"/>
      <c r="G2888" s="45"/>
      <c r="H2888" s="46"/>
      <c r="I2888" s="74"/>
      <c r="K2888" s="65"/>
      <c r="L2888" s="65"/>
      <c r="M2888" s="65"/>
      <c r="N2888" s="65"/>
      <c r="O2888" s="65"/>
      <c r="P2888" s="65"/>
      <c r="Q2888" s="65"/>
      <c r="R2888" s="65"/>
    </row>
    <row r="2889" spans="1:18" s="68" customFormat="1">
      <c r="A2889" s="61"/>
      <c r="B2889" s="47"/>
      <c r="C2889" s="47"/>
      <c r="D2889" s="63"/>
      <c r="E2889" s="45"/>
      <c r="F2889" s="45"/>
      <c r="G2889" s="45"/>
      <c r="H2889" s="46"/>
      <c r="I2889" s="74"/>
      <c r="K2889" s="65"/>
      <c r="L2889" s="65"/>
      <c r="M2889" s="65"/>
      <c r="N2889" s="65"/>
      <c r="O2889" s="65"/>
      <c r="P2889" s="65"/>
      <c r="Q2889" s="65"/>
      <c r="R2889" s="65"/>
    </row>
    <row r="2890" spans="1:18" s="68" customFormat="1">
      <c r="A2890" s="61"/>
      <c r="B2890" s="47"/>
      <c r="C2890" s="47"/>
      <c r="D2890" s="63"/>
      <c r="E2890" s="45"/>
      <c r="F2890" s="45"/>
      <c r="G2890" s="45"/>
      <c r="H2890" s="46"/>
      <c r="I2890" s="74"/>
      <c r="K2890" s="65"/>
      <c r="L2890" s="65"/>
      <c r="M2890" s="65"/>
      <c r="N2890" s="65"/>
      <c r="O2890" s="65"/>
      <c r="P2890" s="65"/>
      <c r="Q2890" s="65"/>
      <c r="R2890" s="65"/>
    </row>
    <row r="2891" spans="1:18" s="68" customFormat="1">
      <c r="A2891" s="61"/>
      <c r="B2891" s="47"/>
      <c r="C2891" s="47"/>
      <c r="D2891" s="63"/>
      <c r="E2891" s="45"/>
      <c r="F2891" s="45"/>
      <c r="G2891" s="45"/>
      <c r="H2891" s="46"/>
      <c r="I2891" s="74"/>
      <c r="K2891" s="65"/>
      <c r="L2891" s="65"/>
      <c r="M2891" s="65"/>
      <c r="N2891" s="65"/>
      <c r="O2891" s="65"/>
      <c r="P2891" s="65"/>
      <c r="Q2891" s="65"/>
      <c r="R2891" s="65"/>
    </row>
    <row r="2892" spans="1:18" s="45" customFormat="1">
      <c r="A2892" s="61"/>
      <c r="B2892" s="47"/>
      <c r="C2892" s="47"/>
      <c r="D2892" s="63"/>
      <c r="H2892" s="46"/>
      <c r="I2892" s="74"/>
      <c r="J2892" s="68"/>
      <c r="K2892" s="65"/>
      <c r="L2892" s="65"/>
      <c r="M2892" s="65"/>
      <c r="N2892" s="65"/>
      <c r="O2892" s="65"/>
      <c r="P2892" s="65"/>
      <c r="Q2892" s="65"/>
      <c r="R2892" s="65"/>
    </row>
    <row r="2893" spans="1:18" s="45" customFormat="1">
      <c r="A2893" s="61"/>
      <c r="B2893" s="47"/>
      <c r="C2893" s="47"/>
      <c r="D2893" s="63"/>
      <c r="H2893" s="46"/>
      <c r="I2893" s="74"/>
      <c r="J2893" s="68"/>
      <c r="K2893" s="65"/>
      <c r="L2893" s="65"/>
      <c r="M2893" s="65"/>
      <c r="N2893" s="65"/>
      <c r="O2893" s="65"/>
      <c r="P2893" s="65"/>
      <c r="Q2893" s="65"/>
      <c r="R2893" s="65"/>
    </row>
    <row r="2894" spans="1:18" s="45" customFormat="1">
      <c r="A2894" s="61"/>
      <c r="B2894" s="47"/>
      <c r="C2894" s="47"/>
      <c r="D2894" s="63"/>
      <c r="H2894" s="46"/>
      <c r="I2894" s="74"/>
      <c r="J2894" s="68"/>
      <c r="K2894" s="65"/>
      <c r="L2894" s="65"/>
      <c r="M2894" s="65"/>
      <c r="N2894" s="65"/>
      <c r="O2894" s="65"/>
      <c r="P2894" s="65"/>
      <c r="Q2894" s="65"/>
      <c r="R2894" s="65"/>
    </row>
    <row r="2895" spans="1:18" s="45" customFormat="1">
      <c r="A2895" s="61"/>
      <c r="B2895" s="47"/>
      <c r="C2895" s="47"/>
      <c r="D2895" s="63"/>
      <c r="H2895" s="46"/>
      <c r="I2895" s="74"/>
      <c r="J2895" s="68"/>
      <c r="K2895" s="65"/>
      <c r="L2895" s="65"/>
      <c r="M2895" s="65"/>
      <c r="N2895" s="65"/>
      <c r="O2895" s="65"/>
      <c r="P2895" s="65"/>
      <c r="Q2895" s="65"/>
      <c r="R2895" s="65"/>
    </row>
    <row r="2896" spans="1:18" s="45" customFormat="1">
      <c r="A2896" s="61"/>
      <c r="B2896" s="47"/>
      <c r="C2896" s="47"/>
      <c r="D2896" s="63"/>
      <c r="H2896" s="46"/>
      <c r="I2896" s="74"/>
      <c r="J2896" s="68"/>
      <c r="K2896" s="65"/>
      <c r="L2896" s="65"/>
      <c r="M2896" s="65"/>
      <c r="N2896" s="65"/>
      <c r="O2896" s="65"/>
      <c r="P2896" s="65"/>
      <c r="Q2896" s="65"/>
      <c r="R2896" s="65"/>
    </row>
    <row r="2897" spans="1:18" s="45" customFormat="1">
      <c r="A2897" s="61"/>
      <c r="B2897" s="47"/>
      <c r="C2897" s="47"/>
      <c r="D2897" s="63"/>
      <c r="H2897" s="46"/>
      <c r="I2897" s="74"/>
      <c r="J2897" s="68"/>
      <c r="K2897" s="65"/>
      <c r="L2897" s="65"/>
      <c r="M2897" s="65"/>
      <c r="N2897" s="65"/>
      <c r="O2897" s="65"/>
      <c r="P2897" s="65"/>
      <c r="Q2897" s="65"/>
      <c r="R2897" s="65"/>
    </row>
    <row r="2898" spans="1:18" s="45" customFormat="1">
      <c r="A2898" s="61"/>
      <c r="B2898" s="47"/>
      <c r="C2898" s="47"/>
      <c r="D2898" s="63"/>
      <c r="H2898" s="46"/>
      <c r="I2898" s="74"/>
      <c r="J2898" s="68"/>
      <c r="K2898" s="65"/>
      <c r="L2898" s="65"/>
      <c r="M2898" s="65"/>
      <c r="N2898" s="65"/>
      <c r="O2898" s="65"/>
      <c r="P2898" s="65"/>
      <c r="Q2898" s="65"/>
      <c r="R2898" s="65"/>
    </row>
    <row r="2899" spans="1:18" s="45" customFormat="1">
      <c r="A2899" s="61"/>
      <c r="B2899" s="47"/>
      <c r="C2899" s="47"/>
      <c r="D2899" s="63"/>
      <c r="H2899" s="46"/>
      <c r="I2899" s="74"/>
      <c r="J2899" s="68"/>
      <c r="K2899" s="65"/>
      <c r="L2899" s="65"/>
      <c r="M2899" s="65"/>
      <c r="N2899" s="65"/>
      <c r="O2899" s="65"/>
      <c r="P2899" s="65"/>
      <c r="Q2899" s="65"/>
      <c r="R2899" s="65"/>
    </row>
    <row r="2900" spans="1:18" s="45" customFormat="1">
      <c r="A2900" s="61"/>
      <c r="B2900" s="47"/>
      <c r="C2900" s="47"/>
      <c r="D2900" s="63"/>
      <c r="H2900" s="46"/>
      <c r="I2900" s="74"/>
      <c r="J2900" s="68"/>
      <c r="K2900" s="65"/>
      <c r="L2900" s="65"/>
      <c r="M2900" s="65"/>
      <c r="N2900" s="65"/>
      <c r="O2900" s="65"/>
      <c r="P2900" s="65"/>
      <c r="Q2900" s="65"/>
      <c r="R2900" s="65"/>
    </row>
    <row r="2901" spans="1:18" s="45" customFormat="1">
      <c r="A2901" s="61"/>
      <c r="B2901" s="47"/>
      <c r="C2901" s="47"/>
      <c r="D2901" s="63"/>
      <c r="H2901" s="46"/>
      <c r="I2901" s="74"/>
      <c r="J2901" s="68"/>
      <c r="K2901" s="65"/>
      <c r="L2901" s="65"/>
      <c r="M2901" s="65"/>
      <c r="N2901" s="65"/>
      <c r="O2901" s="65"/>
      <c r="P2901" s="65"/>
      <c r="Q2901" s="65"/>
      <c r="R2901" s="65"/>
    </row>
    <row r="2902" spans="1:18" s="45" customFormat="1">
      <c r="A2902" s="61"/>
      <c r="B2902" s="47"/>
      <c r="C2902" s="47"/>
      <c r="D2902" s="63"/>
      <c r="H2902" s="46"/>
      <c r="I2902" s="74"/>
      <c r="J2902" s="68"/>
      <c r="K2902" s="65"/>
      <c r="L2902" s="65"/>
      <c r="M2902" s="65"/>
      <c r="N2902" s="65"/>
      <c r="O2902" s="65"/>
      <c r="P2902" s="65"/>
      <c r="Q2902" s="65"/>
      <c r="R2902" s="65"/>
    </row>
    <row r="2903" spans="1:18" s="45" customFormat="1">
      <c r="A2903" s="61"/>
      <c r="B2903" s="47"/>
      <c r="C2903" s="47"/>
      <c r="D2903" s="63"/>
      <c r="H2903" s="46"/>
      <c r="I2903" s="74"/>
      <c r="J2903" s="68"/>
      <c r="K2903" s="65"/>
      <c r="L2903" s="65"/>
      <c r="M2903" s="65"/>
      <c r="N2903" s="65"/>
      <c r="O2903" s="65"/>
      <c r="P2903" s="65"/>
      <c r="Q2903" s="65"/>
      <c r="R2903" s="65"/>
    </row>
    <row r="2904" spans="1:18" s="45" customFormat="1">
      <c r="A2904" s="61"/>
      <c r="B2904" s="47"/>
      <c r="C2904" s="47"/>
      <c r="D2904" s="63"/>
      <c r="H2904" s="46"/>
      <c r="I2904" s="74"/>
      <c r="J2904" s="68"/>
      <c r="K2904" s="65"/>
      <c r="L2904" s="65"/>
      <c r="M2904" s="65"/>
      <c r="N2904" s="65"/>
      <c r="O2904" s="65"/>
      <c r="P2904" s="65"/>
      <c r="Q2904" s="65"/>
      <c r="R2904" s="65"/>
    </row>
    <row r="2905" spans="1:18" s="45" customFormat="1">
      <c r="A2905" s="61"/>
      <c r="B2905" s="47"/>
      <c r="C2905" s="47"/>
      <c r="D2905" s="63"/>
      <c r="H2905" s="46"/>
      <c r="I2905" s="74"/>
      <c r="J2905" s="68"/>
      <c r="K2905" s="65"/>
      <c r="L2905" s="65"/>
      <c r="M2905" s="65"/>
      <c r="N2905" s="65"/>
      <c r="O2905" s="65"/>
      <c r="P2905" s="65"/>
      <c r="Q2905" s="65"/>
      <c r="R2905" s="65"/>
    </row>
    <row r="2906" spans="1:18" s="45" customFormat="1">
      <c r="A2906" s="61"/>
      <c r="B2906" s="47"/>
      <c r="C2906" s="47"/>
      <c r="D2906" s="63"/>
      <c r="H2906" s="46"/>
      <c r="I2906" s="74"/>
      <c r="J2906" s="68"/>
      <c r="K2906" s="65"/>
      <c r="L2906" s="65"/>
      <c r="M2906" s="65"/>
      <c r="N2906" s="65"/>
      <c r="O2906" s="65"/>
      <c r="P2906" s="65"/>
      <c r="Q2906" s="65"/>
      <c r="R2906" s="65"/>
    </row>
    <row r="2907" spans="1:18" s="45" customFormat="1">
      <c r="A2907" s="61"/>
      <c r="B2907" s="47"/>
      <c r="C2907" s="47"/>
      <c r="D2907" s="63"/>
      <c r="H2907" s="46"/>
      <c r="I2907" s="74"/>
      <c r="J2907" s="68"/>
      <c r="K2907" s="65"/>
      <c r="L2907" s="65"/>
      <c r="M2907" s="65"/>
      <c r="N2907" s="65"/>
      <c r="O2907" s="65"/>
      <c r="P2907" s="65"/>
      <c r="Q2907" s="65"/>
      <c r="R2907" s="65"/>
    </row>
    <row r="2908" spans="1:18" s="45" customFormat="1">
      <c r="A2908" s="61"/>
      <c r="B2908" s="47"/>
      <c r="C2908" s="47"/>
      <c r="D2908" s="63"/>
      <c r="H2908" s="46"/>
      <c r="I2908" s="74"/>
      <c r="J2908" s="68"/>
      <c r="K2908" s="65"/>
      <c r="L2908" s="65"/>
      <c r="M2908" s="65"/>
      <c r="N2908" s="65"/>
      <c r="O2908" s="65"/>
      <c r="P2908" s="65"/>
      <c r="Q2908" s="65"/>
      <c r="R2908" s="65"/>
    </row>
    <row r="2909" spans="1:18" s="45" customFormat="1">
      <c r="A2909" s="61"/>
      <c r="B2909" s="47"/>
      <c r="C2909" s="47"/>
      <c r="D2909" s="63"/>
      <c r="H2909" s="46"/>
      <c r="I2909" s="74"/>
      <c r="J2909" s="68"/>
      <c r="K2909" s="65"/>
      <c r="L2909" s="65"/>
      <c r="M2909" s="65"/>
      <c r="N2909" s="65"/>
      <c r="O2909" s="65"/>
      <c r="P2909" s="65"/>
      <c r="Q2909" s="65"/>
      <c r="R2909" s="65"/>
    </row>
    <row r="2910" spans="1:18" s="45" customFormat="1">
      <c r="A2910" s="61"/>
      <c r="B2910" s="47"/>
      <c r="C2910" s="47"/>
      <c r="D2910" s="63"/>
      <c r="H2910" s="46"/>
      <c r="I2910" s="74"/>
      <c r="J2910" s="68"/>
      <c r="K2910" s="65"/>
      <c r="L2910" s="65"/>
      <c r="M2910" s="65"/>
      <c r="N2910" s="65"/>
      <c r="O2910" s="65"/>
      <c r="P2910" s="65"/>
      <c r="Q2910" s="65"/>
      <c r="R2910" s="65"/>
    </row>
    <row r="2911" spans="1:18" s="45" customFormat="1">
      <c r="A2911" s="61"/>
      <c r="B2911" s="47"/>
      <c r="C2911" s="47"/>
      <c r="D2911" s="63"/>
      <c r="H2911" s="46"/>
      <c r="I2911" s="74"/>
      <c r="J2911" s="68"/>
      <c r="K2911" s="65"/>
      <c r="L2911" s="65"/>
      <c r="M2911" s="65"/>
      <c r="N2911" s="65"/>
      <c r="O2911" s="65"/>
      <c r="P2911" s="65"/>
      <c r="Q2911" s="65"/>
      <c r="R2911" s="65"/>
    </row>
  </sheetData>
  <sheetProtection sheet="1" selectLockedCells="1" selectUnlockedCells="1"/>
  <mergeCells count="5">
    <mergeCell ref="A1:H1"/>
    <mergeCell ref="B4:E4"/>
    <mergeCell ref="H2:I2"/>
    <mergeCell ref="H3:I3"/>
    <mergeCell ref="A2:G2"/>
  </mergeCells>
  <conditionalFormatting sqref="B8:C2883">
    <cfRule type="expression" dxfId="5674" priority="7" stopIfTrue="1">
      <formula>$A8&lt;&gt;""</formula>
    </cfRule>
  </conditionalFormatting>
  <conditionalFormatting sqref="D2884:D2911 D8:H2883">
    <cfRule type="expression" dxfId="5673" priority="6" stopIfTrue="1">
      <formula>$A8&lt;&gt;""</formula>
    </cfRule>
  </conditionalFormatting>
  <conditionalFormatting sqref="A8:A2911">
    <cfRule type="expression" dxfId="5672" priority="5" stopIfTrue="1">
      <formula>$A8&lt;&gt;""</formula>
    </cfRule>
  </conditionalFormatting>
  <conditionalFormatting sqref="B2884:C2886">
    <cfRule type="expression" dxfId="5671" priority="4" stopIfTrue="1">
      <formula>$A2884&lt;&gt;""</formula>
    </cfRule>
  </conditionalFormatting>
  <conditionalFormatting sqref="D2884:H2886">
    <cfRule type="expression" dxfId="5670" priority="3" stopIfTrue="1">
      <formula>$A2884&lt;&gt;""</formula>
    </cfRule>
  </conditionalFormatting>
  <conditionalFormatting sqref="A2884:A2886">
    <cfRule type="expression" dxfId="5669" priority="2" stopIfTrue="1">
      <formula>$A2884&lt;&gt;""</formula>
    </cfRule>
  </conditionalFormatting>
  <conditionalFormatting sqref="I8:I76">
    <cfRule type="expression" dxfId="5668" priority="1" stopIfTrue="1">
      <formula>$A8&lt;&gt;""</formula>
    </cfRule>
  </conditionalFormatting>
  <dataValidations count="6">
    <dataValidation type="date" allowBlank="1" showInputMessage="1" showErrorMessage="1" sqref="D77:D2911">
      <formula1>41640</formula1>
      <formula2>42004</formula2>
    </dataValidation>
    <dataValidation type="list" allowBlank="1" showInputMessage="1" sqref="E8:F2883">
      <formula1>#REF!</formula1>
    </dataValidation>
    <dataValidation allowBlank="1" sqref="B8:C2883"/>
    <dataValidation type="decimal" operator="greaterThan" allowBlank="1" showInputMessage="1" showErrorMessage="1" sqref="H8:H2883 I8:I76">
      <formula1>0</formula1>
    </dataValidation>
    <dataValidation type="date" allowBlank="1" showInputMessage="1" showErrorMessage="1" sqref="D7">
      <formula1>42370</formula1>
      <formula2>42735</formula2>
    </dataValidation>
    <dataValidation type="date" allowBlank="1" showInputMessage="1" showErrorMessage="1" sqref="D8:D76">
      <formula1>44197</formula1>
      <formula2>44561</formula2>
    </dataValidation>
  </dataValidations>
  <pageMargins left="0.19685039370078741" right="0.19685039370078741" top="0.39370078740157483" bottom="0.39370078740157483" header="0.31496062992125984" footer="0.31496062992125984"/>
  <pageSetup paperSize="9" orientation="landscape" r:id="rId1"/>
  <headerFooter>
    <oddFooter>&amp;C&amp;9strana &amp;P/&amp;N</oddFooter>
  </headerFooter>
  <legacyDrawing r:id="rId2"/>
</worksheet>
</file>

<file path=xl/worksheets/sheet3.xml><?xml version="1.0" encoding="utf-8"?>
<worksheet xmlns="http://schemas.openxmlformats.org/spreadsheetml/2006/main" xmlns:r="http://schemas.openxmlformats.org/officeDocument/2006/relationships">
  <sheetPr codeName="Hárok2">
    <pageSetUpPr fitToPage="1"/>
  </sheetPr>
  <dimension ref="A1:G61"/>
  <sheetViews>
    <sheetView workbookViewId="0">
      <selection activeCell="C1" sqref="C1"/>
    </sheetView>
  </sheetViews>
  <sheetFormatPr defaultColWidth="11.44140625" defaultRowHeight="13.2"/>
  <cols>
    <col min="1" max="1" width="11.5546875" style="38" customWidth="1"/>
    <col min="2" max="2" width="62.88671875" style="38" customWidth="1"/>
    <col min="3" max="4" width="11.5546875" style="38" customWidth="1"/>
    <col min="5" max="6" width="11.44140625" style="38" customWidth="1"/>
    <col min="7" max="7" width="10.109375" style="329" hidden="1" customWidth="1"/>
    <col min="8" max="16384" width="11.44140625" style="38"/>
  </cols>
  <sheetData>
    <row r="1" spans="1:7" s="36" customFormat="1" ht="35.25" customHeight="1">
      <c r="A1" s="354" t="s">
        <v>539</v>
      </c>
      <c r="B1" s="355"/>
      <c r="C1" s="211">
        <v>44561</v>
      </c>
      <c r="D1" s="35"/>
      <c r="G1" s="328">
        <v>44227</v>
      </c>
    </row>
    <row r="2" spans="1:7" ht="13.8">
      <c r="A2" s="37"/>
      <c r="B2" s="37"/>
      <c r="G2" s="328">
        <v>44255</v>
      </c>
    </row>
    <row r="3" spans="1:7" ht="13.8">
      <c r="A3" s="39" t="s">
        <v>815</v>
      </c>
      <c r="B3" s="352" t="str">
        <f>INDEX(Adr!B:B,Doklady!B102+1)</f>
        <v>Slovenský tenisový zväz</v>
      </c>
      <c r="C3" s="352"/>
      <c r="D3" s="352"/>
      <c r="G3" s="328">
        <v>44286</v>
      </c>
    </row>
    <row r="4" spans="1:7" ht="13.8">
      <c r="A4" s="39" t="s">
        <v>534</v>
      </c>
      <c r="B4" s="38" t="str">
        <f>RIGHT("0000"&amp;INDEX(Adr!A:A,Doklady!B102+1),8)</f>
        <v>30811384</v>
      </c>
      <c r="G4" s="328">
        <v>44316</v>
      </c>
    </row>
    <row r="5" spans="1:7" ht="13.8">
      <c r="A5" s="39" t="s">
        <v>535</v>
      </c>
      <c r="B5" s="38" t="str">
        <f>INDEX(Adr!D:D,Doklady!B102+1)&amp;", "&amp;INDEX(Adr!E:E,Doklady!B102+1)</f>
        <v>Príkopova 6, Bratislava 3</v>
      </c>
      <c r="G5" s="328">
        <v>44347</v>
      </c>
    </row>
    <row r="6" spans="1:7" ht="13.8">
      <c r="A6" s="39"/>
      <c r="G6" s="328">
        <v>44377</v>
      </c>
    </row>
    <row r="7" spans="1:7" ht="13.8">
      <c r="G7" s="328">
        <v>44408</v>
      </c>
    </row>
    <row r="8" spans="1:7" ht="13.8">
      <c r="G8" s="328">
        <v>44439</v>
      </c>
    </row>
    <row r="9" spans="1:7" ht="20.399999999999999">
      <c r="A9" s="40" t="s">
        <v>4</v>
      </c>
      <c r="B9" s="40" t="s">
        <v>4</v>
      </c>
      <c r="C9" s="41" t="s">
        <v>538</v>
      </c>
      <c r="G9" s="328">
        <v>44469</v>
      </c>
    </row>
    <row r="10" spans="1:7" ht="13.8">
      <c r="A10" s="169" t="s">
        <v>7</v>
      </c>
      <c r="B10" s="170" t="s">
        <v>962</v>
      </c>
      <c r="C10" s="212">
        <f>+Spolu!C10</f>
        <v>0</v>
      </c>
      <c r="G10" s="328">
        <v>44500</v>
      </c>
    </row>
    <row r="11" spans="1:7" ht="13.8">
      <c r="A11" s="169" t="s">
        <v>6</v>
      </c>
      <c r="B11" s="170" t="s">
        <v>199</v>
      </c>
      <c r="C11" s="212">
        <f>+Spolu!C11</f>
        <v>4404418</v>
      </c>
      <c r="G11" s="328">
        <v>44530</v>
      </c>
    </row>
    <row r="12" spans="1:7" ht="13.8">
      <c r="A12" s="169" t="s">
        <v>10</v>
      </c>
      <c r="B12" s="170" t="s">
        <v>200</v>
      </c>
      <c r="C12" s="212">
        <f>+Spolu!C12</f>
        <v>18197</v>
      </c>
      <c r="G12" s="328">
        <v>44561</v>
      </c>
    </row>
    <row r="13" spans="1:7" ht="13.8">
      <c r="A13" s="169" t="s">
        <v>9</v>
      </c>
      <c r="B13" s="170" t="s">
        <v>201</v>
      </c>
      <c r="C13" s="212">
        <f>+Spolu!C13</f>
        <v>0</v>
      </c>
      <c r="G13" s="328"/>
    </row>
    <row r="14" spans="1:7" ht="13.8">
      <c r="A14" s="169" t="s">
        <v>12</v>
      </c>
      <c r="B14" s="170" t="s">
        <v>763</v>
      </c>
      <c r="C14" s="212">
        <f>+Spolu!C14</f>
        <v>0</v>
      </c>
      <c r="G14" s="328"/>
    </row>
    <row r="15" spans="1:7" ht="13.8">
      <c r="A15" s="42" t="s">
        <v>536</v>
      </c>
      <c r="B15" s="168"/>
      <c r="C15" s="43">
        <f>SUM(C10:C14)</f>
        <v>4422615</v>
      </c>
      <c r="G15" s="328"/>
    </row>
    <row r="16" spans="1:7" ht="13.8">
      <c r="G16" s="328"/>
    </row>
    <row r="17" spans="1:5" ht="72" customHeight="1">
      <c r="A17" s="353" t="s">
        <v>816</v>
      </c>
      <c r="B17" s="353"/>
      <c r="C17" s="353"/>
      <c r="D17" s="353"/>
      <c r="E17" s="44"/>
    </row>
    <row r="61" spans="1:1">
      <c r="A61" s="38">
        <v>15</v>
      </c>
    </row>
  </sheetData>
  <sheetProtection sheet="1" selectLockedCells="1"/>
  <mergeCells count="3">
    <mergeCell ref="B3:D3"/>
    <mergeCell ref="A17:D17"/>
    <mergeCell ref="A1:B1"/>
  </mergeCells>
  <dataValidations count="2">
    <dataValidation type="list" allowBlank="1" showInputMessage="1" showErrorMessage="1" sqref="C1">
      <formula1>$G$1:$G$12</formula1>
    </dataValidation>
    <dataValidation type="decimal" allowBlank="1" showInputMessage="1" showErrorMessage="1" sqref="C10:C14">
      <formula1>0</formula1>
      <formula2>20000000</formula2>
    </dataValidation>
  </dataValidations>
  <printOptions horizontalCentered="1"/>
  <pageMargins left="0.51181102362204722" right="0.51181102362204722" top="0.74803149606299213" bottom="0.74803149606299213" header="0.31496062992125984" footer="0.31496062992125984"/>
  <pageSetup paperSize="9" scale="96" orientation="portrait" r:id="rId1"/>
</worksheet>
</file>

<file path=xl/worksheets/sheet4.xml><?xml version="1.0" encoding="utf-8"?>
<worksheet xmlns="http://schemas.openxmlformats.org/spreadsheetml/2006/main" xmlns:r="http://schemas.openxmlformats.org/officeDocument/2006/relationships">
  <sheetPr codeName="Hárok3"/>
  <dimension ref="A1:X9102"/>
  <sheetViews>
    <sheetView topLeftCell="A100" zoomScale="110" zoomScaleNormal="110" workbookViewId="0">
      <selection activeCell="K9088" sqref="K9088"/>
    </sheetView>
  </sheetViews>
  <sheetFormatPr defaultColWidth="11.44140625" defaultRowHeight="10.199999999999999"/>
  <cols>
    <col min="1" max="1" width="34.109375" style="6" customWidth="1"/>
    <col min="2" max="2" width="10.88671875" style="8" bestFit="1" customWidth="1"/>
    <col min="3" max="3" width="12" style="8" bestFit="1" customWidth="1"/>
    <col min="4" max="4" width="10.109375" style="6" bestFit="1" customWidth="1"/>
    <col min="5" max="5" width="31.44140625" style="6" customWidth="1"/>
    <col min="6" max="6" width="9.44140625" style="6" bestFit="1" customWidth="1"/>
    <col min="7" max="7" width="23.88671875" style="6" customWidth="1"/>
    <col min="8" max="8" width="11.5546875" style="7" customWidth="1"/>
    <col min="9" max="9" width="10.5546875" style="101" customWidth="1"/>
    <col min="10" max="10" width="11.6640625" style="124" customWidth="1"/>
    <col min="11" max="11" width="9.44140625" style="123" customWidth="1"/>
    <col min="12" max="24" width="5.5546875" style="123" customWidth="1"/>
    <col min="25" max="16384" width="11.44140625" style="18"/>
  </cols>
  <sheetData>
    <row r="1" spans="1:24" s="6" customFormat="1" ht="10.8" hidden="1" thickBot="1">
      <c r="A1" s="299" t="str">
        <f>IF(ROW()&lt;=B$3,INDEX(FP!F:F,B$2+ROW()-1)&amp;" - "&amp;INDEX(FP!C:C,B$2+ROW()-1),"")</f>
        <v>a - tenis - bežné transfery</v>
      </c>
      <c r="B1" s="300" t="str">
        <f>INDEX(Adr!A:A,B102+1)</f>
        <v>30811384</v>
      </c>
      <c r="C1" s="301">
        <f>IF(ROW()&lt;=B$3,INDEX(FP!E:E,B$2+ROW()-1),"")</f>
        <v>0</v>
      </c>
      <c r="D1" s="302" t="str">
        <f>IF(ROW()&lt;=B$3,INDEX(FP!F:F,B$2+ROW()-1),"")</f>
        <v>a</v>
      </c>
      <c r="E1" s="302" t="str">
        <f>IF(ROW()&lt;=B$3,INDEX(FP!G:G,B$2+ROW()-1),"")</f>
        <v>026 02</v>
      </c>
      <c r="F1" s="302"/>
      <c r="G1" s="303" t="str">
        <f>IF(ROW()&lt;=B$3,INDEX(FP!C:C,B$2+ROW()-1),"")</f>
        <v>tenis - bežné transfery</v>
      </c>
      <c r="H1" s="304">
        <f t="shared" ref="H1:H32" si="0">IF(ROW()&lt;=B$3,SUMIF(A$107:A$9962,A1,H$107:H$9962),"")</f>
        <v>4404417.9988425262</v>
      </c>
      <c r="I1" s="305">
        <f t="shared" ref="I1:I32" si="1">IF(ROW()&lt;=B$3,SUMIFS(H$103:H$49962,A$103:A$49962,J1,I$103:I$49962,K1),"")</f>
        <v>0</v>
      </c>
      <c r="J1" s="141" t="str">
        <f>$A1</f>
        <v>a - tenis - bežné transfery</v>
      </c>
      <c r="K1" s="132">
        <v>99</v>
      </c>
      <c r="L1" s="117"/>
      <c r="M1" s="117"/>
      <c r="N1" s="117"/>
      <c r="O1" s="117"/>
      <c r="P1" s="117"/>
      <c r="Q1" s="117"/>
      <c r="R1" s="117"/>
      <c r="S1" s="117"/>
      <c r="T1" s="117"/>
      <c r="U1" s="117"/>
      <c r="V1" s="117"/>
      <c r="W1" s="117"/>
      <c r="X1" s="117"/>
    </row>
    <row r="2" spans="1:24" s="6" customFormat="1" ht="10.8" hidden="1" thickBot="1">
      <c r="A2" s="299" t="str">
        <f>IF(ROW()&lt;=B$3,INDEX(FP!F:F,B$2+ROW()-1)&amp;" - "&amp;INDEX(FP!C:C,B$2+ROW()-1),"")</f>
        <v>d - Romana Čišovská</v>
      </c>
      <c r="B2" s="306">
        <f>MATCH(B1,FP!A:A,0)</f>
        <v>372</v>
      </c>
      <c r="C2" s="301">
        <f>IF(ROW()&lt;=B$3,INDEX(FP!E:E,B$2+ROW()-1),"")</f>
        <v>0</v>
      </c>
      <c r="D2" s="302" t="str">
        <f>IF(ROW()&lt;=B$3,INDEX(FP!F:F,B$2+ROW()-1),"")</f>
        <v>d</v>
      </c>
      <c r="E2" s="302" t="str">
        <f>IF(ROW()&lt;=B$3,INDEX(FP!G:G,B$2+ROW()-1),"")</f>
        <v>026 03</v>
      </c>
      <c r="F2" s="302"/>
      <c r="G2" s="303" t="str">
        <f>IF(ROW()&lt;=B$3,INDEX(FP!C:C,B$2+ROW()-1),"")</f>
        <v>Romana Čišovská</v>
      </c>
      <c r="H2" s="304">
        <f t="shared" si="0"/>
        <v>7821</v>
      </c>
      <c r="I2" s="305">
        <f t="shared" si="1"/>
        <v>0</v>
      </c>
      <c r="J2" s="141" t="str">
        <f>$A2</f>
        <v>d - Romana Čišovská</v>
      </c>
      <c r="K2" s="132">
        <v>99</v>
      </c>
      <c r="L2" s="128" t="s">
        <v>774</v>
      </c>
      <c r="M2" s="129" t="s">
        <v>781</v>
      </c>
      <c r="N2" s="117"/>
      <c r="O2" s="117"/>
      <c r="P2" s="117"/>
      <c r="Q2" s="117"/>
      <c r="R2" s="117"/>
      <c r="S2" s="117"/>
      <c r="T2" s="117"/>
      <c r="U2" s="117"/>
      <c r="V2" s="117"/>
      <c r="W2" s="117"/>
      <c r="X2" s="117"/>
    </row>
    <row r="3" spans="1:24" s="6" customFormat="1" ht="10.8" hidden="1" thickBot="1">
      <c r="A3" s="299" t="str">
        <f>IF(ROW()&lt;=B$3,INDEX(FP!F:F,B$2+ROW()-1)&amp;" - "&amp;INDEX(FP!C:C,B$2+ROW()-1),"")</f>
        <v>d - Viktória Morvayová</v>
      </c>
      <c r="B3" s="307">
        <f>COUNTIF(FP!A:A,Doklady!B1)</f>
        <v>6</v>
      </c>
      <c r="C3" s="301">
        <f>IF(ROW()&lt;=B$3,INDEX(FP!E:E,B$2+ROW()-1),"")</f>
        <v>0</v>
      </c>
      <c r="D3" s="302" t="str">
        <f>IF(ROW()&lt;=B$3,INDEX(FP!F:F,B$2+ROW()-1),"")</f>
        <v>d</v>
      </c>
      <c r="E3" s="302" t="str">
        <f>IF(ROW()&lt;=B$3,INDEX(FP!G:G,B$2+ROW()-1),"")</f>
        <v>026 03</v>
      </c>
      <c r="F3" s="302"/>
      <c r="G3" s="303" t="str">
        <f>IF(ROW()&lt;=B$3,INDEX(FP!C:C,B$2+ROW()-1),"")</f>
        <v>Viktória Morvayová</v>
      </c>
      <c r="H3" s="304">
        <f t="shared" si="0"/>
        <v>5866</v>
      </c>
      <c r="I3" s="305">
        <f t="shared" si="1"/>
        <v>0</v>
      </c>
      <c r="J3" s="141" t="str">
        <f t="shared" ref="J3:J66" si="2">$A3</f>
        <v>d - Viktória Morvayová</v>
      </c>
      <c r="K3" s="132">
        <v>99</v>
      </c>
      <c r="L3" s="130" t="str">
        <f>$A2</f>
        <v>d - Romana Čišovská</v>
      </c>
      <c r="M3" s="131">
        <v>99</v>
      </c>
      <c r="N3" s="117"/>
      <c r="O3" s="117"/>
      <c r="P3" s="117"/>
      <c r="Q3" s="117"/>
      <c r="R3" s="117"/>
      <c r="S3" s="117"/>
      <c r="T3" s="117"/>
      <c r="U3" s="117"/>
      <c r="V3" s="117"/>
      <c r="W3" s="117"/>
      <c r="X3" s="117"/>
    </row>
    <row r="4" spans="1:24" s="6" customFormat="1" ht="10.8" hidden="1" thickBot="1">
      <c r="A4" s="308" t="str">
        <f>IF(ROW()&lt;=B$3,INDEX(FP!F:F,B$2+ROW()-1)&amp;" - "&amp;INDEX(FP!C:C,B$2+ROW()-1),"")</f>
        <v>m - odmena trénerovi Danielovi Trčkovi za 3. miesto na majstrovstvách sveta juniorov športovcov Petra Benjamína Privaru, Victora Lilova v tenise</v>
      </c>
      <c r="B4" s="309"/>
      <c r="C4" s="310">
        <f>IF(ROW()&lt;=B$3,INDEX(FP!E:E,B$2+ROW()-1),"")</f>
        <v>0</v>
      </c>
      <c r="D4" s="302" t="str">
        <f>IF(ROW()&lt;=B$3,INDEX(FP!F:F,B$2+ROW()-1),"")</f>
        <v>m</v>
      </c>
      <c r="E4" s="302" t="str">
        <f>IF(ROW()&lt;=B$3,INDEX(FP!G:G,B$2+ROW()-1),"")</f>
        <v>026 03</v>
      </c>
      <c r="F4" s="302"/>
      <c r="G4" s="303" t="str">
        <f>IF(ROW()&lt;=B$3,INDEX(FP!C:C,B$2+ROW()-1),"")</f>
        <v>odmena trénerovi Danielovi Trčkovi za 3. miesto na majstrovstvách sveta juniorov športovcov Petra Benjamína Privaru, Victora Lilova v tenise</v>
      </c>
      <c r="H4" s="304">
        <f t="shared" si="0"/>
        <v>1804</v>
      </c>
      <c r="I4" s="305">
        <f t="shared" si="1"/>
        <v>0</v>
      </c>
      <c r="J4" s="141" t="str">
        <f t="shared" si="2"/>
        <v>m - odmena trénerovi Danielovi Trčkovi za 3. miesto na majstrovstvách sveta juniorov športovcov Petra Benjamína Privaru, Victora Lilova v tenise</v>
      </c>
      <c r="K4" s="132">
        <v>99</v>
      </c>
      <c r="L4" s="133" t="s">
        <v>774</v>
      </c>
      <c r="M4" s="134" t="s">
        <v>781</v>
      </c>
    </row>
    <row r="5" spans="1:24" s="6" customFormat="1" ht="10.8" hidden="1" thickBot="1">
      <c r="A5" s="308" t="str">
        <f>IF(ROW()&lt;=B$3,INDEX(FP!F:F,B$2+ROW()-1)&amp;" - "&amp;INDEX(FP!C:C,B$2+ROW()-1),"")</f>
        <v>m - odmena trénerovi Jánovi Matúšovi za 3. miesto na majstrovstvách Európy juniorov športovkyne Renáty Jamrichovej v tenise</v>
      </c>
      <c r="B5" s="311"/>
      <c r="C5" s="310">
        <f>IF(ROW()&lt;=B$3,INDEX(FP!E:E,B$2+ROW()-1),"")</f>
        <v>0</v>
      </c>
      <c r="D5" s="302" t="str">
        <f>IF(ROW()&lt;=B$3,INDEX(FP!F:F,B$2+ROW()-1),"")</f>
        <v>m</v>
      </c>
      <c r="E5" s="302" t="str">
        <f>IF(ROW()&lt;=B$3,INDEX(FP!G:G,B$2+ROW()-1),"")</f>
        <v>026 03</v>
      </c>
      <c r="F5" s="302"/>
      <c r="G5" s="303" t="str">
        <f>IF(ROW()&lt;=B$3,INDEX(FP!C:C,B$2+ROW()-1),"")</f>
        <v>odmena trénerovi Jánovi Matúšovi za 3. miesto na majstrovstvách Európy juniorov športovkyne Renáty Jamrichovej v tenise</v>
      </c>
      <c r="H5" s="304">
        <f t="shared" si="0"/>
        <v>1353</v>
      </c>
      <c r="I5" s="305">
        <f t="shared" si="1"/>
        <v>0</v>
      </c>
      <c r="J5" s="141" t="str">
        <f t="shared" si="2"/>
        <v>m - odmena trénerovi Jánovi Matúšovi za 3. miesto na majstrovstvách Európy juniorov športovkyne Renáty Jamrichovej v tenise</v>
      </c>
      <c r="K5" s="132">
        <v>99</v>
      </c>
      <c r="L5" s="135" t="str">
        <f>$A4</f>
        <v>m - odmena trénerovi Danielovi Trčkovi za 3. miesto na majstrovstvách sveta juniorov športovcov Petra Benjamína Privaru, Victora Lilova v tenise</v>
      </c>
      <c r="M5" s="136">
        <v>99</v>
      </c>
      <c r="N5" s="117"/>
      <c r="O5" s="117"/>
      <c r="P5" s="117"/>
      <c r="Q5" s="117"/>
      <c r="R5" s="117"/>
      <c r="S5" s="117"/>
      <c r="T5" s="117"/>
      <c r="U5" s="117"/>
      <c r="V5" s="117"/>
      <c r="W5" s="117"/>
      <c r="X5" s="117"/>
    </row>
    <row r="6" spans="1:24" s="6" customFormat="1" ht="10.8" hidden="1" thickBot="1">
      <c r="A6" s="308" t="str">
        <f>IF(ROW()&lt;=B$3,INDEX(FP!F:F,B$2+ROW()-1)&amp;" - "&amp;INDEX(FP!C:C,B$2+ROW()-1),"")</f>
        <v>m - odmena trénerovi Rudolfovi Horváthovi za 3. miesto na majstrovstvách Európy juniorov športovcov Renáty Jamrichovej, Kiary Žabkovej, Lucii Hradeckej v tenise</v>
      </c>
      <c r="B6" s="311"/>
      <c r="C6" s="310">
        <f>IF(ROW()&lt;=B$3,INDEX(FP!E:E,B$2+ROW()-1),"")</f>
        <v>0</v>
      </c>
      <c r="D6" s="302" t="str">
        <f>IF(ROW()&lt;=B$3,INDEX(FP!F:F,B$2+ROW()-1),"")</f>
        <v>m</v>
      </c>
      <c r="E6" s="302" t="str">
        <f>IF(ROW()&lt;=B$3,INDEX(FP!G:G,B$2+ROW()-1),"")</f>
        <v>026 03</v>
      </c>
      <c r="F6" s="302"/>
      <c r="G6" s="303" t="str">
        <f>IF(ROW()&lt;=B$3,INDEX(FP!C:C,B$2+ROW()-1),"")</f>
        <v>odmena trénerovi Rudolfovi Horváthovi za 3. miesto na majstrovstvách Európy juniorov športovcov Renáty Jamrichovej, Kiary Žabkovej, Lucii Hradeckej v tenise</v>
      </c>
      <c r="H6" s="304">
        <f t="shared" si="0"/>
        <v>1353</v>
      </c>
      <c r="I6" s="305">
        <f t="shared" si="1"/>
        <v>0</v>
      </c>
      <c r="J6" s="141" t="str">
        <f t="shared" si="2"/>
        <v>m - odmena trénerovi Rudolfovi Horváthovi za 3. miesto na majstrovstvách Európy juniorov športovcov Renáty Jamrichovej, Kiary Žabkovej, Lucii Hradeckej v tenise</v>
      </c>
      <c r="K6" s="132">
        <v>99</v>
      </c>
      <c r="L6" s="128" t="s">
        <v>774</v>
      </c>
      <c r="M6" s="129" t="s">
        <v>781</v>
      </c>
      <c r="P6" s="117"/>
      <c r="Q6" s="117"/>
      <c r="R6" s="117"/>
      <c r="S6" s="117"/>
      <c r="T6" s="117"/>
      <c r="U6" s="117"/>
      <c r="V6" s="117"/>
      <c r="W6" s="117"/>
      <c r="X6" s="117"/>
    </row>
    <row r="7" spans="1:24" s="6" customFormat="1" ht="10.8" hidden="1" thickBot="1">
      <c r="A7" s="308" t="str">
        <f>IF(ROW()&lt;=B$3,INDEX(FP!F:F,B$2+ROW()-1)&amp;" - "&amp;INDEX(FP!C:C,B$2+ROW()-1),"")</f>
        <v/>
      </c>
      <c r="B7" s="311"/>
      <c r="C7" s="310" t="str">
        <f>IF(ROW()&lt;=B$3,INDEX(FP!E:E,B$2+ROW()-1),"")</f>
        <v/>
      </c>
      <c r="D7" s="302" t="str">
        <f>IF(ROW()&lt;=B$3,INDEX(FP!F:F,B$2+ROW()-1),"")</f>
        <v/>
      </c>
      <c r="E7" s="302" t="str">
        <f>IF(ROW()&lt;=B$3,INDEX(FP!G:G,B$2+ROW()-1),"")</f>
        <v/>
      </c>
      <c r="F7" s="302"/>
      <c r="G7" s="303" t="str">
        <f>IF(ROW()&lt;=B$3,INDEX(FP!C:C,B$2+ROW()-1),"")</f>
        <v/>
      </c>
      <c r="H7" s="304" t="str">
        <f t="shared" si="0"/>
        <v/>
      </c>
      <c r="I7" s="305" t="str">
        <f t="shared" si="1"/>
        <v/>
      </c>
      <c r="J7" s="141" t="str">
        <f t="shared" si="2"/>
        <v/>
      </c>
      <c r="K7" s="132">
        <v>99</v>
      </c>
      <c r="L7" s="130" t="str">
        <f>$A6</f>
        <v>m - odmena trénerovi Rudolfovi Horváthovi za 3. miesto na majstrovstvách Európy juniorov športovcov Renáty Jamrichovej, Kiary Žabkovej, Lucii Hradeckej v tenise</v>
      </c>
      <c r="M7" s="131">
        <v>99</v>
      </c>
      <c r="R7" s="117"/>
      <c r="S7" s="117"/>
      <c r="T7" s="117"/>
      <c r="U7" s="117"/>
      <c r="V7" s="117"/>
      <c r="W7" s="117"/>
      <c r="X7" s="117"/>
    </row>
    <row r="8" spans="1:24" s="6" customFormat="1" ht="10.8" hidden="1" thickBot="1">
      <c r="A8" s="308" t="str">
        <f>IF(ROW()&lt;=B$3,INDEX(FP!F:F,B$2+ROW()-1)&amp;" - "&amp;INDEX(FP!C:C,B$2+ROW()-1),"")</f>
        <v/>
      </c>
      <c r="B8" s="311"/>
      <c r="C8" s="310" t="str">
        <f>IF(ROW()&lt;=B$3,INDEX(FP!E:E,B$2+ROW()-1),"")</f>
        <v/>
      </c>
      <c r="D8" s="302" t="str">
        <f>IF(ROW()&lt;=B$3,INDEX(FP!F:F,B$2+ROW()-1),"")</f>
        <v/>
      </c>
      <c r="E8" s="302" t="str">
        <f>IF(ROW()&lt;=B$3,INDEX(FP!G:G,B$2+ROW()-1),"")</f>
        <v/>
      </c>
      <c r="F8" s="302"/>
      <c r="G8" s="303" t="str">
        <f>IF(ROW()&lt;=B$3,INDEX(FP!C:C,B$2+ROW()-1),"")</f>
        <v/>
      </c>
      <c r="H8" s="304" t="str">
        <f t="shared" si="0"/>
        <v/>
      </c>
      <c r="I8" s="305" t="str">
        <f t="shared" si="1"/>
        <v/>
      </c>
      <c r="J8" s="141" t="str">
        <f t="shared" si="2"/>
        <v/>
      </c>
      <c r="K8" s="132">
        <v>99</v>
      </c>
      <c r="L8" s="133" t="s">
        <v>774</v>
      </c>
      <c r="M8" s="134" t="s">
        <v>781</v>
      </c>
      <c r="N8" s="117"/>
      <c r="O8" s="117"/>
      <c r="T8" s="117"/>
      <c r="U8" s="117"/>
      <c r="V8" s="117"/>
      <c r="W8" s="117"/>
      <c r="X8" s="117"/>
    </row>
    <row r="9" spans="1:24" s="6" customFormat="1" ht="10.8" hidden="1" thickBot="1">
      <c r="A9" s="308" t="str">
        <f>IF(ROW()&lt;=B$3,INDEX(FP!F:F,B$2+ROW()-1)&amp;" - "&amp;INDEX(FP!C:C,B$2+ROW()-1),"")</f>
        <v/>
      </c>
      <c r="B9" s="311"/>
      <c r="C9" s="310" t="str">
        <f>IF(ROW()&lt;=B$3,INDEX(FP!E:E,B$2+ROW()-1),"")</f>
        <v/>
      </c>
      <c r="D9" s="302" t="str">
        <f>IF(ROW()&lt;=B$3,INDEX(FP!F:F,B$2+ROW()-1),"")</f>
        <v/>
      </c>
      <c r="E9" s="302" t="str">
        <f>IF(ROW()&lt;=B$3,INDEX(FP!G:G,B$2+ROW()-1),"")</f>
        <v/>
      </c>
      <c r="F9" s="302"/>
      <c r="G9" s="303" t="str">
        <f>IF(ROW()&lt;=B$3,INDEX(FP!C:C,B$2+ROW()-1),"")</f>
        <v/>
      </c>
      <c r="H9" s="304" t="str">
        <f t="shared" si="0"/>
        <v/>
      </c>
      <c r="I9" s="305" t="str">
        <f t="shared" si="1"/>
        <v/>
      </c>
      <c r="J9" s="141" t="str">
        <f t="shared" si="2"/>
        <v/>
      </c>
      <c r="K9" s="132">
        <v>99</v>
      </c>
      <c r="L9" s="139" t="str">
        <f>$A8</f>
        <v/>
      </c>
      <c r="M9" s="140">
        <v>99</v>
      </c>
      <c r="N9" s="117"/>
      <c r="O9" s="117"/>
      <c r="P9" s="117"/>
      <c r="Q9" s="117"/>
      <c r="V9" s="117"/>
      <c r="W9" s="117"/>
      <c r="X9" s="117"/>
    </row>
    <row r="10" spans="1:24" s="6" customFormat="1" ht="10.8" hidden="1" thickBot="1">
      <c r="A10" s="308" t="str">
        <f>IF(ROW()&lt;=B$3,INDEX(FP!F:F,B$2+ROW()-1)&amp;" - "&amp;INDEX(FP!C:C,B$2+ROW()-1),"")</f>
        <v/>
      </c>
      <c r="B10" s="311"/>
      <c r="C10" s="310" t="str">
        <f>IF(ROW()&lt;=B$3,INDEX(FP!E:E,B$2+ROW()-1),"")</f>
        <v/>
      </c>
      <c r="D10" s="302" t="str">
        <f>IF(ROW()&lt;=B$3,INDEX(FP!F:F,B$2+ROW()-1),"")</f>
        <v/>
      </c>
      <c r="E10" s="302" t="str">
        <f>IF(ROW()&lt;=B$3,INDEX(FP!G:G,B$2+ROW()-1),"")</f>
        <v/>
      </c>
      <c r="F10" s="302"/>
      <c r="G10" s="303" t="str">
        <f>IF(ROW()&lt;=B$3,INDEX(FP!C:C,B$2+ROW()-1),"")</f>
        <v/>
      </c>
      <c r="H10" s="304" t="str">
        <f t="shared" si="0"/>
        <v/>
      </c>
      <c r="I10" s="305" t="str">
        <f t="shared" si="1"/>
        <v/>
      </c>
      <c r="J10" s="141" t="str">
        <f t="shared" si="2"/>
        <v/>
      </c>
      <c r="K10" s="132">
        <v>99</v>
      </c>
      <c r="L10" s="128" t="s">
        <v>774</v>
      </c>
      <c r="M10" s="129" t="s">
        <v>781</v>
      </c>
      <c r="N10" s="117"/>
      <c r="O10" s="117"/>
      <c r="P10" s="117"/>
      <c r="Q10" s="117"/>
      <c r="R10" s="117"/>
      <c r="S10" s="117"/>
      <c r="X10" s="117"/>
    </row>
    <row r="11" spans="1:24" s="6" customFormat="1" ht="10.8" hidden="1" thickBot="1">
      <c r="A11" s="308" t="str">
        <f>IF(ROW()&lt;=B$3,INDEX(FP!F:F,B$2+ROW()-1)&amp;" - "&amp;INDEX(FP!C:C,B$2+ROW()-1),"")</f>
        <v/>
      </c>
      <c r="B11" s="311"/>
      <c r="C11" s="310" t="str">
        <f>IF(ROW()&lt;=B$3,INDEX(FP!E:E,B$2+ROW()-1),"")</f>
        <v/>
      </c>
      <c r="D11" s="302" t="str">
        <f>IF(ROW()&lt;=B$3,INDEX(FP!F:F,B$2+ROW()-1),"")</f>
        <v/>
      </c>
      <c r="E11" s="302" t="str">
        <f>IF(ROW()&lt;=B$3,INDEX(FP!G:G,B$2+ROW()-1),"")</f>
        <v/>
      </c>
      <c r="F11" s="302"/>
      <c r="G11" s="303" t="str">
        <f>IF(ROW()&lt;=B$3,INDEX(FP!C:C,B$2+ROW()-1),"")</f>
        <v/>
      </c>
      <c r="H11" s="304" t="str">
        <f t="shared" si="0"/>
        <v/>
      </c>
      <c r="I11" s="305" t="str">
        <f t="shared" si="1"/>
        <v/>
      </c>
      <c r="J11" s="141" t="str">
        <f t="shared" si="2"/>
        <v/>
      </c>
      <c r="K11" s="132">
        <v>99</v>
      </c>
      <c r="L11" s="130" t="str">
        <f>$A10</f>
        <v/>
      </c>
      <c r="M11" s="131">
        <v>99</v>
      </c>
      <c r="N11" s="117"/>
      <c r="O11" s="117"/>
      <c r="P11" s="117"/>
      <c r="Q11" s="117"/>
      <c r="R11" s="117"/>
      <c r="S11" s="117"/>
      <c r="X11" s="117"/>
    </row>
    <row r="12" spans="1:24" s="6" customFormat="1" ht="10.8" hidden="1" thickBot="1">
      <c r="A12" s="308" t="str">
        <f>IF(ROW()&lt;=B$3,INDEX(FP!F:F,B$2+ROW()-1)&amp;" - "&amp;INDEX(FP!C:C,B$2+ROW()-1),"")</f>
        <v/>
      </c>
      <c r="B12" s="311"/>
      <c r="C12" s="310" t="str">
        <f>IF(ROW()&lt;=B$3,INDEX(FP!E:E,B$2+ROW()-1),"")</f>
        <v/>
      </c>
      <c r="D12" s="302" t="str">
        <f>IF(ROW()&lt;=B$3,INDEX(FP!F:F,B$2+ROW()-1),"")</f>
        <v/>
      </c>
      <c r="E12" s="302" t="str">
        <f>IF(ROW()&lt;=B$3,INDEX(FP!G:G,B$2+ROW()-1),"")</f>
        <v/>
      </c>
      <c r="F12" s="302"/>
      <c r="G12" s="303" t="str">
        <f>IF(ROW()&lt;=B$3,INDEX(FP!C:C,B$2+ROW()-1),"")</f>
        <v/>
      </c>
      <c r="H12" s="304" t="str">
        <f t="shared" si="0"/>
        <v/>
      </c>
      <c r="I12" s="305" t="str">
        <f t="shared" si="1"/>
        <v/>
      </c>
      <c r="J12" s="141" t="str">
        <f t="shared" si="2"/>
        <v/>
      </c>
      <c r="K12" s="132">
        <v>99</v>
      </c>
      <c r="L12" s="133" t="s">
        <v>774</v>
      </c>
      <c r="M12" s="134" t="s">
        <v>781</v>
      </c>
      <c r="N12" s="117"/>
      <c r="O12" s="117"/>
      <c r="P12" s="117"/>
      <c r="Q12" s="117"/>
      <c r="V12" s="117"/>
      <c r="W12" s="117"/>
    </row>
    <row r="13" spans="1:24" s="6" customFormat="1" ht="10.8" hidden="1" thickBot="1">
      <c r="A13" s="308" t="str">
        <f>IF(ROW()&lt;=B$3,INDEX(FP!F:F,B$2+ROW()-1)&amp;" - "&amp;INDEX(FP!C:C,B$2+ROW()-1),"")</f>
        <v/>
      </c>
      <c r="B13" s="311"/>
      <c r="C13" s="310" t="str">
        <f>IF(ROW()&lt;=B$3,INDEX(FP!E:E,B$2+ROW()-1),"")</f>
        <v/>
      </c>
      <c r="D13" s="302" t="str">
        <f>IF(ROW()&lt;=B$3,INDEX(FP!F:F,B$2+ROW()-1),"")</f>
        <v/>
      </c>
      <c r="E13" s="302" t="str">
        <f>IF(ROW()&lt;=B$3,INDEX(FP!G:G,B$2+ROW()-1),"")</f>
        <v/>
      </c>
      <c r="F13" s="302"/>
      <c r="G13" s="303" t="str">
        <f>IF(ROW()&lt;=B$3,INDEX(FP!C:C,B$2+ROW()-1),"")</f>
        <v/>
      </c>
      <c r="H13" s="304" t="str">
        <f t="shared" si="0"/>
        <v/>
      </c>
      <c r="I13" s="305" t="str">
        <f t="shared" si="1"/>
        <v/>
      </c>
      <c r="J13" s="141" t="str">
        <f t="shared" si="2"/>
        <v/>
      </c>
      <c r="K13" s="132">
        <v>99</v>
      </c>
      <c r="L13" s="135" t="str">
        <f>$A12</f>
        <v/>
      </c>
      <c r="M13" s="136">
        <v>99</v>
      </c>
      <c r="N13" s="117"/>
      <c r="O13" s="117"/>
      <c r="T13" s="117"/>
      <c r="U13" s="117"/>
      <c r="V13" s="117"/>
      <c r="W13" s="117"/>
      <c r="X13" s="117"/>
    </row>
    <row r="14" spans="1:24" s="6" customFormat="1" ht="10.8" hidden="1" thickBot="1">
      <c r="A14" s="308" t="str">
        <f>IF(ROW()&lt;=B$3,INDEX(FP!F:F,B$2+ROW()-1)&amp;" - "&amp;INDEX(FP!C:C,B$2+ROW()-1),"")</f>
        <v/>
      </c>
      <c r="B14" s="311"/>
      <c r="C14" s="310" t="str">
        <f>IF(ROW()&lt;=B$3,INDEX(FP!E:E,B$2+ROW()-1),"")</f>
        <v/>
      </c>
      <c r="D14" s="302" t="str">
        <f>IF(ROW()&lt;=B$3,INDEX(FP!F:F,B$2+ROW()-1),"")</f>
        <v/>
      </c>
      <c r="E14" s="302" t="str">
        <f>IF(ROW()&lt;=B$3,INDEX(FP!G:G,B$2+ROW()-1),"")</f>
        <v/>
      </c>
      <c r="F14" s="302"/>
      <c r="G14" s="303" t="str">
        <f>IF(ROW()&lt;=B$3,INDEX(FP!C:C,B$2+ROW()-1),"")</f>
        <v/>
      </c>
      <c r="H14" s="304" t="str">
        <f t="shared" si="0"/>
        <v/>
      </c>
      <c r="I14" s="305" t="str">
        <f t="shared" si="1"/>
        <v/>
      </c>
      <c r="J14" s="141" t="str">
        <f t="shared" si="2"/>
        <v/>
      </c>
      <c r="K14" s="132">
        <v>99</v>
      </c>
      <c r="L14" s="128" t="s">
        <v>774</v>
      </c>
      <c r="M14" s="129" t="s">
        <v>781</v>
      </c>
      <c r="R14" s="117"/>
      <c r="S14" s="117"/>
      <c r="T14" s="117"/>
      <c r="U14" s="117"/>
      <c r="V14" s="117"/>
      <c r="W14" s="117"/>
      <c r="X14" s="117"/>
    </row>
    <row r="15" spans="1:24" s="6" customFormat="1" ht="10.8" hidden="1" thickBot="1">
      <c r="A15" s="308" t="str">
        <f>IF(ROW()&lt;=B$3,INDEX(FP!F:F,B$2+ROW()-1)&amp;" - "&amp;INDEX(FP!C:C,B$2+ROW()-1),"")</f>
        <v/>
      </c>
      <c r="B15" s="311"/>
      <c r="C15" s="310" t="str">
        <f>IF(ROW()&lt;=B$3,INDEX(FP!E:E,B$2+ROW()-1),"")</f>
        <v/>
      </c>
      <c r="D15" s="302" t="str">
        <f>IF(ROW()&lt;=B$3,INDEX(FP!F:F,B$2+ROW()-1),"")</f>
        <v/>
      </c>
      <c r="E15" s="302" t="str">
        <f>IF(ROW()&lt;=B$3,INDEX(FP!G:G,B$2+ROW()-1),"")</f>
        <v/>
      </c>
      <c r="F15" s="302"/>
      <c r="G15" s="303" t="str">
        <f>IF(ROW()&lt;=B$3,INDEX(FP!C:C,B$2+ROW()-1),"")</f>
        <v/>
      </c>
      <c r="H15" s="304" t="str">
        <f t="shared" si="0"/>
        <v/>
      </c>
      <c r="I15" s="305" t="str">
        <f t="shared" si="1"/>
        <v/>
      </c>
      <c r="J15" s="141" t="str">
        <f t="shared" si="2"/>
        <v/>
      </c>
      <c r="K15" s="132">
        <v>99</v>
      </c>
      <c r="L15" s="130" t="str">
        <f>$A14</f>
        <v/>
      </c>
      <c r="M15" s="131">
        <v>99</v>
      </c>
      <c r="P15" s="117"/>
      <c r="Q15" s="117"/>
      <c r="R15" s="117"/>
      <c r="S15" s="117"/>
      <c r="T15" s="117"/>
      <c r="U15" s="117"/>
      <c r="V15" s="117"/>
      <c r="W15" s="117"/>
      <c r="X15" s="117"/>
    </row>
    <row r="16" spans="1:24" s="6" customFormat="1" ht="10.8" hidden="1" thickBot="1">
      <c r="A16" s="308" t="str">
        <f>IF(ROW()&lt;=B$3,INDEX(FP!F:F,B$2+ROW()-1)&amp;" - "&amp;INDEX(FP!C:C,B$2+ROW()-1),"")</f>
        <v/>
      </c>
      <c r="B16" s="311"/>
      <c r="C16" s="310" t="str">
        <f>IF(ROW()&lt;=B$3,INDEX(FP!E:E,B$2+ROW()-1),"")</f>
        <v/>
      </c>
      <c r="D16" s="302" t="str">
        <f>IF(ROW()&lt;=B$3,INDEX(FP!F:F,B$2+ROW()-1),"")</f>
        <v/>
      </c>
      <c r="E16" s="302" t="str">
        <f>IF(ROW()&lt;=B$3,INDEX(FP!G:G,B$2+ROW()-1),"")</f>
        <v/>
      </c>
      <c r="F16" s="302"/>
      <c r="G16" s="303" t="str">
        <f>IF(ROW()&lt;=B$3,INDEX(FP!C:C,B$2+ROW()-1),"")</f>
        <v/>
      </c>
      <c r="H16" s="304" t="str">
        <f t="shared" si="0"/>
        <v/>
      </c>
      <c r="I16" s="305" t="str">
        <f t="shared" si="1"/>
        <v/>
      </c>
      <c r="J16" s="141" t="str">
        <f t="shared" si="2"/>
        <v/>
      </c>
      <c r="K16" s="132">
        <v>99</v>
      </c>
      <c r="L16" s="133" t="s">
        <v>774</v>
      </c>
      <c r="M16" s="134" t="s">
        <v>781</v>
      </c>
      <c r="N16" s="117"/>
      <c r="O16" s="117"/>
      <c r="P16" s="117"/>
      <c r="Q16" s="117"/>
      <c r="R16" s="117"/>
      <c r="S16" s="117"/>
      <c r="T16" s="117"/>
      <c r="U16" s="117"/>
      <c r="V16" s="117"/>
      <c r="W16" s="117"/>
      <c r="X16" s="117"/>
    </row>
    <row r="17" spans="1:24" s="6" customFormat="1" ht="10.8" hidden="1" thickBot="1">
      <c r="A17" s="308" t="str">
        <f>IF(ROW()&lt;=B$3,INDEX(FP!F:F,B$2+ROW()-1)&amp;" - "&amp;INDEX(FP!C:C,B$2+ROW()-1),"")</f>
        <v/>
      </c>
      <c r="B17" s="311"/>
      <c r="C17" s="310" t="str">
        <f>IF(ROW()&lt;=B$3,INDEX(FP!E:E,B$2+ROW()-1),"")</f>
        <v/>
      </c>
      <c r="D17" s="302" t="str">
        <f>IF(ROW()&lt;=B$3,INDEX(FP!F:F,B$2+ROW()-1),"")</f>
        <v/>
      </c>
      <c r="E17" s="302" t="str">
        <f>IF(ROW()&lt;=B$3,INDEX(FP!G:G,B$2+ROW()-1),"")</f>
        <v/>
      </c>
      <c r="F17" s="302"/>
      <c r="G17" s="303" t="str">
        <f>IF(ROW()&lt;=B$3,INDEX(FP!C:C,B$2+ROW()-1),"")</f>
        <v/>
      </c>
      <c r="H17" s="304" t="str">
        <f t="shared" si="0"/>
        <v/>
      </c>
      <c r="I17" s="305" t="str">
        <f t="shared" si="1"/>
        <v/>
      </c>
      <c r="J17" s="141" t="str">
        <f t="shared" si="2"/>
        <v/>
      </c>
      <c r="K17" s="132">
        <v>99</v>
      </c>
      <c r="L17" s="135" t="str">
        <f>$A16</f>
        <v/>
      </c>
      <c r="M17" s="136">
        <v>99</v>
      </c>
      <c r="N17" s="117"/>
      <c r="O17" s="117"/>
      <c r="P17" s="117"/>
      <c r="Q17" s="117"/>
      <c r="R17" s="117"/>
      <c r="S17" s="117"/>
      <c r="T17" s="117"/>
      <c r="U17" s="117"/>
      <c r="V17" s="117"/>
      <c r="W17" s="117"/>
      <c r="X17" s="117"/>
    </row>
    <row r="18" spans="1:24" s="6" customFormat="1" ht="10.8" hidden="1" thickBot="1">
      <c r="A18" s="308" t="str">
        <f>IF(ROW()&lt;=B$3,INDEX(FP!F:F,B$2+ROW()-1)&amp;" - "&amp;INDEX(FP!C:C,B$2+ROW()-1),"")</f>
        <v/>
      </c>
      <c r="B18" s="311"/>
      <c r="C18" s="310" t="str">
        <f>IF(ROW()&lt;=B$3,INDEX(FP!E:E,B$2+ROW()-1),"")</f>
        <v/>
      </c>
      <c r="D18" s="302" t="str">
        <f>IF(ROW()&lt;=B$3,INDEX(FP!F:F,B$2+ROW()-1),"")</f>
        <v/>
      </c>
      <c r="E18" s="302" t="str">
        <f>IF(ROW()&lt;=B$3,INDEX(FP!G:G,B$2+ROW()-1),"")</f>
        <v/>
      </c>
      <c r="F18" s="302"/>
      <c r="G18" s="303" t="str">
        <f>IF(ROW()&lt;=B$3,INDEX(FP!C:C,B$2+ROW()-1),"")</f>
        <v/>
      </c>
      <c r="H18" s="304" t="str">
        <f t="shared" si="0"/>
        <v/>
      </c>
      <c r="I18" s="305" t="str">
        <f t="shared" si="1"/>
        <v/>
      </c>
      <c r="J18" s="141" t="str">
        <f t="shared" si="2"/>
        <v/>
      </c>
      <c r="K18" s="132">
        <v>99</v>
      </c>
      <c r="L18" s="128" t="s">
        <v>774</v>
      </c>
      <c r="M18" s="129" t="s">
        <v>781</v>
      </c>
      <c r="P18" s="117"/>
      <c r="Q18" s="117"/>
      <c r="R18" s="117"/>
      <c r="S18" s="117"/>
      <c r="T18" s="117"/>
      <c r="U18" s="117"/>
      <c r="V18" s="117"/>
      <c r="W18" s="117"/>
      <c r="X18" s="117"/>
    </row>
    <row r="19" spans="1:24" s="6" customFormat="1" ht="10.8" hidden="1" thickBot="1">
      <c r="A19" s="308" t="str">
        <f>IF(ROW()&lt;=B$3,INDEX(FP!F:F,B$2+ROW()-1)&amp;" - "&amp;INDEX(FP!C:C,B$2+ROW()-1),"")</f>
        <v/>
      </c>
      <c r="B19" s="311"/>
      <c r="C19" s="310" t="str">
        <f>IF(ROW()&lt;=B$3,INDEX(FP!E:E,B$2+ROW()-1),"")</f>
        <v/>
      </c>
      <c r="D19" s="302" t="str">
        <f>IF(ROW()&lt;=B$3,INDEX(FP!F:F,B$2+ROW()-1),"")</f>
        <v/>
      </c>
      <c r="E19" s="302" t="str">
        <f>IF(ROW()&lt;=B$3,INDEX(FP!G:G,B$2+ROW()-1),"")</f>
        <v/>
      </c>
      <c r="F19" s="302"/>
      <c r="G19" s="303" t="str">
        <f>IF(ROW()&lt;=B$3,INDEX(FP!C:C,B$2+ROW()-1),"")</f>
        <v/>
      </c>
      <c r="H19" s="304" t="str">
        <f t="shared" si="0"/>
        <v/>
      </c>
      <c r="I19" s="305" t="str">
        <f t="shared" si="1"/>
        <v/>
      </c>
      <c r="J19" s="141" t="str">
        <f t="shared" si="2"/>
        <v/>
      </c>
      <c r="K19" s="132">
        <v>99</v>
      </c>
      <c r="L19" s="137" t="str">
        <f>$A18</f>
        <v/>
      </c>
      <c r="M19" s="138">
        <v>99</v>
      </c>
      <c r="R19" s="117"/>
      <c r="S19" s="117"/>
      <c r="T19" s="117"/>
      <c r="U19" s="117"/>
      <c r="V19" s="117"/>
      <c r="W19" s="117"/>
      <c r="X19" s="117"/>
    </row>
    <row r="20" spans="1:24" s="6" customFormat="1" ht="10.8" hidden="1" thickBot="1">
      <c r="A20" s="308" t="str">
        <f>IF(ROW()&lt;=B$3,INDEX(FP!F:F,B$2+ROW()-1)&amp;" - "&amp;INDEX(FP!C:C,B$2+ROW()-1),"")</f>
        <v/>
      </c>
      <c r="B20" s="311"/>
      <c r="C20" s="310" t="str">
        <f>IF(ROW()&lt;=B$3,INDEX(FP!E:E,B$2+ROW()-1),"")</f>
        <v/>
      </c>
      <c r="D20" s="302" t="str">
        <f>IF(ROW()&lt;=B$3,INDEX(FP!F:F,B$2+ROW()-1),"")</f>
        <v/>
      </c>
      <c r="E20" s="302" t="str">
        <f>IF(ROW()&lt;=B$3,INDEX(FP!G:G,B$2+ROW()-1),"")</f>
        <v/>
      </c>
      <c r="F20" s="302"/>
      <c r="G20" s="303" t="str">
        <f>IF(ROW()&lt;=B$3,INDEX(FP!C:C,B$2+ROW()-1),"")</f>
        <v/>
      </c>
      <c r="H20" s="304" t="str">
        <f t="shared" si="0"/>
        <v/>
      </c>
      <c r="I20" s="305" t="str">
        <f t="shared" si="1"/>
        <v/>
      </c>
      <c r="J20" s="141" t="str">
        <f t="shared" si="2"/>
        <v/>
      </c>
      <c r="K20" s="132">
        <v>99</v>
      </c>
      <c r="L20" s="133" t="s">
        <v>774</v>
      </c>
      <c r="M20" s="134" t="s">
        <v>781</v>
      </c>
      <c r="N20" s="117"/>
      <c r="O20" s="117"/>
      <c r="T20" s="117"/>
      <c r="U20" s="117"/>
      <c r="V20" s="117"/>
      <c r="W20" s="117"/>
      <c r="X20" s="117"/>
    </row>
    <row r="21" spans="1:24" s="6" customFormat="1" ht="10.8" hidden="1" thickBot="1">
      <c r="A21" s="308" t="str">
        <f>IF(ROW()&lt;=B$3,INDEX(FP!F:F,B$2+ROW()-1)&amp;" - "&amp;INDEX(FP!C:C,B$2+ROW()-1),"")</f>
        <v/>
      </c>
      <c r="B21" s="311"/>
      <c r="C21" s="310" t="str">
        <f>IF(ROW()&lt;=B$3,INDEX(FP!E:E,B$2+ROW()-1),"")</f>
        <v/>
      </c>
      <c r="D21" s="302" t="str">
        <f>IF(ROW()&lt;=B$3,INDEX(FP!F:F,B$2+ROW()-1),"")</f>
        <v/>
      </c>
      <c r="E21" s="302" t="str">
        <f>IF(ROW()&lt;=B$3,INDEX(FP!G:G,B$2+ROW()-1),"")</f>
        <v/>
      </c>
      <c r="F21" s="302"/>
      <c r="G21" s="303" t="str">
        <f>IF(ROW()&lt;=B$3,INDEX(FP!C:C,B$2+ROW()-1),"")</f>
        <v/>
      </c>
      <c r="H21" s="304" t="str">
        <f t="shared" si="0"/>
        <v/>
      </c>
      <c r="I21" s="305" t="str">
        <f t="shared" si="1"/>
        <v/>
      </c>
      <c r="J21" s="141" t="str">
        <f t="shared" si="2"/>
        <v/>
      </c>
      <c r="K21" s="132">
        <v>99</v>
      </c>
      <c r="L21" s="135" t="str">
        <f>$A20</f>
        <v/>
      </c>
      <c r="M21" s="136">
        <v>99</v>
      </c>
      <c r="N21" s="117"/>
      <c r="O21" s="117"/>
      <c r="P21" s="117"/>
      <c r="Q21" s="117"/>
      <c r="V21" s="117"/>
      <c r="W21" s="117"/>
      <c r="X21" s="117"/>
    </row>
    <row r="22" spans="1:24" s="6" customFormat="1" ht="10.8" hidden="1" thickBot="1">
      <c r="A22" s="308" t="str">
        <f>IF(ROW()&lt;=B$3,INDEX(FP!F:F,B$2+ROW()-1)&amp;" - "&amp;INDEX(FP!C:C,B$2+ROW()-1),"")</f>
        <v/>
      </c>
      <c r="B22" s="311"/>
      <c r="C22" s="310" t="str">
        <f>IF(ROW()&lt;=B$3,INDEX(FP!E:E,B$2+ROW()-1),"")</f>
        <v/>
      </c>
      <c r="D22" s="302" t="str">
        <f>IF(ROW()&lt;=B$3,INDEX(FP!F:F,B$2+ROW()-1),"")</f>
        <v/>
      </c>
      <c r="E22" s="302" t="str">
        <f>IF(ROW()&lt;=B$3,INDEX(FP!G:G,B$2+ROW()-1),"")</f>
        <v/>
      </c>
      <c r="F22" s="302"/>
      <c r="G22" s="303" t="str">
        <f>IF(ROW()&lt;=B$3,INDEX(FP!C:C,B$2+ROW()-1),"")</f>
        <v/>
      </c>
      <c r="H22" s="304" t="str">
        <f t="shared" si="0"/>
        <v/>
      </c>
      <c r="I22" s="305" t="str">
        <f t="shared" si="1"/>
        <v/>
      </c>
      <c r="J22" s="141" t="str">
        <f t="shared" si="2"/>
        <v/>
      </c>
      <c r="K22" s="132">
        <v>99</v>
      </c>
      <c r="L22" s="127" t="s">
        <v>774</v>
      </c>
      <c r="M22" s="126" t="s">
        <v>781</v>
      </c>
      <c r="N22" s="117"/>
      <c r="O22" s="117"/>
      <c r="P22" s="117"/>
      <c r="Q22" s="117"/>
      <c r="R22" s="117"/>
      <c r="S22" s="117"/>
      <c r="X22" s="117"/>
    </row>
    <row r="23" spans="1:24" s="6" customFormat="1" ht="10.8" hidden="1" thickBot="1">
      <c r="A23" s="308" t="str">
        <f>IF(ROW()&lt;=B$3,INDEX(FP!F:F,B$2+ROW()-1)&amp;" - "&amp;INDEX(FP!C:C,B$2+ROW()-1),"")</f>
        <v/>
      </c>
      <c r="B23" s="311"/>
      <c r="C23" s="310" t="str">
        <f>IF(ROW()&lt;=B$3,INDEX(FP!E:E,B$2+ROW()-1),"")</f>
        <v/>
      </c>
      <c r="D23" s="302" t="str">
        <f>IF(ROW()&lt;=B$3,INDEX(FP!F:F,B$2+ROW()-1),"")</f>
        <v/>
      </c>
      <c r="E23" s="302" t="str">
        <f>IF(ROW()&lt;=B$3,INDEX(FP!G:G,B$2+ROW()-1),"")</f>
        <v/>
      </c>
      <c r="F23" s="302"/>
      <c r="G23" s="303" t="str">
        <f>IF(ROW()&lt;=B$3,INDEX(FP!C:C,B$2+ROW()-1),"")</f>
        <v/>
      </c>
      <c r="H23" s="304" t="str">
        <f t="shared" si="0"/>
        <v/>
      </c>
      <c r="I23" s="305" t="str">
        <f t="shared" si="1"/>
        <v/>
      </c>
      <c r="J23" s="141" t="str">
        <f t="shared" si="2"/>
        <v/>
      </c>
      <c r="K23" s="132">
        <v>99</v>
      </c>
      <c r="L23" s="125" t="str">
        <f>$A22</f>
        <v/>
      </c>
      <c r="M23" s="125">
        <v>99</v>
      </c>
      <c r="N23" s="117"/>
      <c r="O23" s="117"/>
      <c r="P23" s="117"/>
      <c r="Q23" s="117"/>
      <c r="R23" s="117"/>
      <c r="S23" s="117"/>
      <c r="X23" s="117"/>
    </row>
    <row r="24" spans="1:24" s="6" customFormat="1" ht="10.8" hidden="1" thickBot="1">
      <c r="A24" s="308" t="str">
        <f>IF(ROW()&lt;=B$3,INDEX(FP!F:F,B$2+ROW()-1)&amp;" - "&amp;INDEX(FP!C:C,B$2+ROW()-1),"")</f>
        <v/>
      </c>
      <c r="B24" s="311"/>
      <c r="C24" s="310" t="str">
        <f>IF(ROW()&lt;=B$3,INDEX(FP!E:E,B$2+ROW()-1),"")</f>
        <v/>
      </c>
      <c r="D24" s="302" t="str">
        <f>IF(ROW()&lt;=B$3,INDEX(FP!F:F,B$2+ROW()-1),"")</f>
        <v/>
      </c>
      <c r="E24" s="302" t="str">
        <f>IF(ROW()&lt;=B$3,INDEX(FP!G:G,B$2+ROW()-1),"")</f>
        <v/>
      </c>
      <c r="F24" s="302"/>
      <c r="G24" s="303" t="str">
        <f>IF(ROW()&lt;=B$3,INDEX(FP!C:C,B$2+ROW()-1),"")</f>
        <v/>
      </c>
      <c r="H24" s="304" t="str">
        <f t="shared" si="0"/>
        <v/>
      </c>
      <c r="I24" s="305" t="str">
        <f t="shared" si="1"/>
        <v/>
      </c>
      <c r="J24" s="141" t="str">
        <f t="shared" si="2"/>
        <v/>
      </c>
      <c r="K24" s="132">
        <v>99</v>
      </c>
      <c r="L24" s="133" t="s">
        <v>774</v>
      </c>
      <c r="M24" s="134" t="s">
        <v>781</v>
      </c>
      <c r="N24" s="117"/>
      <c r="O24" s="117"/>
      <c r="P24" s="117"/>
      <c r="Q24" s="117"/>
      <c r="V24" s="117"/>
      <c r="W24" s="117"/>
      <c r="X24" s="117"/>
    </row>
    <row r="25" spans="1:24" s="6" customFormat="1" ht="10.8" hidden="1" thickBot="1">
      <c r="A25" s="308" t="str">
        <f>IF(ROW()&lt;=B$3,INDEX(FP!F:F,B$2+ROW()-1)&amp;" - "&amp;INDEX(FP!C:C,B$2+ROW()-1),"")</f>
        <v/>
      </c>
      <c r="B25" s="311"/>
      <c r="C25" s="310" t="str">
        <f>IF(ROW()&lt;=B$3,INDEX(FP!E:E,B$2+ROW()-1),"")</f>
        <v/>
      </c>
      <c r="D25" s="302" t="str">
        <f>IF(ROW()&lt;=B$3,INDEX(FP!F:F,B$2+ROW()-1),"")</f>
        <v/>
      </c>
      <c r="E25" s="302" t="str">
        <f>IF(ROW()&lt;=B$3,INDEX(FP!G:G,B$2+ROW()-1),"")</f>
        <v/>
      </c>
      <c r="F25" s="302"/>
      <c r="G25" s="303" t="str">
        <f>IF(ROW()&lt;=B$3,INDEX(FP!C:C,B$2+ROW()-1),"")</f>
        <v/>
      </c>
      <c r="H25" s="304" t="str">
        <f t="shared" si="0"/>
        <v/>
      </c>
      <c r="I25" s="305" t="str">
        <f t="shared" si="1"/>
        <v/>
      </c>
      <c r="J25" s="141" t="str">
        <f t="shared" si="2"/>
        <v/>
      </c>
      <c r="K25" s="132">
        <v>99</v>
      </c>
      <c r="L25" s="135" t="str">
        <f>$A24</f>
        <v/>
      </c>
      <c r="M25" s="136">
        <v>99</v>
      </c>
      <c r="N25" s="117"/>
      <c r="O25" s="117"/>
      <c r="T25" s="117"/>
      <c r="U25" s="117"/>
      <c r="V25" s="117"/>
      <c r="W25" s="117"/>
      <c r="X25" s="117"/>
    </row>
    <row r="26" spans="1:24" s="6" customFormat="1" ht="10.8" hidden="1" thickBot="1">
      <c r="A26" s="308" t="str">
        <f>IF(ROW()&lt;=B$3,INDEX(FP!F:F,B$2+ROW()-1)&amp;" - "&amp;INDEX(FP!C:C,B$2+ROW()-1),"")</f>
        <v/>
      </c>
      <c r="B26" s="311"/>
      <c r="C26" s="310" t="str">
        <f>IF(ROW()&lt;=B$3,INDEX(FP!E:E,B$2+ROW()-1),"")</f>
        <v/>
      </c>
      <c r="D26" s="302" t="str">
        <f>IF(ROW()&lt;=B$3,INDEX(FP!F:F,B$2+ROW()-1),"")</f>
        <v/>
      </c>
      <c r="E26" s="302" t="str">
        <f>IF(ROW()&lt;=B$3,INDEX(FP!G:G,B$2+ROW()-1),"")</f>
        <v/>
      </c>
      <c r="F26" s="302"/>
      <c r="G26" s="303" t="str">
        <f>IF(ROW()&lt;=B$3,INDEX(FP!C:C,B$2+ROW()-1),"")</f>
        <v/>
      </c>
      <c r="H26" s="304" t="str">
        <f t="shared" si="0"/>
        <v/>
      </c>
      <c r="I26" s="305" t="str">
        <f t="shared" si="1"/>
        <v/>
      </c>
      <c r="J26" s="141" t="str">
        <f t="shared" si="2"/>
        <v/>
      </c>
      <c r="K26" s="132">
        <v>99</v>
      </c>
      <c r="L26" s="127" t="s">
        <v>774</v>
      </c>
      <c r="M26" s="126" t="s">
        <v>781</v>
      </c>
      <c r="R26" s="117"/>
      <c r="S26" s="117"/>
      <c r="T26" s="117"/>
      <c r="U26" s="117"/>
      <c r="V26" s="117"/>
      <c r="W26" s="117"/>
      <c r="X26" s="117"/>
    </row>
    <row r="27" spans="1:24" s="6" customFormat="1" ht="10.8" hidden="1" thickBot="1">
      <c r="A27" s="308" t="str">
        <f>IF(ROW()&lt;=B$3,INDEX(FP!F:F,B$2+ROW()-1)&amp;" - "&amp;INDEX(FP!C:C,B$2+ROW()-1),"")</f>
        <v/>
      </c>
      <c r="B27" s="311"/>
      <c r="C27" s="310" t="str">
        <f>IF(ROW()&lt;=B$3,INDEX(FP!E:E,B$2+ROW()-1),"")</f>
        <v/>
      </c>
      <c r="D27" s="302" t="str">
        <f>IF(ROW()&lt;=B$3,INDEX(FP!F:F,B$2+ROW()-1),"")</f>
        <v/>
      </c>
      <c r="E27" s="302" t="str">
        <f>IF(ROW()&lt;=B$3,INDEX(FP!G:G,B$2+ROW()-1),"")</f>
        <v/>
      </c>
      <c r="F27" s="302"/>
      <c r="G27" s="303" t="str">
        <f>IF(ROW()&lt;=B$3,INDEX(FP!C:C,B$2+ROW()-1),"")</f>
        <v/>
      </c>
      <c r="H27" s="304" t="str">
        <f t="shared" si="0"/>
        <v/>
      </c>
      <c r="I27" s="305" t="str">
        <f t="shared" si="1"/>
        <v/>
      </c>
      <c r="J27" s="141" t="str">
        <f t="shared" si="2"/>
        <v/>
      </c>
      <c r="K27" s="132">
        <v>99</v>
      </c>
      <c r="L27" s="125" t="str">
        <f>$A26</f>
        <v/>
      </c>
      <c r="M27" s="125">
        <v>99</v>
      </c>
      <c r="P27" s="117"/>
      <c r="Q27" s="117"/>
      <c r="R27" s="117"/>
      <c r="S27" s="117"/>
      <c r="T27" s="117"/>
      <c r="U27" s="117"/>
      <c r="V27" s="117"/>
      <c r="W27" s="117"/>
      <c r="X27" s="117"/>
    </row>
    <row r="28" spans="1:24" s="6" customFormat="1" ht="10.8" hidden="1" thickBot="1">
      <c r="A28" s="308" t="str">
        <f>IF(ROW()&lt;=B$3,INDEX(FP!F:F,B$2+ROW()-1)&amp;" - "&amp;INDEX(FP!C:C,B$2+ROW()-1),"")</f>
        <v/>
      </c>
      <c r="B28" s="311"/>
      <c r="C28" s="310" t="str">
        <f>IF(ROW()&lt;=B$3,INDEX(FP!E:E,B$2+ROW()-1),"")</f>
        <v/>
      </c>
      <c r="D28" s="302" t="str">
        <f>IF(ROW()&lt;=B$3,INDEX(FP!F:F,B$2+ROW()-1),"")</f>
        <v/>
      </c>
      <c r="E28" s="302" t="str">
        <f>IF(ROW()&lt;=B$3,INDEX(FP!G:G,B$2+ROW()-1),"")</f>
        <v/>
      </c>
      <c r="F28" s="302"/>
      <c r="G28" s="303" t="str">
        <f>IF(ROW()&lt;=B$3,INDEX(FP!C:C,B$2+ROW()-1),"")</f>
        <v/>
      </c>
      <c r="H28" s="304" t="str">
        <f t="shared" si="0"/>
        <v/>
      </c>
      <c r="I28" s="305" t="str">
        <f t="shared" si="1"/>
        <v/>
      </c>
      <c r="J28" s="141" t="str">
        <f t="shared" si="2"/>
        <v/>
      </c>
      <c r="K28" s="132">
        <v>99</v>
      </c>
      <c r="L28" s="133" t="s">
        <v>774</v>
      </c>
      <c r="M28" s="134" t="s">
        <v>781</v>
      </c>
      <c r="N28" s="117"/>
      <c r="O28" s="117"/>
      <c r="P28" s="117"/>
      <c r="Q28" s="117"/>
      <c r="R28" s="117"/>
      <c r="S28" s="117"/>
      <c r="T28" s="117"/>
      <c r="U28" s="117"/>
      <c r="V28" s="117"/>
      <c r="W28" s="117"/>
      <c r="X28" s="117"/>
    </row>
    <row r="29" spans="1:24" s="6" customFormat="1" ht="10.8" hidden="1" thickBot="1">
      <c r="A29" s="308" t="str">
        <f>IF(ROW()&lt;=B$3,INDEX(FP!F:F,B$2+ROW()-1)&amp;" - "&amp;INDEX(FP!C:C,B$2+ROW()-1),"")</f>
        <v/>
      </c>
      <c r="B29" s="311"/>
      <c r="C29" s="310" t="str">
        <f>IF(ROW()&lt;=B$3,INDEX(FP!E:E,B$2+ROW()-1),"")</f>
        <v/>
      </c>
      <c r="D29" s="302" t="str">
        <f>IF(ROW()&lt;=B$3,INDEX(FP!F:F,B$2+ROW()-1),"")</f>
        <v/>
      </c>
      <c r="E29" s="302" t="str">
        <f>IF(ROW()&lt;=B$3,INDEX(FP!G:G,B$2+ROW()-1),"")</f>
        <v/>
      </c>
      <c r="F29" s="302"/>
      <c r="G29" s="303" t="str">
        <f>IF(ROW()&lt;=B$3,INDEX(FP!C:C,B$2+ROW()-1),"")</f>
        <v/>
      </c>
      <c r="H29" s="304" t="str">
        <f t="shared" si="0"/>
        <v/>
      </c>
      <c r="I29" s="305" t="str">
        <f t="shared" si="1"/>
        <v/>
      </c>
      <c r="J29" s="141" t="str">
        <f t="shared" si="2"/>
        <v/>
      </c>
      <c r="K29" s="132">
        <v>99</v>
      </c>
      <c r="L29" s="135" t="str">
        <f>$A28</f>
        <v/>
      </c>
      <c r="M29" s="136">
        <v>99</v>
      </c>
      <c r="N29" s="117"/>
      <c r="O29" s="117"/>
      <c r="P29" s="117"/>
      <c r="Q29" s="117"/>
      <c r="R29" s="117"/>
      <c r="S29" s="117"/>
      <c r="T29" s="117"/>
      <c r="U29" s="117"/>
      <c r="V29" s="117"/>
      <c r="W29" s="117"/>
      <c r="X29" s="117"/>
    </row>
    <row r="30" spans="1:24" s="6" customFormat="1" ht="10.8" hidden="1" thickBot="1">
      <c r="A30" s="308" t="str">
        <f>IF(ROW()&lt;=B$3,INDEX(FP!F:F,B$2+ROW()-1)&amp;" - "&amp;INDEX(FP!C:C,B$2+ROW()-1),"")</f>
        <v/>
      </c>
      <c r="B30" s="311"/>
      <c r="C30" s="310" t="str">
        <f>IF(ROW()&lt;=B$3,INDEX(FP!E:E,B$2+ROW()-1),"")</f>
        <v/>
      </c>
      <c r="D30" s="302" t="str">
        <f>IF(ROW()&lt;=B$3,INDEX(FP!F:F,B$2+ROW()-1),"")</f>
        <v/>
      </c>
      <c r="E30" s="302" t="str">
        <f>IF(ROW()&lt;=B$3,INDEX(FP!G:G,B$2+ROW()-1),"")</f>
        <v/>
      </c>
      <c r="F30" s="302"/>
      <c r="G30" s="303" t="str">
        <f>IF(ROW()&lt;=B$3,INDEX(FP!C:C,B$2+ROW()-1),"")</f>
        <v/>
      </c>
      <c r="H30" s="304" t="str">
        <f t="shared" si="0"/>
        <v/>
      </c>
      <c r="I30" s="305" t="str">
        <f t="shared" si="1"/>
        <v/>
      </c>
      <c r="J30" s="141" t="str">
        <f t="shared" si="2"/>
        <v/>
      </c>
      <c r="K30" s="132">
        <v>99</v>
      </c>
      <c r="L30" s="127" t="s">
        <v>774</v>
      </c>
      <c r="M30" s="126" t="s">
        <v>781</v>
      </c>
      <c r="P30" s="117"/>
      <c r="Q30" s="117"/>
      <c r="R30" s="117"/>
      <c r="S30" s="117"/>
      <c r="T30" s="117"/>
      <c r="U30" s="117"/>
      <c r="V30" s="117"/>
      <c r="W30" s="117"/>
      <c r="X30" s="117"/>
    </row>
    <row r="31" spans="1:24" s="6" customFormat="1" ht="10.8" hidden="1" thickBot="1">
      <c r="A31" s="308" t="str">
        <f>IF(ROW()&lt;=B$3,INDEX(FP!F:F,B$2+ROW()-1)&amp;" - "&amp;INDEX(FP!C:C,B$2+ROW()-1),"")</f>
        <v/>
      </c>
      <c r="B31" s="311"/>
      <c r="C31" s="310" t="str">
        <f>IF(ROW()&lt;=B$3,INDEX(FP!E:E,B$2+ROW()-1),"")</f>
        <v/>
      </c>
      <c r="D31" s="302" t="str">
        <f>IF(ROW()&lt;=B$3,INDEX(FP!F:F,B$2+ROW()-1),"")</f>
        <v/>
      </c>
      <c r="E31" s="302" t="str">
        <f>IF(ROW()&lt;=B$3,INDEX(FP!G:G,B$2+ROW()-1),"")</f>
        <v/>
      </c>
      <c r="F31" s="302"/>
      <c r="G31" s="303" t="str">
        <f>IF(ROW()&lt;=B$3,INDEX(FP!C:C,B$2+ROW()-1),"")</f>
        <v/>
      </c>
      <c r="H31" s="304" t="str">
        <f t="shared" si="0"/>
        <v/>
      </c>
      <c r="I31" s="305" t="str">
        <f t="shared" si="1"/>
        <v/>
      </c>
      <c r="J31" s="141" t="str">
        <f t="shared" si="2"/>
        <v/>
      </c>
      <c r="K31" s="132">
        <v>99</v>
      </c>
      <c r="L31" s="125" t="str">
        <f>$A30</f>
        <v/>
      </c>
      <c r="M31" s="125">
        <v>99</v>
      </c>
      <c r="R31" s="117"/>
      <c r="S31" s="117"/>
      <c r="T31" s="117"/>
      <c r="U31" s="117"/>
      <c r="V31" s="117"/>
      <c r="W31" s="117"/>
      <c r="X31" s="117"/>
    </row>
    <row r="32" spans="1:24" s="6" customFormat="1" ht="10.8" hidden="1" thickBot="1">
      <c r="A32" s="308" t="str">
        <f>IF(ROW()&lt;=B$3,INDEX(FP!F:F,B$2+ROW()-1)&amp;" - "&amp;INDEX(FP!C:C,B$2+ROW()-1),"")</f>
        <v/>
      </c>
      <c r="B32" s="311"/>
      <c r="C32" s="310" t="str">
        <f>IF(ROW()&lt;=B$3,INDEX(FP!E:E,B$2+ROW()-1),"")</f>
        <v/>
      </c>
      <c r="D32" s="302" t="str">
        <f>IF(ROW()&lt;=B$3,INDEX(FP!F:F,B$2+ROW()-1),"")</f>
        <v/>
      </c>
      <c r="E32" s="302" t="str">
        <f>IF(ROW()&lt;=B$3,INDEX(FP!G:G,B$2+ROW()-1),"")</f>
        <v/>
      </c>
      <c r="F32" s="302"/>
      <c r="G32" s="303" t="str">
        <f>IF(ROW()&lt;=B$3,INDEX(FP!C:C,B$2+ROW()-1),"")</f>
        <v/>
      </c>
      <c r="H32" s="304" t="str">
        <f t="shared" si="0"/>
        <v/>
      </c>
      <c r="I32" s="305" t="str">
        <f t="shared" si="1"/>
        <v/>
      </c>
      <c r="J32" s="141" t="str">
        <f t="shared" si="2"/>
        <v/>
      </c>
      <c r="K32" s="132">
        <v>99</v>
      </c>
      <c r="L32" s="133" t="s">
        <v>774</v>
      </c>
      <c r="M32" s="134" t="s">
        <v>781</v>
      </c>
      <c r="N32" s="117"/>
      <c r="O32" s="117"/>
      <c r="T32" s="117"/>
      <c r="U32" s="117"/>
      <c r="V32" s="117"/>
      <c r="W32" s="117"/>
      <c r="X32" s="117"/>
    </row>
    <row r="33" spans="1:24" s="6" customFormat="1" ht="10.8" hidden="1" thickBot="1">
      <c r="A33" s="308" t="str">
        <f>IF(ROW()&lt;=B$3,INDEX(FP!F:F,B$2+ROW()-1)&amp;" - "&amp;INDEX(FP!C:C,B$2+ROW()-1),"")</f>
        <v/>
      </c>
      <c r="B33" s="311"/>
      <c r="C33" s="310" t="str">
        <f>IF(ROW()&lt;=B$3,INDEX(FP!E:E,B$2+ROW()-1),"")</f>
        <v/>
      </c>
      <c r="D33" s="302" t="str">
        <f>IF(ROW()&lt;=B$3,INDEX(FP!F:F,B$2+ROW()-1),"")</f>
        <v/>
      </c>
      <c r="E33" s="302" t="str">
        <f>IF(ROW()&lt;=B$3,INDEX(FP!G:G,B$2+ROW()-1),"")</f>
        <v/>
      </c>
      <c r="F33" s="302"/>
      <c r="G33" s="303" t="str">
        <f>IF(ROW()&lt;=B$3,INDEX(FP!C:C,B$2+ROW()-1),"")</f>
        <v/>
      </c>
      <c r="H33" s="304" t="str">
        <f t="shared" ref="H33:H64" si="3">IF(ROW()&lt;=B$3,SUMIF(A$107:A$9962,A33,H$107:H$9962),"")</f>
        <v/>
      </c>
      <c r="I33" s="305" t="str">
        <f t="shared" ref="I33:I64" si="4">IF(ROW()&lt;=B$3,SUMIFS(H$103:H$49962,A$103:A$49962,J33,I$103:I$49962,K33),"")</f>
        <v/>
      </c>
      <c r="J33" s="141" t="str">
        <f t="shared" si="2"/>
        <v/>
      </c>
      <c r="K33" s="132">
        <v>99</v>
      </c>
      <c r="L33" s="135" t="str">
        <f>$A32</f>
        <v/>
      </c>
      <c r="M33" s="136">
        <v>99</v>
      </c>
      <c r="N33" s="117"/>
      <c r="O33" s="117"/>
      <c r="P33" s="117"/>
      <c r="Q33" s="117"/>
      <c r="V33" s="117"/>
      <c r="W33" s="117"/>
      <c r="X33" s="117"/>
    </row>
    <row r="34" spans="1:24" s="6" customFormat="1" ht="10.8" hidden="1" thickBot="1">
      <c r="A34" s="308" t="str">
        <f>IF(ROW()&lt;=B$3,INDEX(FP!F:F,B$2+ROW()-1)&amp;" - "&amp;INDEX(FP!C:C,B$2+ROW()-1),"")</f>
        <v/>
      </c>
      <c r="B34" s="311"/>
      <c r="C34" s="310" t="str">
        <f>IF(ROW()&lt;=B$3,INDEX(FP!E:E,B$2+ROW()-1),"")</f>
        <v/>
      </c>
      <c r="D34" s="302" t="str">
        <f>IF(ROW()&lt;=B$3,INDEX(FP!F:F,B$2+ROW()-1),"")</f>
        <v/>
      </c>
      <c r="E34" s="302" t="str">
        <f>IF(ROW()&lt;=B$3,INDEX(FP!G:G,B$2+ROW()-1),"")</f>
        <v/>
      </c>
      <c r="F34" s="302"/>
      <c r="G34" s="303" t="str">
        <f>IF(ROW()&lt;=B$3,INDEX(FP!C:C,B$2+ROW()-1),"")</f>
        <v/>
      </c>
      <c r="H34" s="304" t="str">
        <f t="shared" si="3"/>
        <v/>
      </c>
      <c r="I34" s="305" t="str">
        <f t="shared" si="4"/>
        <v/>
      </c>
      <c r="J34" s="141" t="str">
        <f t="shared" si="2"/>
        <v/>
      </c>
      <c r="K34" s="132">
        <v>99</v>
      </c>
      <c r="L34" s="127" t="s">
        <v>774</v>
      </c>
      <c r="M34" s="126" t="s">
        <v>781</v>
      </c>
      <c r="N34" s="117"/>
      <c r="O34" s="117"/>
      <c r="P34" s="117"/>
      <c r="Q34" s="117"/>
      <c r="R34" s="117"/>
      <c r="S34" s="117"/>
      <c r="X34" s="117"/>
    </row>
    <row r="35" spans="1:24" s="6" customFormat="1" ht="10.8" hidden="1" thickBot="1">
      <c r="A35" s="308" t="str">
        <f>IF(ROW()&lt;=B$3,INDEX(FP!F:F,B$2+ROW()-1)&amp;" - "&amp;INDEX(FP!C:C,B$2+ROW()-1),"")</f>
        <v/>
      </c>
      <c r="B35" s="311"/>
      <c r="C35" s="310" t="str">
        <f>IF(ROW()&lt;=B$3,INDEX(FP!E:E,B$2+ROW()-1),"")</f>
        <v/>
      </c>
      <c r="D35" s="302" t="str">
        <f>IF(ROW()&lt;=B$3,INDEX(FP!F:F,B$2+ROW()-1),"")</f>
        <v/>
      </c>
      <c r="E35" s="302" t="str">
        <f>IF(ROW()&lt;=B$3,INDEX(FP!G:G,B$2+ROW()-1),"")</f>
        <v/>
      </c>
      <c r="F35" s="302"/>
      <c r="G35" s="303" t="str">
        <f>IF(ROW()&lt;=B$3,INDEX(FP!C:C,B$2+ROW()-1),"")</f>
        <v/>
      </c>
      <c r="H35" s="304" t="str">
        <f t="shared" si="3"/>
        <v/>
      </c>
      <c r="I35" s="305" t="str">
        <f t="shared" si="4"/>
        <v/>
      </c>
      <c r="J35" s="141" t="str">
        <f t="shared" si="2"/>
        <v/>
      </c>
      <c r="K35" s="132">
        <v>99</v>
      </c>
      <c r="L35" s="125" t="str">
        <f>$A34</f>
        <v/>
      </c>
      <c r="M35" s="125">
        <v>99</v>
      </c>
      <c r="N35" s="117"/>
      <c r="O35" s="117"/>
      <c r="P35" s="117"/>
      <c r="Q35" s="117"/>
      <c r="R35" s="117"/>
      <c r="S35" s="117"/>
      <c r="X35" s="117"/>
    </row>
    <row r="36" spans="1:24" s="6" customFormat="1" ht="10.8" hidden="1" thickBot="1">
      <c r="A36" s="308" t="str">
        <f>IF(ROW()&lt;=B$3,INDEX(FP!F:F,B$2+ROW()-1)&amp;" - "&amp;INDEX(FP!C:C,B$2+ROW()-1),"")</f>
        <v/>
      </c>
      <c r="B36" s="311"/>
      <c r="C36" s="310" t="str">
        <f>IF(ROW()&lt;=B$3,INDEX(FP!E:E,B$2+ROW()-1),"")</f>
        <v/>
      </c>
      <c r="D36" s="302" t="str">
        <f>IF(ROW()&lt;=B$3,INDEX(FP!F:F,B$2+ROW()-1),"")</f>
        <v/>
      </c>
      <c r="E36" s="302" t="str">
        <f>IF(ROW()&lt;=B$3,INDEX(FP!G:G,B$2+ROW()-1),"")</f>
        <v/>
      </c>
      <c r="F36" s="302"/>
      <c r="G36" s="303" t="str">
        <f>IF(ROW()&lt;=B$3,INDEX(FP!C:C,B$2+ROW()-1),"")</f>
        <v/>
      </c>
      <c r="H36" s="304" t="str">
        <f t="shared" si="3"/>
        <v/>
      </c>
      <c r="I36" s="305" t="str">
        <f t="shared" si="4"/>
        <v/>
      </c>
      <c r="J36" s="141" t="str">
        <f t="shared" si="2"/>
        <v/>
      </c>
      <c r="K36" s="132">
        <v>99</v>
      </c>
      <c r="L36" s="133" t="s">
        <v>774</v>
      </c>
      <c r="M36" s="134" t="s">
        <v>781</v>
      </c>
      <c r="N36" s="117"/>
      <c r="O36" s="117"/>
      <c r="P36" s="117"/>
      <c r="Q36" s="117"/>
      <c r="V36" s="117"/>
      <c r="W36" s="117"/>
      <c r="X36" s="117"/>
    </row>
    <row r="37" spans="1:24" s="6" customFormat="1" ht="10.8" hidden="1" thickBot="1">
      <c r="A37" s="308" t="str">
        <f>IF(ROW()&lt;=B$3,INDEX(FP!F:F,B$2+ROW()-1)&amp;" - "&amp;INDEX(FP!C:C,B$2+ROW()-1),"")</f>
        <v/>
      </c>
      <c r="B37" s="311"/>
      <c r="C37" s="310" t="str">
        <f>IF(ROW()&lt;=B$3,INDEX(FP!E:E,B$2+ROW()-1),"")</f>
        <v/>
      </c>
      <c r="D37" s="302" t="str">
        <f>IF(ROW()&lt;=B$3,INDEX(FP!F:F,B$2+ROW()-1),"")</f>
        <v/>
      </c>
      <c r="E37" s="302" t="str">
        <f>IF(ROW()&lt;=B$3,INDEX(FP!G:G,B$2+ROW()-1),"")</f>
        <v/>
      </c>
      <c r="F37" s="302"/>
      <c r="G37" s="303" t="str">
        <f>IF(ROW()&lt;=B$3,INDEX(FP!C:C,B$2+ROW()-1),"")</f>
        <v/>
      </c>
      <c r="H37" s="304" t="str">
        <f t="shared" si="3"/>
        <v/>
      </c>
      <c r="I37" s="305" t="str">
        <f t="shared" si="4"/>
        <v/>
      </c>
      <c r="J37" s="141" t="str">
        <f t="shared" si="2"/>
        <v/>
      </c>
      <c r="K37" s="132">
        <v>99</v>
      </c>
      <c r="L37" s="135" t="str">
        <f>$A36</f>
        <v/>
      </c>
      <c r="M37" s="136">
        <v>99</v>
      </c>
      <c r="N37" s="117"/>
      <c r="O37" s="117"/>
      <c r="T37" s="117"/>
      <c r="U37" s="117"/>
      <c r="V37" s="117"/>
      <c r="W37" s="117"/>
      <c r="X37" s="117"/>
    </row>
    <row r="38" spans="1:24" s="6" customFormat="1" ht="10.8" hidden="1" thickBot="1">
      <c r="A38" s="308" t="str">
        <f>IF(ROW()&lt;=B$3,INDEX(FP!F:F,B$2+ROW()-1)&amp;" - "&amp;INDEX(FP!C:C,B$2+ROW()-1),"")</f>
        <v/>
      </c>
      <c r="B38" s="311"/>
      <c r="C38" s="310" t="str">
        <f>IF(ROW()&lt;=B$3,INDEX(FP!E:E,B$2+ROW()-1),"")</f>
        <v/>
      </c>
      <c r="D38" s="302" t="str">
        <f>IF(ROW()&lt;=B$3,INDEX(FP!F:F,B$2+ROW()-1),"")</f>
        <v/>
      </c>
      <c r="E38" s="302" t="str">
        <f>IF(ROW()&lt;=B$3,INDEX(FP!G:G,B$2+ROW()-1),"")</f>
        <v/>
      </c>
      <c r="F38" s="302"/>
      <c r="G38" s="303" t="str">
        <f>IF(ROW()&lt;=B$3,INDEX(FP!C:C,B$2+ROW()-1),"")</f>
        <v/>
      </c>
      <c r="H38" s="304" t="str">
        <f t="shared" si="3"/>
        <v/>
      </c>
      <c r="I38" s="305" t="str">
        <f t="shared" si="4"/>
        <v/>
      </c>
      <c r="J38" s="141" t="str">
        <f t="shared" si="2"/>
        <v/>
      </c>
      <c r="K38" s="132">
        <v>99</v>
      </c>
      <c r="L38" s="127" t="s">
        <v>774</v>
      </c>
      <c r="M38" s="126" t="s">
        <v>781</v>
      </c>
      <c r="R38" s="117"/>
      <c r="S38" s="117"/>
      <c r="T38" s="117"/>
      <c r="U38" s="117"/>
      <c r="V38" s="117"/>
      <c r="W38" s="117"/>
      <c r="X38" s="117"/>
    </row>
    <row r="39" spans="1:24" s="6" customFormat="1" ht="10.8" hidden="1" thickBot="1">
      <c r="A39" s="308" t="str">
        <f>IF(ROW()&lt;=B$3,INDEX(FP!F:F,B$2+ROW()-1)&amp;" - "&amp;INDEX(FP!C:C,B$2+ROW()-1),"")</f>
        <v/>
      </c>
      <c r="B39" s="311"/>
      <c r="C39" s="310" t="str">
        <f>IF(ROW()&lt;=B$3,INDEX(FP!E:E,B$2+ROW()-1),"")</f>
        <v/>
      </c>
      <c r="D39" s="302" t="str">
        <f>IF(ROW()&lt;=B$3,INDEX(FP!F:F,B$2+ROW()-1),"")</f>
        <v/>
      </c>
      <c r="E39" s="302" t="str">
        <f>IF(ROW()&lt;=B$3,INDEX(FP!G:G,B$2+ROW()-1),"")</f>
        <v/>
      </c>
      <c r="F39" s="302"/>
      <c r="G39" s="303" t="str">
        <f>IF(ROW()&lt;=B$3,INDEX(FP!C:C,B$2+ROW()-1),"")</f>
        <v/>
      </c>
      <c r="H39" s="304" t="str">
        <f t="shared" si="3"/>
        <v/>
      </c>
      <c r="I39" s="305" t="str">
        <f t="shared" si="4"/>
        <v/>
      </c>
      <c r="J39" s="141" t="str">
        <f t="shared" si="2"/>
        <v/>
      </c>
      <c r="K39" s="132">
        <v>99</v>
      </c>
      <c r="L39" s="125" t="str">
        <f>$A38</f>
        <v/>
      </c>
      <c r="M39" s="125">
        <v>99</v>
      </c>
      <c r="P39" s="117"/>
      <c r="Q39" s="117"/>
      <c r="R39" s="117"/>
      <c r="S39" s="117"/>
      <c r="T39" s="117"/>
      <c r="U39" s="117"/>
      <c r="V39" s="117"/>
      <c r="W39" s="117"/>
      <c r="X39" s="117"/>
    </row>
    <row r="40" spans="1:24" s="6" customFormat="1" ht="10.8" hidden="1" thickBot="1">
      <c r="A40" s="308" t="str">
        <f>IF(ROW()&lt;=B$3,INDEX(FP!F:F,B$2+ROW()-1)&amp;" - "&amp;INDEX(FP!C:C,B$2+ROW()-1),"")</f>
        <v/>
      </c>
      <c r="B40" s="311"/>
      <c r="C40" s="310" t="str">
        <f>IF(ROW()&lt;=B$3,INDEX(FP!E:E,B$2+ROW()-1),"")</f>
        <v/>
      </c>
      <c r="D40" s="302" t="str">
        <f>IF(ROW()&lt;=B$3,INDEX(FP!F:F,B$2+ROW()-1),"")</f>
        <v/>
      </c>
      <c r="E40" s="302" t="str">
        <f>IF(ROW()&lt;=B$3,INDEX(FP!G:G,B$2+ROW()-1),"")</f>
        <v/>
      </c>
      <c r="F40" s="302"/>
      <c r="G40" s="303" t="str">
        <f>IF(ROW()&lt;=B$3,INDEX(FP!C:C,B$2+ROW()-1),"")</f>
        <v/>
      </c>
      <c r="H40" s="304" t="str">
        <f t="shared" si="3"/>
        <v/>
      </c>
      <c r="I40" s="305" t="str">
        <f t="shared" si="4"/>
        <v/>
      </c>
      <c r="J40" s="141" t="str">
        <f t="shared" si="2"/>
        <v/>
      </c>
      <c r="K40" s="132">
        <v>99</v>
      </c>
      <c r="L40" s="133" t="s">
        <v>774</v>
      </c>
      <c r="M40" s="134" t="s">
        <v>781</v>
      </c>
      <c r="N40" s="117"/>
      <c r="O40" s="117"/>
      <c r="P40" s="117"/>
      <c r="Q40" s="117"/>
      <c r="R40" s="117"/>
      <c r="S40" s="117"/>
      <c r="T40" s="117"/>
      <c r="U40" s="117"/>
      <c r="V40" s="117"/>
      <c r="W40" s="117"/>
      <c r="X40" s="117"/>
    </row>
    <row r="41" spans="1:24" s="6" customFormat="1" ht="10.8" hidden="1" thickBot="1">
      <c r="A41" s="308" t="str">
        <f>IF(ROW()&lt;=B$3,INDEX(FP!F:F,B$2+ROW()-1)&amp;" - "&amp;INDEX(FP!C:C,B$2+ROW()-1),"")</f>
        <v/>
      </c>
      <c r="B41" s="311"/>
      <c r="C41" s="310" t="str">
        <f>IF(ROW()&lt;=B$3,INDEX(FP!E:E,B$2+ROW()-1),"")</f>
        <v/>
      </c>
      <c r="D41" s="302" t="str">
        <f>IF(ROW()&lt;=B$3,INDEX(FP!F:F,B$2+ROW()-1),"")</f>
        <v/>
      </c>
      <c r="E41" s="302" t="str">
        <f>IF(ROW()&lt;=B$3,INDEX(FP!G:G,B$2+ROW()-1),"")</f>
        <v/>
      </c>
      <c r="F41" s="302"/>
      <c r="G41" s="303" t="str">
        <f>IF(ROW()&lt;=B$3,INDEX(FP!C:C,B$2+ROW()-1),"")</f>
        <v/>
      </c>
      <c r="H41" s="304" t="str">
        <f t="shared" si="3"/>
        <v/>
      </c>
      <c r="I41" s="305" t="str">
        <f t="shared" si="4"/>
        <v/>
      </c>
      <c r="J41" s="141" t="str">
        <f t="shared" si="2"/>
        <v/>
      </c>
      <c r="K41" s="132">
        <v>99</v>
      </c>
      <c r="L41" s="135" t="str">
        <f>$A40</f>
        <v/>
      </c>
      <c r="M41" s="136">
        <v>99</v>
      </c>
      <c r="N41" s="117"/>
      <c r="O41" s="117"/>
      <c r="P41" s="117"/>
      <c r="Q41" s="117"/>
      <c r="R41" s="117"/>
      <c r="S41" s="117"/>
      <c r="T41" s="117"/>
      <c r="U41" s="117"/>
      <c r="V41" s="117"/>
      <c r="W41" s="117"/>
      <c r="X41" s="117"/>
    </row>
    <row r="42" spans="1:24" s="6" customFormat="1" ht="10.8" hidden="1" thickBot="1">
      <c r="A42" s="308" t="str">
        <f>IF(ROW()&lt;=B$3,INDEX(FP!F:F,B$2+ROW()-1)&amp;" - "&amp;INDEX(FP!C:C,B$2+ROW()-1),"")</f>
        <v/>
      </c>
      <c r="B42" s="311"/>
      <c r="C42" s="310" t="str">
        <f>IF(ROW()&lt;=B$3,INDEX(FP!E:E,B$2+ROW()-1),"")</f>
        <v/>
      </c>
      <c r="D42" s="302" t="str">
        <f>IF(ROW()&lt;=B$3,INDEX(FP!F:F,B$2+ROW()-1),"")</f>
        <v/>
      </c>
      <c r="E42" s="302" t="str">
        <f>IF(ROW()&lt;=B$3,INDEX(FP!G:G,B$2+ROW()-1),"")</f>
        <v/>
      </c>
      <c r="F42" s="302"/>
      <c r="G42" s="303" t="str">
        <f>IF(ROW()&lt;=B$3,INDEX(FP!C:C,B$2+ROW()-1),"")</f>
        <v/>
      </c>
      <c r="H42" s="304" t="str">
        <f t="shared" si="3"/>
        <v/>
      </c>
      <c r="I42" s="305" t="str">
        <f t="shared" si="4"/>
        <v/>
      </c>
      <c r="J42" s="141" t="str">
        <f t="shared" si="2"/>
        <v/>
      </c>
      <c r="K42" s="132">
        <v>99</v>
      </c>
      <c r="L42" s="127" t="s">
        <v>774</v>
      </c>
      <c r="M42" s="126" t="s">
        <v>781</v>
      </c>
      <c r="P42" s="117"/>
      <c r="Q42" s="117"/>
      <c r="R42" s="117"/>
      <c r="S42" s="117"/>
      <c r="T42" s="117"/>
      <c r="U42" s="117"/>
      <c r="V42" s="117"/>
      <c r="W42" s="117"/>
      <c r="X42" s="117"/>
    </row>
    <row r="43" spans="1:24" s="6" customFormat="1" ht="10.8" hidden="1" thickBot="1">
      <c r="A43" s="308" t="str">
        <f>IF(ROW()&lt;=B$3,INDEX(FP!F:F,B$2+ROW()-1)&amp;" - "&amp;INDEX(FP!C:C,B$2+ROW()-1),"")</f>
        <v/>
      </c>
      <c r="B43" s="311"/>
      <c r="C43" s="310" t="str">
        <f>IF(ROW()&lt;=B$3,INDEX(FP!E:E,B$2+ROW()-1),"")</f>
        <v/>
      </c>
      <c r="D43" s="302" t="str">
        <f>IF(ROW()&lt;=B$3,INDEX(FP!F:F,B$2+ROW()-1),"")</f>
        <v/>
      </c>
      <c r="E43" s="302" t="str">
        <f>IF(ROW()&lt;=B$3,INDEX(FP!G:G,B$2+ROW()-1),"")</f>
        <v/>
      </c>
      <c r="F43" s="302"/>
      <c r="G43" s="303" t="str">
        <f>IF(ROW()&lt;=B$3,INDEX(FP!C:C,B$2+ROW()-1),"")</f>
        <v/>
      </c>
      <c r="H43" s="304" t="str">
        <f t="shared" si="3"/>
        <v/>
      </c>
      <c r="I43" s="305" t="str">
        <f t="shared" si="4"/>
        <v/>
      </c>
      <c r="J43" s="141" t="str">
        <f t="shared" si="2"/>
        <v/>
      </c>
      <c r="K43" s="132">
        <v>99</v>
      </c>
      <c r="L43" s="125" t="str">
        <f>$A42</f>
        <v/>
      </c>
      <c r="M43" s="125">
        <v>99</v>
      </c>
      <c r="R43" s="117"/>
      <c r="S43" s="117"/>
      <c r="T43" s="117"/>
      <c r="U43" s="117"/>
      <c r="V43" s="117"/>
      <c r="W43" s="117"/>
      <c r="X43" s="117"/>
    </row>
    <row r="44" spans="1:24" s="6" customFormat="1" ht="10.8" hidden="1" thickBot="1">
      <c r="A44" s="308" t="str">
        <f>IF(ROW()&lt;=B$3,INDEX(FP!F:F,B$2+ROW()-1)&amp;" - "&amp;INDEX(FP!C:C,B$2+ROW()-1),"")</f>
        <v/>
      </c>
      <c r="B44" s="311"/>
      <c r="C44" s="310" t="str">
        <f>IF(ROW()&lt;=B$3,INDEX(FP!E:E,B$2+ROW()-1),"")</f>
        <v/>
      </c>
      <c r="D44" s="302" t="str">
        <f>IF(ROW()&lt;=B$3,INDEX(FP!F:F,B$2+ROW()-1),"")</f>
        <v/>
      </c>
      <c r="E44" s="302" t="str">
        <f>IF(ROW()&lt;=B$3,INDEX(FP!G:G,B$2+ROW()-1),"")</f>
        <v/>
      </c>
      <c r="F44" s="302"/>
      <c r="G44" s="303" t="str">
        <f>IF(ROW()&lt;=B$3,INDEX(FP!C:C,B$2+ROW()-1),"")</f>
        <v/>
      </c>
      <c r="H44" s="304" t="str">
        <f t="shared" si="3"/>
        <v/>
      </c>
      <c r="I44" s="305" t="str">
        <f t="shared" si="4"/>
        <v/>
      </c>
      <c r="J44" s="141" t="str">
        <f t="shared" si="2"/>
        <v/>
      </c>
      <c r="K44" s="132">
        <v>99</v>
      </c>
      <c r="L44" s="133" t="s">
        <v>774</v>
      </c>
      <c r="M44" s="134" t="s">
        <v>781</v>
      </c>
      <c r="N44" s="117"/>
      <c r="O44" s="117"/>
      <c r="T44" s="117"/>
      <c r="U44" s="117"/>
      <c r="V44" s="117"/>
      <c r="W44" s="117"/>
      <c r="X44" s="117"/>
    </row>
    <row r="45" spans="1:24" s="6" customFormat="1" ht="10.8" hidden="1" thickBot="1">
      <c r="A45" s="308" t="str">
        <f>IF(ROW()&lt;=B$3,INDEX(FP!F:F,B$2+ROW()-1)&amp;" - "&amp;INDEX(FP!C:C,B$2+ROW()-1),"")</f>
        <v/>
      </c>
      <c r="B45" s="311"/>
      <c r="C45" s="310" t="str">
        <f>IF(ROW()&lt;=B$3,INDEX(FP!E:E,B$2+ROW()-1),"")</f>
        <v/>
      </c>
      <c r="D45" s="302" t="str">
        <f>IF(ROW()&lt;=B$3,INDEX(FP!F:F,B$2+ROW()-1),"")</f>
        <v/>
      </c>
      <c r="E45" s="302" t="str">
        <f>IF(ROW()&lt;=B$3,INDEX(FP!G:G,B$2+ROW()-1),"")</f>
        <v/>
      </c>
      <c r="F45" s="302"/>
      <c r="G45" s="303" t="str">
        <f>IF(ROW()&lt;=B$3,INDEX(FP!C:C,B$2+ROW()-1),"")</f>
        <v/>
      </c>
      <c r="H45" s="304" t="str">
        <f t="shared" si="3"/>
        <v/>
      </c>
      <c r="I45" s="305" t="str">
        <f t="shared" si="4"/>
        <v/>
      </c>
      <c r="J45" s="141" t="str">
        <f t="shared" si="2"/>
        <v/>
      </c>
      <c r="K45" s="132">
        <v>99</v>
      </c>
      <c r="L45" s="135" t="str">
        <f>$A44</f>
        <v/>
      </c>
      <c r="M45" s="136">
        <v>99</v>
      </c>
      <c r="N45" s="117"/>
      <c r="O45" s="117"/>
      <c r="P45" s="117"/>
      <c r="Q45" s="117"/>
      <c r="V45" s="117"/>
      <c r="W45" s="117"/>
      <c r="X45" s="117"/>
    </row>
    <row r="46" spans="1:24" s="6" customFormat="1" ht="10.8" hidden="1" thickBot="1">
      <c r="A46" s="308" t="str">
        <f>IF(ROW()&lt;=B$3,INDEX(FP!F:F,B$2+ROW()-1)&amp;" - "&amp;INDEX(FP!C:C,B$2+ROW()-1),"")</f>
        <v/>
      </c>
      <c r="B46" s="311"/>
      <c r="C46" s="310" t="str">
        <f>IF(ROW()&lt;=B$3,INDEX(FP!E:E,B$2+ROW()-1),"")</f>
        <v/>
      </c>
      <c r="D46" s="302" t="str">
        <f>IF(ROW()&lt;=B$3,INDEX(FP!F:F,B$2+ROW()-1),"")</f>
        <v/>
      </c>
      <c r="E46" s="302" t="str">
        <f>IF(ROW()&lt;=B$3,INDEX(FP!G:G,B$2+ROW()-1),"")</f>
        <v/>
      </c>
      <c r="F46" s="302"/>
      <c r="G46" s="303" t="str">
        <f>IF(ROW()&lt;=B$3,INDEX(FP!C:C,B$2+ROW()-1),"")</f>
        <v/>
      </c>
      <c r="H46" s="304" t="str">
        <f t="shared" si="3"/>
        <v/>
      </c>
      <c r="I46" s="305" t="str">
        <f t="shared" si="4"/>
        <v/>
      </c>
      <c r="J46" s="141" t="str">
        <f t="shared" si="2"/>
        <v/>
      </c>
      <c r="K46" s="132">
        <v>99</v>
      </c>
      <c r="L46" s="127" t="s">
        <v>774</v>
      </c>
      <c r="M46" s="126" t="s">
        <v>781</v>
      </c>
      <c r="N46" s="117"/>
      <c r="O46" s="117"/>
      <c r="P46" s="117"/>
      <c r="Q46" s="117"/>
      <c r="R46" s="117"/>
      <c r="S46" s="117"/>
      <c r="X46" s="117"/>
    </row>
    <row r="47" spans="1:24" s="6" customFormat="1" ht="10.8" hidden="1" thickBot="1">
      <c r="A47" s="308" t="str">
        <f>IF(ROW()&lt;=B$3,INDEX(FP!F:F,B$2+ROW()-1)&amp;" - "&amp;INDEX(FP!C:C,B$2+ROW()-1),"")</f>
        <v/>
      </c>
      <c r="B47" s="311"/>
      <c r="C47" s="310" t="str">
        <f>IF(ROW()&lt;=B$3,INDEX(FP!E:E,B$2+ROW()-1),"")</f>
        <v/>
      </c>
      <c r="D47" s="302" t="str">
        <f>IF(ROW()&lt;=B$3,INDEX(FP!F:F,B$2+ROW()-1),"")</f>
        <v/>
      </c>
      <c r="E47" s="302" t="str">
        <f>IF(ROW()&lt;=B$3,INDEX(FP!G:G,B$2+ROW()-1),"")</f>
        <v/>
      </c>
      <c r="F47" s="302"/>
      <c r="G47" s="303" t="str">
        <f>IF(ROW()&lt;=B$3,INDEX(FP!C:C,B$2+ROW()-1),"")</f>
        <v/>
      </c>
      <c r="H47" s="304" t="str">
        <f t="shared" si="3"/>
        <v/>
      </c>
      <c r="I47" s="305" t="str">
        <f t="shared" si="4"/>
        <v/>
      </c>
      <c r="J47" s="141" t="str">
        <f t="shared" si="2"/>
        <v/>
      </c>
      <c r="K47" s="132">
        <v>99</v>
      </c>
      <c r="L47" s="125" t="str">
        <f>$A46</f>
        <v/>
      </c>
      <c r="M47" s="125">
        <v>99</v>
      </c>
      <c r="N47" s="117"/>
      <c r="O47" s="117"/>
      <c r="P47" s="117"/>
      <c r="Q47" s="117"/>
      <c r="R47" s="117"/>
      <c r="S47" s="117"/>
      <c r="X47" s="117"/>
    </row>
    <row r="48" spans="1:24" s="6" customFormat="1" ht="10.8" hidden="1" thickBot="1">
      <c r="A48" s="308" t="str">
        <f>IF(ROW()&lt;=B$3,INDEX(FP!F:F,B$2+ROW()-1)&amp;" - "&amp;INDEX(FP!C:C,B$2+ROW()-1),"")</f>
        <v/>
      </c>
      <c r="B48" s="311"/>
      <c r="C48" s="310" t="str">
        <f>IF(ROW()&lt;=B$3,INDEX(FP!E:E,B$2+ROW()-1),"")</f>
        <v/>
      </c>
      <c r="D48" s="302" t="str">
        <f>IF(ROW()&lt;=B$3,INDEX(FP!F:F,B$2+ROW()-1),"")</f>
        <v/>
      </c>
      <c r="E48" s="302" t="str">
        <f>IF(ROW()&lt;=B$3,INDEX(FP!G:G,B$2+ROW()-1),"")</f>
        <v/>
      </c>
      <c r="F48" s="302"/>
      <c r="G48" s="303" t="str">
        <f>IF(ROW()&lt;=B$3,INDEX(FP!C:C,B$2+ROW()-1),"")</f>
        <v/>
      </c>
      <c r="H48" s="304" t="str">
        <f t="shared" si="3"/>
        <v/>
      </c>
      <c r="I48" s="305" t="str">
        <f t="shared" si="4"/>
        <v/>
      </c>
      <c r="J48" s="141" t="str">
        <f t="shared" si="2"/>
        <v/>
      </c>
      <c r="K48" s="132">
        <v>99</v>
      </c>
      <c r="L48" s="133" t="s">
        <v>774</v>
      </c>
      <c r="M48" s="134" t="s">
        <v>781</v>
      </c>
      <c r="N48" s="117"/>
      <c r="O48" s="117"/>
      <c r="P48" s="117"/>
      <c r="Q48" s="117"/>
      <c r="V48" s="117"/>
      <c r="W48" s="117"/>
      <c r="X48" s="117"/>
    </row>
    <row r="49" spans="1:24" s="6" customFormat="1" ht="10.8" hidden="1" thickBot="1">
      <c r="A49" s="308" t="str">
        <f>IF(ROW()&lt;=B$3,INDEX(FP!F:F,B$2+ROW()-1)&amp;" - "&amp;INDEX(FP!C:C,B$2+ROW()-1),"")</f>
        <v/>
      </c>
      <c r="B49" s="311"/>
      <c r="C49" s="310" t="str">
        <f>IF(ROW()&lt;=B$3,INDEX(FP!E:E,B$2+ROW()-1),"")</f>
        <v/>
      </c>
      <c r="D49" s="302" t="str">
        <f>IF(ROW()&lt;=B$3,INDEX(FP!F:F,B$2+ROW()-1),"")</f>
        <v/>
      </c>
      <c r="E49" s="302" t="str">
        <f>IF(ROW()&lt;=B$3,INDEX(FP!G:G,B$2+ROW()-1),"")</f>
        <v/>
      </c>
      <c r="F49" s="302"/>
      <c r="G49" s="303" t="str">
        <f>IF(ROW()&lt;=B$3,INDEX(FP!C:C,B$2+ROW()-1),"")</f>
        <v/>
      </c>
      <c r="H49" s="304" t="str">
        <f t="shared" si="3"/>
        <v/>
      </c>
      <c r="I49" s="305" t="str">
        <f t="shared" si="4"/>
        <v/>
      </c>
      <c r="J49" s="141" t="str">
        <f t="shared" si="2"/>
        <v/>
      </c>
      <c r="K49" s="132">
        <v>99</v>
      </c>
      <c r="L49" s="135" t="str">
        <f>$A48</f>
        <v/>
      </c>
      <c r="M49" s="136">
        <v>99</v>
      </c>
      <c r="N49" s="117"/>
      <c r="O49" s="117"/>
      <c r="T49" s="117"/>
      <c r="U49" s="117"/>
      <c r="V49" s="117"/>
      <c r="W49" s="117"/>
      <c r="X49" s="117"/>
    </row>
    <row r="50" spans="1:24" s="6" customFormat="1" ht="10.8" hidden="1" thickBot="1">
      <c r="A50" s="308" t="str">
        <f>IF(ROW()&lt;=B$3,INDEX(FP!F:F,B$2+ROW()-1)&amp;" - "&amp;INDEX(FP!C:C,B$2+ROW()-1),"")</f>
        <v/>
      </c>
      <c r="B50" s="311"/>
      <c r="C50" s="310" t="str">
        <f>IF(ROW()&lt;=B$3,INDEX(FP!E:E,B$2+ROW()-1),"")</f>
        <v/>
      </c>
      <c r="D50" s="302" t="str">
        <f>IF(ROW()&lt;=B$3,INDEX(FP!F:F,B$2+ROW()-1),"")</f>
        <v/>
      </c>
      <c r="E50" s="302" t="str">
        <f>IF(ROW()&lt;=B$3,INDEX(FP!G:G,B$2+ROW()-1),"")</f>
        <v/>
      </c>
      <c r="F50" s="302"/>
      <c r="G50" s="303" t="str">
        <f>IF(ROW()&lt;=B$3,INDEX(FP!C:C,B$2+ROW()-1),"")</f>
        <v/>
      </c>
      <c r="H50" s="304" t="str">
        <f t="shared" si="3"/>
        <v/>
      </c>
      <c r="I50" s="305" t="str">
        <f t="shared" si="4"/>
        <v/>
      </c>
      <c r="J50" s="141" t="str">
        <f t="shared" si="2"/>
        <v/>
      </c>
      <c r="K50" s="132">
        <v>99</v>
      </c>
      <c r="L50" s="127" t="s">
        <v>774</v>
      </c>
      <c r="M50" s="126" t="s">
        <v>781</v>
      </c>
      <c r="R50" s="117"/>
      <c r="S50" s="117"/>
      <c r="T50" s="117"/>
      <c r="U50" s="117"/>
      <c r="V50" s="117"/>
      <c r="W50" s="117"/>
      <c r="X50" s="117"/>
    </row>
    <row r="51" spans="1:24" s="6" customFormat="1" ht="10.8" hidden="1" thickBot="1">
      <c r="A51" s="308" t="str">
        <f>IF(ROW()&lt;=B$3,INDEX(FP!F:F,B$2+ROW()-1)&amp;" - "&amp;INDEX(FP!C:C,B$2+ROW()-1),"")</f>
        <v/>
      </c>
      <c r="B51" s="311"/>
      <c r="C51" s="310" t="str">
        <f>IF(ROW()&lt;=B$3,INDEX(FP!E:E,B$2+ROW()-1),"")</f>
        <v/>
      </c>
      <c r="D51" s="302" t="str">
        <f>IF(ROW()&lt;=B$3,INDEX(FP!F:F,B$2+ROW()-1),"")</f>
        <v/>
      </c>
      <c r="E51" s="302" t="str">
        <f>IF(ROW()&lt;=B$3,INDEX(FP!G:G,B$2+ROW()-1),"")</f>
        <v/>
      </c>
      <c r="F51" s="302"/>
      <c r="G51" s="303" t="str">
        <f>IF(ROW()&lt;=B$3,INDEX(FP!C:C,B$2+ROW()-1),"")</f>
        <v/>
      </c>
      <c r="H51" s="304" t="str">
        <f t="shared" si="3"/>
        <v/>
      </c>
      <c r="I51" s="305" t="str">
        <f t="shared" si="4"/>
        <v/>
      </c>
      <c r="J51" s="141" t="str">
        <f t="shared" si="2"/>
        <v/>
      </c>
      <c r="K51" s="132">
        <v>99</v>
      </c>
      <c r="L51" s="125" t="str">
        <f>$A50</f>
        <v/>
      </c>
      <c r="M51" s="125">
        <v>99</v>
      </c>
      <c r="P51" s="117"/>
      <c r="Q51" s="117"/>
      <c r="R51" s="117"/>
      <c r="S51" s="117"/>
      <c r="T51" s="117"/>
      <c r="U51" s="117"/>
      <c r="V51" s="117"/>
      <c r="W51" s="117"/>
      <c r="X51" s="117"/>
    </row>
    <row r="52" spans="1:24" s="6" customFormat="1" ht="10.8" hidden="1" thickBot="1">
      <c r="A52" s="308" t="str">
        <f>IF(ROW()&lt;=B$3,INDEX(FP!F:F,B$2+ROW()-1)&amp;" - "&amp;INDEX(FP!C:C,B$2+ROW()-1),"")</f>
        <v/>
      </c>
      <c r="B52" s="311"/>
      <c r="C52" s="310" t="str">
        <f>IF(ROW()&lt;=B$3,INDEX(FP!E:E,B$2+ROW()-1),"")</f>
        <v/>
      </c>
      <c r="D52" s="302" t="str">
        <f>IF(ROW()&lt;=B$3,INDEX(FP!F:F,B$2+ROW()-1),"")</f>
        <v/>
      </c>
      <c r="E52" s="302" t="str">
        <f>IF(ROW()&lt;=B$3,INDEX(FP!G:G,B$2+ROW()-1),"")</f>
        <v/>
      </c>
      <c r="F52" s="302"/>
      <c r="G52" s="303" t="str">
        <f>IF(ROW()&lt;=B$3,INDEX(FP!C:C,B$2+ROW()-1),"")</f>
        <v/>
      </c>
      <c r="H52" s="304" t="str">
        <f t="shared" si="3"/>
        <v/>
      </c>
      <c r="I52" s="305" t="str">
        <f t="shared" si="4"/>
        <v/>
      </c>
      <c r="J52" s="141" t="str">
        <f t="shared" si="2"/>
        <v/>
      </c>
      <c r="K52" s="132">
        <v>99</v>
      </c>
      <c r="L52" s="133" t="s">
        <v>774</v>
      </c>
      <c r="M52" s="134" t="s">
        <v>781</v>
      </c>
      <c r="N52" s="117"/>
      <c r="O52" s="117"/>
      <c r="P52" s="117"/>
      <c r="Q52" s="117"/>
      <c r="R52" s="117"/>
      <c r="S52" s="117"/>
      <c r="T52" s="117"/>
      <c r="U52" s="117"/>
      <c r="V52" s="117"/>
      <c r="W52" s="117"/>
      <c r="X52" s="117"/>
    </row>
    <row r="53" spans="1:24" s="6" customFormat="1" ht="10.8" hidden="1" thickBot="1">
      <c r="A53" s="308" t="str">
        <f>IF(ROW()&lt;=B$3,INDEX(FP!F:F,B$2+ROW()-1)&amp;" - "&amp;INDEX(FP!C:C,B$2+ROW()-1),"")</f>
        <v/>
      </c>
      <c r="B53" s="311"/>
      <c r="C53" s="310" t="str">
        <f>IF(ROW()&lt;=B$3,INDEX(FP!E:E,B$2+ROW()-1),"")</f>
        <v/>
      </c>
      <c r="D53" s="302" t="str">
        <f>IF(ROW()&lt;=B$3,INDEX(FP!F:F,B$2+ROW()-1),"")</f>
        <v/>
      </c>
      <c r="E53" s="302" t="str">
        <f>IF(ROW()&lt;=B$3,INDEX(FP!G:G,B$2+ROW()-1),"")</f>
        <v/>
      </c>
      <c r="F53" s="302"/>
      <c r="G53" s="303" t="str">
        <f>IF(ROW()&lt;=B$3,INDEX(FP!C:C,B$2+ROW()-1),"")</f>
        <v/>
      </c>
      <c r="H53" s="304" t="str">
        <f t="shared" si="3"/>
        <v/>
      </c>
      <c r="I53" s="305" t="str">
        <f t="shared" si="4"/>
        <v/>
      </c>
      <c r="J53" s="141" t="str">
        <f t="shared" si="2"/>
        <v/>
      </c>
      <c r="K53" s="132">
        <v>99</v>
      </c>
      <c r="L53" s="135" t="str">
        <f>$A52</f>
        <v/>
      </c>
      <c r="M53" s="136">
        <v>99</v>
      </c>
      <c r="N53" s="117"/>
      <c r="O53" s="117"/>
      <c r="P53" s="117"/>
      <c r="Q53" s="117"/>
      <c r="R53" s="117"/>
      <c r="S53" s="117"/>
      <c r="T53" s="117"/>
      <c r="U53" s="117"/>
      <c r="V53" s="117"/>
      <c r="W53" s="117"/>
      <c r="X53" s="117"/>
    </row>
    <row r="54" spans="1:24" s="6" customFormat="1" ht="10.8" hidden="1" thickBot="1">
      <c r="A54" s="308" t="str">
        <f>IF(ROW()&lt;=B$3,INDEX(FP!F:F,B$2+ROW()-1)&amp;" - "&amp;INDEX(FP!C:C,B$2+ROW()-1),"")</f>
        <v/>
      </c>
      <c r="B54" s="311"/>
      <c r="C54" s="310" t="str">
        <f>IF(ROW()&lt;=B$3,INDEX(FP!E:E,B$2+ROW()-1),"")</f>
        <v/>
      </c>
      <c r="D54" s="302" t="str">
        <f>IF(ROW()&lt;=B$3,INDEX(FP!F:F,B$2+ROW()-1),"")</f>
        <v/>
      </c>
      <c r="E54" s="302" t="str">
        <f>IF(ROW()&lt;=B$3,INDEX(FP!G:G,B$2+ROW()-1),"")</f>
        <v/>
      </c>
      <c r="F54" s="302"/>
      <c r="G54" s="303" t="str">
        <f>IF(ROW()&lt;=B$3,INDEX(FP!C:C,B$2+ROW()-1),"")</f>
        <v/>
      </c>
      <c r="H54" s="304" t="str">
        <f t="shared" si="3"/>
        <v/>
      </c>
      <c r="I54" s="305" t="str">
        <f t="shared" si="4"/>
        <v/>
      </c>
      <c r="J54" s="141" t="str">
        <f t="shared" si="2"/>
        <v/>
      </c>
      <c r="K54" s="132">
        <v>99</v>
      </c>
      <c r="L54" s="127" t="s">
        <v>774</v>
      </c>
      <c r="M54" s="126" t="s">
        <v>781</v>
      </c>
      <c r="N54" s="117"/>
      <c r="O54" s="117"/>
      <c r="P54" s="117"/>
      <c r="Q54" s="117"/>
      <c r="R54" s="117"/>
      <c r="S54" s="117"/>
      <c r="T54" s="117"/>
      <c r="U54" s="117"/>
      <c r="V54" s="117"/>
      <c r="W54" s="117"/>
      <c r="X54" s="117"/>
    </row>
    <row r="55" spans="1:24" s="6" customFormat="1" ht="10.8" hidden="1" thickBot="1">
      <c r="A55" s="308" t="str">
        <f>IF(ROW()&lt;=B$3,INDEX(FP!F:F,B$2+ROW()-1)&amp;" - "&amp;INDEX(FP!C:C,B$2+ROW()-1),"")</f>
        <v/>
      </c>
      <c r="B55" s="311"/>
      <c r="C55" s="310" t="str">
        <f>IF(ROW()&lt;=B$3,INDEX(FP!E:E,B$2+ROW()-1),"")</f>
        <v/>
      </c>
      <c r="D55" s="302" t="str">
        <f>IF(ROW()&lt;=B$3,INDEX(FP!F:F,B$2+ROW()-1),"")</f>
        <v/>
      </c>
      <c r="E55" s="302" t="str">
        <f>IF(ROW()&lt;=B$3,INDEX(FP!G:G,B$2+ROW()-1),"")</f>
        <v/>
      </c>
      <c r="F55" s="302"/>
      <c r="G55" s="303" t="str">
        <f>IF(ROW()&lt;=B$3,INDEX(FP!C:C,B$2+ROW()-1),"")</f>
        <v/>
      </c>
      <c r="H55" s="304" t="str">
        <f t="shared" si="3"/>
        <v/>
      </c>
      <c r="I55" s="305" t="str">
        <f t="shared" si="4"/>
        <v/>
      </c>
      <c r="J55" s="141" t="str">
        <f t="shared" si="2"/>
        <v/>
      </c>
      <c r="K55" s="132">
        <v>99</v>
      </c>
      <c r="L55" s="125" t="str">
        <f>$A54</f>
        <v/>
      </c>
      <c r="M55" s="125">
        <v>99</v>
      </c>
      <c r="N55" s="117"/>
      <c r="O55" s="117"/>
      <c r="P55" s="117"/>
      <c r="Q55" s="117"/>
      <c r="R55" s="117"/>
      <c r="S55" s="117"/>
      <c r="T55" s="117"/>
      <c r="U55" s="117"/>
      <c r="V55" s="117"/>
      <c r="W55" s="117"/>
      <c r="X55" s="117"/>
    </row>
    <row r="56" spans="1:24" s="6" customFormat="1" ht="10.8" hidden="1" thickBot="1">
      <c r="A56" s="308" t="str">
        <f>IF(ROW()&lt;=B$3,INDEX(FP!F:F,B$2+ROW()-1)&amp;" - "&amp;INDEX(FP!C:C,B$2+ROW()-1),"")</f>
        <v/>
      </c>
      <c r="B56" s="311"/>
      <c r="C56" s="310" t="str">
        <f>IF(ROW()&lt;=B$3,INDEX(FP!E:E,B$2+ROW()-1),"")</f>
        <v/>
      </c>
      <c r="D56" s="302" t="str">
        <f>IF(ROW()&lt;=B$3,INDEX(FP!F:F,B$2+ROW()-1),"")</f>
        <v/>
      </c>
      <c r="E56" s="302" t="str">
        <f>IF(ROW()&lt;=B$3,INDEX(FP!G:G,B$2+ROW()-1),"")</f>
        <v/>
      </c>
      <c r="F56" s="302"/>
      <c r="G56" s="303" t="str">
        <f>IF(ROW()&lt;=B$3,INDEX(FP!C:C,B$2+ROW()-1),"")</f>
        <v/>
      </c>
      <c r="H56" s="304" t="str">
        <f t="shared" si="3"/>
        <v/>
      </c>
      <c r="I56" s="305" t="str">
        <f t="shared" si="4"/>
        <v/>
      </c>
      <c r="J56" s="141" t="str">
        <f t="shared" si="2"/>
        <v/>
      </c>
      <c r="K56" s="132">
        <v>99</v>
      </c>
      <c r="L56" s="133" t="s">
        <v>774</v>
      </c>
      <c r="M56" s="134" t="s">
        <v>781</v>
      </c>
      <c r="N56" s="117"/>
      <c r="O56" s="117"/>
      <c r="P56" s="117"/>
      <c r="Q56" s="117"/>
      <c r="R56" s="117"/>
      <c r="S56" s="117"/>
      <c r="T56" s="117"/>
      <c r="U56" s="117"/>
      <c r="V56" s="117"/>
      <c r="W56" s="117"/>
      <c r="X56" s="117"/>
    </row>
    <row r="57" spans="1:24" s="6" customFormat="1" ht="10.8" hidden="1" thickBot="1">
      <c r="A57" s="308" t="str">
        <f>IF(ROW()&lt;=B$3,INDEX(FP!F:F,B$2+ROW()-1)&amp;" - "&amp;INDEX(FP!C:C,B$2+ROW()-1),"")</f>
        <v/>
      </c>
      <c r="B57" s="311"/>
      <c r="C57" s="310" t="str">
        <f>IF(ROW()&lt;=B$3,INDEX(FP!E:E,B$2+ROW()-1),"")</f>
        <v/>
      </c>
      <c r="D57" s="302" t="str">
        <f>IF(ROW()&lt;=B$3,INDEX(FP!F:F,B$2+ROW()-1),"")</f>
        <v/>
      </c>
      <c r="E57" s="302" t="str">
        <f>IF(ROW()&lt;=B$3,INDEX(FP!G:G,B$2+ROW()-1),"")</f>
        <v/>
      </c>
      <c r="F57" s="302"/>
      <c r="G57" s="303" t="str">
        <f>IF(ROW()&lt;=B$3,INDEX(FP!C:C,B$2+ROW()-1),"")</f>
        <v/>
      </c>
      <c r="H57" s="304" t="str">
        <f t="shared" si="3"/>
        <v/>
      </c>
      <c r="I57" s="305" t="str">
        <f t="shared" si="4"/>
        <v/>
      </c>
      <c r="J57" s="141" t="str">
        <f t="shared" si="2"/>
        <v/>
      </c>
      <c r="K57" s="132">
        <v>99</v>
      </c>
      <c r="L57" s="135" t="str">
        <f>$A56</f>
        <v/>
      </c>
      <c r="M57" s="136">
        <v>99</v>
      </c>
      <c r="N57" s="117"/>
      <c r="O57" s="117"/>
      <c r="P57" s="117"/>
      <c r="Q57" s="117"/>
      <c r="R57" s="117"/>
      <c r="S57" s="117"/>
      <c r="T57" s="117"/>
      <c r="U57" s="117"/>
      <c r="V57" s="117"/>
      <c r="W57" s="117"/>
      <c r="X57" s="117"/>
    </row>
    <row r="58" spans="1:24" s="6" customFormat="1" ht="10.8" hidden="1" thickBot="1">
      <c r="A58" s="308" t="str">
        <f>IF(ROW()&lt;=B$3,INDEX(FP!F:F,B$2+ROW()-1)&amp;" - "&amp;INDEX(FP!C:C,B$2+ROW()-1),"")</f>
        <v/>
      </c>
      <c r="B58" s="311"/>
      <c r="C58" s="310" t="str">
        <f>IF(ROW()&lt;=B$3,INDEX(FP!E:E,B$2+ROW()-1),"")</f>
        <v/>
      </c>
      <c r="D58" s="302" t="str">
        <f>IF(ROW()&lt;=B$3,INDEX(FP!F:F,B$2+ROW()-1),"")</f>
        <v/>
      </c>
      <c r="E58" s="302" t="str">
        <f>IF(ROW()&lt;=B$3,INDEX(FP!G:G,B$2+ROW()-1),"")</f>
        <v/>
      </c>
      <c r="F58" s="302"/>
      <c r="G58" s="303" t="str">
        <f>IF(ROW()&lt;=B$3,INDEX(FP!C:C,B$2+ROW()-1),"")</f>
        <v/>
      </c>
      <c r="H58" s="304" t="str">
        <f t="shared" si="3"/>
        <v/>
      </c>
      <c r="I58" s="305" t="str">
        <f t="shared" si="4"/>
        <v/>
      </c>
      <c r="J58" s="141" t="str">
        <f t="shared" si="2"/>
        <v/>
      </c>
      <c r="K58" s="132">
        <v>99</v>
      </c>
      <c r="L58" s="127" t="s">
        <v>774</v>
      </c>
      <c r="M58" s="126" t="s">
        <v>781</v>
      </c>
      <c r="N58" s="117"/>
      <c r="O58" s="117"/>
      <c r="P58" s="117"/>
      <c r="Q58" s="117"/>
      <c r="R58" s="117"/>
      <c r="S58" s="117"/>
      <c r="T58" s="117"/>
      <c r="U58" s="117"/>
      <c r="V58" s="117"/>
      <c r="W58" s="117"/>
      <c r="X58" s="117"/>
    </row>
    <row r="59" spans="1:24" s="6" customFormat="1" ht="10.8" hidden="1" thickBot="1">
      <c r="A59" s="308" t="str">
        <f>IF(ROW()&lt;=B$3,INDEX(FP!F:F,B$2+ROW()-1)&amp;" - "&amp;INDEX(FP!C:C,B$2+ROW()-1),"")</f>
        <v/>
      </c>
      <c r="B59" s="311"/>
      <c r="C59" s="310" t="str">
        <f>IF(ROW()&lt;=B$3,INDEX(FP!E:E,B$2+ROW()-1),"")</f>
        <v/>
      </c>
      <c r="D59" s="302" t="str">
        <f>IF(ROW()&lt;=B$3,INDEX(FP!F:F,B$2+ROW()-1),"")</f>
        <v/>
      </c>
      <c r="E59" s="302" t="str">
        <f>IF(ROW()&lt;=B$3,INDEX(FP!G:G,B$2+ROW()-1),"")</f>
        <v/>
      </c>
      <c r="F59" s="302"/>
      <c r="G59" s="303" t="str">
        <f>IF(ROW()&lt;=B$3,INDEX(FP!C:C,B$2+ROW()-1),"")</f>
        <v/>
      </c>
      <c r="H59" s="304" t="str">
        <f t="shared" si="3"/>
        <v/>
      </c>
      <c r="I59" s="305" t="str">
        <f t="shared" si="4"/>
        <v/>
      </c>
      <c r="J59" s="141" t="str">
        <f t="shared" si="2"/>
        <v/>
      </c>
      <c r="K59" s="132">
        <v>99</v>
      </c>
      <c r="L59" s="125" t="str">
        <f>$A58</f>
        <v/>
      </c>
      <c r="M59" s="125">
        <v>99</v>
      </c>
      <c r="N59" s="117"/>
      <c r="O59" s="117"/>
      <c r="P59" s="117"/>
      <c r="Q59" s="117"/>
      <c r="R59" s="117"/>
      <c r="S59" s="117"/>
      <c r="T59" s="117"/>
      <c r="U59" s="117"/>
      <c r="V59" s="117"/>
      <c r="W59" s="117"/>
      <c r="X59" s="117"/>
    </row>
    <row r="60" spans="1:24" s="6" customFormat="1" ht="10.8" hidden="1" thickBot="1">
      <c r="A60" s="308" t="str">
        <f>IF(ROW()&lt;=B$3,INDEX(FP!F:F,B$2+ROW()-1)&amp;" - "&amp;INDEX(FP!C:C,B$2+ROW()-1),"")</f>
        <v/>
      </c>
      <c r="B60" s="311"/>
      <c r="C60" s="310" t="str">
        <f>IF(ROW()&lt;=B$3,INDEX(FP!E:E,B$2+ROW()-1),"")</f>
        <v/>
      </c>
      <c r="D60" s="302" t="str">
        <f>IF(ROW()&lt;=B$3,INDEX(FP!F:F,B$2+ROW()-1),"")</f>
        <v/>
      </c>
      <c r="E60" s="302" t="str">
        <f>IF(ROW()&lt;=B$3,INDEX(FP!G:G,B$2+ROW()-1),"")</f>
        <v/>
      </c>
      <c r="F60" s="302"/>
      <c r="G60" s="303" t="str">
        <f>IF(ROW()&lt;=B$3,INDEX(FP!C:C,B$2+ROW()-1),"")</f>
        <v/>
      </c>
      <c r="H60" s="304" t="str">
        <f t="shared" si="3"/>
        <v/>
      </c>
      <c r="I60" s="305" t="str">
        <f t="shared" si="4"/>
        <v/>
      </c>
      <c r="J60" s="141" t="str">
        <f t="shared" si="2"/>
        <v/>
      </c>
      <c r="K60" s="132">
        <v>99</v>
      </c>
      <c r="L60" s="133" t="s">
        <v>774</v>
      </c>
      <c r="M60" s="134" t="s">
        <v>781</v>
      </c>
      <c r="N60" s="117"/>
      <c r="O60" s="117"/>
      <c r="P60" s="117"/>
      <c r="Q60" s="117"/>
      <c r="R60" s="117"/>
      <c r="S60" s="117"/>
      <c r="T60" s="117"/>
      <c r="U60" s="117"/>
      <c r="V60" s="117"/>
      <c r="W60" s="117"/>
      <c r="X60" s="117"/>
    </row>
    <row r="61" spans="1:24" s="6" customFormat="1" ht="10.8" hidden="1" thickBot="1">
      <c r="A61" s="308" t="str">
        <f>IF(ROW()&lt;=B$3,INDEX(FP!F:F,B$2+ROW()-1)&amp;" - "&amp;INDEX(FP!C:C,B$2+ROW()-1),"")</f>
        <v/>
      </c>
      <c r="B61" s="311"/>
      <c r="C61" s="310" t="str">
        <f>IF(ROW()&lt;=B$3,INDEX(FP!E:E,B$2+ROW()-1),"")</f>
        <v/>
      </c>
      <c r="D61" s="302" t="str">
        <f>IF(ROW()&lt;=B$3,INDEX(FP!F:F,B$2+ROW()-1),"")</f>
        <v/>
      </c>
      <c r="E61" s="302" t="str">
        <f>IF(ROW()&lt;=B$3,INDEX(FP!G:G,B$2+ROW()-1),"")</f>
        <v/>
      </c>
      <c r="F61" s="302"/>
      <c r="G61" s="303" t="str">
        <f>IF(ROW()&lt;=B$3,INDEX(FP!C:C,B$2+ROW()-1),"")</f>
        <v/>
      </c>
      <c r="H61" s="304" t="str">
        <f t="shared" si="3"/>
        <v/>
      </c>
      <c r="I61" s="305" t="str">
        <f t="shared" si="4"/>
        <v/>
      </c>
      <c r="J61" s="141" t="str">
        <f t="shared" si="2"/>
        <v/>
      </c>
      <c r="K61" s="132">
        <v>99</v>
      </c>
      <c r="L61" s="135" t="str">
        <f>$A60</f>
        <v/>
      </c>
      <c r="M61" s="136">
        <v>99</v>
      </c>
      <c r="N61" s="117"/>
      <c r="O61" s="117"/>
      <c r="P61" s="117"/>
      <c r="Q61" s="117"/>
      <c r="R61" s="117"/>
      <c r="S61" s="117"/>
      <c r="T61" s="117"/>
      <c r="U61" s="117"/>
      <c r="V61" s="117"/>
      <c r="W61" s="117"/>
      <c r="X61" s="117"/>
    </row>
    <row r="62" spans="1:24" s="6" customFormat="1" ht="10.8" hidden="1" thickBot="1">
      <c r="A62" s="308" t="str">
        <f>IF(ROW()&lt;=B$3,INDEX(FP!F:F,B$2+ROW()-1)&amp;" - "&amp;INDEX(FP!C:C,B$2+ROW()-1),"")</f>
        <v/>
      </c>
      <c r="B62" s="311"/>
      <c r="C62" s="310" t="str">
        <f>IF(ROW()&lt;=B$3,INDEX(FP!E:E,B$2+ROW()-1),"")</f>
        <v/>
      </c>
      <c r="D62" s="302" t="str">
        <f>IF(ROW()&lt;=B$3,INDEX(FP!F:F,B$2+ROW()-1),"")</f>
        <v/>
      </c>
      <c r="E62" s="302" t="str">
        <f>IF(ROW()&lt;=B$3,INDEX(FP!G:G,B$2+ROW()-1),"")</f>
        <v/>
      </c>
      <c r="F62" s="302"/>
      <c r="G62" s="303" t="str">
        <f>IF(ROW()&lt;=B$3,INDEX(FP!C:C,B$2+ROW()-1),"")</f>
        <v/>
      </c>
      <c r="H62" s="304" t="str">
        <f t="shared" si="3"/>
        <v/>
      </c>
      <c r="I62" s="305" t="str">
        <f t="shared" si="4"/>
        <v/>
      </c>
      <c r="J62" s="141" t="str">
        <f t="shared" si="2"/>
        <v/>
      </c>
      <c r="K62" s="132">
        <v>99</v>
      </c>
      <c r="L62" s="127" t="s">
        <v>774</v>
      </c>
      <c r="M62" s="126" t="s">
        <v>781</v>
      </c>
      <c r="N62" s="117"/>
      <c r="O62" s="117"/>
      <c r="P62" s="117"/>
      <c r="Q62" s="117"/>
      <c r="R62" s="117"/>
      <c r="S62" s="117"/>
      <c r="T62" s="117"/>
      <c r="U62" s="117"/>
      <c r="V62" s="117"/>
      <c r="W62" s="117"/>
      <c r="X62" s="117"/>
    </row>
    <row r="63" spans="1:24" s="6" customFormat="1" ht="10.8" hidden="1" thickBot="1">
      <c r="A63" s="308" t="str">
        <f>IF(ROW()&lt;=B$3,INDEX(FP!F:F,B$2+ROW()-1)&amp;" - "&amp;INDEX(FP!C:C,B$2+ROW()-1),"")</f>
        <v/>
      </c>
      <c r="B63" s="311"/>
      <c r="C63" s="310" t="str">
        <f>IF(ROW()&lt;=B$3,INDEX(FP!E:E,B$2+ROW()-1),"")</f>
        <v/>
      </c>
      <c r="D63" s="302" t="str">
        <f>IF(ROW()&lt;=B$3,INDEX(FP!F:F,B$2+ROW()-1),"")</f>
        <v/>
      </c>
      <c r="E63" s="302" t="str">
        <f>IF(ROW()&lt;=B$3,INDEX(FP!G:G,B$2+ROW()-1),"")</f>
        <v/>
      </c>
      <c r="F63" s="302"/>
      <c r="G63" s="303" t="str">
        <f>IF(ROW()&lt;=B$3,INDEX(FP!C:C,B$2+ROW()-1),"")</f>
        <v/>
      </c>
      <c r="H63" s="304" t="str">
        <f t="shared" si="3"/>
        <v/>
      </c>
      <c r="I63" s="305" t="str">
        <f t="shared" si="4"/>
        <v/>
      </c>
      <c r="J63" s="141" t="str">
        <f t="shared" si="2"/>
        <v/>
      </c>
      <c r="K63" s="132">
        <v>99</v>
      </c>
      <c r="L63" s="125" t="str">
        <f>$A62</f>
        <v/>
      </c>
      <c r="M63" s="125">
        <v>99</v>
      </c>
      <c r="N63" s="117"/>
      <c r="O63" s="117"/>
      <c r="P63" s="117"/>
      <c r="Q63" s="117"/>
      <c r="R63" s="117"/>
      <c r="S63" s="117"/>
      <c r="T63" s="117"/>
      <c r="U63" s="117"/>
      <c r="V63" s="117"/>
      <c r="W63" s="117"/>
      <c r="X63" s="117"/>
    </row>
    <row r="64" spans="1:24" s="6" customFormat="1" ht="10.8" hidden="1" thickBot="1">
      <c r="A64" s="308" t="str">
        <f>IF(ROW()&lt;=B$3,INDEX(FP!F:F,B$2+ROW()-1)&amp;" - "&amp;INDEX(FP!C:C,B$2+ROW()-1),"")</f>
        <v/>
      </c>
      <c r="B64" s="311"/>
      <c r="C64" s="310" t="str">
        <f>IF(ROW()&lt;=B$3,INDEX(FP!E:E,B$2+ROW()-1),"")</f>
        <v/>
      </c>
      <c r="D64" s="302" t="str">
        <f>IF(ROW()&lt;=B$3,INDEX(FP!F:F,B$2+ROW()-1),"")</f>
        <v/>
      </c>
      <c r="E64" s="302" t="str">
        <f>IF(ROW()&lt;=B$3,INDEX(FP!G:G,B$2+ROW()-1),"")</f>
        <v/>
      </c>
      <c r="F64" s="302"/>
      <c r="G64" s="303" t="str">
        <f>IF(ROW()&lt;=B$3,INDEX(FP!C:C,B$2+ROW()-1),"")</f>
        <v/>
      </c>
      <c r="H64" s="304" t="str">
        <f t="shared" si="3"/>
        <v/>
      </c>
      <c r="I64" s="305" t="str">
        <f t="shared" si="4"/>
        <v/>
      </c>
      <c r="J64" s="141" t="str">
        <f t="shared" si="2"/>
        <v/>
      </c>
      <c r="K64" s="132">
        <v>99</v>
      </c>
      <c r="L64" s="133" t="s">
        <v>774</v>
      </c>
      <c r="M64" s="134" t="s">
        <v>781</v>
      </c>
      <c r="N64" s="117"/>
      <c r="O64" s="117"/>
      <c r="P64" s="117"/>
      <c r="Q64" s="117"/>
      <c r="R64" s="117"/>
      <c r="S64" s="117"/>
      <c r="T64" s="117"/>
      <c r="U64" s="117"/>
      <c r="V64" s="117"/>
      <c r="W64" s="117"/>
      <c r="X64" s="117"/>
    </row>
    <row r="65" spans="1:24" s="6" customFormat="1" ht="10.8" hidden="1" thickBot="1">
      <c r="A65" s="308" t="str">
        <f>IF(ROW()&lt;=B$3,INDEX(FP!F:F,B$2+ROW()-1)&amp;" - "&amp;INDEX(FP!C:C,B$2+ROW()-1),"")</f>
        <v/>
      </c>
      <c r="B65" s="311"/>
      <c r="C65" s="310" t="str">
        <f>IF(ROW()&lt;=B$3,INDEX(FP!E:E,B$2+ROW()-1),"")</f>
        <v/>
      </c>
      <c r="D65" s="302" t="str">
        <f>IF(ROW()&lt;=B$3,INDEX(FP!F:F,B$2+ROW()-1),"")</f>
        <v/>
      </c>
      <c r="E65" s="302" t="str">
        <f>IF(ROW()&lt;=B$3,INDEX(FP!G:G,B$2+ROW()-1),"")</f>
        <v/>
      </c>
      <c r="F65" s="302"/>
      <c r="G65" s="303" t="str">
        <f>IF(ROW()&lt;=B$3,INDEX(FP!C:C,B$2+ROW()-1),"")</f>
        <v/>
      </c>
      <c r="H65" s="304" t="str">
        <f t="shared" ref="H65:H94" si="5">IF(ROW()&lt;=B$3,SUMIF(A$107:A$9962,A65,H$107:H$9962),"")</f>
        <v/>
      </c>
      <c r="I65" s="305" t="str">
        <f t="shared" ref="I65:I94" si="6">IF(ROW()&lt;=B$3,SUMIFS(H$103:H$49962,A$103:A$49962,J65,I$103:I$49962,K65),"")</f>
        <v/>
      </c>
      <c r="J65" s="141" t="str">
        <f t="shared" si="2"/>
        <v/>
      </c>
      <c r="K65" s="132">
        <v>99</v>
      </c>
      <c r="L65" s="135" t="str">
        <f>$A64</f>
        <v/>
      </c>
      <c r="M65" s="136">
        <v>99</v>
      </c>
      <c r="N65" s="117"/>
      <c r="O65" s="117"/>
      <c r="P65" s="117"/>
      <c r="Q65" s="117"/>
      <c r="R65" s="117"/>
      <c r="S65" s="117"/>
      <c r="T65" s="117"/>
      <c r="U65" s="117"/>
      <c r="V65" s="117"/>
      <c r="W65" s="117"/>
      <c r="X65" s="117"/>
    </row>
    <row r="66" spans="1:24" s="6" customFormat="1" ht="10.8" hidden="1" thickBot="1">
      <c r="A66" s="308" t="str">
        <f>IF(ROW()&lt;=B$3,INDEX(FP!F:F,B$2+ROW()-1)&amp;" - "&amp;INDEX(FP!C:C,B$2+ROW()-1),"")</f>
        <v/>
      </c>
      <c r="B66" s="311"/>
      <c r="C66" s="310" t="str">
        <f>IF(ROW()&lt;=B$3,INDEX(FP!E:E,B$2+ROW()-1),"")</f>
        <v/>
      </c>
      <c r="D66" s="302" t="str">
        <f>IF(ROW()&lt;=B$3,INDEX(FP!F:F,B$2+ROW()-1),"")</f>
        <v/>
      </c>
      <c r="E66" s="302" t="str">
        <f>IF(ROW()&lt;=B$3,INDEX(FP!G:G,B$2+ROW()-1),"")</f>
        <v/>
      </c>
      <c r="F66" s="302"/>
      <c r="G66" s="303" t="str">
        <f>IF(ROW()&lt;=B$3,INDEX(FP!C:C,B$2+ROW()-1),"")</f>
        <v/>
      </c>
      <c r="H66" s="304" t="str">
        <f t="shared" si="5"/>
        <v/>
      </c>
      <c r="I66" s="305" t="str">
        <f t="shared" si="6"/>
        <v/>
      </c>
      <c r="J66" s="141" t="str">
        <f t="shared" si="2"/>
        <v/>
      </c>
      <c r="K66" s="132">
        <v>99</v>
      </c>
      <c r="L66" s="127" t="s">
        <v>774</v>
      </c>
      <c r="M66" s="126" t="s">
        <v>781</v>
      </c>
      <c r="N66" s="117"/>
      <c r="O66" s="117"/>
      <c r="P66" s="117"/>
      <c r="Q66" s="117"/>
      <c r="R66" s="117"/>
      <c r="S66" s="117"/>
      <c r="T66" s="117"/>
      <c r="U66" s="117"/>
      <c r="V66" s="117"/>
      <c r="W66" s="117"/>
      <c r="X66" s="117"/>
    </row>
    <row r="67" spans="1:24" s="6" customFormat="1" ht="10.8" hidden="1" thickBot="1">
      <c r="A67" s="308" t="str">
        <f>IF(ROW()&lt;=B$3,INDEX(FP!F:F,B$2+ROW()-1)&amp;" - "&amp;INDEX(FP!C:C,B$2+ROW()-1),"")</f>
        <v/>
      </c>
      <c r="B67" s="311"/>
      <c r="C67" s="310" t="str">
        <f>IF(ROW()&lt;=B$3,INDEX(FP!E:E,B$2+ROW()-1),"")</f>
        <v/>
      </c>
      <c r="D67" s="302" t="str">
        <f>IF(ROW()&lt;=B$3,INDEX(FP!F:F,B$2+ROW()-1),"")</f>
        <v/>
      </c>
      <c r="E67" s="302" t="str">
        <f>IF(ROW()&lt;=B$3,INDEX(FP!G:G,B$2+ROW()-1),"")</f>
        <v/>
      </c>
      <c r="F67" s="302"/>
      <c r="G67" s="303" t="str">
        <f>IF(ROW()&lt;=B$3,INDEX(FP!C:C,B$2+ROW()-1),"")</f>
        <v/>
      </c>
      <c r="H67" s="304" t="str">
        <f t="shared" si="5"/>
        <v/>
      </c>
      <c r="I67" s="305" t="str">
        <f t="shared" si="6"/>
        <v/>
      </c>
      <c r="J67" s="141" t="str">
        <f t="shared" ref="J67:J94" si="7">$A67</f>
        <v/>
      </c>
      <c r="K67" s="132">
        <v>99</v>
      </c>
      <c r="L67" s="125" t="str">
        <f>$A66</f>
        <v/>
      </c>
      <c r="M67" s="125">
        <v>99</v>
      </c>
      <c r="N67" s="117"/>
      <c r="O67" s="117"/>
      <c r="P67" s="117"/>
      <c r="Q67" s="117"/>
      <c r="R67" s="117"/>
      <c r="S67" s="117"/>
      <c r="T67" s="117"/>
      <c r="U67" s="117"/>
      <c r="V67" s="117"/>
      <c r="W67" s="117"/>
      <c r="X67" s="117"/>
    </row>
    <row r="68" spans="1:24" s="6" customFormat="1" ht="10.8" hidden="1" thickBot="1">
      <c r="A68" s="308" t="str">
        <f>IF(ROW()&lt;=B$3,INDEX(FP!F:F,B$2+ROW()-1)&amp;" - "&amp;INDEX(FP!C:C,B$2+ROW()-1),"")</f>
        <v/>
      </c>
      <c r="B68" s="311"/>
      <c r="C68" s="310" t="str">
        <f>IF(ROW()&lt;=B$3,INDEX(FP!E:E,B$2+ROW()-1),"")</f>
        <v/>
      </c>
      <c r="D68" s="302" t="str">
        <f>IF(ROW()&lt;=B$3,INDEX(FP!F:F,B$2+ROW()-1),"")</f>
        <v/>
      </c>
      <c r="E68" s="302" t="str">
        <f>IF(ROW()&lt;=B$3,INDEX(FP!G:G,B$2+ROW()-1),"")</f>
        <v/>
      </c>
      <c r="F68" s="302"/>
      <c r="G68" s="303" t="str">
        <f>IF(ROW()&lt;=B$3,INDEX(FP!C:C,B$2+ROW()-1),"")</f>
        <v/>
      </c>
      <c r="H68" s="304" t="str">
        <f t="shared" si="5"/>
        <v/>
      </c>
      <c r="I68" s="305" t="str">
        <f t="shared" si="6"/>
        <v/>
      </c>
      <c r="J68" s="141" t="str">
        <f t="shared" si="7"/>
        <v/>
      </c>
      <c r="K68" s="132">
        <v>99</v>
      </c>
      <c r="L68" s="133" t="s">
        <v>774</v>
      </c>
      <c r="M68" s="134" t="s">
        <v>781</v>
      </c>
      <c r="N68" s="117"/>
      <c r="O68" s="117"/>
      <c r="P68" s="117"/>
      <c r="Q68" s="117"/>
      <c r="R68" s="117"/>
      <c r="S68" s="117"/>
      <c r="T68" s="117"/>
      <c r="U68" s="117"/>
      <c r="V68" s="117"/>
      <c r="W68" s="117"/>
      <c r="X68" s="117"/>
    </row>
    <row r="69" spans="1:24" s="6" customFormat="1" ht="10.8" hidden="1" thickBot="1">
      <c r="A69" s="308" t="str">
        <f>IF(ROW()&lt;=B$3,INDEX(FP!F:F,B$2+ROW()-1)&amp;" - "&amp;INDEX(FP!C:C,B$2+ROW()-1),"")</f>
        <v/>
      </c>
      <c r="B69" s="311"/>
      <c r="C69" s="310" t="str">
        <f>IF(ROW()&lt;=B$3,INDEX(FP!E:E,B$2+ROW()-1),"")</f>
        <v/>
      </c>
      <c r="D69" s="302" t="str">
        <f>IF(ROW()&lt;=B$3,INDEX(FP!F:F,B$2+ROW()-1),"")</f>
        <v/>
      </c>
      <c r="E69" s="302" t="str">
        <f>IF(ROW()&lt;=B$3,INDEX(FP!G:G,B$2+ROW()-1),"")</f>
        <v/>
      </c>
      <c r="F69" s="302"/>
      <c r="G69" s="303" t="str">
        <f>IF(ROW()&lt;=B$3,INDEX(FP!C:C,B$2+ROW()-1),"")</f>
        <v/>
      </c>
      <c r="H69" s="304" t="str">
        <f t="shared" si="5"/>
        <v/>
      </c>
      <c r="I69" s="305" t="str">
        <f t="shared" si="6"/>
        <v/>
      </c>
      <c r="J69" s="141" t="str">
        <f t="shared" si="7"/>
        <v/>
      </c>
      <c r="K69" s="132">
        <v>99</v>
      </c>
      <c r="L69" s="135" t="str">
        <f>$A68</f>
        <v/>
      </c>
      <c r="M69" s="136">
        <v>99</v>
      </c>
      <c r="N69" s="117"/>
      <c r="O69" s="117"/>
      <c r="P69" s="117"/>
      <c r="Q69" s="117"/>
      <c r="R69" s="117"/>
      <c r="S69" s="117"/>
      <c r="T69" s="117"/>
      <c r="U69" s="117"/>
      <c r="V69" s="117"/>
      <c r="W69" s="117"/>
      <c r="X69" s="117"/>
    </row>
    <row r="70" spans="1:24" s="6" customFormat="1" ht="10.8" hidden="1" thickBot="1">
      <c r="A70" s="308" t="str">
        <f>IF(ROW()&lt;=B$3,INDEX(FP!F:F,B$2+ROW()-1)&amp;" - "&amp;INDEX(FP!C:C,B$2+ROW()-1),"")</f>
        <v/>
      </c>
      <c r="B70" s="311"/>
      <c r="C70" s="310" t="str">
        <f>IF(ROW()&lt;=B$3,INDEX(FP!E:E,B$2+ROW()-1),"")</f>
        <v/>
      </c>
      <c r="D70" s="302" t="str">
        <f>IF(ROW()&lt;=B$3,INDEX(FP!F:F,B$2+ROW()-1),"")</f>
        <v/>
      </c>
      <c r="E70" s="302" t="str">
        <f>IF(ROW()&lt;=B$3,INDEX(FP!G:G,B$2+ROW()-1),"")</f>
        <v/>
      </c>
      <c r="F70" s="302"/>
      <c r="G70" s="303" t="str">
        <f>IF(ROW()&lt;=B$3,INDEX(FP!C:C,B$2+ROW()-1),"")</f>
        <v/>
      </c>
      <c r="H70" s="304" t="str">
        <f t="shared" si="5"/>
        <v/>
      </c>
      <c r="I70" s="305" t="str">
        <f t="shared" si="6"/>
        <v/>
      </c>
      <c r="J70" s="141" t="str">
        <f t="shared" si="7"/>
        <v/>
      </c>
      <c r="K70" s="132">
        <v>99</v>
      </c>
      <c r="L70" s="127" t="s">
        <v>774</v>
      </c>
      <c r="M70" s="126" t="s">
        <v>781</v>
      </c>
      <c r="N70" s="117"/>
      <c r="O70" s="117"/>
      <c r="P70" s="117"/>
      <c r="Q70" s="117"/>
      <c r="R70" s="117"/>
      <c r="S70" s="117"/>
      <c r="T70" s="117"/>
      <c r="U70" s="117"/>
      <c r="V70" s="117"/>
      <c r="W70" s="117"/>
      <c r="X70" s="117"/>
    </row>
    <row r="71" spans="1:24" s="6" customFormat="1" ht="10.8" hidden="1" thickBot="1">
      <c r="A71" s="308" t="str">
        <f>IF(ROW()&lt;=B$3,INDEX(FP!F:F,B$2+ROW()-1)&amp;" - "&amp;INDEX(FP!C:C,B$2+ROW()-1),"")</f>
        <v/>
      </c>
      <c r="B71" s="311"/>
      <c r="C71" s="310" t="str">
        <f>IF(ROW()&lt;=B$3,INDEX(FP!E:E,B$2+ROW()-1),"")</f>
        <v/>
      </c>
      <c r="D71" s="302" t="str">
        <f>IF(ROW()&lt;=B$3,INDEX(FP!F:F,B$2+ROW()-1),"")</f>
        <v/>
      </c>
      <c r="E71" s="302" t="str">
        <f>IF(ROW()&lt;=B$3,INDEX(FP!G:G,B$2+ROW()-1),"")</f>
        <v/>
      </c>
      <c r="F71" s="302"/>
      <c r="G71" s="303" t="str">
        <f>IF(ROW()&lt;=B$3,INDEX(FP!C:C,B$2+ROW()-1),"")</f>
        <v/>
      </c>
      <c r="H71" s="304" t="str">
        <f t="shared" si="5"/>
        <v/>
      </c>
      <c r="I71" s="305" t="str">
        <f t="shared" si="6"/>
        <v/>
      </c>
      <c r="J71" s="141" t="str">
        <f t="shared" si="7"/>
        <v/>
      </c>
      <c r="K71" s="132">
        <v>99</v>
      </c>
      <c r="L71" s="125" t="str">
        <f>$A70</f>
        <v/>
      </c>
      <c r="M71" s="125">
        <v>99</v>
      </c>
      <c r="N71" s="117"/>
      <c r="O71" s="117"/>
      <c r="P71" s="117"/>
      <c r="Q71" s="117"/>
      <c r="R71" s="117"/>
      <c r="S71" s="117"/>
      <c r="T71" s="117"/>
      <c r="U71" s="117"/>
      <c r="V71" s="117"/>
      <c r="W71" s="117"/>
      <c r="X71" s="117"/>
    </row>
    <row r="72" spans="1:24" s="6" customFormat="1" ht="10.8" hidden="1" thickBot="1">
      <c r="A72" s="308" t="str">
        <f>IF(ROW()&lt;=B$3,INDEX(FP!F:F,B$2+ROW()-1)&amp;" - "&amp;INDEX(FP!C:C,B$2+ROW()-1),"")</f>
        <v/>
      </c>
      <c r="B72" s="311"/>
      <c r="C72" s="310" t="str">
        <f>IF(ROW()&lt;=B$3,INDEX(FP!E:E,B$2+ROW()-1),"")</f>
        <v/>
      </c>
      <c r="D72" s="302" t="str">
        <f>IF(ROW()&lt;=B$3,INDEX(FP!F:F,B$2+ROW()-1),"")</f>
        <v/>
      </c>
      <c r="E72" s="302" t="str">
        <f>IF(ROW()&lt;=B$3,INDEX(FP!G:G,B$2+ROW()-1),"")</f>
        <v/>
      </c>
      <c r="F72" s="302"/>
      <c r="G72" s="303" t="str">
        <f>IF(ROW()&lt;=B$3,INDEX(FP!C:C,B$2+ROW()-1),"")</f>
        <v/>
      </c>
      <c r="H72" s="304" t="str">
        <f t="shared" si="5"/>
        <v/>
      </c>
      <c r="I72" s="305" t="str">
        <f t="shared" si="6"/>
        <v/>
      </c>
      <c r="J72" s="141" t="str">
        <f t="shared" si="7"/>
        <v/>
      </c>
      <c r="K72" s="132">
        <v>99</v>
      </c>
      <c r="L72" s="133" t="s">
        <v>774</v>
      </c>
      <c r="M72" s="134" t="s">
        <v>781</v>
      </c>
      <c r="N72" s="117"/>
      <c r="O72" s="117"/>
      <c r="P72" s="117"/>
      <c r="Q72" s="117"/>
      <c r="R72" s="117"/>
      <c r="S72" s="117"/>
      <c r="T72" s="117"/>
      <c r="U72" s="117"/>
      <c r="V72" s="117"/>
      <c r="W72" s="117"/>
      <c r="X72" s="117"/>
    </row>
    <row r="73" spans="1:24" s="6" customFormat="1" ht="10.8" hidden="1" thickBot="1">
      <c r="A73" s="308" t="str">
        <f>IF(ROW()&lt;=B$3,INDEX(FP!F:F,B$2+ROW()-1)&amp;" - "&amp;INDEX(FP!C:C,B$2+ROW()-1),"")</f>
        <v/>
      </c>
      <c r="B73" s="311"/>
      <c r="C73" s="310" t="str">
        <f>IF(ROW()&lt;=B$3,INDEX(FP!E:E,B$2+ROW()-1),"")</f>
        <v/>
      </c>
      <c r="D73" s="302" t="str">
        <f>IF(ROW()&lt;=B$3,INDEX(FP!F:F,B$2+ROW()-1),"")</f>
        <v/>
      </c>
      <c r="E73" s="302" t="str">
        <f>IF(ROW()&lt;=B$3,INDEX(FP!G:G,B$2+ROW()-1),"")</f>
        <v/>
      </c>
      <c r="F73" s="302"/>
      <c r="G73" s="303" t="str">
        <f>IF(ROW()&lt;=B$3,INDEX(FP!C:C,B$2+ROW()-1),"")</f>
        <v/>
      </c>
      <c r="H73" s="304" t="str">
        <f t="shared" si="5"/>
        <v/>
      </c>
      <c r="I73" s="305" t="str">
        <f t="shared" si="6"/>
        <v/>
      </c>
      <c r="J73" s="141" t="str">
        <f t="shared" si="7"/>
        <v/>
      </c>
      <c r="K73" s="132">
        <v>99</v>
      </c>
      <c r="L73" s="135" t="str">
        <f>$A72</f>
        <v/>
      </c>
      <c r="M73" s="136">
        <v>99</v>
      </c>
      <c r="N73" s="117"/>
      <c r="O73" s="117"/>
      <c r="P73" s="117"/>
      <c r="Q73" s="117"/>
      <c r="R73" s="117"/>
      <c r="S73" s="117"/>
      <c r="T73" s="117"/>
      <c r="U73" s="117"/>
      <c r="V73" s="117"/>
      <c r="W73" s="117"/>
      <c r="X73" s="117"/>
    </row>
    <row r="74" spans="1:24" s="6" customFormat="1" ht="10.8" hidden="1" thickBot="1">
      <c r="A74" s="308" t="str">
        <f>IF(ROW()&lt;=B$3,INDEX(FP!F:F,B$2+ROW()-1)&amp;" - "&amp;INDEX(FP!C:C,B$2+ROW()-1),"")</f>
        <v/>
      </c>
      <c r="B74" s="311"/>
      <c r="C74" s="310" t="str">
        <f>IF(ROW()&lt;=B$3,INDEX(FP!E:E,B$2+ROW()-1),"")</f>
        <v/>
      </c>
      <c r="D74" s="302" t="str">
        <f>IF(ROW()&lt;=B$3,INDEX(FP!F:F,B$2+ROW()-1),"")</f>
        <v/>
      </c>
      <c r="E74" s="302" t="str">
        <f>IF(ROW()&lt;=B$3,INDEX(FP!G:G,B$2+ROW()-1),"")</f>
        <v/>
      </c>
      <c r="F74" s="302"/>
      <c r="G74" s="303" t="str">
        <f>IF(ROW()&lt;=B$3,INDEX(FP!C:C,B$2+ROW()-1),"")</f>
        <v/>
      </c>
      <c r="H74" s="304" t="str">
        <f t="shared" si="5"/>
        <v/>
      </c>
      <c r="I74" s="305" t="str">
        <f t="shared" si="6"/>
        <v/>
      </c>
      <c r="J74" s="141" t="str">
        <f t="shared" si="7"/>
        <v/>
      </c>
      <c r="K74" s="132">
        <v>99</v>
      </c>
      <c r="L74" s="127" t="s">
        <v>774</v>
      </c>
      <c r="M74" s="126" t="s">
        <v>781</v>
      </c>
      <c r="N74" s="117"/>
      <c r="O74" s="117"/>
      <c r="P74" s="117"/>
      <c r="Q74" s="117"/>
      <c r="R74" s="117"/>
      <c r="S74" s="117"/>
      <c r="T74" s="117"/>
      <c r="U74" s="117"/>
      <c r="V74" s="117"/>
      <c r="W74" s="117"/>
      <c r="X74" s="117"/>
    </row>
    <row r="75" spans="1:24" s="6" customFormat="1" ht="10.8" hidden="1" thickBot="1">
      <c r="A75" s="308" t="str">
        <f>IF(ROW()&lt;=B$3,INDEX(FP!F:F,B$2+ROW()-1)&amp;" - "&amp;INDEX(FP!C:C,B$2+ROW()-1),"")</f>
        <v/>
      </c>
      <c r="B75" s="311"/>
      <c r="C75" s="310" t="str">
        <f>IF(ROW()&lt;=B$3,INDEX(FP!E:E,B$2+ROW()-1),"")</f>
        <v/>
      </c>
      <c r="D75" s="302" t="str">
        <f>IF(ROW()&lt;=B$3,INDEX(FP!F:F,B$2+ROW()-1),"")</f>
        <v/>
      </c>
      <c r="E75" s="302" t="str">
        <f>IF(ROW()&lt;=B$3,INDEX(FP!G:G,B$2+ROW()-1),"")</f>
        <v/>
      </c>
      <c r="F75" s="302"/>
      <c r="G75" s="303" t="str">
        <f>IF(ROW()&lt;=B$3,INDEX(FP!C:C,B$2+ROW()-1),"")</f>
        <v/>
      </c>
      <c r="H75" s="304" t="str">
        <f t="shared" si="5"/>
        <v/>
      </c>
      <c r="I75" s="305" t="str">
        <f t="shared" si="6"/>
        <v/>
      </c>
      <c r="J75" s="141" t="str">
        <f t="shared" si="7"/>
        <v/>
      </c>
      <c r="K75" s="132">
        <v>99</v>
      </c>
      <c r="L75" s="125" t="str">
        <f>$A74</f>
        <v/>
      </c>
      <c r="M75" s="125">
        <v>99</v>
      </c>
      <c r="N75" s="117"/>
      <c r="O75" s="117"/>
      <c r="P75" s="117"/>
      <c r="Q75" s="117"/>
      <c r="R75" s="117"/>
      <c r="S75" s="117"/>
      <c r="T75" s="117"/>
      <c r="U75" s="117"/>
      <c r="V75" s="117"/>
      <c r="W75" s="117"/>
      <c r="X75" s="117"/>
    </row>
    <row r="76" spans="1:24" s="6" customFormat="1" ht="10.8" hidden="1" thickBot="1">
      <c r="A76" s="308" t="str">
        <f>IF(ROW()&lt;=B$3,INDEX(FP!F:F,B$2+ROW()-1)&amp;" - "&amp;INDEX(FP!C:C,B$2+ROW()-1),"")</f>
        <v/>
      </c>
      <c r="B76" s="311"/>
      <c r="C76" s="310" t="str">
        <f>IF(ROW()&lt;=B$3,INDEX(FP!E:E,B$2+ROW()-1),"")</f>
        <v/>
      </c>
      <c r="D76" s="302" t="str">
        <f>IF(ROW()&lt;=B$3,INDEX(FP!F:F,B$2+ROW()-1),"")</f>
        <v/>
      </c>
      <c r="E76" s="302" t="str">
        <f>IF(ROW()&lt;=B$3,INDEX(FP!G:G,B$2+ROW()-1),"")</f>
        <v/>
      </c>
      <c r="F76" s="302"/>
      <c r="G76" s="303" t="str">
        <f>IF(ROW()&lt;=B$3,INDEX(FP!C:C,B$2+ROW()-1),"")</f>
        <v/>
      </c>
      <c r="H76" s="304" t="str">
        <f t="shared" si="5"/>
        <v/>
      </c>
      <c r="I76" s="305" t="str">
        <f t="shared" si="6"/>
        <v/>
      </c>
      <c r="J76" s="141" t="str">
        <f t="shared" si="7"/>
        <v/>
      </c>
      <c r="K76" s="132">
        <v>99</v>
      </c>
      <c r="L76" s="133" t="s">
        <v>774</v>
      </c>
      <c r="M76" s="134" t="s">
        <v>781</v>
      </c>
      <c r="N76" s="117"/>
      <c r="O76" s="117"/>
      <c r="P76" s="117"/>
      <c r="Q76" s="117"/>
      <c r="R76" s="117"/>
      <c r="S76" s="117"/>
      <c r="T76" s="117"/>
      <c r="U76" s="117"/>
      <c r="V76" s="117"/>
      <c r="W76" s="117"/>
      <c r="X76" s="117"/>
    </row>
    <row r="77" spans="1:24" s="6" customFormat="1" ht="10.8" hidden="1" thickBot="1">
      <c r="A77" s="308" t="str">
        <f>IF(ROW()&lt;=B$3,INDEX(FP!F:F,B$2+ROW()-1)&amp;" - "&amp;INDEX(FP!C:C,B$2+ROW()-1),"")</f>
        <v/>
      </c>
      <c r="B77" s="311"/>
      <c r="C77" s="310" t="str">
        <f>IF(ROW()&lt;=B$3,INDEX(FP!E:E,B$2+ROW()-1),"")</f>
        <v/>
      </c>
      <c r="D77" s="302" t="str">
        <f>IF(ROW()&lt;=B$3,INDEX(FP!F:F,B$2+ROW()-1),"")</f>
        <v/>
      </c>
      <c r="E77" s="302" t="str">
        <f>IF(ROW()&lt;=B$3,INDEX(FP!G:G,B$2+ROW()-1),"")</f>
        <v/>
      </c>
      <c r="F77" s="302"/>
      <c r="G77" s="303" t="str">
        <f>IF(ROW()&lt;=B$3,INDEX(FP!C:C,B$2+ROW()-1),"")</f>
        <v/>
      </c>
      <c r="H77" s="304" t="str">
        <f t="shared" si="5"/>
        <v/>
      </c>
      <c r="I77" s="305" t="str">
        <f t="shared" si="6"/>
        <v/>
      </c>
      <c r="J77" s="141" t="str">
        <f t="shared" si="7"/>
        <v/>
      </c>
      <c r="K77" s="132">
        <v>99</v>
      </c>
      <c r="L77" s="135" t="str">
        <f>$A76</f>
        <v/>
      </c>
      <c r="M77" s="136">
        <v>99</v>
      </c>
      <c r="N77" s="117"/>
      <c r="O77" s="117"/>
      <c r="P77" s="117"/>
      <c r="Q77" s="117"/>
      <c r="R77" s="117"/>
      <c r="S77" s="117"/>
      <c r="T77" s="117"/>
      <c r="U77" s="117"/>
      <c r="V77" s="117"/>
      <c r="W77" s="117"/>
      <c r="X77" s="117"/>
    </row>
    <row r="78" spans="1:24" s="6" customFormat="1" ht="10.8" hidden="1" thickBot="1">
      <c r="A78" s="308" t="str">
        <f>IF(ROW()&lt;=B$3,INDEX(FP!F:F,B$2+ROW()-1)&amp;" - "&amp;INDEX(FP!C:C,B$2+ROW()-1),"")</f>
        <v/>
      </c>
      <c r="B78" s="311"/>
      <c r="C78" s="310" t="str">
        <f>IF(ROW()&lt;=B$3,INDEX(FP!E:E,B$2+ROW()-1),"")</f>
        <v/>
      </c>
      <c r="D78" s="302" t="str">
        <f>IF(ROW()&lt;=B$3,INDEX(FP!F:F,B$2+ROW()-1),"")</f>
        <v/>
      </c>
      <c r="E78" s="302" t="str">
        <f>IF(ROW()&lt;=B$3,INDEX(FP!G:G,B$2+ROW()-1),"")</f>
        <v/>
      </c>
      <c r="F78" s="302"/>
      <c r="G78" s="303" t="str">
        <f>IF(ROW()&lt;=B$3,INDEX(FP!C:C,B$2+ROW()-1),"")</f>
        <v/>
      </c>
      <c r="H78" s="304" t="str">
        <f t="shared" si="5"/>
        <v/>
      </c>
      <c r="I78" s="305" t="str">
        <f t="shared" si="6"/>
        <v/>
      </c>
      <c r="J78" s="141" t="str">
        <f t="shared" si="7"/>
        <v/>
      </c>
      <c r="K78" s="132">
        <v>99</v>
      </c>
      <c r="L78" s="127" t="s">
        <v>774</v>
      </c>
      <c r="M78" s="126" t="s">
        <v>781</v>
      </c>
      <c r="N78" s="117"/>
      <c r="O78" s="117"/>
      <c r="P78" s="117"/>
      <c r="Q78" s="117"/>
      <c r="R78" s="117"/>
      <c r="S78" s="117"/>
      <c r="T78" s="117"/>
      <c r="U78" s="117"/>
      <c r="V78" s="117"/>
      <c r="W78" s="117"/>
      <c r="X78" s="117"/>
    </row>
    <row r="79" spans="1:24" s="6" customFormat="1" ht="10.8" hidden="1" thickBot="1">
      <c r="A79" s="308" t="str">
        <f>IF(ROW()&lt;=B$3,INDEX(FP!F:F,B$2+ROW()-1)&amp;" - "&amp;INDEX(FP!C:C,B$2+ROW()-1),"")</f>
        <v/>
      </c>
      <c r="B79" s="311"/>
      <c r="C79" s="310" t="str">
        <f>IF(ROW()&lt;=B$3,INDEX(FP!E:E,B$2+ROW()-1),"")</f>
        <v/>
      </c>
      <c r="D79" s="302" t="str">
        <f>IF(ROW()&lt;=B$3,INDEX(FP!F:F,B$2+ROW()-1),"")</f>
        <v/>
      </c>
      <c r="E79" s="302" t="str">
        <f>IF(ROW()&lt;=B$3,INDEX(FP!G:G,B$2+ROW()-1),"")</f>
        <v/>
      </c>
      <c r="F79" s="302"/>
      <c r="G79" s="303" t="str">
        <f>IF(ROW()&lt;=B$3,INDEX(FP!C:C,B$2+ROW()-1),"")</f>
        <v/>
      </c>
      <c r="H79" s="304" t="str">
        <f t="shared" si="5"/>
        <v/>
      </c>
      <c r="I79" s="305" t="str">
        <f t="shared" si="6"/>
        <v/>
      </c>
      <c r="J79" s="141" t="str">
        <f t="shared" si="7"/>
        <v/>
      </c>
      <c r="K79" s="132">
        <v>99</v>
      </c>
      <c r="L79" s="125" t="str">
        <f>$A78</f>
        <v/>
      </c>
      <c r="M79" s="125">
        <v>99</v>
      </c>
      <c r="N79" s="117"/>
      <c r="O79" s="117"/>
      <c r="P79" s="117"/>
      <c r="Q79" s="117"/>
      <c r="R79" s="117"/>
      <c r="S79" s="117"/>
      <c r="T79" s="117"/>
      <c r="U79" s="117"/>
      <c r="V79" s="117"/>
      <c r="W79" s="117"/>
      <c r="X79" s="117"/>
    </row>
    <row r="80" spans="1:24" s="6" customFormat="1" ht="10.8" hidden="1" thickBot="1">
      <c r="A80" s="308" t="str">
        <f>IF(ROW()&lt;=B$3,INDEX(FP!F:F,B$2+ROW()-1)&amp;" - "&amp;INDEX(FP!C:C,B$2+ROW()-1),"")</f>
        <v/>
      </c>
      <c r="B80" s="311"/>
      <c r="C80" s="310" t="str">
        <f>IF(ROW()&lt;=B$3,INDEX(FP!E:E,B$2+ROW()-1),"")</f>
        <v/>
      </c>
      <c r="D80" s="302" t="str">
        <f>IF(ROW()&lt;=B$3,INDEX(FP!F:F,B$2+ROW()-1),"")</f>
        <v/>
      </c>
      <c r="E80" s="302" t="str">
        <f>IF(ROW()&lt;=B$3,INDEX(FP!G:G,B$2+ROW()-1),"")</f>
        <v/>
      </c>
      <c r="F80" s="302"/>
      <c r="G80" s="303" t="str">
        <f>IF(ROW()&lt;=B$3,INDEX(FP!C:C,B$2+ROW()-1),"")</f>
        <v/>
      </c>
      <c r="H80" s="304" t="str">
        <f t="shared" si="5"/>
        <v/>
      </c>
      <c r="I80" s="305" t="str">
        <f t="shared" si="6"/>
        <v/>
      </c>
      <c r="J80" s="141" t="str">
        <f t="shared" si="7"/>
        <v/>
      </c>
      <c r="K80" s="132">
        <v>99</v>
      </c>
      <c r="L80" s="133" t="s">
        <v>774</v>
      </c>
      <c r="M80" s="134" t="s">
        <v>781</v>
      </c>
      <c r="N80" s="117"/>
      <c r="O80" s="117"/>
      <c r="P80" s="117"/>
      <c r="Q80" s="117"/>
      <c r="R80" s="117"/>
      <c r="S80" s="117"/>
      <c r="T80" s="117"/>
      <c r="U80" s="117"/>
      <c r="V80" s="117"/>
      <c r="W80" s="117"/>
      <c r="X80" s="117"/>
    </row>
    <row r="81" spans="1:24" s="6" customFormat="1" ht="10.8" hidden="1" thickBot="1">
      <c r="A81" s="308" t="str">
        <f>IF(ROW()&lt;=B$3,INDEX(FP!F:F,B$2+ROW()-1)&amp;" - "&amp;INDEX(FP!C:C,B$2+ROW()-1),"")</f>
        <v/>
      </c>
      <c r="B81" s="311"/>
      <c r="C81" s="310" t="str">
        <f>IF(ROW()&lt;=B$3,INDEX(FP!E:E,B$2+ROW()-1),"")</f>
        <v/>
      </c>
      <c r="D81" s="302" t="str">
        <f>IF(ROW()&lt;=B$3,INDEX(FP!F:F,B$2+ROW()-1),"")</f>
        <v/>
      </c>
      <c r="E81" s="302" t="str">
        <f>IF(ROW()&lt;=B$3,INDEX(FP!G:G,B$2+ROW()-1),"")</f>
        <v/>
      </c>
      <c r="F81" s="302"/>
      <c r="G81" s="303" t="str">
        <f>IF(ROW()&lt;=B$3,INDEX(FP!C:C,B$2+ROW()-1),"")</f>
        <v/>
      </c>
      <c r="H81" s="304" t="str">
        <f t="shared" si="5"/>
        <v/>
      </c>
      <c r="I81" s="305" t="str">
        <f t="shared" si="6"/>
        <v/>
      </c>
      <c r="J81" s="141" t="str">
        <f t="shared" si="7"/>
        <v/>
      </c>
      <c r="K81" s="132">
        <v>99</v>
      </c>
      <c r="L81" s="135" t="str">
        <f>$A80</f>
        <v/>
      </c>
      <c r="M81" s="136">
        <v>99</v>
      </c>
      <c r="N81" s="117"/>
      <c r="O81" s="117"/>
      <c r="P81" s="117"/>
      <c r="Q81" s="117"/>
      <c r="R81" s="117"/>
      <c r="S81" s="117"/>
      <c r="T81" s="117"/>
      <c r="U81" s="117"/>
      <c r="V81" s="117"/>
      <c r="W81" s="117"/>
      <c r="X81" s="117"/>
    </row>
    <row r="82" spans="1:24" s="6" customFormat="1" ht="10.8" hidden="1" thickBot="1">
      <c r="A82" s="308" t="str">
        <f>IF(ROW()&lt;=B$3,INDEX(FP!F:F,B$2+ROW()-1)&amp;" - "&amp;INDEX(FP!C:C,B$2+ROW()-1),"")</f>
        <v/>
      </c>
      <c r="B82" s="311"/>
      <c r="C82" s="310" t="str">
        <f>IF(ROW()&lt;=B$3,INDEX(FP!E:E,B$2+ROW()-1),"")</f>
        <v/>
      </c>
      <c r="D82" s="302" t="str">
        <f>IF(ROW()&lt;=B$3,INDEX(FP!F:F,B$2+ROW()-1),"")</f>
        <v/>
      </c>
      <c r="E82" s="302" t="str">
        <f>IF(ROW()&lt;=B$3,INDEX(FP!G:G,B$2+ROW()-1),"")</f>
        <v/>
      </c>
      <c r="F82" s="302"/>
      <c r="G82" s="303" t="str">
        <f>IF(ROW()&lt;=B$3,INDEX(FP!C:C,B$2+ROW()-1),"")</f>
        <v/>
      </c>
      <c r="H82" s="304" t="str">
        <f t="shared" si="5"/>
        <v/>
      </c>
      <c r="I82" s="305" t="str">
        <f t="shared" si="6"/>
        <v/>
      </c>
      <c r="J82" s="141" t="str">
        <f t="shared" si="7"/>
        <v/>
      </c>
      <c r="K82" s="132">
        <v>99</v>
      </c>
      <c r="L82" s="127" t="s">
        <v>774</v>
      </c>
      <c r="M82" s="126" t="s">
        <v>781</v>
      </c>
      <c r="N82" s="117"/>
      <c r="O82" s="117"/>
      <c r="P82" s="117"/>
      <c r="Q82" s="117"/>
      <c r="R82" s="117"/>
      <c r="S82" s="117"/>
      <c r="T82" s="117"/>
      <c r="U82" s="117"/>
      <c r="V82" s="117"/>
      <c r="W82" s="117"/>
      <c r="X82" s="117"/>
    </row>
    <row r="83" spans="1:24" s="6" customFormat="1" ht="10.8" hidden="1" thickBot="1">
      <c r="A83" s="308" t="str">
        <f>IF(ROW()&lt;=B$3,INDEX(FP!F:F,B$2+ROW()-1)&amp;" - "&amp;INDEX(FP!C:C,B$2+ROW()-1),"")</f>
        <v/>
      </c>
      <c r="B83" s="311"/>
      <c r="C83" s="310" t="str">
        <f>IF(ROW()&lt;=B$3,INDEX(FP!E:E,B$2+ROW()-1),"")</f>
        <v/>
      </c>
      <c r="D83" s="302" t="str">
        <f>IF(ROW()&lt;=B$3,INDEX(FP!F:F,B$2+ROW()-1),"")</f>
        <v/>
      </c>
      <c r="E83" s="302" t="str">
        <f>IF(ROW()&lt;=B$3,INDEX(FP!G:G,B$2+ROW()-1),"")</f>
        <v/>
      </c>
      <c r="F83" s="302"/>
      <c r="G83" s="303" t="str">
        <f>IF(ROW()&lt;=B$3,INDEX(FP!C:C,B$2+ROW()-1),"")</f>
        <v/>
      </c>
      <c r="H83" s="304" t="str">
        <f t="shared" si="5"/>
        <v/>
      </c>
      <c r="I83" s="305" t="str">
        <f t="shared" si="6"/>
        <v/>
      </c>
      <c r="J83" s="141" t="str">
        <f t="shared" si="7"/>
        <v/>
      </c>
      <c r="K83" s="132">
        <v>99</v>
      </c>
      <c r="L83" s="125" t="str">
        <f>$A82</f>
        <v/>
      </c>
      <c r="M83" s="125">
        <v>99</v>
      </c>
      <c r="N83" s="117"/>
      <c r="O83" s="117"/>
      <c r="P83" s="117"/>
      <c r="Q83" s="117"/>
      <c r="R83" s="117"/>
      <c r="S83" s="117"/>
      <c r="T83" s="117"/>
      <c r="U83" s="117"/>
      <c r="V83" s="117"/>
      <c r="W83" s="117"/>
      <c r="X83" s="117"/>
    </row>
    <row r="84" spans="1:24" s="6" customFormat="1" ht="10.8" hidden="1" thickBot="1">
      <c r="A84" s="308" t="str">
        <f>IF(ROW()&lt;=B$3,INDEX(FP!F:F,B$2+ROW()-1)&amp;" - "&amp;INDEX(FP!C:C,B$2+ROW()-1),"")</f>
        <v/>
      </c>
      <c r="B84" s="311"/>
      <c r="C84" s="310" t="str">
        <f>IF(ROW()&lt;=B$3,INDEX(FP!E:E,B$2+ROW()-1),"")</f>
        <v/>
      </c>
      <c r="D84" s="302" t="str">
        <f>IF(ROW()&lt;=B$3,INDEX(FP!F:F,B$2+ROW()-1),"")</f>
        <v/>
      </c>
      <c r="E84" s="302" t="str">
        <f>IF(ROW()&lt;=B$3,INDEX(FP!G:G,B$2+ROW()-1),"")</f>
        <v/>
      </c>
      <c r="F84" s="302"/>
      <c r="G84" s="303" t="str">
        <f>IF(ROW()&lt;=B$3,INDEX(FP!C:C,B$2+ROW()-1),"")</f>
        <v/>
      </c>
      <c r="H84" s="304" t="str">
        <f t="shared" si="5"/>
        <v/>
      </c>
      <c r="I84" s="305" t="str">
        <f t="shared" si="6"/>
        <v/>
      </c>
      <c r="J84" s="141" t="str">
        <f t="shared" si="7"/>
        <v/>
      </c>
      <c r="K84" s="132">
        <v>99</v>
      </c>
      <c r="L84" s="133" t="s">
        <v>774</v>
      </c>
      <c r="M84" s="134" t="s">
        <v>781</v>
      </c>
      <c r="N84" s="117"/>
      <c r="O84" s="117"/>
      <c r="P84" s="117"/>
      <c r="Q84" s="117"/>
      <c r="R84" s="117"/>
      <c r="S84" s="117"/>
      <c r="T84" s="117"/>
      <c r="U84" s="117"/>
      <c r="V84" s="117"/>
      <c r="W84" s="117"/>
      <c r="X84" s="117"/>
    </row>
    <row r="85" spans="1:24" s="6" customFormat="1" ht="10.8" hidden="1" thickBot="1">
      <c r="A85" s="308" t="str">
        <f>IF(ROW()&lt;=B$3,INDEX(FP!F:F,B$2+ROW()-1)&amp;" - "&amp;INDEX(FP!C:C,B$2+ROW()-1),"")</f>
        <v/>
      </c>
      <c r="B85" s="311"/>
      <c r="C85" s="310" t="str">
        <f>IF(ROW()&lt;=B$3,INDEX(FP!E:E,B$2+ROW()-1),"")</f>
        <v/>
      </c>
      <c r="D85" s="302" t="str">
        <f>IF(ROW()&lt;=B$3,INDEX(FP!F:F,B$2+ROW()-1),"")</f>
        <v/>
      </c>
      <c r="E85" s="302" t="str">
        <f>IF(ROW()&lt;=B$3,INDEX(FP!G:G,B$2+ROW()-1),"")</f>
        <v/>
      </c>
      <c r="F85" s="302"/>
      <c r="G85" s="303" t="str">
        <f>IF(ROW()&lt;=B$3,INDEX(FP!C:C,B$2+ROW()-1),"")</f>
        <v/>
      </c>
      <c r="H85" s="304" t="str">
        <f t="shared" si="5"/>
        <v/>
      </c>
      <c r="I85" s="305" t="str">
        <f t="shared" si="6"/>
        <v/>
      </c>
      <c r="J85" s="141" t="str">
        <f t="shared" si="7"/>
        <v/>
      </c>
      <c r="K85" s="132">
        <v>99</v>
      </c>
      <c r="L85" s="135" t="str">
        <f>$A84</f>
        <v/>
      </c>
      <c r="M85" s="136">
        <v>99</v>
      </c>
      <c r="N85" s="117"/>
      <c r="O85" s="117"/>
      <c r="P85" s="117"/>
      <c r="Q85" s="117"/>
      <c r="R85" s="117"/>
      <c r="S85" s="117"/>
      <c r="T85" s="117"/>
      <c r="U85" s="117"/>
      <c r="V85" s="117"/>
      <c r="W85" s="117"/>
      <c r="X85" s="117"/>
    </row>
    <row r="86" spans="1:24" s="6" customFormat="1" ht="10.8" hidden="1" thickBot="1">
      <c r="A86" s="308" t="str">
        <f>IF(ROW()&lt;=B$3,INDEX(FP!F:F,B$2+ROW()-1)&amp;" - "&amp;INDEX(FP!C:C,B$2+ROW()-1),"")</f>
        <v/>
      </c>
      <c r="B86" s="311"/>
      <c r="C86" s="310" t="str">
        <f>IF(ROW()&lt;=B$3,INDEX(FP!E:E,B$2+ROW()-1),"")</f>
        <v/>
      </c>
      <c r="D86" s="302" t="str">
        <f>IF(ROW()&lt;=B$3,INDEX(FP!F:F,B$2+ROW()-1),"")</f>
        <v/>
      </c>
      <c r="E86" s="302" t="str">
        <f>IF(ROW()&lt;=B$3,INDEX(FP!G:G,B$2+ROW()-1),"")</f>
        <v/>
      </c>
      <c r="F86" s="302"/>
      <c r="G86" s="303" t="str">
        <f>IF(ROW()&lt;=B$3,INDEX(FP!C:C,B$2+ROW()-1),"")</f>
        <v/>
      </c>
      <c r="H86" s="304" t="str">
        <f t="shared" si="5"/>
        <v/>
      </c>
      <c r="I86" s="305" t="str">
        <f t="shared" si="6"/>
        <v/>
      </c>
      <c r="J86" s="141" t="str">
        <f t="shared" si="7"/>
        <v/>
      </c>
      <c r="K86" s="132">
        <v>99</v>
      </c>
      <c r="L86" s="127" t="s">
        <v>774</v>
      </c>
      <c r="M86" s="126" t="s">
        <v>781</v>
      </c>
      <c r="N86" s="117"/>
      <c r="O86" s="117"/>
      <c r="P86" s="117"/>
      <c r="Q86" s="117"/>
      <c r="R86" s="117"/>
      <c r="S86" s="117"/>
      <c r="T86" s="117"/>
      <c r="U86" s="117"/>
      <c r="V86" s="117"/>
      <c r="W86" s="117"/>
      <c r="X86" s="117"/>
    </row>
    <row r="87" spans="1:24" s="6" customFormat="1" ht="10.8" hidden="1" thickBot="1">
      <c r="A87" s="308" t="str">
        <f>IF(ROW()&lt;=B$3,INDEX(FP!F:F,B$2+ROW()-1)&amp;" - "&amp;INDEX(FP!C:C,B$2+ROW()-1),"")</f>
        <v/>
      </c>
      <c r="B87" s="311"/>
      <c r="C87" s="310" t="str">
        <f>IF(ROW()&lt;=B$3,INDEX(FP!E:E,B$2+ROW()-1),"")</f>
        <v/>
      </c>
      <c r="D87" s="302" t="str">
        <f>IF(ROW()&lt;=B$3,INDEX(FP!F:F,B$2+ROW()-1),"")</f>
        <v/>
      </c>
      <c r="E87" s="302" t="str">
        <f>IF(ROW()&lt;=B$3,INDEX(FP!G:G,B$2+ROW()-1),"")</f>
        <v/>
      </c>
      <c r="F87" s="302"/>
      <c r="G87" s="303" t="str">
        <f>IF(ROW()&lt;=B$3,INDEX(FP!C:C,B$2+ROW()-1),"")</f>
        <v/>
      </c>
      <c r="H87" s="304" t="str">
        <f t="shared" si="5"/>
        <v/>
      </c>
      <c r="I87" s="305" t="str">
        <f t="shared" si="6"/>
        <v/>
      </c>
      <c r="J87" s="141" t="str">
        <f t="shared" si="7"/>
        <v/>
      </c>
      <c r="K87" s="132">
        <v>99</v>
      </c>
      <c r="L87" s="125" t="str">
        <f>$A86</f>
        <v/>
      </c>
      <c r="M87" s="125">
        <v>99</v>
      </c>
      <c r="N87" s="117"/>
      <c r="O87" s="117"/>
      <c r="P87" s="117"/>
      <c r="Q87" s="117"/>
      <c r="R87" s="117"/>
      <c r="S87" s="117"/>
      <c r="T87" s="117"/>
      <c r="U87" s="117"/>
      <c r="V87" s="117"/>
      <c r="W87" s="117"/>
      <c r="X87" s="117"/>
    </row>
    <row r="88" spans="1:24" s="6" customFormat="1" ht="10.8" hidden="1" thickBot="1">
      <c r="A88" s="308" t="str">
        <f>IF(ROW()&lt;=B$3,INDEX(FP!F:F,B$2+ROW()-1)&amp;" - "&amp;INDEX(FP!C:C,B$2+ROW()-1),"")</f>
        <v/>
      </c>
      <c r="B88" s="311"/>
      <c r="C88" s="310" t="str">
        <f>IF(ROW()&lt;=B$3,INDEX(FP!E:E,B$2+ROW()-1),"")</f>
        <v/>
      </c>
      <c r="D88" s="302" t="str">
        <f>IF(ROW()&lt;=B$3,INDEX(FP!F:F,B$2+ROW()-1),"")</f>
        <v/>
      </c>
      <c r="E88" s="302" t="str">
        <f>IF(ROW()&lt;=B$3,INDEX(FP!G:G,B$2+ROW()-1),"")</f>
        <v/>
      </c>
      <c r="F88" s="302"/>
      <c r="G88" s="303" t="str">
        <f>IF(ROW()&lt;=B$3,INDEX(FP!C:C,B$2+ROW()-1),"")</f>
        <v/>
      </c>
      <c r="H88" s="304" t="str">
        <f t="shared" si="5"/>
        <v/>
      </c>
      <c r="I88" s="305" t="str">
        <f t="shared" si="6"/>
        <v/>
      </c>
      <c r="J88" s="141" t="str">
        <f t="shared" si="7"/>
        <v/>
      </c>
      <c r="K88" s="132">
        <v>99</v>
      </c>
      <c r="L88" s="133" t="s">
        <v>774</v>
      </c>
      <c r="M88" s="134" t="s">
        <v>781</v>
      </c>
      <c r="N88" s="117"/>
      <c r="O88" s="117"/>
      <c r="P88" s="117"/>
      <c r="Q88" s="117"/>
      <c r="R88" s="117"/>
      <c r="S88" s="117"/>
      <c r="T88" s="117"/>
      <c r="U88" s="117"/>
      <c r="V88" s="117"/>
      <c r="W88" s="117"/>
      <c r="X88" s="117"/>
    </row>
    <row r="89" spans="1:24" s="6" customFormat="1" ht="10.8" hidden="1" thickBot="1">
      <c r="A89" s="308" t="str">
        <f>IF(ROW()&lt;=B$3,INDEX(FP!F:F,B$2+ROW()-1)&amp;" - "&amp;INDEX(FP!C:C,B$2+ROW()-1),"")</f>
        <v/>
      </c>
      <c r="B89" s="311"/>
      <c r="C89" s="310" t="str">
        <f>IF(ROW()&lt;=B$3,INDEX(FP!E:E,B$2+ROW()-1),"")</f>
        <v/>
      </c>
      <c r="D89" s="302" t="str">
        <f>IF(ROW()&lt;=B$3,INDEX(FP!F:F,B$2+ROW()-1),"")</f>
        <v/>
      </c>
      <c r="E89" s="302" t="str">
        <f>IF(ROW()&lt;=B$3,INDEX(FP!G:G,B$2+ROW()-1),"")</f>
        <v/>
      </c>
      <c r="F89" s="302"/>
      <c r="G89" s="303" t="str">
        <f>IF(ROW()&lt;=B$3,INDEX(FP!C:C,B$2+ROW()-1),"")</f>
        <v/>
      </c>
      <c r="H89" s="304" t="str">
        <f t="shared" si="5"/>
        <v/>
      </c>
      <c r="I89" s="305" t="str">
        <f t="shared" si="6"/>
        <v/>
      </c>
      <c r="J89" s="141" t="str">
        <f t="shared" si="7"/>
        <v/>
      </c>
      <c r="K89" s="132">
        <v>99</v>
      </c>
      <c r="L89" s="135" t="str">
        <f>$A88</f>
        <v/>
      </c>
      <c r="M89" s="136">
        <v>99</v>
      </c>
      <c r="N89" s="117"/>
      <c r="O89" s="117"/>
      <c r="P89" s="117"/>
      <c r="Q89" s="117"/>
      <c r="R89" s="117"/>
      <c r="S89" s="117"/>
      <c r="T89" s="117"/>
      <c r="U89" s="117"/>
      <c r="V89" s="117"/>
      <c r="W89" s="117"/>
      <c r="X89" s="117"/>
    </row>
    <row r="90" spans="1:24" s="6" customFormat="1" ht="10.8" hidden="1" thickBot="1">
      <c r="A90" s="308" t="str">
        <f>IF(ROW()&lt;=B$3,INDEX(FP!F:F,B$2+ROW()-1)&amp;" - "&amp;INDEX(FP!C:C,B$2+ROW()-1),"")</f>
        <v/>
      </c>
      <c r="B90" s="311"/>
      <c r="C90" s="310" t="str">
        <f>IF(ROW()&lt;=B$3,INDEX(FP!E:E,B$2+ROW()-1),"")</f>
        <v/>
      </c>
      <c r="D90" s="302" t="str">
        <f>IF(ROW()&lt;=B$3,INDEX(FP!F:F,B$2+ROW()-1),"")</f>
        <v/>
      </c>
      <c r="E90" s="302" t="str">
        <f>IF(ROW()&lt;=B$3,INDEX(FP!G:G,B$2+ROW()-1),"")</f>
        <v/>
      </c>
      <c r="F90" s="302"/>
      <c r="G90" s="303" t="str">
        <f>IF(ROW()&lt;=B$3,INDEX(FP!C:C,B$2+ROW()-1),"")</f>
        <v/>
      </c>
      <c r="H90" s="304" t="str">
        <f t="shared" si="5"/>
        <v/>
      </c>
      <c r="I90" s="305" t="str">
        <f t="shared" si="6"/>
        <v/>
      </c>
      <c r="J90" s="141" t="str">
        <f t="shared" si="7"/>
        <v/>
      </c>
      <c r="K90" s="132">
        <v>99</v>
      </c>
      <c r="L90" s="127" t="s">
        <v>774</v>
      </c>
      <c r="M90" s="126" t="s">
        <v>781</v>
      </c>
      <c r="N90" s="117"/>
      <c r="O90" s="117"/>
      <c r="P90" s="117"/>
      <c r="Q90" s="117"/>
      <c r="R90" s="117"/>
      <c r="S90" s="117"/>
      <c r="T90" s="117"/>
      <c r="U90" s="117"/>
      <c r="V90" s="117"/>
      <c r="W90" s="117"/>
      <c r="X90" s="117"/>
    </row>
    <row r="91" spans="1:24" s="6" customFormat="1" ht="10.8" hidden="1" thickBot="1">
      <c r="A91" s="308" t="str">
        <f>IF(ROW()&lt;=B$3,INDEX(FP!F:F,B$2+ROW()-1)&amp;" - "&amp;INDEX(FP!C:C,B$2+ROW()-1),"")</f>
        <v/>
      </c>
      <c r="B91" s="311"/>
      <c r="C91" s="310" t="str">
        <f>IF(ROW()&lt;=B$3,INDEX(FP!E:E,B$2+ROW()-1),"")</f>
        <v/>
      </c>
      <c r="D91" s="302" t="str">
        <f>IF(ROW()&lt;=B$3,INDEX(FP!F:F,B$2+ROW()-1),"")</f>
        <v/>
      </c>
      <c r="E91" s="302" t="str">
        <f>IF(ROW()&lt;=B$3,INDEX(FP!G:G,B$2+ROW()-1),"")</f>
        <v/>
      </c>
      <c r="F91" s="302"/>
      <c r="G91" s="303" t="str">
        <f>IF(ROW()&lt;=B$3,INDEX(FP!C:C,B$2+ROW()-1),"")</f>
        <v/>
      </c>
      <c r="H91" s="304" t="str">
        <f t="shared" si="5"/>
        <v/>
      </c>
      <c r="I91" s="305" t="str">
        <f t="shared" si="6"/>
        <v/>
      </c>
      <c r="J91" s="141" t="str">
        <f t="shared" si="7"/>
        <v/>
      </c>
      <c r="K91" s="132">
        <v>99</v>
      </c>
      <c r="L91" s="125" t="str">
        <f>$A90</f>
        <v/>
      </c>
      <c r="M91" s="125">
        <v>99</v>
      </c>
      <c r="N91" s="117"/>
      <c r="O91" s="117"/>
      <c r="P91" s="117"/>
      <c r="Q91" s="117"/>
      <c r="R91" s="117"/>
      <c r="S91" s="117"/>
      <c r="T91" s="117"/>
      <c r="U91" s="117"/>
      <c r="V91" s="117"/>
      <c r="W91" s="117"/>
      <c r="X91" s="117"/>
    </row>
    <row r="92" spans="1:24" s="6" customFormat="1" ht="10.8" hidden="1" thickBot="1">
      <c r="A92" s="308" t="str">
        <f>IF(ROW()&lt;=B$3,INDEX(FP!F:F,B$2+ROW()-1)&amp;" - "&amp;INDEX(FP!C:C,B$2+ROW()-1),"")</f>
        <v/>
      </c>
      <c r="B92" s="311"/>
      <c r="C92" s="310" t="str">
        <f>IF(ROW()&lt;=B$3,INDEX(FP!E:E,B$2+ROW()-1),"")</f>
        <v/>
      </c>
      <c r="D92" s="302" t="str">
        <f>IF(ROW()&lt;=B$3,INDEX(FP!F:F,B$2+ROW()-1),"")</f>
        <v/>
      </c>
      <c r="E92" s="302" t="str">
        <f>IF(ROW()&lt;=B$3,INDEX(FP!G:G,B$2+ROW()-1),"")</f>
        <v/>
      </c>
      <c r="F92" s="302"/>
      <c r="G92" s="303" t="str">
        <f>IF(ROW()&lt;=B$3,INDEX(FP!C:C,B$2+ROW()-1),"")</f>
        <v/>
      </c>
      <c r="H92" s="304" t="str">
        <f t="shared" si="5"/>
        <v/>
      </c>
      <c r="I92" s="305" t="str">
        <f t="shared" si="6"/>
        <v/>
      </c>
      <c r="J92" s="141" t="str">
        <f t="shared" si="7"/>
        <v/>
      </c>
      <c r="K92" s="132">
        <v>99</v>
      </c>
      <c r="L92" s="133" t="s">
        <v>774</v>
      </c>
      <c r="M92" s="134" t="s">
        <v>781</v>
      </c>
      <c r="N92" s="117"/>
      <c r="O92" s="117"/>
      <c r="P92" s="117"/>
      <c r="Q92" s="117"/>
      <c r="R92" s="117"/>
      <c r="S92" s="117"/>
      <c r="T92" s="117"/>
      <c r="U92" s="117"/>
      <c r="V92" s="117"/>
      <c r="W92" s="117"/>
      <c r="X92" s="117"/>
    </row>
    <row r="93" spans="1:24" s="6" customFormat="1" ht="10.8" hidden="1" thickBot="1">
      <c r="A93" s="308" t="str">
        <f>IF(ROW()&lt;=B$3,INDEX(FP!F:F,B$2+ROW()-1)&amp;" - "&amp;INDEX(FP!C:C,B$2+ROW()-1),"")</f>
        <v/>
      </c>
      <c r="B93" s="311"/>
      <c r="C93" s="310" t="str">
        <f>IF(ROW()&lt;=B$3,INDEX(FP!E:E,B$2+ROW()-1),"")</f>
        <v/>
      </c>
      <c r="D93" s="302" t="str">
        <f>IF(ROW()&lt;=B$3,INDEX(FP!F:F,B$2+ROW()-1),"")</f>
        <v/>
      </c>
      <c r="E93" s="302" t="str">
        <f>IF(ROW()&lt;=B$3,INDEX(FP!G:G,B$2+ROW()-1),"")</f>
        <v/>
      </c>
      <c r="F93" s="302"/>
      <c r="G93" s="303" t="str">
        <f>IF(ROW()&lt;=B$3,INDEX(FP!C:C,B$2+ROW()-1),"")</f>
        <v/>
      </c>
      <c r="H93" s="304" t="str">
        <f t="shared" si="5"/>
        <v/>
      </c>
      <c r="I93" s="305" t="str">
        <f t="shared" si="6"/>
        <v/>
      </c>
      <c r="J93" s="141" t="str">
        <f t="shared" si="7"/>
        <v/>
      </c>
      <c r="K93" s="132">
        <v>99</v>
      </c>
      <c r="L93" s="135" t="str">
        <f>$A92</f>
        <v/>
      </c>
      <c r="M93" s="136">
        <v>99</v>
      </c>
      <c r="N93" s="117"/>
      <c r="O93" s="117"/>
      <c r="P93" s="117"/>
      <c r="Q93" s="117"/>
      <c r="R93" s="117"/>
      <c r="S93" s="117"/>
      <c r="T93" s="117"/>
      <c r="U93" s="117"/>
      <c r="V93" s="117"/>
      <c r="W93" s="117"/>
      <c r="X93" s="117"/>
    </row>
    <row r="94" spans="1:24" s="6" customFormat="1" ht="10.8" hidden="1" thickBot="1">
      <c r="A94" s="308" t="str">
        <f>IF(ROW()&lt;=B$3,INDEX(FP!F:F,B$2+ROW()-1)&amp;" - "&amp;INDEX(FP!C:C,B$2+ROW()-1),"")</f>
        <v/>
      </c>
      <c r="B94" s="311"/>
      <c r="C94" s="310" t="str">
        <f>IF(ROW()&lt;=B$3,INDEX(FP!E:E,B$2+ROW()-1),"")</f>
        <v/>
      </c>
      <c r="D94" s="302" t="str">
        <f>IF(ROW()&lt;=B$3,INDEX(FP!F:F,B$2+ROW()-1),"")</f>
        <v/>
      </c>
      <c r="E94" s="302" t="str">
        <f>IF(ROW()&lt;=B$3,INDEX(FP!G:G,B$2+ROW()-1),"")</f>
        <v/>
      </c>
      <c r="F94" s="302"/>
      <c r="G94" s="303" t="str">
        <f>IF(ROW()&lt;=B$3,INDEX(FP!C:C,B$2+ROW()-1),"")</f>
        <v/>
      </c>
      <c r="H94" s="304" t="str">
        <f t="shared" si="5"/>
        <v/>
      </c>
      <c r="I94" s="305" t="str">
        <f t="shared" si="6"/>
        <v/>
      </c>
      <c r="J94" s="141" t="str">
        <f t="shared" si="7"/>
        <v/>
      </c>
      <c r="K94" s="132">
        <v>99</v>
      </c>
      <c r="L94" s="127" t="s">
        <v>774</v>
      </c>
      <c r="M94" s="126" t="s">
        <v>781</v>
      </c>
      <c r="N94" s="117"/>
      <c r="O94" s="117"/>
      <c r="P94" s="117"/>
      <c r="Q94" s="117"/>
      <c r="R94" s="117"/>
      <c r="S94" s="117"/>
      <c r="T94" s="117"/>
      <c r="U94" s="117"/>
      <c r="V94" s="117"/>
      <c r="W94" s="117"/>
      <c r="X94" s="117"/>
    </row>
    <row r="95" spans="1:24" s="6" customFormat="1" ht="10.8" hidden="1" thickBot="1">
      <c r="A95" s="312"/>
      <c r="B95" s="313"/>
      <c r="C95" s="313"/>
      <c r="D95" s="312"/>
      <c r="E95" s="302" t="str">
        <f>IF(ROW()&lt;=B$3,INDEX(FP!G:G,B$2+ROW()-1),"")</f>
        <v/>
      </c>
      <c r="F95" s="314"/>
      <c r="G95" s="312"/>
      <c r="H95" s="315"/>
      <c r="I95" s="305"/>
      <c r="J95" s="141"/>
      <c r="K95" s="132"/>
      <c r="L95" s="125" t="str">
        <f>$A94</f>
        <v/>
      </c>
      <c r="M95" s="125">
        <v>99</v>
      </c>
      <c r="N95" s="117"/>
      <c r="O95" s="117"/>
      <c r="P95" s="117"/>
      <c r="Q95" s="117"/>
      <c r="R95" s="117"/>
      <c r="S95" s="117"/>
      <c r="T95" s="117"/>
      <c r="U95" s="117"/>
      <c r="V95" s="117"/>
      <c r="W95" s="117"/>
      <c r="X95" s="117"/>
    </row>
    <row r="96" spans="1:24" s="6" customFormat="1" hidden="1">
      <c r="A96" s="312"/>
      <c r="B96" s="313"/>
      <c r="C96" s="313"/>
      <c r="D96" s="312"/>
      <c r="E96" s="316" t="s">
        <v>501</v>
      </c>
      <c r="F96" s="317"/>
      <c r="G96" s="312"/>
      <c r="H96" s="315"/>
      <c r="I96" s="318"/>
      <c r="J96" s="116"/>
      <c r="K96" s="117"/>
      <c r="L96" s="117"/>
      <c r="M96" s="117"/>
      <c r="N96" s="117"/>
      <c r="O96" s="117"/>
      <c r="P96" s="117"/>
      <c r="Q96" s="117"/>
      <c r="R96" s="117"/>
      <c r="S96" s="117"/>
      <c r="T96" s="117"/>
      <c r="U96" s="117"/>
      <c r="V96" s="117"/>
      <c r="W96" s="117"/>
      <c r="X96" s="117"/>
    </row>
    <row r="97" spans="1:24" s="6" customFormat="1" hidden="1">
      <c r="A97" s="312"/>
      <c r="B97" s="313"/>
      <c r="C97" s="313"/>
      <c r="D97" s="312"/>
      <c r="E97" s="316" t="s">
        <v>502</v>
      </c>
      <c r="F97" s="317"/>
      <c r="G97" s="312"/>
      <c r="H97" s="315"/>
      <c r="I97" s="318"/>
      <c r="J97" s="116"/>
      <c r="K97" s="117"/>
      <c r="L97" s="117"/>
      <c r="M97" s="117"/>
      <c r="N97" s="117"/>
      <c r="O97" s="117"/>
      <c r="P97" s="117"/>
      <c r="Q97" s="117"/>
      <c r="R97" s="117"/>
      <c r="S97" s="117"/>
      <c r="T97" s="117"/>
      <c r="U97" s="117"/>
      <c r="V97" s="117"/>
      <c r="W97" s="117"/>
      <c r="X97" s="117"/>
    </row>
    <row r="98" spans="1:24" s="6" customFormat="1" hidden="1">
      <c r="A98" s="312"/>
      <c r="B98" s="313"/>
      <c r="C98" s="313"/>
      <c r="D98" s="312"/>
      <c r="E98" s="319" t="s">
        <v>503</v>
      </c>
      <c r="F98" s="320"/>
      <c r="G98" s="312"/>
      <c r="H98" s="315"/>
      <c r="I98" s="318"/>
      <c r="J98" s="116"/>
      <c r="K98" s="117"/>
      <c r="L98" s="117"/>
      <c r="M98" s="117"/>
      <c r="N98" s="117"/>
      <c r="O98" s="117"/>
      <c r="P98" s="117"/>
      <c r="Q98" s="117"/>
      <c r="R98" s="117"/>
      <c r="S98" s="117"/>
      <c r="T98" s="117"/>
      <c r="U98" s="117"/>
      <c r="V98" s="117"/>
      <c r="W98" s="117"/>
      <c r="X98" s="117"/>
    </row>
    <row r="99" spans="1:24" s="6" customFormat="1" hidden="1">
      <c r="A99" s="312"/>
      <c r="B99" s="321"/>
      <c r="C99" s="321"/>
      <c r="D99" s="312"/>
      <c r="E99" s="316" t="s">
        <v>504</v>
      </c>
      <c r="F99" s="317"/>
      <c r="G99" s="312"/>
      <c r="H99" s="315"/>
      <c r="I99" s="318"/>
      <c r="J99" s="116"/>
      <c r="K99" s="117"/>
      <c r="L99" s="117"/>
      <c r="M99" s="117"/>
      <c r="N99" s="117"/>
      <c r="O99" s="117"/>
      <c r="P99" s="117"/>
      <c r="Q99" s="117"/>
      <c r="R99" s="117"/>
      <c r="S99" s="117"/>
      <c r="T99" s="117"/>
      <c r="U99" s="117"/>
      <c r="V99" s="117"/>
      <c r="W99" s="117"/>
      <c r="X99" s="117"/>
    </row>
    <row r="100" spans="1:24" s="9" customFormat="1" ht="15.6">
      <c r="A100" s="359" t="s">
        <v>773</v>
      </c>
      <c r="B100" s="359"/>
      <c r="C100" s="359"/>
      <c r="D100" s="359"/>
      <c r="E100" s="359"/>
      <c r="F100" s="359"/>
      <c r="G100" s="359"/>
      <c r="H100" s="361" t="s">
        <v>1731</v>
      </c>
      <c r="I100" s="361"/>
      <c r="J100" s="118"/>
      <c r="K100" s="119"/>
      <c r="L100" s="119"/>
      <c r="M100" s="119"/>
      <c r="N100" s="119"/>
      <c r="O100" s="119"/>
      <c r="P100" s="119"/>
      <c r="Q100" s="119"/>
      <c r="R100" s="119"/>
      <c r="S100" s="119"/>
      <c r="T100" s="119"/>
      <c r="U100" s="119"/>
      <c r="V100" s="119"/>
      <c r="W100" s="119"/>
      <c r="X100" s="119"/>
    </row>
    <row r="101" spans="1:24" s="9" customFormat="1" ht="15.6">
      <c r="A101" s="359" t="s">
        <v>1315</v>
      </c>
      <c r="B101" s="359"/>
      <c r="C101" s="359"/>
      <c r="D101" s="359"/>
      <c r="E101" s="359"/>
      <c r="F101" s="359"/>
      <c r="G101" s="359"/>
      <c r="H101" s="360">
        <v>44572</v>
      </c>
      <c r="I101" s="360"/>
      <c r="J101" s="120"/>
      <c r="K101" s="119"/>
      <c r="L101" s="119"/>
      <c r="M101" s="119"/>
      <c r="N101" s="119"/>
      <c r="O101" s="119"/>
      <c r="P101" s="119"/>
      <c r="Q101" s="119"/>
      <c r="R101" s="119"/>
      <c r="S101" s="119"/>
      <c r="T101" s="119"/>
      <c r="U101" s="119"/>
      <c r="V101" s="119"/>
      <c r="W101" s="119"/>
      <c r="X101" s="119"/>
    </row>
    <row r="102" spans="1:24" s="9" customFormat="1" ht="13.8">
      <c r="A102" s="322" t="s">
        <v>537</v>
      </c>
      <c r="B102" s="323">
        <v>63</v>
      </c>
      <c r="C102" s="323"/>
      <c r="D102" s="324"/>
      <c r="E102" s="324"/>
      <c r="F102" s="324"/>
      <c r="G102" s="324"/>
      <c r="H102" s="325"/>
      <c r="I102" s="281"/>
      <c r="J102" s="120"/>
      <c r="K102" s="119"/>
      <c r="L102" s="119"/>
      <c r="M102" s="119"/>
      <c r="N102" s="119"/>
      <c r="O102" s="119"/>
      <c r="P102" s="119"/>
      <c r="Q102" s="119"/>
      <c r="R102" s="119"/>
      <c r="S102" s="119"/>
      <c r="T102" s="119"/>
      <c r="U102" s="119"/>
      <c r="V102" s="119"/>
      <c r="W102" s="119"/>
      <c r="X102" s="119"/>
    </row>
    <row r="103" spans="1:24" s="110" customFormat="1">
      <c r="A103" s="105" t="s">
        <v>774</v>
      </c>
      <c r="B103" s="106" t="s">
        <v>775</v>
      </c>
      <c r="C103" s="106" t="s">
        <v>776</v>
      </c>
      <c r="D103" s="107" t="s">
        <v>777</v>
      </c>
      <c r="E103" s="107" t="s">
        <v>778</v>
      </c>
      <c r="F103" s="107"/>
      <c r="G103" s="107" t="s">
        <v>779</v>
      </c>
      <c r="H103" s="108" t="s">
        <v>780</v>
      </c>
      <c r="I103" s="109" t="s">
        <v>781</v>
      </c>
      <c r="J103" s="120"/>
      <c r="K103" s="119"/>
      <c r="L103" s="119"/>
      <c r="M103" s="119"/>
      <c r="N103" s="119"/>
      <c r="O103" s="119"/>
      <c r="P103" s="119"/>
      <c r="Q103" s="119"/>
      <c r="R103" s="119"/>
      <c r="S103" s="119"/>
      <c r="T103" s="119"/>
      <c r="U103" s="119"/>
      <c r="V103" s="119"/>
      <c r="W103" s="119"/>
      <c r="X103" s="119"/>
    </row>
    <row r="104" spans="1:24" s="14" customFormat="1" ht="51">
      <c r="A104" s="11" t="s">
        <v>514</v>
      </c>
      <c r="B104" s="12" t="s">
        <v>507</v>
      </c>
      <c r="C104" s="11" t="s">
        <v>508</v>
      </c>
      <c r="D104" s="11" t="s">
        <v>509</v>
      </c>
      <c r="E104" s="11" t="s">
        <v>512</v>
      </c>
      <c r="F104" s="11" t="s">
        <v>950</v>
      </c>
      <c r="G104" s="11" t="s">
        <v>510</v>
      </c>
      <c r="H104" s="13" t="s">
        <v>513</v>
      </c>
      <c r="I104" s="77" t="s">
        <v>490</v>
      </c>
      <c r="J104" s="121"/>
      <c r="K104" s="122"/>
      <c r="L104" s="122"/>
      <c r="M104" s="122"/>
      <c r="N104" s="122"/>
      <c r="O104" s="122"/>
      <c r="P104" s="122"/>
      <c r="Q104" s="122"/>
      <c r="R104" s="122"/>
      <c r="S104" s="122"/>
      <c r="T104" s="122"/>
      <c r="U104" s="122"/>
      <c r="V104" s="122"/>
      <c r="W104" s="122"/>
      <c r="X104" s="122"/>
    </row>
    <row r="105" spans="1:24" s="14" customFormat="1" ht="15.6">
      <c r="A105" s="356" t="s">
        <v>511</v>
      </c>
      <c r="B105" s="357"/>
      <c r="C105" s="357"/>
      <c r="D105" s="357"/>
      <c r="E105" s="357"/>
      <c r="F105" s="357"/>
      <c r="G105" s="357"/>
      <c r="H105" s="357"/>
      <c r="I105" s="358"/>
      <c r="J105" s="121"/>
      <c r="K105" s="122"/>
      <c r="L105" s="122"/>
      <c r="M105" s="122"/>
      <c r="N105" s="122"/>
      <c r="O105" s="122"/>
      <c r="P105" s="122"/>
      <c r="Q105" s="122"/>
      <c r="R105" s="122"/>
      <c r="S105" s="122"/>
      <c r="T105" s="122"/>
      <c r="U105" s="122"/>
      <c r="V105" s="122"/>
      <c r="W105" s="122"/>
      <c r="X105" s="122"/>
    </row>
    <row r="106" spans="1:24" s="14" customFormat="1" ht="13.2">
      <c r="A106" s="15"/>
      <c r="B106" s="15"/>
      <c r="C106" s="15"/>
      <c r="D106" s="15"/>
      <c r="E106" s="15"/>
      <c r="F106" s="15"/>
      <c r="G106" s="15"/>
      <c r="H106" s="76"/>
      <c r="I106" s="78"/>
      <c r="J106" s="121"/>
      <c r="K106" s="122"/>
      <c r="L106" s="122"/>
      <c r="M106" s="122"/>
      <c r="N106" s="122"/>
      <c r="O106" s="122"/>
      <c r="P106" s="122"/>
      <c r="Q106" s="122"/>
      <c r="R106" s="122"/>
      <c r="S106" s="122"/>
      <c r="T106" s="122"/>
      <c r="U106" s="122"/>
      <c r="V106" s="122"/>
      <c r="W106" s="122"/>
      <c r="X106" s="122"/>
    </row>
    <row r="107" spans="1:24" ht="13.2">
      <c r="A107" s="16" t="s">
        <v>1963</v>
      </c>
      <c r="B107" s="16"/>
      <c r="C107" s="16"/>
      <c r="D107" s="19"/>
      <c r="E107" s="16" t="s">
        <v>1940</v>
      </c>
      <c r="F107" s="16" t="s">
        <v>1942</v>
      </c>
      <c r="G107" s="16" t="s">
        <v>1941</v>
      </c>
      <c r="H107" s="17"/>
      <c r="I107" s="102">
        <v>1</v>
      </c>
      <c r="J107" s="121"/>
      <c r="W107" s="19"/>
    </row>
    <row r="108" spans="1:24" ht="13.2">
      <c r="A108" s="16" t="s">
        <v>1963</v>
      </c>
      <c r="B108" s="16">
        <v>22192001</v>
      </c>
      <c r="C108" s="16" t="s">
        <v>1927</v>
      </c>
      <c r="D108" s="19">
        <v>44270</v>
      </c>
      <c r="E108" s="16" t="s">
        <v>1928</v>
      </c>
      <c r="F108" s="16">
        <v>32110511</v>
      </c>
      <c r="G108" s="16" t="s">
        <v>1929</v>
      </c>
      <c r="H108" s="17">
        <v>1580</v>
      </c>
      <c r="I108" s="102">
        <v>1</v>
      </c>
      <c r="J108" s="121"/>
    </row>
    <row r="109" spans="1:24" ht="13.2">
      <c r="A109" s="16" t="s">
        <v>1963</v>
      </c>
      <c r="B109" s="16">
        <v>22192001</v>
      </c>
      <c r="C109" s="16">
        <v>2020014</v>
      </c>
      <c r="D109" s="19">
        <v>44264</v>
      </c>
      <c r="E109" s="16" t="s">
        <v>1930</v>
      </c>
      <c r="F109" s="16">
        <v>32074549</v>
      </c>
      <c r="G109" s="16" t="s">
        <v>1931</v>
      </c>
      <c r="H109" s="17">
        <v>1800</v>
      </c>
      <c r="I109" s="102">
        <v>1</v>
      </c>
      <c r="J109" s="121"/>
    </row>
    <row r="110" spans="1:24" ht="13.2">
      <c r="A110" s="16" t="s">
        <v>1963</v>
      </c>
      <c r="B110" s="16">
        <v>22192001</v>
      </c>
      <c r="C110" s="16">
        <v>102020</v>
      </c>
      <c r="D110" s="19">
        <v>44270</v>
      </c>
      <c r="E110" s="16" t="s">
        <v>1930</v>
      </c>
      <c r="F110" s="16">
        <v>41328655</v>
      </c>
      <c r="G110" s="16" t="s">
        <v>1932</v>
      </c>
      <c r="H110" s="17">
        <v>1500</v>
      </c>
      <c r="I110" s="102">
        <v>1</v>
      </c>
      <c r="J110" s="121"/>
    </row>
    <row r="111" spans="1:24" ht="13.2">
      <c r="A111" s="16" t="s">
        <v>1963</v>
      </c>
      <c r="B111" s="16">
        <v>22192001</v>
      </c>
      <c r="C111" s="16">
        <v>202020</v>
      </c>
      <c r="D111" s="19">
        <v>44302</v>
      </c>
      <c r="E111" s="16" t="s">
        <v>1933</v>
      </c>
      <c r="F111" s="16">
        <v>40702499</v>
      </c>
      <c r="G111" s="16" t="s">
        <v>1934</v>
      </c>
      <c r="H111" s="17">
        <v>1820</v>
      </c>
      <c r="I111" s="102">
        <v>1</v>
      </c>
      <c r="J111" s="121"/>
    </row>
    <row r="112" spans="1:24" ht="13.2">
      <c r="A112" s="16" t="s">
        <v>1963</v>
      </c>
      <c r="B112" s="16">
        <v>22192001</v>
      </c>
      <c r="C112" s="16">
        <v>20200012</v>
      </c>
      <c r="D112" s="19">
        <v>44270</v>
      </c>
      <c r="E112" s="16" t="s">
        <v>1930</v>
      </c>
      <c r="F112" s="16">
        <v>50060091</v>
      </c>
      <c r="G112" s="16" t="s">
        <v>1935</v>
      </c>
      <c r="H112" s="17">
        <v>1200</v>
      </c>
      <c r="I112" s="102">
        <v>1</v>
      </c>
      <c r="J112" s="121"/>
    </row>
    <row r="113" spans="1:10" ht="13.2">
      <c r="A113" s="16" t="s">
        <v>1963</v>
      </c>
      <c r="B113" s="16">
        <v>22192001</v>
      </c>
      <c r="C113" s="16">
        <v>210100001</v>
      </c>
      <c r="D113" s="19">
        <v>44270</v>
      </c>
      <c r="E113" s="16" t="s">
        <v>1936</v>
      </c>
      <c r="F113" s="16">
        <v>31328504</v>
      </c>
      <c r="G113" s="16" t="s">
        <v>1937</v>
      </c>
      <c r="H113" s="17">
        <v>3211.67</v>
      </c>
      <c r="I113" s="102">
        <v>1</v>
      </c>
      <c r="J113" s="121"/>
    </row>
    <row r="114" spans="1:10" ht="13.2">
      <c r="A114" s="16" t="s">
        <v>1963</v>
      </c>
      <c r="B114" s="16">
        <v>22192001</v>
      </c>
      <c r="C114" s="16">
        <v>210100002</v>
      </c>
      <c r="D114" s="19">
        <v>44270</v>
      </c>
      <c r="E114" s="16" t="s">
        <v>1938</v>
      </c>
      <c r="F114" s="16">
        <v>31328504</v>
      </c>
      <c r="G114" s="16" t="s">
        <v>1937</v>
      </c>
      <c r="H114" s="17">
        <v>1125</v>
      </c>
      <c r="I114" s="102">
        <v>1</v>
      </c>
      <c r="J114" s="121"/>
    </row>
    <row r="115" spans="1:10" ht="13.2">
      <c r="A115" s="16" t="s">
        <v>1963</v>
      </c>
      <c r="B115" s="16">
        <v>22192001</v>
      </c>
      <c r="C115" s="16">
        <v>120520212</v>
      </c>
      <c r="D115" s="19">
        <v>44362</v>
      </c>
      <c r="E115" s="16" t="s">
        <v>1939</v>
      </c>
      <c r="F115" s="16">
        <v>41328655</v>
      </c>
      <c r="G115" s="16" t="s">
        <v>1932</v>
      </c>
      <c r="H115" s="17">
        <v>730</v>
      </c>
      <c r="I115" s="102">
        <v>1</v>
      </c>
      <c r="J115" s="121"/>
    </row>
    <row r="116" spans="1:10" ht="13.2">
      <c r="A116" s="16" t="s">
        <v>1963</v>
      </c>
      <c r="B116" s="16">
        <v>22192001</v>
      </c>
      <c r="C116" s="16">
        <v>202101</v>
      </c>
      <c r="D116" s="19">
        <v>44356</v>
      </c>
      <c r="E116" s="16" t="s">
        <v>1943</v>
      </c>
      <c r="F116" s="16">
        <v>53230485</v>
      </c>
      <c r="G116" s="16" t="s">
        <v>1944</v>
      </c>
      <c r="H116" s="17">
        <v>4227</v>
      </c>
      <c r="I116" s="102">
        <v>1</v>
      </c>
      <c r="J116" s="121"/>
    </row>
    <row r="117" spans="1:10" ht="13.2">
      <c r="A117" s="16" t="s">
        <v>1963</v>
      </c>
      <c r="B117" s="16">
        <v>22192001</v>
      </c>
      <c r="C117" s="16">
        <v>2101001</v>
      </c>
      <c r="D117" s="19">
        <v>44350</v>
      </c>
      <c r="E117" s="16" t="s">
        <v>1945</v>
      </c>
      <c r="F117" s="16">
        <v>51860511</v>
      </c>
      <c r="G117" s="16" t="s">
        <v>1946</v>
      </c>
      <c r="H117" s="17">
        <v>720.2</v>
      </c>
      <c r="I117" s="102">
        <v>1</v>
      </c>
      <c r="J117" s="121"/>
    </row>
    <row r="118" spans="1:10" ht="13.2">
      <c r="A118" s="16" t="s">
        <v>1963</v>
      </c>
      <c r="B118" s="16">
        <v>22192001</v>
      </c>
      <c r="C118" s="16">
        <v>32021</v>
      </c>
      <c r="D118" s="19">
        <v>44369</v>
      </c>
      <c r="E118" s="16" t="s">
        <v>1947</v>
      </c>
      <c r="F118" s="16">
        <v>32110511</v>
      </c>
      <c r="G118" s="16" t="s">
        <v>1929</v>
      </c>
      <c r="H118" s="17">
        <v>1050</v>
      </c>
      <c r="I118" s="102">
        <v>1</v>
      </c>
      <c r="J118" s="121"/>
    </row>
    <row r="119" spans="1:10" ht="13.2">
      <c r="A119" s="16" t="s">
        <v>1963</v>
      </c>
      <c r="B119" s="16">
        <v>22192001</v>
      </c>
      <c r="C119" s="16">
        <v>20210002</v>
      </c>
      <c r="D119" s="19">
        <v>44390</v>
      </c>
      <c r="E119" s="16" t="s">
        <v>1948</v>
      </c>
      <c r="F119" s="16">
        <v>50060091</v>
      </c>
      <c r="G119" s="16" t="s">
        <v>1935</v>
      </c>
      <c r="H119" s="17">
        <v>1730</v>
      </c>
      <c r="I119" s="102">
        <v>1</v>
      </c>
      <c r="J119" s="121"/>
    </row>
    <row r="120" spans="1:10" ht="13.2">
      <c r="A120" s="16" t="s">
        <v>1963</v>
      </c>
      <c r="B120" s="16">
        <v>22192001</v>
      </c>
      <c r="C120" s="16">
        <v>2021013</v>
      </c>
      <c r="D120" s="19">
        <v>44391</v>
      </c>
      <c r="E120" s="16" t="s">
        <v>1948</v>
      </c>
      <c r="F120" s="16">
        <v>46236660</v>
      </c>
      <c r="G120" s="16" t="s">
        <v>1949</v>
      </c>
      <c r="H120" s="17">
        <v>825</v>
      </c>
      <c r="I120" s="102">
        <v>1</v>
      </c>
      <c r="J120" s="121"/>
    </row>
    <row r="121" spans="1:10" ht="13.2">
      <c r="A121" s="16" t="s">
        <v>1963</v>
      </c>
      <c r="B121" s="16">
        <v>22192001</v>
      </c>
      <c r="C121" s="16">
        <v>2021014</v>
      </c>
      <c r="D121" s="19">
        <v>44376</v>
      </c>
      <c r="E121" s="16" t="s">
        <v>1950</v>
      </c>
      <c r="F121" s="16">
        <v>46236660</v>
      </c>
      <c r="G121" s="16" t="s">
        <v>1949</v>
      </c>
      <c r="H121" s="17">
        <v>3711.67</v>
      </c>
      <c r="I121" s="102">
        <v>1</v>
      </c>
      <c r="J121" s="121"/>
    </row>
    <row r="122" spans="1:10" ht="13.2">
      <c r="A122" s="16" t="s">
        <v>1963</v>
      </c>
      <c r="B122" s="16">
        <v>22192001</v>
      </c>
      <c r="C122" s="16">
        <v>90620211</v>
      </c>
      <c r="D122" s="19">
        <v>44389</v>
      </c>
      <c r="E122" s="16" t="s">
        <v>1951</v>
      </c>
      <c r="F122" s="16">
        <v>41328655</v>
      </c>
      <c r="G122" s="16" t="s">
        <v>1932</v>
      </c>
      <c r="H122" s="17">
        <v>1400</v>
      </c>
      <c r="I122" s="102">
        <v>1</v>
      </c>
      <c r="J122" s="121"/>
    </row>
    <row r="123" spans="1:10" ht="13.2">
      <c r="A123" s="16" t="s">
        <v>1963</v>
      </c>
      <c r="B123" s="16">
        <v>22192001</v>
      </c>
      <c r="C123" s="16">
        <v>90620212</v>
      </c>
      <c r="D123" s="19">
        <v>44406</v>
      </c>
      <c r="E123" s="16" t="s">
        <v>1952</v>
      </c>
      <c r="F123" s="16">
        <v>41328655</v>
      </c>
      <c r="G123" s="16" t="s">
        <v>1932</v>
      </c>
      <c r="H123" s="17">
        <v>1700</v>
      </c>
      <c r="I123" s="102">
        <v>1</v>
      </c>
      <c r="J123" s="121"/>
    </row>
    <row r="124" spans="1:10" ht="13.2">
      <c r="A124" s="16" t="s">
        <v>1963</v>
      </c>
      <c r="B124" s="16">
        <v>22192001</v>
      </c>
      <c r="C124" s="16">
        <v>1420211</v>
      </c>
      <c r="D124" s="19">
        <v>44398</v>
      </c>
      <c r="E124" s="16" t="s">
        <v>1953</v>
      </c>
      <c r="F124" s="16">
        <v>40702499</v>
      </c>
      <c r="G124" s="16" t="s">
        <v>1934</v>
      </c>
      <c r="H124" s="17">
        <v>600</v>
      </c>
      <c r="I124" s="102">
        <v>1</v>
      </c>
      <c r="J124" s="121"/>
    </row>
    <row r="125" spans="1:10" ht="13.2">
      <c r="A125" s="16" t="s">
        <v>1963</v>
      </c>
      <c r="B125" s="16">
        <v>22192001</v>
      </c>
      <c r="C125" s="16">
        <v>42021</v>
      </c>
      <c r="D125" s="19">
        <v>44406</v>
      </c>
      <c r="E125" s="16" t="s">
        <v>1954</v>
      </c>
      <c r="F125" s="16">
        <v>32110511</v>
      </c>
      <c r="G125" s="16" t="s">
        <v>1929</v>
      </c>
      <c r="H125" s="17">
        <v>900</v>
      </c>
      <c r="I125" s="102">
        <v>1</v>
      </c>
      <c r="J125" s="121"/>
    </row>
    <row r="126" spans="1:10" ht="13.2">
      <c r="A126" s="16" t="s">
        <v>1963</v>
      </c>
      <c r="B126" s="16">
        <v>22192001</v>
      </c>
      <c r="C126" s="16">
        <v>20210003</v>
      </c>
      <c r="D126" s="19">
        <v>44406</v>
      </c>
      <c r="E126" s="16" t="s">
        <v>1955</v>
      </c>
      <c r="F126" s="16">
        <v>50060091</v>
      </c>
      <c r="G126" s="16" t="s">
        <v>1935</v>
      </c>
      <c r="H126" s="17">
        <v>1730</v>
      </c>
      <c r="I126" s="102">
        <v>1</v>
      </c>
      <c r="J126" s="121"/>
    </row>
    <row r="127" spans="1:10" ht="13.2">
      <c r="A127" s="16" t="s">
        <v>1963</v>
      </c>
      <c r="B127" s="16">
        <v>22192001</v>
      </c>
      <c r="C127" s="16">
        <v>2021026</v>
      </c>
      <c r="D127" s="19">
        <v>44407</v>
      </c>
      <c r="E127" s="16" t="s">
        <v>1955</v>
      </c>
      <c r="F127" s="16">
        <v>46236660</v>
      </c>
      <c r="G127" s="16" t="s">
        <v>1949</v>
      </c>
      <c r="H127" s="17">
        <v>1100</v>
      </c>
      <c r="I127" s="102">
        <v>1</v>
      </c>
      <c r="J127" s="121"/>
    </row>
    <row r="128" spans="1:10" ht="13.2">
      <c r="A128" s="16" t="s">
        <v>1963</v>
      </c>
      <c r="B128" s="16">
        <v>22192001</v>
      </c>
      <c r="C128" s="16">
        <v>2021015</v>
      </c>
      <c r="D128" s="19">
        <v>44419</v>
      </c>
      <c r="E128" s="16" t="s">
        <v>1956</v>
      </c>
      <c r="F128" s="16">
        <v>46236660</v>
      </c>
      <c r="G128" s="16" t="s">
        <v>1949</v>
      </c>
      <c r="H128" s="17">
        <v>3711.67</v>
      </c>
      <c r="I128" s="102">
        <v>1</v>
      </c>
      <c r="J128" s="121"/>
    </row>
    <row r="129" spans="1:10" ht="13.2">
      <c r="A129" s="16" t="s">
        <v>1963</v>
      </c>
      <c r="B129" s="16">
        <v>22192001</v>
      </c>
      <c r="C129" s="16">
        <v>202103</v>
      </c>
      <c r="D129" s="19">
        <v>44431</v>
      </c>
      <c r="E129" s="16" t="s">
        <v>1956</v>
      </c>
      <c r="F129" s="16">
        <v>53230485</v>
      </c>
      <c r="G129" s="16" t="s">
        <v>1944</v>
      </c>
      <c r="H129" s="17">
        <v>4000</v>
      </c>
      <c r="I129" s="102">
        <v>1</v>
      </c>
      <c r="J129" s="121"/>
    </row>
    <row r="130" spans="1:10" ht="13.2">
      <c r="A130" s="16" t="s">
        <v>1963</v>
      </c>
      <c r="B130" s="16">
        <v>22192001</v>
      </c>
      <c r="C130" s="16">
        <v>90720212</v>
      </c>
      <c r="D130" s="19">
        <v>44424</v>
      </c>
      <c r="E130" s="16" t="s">
        <v>1957</v>
      </c>
      <c r="F130" s="16">
        <v>41328655</v>
      </c>
      <c r="G130" s="16" t="s">
        <v>1932</v>
      </c>
      <c r="H130" s="17">
        <v>1700</v>
      </c>
      <c r="I130" s="102">
        <v>1</v>
      </c>
      <c r="J130" s="121"/>
    </row>
    <row r="131" spans="1:10" ht="13.2">
      <c r="A131" s="16" t="s">
        <v>1963</v>
      </c>
      <c r="B131" s="16">
        <v>22192001</v>
      </c>
      <c r="C131" s="16">
        <v>20210004</v>
      </c>
      <c r="D131" s="19">
        <v>44434</v>
      </c>
      <c r="E131" s="16" t="s">
        <v>1958</v>
      </c>
      <c r="F131" s="16">
        <v>50060091</v>
      </c>
      <c r="G131" s="16" t="s">
        <v>1935</v>
      </c>
      <c r="H131" s="17">
        <v>1730</v>
      </c>
      <c r="I131" s="102">
        <v>1</v>
      </c>
      <c r="J131" s="121"/>
    </row>
    <row r="132" spans="1:10" ht="13.2">
      <c r="A132" s="16" t="s">
        <v>1963</v>
      </c>
      <c r="B132" s="16">
        <v>22192001</v>
      </c>
      <c r="C132" s="16">
        <v>44348</v>
      </c>
      <c r="D132" s="19">
        <v>44445</v>
      </c>
      <c r="E132" s="16" t="s">
        <v>1959</v>
      </c>
      <c r="F132" s="16">
        <v>32110511</v>
      </c>
      <c r="G132" s="16" t="s">
        <v>1929</v>
      </c>
      <c r="H132" s="17">
        <v>900</v>
      </c>
      <c r="I132" s="102">
        <v>1</v>
      </c>
      <c r="J132" s="121"/>
    </row>
    <row r="133" spans="1:10" ht="13.2">
      <c r="A133" s="16" t="s">
        <v>1963</v>
      </c>
      <c r="B133" s="16">
        <v>22192001</v>
      </c>
      <c r="C133" s="16">
        <v>2021037</v>
      </c>
      <c r="D133" s="19">
        <v>44448</v>
      </c>
      <c r="E133" s="16" t="s">
        <v>1960</v>
      </c>
      <c r="F133" s="16">
        <v>46236660</v>
      </c>
      <c r="G133" s="16" t="s">
        <v>1949</v>
      </c>
      <c r="H133" s="17">
        <v>3711.67</v>
      </c>
      <c r="I133" s="102">
        <v>1</v>
      </c>
      <c r="J133" s="121"/>
    </row>
    <row r="134" spans="1:10" ht="13.2">
      <c r="A134" s="16" t="s">
        <v>1963</v>
      </c>
      <c r="B134" s="16">
        <v>22192001</v>
      </c>
      <c r="C134" s="16">
        <v>2021004</v>
      </c>
      <c r="D134" s="19">
        <v>44460</v>
      </c>
      <c r="E134" s="16" t="s">
        <v>1960</v>
      </c>
      <c r="F134" s="16">
        <v>32074549</v>
      </c>
      <c r="G134" s="16" t="s">
        <v>1931</v>
      </c>
      <c r="H134" s="17">
        <v>2400</v>
      </c>
      <c r="I134" s="102">
        <v>1</v>
      </c>
      <c r="J134" s="121"/>
    </row>
    <row r="135" spans="1:10" ht="13.2">
      <c r="A135" s="16" t="s">
        <v>1963</v>
      </c>
      <c r="B135" s="16">
        <v>22192001</v>
      </c>
      <c r="C135" s="16">
        <v>1620211</v>
      </c>
      <c r="D135" s="19">
        <v>44448</v>
      </c>
      <c r="E135" s="16" t="s">
        <v>1961</v>
      </c>
      <c r="F135" s="16">
        <v>40702499</v>
      </c>
      <c r="G135" s="16" t="s">
        <v>1934</v>
      </c>
      <c r="H135" s="17">
        <v>500</v>
      </c>
      <c r="I135" s="102">
        <v>1</v>
      </c>
      <c r="J135" s="121"/>
    </row>
    <row r="136" spans="1:10" ht="13.2">
      <c r="A136" s="16" t="s">
        <v>1963</v>
      </c>
      <c r="B136" s="16">
        <v>22192001</v>
      </c>
      <c r="C136" s="16">
        <v>20210005</v>
      </c>
      <c r="D136" s="19">
        <v>44474</v>
      </c>
      <c r="E136" s="16" t="s">
        <v>1958</v>
      </c>
      <c r="F136" s="16">
        <v>50060091</v>
      </c>
      <c r="G136" s="16" t="s">
        <v>1935</v>
      </c>
      <c r="H136" s="17">
        <v>1730</v>
      </c>
      <c r="I136" s="102">
        <v>1</v>
      </c>
      <c r="J136" s="121"/>
    </row>
    <row r="137" spans="1:10" ht="13.2">
      <c r="A137" s="16" t="s">
        <v>1963</v>
      </c>
      <c r="B137" s="16">
        <v>22192001</v>
      </c>
      <c r="C137" s="16">
        <v>44409</v>
      </c>
      <c r="D137" s="19">
        <v>44474</v>
      </c>
      <c r="E137" s="16" t="s">
        <v>1962</v>
      </c>
      <c r="F137" s="16">
        <v>32110511</v>
      </c>
      <c r="G137" s="16" t="s">
        <v>1929</v>
      </c>
      <c r="H137" s="17">
        <f>900-175.88</f>
        <v>724.12</v>
      </c>
      <c r="I137" s="102">
        <v>1</v>
      </c>
      <c r="J137" s="121"/>
    </row>
    <row r="138" spans="1:10" ht="13.2">
      <c r="A138" s="16" t="s">
        <v>1963</v>
      </c>
      <c r="B138" s="16">
        <v>22192002</v>
      </c>
      <c r="C138" s="16"/>
      <c r="D138" s="19"/>
      <c r="E138" s="16" t="s">
        <v>1940</v>
      </c>
      <c r="F138" s="16" t="s">
        <v>1965</v>
      </c>
      <c r="G138" s="16" t="s">
        <v>1964</v>
      </c>
      <c r="H138" s="17"/>
      <c r="I138" s="102">
        <v>1</v>
      </c>
      <c r="J138" s="121"/>
    </row>
    <row r="139" spans="1:10" ht="13.2">
      <c r="A139" s="16" t="s">
        <v>1963</v>
      </c>
      <c r="B139" s="16">
        <v>22192002</v>
      </c>
      <c r="C139" s="16">
        <v>2020005</v>
      </c>
      <c r="D139" s="19">
        <v>44327</v>
      </c>
      <c r="E139" s="16" t="s">
        <v>1966</v>
      </c>
      <c r="F139" s="16">
        <v>48064513</v>
      </c>
      <c r="G139" s="16" t="s">
        <v>1967</v>
      </c>
      <c r="H139" s="17">
        <v>450</v>
      </c>
      <c r="I139" s="102">
        <v>1</v>
      </c>
      <c r="J139" s="121"/>
    </row>
    <row r="140" spans="1:10" ht="13.2">
      <c r="A140" s="16" t="s">
        <v>1963</v>
      </c>
      <c r="B140" s="16">
        <v>22192002</v>
      </c>
      <c r="C140" s="16">
        <v>10072021</v>
      </c>
      <c r="D140" s="19">
        <v>44327</v>
      </c>
      <c r="E140" s="16" t="s">
        <v>1966</v>
      </c>
      <c r="F140" s="16">
        <v>47317230</v>
      </c>
      <c r="G140" s="16" t="s">
        <v>1968</v>
      </c>
      <c r="H140" s="17">
        <v>450</v>
      </c>
      <c r="I140" s="102">
        <v>1</v>
      </c>
      <c r="J140" s="121"/>
    </row>
    <row r="141" spans="1:10" ht="13.2">
      <c r="A141" s="16" t="s">
        <v>1963</v>
      </c>
      <c r="B141" s="16">
        <v>22192002</v>
      </c>
      <c r="C141" s="16">
        <v>202101</v>
      </c>
      <c r="D141" s="19">
        <v>44334</v>
      </c>
      <c r="E141" s="16" t="s">
        <v>1966</v>
      </c>
      <c r="F141" s="16">
        <v>46571388</v>
      </c>
      <c r="G141" s="16" t="s">
        <v>1969</v>
      </c>
      <c r="H141" s="17">
        <v>470</v>
      </c>
      <c r="I141" s="102">
        <v>1</v>
      </c>
      <c r="J141" s="121"/>
    </row>
    <row r="142" spans="1:10" ht="13.2">
      <c r="A142" s="16" t="s">
        <v>1963</v>
      </c>
      <c r="B142" s="16">
        <v>22192002</v>
      </c>
      <c r="C142" s="16">
        <v>2021001</v>
      </c>
      <c r="D142" s="19">
        <v>44327</v>
      </c>
      <c r="E142" s="16" t="s">
        <v>1970</v>
      </c>
      <c r="F142" s="16">
        <v>3500569</v>
      </c>
      <c r="G142" s="16" t="s">
        <v>1971</v>
      </c>
      <c r="H142" s="17">
        <v>609</v>
      </c>
      <c r="I142" s="102">
        <v>1</v>
      </c>
      <c r="J142" s="121"/>
    </row>
    <row r="143" spans="1:10" ht="13.2">
      <c r="A143" s="16" t="s">
        <v>1963</v>
      </c>
      <c r="B143" s="16">
        <v>22192002</v>
      </c>
      <c r="C143" s="16">
        <v>52021</v>
      </c>
      <c r="D143" s="19">
        <v>44357</v>
      </c>
      <c r="E143" s="16" t="s">
        <v>1970</v>
      </c>
      <c r="F143" s="16">
        <v>41478398</v>
      </c>
      <c r="G143" s="16" t="s">
        <v>1972</v>
      </c>
      <c r="H143" s="17">
        <v>412.5</v>
      </c>
      <c r="I143" s="102">
        <v>1</v>
      </c>
      <c r="J143" s="121"/>
    </row>
    <row r="144" spans="1:10" ht="13.2">
      <c r="A144" s="16" t="s">
        <v>1963</v>
      </c>
      <c r="B144" s="16">
        <v>22192002</v>
      </c>
      <c r="C144" s="16">
        <v>202102</v>
      </c>
      <c r="D144" s="19">
        <v>44357</v>
      </c>
      <c r="E144" s="16" t="s">
        <v>1970</v>
      </c>
      <c r="F144" s="16">
        <v>46571388</v>
      </c>
      <c r="G144" s="16" t="s">
        <v>1969</v>
      </c>
      <c r="H144" s="17">
        <v>980</v>
      </c>
      <c r="I144" s="102">
        <v>1</v>
      </c>
      <c r="J144" s="121"/>
    </row>
    <row r="145" spans="1:10" ht="20.399999999999999">
      <c r="A145" s="16" t="s">
        <v>1963</v>
      </c>
      <c r="B145" s="16">
        <v>22192002</v>
      </c>
      <c r="C145" s="16">
        <v>2020083</v>
      </c>
      <c r="D145" s="19">
        <v>44221</v>
      </c>
      <c r="E145" s="16" t="s">
        <v>1973</v>
      </c>
      <c r="F145" s="16">
        <v>35848031</v>
      </c>
      <c r="G145" s="16" t="s">
        <v>1974</v>
      </c>
      <c r="H145" s="17">
        <v>2000</v>
      </c>
      <c r="I145" s="102">
        <v>1</v>
      </c>
      <c r="J145" s="121"/>
    </row>
    <row r="146" spans="1:10" ht="20.399999999999999">
      <c r="A146" s="16" t="s">
        <v>1963</v>
      </c>
      <c r="B146" s="16">
        <v>22192002</v>
      </c>
      <c r="C146" s="16">
        <v>2021009</v>
      </c>
      <c r="D146" s="19">
        <v>44271</v>
      </c>
      <c r="E146" s="16" t="s">
        <v>1975</v>
      </c>
      <c r="F146" s="16">
        <v>35848031</v>
      </c>
      <c r="G146" s="16" t="s">
        <v>1974</v>
      </c>
      <c r="H146" s="17">
        <v>2000</v>
      </c>
      <c r="I146" s="102">
        <v>1</v>
      </c>
      <c r="J146" s="121"/>
    </row>
    <row r="147" spans="1:10" ht="13.2">
      <c r="A147" s="16" t="s">
        <v>1963</v>
      </c>
      <c r="B147" s="16">
        <v>22192002</v>
      </c>
      <c r="C147" s="16">
        <v>202103</v>
      </c>
      <c r="D147" s="19">
        <v>44357</v>
      </c>
      <c r="E147" s="16" t="s">
        <v>1970</v>
      </c>
      <c r="F147" s="16">
        <v>3500569</v>
      </c>
      <c r="G147" s="16" t="s">
        <v>1976</v>
      </c>
      <c r="H147" s="17">
        <v>1008</v>
      </c>
      <c r="I147" s="102">
        <v>1</v>
      </c>
      <c r="J147" s="121"/>
    </row>
    <row r="148" spans="1:10" ht="13.2">
      <c r="A148" s="16" t="s">
        <v>1963</v>
      </c>
      <c r="B148" s="16">
        <v>22192002</v>
      </c>
      <c r="C148" s="16">
        <v>10082021</v>
      </c>
      <c r="D148" s="19">
        <v>44357</v>
      </c>
      <c r="E148" s="16" t="s">
        <v>1970</v>
      </c>
      <c r="F148" s="16">
        <v>47317230</v>
      </c>
      <c r="G148" s="16" t="s">
        <v>1968</v>
      </c>
      <c r="H148" s="17">
        <v>810</v>
      </c>
      <c r="I148" s="102">
        <v>1</v>
      </c>
      <c r="J148" s="121"/>
    </row>
    <row r="149" spans="1:10" ht="13.2">
      <c r="A149" s="16" t="s">
        <v>1963</v>
      </c>
      <c r="B149" s="16">
        <v>22192002</v>
      </c>
      <c r="C149" s="16">
        <v>2020007</v>
      </c>
      <c r="D149" s="19">
        <v>44357</v>
      </c>
      <c r="E149" s="16" t="s">
        <v>1970</v>
      </c>
      <c r="F149" s="16">
        <v>48064513</v>
      </c>
      <c r="G149" s="16" t="s">
        <v>1967</v>
      </c>
      <c r="H149" s="17">
        <v>945</v>
      </c>
      <c r="I149" s="102">
        <v>1</v>
      </c>
      <c r="J149" s="121"/>
    </row>
    <row r="150" spans="1:10" ht="13.2">
      <c r="A150" s="16" t="s">
        <v>1963</v>
      </c>
      <c r="B150" s="16">
        <v>22192002</v>
      </c>
      <c r="C150" s="16">
        <v>2021002</v>
      </c>
      <c r="D150" s="19">
        <v>44357</v>
      </c>
      <c r="E150" s="16" t="s">
        <v>1977</v>
      </c>
      <c r="F150" s="16">
        <v>3500569</v>
      </c>
      <c r="G150" s="16" t="s">
        <v>1971</v>
      </c>
      <c r="H150" s="17">
        <v>1760</v>
      </c>
      <c r="I150" s="102">
        <v>1</v>
      </c>
      <c r="J150" s="121"/>
    </row>
    <row r="151" spans="1:10" ht="20.399999999999999">
      <c r="A151" s="16" t="s">
        <v>1963</v>
      </c>
      <c r="B151" s="16">
        <v>22192002</v>
      </c>
      <c r="C151" s="16">
        <v>2021014</v>
      </c>
      <c r="D151" s="19">
        <v>44271</v>
      </c>
      <c r="E151" s="16" t="s">
        <v>1978</v>
      </c>
      <c r="F151" s="16">
        <v>35848031</v>
      </c>
      <c r="G151" s="16" t="s">
        <v>1974</v>
      </c>
      <c r="H151" s="17">
        <v>2000</v>
      </c>
      <c r="I151" s="102">
        <v>1</v>
      </c>
      <c r="J151" s="121"/>
    </row>
    <row r="152" spans="1:10" ht="13.2">
      <c r="A152" s="16" t="s">
        <v>1963</v>
      </c>
      <c r="B152" s="16">
        <v>22192002</v>
      </c>
      <c r="C152" s="16">
        <v>2020009</v>
      </c>
      <c r="D152" s="19">
        <v>44387</v>
      </c>
      <c r="E152" s="16" t="s">
        <v>1977</v>
      </c>
      <c r="F152" s="16">
        <v>48064513</v>
      </c>
      <c r="G152" s="16" t="s">
        <v>1967</v>
      </c>
      <c r="H152" s="17">
        <v>1205</v>
      </c>
      <c r="I152" s="102">
        <v>1</v>
      </c>
      <c r="J152" s="121"/>
    </row>
    <row r="153" spans="1:10" ht="13.2">
      <c r="A153" s="16" t="s">
        <v>1963</v>
      </c>
      <c r="B153" s="16">
        <v>22192002</v>
      </c>
      <c r="C153" s="16">
        <v>10102021</v>
      </c>
      <c r="D153" s="19">
        <v>44390</v>
      </c>
      <c r="E153" s="16" t="s">
        <v>1977</v>
      </c>
      <c r="F153" s="16">
        <v>47317230</v>
      </c>
      <c r="G153" s="16" t="s">
        <v>1968</v>
      </c>
      <c r="H153" s="17">
        <v>1100</v>
      </c>
      <c r="I153" s="102">
        <v>1</v>
      </c>
      <c r="J153" s="121"/>
    </row>
    <row r="154" spans="1:10" ht="13.2">
      <c r="A154" s="16" t="s">
        <v>1963</v>
      </c>
      <c r="B154" s="16">
        <v>22192002</v>
      </c>
      <c r="C154" s="16">
        <v>202103</v>
      </c>
      <c r="D154" s="19">
        <v>44403</v>
      </c>
      <c r="E154" s="16" t="s">
        <v>1977</v>
      </c>
      <c r="F154" s="16">
        <v>46571388</v>
      </c>
      <c r="G154" s="16" t="s">
        <v>1969</v>
      </c>
      <c r="H154" s="17">
        <v>720</v>
      </c>
      <c r="I154" s="102">
        <v>1</v>
      </c>
      <c r="J154" s="121"/>
    </row>
    <row r="155" spans="1:10" ht="13.2">
      <c r="A155" s="16" t="s">
        <v>1963</v>
      </c>
      <c r="B155" s="16">
        <v>22192002</v>
      </c>
      <c r="C155" s="16">
        <v>2021003</v>
      </c>
      <c r="D155" s="19">
        <v>44387</v>
      </c>
      <c r="E155" s="16" t="s">
        <v>1977</v>
      </c>
      <c r="F155" s="16">
        <v>3500569</v>
      </c>
      <c r="G155" s="16" t="s">
        <v>1971</v>
      </c>
      <c r="H155" s="17">
        <v>1686</v>
      </c>
      <c r="I155" s="102">
        <v>1</v>
      </c>
      <c r="J155" s="121"/>
    </row>
    <row r="156" spans="1:10" ht="13.2">
      <c r="A156" s="16" t="s">
        <v>1963</v>
      </c>
      <c r="B156" s="16">
        <v>22192002</v>
      </c>
      <c r="C156" s="16">
        <v>62021</v>
      </c>
      <c r="D156" s="19">
        <v>44387</v>
      </c>
      <c r="E156" s="16" t="s">
        <v>1977</v>
      </c>
      <c r="F156" s="16">
        <v>41478398</v>
      </c>
      <c r="G156" s="16" t="s">
        <v>1972</v>
      </c>
      <c r="H156" s="17">
        <v>270</v>
      </c>
      <c r="I156" s="102">
        <v>1</v>
      </c>
      <c r="J156" s="121"/>
    </row>
    <row r="157" spans="1:10" ht="13.2">
      <c r="A157" s="16" t="s">
        <v>1963</v>
      </c>
      <c r="B157" s="16">
        <v>22192002</v>
      </c>
      <c r="C157" s="16">
        <v>202104</v>
      </c>
      <c r="D157" s="19">
        <v>44387</v>
      </c>
      <c r="E157" s="16" t="s">
        <v>1977</v>
      </c>
      <c r="F157" s="16">
        <v>3500569</v>
      </c>
      <c r="G157" s="16" t="s">
        <v>1976</v>
      </c>
      <c r="H157" s="17">
        <v>1089</v>
      </c>
      <c r="I157" s="102">
        <v>1</v>
      </c>
      <c r="J157" s="121"/>
    </row>
    <row r="158" spans="1:10" ht="20.399999999999999">
      <c r="A158" s="16" t="s">
        <v>1963</v>
      </c>
      <c r="B158" s="16">
        <v>22192002</v>
      </c>
      <c r="C158" s="16">
        <v>2021032</v>
      </c>
      <c r="D158" s="19">
        <v>44355</v>
      </c>
      <c r="E158" s="16" t="s">
        <v>1979</v>
      </c>
      <c r="F158" s="16">
        <v>35848031</v>
      </c>
      <c r="G158" s="16" t="s">
        <v>1974</v>
      </c>
      <c r="H158" s="17">
        <v>2800</v>
      </c>
      <c r="I158" s="102">
        <v>1</v>
      </c>
      <c r="J158" s="121"/>
    </row>
    <row r="159" spans="1:10" ht="20.399999999999999">
      <c r="A159" s="16" t="s">
        <v>1963</v>
      </c>
      <c r="B159" s="16">
        <v>22192002</v>
      </c>
      <c r="C159" s="16">
        <v>2021045</v>
      </c>
      <c r="D159" s="19">
        <v>44392</v>
      </c>
      <c r="E159" s="16" t="s">
        <v>1980</v>
      </c>
      <c r="F159" s="16">
        <v>35848031</v>
      </c>
      <c r="G159" s="16" t="s">
        <v>1974</v>
      </c>
      <c r="H159" s="17">
        <v>2800</v>
      </c>
      <c r="I159" s="102">
        <v>1</v>
      </c>
      <c r="J159" s="121"/>
    </row>
    <row r="160" spans="1:10" ht="13.2">
      <c r="A160" s="16" t="s">
        <v>1963</v>
      </c>
      <c r="B160" s="16">
        <v>22192002</v>
      </c>
      <c r="C160" s="16">
        <v>202105</v>
      </c>
      <c r="D160" s="19">
        <v>44418</v>
      </c>
      <c r="E160" s="16" t="s">
        <v>1981</v>
      </c>
      <c r="F160" s="16">
        <v>3500569</v>
      </c>
      <c r="G160" s="16" t="s">
        <v>1976</v>
      </c>
      <c r="H160" s="17">
        <v>1056</v>
      </c>
      <c r="I160" s="102">
        <v>1</v>
      </c>
      <c r="J160" s="121"/>
    </row>
    <row r="161" spans="1:10" ht="13.2">
      <c r="A161" s="16" t="s">
        <v>1963</v>
      </c>
      <c r="B161" s="16">
        <v>22192002</v>
      </c>
      <c r="C161" s="16">
        <v>10122021</v>
      </c>
      <c r="D161" s="19">
        <v>44418</v>
      </c>
      <c r="E161" s="16" t="s">
        <v>1981</v>
      </c>
      <c r="F161" s="16">
        <v>47317230</v>
      </c>
      <c r="G161" s="16" t="s">
        <v>1968</v>
      </c>
      <c r="H161" s="17">
        <v>765</v>
      </c>
      <c r="I161" s="102">
        <v>1</v>
      </c>
      <c r="J161" s="121"/>
    </row>
    <row r="162" spans="1:10" ht="13.2">
      <c r="A162" s="16" t="s">
        <v>1963</v>
      </c>
      <c r="B162" s="16">
        <v>22192002</v>
      </c>
      <c r="C162" s="16">
        <v>2020011</v>
      </c>
      <c r="D162" s="19">
        <v>44418</v>
      </c>
      <c r="E162" s="16" t="s">
        <v>1981</v>
      </c>
      <c r="F162" s="16">
        <v>48064513</v>
      </c>
      <c r="G162" s="16" t="s">
        <v>1967</v>
      </c>
      <c r="H162" s="17">
        <v>922.5</v>
      </c>
      <c r="I162" s="102">
        <v>1</v>
      </c>
      <c r="J162" s="121"/>
    </row>
    <row r="163" spans="1:10" ht="13.2">
      <c r="A163" s="16" t="s">
        <v>1963</v>
      </c>
      <c r="B163" s="16">
        <v>22192002</v>
      </c>
      <c r="C163" s="16">
        <v>2021004</v>
      </c>
      <c r="D163" s="19">
        <v>44418</v>
      </c>
      <c r="E163" s="16" t="s">
        <v>1981</v>
      </c>
      <c r="F163" s="16">
        <v>3500569</v>
      </c>
      <c r="G163" s="16" t="s">
        <v>1971</v>
      </c>
      <c r="H163" s="17">
        <v>1692</v>
      </c>
      <c r="I163" s="102">
        <v>1</v>
      </c>
      <c r="J163" s="121"/>
    </row>
    <row r="164" spans="1:10" ht="13.2">
      <c r="A164" s="16" t="s">
        <v>1963</v>
      </c>
      <c r="B164" s="16">
        <v>22192002</v>
      </c>
      <c r="C164" s="16">
        <v>202104</v>
      </c>
      <c r="D164" s="19">
        <v>44418</v>
      </c>
      <c r="E164" s="16" t="s">
        <v>1981</v>
      </c>
      <c r="F164" s="16">
        <v>46571388</v>
      </c>
      <c r="G164" s="16" t="s">
        <v>1969</v>
      </c>
      <c r="H164" s="17">
        <v>1980</v>
      </c>
      <c r="I164" s="102">
        <v>1</v>
      </c>
      <c r="J164" s="121"/>
    </row>
    <row r="165" spans="1:10" ht="13.2">
      <c r="A165" s="16" t="s">
        <v>1963</v>
      </c>
      <c r="B165" s="16">
        <v>22192002</v>
      </c>
      <c r="C165" s="16"/>
      <c r="D165" s="19"/>
      <c r="E165" s="16"/>
      <c r="F165" s="16"/>
      <c r="G165" s="16"/>
      <c r="H165" s="17"/>
      <c r="I165" s="102">
        <v>1</v>
      </c>
      <c r="J165" s="121"/>
    </row>
    <row r="166" spans="1:10" ht="13.2">
      <c r="A166" s="16" t="s">
        <v>1963</v>
      </c>
      <c r="B166" s="16">
        <v>22192002</v>
      </c>
      <c r="C166" s="16">
        <v>2020013</v>
      </c>
      <c r="D166" s="19">
        <v>44451</v>
      </c>
      <c r="E166" s="16" t="s">
        <v>1982</v>
      </c>
      <c r="F166" s="16">
        <v>48064513</v>
      </c>
      <c r="G166" s="16" t="s">
        <v>1967</v>
      </c>
      <c r="H166" s="17">
        <v>1130</v>
      </c>
      <c r="I166" s="102">
        <v>1</v>
      </c>
      <c r="J166" s="121"/>
    </row>
    <row r="167" spans="1:10" ht="13.2">
      <c r="A167" s="16" t="s">
        <v>1963</v>
      </c>
      <c r="B167" s="16">
        <v>22192002</v>
      </c>
      <c r="C167" s="16">
        <v>10132021</v>
      </c>
      <c r="D167" s="19">
        <v>44451</v>
      </c>
      <c r="E167" s="16" t="s">
        <v>1982</v>
      </c>
      <c r="F167" s="16">
        <v>47317230</v>
      </c>
      <c r="G167" s="16" t="s">
        <v>1968</v>
      </c>
      <c r="H167" s="17">
        <v>930</v>
      </c>
      <c r="I167" s="102">
        <v>1</v>
      </c>
      <c r="J167" s="121"/>
    </row>
    <row r="168" spans="1:10" ht="13.2">
      <c r="A168" s="16" t="s">
        <v>1963</v>
      </c>
      <c r="B168" s="16">
        <v>22192002</v>
      </c>
      <c r="C168" s="16">
        <v>2021005</v>
      </c>
      <c r="D168" s="19">
        <v>44451</v>
      </c>
      <c r="E168" s="16" t="s">
        <v>1982</v>
      </c>
      <c r="F168" s="16">
        <v>46571388</v>
      </c>
      <c r="G168" s="16" t="s">
        <v>1969</v>
      </c>
      <c r="H168" s="17">
        <v>1232</v>
      </c>
      <c r="I168" s="102">
        <v>1</v>
      </c>
      <c r="J168" s="121"/>
    </row>
    <row r="169" spans="1:10" ht="13.2">
      <c r="A169" s="16" t="s">
        <v>1963</v>
      </c>
      <c r="B169" s="16">
        <v>22192002</v>
      </c>
      <c r="C169" s="16">
        <v>202106</v>
      </c>
      <c r="D169" s="19">
        <v>44451</v>
      </c>
      <c r="E169" s="16" t="s">
        <v>1982</v>
      </c>
      <c r="F169" s="16">
        <v>3500569</v>
      </c>
      <c r="G169" s="16" t="s">
        <v>1976</v>
      </c>
      <c r="H169" s="17">
        <v>1218</v>
      </c>
      <c r="I169" s="102">
        <v>1</v>
      </c>
      <c r="J169" s="121"/>
    </row>
    <row r="170" spans="1:10" ht="20.399999999999999">
      <c r="A170" s="16" t="s">
        <v>1963</v>
      </c>
      <c r="B170" s="16">
        <v>22192002</v>
      </c>
      <c r="C170" s="16">
        <v>2021073</v>
      </c>
      <c r="D170" s="19">
        <v>44491</v>
      </c>
      <c r="E170" s="16" t="s">
        <v>1979</v>
      </c>
      <c r="F170" s="16">
        <v>35848031</v>
      </c>
      <c r="G170" s="16" t="s">
        <v>1974</v>
      </c>
      <c r="H170" s="17">
        <v>2800</v>
      </c>
      <c r="I170" s="102">
        <v>1</v>
      </c>
      <c r="J170" s="121"/>
    </row>
    <row r="171" spans="1:10" ht="13.2">
      <c r="A171" s="16" t="s">
        <v>1963</v>
      </c>
      <c r="B171" s="16">
        <v>22192002</v>
      </c>
      <c r="C171" s="16">
        <v>2020015</v>
      </c>
      <c r="D171" s="19">
        <v>44479</v>
      </c>
      <c r="E171" s="16" t="s">
        <v>1983</v>
      </c>
      <c r="F171" s="16">
        <v>48064513</v>
      </c>
      <c r="G171" s="16" t="s">
        <v>1967</v>
      </c>
      <c r="H171" s="17">
        <v>795</v>
      </c>
      <c r="I171" s="102">
        <v>1</v>
      </c>
      <c r="J171" s="121"/>
    </row>
    <row r="172" spans="1:10" ht="13.2">
      <c r="A172" s="16" t="s">
        <v>1963</v>
      </c>
      <c r="B172" s="16">
        <v>22192002</v>
      </c>
      <c r="C172" s="16">
        <v>10142021</v>
      </c>
      <c r="D172" s="19">
        <v>44479</v>
      </c>
      <c r="E172" s="16" t="s">
        <v>1983</v>
      </c>
      <c r="F172" s="16">
        <v>47317230</v>
      </c>
      <c r="G172" s="16" t="s">
        <v>1968</v>
      </c>
      <c r="H172" s="17">
        <v>697</v>
      </c>
      <c r="I172" s="102">
        <v>1</v>
      </c>
      <c r="J172" s="121"/>
    </row>
    <row r="173" spans="1:10" ht="13.2">
      <c r="A173" s="16" t="s">
        <v>1963</v>
      </c>
      <c r="B173" s="16">
        <v>22192002</v>
      </c>
      <c r="C173" s="16">
        <v>202106</v>
      </c>
      <c r="D173" s="19">
        <v>44479</v>
      </c>
      <c r="E173" s="16" t="s">
        <v>1983</v>
      </c>
      <c r="F173" s="16">
        <v>46571388</v>
      </c>
      <c r="G173" s="16" t="s">
        <v>1969</v>
      </c>
      <c r="H173" s="17">
        <v>1140</v>
      </c>
      <c r="I173" s="102">
        <v>1</v>
      </c>
      <c r="J173" s="121"/>
    </row>
    <row r="174" spans="1:10" ht="13.2">
      <c r="A174" s="16" t="s">
        <v>1963</v>
      </c>
      <c r="B174" s="16">
        <v>22192002</v>
      </c>
      <c r="C174" s="16">
        <v>202107</v>
      </c>
      <c r="D174" s="19">
        <v>44479</v>
      </c>
      <c r="E174" s="16" t="s">
        <v>1983</v>
      </c>
      <c r="F174" s="16">
        <v>3500569</v>
      </c>
      <c r="G174" s="16" t="s">
        <v>1976</v>
      </c>
      <c r="H174" s="17">
        <v>1136</v>
      </c>
      <c r="I174" s="102">
        <v>1</v>
      </c>
      <c r="J174" s="121"/>
    </row>
    <row r="175" spans="1:10" ht="13.2">
      <c r="A175" s="16" t="s">
        <v>1963</v>
      </c>
      <c r="B175" s="16">
        <v>22192002</v>
      </c>
      <c r="C175" s="16">
        <v>2020017</v>
      </c>
      <c r="D175" s="19">
        <v>44510</v>
      </c>
      <c r="E175" s="16" t="s">
        <v>1984</v>
      </c>
      <c r="F175" s="16">
        <v>48064513</v>
      </c>
      <c r="G175" s="16" t="s">
        <v>1967</v>
      </c>
      <c r="H175" s="17">
        <v>1155</v>
      </c>
      <c r="I175" s="102">
        <v>1</v>
      </c>
      <c r="J175" s="121"/>
    </row>
    <row r="176" spans="1:10" ht="13.2">
      <c r="A176" s="16" t="s">
        <v>1963</v>
      </c>
      <c r="B176" s="16">
        <v>22192002</v>
      </c>
      <c r="C176" s="16">
        <v>10152021</v>
      </c>
      <c r="D176" s="19">
        <v>44510</v>
      </c>
      <c r="E176" s="16" t="s">
        <v>1984</v>
      </c>
      <c r="F176" s="16">
        <v>47317230</v>
      </c>
      <c r="G176" s="16" t="s">
        <v>1968</v>
      </c>
      <c r="H176" s="17">
        <v>1095</v>
      </c>
      <c r="I176" s="102">
        <v>1</v>
      </c>
      <c r="J176" s="121"/>
    </row>
    <row r="177" spans="1:10" ht="13.2">
      <c r="A177" s="16" t="s">
        <v>1963</v>
      </c>
      <c r="B177" s="16">
        <v>22192002</v>
      </c>
      <c r="C177" s="16">
        <v>202107</v>
      </c>
      <c r="D177" s="19">
        <v>44510</v>
      </c>
      <c r="E177" s="16" t="s">
        <v>1984</v>
      </c>
      <c r="F177" s="16">
        <v>46571388</v>
      </c>
      <c r="G177" s="16" t="s">
        <v>1969</v>
      </c>
      <c r="H177" s="17">
        <v>1524</v>
      </c>
      <c r="I177" s="102">
        <v>1</v>
      </c>
      <c r="J177" s="121"/>
    </row>
    <row r="178" spans="1:10" ht="13.2">
      <c r="A178" s="16" t="s">
        <v>1963</v>
      </c>
      <c r="B178" s="16">
        <v>22192002</v>
      </c>
      <c r="C178" s="16">
        <v>202108</v>
      </c>
      <c r="D178" s="19">
        <v>44511</v>
      </c>
      <c r="E178" s="16" t="s">
        <v>1984</v>
      </c>
      <c r="F178" s="16">
        <v>3500569</v>
      </c>
      <c r="G178" s="16" t="s">
        <v>1976</v>
      </c>
      <c r="H178" s="17">
        <v>1232</v>
      </c>
      <c r="I178" s="102">
        <v>1</v>
      </c>
      <c r="J178" s="121"/>
    </row>
    <row r="179" spans="1:10" ht="13.65" customHeight="1">
      <c r="A179" s="16" t="s">
        <v>1963</v>
      </c>
      <c r="B179" s="16">
        <v>22192003</v>
      </c>
      <c r="C179" s="16"/>
      <c r="D179" s="19"/>
      <c r="E179" s="16" t="s">
        <v>1940</v>
      </c>
      <c r="F179" s="16" t="s">
        <v>1985</v>
      </c>
      <c r="G179" s="16" t="s">
        <v>1986</v>
      </c>
      <c r="H179" s="17"/>
      <c r="I179" s="102">
        <v>1</v>
      </c>
      <c r="J179" s="121"/>
    </row>
    <row r="180" spans="1:10" ht="13.2">
      <c r="A180" s="16" t="s">
        <v>1963</v>
      </c>
      <c r="B180" s="16">
        <v>22192003</v>
      </c>
      <c r="C180" s="16">
        <v>112020</v>
      </c>
      <c r="D180" s="19">
        <v>44200</v>
      </c>
      <c r="E180" s="16" t="s">
        <v>1987</v>
      </c>
      <c r="F180" s="16" t="s">
        <v>1988</v>
      </c>
      <c r="G180" s="16" t="s">
        <v>1989</v>
      </c>
      <c r="H180" s="17">
        <v>900</v>
      </c>
      <c r="I180" s="102">
        <v>1</v>
      </c>
      <c r="J180" s="121"/>
    </row>
    <row r="181" spans="1:10" ht="13.2">
      <c r="A181" s="16" t="s">
        <v>1963</v>
      </c>
      <c r="B181" s="16">
        <v>22192003</v>
      </c>
      <c r="C181" s="16">
        <v>1020</v>
      </c>
      <c r="D181" s="19">
        <v>44200</v>
      </c>
      <c r="E181" s="16" t="s">
        <v>1987</v>
      </c>
      <c r="F181" s="16" t="s">
        <v>1990</v>
      </c>
      <c r="G181" s="16" t="s">
        <v>1991</v>
      </c>
      <c r="H181" s="17">
        <v>1375</v>
      </c>
      <c r="I181" s="102">
        <v>1</v>
      </c>
      <c r="J181" s="121"/>
    </row>
    <row r="182" spans="1:10" ht="13.2">
      <c r="A182" s="16" t="s">
        <v>1963</v>
      </c>
      <c r="B182" s="16">
        <v>22192003</v>
      </c>
      <c r="C182" s="16">
        <v>120008</v>
      </c>
      <c r="D182" s="19">
        <v>44200</v>
      </c>
      <c r="E182" s="16" t="s">
        <v>1987</v>
      </c>
      <c r="F182" s="16">
        <v>46968563</v>
      </c>
      <c r="G182" s="16" t="s">
        <v>1992</v>
      </c>
      <c r="H182" s="17">
        <v>843</v>
      </c>
      <c r="I182" s="102">
        <v>1</v>
      </c>
      <c r="J182" s="121"/>
    </row>
    <row r="183" spans="1:10" ht="13.2">
      <c r="A183" s="16" t="s">
        <v>1963</v>
      </c>
      <c r="B183" s="16">
        <v>22192003</v>
      </c>
      <c r="C183" s="16">
        <v>202011</v>
      </c>
      <c r="D183" s="19">
        <v>44200</v>
      </c>
      <c r="E183" s="16" t="s">
        <v>1987</v>
      </c>
      <c r="F183" s="16">
        <v>47994649</v>
      </c>
      <c r="G183" s="16" t="s">
        <v>1993</v>
      </c>
      <c r="H183" s="17">
        <v>2755</v>
      </c>
      <c r="I183" s="102">
        <v>1</v>
      </c>
      <c r="J183" s="121"/>
    </row>
    <row r="184" spans="1:10" ht="13.2">
      <c r="A184" s="16" t="s">
        <v>1963</v>
      </c>
      <c r="B184" s="16">
        <v>22192003</v>
      </c>
      <c r="C184" s="16">
        <v>1120</v>
      </c>
      <c r="D184" s="19">
        <v>44225</v>
      </c>
      <c r="E184" s="16" t="s">
        <v>1994</v>
      </c>
      <c r="F184" s="16" t="s">
        <v>1990</v>
      </c>
      <c r="G184" s="16" t="s">
        <v>1991</v>
      </c>
      <c r="H184" s="17">
        <v>1300</v>
      </c>
      <c r="I184" s="102">
        <v>1</v>
      </c>
      <c r="J184" s="121"/>
    </row>
    <row r="185" spans="1:10" ht="13.2">
      <c r="A185" s="16" t="s">
        <v>1963</v>
      </c>
      <c r="B185" s="16">
        <v>22192003</v>
      </c>
      <c r="C185" s="16">
        <v>20210002</v>
      </c>
      <c r="D185" s="19">
        <v>44225</v>
      </c>
      <c r="E185" s="16" t="s">
        <v>1994</v>
      </c>
      <c r="F185" s="16" t="s">
        <v>1988</v>
      </c>
      <c r="G185" s="16" t="s">
        <v>1989</v>
      </c>
      <c r="H185" s="17">
        <v>700</v>
      </c>
      <c r="I185" s="102">
        <v>1</v>
      </c>
      <c r="J185" s="121"/>
    </row>
    <row r="186" spans="1:10" ht="13.2">
      <c r="A186" s="16" t="s">
        <v>1963</v>
      </c>
      <c r="B186" s="16">
        <v>22192003</v>
      </c>
      <c r="C186" s="16">
        <v>120009</v>
      </c>
      <c r="D186" s="19">
        <v>44225</v>
      </c>
      <c r="E186" s="16" t="s">
        <v>1994</v>
      </c>
      <c r="F186" s="16">
        <v>46968563</v>
      </c>
      <c r="G186" s="16" t="s">
        <v>1992</v>
      </c>
      <c r="H186" s="17">
        <v>579</v>
      </c>
      <c r="I186" s="102">
        <v>1</v>
      </c>
      <c r="J186" s="121"/>
    </row>
    <row r="187" spans="1:10" ht="20.399999999999999">
      <c r="A187" s="16" t="s">
        <v>1963</v>
      </c>
      <c r="B187" s="16">
        <v>22192003</v>
      </c>
      <c r="C187" s="16">
        <v>7161258147</v>
      </c>
      <c r="D187" s="19">
        <v>44210</v>
      </c>
      <c r="E187" s="16" t="s">
        <v>1995</v>
      </c>
      <c r="F187" s="16">
        <v>36677281</v>
      </c>
      <c r="G187" s="16" t="s">
        <v>1996</v>
      </c>
      <c r="H187" s="17">
        <v>701.1</v>
      </c>
      <c r="I187" s="102">
        <v>1</v>
      </c>
      <c r="J187" s="121"/>
    </row>
    <row r="188" spans="1:10" ht="13.2">
      <c r="A188" s="16" t="s">
        <v>1963</v>
      </c>
      <c r="B188" s="16">
        <v>22192003</v>
      </c>
      <c r="C188" s="16">
        <v>42034</v>
      </c>
      <c r="D188" s="19">
        <v>44214</v>
      </c>
      <c r="E188" s="16" t="s">
        <v>1997</v>
      </c>
      <c r="F188" s="16">
        <v>44079061</v>
      </c>
      <c r="G188" s="16" t="s">
        <v>1998</v>
      </c>
      <c r="H188" s="17">
        <v>360</v>
      </c>
      <c r="I188" s="102">
        <v>1</v>
      </c>
      <c r="J188" s="121"/>
    </row>
    <row r="189" spans="1:10" ht="13.2">
      <c r="A189" s="16" t="s">
        <v>1963</v>
      </c>
      <c r="B189" s="16">
        <v>22192003</v>
      </c>
      <c r="C189" s="16" t="s">
        <v>1999</v>
      </c>
      <c r="D189" s="19" t="s">
        <v>2000</v>
      </c>
      <c r="E189" s="16" t="s">
        <v>2001</v>
      </c>
      <c r="F189" s="16">
        <v>36677281</v>
      </c>
      <c r="G189" s="16" t="s">
        <v>1996</v>
      </c>
      <c r="H189" s="17">
        <v>645.6</v>
      </c>
      <c r="I189" s="102">
        <v>1</v>
      </c>
      <c r="J189" s="121"/>
    </row>
    <row r="190" spans="1:10" ht="13.2">
      <c r="A190" s="16" t="s">
        <v>1963</v>
      </c>
      <c r="B190" s="16">
        <v>22192003</v>
      </c>
      <c r="C190" s="16" t="s">
        <v>2002</v>
      </c>
      <c r="D190" s="19" t="s">
        <v>2003</v>
      </c>
      <c r="E190" s="16" t="s">
        <v>2004</v>
      </c>
      <c r="F190" s="16">
        <v>36677281</v>
      </c>
      <c r="G190" s="16" t="s">
        <v>1996</v>
      </c>
      <c r="H190" s="17">
        <v>595.29999999999995</v>
      </c>
      <c r="I190" s="102">
        <v>1</v>
      </c>
      <c r="J190" s="121"/>
    </row>
    <row r="191" spans="1:10" ht="13.2">
      <c r="A191" s="16" t="s">
        <v>1963</v>
      </c>
      <c r="B191" s="16">
        <v>22192003</v>
      </c>
      <c r="C191" s="16" t="s">
        <v>2005</v>
      </c>
      <c r="D191" s="19" t="s">
        <v>2006</v>
      </c>
      <c r="E191" s="16" t="s">
        <v>2007</v>
      </c>
      <c r="F191" s="16">
        <v>36677281</v>
      </c>
      <c r="G191" s="16" t="s">
        <v>1996</v>
      </c>
      <c r="H191" s="17">
        <v>633.99</v>
      </c>
      <c r="I191" s="102">
        <v>1</v>
      </c>
      <c r="J191" s="121"/>
    </row>
    <row r="192" spans="1:10" ht="13.2">
      <c r="A192" s="16" t="s">
        <v>1963</v>
      </c>
      <c r="B192" s="16">
        <v>22192003</v>
      </c>
      <c r="C192" s="16" t="s">
        <v>2008</v>
      </c>
      <c r="D192" s="19" t="s">
        <v>2009</v>
      </c>
      <c r="E192" s="16" t="s">
        <v>2010</v>
      </c>
      <c r="F192" s="16">
        <v>36677281</v>
      </c>
      <c r="G192" s="16" t="s">
        <v>1996</v>
      </c>
      <c r="H192" s="17">
        <v>622.17999999999995</v>
      </c>
      <c r="I192" s="102">
        <v>1</v>
      </c>
      <c r="J192" s="121"/>
    </row>
    <row r="193" spans="1:10" ht="13.2">
      <c r="A193" s="16" t="s">
        <v>1963</v>
      </c>
      <c r="B193" s="16">
        <v>22192003</v>
      </c>
      <c r="C193" s="16" t="s">
        <v>2011</v>
      </c>
      <c r="D193" s="19">
        <v>44368</v>
      </c>
      <c r="E193" s="16" t="s">
        <v>2012</v>
      </c>
      <c r="F193" s="16">
        <v>36677281</v>
      </c>
      <c r="G193" s="16" t="s">
        <v>1996</v>
      </c>
      <c r="H193" s="17">
        <v>656.07</v>
      </c>
      <c r="I193" s="102">
        <v>1</v>
      </c>
      <c r="J193" s="121"/>
    </row>
    <row r="194" spans="1:10" ht="13.2">
      <c r="A194" s="16" t="s">
        <v>1963</v>
      </c>
      <c r="B194" s="16">
        <v>22192003</v>
      </c>
      <c r="C194" s="16" t="s">
        <v>2013</v>
      </c>
      <c r="D194" s="19">
        <v>44396</v>
      </c>
      <c r="E194" s="16" t="s">
        <v>2014</v>
      </c>
      <c r="F194" s="16">
        <v>36677281</v>
      </c>
      <c r="G194" s="16" t="s">
        <v>1996</v>
      </c>
      <c r="H194" s="17">
        <v>618.37</v>
      </c>
      <c r="I194" s="102">
        <v>1</v>
      </c>
      <c r="J194" s="121"/>
    </row>
    <row r="195" spans="1:10" ht="13.2">
      <c r="A195" s="16" t="s">
        <v>1963</v>
      </c>
      <c r="B195" s="16">
        <v>22192003</v>
      </c>
      <c r="C195" s="16">
        <v>7230781724</v>
      </c>
      <c r="D195" s="19">
        <v>44431</v>
      </c>
      <c r="E195" s="16" t="s">
        <v>2015</v>
      </c>
      <c r="F195" s="16">
        <v>36677281</v>
      </c>
      <c r="G195" s="16" t="s">
        <v>1996</v>
      </c>
      <c r="H195" s="17">
        <v>633.72</v>
      </c>
      <c r="I195" s="102">
        <v>1</v>
      </c>
      <c r="J195" s="121"/>
    </row>
    <row r="196" spans="1:10" ht="13.2">
      <c r="A196" s="16" t="s">
        <v>1963</v>
      </c>
      <c r="B196" s="16">
        <v>22192003</v>
      </c>
      <c r="C196" s="16" t="s">
        <v>2016</v>
      </c>
      <c r="D196" s="19">
        <v>44328</v>
      </c>
      <c r="E196" s="16" t="s">
        <v>2017</v>
      </c>
      <c r="F196" s="16">
        <v>36849880</v>
      </c>
      <c r="G196" s="16" t="s">
        <v>2018</v>
      </c>
      <c r="H196" s="17">
        <v>375</v>
      </c>
      <c r="I196" s="102">
        <v>1</v>
      </c>
      <c r="J196" s="121"/>
    </row>
    <row r="197" spans="1:10" ht="13.2">
      <c r="A197" s="16" t="s">
        <v>1963</v>
      </c>
      <c r="B197" s="16">
        <v>22192003</v>
      </c>
      <c r="C197" s="16" t="s">
        <v>2019</v>
      </c>
      <c r="D197" s="19">
        <v>44391</v>
      </c>
      <c r="E197" s="16" t="s">
        <v>2017</v>
      </c>
      <c r="F197" s="16">
        <v>36849880</v>
      </c>
      <c r="G197" s="16" t="s">
        <v>2018</v>
      </c>
      <c r="H197" s="17">
        <v>375</v>
      </c>
      <c r="I197" s="102">
        <v>1</v>
      </c>
      <c r="J197" s="121"/>
    </row>
    <row r="198" spans="1:10" ht="13.2">
      <c r="A198" s="16" t="s">
        <v>1963</v>
      </c>
      <c r="B198" s="16">
        <v>22192003</v>
      </c>
      <c r="C198" s="16" t="s">
        <v>2020</v>
      </c>
      <c r="D198" s="19">
        <v>44397</v>
      </c>
      <c r="E198" s="16" t="s">
        <v>2017</v>
      </c>
      <c r="F198" s="16">
        <v>36849880</v>
      </c>
      <c r="G198" s="16" t="s">
        <v>2018</v>
      </c>
      <c r="H198" s="17">
        <v>375</v>
      </c>
      <c r="I198" s="102">
        <v>1</v>
      </c>
      <c r="J198" s="121"/>
    </row>
    <row r="199" spans="1:10" ht="13.2">
      <c r="A199" s="16" t="s">
        <v>1963</v>
      </c>
      <c r="B199" s="16">
        <v>22192003</v>
      </c>
      <c r="C199" s="16" t="s">
        <v>2021</v>
      </c>
      <c r="D199" s="19">
        <v>44404</v>
      </c>
      <c r="E199" s="16" t="s">
        <v>2017</v>
      </c>
      <c r="F199" s="16">
        <v>36849880</v>
      </c>
      <c r="G199" s="16" t="s">
        <v>2018</v>
      </c>
      <c r="H199" s="17">
        <v>375</v>
      </c>
      <c r="I199" s="102">
        <v>1</v>
      </c>
      <c r="J199" s="121"/>
    </row>
    <row r="200" spans="1:10" ht="13.2">
      <c r="A200" s="16" t="s">
        <v>1963</v>
      </c>
      <c r="B200" s="16">
        <v>22192003</v>
      </c>
      <c r="C200" s="16" t="s">
        <v>2022</v>
      </c>
      <c r="D200" s="19">
        <v>44404</v>
      </c>
      <c r="E200" s="16" t="s">
        <v>2017</v>
      </c>
      <c r="F200" s="16">
        <v>36849880</v>
      </c>
      <c r="G200" s="16" t="s">
        <v>2018</v>
      </c>
      <c r="H200" s="17">
        <v>375</v>
      </c>
      <c r="I200" s="102">
        <v>1</v>
      </c>
      <c r="J200" s="121"/>
    </row>
    <row r="201" spans="1:10" ht="13.2">
      <c r="A201" s="16" t="s">
        <v>1963</v>
      </c>
      <c r="B201" s="16">
        <v>22192003</v>
      </c>
      <c r="C201" s="16" t="s">
        <v>2023</v>
      </c>
      <c r="D201" s="19">
        <v>44414</v>
      </c>
      <c r="E201" s="16" t="s">
        <v>2017</v>
      </c>
      <c r="F201" s="16">
        <v>36849880</v>
      </c>
      <c r="G201" s="16" t="s">
        <v>2018</v>
      </c>
      <c r="H201" s="17">
        <v>375</v>
      </c>
      <c r="I201" s="102">
        <v>1</v>
      </c>
      <c r="J201" s="121"/>
    </row>
    <row r="202" spans="1:10" ht="13.2">
      <c r="A202" s="16" t="s">
        <v>1963</v>
      </c>
      <c r="B202" s="16">
        <v>22192003</v>
      </c>
      <c r="C202" s="16" t="s">
        <v>2024</v>
      </c>
      <c r="D202" s="19">
        <v>44414</v>
      </c>
      <c r="E202" s="16" t="s">
        <v>2017</v>
      </c>
      <c r="F202" s="16">
        <v>36849880</v>
      </c>
      <c r="G202" s="16" t="s">
        <v>2018</v>
      </c>
      <c r="H202" s="17">
        <v>375</v>
      </c>
      <c r="I202" s="102">
        <v>1</v>
      </c>
      <c r="J202" s="121"/>
    </row>
    <row r="203" spans="1:10" ht="13.2">
      <c r="A203" s="16" t="s">
        <v>1963</v>
      </c>
      <c r="B203" s="16">
        <v>22192003</v>
      </c>
      <c r="C203" s="16" t="s">
        <v>2025</v>
      </c>
      <c r="D203" s="19">
        <v>44305</v>
      </c>
      <c r="E203" s="16" t="s">
        <v>2026</v>
      </c>
      <c r="F203" s="16">
        <v>36416738</v>
      </c>
      <c r="G203" s="16" t="s">
        <v>2027</v>
      </c>
      <c r="H203" s="17">
        <v>405.7</v>
      </c>
      <c r="I203" s="102">
        <v>1</v>
      </c>
      <c r="J203" s="121"/>
    </row>
    <row r="204" spans="1:10" ht="13.2">
      <c r="A204" s="16" t="s">
        <v>1963</v>
      </c>
      <c r="B204" s="16">
        <v>22192003</v>
      </c>
      <c r="C204" s="16" t="s">
        <v>2028</v>
      </c>
      <c r="D204" s="19">
        <v>44328</v>
      </c>
      <c r="E204" s="16" t="s">
        <v>2029</v>
      </c>
      <c r="F204" s="16">
        <v>34153136</v>
      </c>
      <c r="G204" s="16" t="s">
        <v>2030</v>
      </c>
      <c r="H204" s="17">
        <v>569</v>
      </c>
      <c r="I204" s="102">
        <v>1</v>
      </c>
      <c r="J204" s="121"/>
    </row>
    <row r="205" spans="1:10" ht="13.2">
      <c r="A205" s="16" t="s">
        <v>1963</v>
      </c>
      <c r="B205" s="16">
        <v>22192003</v>
      </c>
      <c r="C205" s="16">
        <v>121</v>
      </c>
      <c r="D205" s="19">
        <v>44348</v>
      </c>
      <c r="E205" s="16" t="s">
        <v>2031</v>
      </c>
      <c r="F205" s="16" t="s">
        <v>1990</v>
      </c>
      <c r="G205" s="16" t="s">
        <v>1991</v>
      </c>
      <c r="H205" s="17">
        <v>900</v>
      </c>
      <c r="I205" s="102">
        <v>1</v>
      </c>
      <c r="J205" s="121"/>
    </row>
    <row r="206" spans="1:10" ht="13.2">
      <c r="A206" s="16" t="s">
        <v>1963</v>
      </c>
      <c r="B206" s="16">
        <v>22192003</v>
      </c>
      <c r="C206" s="16">
        <v>221</v>
      </c>
      <c r="D206" s="19">
        <v>44391</v>
      </c>
      <c r="E206" s="16" t="s">
        <v>2032</v>
      </c>
      <c r="F206" s="16" t="s">
        <v>1990</v>
      </c>
      <c r="G206" s="16" t="s">
        <v>1991</v>
      </c>
      <c r="H206" s="17">
        <v>1350</v>
      </c>
      <c r="I206" s="102">
        <v>1</v>
      </c>
      <c r="J206" s="121"/>
    </row>
    <row r="207" spans="1:10" ht="13.2">
      <c r="A207" s="16" t="s">
        <v>1963</v>
      </c>
      <c r="B207" s="16">
        <v>22192003</v>
      </c>
      <c r="C207" s="16">
        <v>321</v>
      </c>
      <c r="D207" s="19">
        <v>44405</v>
      </c>
      <c r="E207" s="16" t="s">
        <v>2033</v>
      </c>
      <c r="F207" s="16" t="s">
        <v>1990</v>
      </c>
      <c r="G207" s="16" t="s">
        <v>1991</v>
      </c>
      <c r="H207" s="17">
        <v>1500</v>
      </c>
      <c r="I207" s="102">
        <v>1</v>
      </c>
      <c r="J207" s="121"/>
    </row>
    <row r="208" spans="1:10" ht="13.2">
      <c r="A208" s="16" t="s">
        <v>1963</v>
      </c>
      <c r="B208" s="16">
        <v>22192003</v>
      </c>
      <c r="C208" s="16">
        <v>421</v>
      </c>
      <c r="D208" s="19">
        <v>44445</v>
      </c>
      <c r="E208" s="16" t="s">
        <v>2034</v>
      </c>
      <c r="F208" s="16" t="s">
        <v>1990</v>
      </c>
      <c r="G208" s="16" t="s">
        <v>1991</v>
      </c>
      <c r="H208" s="17">
        <v>2000</v>
      </c>
      <c r="I208" s="102">
        <v>1</v>
      </c>
      <c r="J208" s="121"/>
    </row>
    <row r="209" spans="1:10" ht="13.2">
      <c r="A209" s="16" t="s">
        <v>1963</v>
      </c>
      <c r="B209" s="16">
        <v>22192003</v>
      </c>
      <c r="C209" s="16">
        <v>52021</v>
      </c>
      <c r="D209" s="19">
        <v>44391</v>
      </c>
      <c r="E209" s="16" t="s">
        <v>2032</v>
      </c>
      <c r="F209" s="16" t="s">
        <v>1988</v>
      </c>
      <c r="G209" s="16" t="s">
        <v>1989</v>
      </c>
      <c r="H209" s="17">
        <v>750</v>
      </c>
      <c r="I209" s="102">
        <v>1</v>
      </c>
      <c r="J209" s="121"/>
    </row>
    <row r="210" spans="1:10" ht="13.2">
      <c r="A210" s="16" t="s">
        <v>1963</v>
      </c>
      <c r="B210" s="16">
        <v>22192003</v>
      </c>
      <c r="C210" s="16">
        <v>20210002</v>
      </c>
      <c r="D210" s="19">
        <v>44405</v>
      </c>
      <c r="E210" s="16" t="s">
        <v>2033</v>
      </c>
      <c r="F210" s="16" t="s">
        <v>1988</v>
      </c>
      <c r="G210" s="16" t="s">
        <v>1989</v>
      </c>
      <c r="H210" s="17">
        <v>1150</v>
      </c>
      <c r="I210" s="102">
        <v>1</v>
      </c>
      <c r="J210" s="121"/>
    </row>
    <row r="211" spans="1:10" ht="13.2">
      <c r="A211" s="16" t="s">
        <v>1963</v>
      </c>
      <c r="B211" s="16">
        <v>22192003</v>
      </c>
      <c r="C211" s="16">
        <v>121001</v>
      </c>
      <c r="D211" s="19">
        <v>44342</v>
      </c>
      <c r="E211" s="16" t="s">
        <v>2031</v>
      </c>
      <c r="F211" s="16">
        <v>46968563</v>
      </c>
      <c r="G211" s="16" t="s">
        <v>2035</v>
      </c>
      <c r="H211" s="17">
        <v>543.5</v>
      </c>
      <c r="I211" s="102">
        <v>1</v>
      </c>
      <c r="J211" s="121"/>
    </row>
    <row r="212" spans="1:10" ht="13.2">
      <c r="A212" s="16" t="s">
        <v>1963</v>
      </c>
      <c r="B212" s="16">
        <v>22192003</v>
      </c>
      <c r="C212" s="16" t="s">
        <v>2036</v>
      </c>
      <c r="D212" s="19">
        <v>44404</v>
      </c>
      <c r="E212" s="16" t="s">
        <v>2032</v>
      </c>
      <c r="F212" s="16">
        <v>46968563</v>
      </c>
      <c r="G212" s="16" t="s">
        <v>2035</v>
      </c>
      <c r="H212" s="17">
        <v>1217.5</v>
      </c>
      <c r="I212" s="102">
        <v>1</v>
      </c>
      <c r="J212" s="121"/>
    </row>
    <row r="213" spans="1:10" ht="13.2">
      <c r="A213" s="16" t="s">
        <v>1963</v>
      </c>
      <c r="B213" s="16">
        <v>22192003</v>
      </c>
      <c r="C213" s="16" t="s">
        <v>2037</v>
      </c>
      <c r="D213" s="19">
        <v>44414</v>
      </c>
      <c r="E213" s="16" t="s">
        <v>2033</v>
      </c>
      <c r="F213" s="16">
        <v>46968563</v>
      </c>
      <c r="G213" s="16" t="s">
        <v>2035</v>
      </c>
      <c r="H213" s="17">
        <v>1052.74</v>
      </c>
      <c r="I213" s="102">
        <v>1</v>
      </c>
      <c r="J213" s="121"/>
    </row>
    <row r="214" spans="1:10" ht="13.2">
      <c r="A214" s="16" t="s">
        <v>1963</v>
      </c>
      <c r="B214" s="16">
        <v>22192003</v>
      </c>
      <c r="C214" s="16">
        <v>7230782840</v>
      </c>
      <c r="D214" s="19">
        <v>44482</v>
      </c>
      <c r="E214" s="16" t="s">
        <v>2038</v>
      </c>
      <c r="F214" s="16">
        <v>36677281</v>
      </c>
      <c r="G214" s="16" t="s">
        <v>1996</v>
      </c>
      <c r="H214" s="17">
        <v>649.35</v>
      </c>
      <c r="I214" s="102">
        <v>1</v>
      </c>
      <c r="J214" s="121"/>
    </row>
    <row r="215" spans="1:10" ht="13.2">
      <c r="A215" s="16" t="s">
        <v>1963</v>
      </c>
      <c r="B215" s="16">
        <v>22192003</v>
      </c>
      <c r="C215" s="16">
        <v>7161332778</v>
      </c>
      <c r="D215" s="19">
        <v>44524</v>
      </c>
      <c r="E215" s="16" t="s">
        <v>2039</v>
      </c>
      <c r="F215" s="16">
        <v>36677281</v>
      </c>
      <c r="G215" s="16" t="s">
        <v>1996</v>
      </c>
      <c r="H215" s="17">
        <v>624.86</v>
      </c>
      <c r="I215" s="102">
        <v>1</v>
      </c>
      <c r="J215" s="121"/>
    </row>
    <row r="216" spans="1:10" ht="13.2">
      <c r="A216" s="16" t="s">
        <v>1963</v>
      </c>
      <c r="B216" s="16">
        <v>22192003</v>
      </c>
      <c r="C216" s="16">
        <v>7121929489</v>
      </c>
      <c r="D216" s="19">
        <v>44518</v>
      </c>
      <c r="E216" s="16" t="s">
        <v>2040</v>
      </c>
      <c r="F216" s="16">
        <v>36677281</v>
      </c>
      <c r="G216" s="16" t="s">
        <v>1996</v>
      </c>
      <c r="H216" s="17">
        <v>670.95</v>
      </c>
      <c r="I216" s="102">
        <v>1</v>
      </c>
      <c r="J216" s="121"/>
    </row>
    <row r="217" spans="1:10" ht="13.2">
      <c r="A217" s="16" t="s">
        <v>1963</v>
      </c>
      <c r="B217" s="16">
        <v>22192003</v>
      </c>
      <c r="C217" s="16">
        <v>2021127</v>
      </c>
      <c r="D217" s="19">
        <v>44448</v>
      </c>
      <c r="E217" s="16" t="s">
        <v>2017</v>
      </c>
      <c r="F217" s="16">
        <v>36849880</v>
      </c>
      <c r="G217" s="16" t="s">
        <v>2018</v>
      </c>
      <c r="H217" s="17">
        <v>375</v>
      </c>
      <c r="I217" s="102">
        <v>1</v>
      </c>
      <c r="J217" s="121"/>
    </row>
    <row r="218" spans="1:10" ht="13.2">
      <c r="A218" s="16" t="s">
        <v>1963</v>
      </c>
      <c r="B218" s="16">
        <v>22192003</v>
      </c>
      <c r="C218" s="16">
        <v>2021128</v>
      </c>
      <c r="D218" s="19">
        <v>44448</v>
      </c>
      <c r="E218" s="16" t="s">
        <v>2017</v>
      </c>
      <c r="F218" s="16">
        <v>36849880</v>
      </c>
      <c r="G218" s="16" t="s">
        <v>2018</v>
      </c>
      <c r="H218" s="17">
        <v>375</v>
      </c>
      <c r="I218" s="102">
        <v>1</v>
      </c>
      <c r="J218" s="121"/>
    </row>
    <row r="219" spans="1:10" ht="13.2">
      <c r="A219" s="16" t="s">
        <v>1963</v>
      </c>
      <c r="B219" s="16">
        <v>22192003</v>
      </c>
      <c r="C219" s="16">
        <v>2021155</v>
      </c>
      <c r="D219" s="19">
        <v>44479</v>
      </c>
      <c r="E219" s="16" t="s">
        <v>2017</v>
      </c>
      <c r="F219" s="16">
        <v>36849880</v>
      </c>
      <c r="G219" s="16" t="s">
        <v>2018</v>
      </c>
      <c r="H219" s="17">
        <v>375</v>
      </c>
      <c r="I219" s="102">
        <v>1</v>
      </c>
      <c r="J219" s="121"/>
    </row>
    <row r="220" spans="1:10" ht="13.2">
      <c r="A220" s="16" t="s">
        <v>1963</v>
      </c>
      <c r="B220" s="16">
        <v>22192003</v>
      </c>
      <c r="C220" s="16">
        <v>2021156</v>
      </c>
      <c r="D220" s="19">
        <v>44479</v>
      </c>
      <c r="E220" s="16" t="s">
        <v>2017</v>
      </c>
      <c r="F220" s="16">
        <v>36849880</v>
      </c>
      <c r="G220" s="16" t="s">
        <v>2018</v>
      </c>
      <c r="H220" s="17">
        <v>375</v>
      </c>
      <c r="I220" s="102">
        <v>1</v>
      </c>
      <c r="J220" s="121"/>
    </row>
    <row r="221" spans="1:10" ht="13.2">
      <c r="A221" s="16" t="s">
        <v>1963</v>
      </c>
      <c r="B221" s="16">
        <v>22192003</v>
      </c>
      <c r="C221" s="16">
        <v>521</v>
      </c>
      <c r="D221" s="19">
        <v>44469</v>
      </c>
      <c r="E221" s="16" t="s">
        <v>2041</v>
      </c>
      <c r="F221" s="16" t="s">
        <v>1990</v>
      </c>
      <c r="G221" s="16" t="s">
        <v>1991</v>
      </c>
      <c r="H221" s="17">
        <v>2000</v>
      </c>
      <c r="I221" s="102">
        <v>1</v>
      </c>
      <c r="J221" s="121"/>
    </row>
    <row r="222" spans="1:10" ht="13.2">
      <c r="A222" s="16" t="s">
        <v>1963</v>
      </c>
      <c r="B222" s="16">
        <v>22192003</v>
      </c>
      <c r="C222" s="16">
        <v>621</v>
      </c>
      <c r="D222" s="19">
        <v>44498</v>
      </c>
      <c r="E222" s="16" t="s">
        <v>2042</v>
      </c>
      <c r="F222" s="16" t="s">
        <v>1990</v>
      </c>
      <c r="G222" s="16" t="s">
        <v>1991</v>
      </c>
      <c r="H222" s="17">
        <v>1700</v>
      </c>
      <c r="I222" s="102">
        <v>1</v>
      </c>
      <c r="J222" s="121"/>
    </row>
    <row r="223" spans="1:10" ht="13.2">
      <c r="A223" s="16" t="s">
        <v>1963</v>
      </c>
      <c r="B223" s="16">
        <v>22192003</v>
      </c>
      <c r="C223" s="16">
        <v>721</v>
      </c>
      <c r="D223" s="19">
        <v>44530</v>
      </c>
      <c r="E223" s="16" t="s">
        <v>2043</v>
      </c>
      <c r="F223" s="16" t="s">
        <v>1990</v>
      </c>
      <c r="G223" s="16" t="s">
        <v>1991</v>
      </c>
      <c r="H223" s="17">
        <v>1543.07</v>
      </c>
      <c r="I223" s="102">
        <v>1</v>
      </c>
      <c r="J223" s="121"/>
    </row>
    <row r="224" spans="1:10" ht="20.399999999999999">
      <c r="A224" s="16" t="s">
        <v>1963</v>
      </c>
      <c r="B224" s="16">
        <v>22192004</v>
      </c>
      <c r="C224" s="16"/>
      <c r="D224" s="19"/>
      <c r="E224" s="16" t="s">
        <v>1940</v>
      </c>
      <c r="F224" s="16" t="s">
        <v>2044</v>
      </c>
      <c r="G224" s="16" t="s">
        <v>2045</v>
      </c>
      <c r="H224" s="17"/>
      <c r="I224" s="102">
        <v>1</v>
      </c>
      <c r="J224" s="121"/>
    </row>
    <row r="225" spans="1:10" ht="13.2">
      <c r="A225" s="16" t="s">
        <v>1963</v>
      </c>
      <c r="B225" s="16">
        <v>22192004</v>
      </c>
      <c r="C225" s="16">
        <v>952</v>
      </c>
      <c r="D225" s="19">
        <v>44491</v>
      </c>
      <c r="E225" s="16" t="s">
        <v>2073</v>
      </c>
      <c r="F225" s="16">
        <v>34448047</v>
      </c>
      <c r="G225" s="16" t="s">
        <v>2074</v>
      </c>
      <c r="H225" s="17">
        <v>3028.67</v>
      </c>
      <c r="I225" s="102">
        <v>1</v>
      </c>
      <c r="J225" s="121"/>
    </row>
    <row r="226" spans="1:10" ht="13.2">
      <c r="A226" s="16" t="s">
        <v>1963</v>
      </c>
      <c r="B226" s="16">
        <v>22192004</v>
      </c>
      <c r="C226" s="16">
        <v>26</v>
      </c>
      <c r="D226" s="19">
        <v>44320</v>
      </c>
      <c r="E226" s="16" t="s">
        <v>2075</v>
      </c>
      <c r="F226" s="16">
        <v>34448047</v>
      </c>
      <c r="G226" s="16" t="s">
        <v>2074</v>
      </c>
      <c r="H226" s="17">
        <v>349</v>
      </c>
      <c r="I226" s="102">
        <v>1</v>
      </c>
      <c r="J226" s="121"/>
    </row>
    <row r="227" spans="1:10" ht="13.2">
      <c r="A227" s="16" t="s">
        <v>1963</v>
      </c>
      <c r="B227" s="16">
        <v>22192004</v>
      </c>
      <c r="C227" s="16">
        <v>182</v>
      </c>
      <c r="D227" s="19">
        <v>44348</v>
      </c>
      <c r="E227" s="16" t="s">
        <v>2076</v>
      </c>
      <c r="F227" s="16">
        <v>34448047</v>
      </c>
      <c r="G227" s="16" t="s">
        <v>2074</v>
      </c>
      <c r="H227" s="17">
        <v>798</v>
      </c>
      <c r="I227" s="102">
        <v>1</v>
      </c>
      <c r="J227" s="121"/>
    </row>
    <row r="228" spans="1:10" ht="13.2">
      <c r="A228" s="16" t="s">
        <v>1963</v>
      </c>
      <c r="B228" s="16">
        <v>22192004</v>
      </c>
      <c r="C228" s="16">
        <v>384</v>
      </c>
      <c r="D228" s="19">
        <v>44378</v>
      </c>
      <c r="E228" s="16" t="s">
        <v>2077</v>
      </c>
      <c r="F228" s="16">
        <v>34448047</v>
      </c>
      <c r="G228" s="16" t="s">
        <v>2074</v>
      </c>
      <c r="H228" s="17">
        <v>1028</v>
      </c>
      <c r="I228" s="102">
        <v>1</v>
      </c>
      <c r="J228" s="121"/>
    </row>
    <row r="229" spans="1:10" ht="13.2">
      <c r="A229" s="16" t="s">
        <v>1963</v>
      </c>
      <c r="B229" s="16">
        <v>22192004</v>
      </c>
      <c r="C229" s="16">
        <v>594</v>
      </c>
      <c r="D229" s="19">
        <v>44419</v>
      </c>
      <c r="E229" s="16" t="s">
        <v>2078</v>
      </c>
      <c r="F229" s="16">
        <v>34448047</v>
      </c>
      <c r="G229" s="16" t="s">
        <v>2074</v>
      </c>
      <c r="H229" s="17">
        <v>861</v>
      </c>
      <c r="I229" s="102">
        <v>1</v>
      </c>
      <c r="J229" s="121"/>
    </row>
    <row r="230" spans="1:10" ht="13.2">
      <c r="A230" s="16" t="s">
        <v>1963</v>
      </c>
      <c r="B230" s="16">
        <v>22192004</v>
      </c>
      <c r="C230" s="16">
        <v>830</v>
      </c>
      <c r="D230" s="19">
        <v>44469</v>
      </c>
      <c r="E230" s="16" t="s">
        <v>2079</v>
      </c>
      <c r="F230" s="16">
        <v>34448047</v>
      </c>
      <c r="G230" s="16" t="s">
        <v>2074</v>
      </c>
      <c r="H230" s="17">
        <v>1631</v>
      </c>
      <c r="I230" s="102">
        <v>1</v>
      </c>
      <c r="J230" s="121"/>
    </row>
    <row r="231" spans="1:10" ht="13.2">
      <c r="A231" s="16" t="s">
        <v>1963</v>
      </c>
      <c r="B231" s="16">
        <v>22192004</v>
      </c>
      <c r="C231" s="16">
        <v>4497445732</v>
      </c>
      <c r="D231" s="19">
        <v>44238</v>
      </c>
      <c r="E231" s="16" t="s">
        <v>2080</v>
      </c>
      <c r="F231" s="16">
        <v>44291809</v>
      </c>
      <c r="G231" s="16" t="s">
        <v>2081</v>
      </c>
      <c r="H231" s="17">
        <v>675.4</v>
      </c>
      <c r="I231" s="102">
        <v>1</v>
      </c>
      <c r="J231" s="121"/>
    </row>
    <row r="232" spans="1:10" ht="13.2">
      <c r="A232" s="16" t="s">
        <v>1963</v>
      </c>
      <c r="B232" s="16">
        <v>22192004</v>
      </c>
      <c r="C232" s="16">
        <v>4464721358</v>
      </c>
      <c r="D232" s="19">
        <v>44264</v>
      </c>
      <c r="E232" s="16" t="s">
        <v>2082</v>
      </c>
      <c r="F232" s="16">
        <v>44291809</v>
      </c>
      <c r="G232" s="16" t="s">
        <v>2081</v>
      </c>
      <c r="H232" s="17">
        <v>675.4</v>
      </c>
      <c r="I232" s="102">
        <v>1</v>
      </c>
      <c r="J232" s="121"/>
    </row>
    <row r="233" spans="1:10" ht="13.2">
      <c r="A233" s="16" t="s">
        <v>1963</v>
      </c>
      <c r="B233" s="16">
        <v>22192004</v>
      </c>
      <c r="C233" s="16">
        <v>4460513221</v>
      </c>
      <c r="D233" s="19">
        <v>44299</v>
      </c>
      <c r="E233" s="16" t="s">
        <v>2083</v>
      </c>
      <c r="F233" s="16">
        <v>44291809</v>
      </c>
      <c r="G233" s="16" t="s">
        <v>2081</v>
      </c>
      <c r="H233" s="17">
        <v>675.4</v>
      </c>
      <c r="I233" s="102">
        <v>1</v>
      </c>
      <c r="J233" s="121"/>
    </row>
    <row r="234" spans="1:10" ht="13.2">
      <c r="A234" s="16" t="s">
        <v>1963</v>
      </c>
      <c r="B234" s="16">
        <v>22192004</v>
      </c>
      <c r="C234" s="16">
        <v>4451257313</v>
      </c>
      <c r="D234" s="19">
        <v>44328</v>
      </c>
      <c r="E234" s="16" t="s">
        <v>2084</v>
      </c>
      <c r="F234" s="16">
        <v>44291809</v>
      </c>
      <c r="G234" s="16" t="s">
        <v>2081</v>
      </c>
      <c r="H234" s="17">
        <v>675.4</v>
      </c>
      <c r="I234" s="102">
        <v>1</v>
      </c>
      <c r="J234" s="121"/>
    </row>
    <row r="235" spans="1:10" ht="13.2">
      <c r="A235" s="16" t="s">
        <v>1963</v>
      </c>
      <c r="B235" s="16">
        <v>22192004</v>
      </c>
      <c r="C235" s="16">
        <v>4417503167</v>
      </c>
      <c r="D235" s="19">
        <v>44358</v>
      </c>
      <c r="E235" s="16" t="s">
        <v>2085</v>
      </c>
      <c r="F235" s="16">
        <v>44291809</v>
      </c>
      <c r="G235" s="16" t="s">
        <v>2081</v>
      </c>
      <c r="H235" s="17">
        <v>675.4</v>
      </c>
      <c r="I235" s="102">
        <v>1</v>
      </c>
      <c r="J235" s="121"/>
    </row>
    <row r="236" spans="1:10" ht="13.2">
      <c r="A236" s="16" t="s">
        <v>1963</v>
      </c>
      <c r="B236" s="16">
        <v>22192004</v>
      </c>
      <c r="C236" s="16">
        <v>4434666688</v>
      </c>
      <c r="D236" s="19">
        <v>44396</v>
      </c>
      <c r="E236" s="16" t="s">
        <v>2086</v>
      </c>
      <c r="F236" s="16">
        <v>44291809</v>
      </c>
      <c r="G236" s="16" t="s">
        <v>2081</v>
      </c>
      <c r="H236" s="17">
        <v>675.4</v>
      </c>
      <c r="I236" s="102">
        <v>1</v>
      </c>
      <c r="J236" s="121"/>
    </row>
    <row r="237" spans="1:10" ht="13.2">
      <c r="A237" s="16" t="s">
        <v>1963</v>
      </c>
      <c r="B237" s="16">
        <v>22192004</v>
      </c>
      <c r="C237" s="16">
        <v>4427728998</v>
      </c>
      <c r="D237" s="19">
        <v>44417</v>
      </c>
      <c r="E237" s="16" t="s">
        <v>2087</v>
      </c>
      <c r="F237" s="16">
        <v>44291809</v>
      </c>
      <c r="G237" s="16" t="s">
        <v>2081</v>
      </c>
      <c r="H237" s="17">
        <v>675.4</v>
      </c>
      <c r="I237" s="102">
        <v>1</v>
      </c>
      <c r="J237" s="121"/>
    </row>
    <row r="238" spans="1:10" ht="13.2">
      <c r="A238" s="16" t="s">
        <v>1963</v>
      </c>
      <c r="B238" s="16">
        <v>22192004</v>
      </c>
      <c r="C238" s="16">
        <v>4467462995</v>
      </c>
      <c r="D238" s="19">
        <v>44452</v>
      </c>
      <c r="E238" s="16" t="s">
        <v>2088</v>
      </c>
      <c r="F238" s="16">
        <v>44291809</v>
      </c>
      <c r="G238" s="16" t="s">
        <v>2081</v>
      </c>
      <c r="H238" s="17">
        <v>675.4</v>
      </c>
      <c r="I238" s="102">
        <v>1</v>
      </c>
      <c r="J238" s="121"/>
    </row>
    <row r="239" spans="1:10" ht="13.2">
      <c r="A239" s="16" t="s">
        <v>1963</v>
      </c>
      <c r="B239" s="16">
        <v>22192004</v>
      </c>
      <c r="C239" s="16">
        <v>2692022871</v>
      </c>
      <c r="D239" s="19">
        <v>44278</v>
      </c>
      <c r="E239" s="16" t="s">
        <v>2089</v>
      </c>
      <c r="F239" s="16">
        <v>36741905</v>
      </c>
      <c r="G239" s="16" t="s">
        <v>2090</v>
      </c>
      <c r="H239" s="17">
        <v>869.46</v>
      </c>
      <c r="I239" s="102">
        <v>1</v>
      </c>
      <c r="J239" s="121"/>
    </row>
    <row r="240" spans="1:10" ht="13.2">
      <c r="A240" s="16" t="s">
        <v>1963</v>
      </c>
      <c r="B240" s="16">
        <v>22192004</v>
      </c>
      <c r="C240" s="16">
        <v>2692023153</v>
      </c>
      <c r="D240" s="19">
        <v>44308</v>
      </c>
      <c r="E240" s="16" t="s">
        <v>2091</v>
      </c>
      <c r="F240" s="16">
        <v>36741905</v>
      </c>
      <c r="G240" s="16" t="s">
        <v>2090</v>
      </c>
      <c r="H240" s="17">
        <v>970.46</v>
      </c>
      <c r="I240" s="102">
        <v>1</v>
      </c>
      <c r="J240" s="121"/>
    </row>
    <row r="241" spans="1:10" ht="13.2">
      <c r="A241" s="16" t="s">
        <v>1963</v>
      </c>
      <c r="B241" s="16">
        <v>22192004</v>
      </c>
      <c r="C241" s="16">
        <v>221105</v>
      </c>
      <c r="D241" s="19">
        <v>44424</v>
      </c>
      <c r="E241" s="16" t="s">
        <v>2092</v>
      </c>
      <c r="F241" s="16">
        <v>36806463</v>
      </c>
      <c r="G241" s="16" t="s">
        <v>2093</v>
      </c>
      <c r="H241" s="17">
        <v>591.6</v>
      </c>
      <c r="I241" s="102">
        <v>1</v>
      </c>
      <c r="J241" s="121"/>
    </row>
    <row r="242" spans="1:10" ht="13.2">
      <c r="A242" s="16" t="s">
        <v>1963</v>
      </c>
      <c r="B242" s="16">
        <v>22192004</v>
      </c>
      <c r="C242" s="16">
        <v>74210109</v>
      </c>
      <c r="D242" s="19">
        <v>44407</v>
      </c>
      <c r="E242" s="16" t="s">
        <v>2094</v>
      </c>
      <c r="F242" s="16">
        <v>6223524</v>
      </c>
      <c r="G242" s="16" t="s">
        <v>2095</v>
      </c>
      <c r="H242" s="17">
        <v>374.76</v>
      </c>
      <c r="I242" s="102">
        <v>1</v>
      </c>
      <c r="J242" s="121"/>
    </row>
    <row r="243" spans="1:10" ht="13.2">
      <c r="A243" s="16" t="s">
        <v>1963</v>
      </c>
      <c r="B243" s="16">
        <v>22192004</v>
      </c>
      <c r="C243" s="16">
        <v>221141</v>
      </c>
      <c r="D243" s="19">
        <v>44494</v>
      </c>
      <c r="E243" s="16" t="s">
        <v>2096</v>
      </c>
      <c r="F243" s="16">
        <v>36806463</v>
      </c>
      <c r="G243" s="16" t="s">
        <v>2093</v>
      </c>
      <c r="H243" s="17">
        <v>150</v>
      </c>
      <c r="I243" s="102">
        <v>1</v>
      </c>
      <c r="J243" s="121"/>
    </row>
    <row r="244" spans="1:10" ht="13.2">
      <c r="A244" s="16" t="s">
        <v>1963</v>
      </c>
      <c r="B244" s="16">
        <v>22192004</v>
      </c>
      <c r="C244" s="16">
        <v>3210000503</v>
      </c>
      <c r="D244" s="19">
        <v>44264</v>
      </c>
      <c r="E244" s="16" t="s">
        <v>2097</v>
      </c>
      <c r="F244" s="16">
        <v>30232295</v>
      </c>
      <c r="G244" s="16" t="s">
        <v>2098</v>
      </c>
      <c r="H244" s="17">
        <v>1477.1880000000001</v>
      </c>
      <c r="I244" s="102">
        <v>1</v>
      </c>
      <c r="J244" s="121"/>
    </row>
    <row r="245" spans="1:10" ht="13.2">
      <c r="A245" s="16" t="s">
        <v>1963</v>
      </c>
      <c r="B245" s="16">
        <v>22192004</v>
      </c>
      <c r="C245" s="16">
        <v>3210000703</v>
      </c>
      <c r="D245" s="19">
        <v>44287</v>
      </c>
      <c r="E245" s="16" t="s">
        <v>2099</v>
      </c>
      <c r="F245" s="16">
        <v>30232295</v>
      </c>
      <c r="G245" s="16" t="s">
        <v>2098</v>
      </c>
      <c r="H245" s="17">
        <v>454.548</v>
      </c>
      <c r="I245" s="102">
        <v>1</v>
      </c>
      <c r="J245" s="121"/>
    </row>
    <row r="246" spans="1:10" ht="13.2">
      <c r="A246" s="16" t="s">
        <v>1963</v>
      </c>
      <c r="B246" s="16">
        <v>22192004</v>
      </c>
      <c r="C246" s="16">
        <v>3210000969</v>
      </c>
      <c r="D246" s="19">
        <v>44308</v>
      </c>
      <c r="E246" s="16" t="s">
        <v>2100</v>
      </c>
      <c r="F246" s="16">
        <v>30232295</v>
      </c>
      <c r="G246" s="16" t="s">
        <v>2098</v>
      </c>
      <c r="H246" s="17">
        <v>650.00400000000002</v>
      </c>
      <c r="I246" s="102">
        <v>1</v>
      </c>
      <c r="J246" s="121"/>
    </row>
    <row r="247" spans="1:10" ht="13.2">
      <c r="A247" s="16" t="s">
        <v>1963</v>
      </c>
      <c r="B247" s="16">
        <v>22192004</v>
      </c>
      <c r="C247" s="16">
        <v>3210001132</v>
      </c>
      <c r="D247" s="19">
        <v>44351</v>
      </c>
      <c r="E247" s="16" t="s">
        <v>2101</v>
      </c>
      <c r="F247" s="16">
        <v>30232295</v>
      </c>
      <c r="G247" s="16" t="s">
        <v>2098</v>
      </c>
      <c r="H247" s="17">
        <v>274.81200000000001</v>
      </c>
      <c r="I247" s="102">
        <v>1</v>
      </c>
      <c r="J247" s="121"/>
    </row>
    <row r="248" spans="1:10" ht="13.2">
      <c r="A248" s="16" t="s">
        <v>1963</v>
      </c>
      <c r="B248" s="16">
        <v>22192004</v>
      </c>
      <c r="C248" s="16">
        <v>2021394</v>
      </c>
      <c r="D248" s="19">
        <v>44455</v>
      </c>
      <c r="E248" s="16" t="s">
        <v>2102</v>
      </c>
      <c r="F248" s="16">
        <v>36692875</v>
      </c>
      <c r="G248" s="16" t="s">
        <v>2103</v>
      </c>
      <c r="H248" s="17">
        <v>190.8</v>
      </c>
      <c r="I248" s="102">
        <v>1</v>
      </c>
      <c r="J248" s="121"/>
    </row>
    <row r="249" spans="1:10" ht="13.2">
      <c r="A249" s="16" t="s">
        <v>1963</v>
      </c>
      <c r="B249" s="16">
        <v>22192004</v>
      </c>
      <c r="C249" s="16">
        <v>2104142</v>
      </c>
      <c r="D249" s="19">
        <v>44425</v>
      </c>
      <c r="E249" s="16" t="s">
        <v>2104</v>
      </c>
      <c r="F249" s="16">
        <v>46573381</v>
      </c>
      <c r="G249" s="16" t="s">
        <v>2105</v>
      </c>
      <c r="H249" s="17">
        <v>161.4</v>
      </c>
      <c r="I249" s="102">
        <v>1</v>
      </c>
      <c r="J249" s="121"/>
    </row>
    <row r="250" spans="1:10" ht="13.2">
      <c r="A250" s="16" t="s">
        <v>1963</v>
      </c>
      <c r="B250" s="16">
        <v>22192004</v>
      </c>
      <c r="C250" s="16">
        <v>221088</v>
      </c>
      <c r="D250" s="19">
        <v>44379</v>
      </c>
      <c r="E250" s="16" t="s">
        <v>2106</v>
      </c>
      <c r="F250" s="16">
        <v>36806463</v>
      </c>
      <c r="G250" s="16" t="s">
        <v>2093</v>
      </c>
      <c r="H250" s="17">
        <v>234.6</v>
      </c>
      <c r="I250" s="102">
        <v>1</v>
      </c>
      <c r="J250" s="121"/>
    </row>
    <row r="251" spans="1:10" ht="13.2">
      <c r="A251" s="16" t="s">
        <v>1963</v>
      </c>
      <c r="B251" s="16">
        <v>22192004</v>
      </c>
      <c r="C251" s="16" t="s">
        <v>2107</v>
      </c>
      <c r="D251" s="19">
        <v>44378</v>
      </c>
      <c r="E251" s="16" t="s">
        <v>2108</v>
      </c>
      <c r="F251" s="16">
        <v>26098806</v>
      </c>
      <c r="G251" s="16" t="s">
        <v>2109</v>
      </c>
      <c r="H251" s="17">
        <v>867</v>
      </c>
      <c r="I251" s="102">
        <v>1</v>
      </c>
      <c r="J251" s="121"/>
    </row>
    <row r="252" spans="1:10" ht="13.2">
      <c r="A252" s="16" t="s">
        <v>1963</v>
      </c>
      <c r="B252" s="16">
        <v>22192004</v>
      </c>
      <c r="C252" s="16">
        <v>20210881</v>
      </c>
      <c r="D252" s="19">
        <v>44389</v>
      </c>
      <c r="E252" s="16" t="s">
        <v>2110</v>
      </c>
      <c r="F252" s="16">
        <v>36321290</v>
      </c>
      <c r="G252" s="16" t="s">
        <v>2111</v>
      </c>
      <c r="H252" s="17">
        <v>132</v>
      </c>
      <c r="I252" s="102">
        <v>1</v>
      </c>
      <c r="J252" s="121"/>
    </row>
    <row r="253" spans="1:10" ht="13.2">
      <c r="A253" s="16" t="s">
        <v>1963</v>
      </c>
      <c r="B253" s="16">
        <v>22192004</v>
      </c>
      <c r="C253" s="16" t="s">
        <v>2049</v>
      </c>
      <c r="D253" s="19">
        <v>44483</v>
      </c>
      <c r="E253" s="16" t="s">
        <v>2050</v>
      </c>
      <c r="F253" s="16">
        <v>11111111</v>
      </c>
      <c r="G253" s="16" t="s">
        <v>2051</v>
      </c>
      <c r="H253" s="17">
        <v>436.07</v>
      </c>
      <c r="I253" s="102">
        <v>1</v>
      </c>
      <c r="J253" s="121"/>
    </row>
    <row r="254" spans="1:10" ht="13.2">
      <c r="A254" s="16" t="s">
        <v>1963</v>
      </c>
      <c r="B254" s="16">
        <v>22192004</v>
      </c>
      <c r="C254" s="16" t="s">
        <v>2052</v>
      </c>
      <c r="D254" s="19">
        <v>44483</v>
      </c>
      <c r="E254" s="16" t="s">
        <v>2112</v>
      </c>
      <c r="F254" s="16">
        <v>30807484</v>
      </c>
      <c r="G254" s="16" t="s">
        <v>2054</v>
      </c>
      <c r="H254" s="17">
        <v>130.94999999999999</v>
      </c>
      <c r="I254" s="102">
        <v>1</v>
      </c>
      <c r="J254" s="121"/>
    </row>
    <row r="255" spans="1:10" ht="13.2">
      <c r="A255" s="16" t="s">
        <v>1963</v>
      </c>
      <c r="B255" s="16">
        <v>22192004</v>
      </c>
      <c r="C255" s="16" t="s">
        <v>2046</v>
      </c>
      <c r="D255" s="19">
        <v>44483</v>
      </c>
      <c r="E255" s="16" t="s">
        <v>2047</v>
      </c>
      <c r="F255" s="16">
        <v>35937874</v>
      </c>
      <c r="G255" s="16" t="s">
        <v>2048</v>
      </c>
      <c r="H255" s="17">
        <v>51.98</v>
      </c>
      <c r="I255" s="102">
        <v>1</v>
      </c>
      <c r="J255" s="121"/>
    </row>
    <row r="256" spans="1:10" ht="13.2">
      <c r="A256" s="16" t="s">
        <v>1963</v>
      </c>
      <c r="B256" s="16">
        <v>22192004</v>
      </c>
      <c r="C256" s="16" t="s">
        <v>2049</v>
      </c>
      <c r="D256" s="19">
        <v>44483</v>
      </c>
      <c r="E256" s="16" t="s">
        <v>2050</v>
      </c>
      <c r="F256" s="16">
        <v>11111111</v>
      </c>
      <c r="G256" s="16" t="s">
        <v>2051</v>
      </c>
      <c r="H256" s="17">
        <v>390</v>
      </c>
      <c r="I256" s="102">
        <v>1</v>
      </c>
      <c r="J256" s="121"/>
    </row>
    <row r="257" spans="1:10" ht="13.2">
      <c r="A257" s="16" t="s">
        <v>1963</v>
      </c>
      <c r="B257" s="16">
        <v>22192004</v>
      </c>
      <c r="C257" s="16" t="s">
        <v>2052</v>
      </c>
      <c r="D257" s="19">
        <v>44483</v>
      </c>
      <c r="E257" s="16" t="s">
        <v>2053</v>
      </c>
      <c r="F257" s="16">
        <v>30807484</v>
      </c>
      <c r="G257" s="16" t="s">
        <v>2054</v>
      </c>
      <c r="H257" s="17">
        <v>78.989999999999995</v>
      </c>
      <c r="I257" s="102">
        <v>1</v>
      </c>
      <c r="J257" s="121"/>
    </row>
    <row r="258" spans="1:10" ht="13.2">
      <c r="A258" s="16" t="s">
        <v>1963</v>
      </c>
      <c r="B258" s="16">
        <v>22192004</v>
      </c>
      <c r="C258" s="16" t="s">
        <v>2055</v>
      </c>
      <c r="D258" s="19">
        <v>44483</v>
      </c>
      <c r="E258" s="16" t="s">
        <v>2056</v>
      </c>
      <c r="F258" s="16">
        <v>35937874</v>
      </c>
      <c r="G258" s="16" t="s">
        <v>2048</v>
      </c>
      <c r="H258" s="17">
        <v>31.35</v>
      </c>
      <c r="I258" s="102">
        <v>1</v>
      </c>
      <c r="J258" s="121"/>
    </row>
    <row r="259" spans="1:10" ht="13.2">
      <c r="A259" s="16" t="s">
        <v>1963</v>
      </c>
      <c r="B259" s="16">
        <v>22192004</v>
      </c>
      <c r="C259" s="16" t="s">
        <v>2049</v>
      </c>
      <c r="D259" s="19">
        <v>44483</v>
      </c>
      <c r="E259" s="16" t="s">
        <v>2050</v>
      </c>
      <c r="F259" s="16">
        <v>11111111</v>
      </c>
      <c r="G259" s="16" t="s">
        <v>2051</v>
      </c>
      <c r="H259" s="17">
        <v>271.58999999999997</v>
      </c>
      <c r="I259" s="102">
        <v>1</v>
      </c>
      <c r="J259" s="121"/>
    </row>
    <row r="260" spans="1:10" ht="13.2">
      <c r="A260" s="16" t="s">
        <v>1963</v>
      </c>
      <c r="B260" s="16">
        <v>22192004</v>
      </c>
      <c r="C260" s="16" t="s">
        <v>2052</v>
      </c>
      <c r="D260" s="19">
        <v>44483</v>
      </c>
      <c r="E260" s="16" t="s">
        <v>2053</v>
      </c>
      <c r="F260" s="16">
        <v>30807484</v>
      </c>
      <c r="G260" s="16" t="s">
        <v>2054</v>
      </c>
      <c r="H260" s="17">
        <v>79.290000000000006</v>
      </c>
      <c r="I260" s="102">
        <v>1</v>
      </c>
      <c r="J260" s="121"/>
    </row>
    <row r="261" spans="1:10" ht="13.2">
      <c r="A261" s="16" t="s">
        <v>1963</v>
      </c>
      <c r="B261" s="16">
        <v>22192004</v>
      </c>
      <c r="C261" s="16" t="s">
        <v>2046</v>
      </c>
      <c r="D261" s="19">
        <v>44483</v>
      </c>
      <c r="E261" s="16" t="s">
        <v>2047</v>
      </c>
      <c r="F261" s="16">
        <v>35937874</v>
      </c>
      <c r="G261" s="16" t="s">
        <v>2048</v>
      </c>
      <c r="H261" s="17">
        <v>31.35</v>
      </c>
      <c r="I261" s="102">
        <v>1</v>
      </c>
      <c r="J261" s="121"/>
    </row>
    <row r="262" spans="1:10" ht="13.2">
      <c r="A262" s="16" t="s">
        <v>1963</v>
      </c>
      <c r="B262" s="16">
        <v>22192004</v>
      </c>
      <c r="C262" s="16" t="s">
        <v>2049</v>
      </c>
      <c r="D262" s="19">
        <v>44483</v>
      </c>
      <c r="E262" s="16" t="s">
        <v>2050</v>
      </c>
      <c r="F262" s="16">
        <v>11111111</v>
      </c>
      <c r="G262" s="16" t="s">
        <v>2051</v>
      </c>
      <c r="H262" s="17">
        <v>271.58999999999997</v>
      </c>
      <c r="I262" s="102">
        <v>1</v>
      </c>
      <c r="J262" s="121"/>
    </row>
    <row r="263" spans="1:10" ht="13.2">
      <c r="A263" s="16" t="s">
        <v>1963</v>
      </c>
      <c r="B263" s="16">
        <v>22192004</v>
      </c>
      <c r="C263" s="16" t="s">
        <v>2052</v>
      </c>
      <c r="D263" s="19">
        <v>44483</v>
      </c>
      <c r="E263" s="16" t="s">
        <v>2053</v>
      </c>
      <c r="F263" s="16">
        <v>30807484</v>
      </c>
      <c r="G263" s="16" t="s">
        <v>2054</v>
      </c>
      <c r="H263" s="17">
        <v>79.290000000000006</v>
      </c>
      <c r="I263" s="102">
        <v>1</v>
      </c>
      <c r="J263" s="121"/>
    </row>
    <row r="264" spans="1:10" ht="13.2">
      <c r="A264" s="16" t="s">
        <v>1963</v>
      </c>
      <c r="B264" s="16">
        <v>22192004</v>
      </c>
      <c r="C264" s="16" t="s">
        <v>2055</v>
      </c>
      <c r="D264" s="19">
        <v>44483</v>
      </c>
      <c r="E264" s="16" t="s">
        <v>2056</v>
      </c>
      <c r="F264" s="16">
        <v>35937874</v>
      </c>
      <c r="G264" s="16" t="s">
        <v>2048</v>
      </c>
      <c r="H264" s="17">
        <v>31.35</v>
      </c>
      <c r="I264" s="102">
        <v>1</v>
      </c>
      <c r="J264" s="121"/>
    </row>
    <row r="265" spans="1:10" ht="13.2">
      <c r="A265" s="16" t="s">
        <v>1963</v>
      </c>
      <c r="B265" s="16">
        <v>22192004</v>
      </c>
      <c r="C265" s="16" t="s">
        <v>2049</v>
      </c>
      <c r="D265" s="19">
        <v>44483</v>
      </c>
      <c r="E265" s="16" t="s">
        <v>2050</v>
      </c>
      <c r="F265" s="16">
        <v>11111111</v>
      </c>
      <c r="G265" s="16" t="s">
        <v>2051</v>
      </c>
      <c r="H265" s="17">
        <v>436.07</v>
      </c>
      <c r="I265" s="102">
        <v>1</v>
      </c>
      <c r="J265" s="121"/>
    </row>
    <row r="266" spans="1:10" ht="13.2">
      <c r="A266" s="16" t="s">
        <v>1963</v>
      </c>
      <c r="B266" s="16">
        <v>22192004</v>
      </c>
      <c r="C266" s="16" t="s">
        <v>2052</v>
      </c>
      <c r="D266" s="19">
        <v>44483</v>
      </c>
      <c r="E266" s="16" t="s">
        <v>2053</v>
      </c>
      <c r="F266" s="16">
        <v>30807484</v>
      </c>
      <c r="G266" s="16" t="s">
        <v>2054</v>
      </c>
      <c r="H266" s="17">
        <v>134.25</v>
      </c>
      <c r="I266" s="102">
        <v>1</v>
      </c>
      <c r="J266" s="121"/>
    </row>
    <row r="267" spans="1:10" ht="13.2">
      <c r="A267" s="16" t="s">
        <v>1963</v>
      </c>
      <c r="B267" s="16">
        <v>22192004</v>
      </c>
      <c r="C267" s="16" t="s">
        <v>2055</v>
      </c>
      <c r="D267" s="19">
        <v>44483</v>
      </c>
      <c r="E267" s="16" t="s">
        <v>2056</v>
      </c>
      <c r="F267" s="16">
        <v>35937874</v>
      </c>
      <c r="G267" s="16" t="s">
        <v>2048</v>
      </c>
      <c r="H267" s="17">
        <v>51.98</v>
      </c>
      <c r="I267" s="102">
        <v>1</v>
      </c>
      <c r="J267" s="121"/>
    </row>
    <row r="268" spans="1:10" ht="13.2">
      <c r="A268" s="16" t="s">
        <v>1963</v>
      </c>
      <c r="B268" s="16">
        <v>22192004</v>
      </c>
      <c r="C268" s="16" t="s">
        <v>2049</v>
      </c>
      <c r="D268" s="19">
        <v>44484</v>
      </c>
      <c r="E268" s="16" t="s">
        <v>2050</v>
      </c>
      <c r="F268" s="16">
        <v>11111111</v>
      </c>
      <c r="G268" s="16" t="s">
        <v>2051</v>
      </c>
      <c r="H268" s="17">
        <v>271.06</v>
      </c>
      <c r="I268" s="102">
        <v>1</v>
      </c>
      <c r="J268" s="121"/>
    </row>
    <row r="269" spans="1:10" ht="13.2">
      <c r="A269" s="16" t="s">
        <v>1963</v>
      </c>
      <c r="B269" s="16">
        <v>22192004</v>
      </c>
      <c r="C269" s="16" t="s">
        <v>2052</v>
      </c>
      <c r="D269" s="19">
        <v>44483</v>
      </c>
      <c r="E269" s="16" t="s">
        <v>2053</v>
      </c>
      <c r="F269" s="16">
        <v>30807484</v>
      </c>
      <c r="G269" s="16" t="s">
        <v>2054</v>
      </c>
      <c r="H269" s="17">
        <v>78.86</v>
      </c>
      <c r="I269" s="102">
        <v>1</v>
      </c>
      <c r="J269" s="121"/>
    </row>
    <row r="270" spans="1:10" ht="13.2">
      <c r="A270" s="16" t="s">
        <v>1963</v>
      </c>
      <c r="B270" s="16">
        <v>22192004</v>
      </c>
      <c r="C270" s="16" t="s">
        <v>2046</v>
      </c>
      <c r="D270" s="19">
        <v>44483</v>
      </c>
      <c r="E270" s="16" t="s">
        <v>2047</v>
      </c>
      <c r="F270" s="16">
        <v>35937874</v>
      </c>
      <c r="G270" s="16" t="s">
        <v>2048</v>
      </c>
      <c r="H270" s="17">
        <v>31.3</v>
      </c>
      <c r="I270" s="102">
        <v>1</v>
      </c>
      <c r="J270" s="121"/>
    </row>
    <row r="271" spans="1:10" ht="13.2">
      <c r="A271" s="16" t="s">
        <v>1963</v>
      </c>
      <c r="B271" s="16">
        <v>22192004</v>
      </c>
      <c r="C271" s="16" t="s">
        <v>2049</v>
      </c>
      <c r="D271" s="19">
        <v>44483</v>
      </c>
      <c r="E271" s="16" t="s">
        <v>2050</v>
      </c>
      <c r="F271" s="16">
        <v>11111111</v>
      </c>
      <c r="G271" s="16" t="s">
        <v>2051</v>
      </c>
      <c r="H271" s="17">
        <v>136.41</v>
      </c>
      <c r="I271" s="102">
        <v>1</v>
      </c>
      <c r="J271" s="121"/>
    </row>
    <row r="272" spans="1:10" ht="13.2">
      <c r="A272" s="16" t="s">
        <v>1963</v>
      </c>
      <c r="B272" s="16">
        <v>22192004</v>
      </c>
      <c r="C272" s="16" t="s">
        <v>2052</v>
      </c>
      <c r="D272" s="19">
        <v>44483</v>
      </c>
      <c r="E272" s="16" t="s">
        <v>2053</v>
      </c>
      <c r="F272" s="16">
        <v>30807484</v>
      </c>
      <c r="G272" s="16" t="s">
        <v>2054</v>
      </c>
      <c r="H272" s="17">
        <v>39.47</v>
      </c>
      <c r="I272" s="102">
        <v>1</v>
      </c>
      <c r="J272" s="121"/>
    </row>
    <row r="273" spans="1:10" ht="13.2">
      <c r="A273" s="16" t="s">
        <v>1963</v>
      </c>
      <c r="B273" s="16">
        <v>22192004</v>
      </c>
      <c r="C273" s="16" t="s">
        <v>2055</v>
      </c>
      <c r="D273" s="19">
        <v>44483</v>
      </c>
      <c r="E273" s="16" t="s">
        <v>2057</v>
      </c>
      <c r="F273" s="16">
        <v>36284831</v>
      </c>
      <c r="G273" s="16" t="s">
        <v>2048</v>
      </c>
      <c r="H273" s="17">
        <v>15.75</v>
      </c>
      <c r="I273" s="102">
        <v>1</v>
      </c>
      <c r="J273" s="121"/>
    </row>
    <row r="274" spans="1:10" ht="13.2">
      <c r="A274" s="16" t="s">
        <v>1963</v>
      </c>
      <c r="B274" s="16">
        <v>22192004</v>
      </c>
      <c r="C274" s="16" t="s">
        <v>2058</v>
      </c>
      <c r="D274" s="19">
        <v>44453</v>
      </c>
      <c r="E274" s="16" t="s">
        <v>2059</v>
      </c>
      <c r="F274" s="16">
        <v>11111111</v>
      </c>
      <c r="G274" s="16" t="s">
        <v>2051</v>
      </c>
      <c r="H274" s="17">
        <v>428.83</v>
      </c>
      <c r="I274" s="102">
        <v>1</v>
      </c>
      <c r="J274" s="121"/>
    </row>
    <row r="275" spans="1:10" ht="13.2">
      <c r="A275" s="16" t="s">
        <v>1963</v>
      </c>
      <c r="B275" s="16">
        <v>22192004</v>
      </c>
      <c r="C275" s="16" t="s">
        <v>2052</v>
      </c>
      <c r="D275" s="19">
        <v>44453</v>
      </c>
      <c r="E275" s="16" t="s">
        <v>2060</v>
      </c>
      <c r="F275" s="16">
        <v>30807484</v>
      </c>
      <c r="G275" s="16" t="s">
        <v>2054</v>
      </c>
      <c r="H275" s="17">
        <v>128.36000000000001</v>
      </c>
      <c r="I275" s="102">
        <v>1</v>
      </c>
      <c r="J275" s="121"/>
    </row>
    <row r="276" spans="1:10" ht="13.2">
      <c r="A276" s="16" t="s">
        <v>1963</v>
      </c>
      <c r="B276" s="16">
        <v>22192004</v>
      </c>
      <c r="C276" s="16" t="s">
        <v>2046</v>
      </c>
      <c r="D276" s="19">
        <v>44453</v>
      </c>
      <c r="E276" s="16" t="s">
        <v>2061</v>
      </c>
      <c r="F276" s="16">
        <v>35937874</v>
      </c>
      <c r="G276" s="16" t="s">
        <v>2048</v>
      </c>
      <c r="H276" s="17">
        <v>50.94</v>
      </c>
      <c r="I276" s="102">
        <v>1</v>
      </c>
      <c r="J276" s="121"/>
    </row>
    <row r="277" spans="1:10" ht="13.2">
      <c r="A277" s="16" t="s">
        <v>1963</v>
      </c>
      <c r="B277" s="16">
        <v>22192004</v>
      </c>
      <c r="C277" s="16" t="s">
        <v>2058</v>
      </c>
      <c r="D277" s="19">
        <v>44453</v>
      </c>
      <c r="E277" s="16" t="s">
        <v>2059</v>
      </c>
      <c r="F277" s="16">
        <v>11111111</v>
      </c>
      <c r="G277" s="16" t="s">
        <v>2051</v>
      </c>
      <c r="H277" s="17">
        <v>388.61</v>
      </c>
      <c r="I277" s="102">
        <v>1</v>
      </c>
      <c r="J277" s="121"/>
    </row>
    <row r="278" spans="1:10" ht="13.2">
      <c r="A278" s="16" t="s">
        <v>1963</v>
      </c>
      <c r="B278" s="16">
        <v>22192004</v>
      </c>
      <c r="C278" s="16" t="s">
        <v>2052</v>
      </c>
      <c r="D278" s="19">
        <v>44453</v>
      </c>
      <c r="E278" s="16" t="s">
        <v>2060</v>
      </c>
      <c r="F278" s="16">
        <v>30807484</v>
      </c>
      <c r="G278" s="16" t="s">
        <v>2054</v>
      </c>
      <c r="H278" s="17">
        <v>78.61</v>
      </c>
      <c r="I278" s="102">
        <v>1</v>
      </c>
      <c r="J278" s="121"/>
    </row>
    <row r="279" spans="1:10" ht="13.2">
      <c r="A279" s="16" t="s">
        <v>1963</v>
      </c>
      <c r="B279" s="16">
        <v>22192004</v>
      </c>
      <c r="C279" s="16" t="s">
        <v>2055</v>
      </c>
      <c r="D279" s="19">
        <v>44453</v>
      </c>
      <c r="E279" s="16" t="s">
        <v>2062</v>
      </c>
      <c r="F279" s="16">
        <v>35937874</v>
      </c>
      <c r="G279" s="16" t="s">
        <v>2048</v>
      </c>
      <c r="H279" s="17">
        <v>31.2</v>
      </c>
      <c r="I279" s="102">
        <v>1</v>
      </c>
      <c r="J279" s="121"/>
    </row>
    <row r="280" spans="1:10" ht="13.2">
      <c r="A280" s="16" t="s">
        <v>1963</v>
      </c>
      <c r="B280" s="16">
        <v>22192004</v>
      </c>
      <c r="C280" s="16" t="s">
        <v>2058</v>
      </c>
      <c r="D280" s="19">
        <v>44453</v>
      </c>
      <c r="E280" s="16" t="s">
        <v>2059</v>
      </c>
      <c r="F280" s="16">
        <v>11111111</v>
      </c>
      <c r="G280" s="16" t="s">
        <v>2051</v>
      </c>
      <c r="H280" s="17">
        <v>270.2</v>
      </c>
      <c r="I280" s="102">
        <v>1</v>
      </c>
      <c r="J280" s="121"/>
    </row>
    <row r="281" spans="1:10" ht="13.2">
      <c r="A281" s="16" t="s">
        <v>1963</v>
      </c>
      <c r="B281" s="16">
        <v>22192004</v>
      </c>
      <c r="C281" s="16" t="s">
        <v>2052</v>
      </c>
      <c r="D281" s="19">
        <v>44453</v>
      </c>
      <c r="E281" s="16" t="s">
        <v>2060</v>
      </c>
      <c r="F281" s="16">
        <v>30807484</v>
      </c>
      <c r="G281" s="16" t="s">
        <v>2054</v>
      </c>
      <c r="H281" s="17">
        <v>78.61</v>
      </c>
      <c r="I281" s="102">
        <v>1</v>
      </c>
      <c r="J281" s="121"/>
    </row>
    <row r="282" spans="1:10" ht="13.2">
      <c r="A282" s="16" t="s">
        <v>1963</v>
      </c>
      <c r="B282" s="16">
        <v>22192004</v>
      </c>
      <c r="C282" s="16" t="s">
        <v>2046</v>
      </c>
      <c r="D282" s="19">
        <v>44453</v>
      </c>
      <c r="E282" s="16" t="s">
        <v>2061</v>
      </c>
      <c r="F282" s="16">
        <v>35937874</v>
      </c>
      <c r="G282" s="16" t="s">
        <v>2048</v>
      </c>
      <c r="H282" s="17">
        <v>31.2</v>
      </c>
      <c r="I282" s="102">
        <v>1</v>
      </c>
      <c r="J282" s="121"/>
    </row>
    <row r="283" spans="1:10" ht="13.2">
      <c r="A283" s="16" t="s">
        <v>1963</v>
      </c>
      <c r="B283" s="16">
        <v>22192004</v>
      </c>
      <c r="C283" s="16" t="s">
        <v>2058</v>
      </c>
      <c r="D283" s="19">
        <v>44453</v>
      </c>
      <c r="E283" s="16" t="s">
        <v>2059</v>
      </c>
      <c r="F283" s="16">
        <v>11111111</v>
      </c>
      <c r="G283" s="16" t="s">
        <v>2051</v>
      </c>
      <c r="H283" s="17">
        <v>270.2</v>
      </c>
      <c r="I283" s="102">
        <v>1</v>
      </c>
      <c r="J283" s="121"/>
    </row>
    <row r="284" spans="1:10" ht="13.2">
      <c r="A284" s="16" t="s">
        <v>1963</v>
      </c>
      <c r="B284" s="16">
        <v>22192004</v>
      </c>
      <c r="C284" s="16" t="s">
        <v>2052</v>
      </c>
      <c r="D284" s="19">
        <v>44453</v>
      </c>
      <c r="E284" s="16" t="s">
        <v>2060</v>
      </c>
      <c r="F284" s="16">
        <v>30807484</v>
      </c>
      <c r="G284" s="16" t="s">
        <v>2054</v>
      </c>
      <c r="H284" s="17">
        <v>78.61</v>
      </c>
      <c r="I284" s="102">
        <v>1</v>
      </c>
      <c r="J284" s="121"/>
    </row>
    <row r="285" spans="1:10" ht="13.2">
      <c r="A285" s="16" t="s">
        <v>1963</v>
      </c>
      <c r="B285" s="16">
        <v>22192004</v>
      </c>
      <c r="C285" s="16" t="s">
        <v>2055</v>
      </c>
      <c r="D285" s="19">
        <v>44453</v>
      </c>
      <c r="E285" s="16" t="s">
        <v>2062</v>
      </c>
      <c r="F285" s="16">
        <v>35937874</v>
      </c>
      <c r="G285" s="16" t="s">
        <v>2048</v>
      </c>
      <c r="H285" s="17">
        <v>31.2</v>
      </c>
      <c r="I285" s="102">
        <v>1</v>
      </c>
      <c r="J285" s="121"/>
    </row>
    <row r="286" spans="1:10" ht="13.2">
      <c r="A286" s="16" t="s">
        <v>1963</v>
      </c>
      <c r="B286" s="16">
        <v>22192004</v>
      </c>
      <c r="C286" s="16" t="s">
        <v>2058</v>
      </c>
      <c r="D286" s="19">
        <v>44453</v>
      </c>
      <c r="E286" s="16" t="s">
        <v>2059</v>
      </c>
      <c r="F286" s="16">
        <v>11111111</v>
      </c>
      <c r="G286" s="16" t="s">
        <v>2051</v>
      </c>
      <c r="H286" s="17">
        <v>428.83</v>
      </c>
      <c r="I286" s="102">
        <v>1</v>
      </c>
      <c r="J286" s="121"/>
    </row>
    <row r="287" spans="1:10" ht="13.2">
      <c r="A287" s="16" t="s">
        <v>1963</v>
      </c>
      <c r="B287" s="16">
        <v>22192004</v>
      </c>
      <c r="C287" s="16" t="s">
        <v>2052</v>
      </c>
      <c r="D287" s="19">
        <v>44453</v>
      </c>
      <c r="E287" s="16" t="s">
        <v>2060</v>
      </c>
      <c r="F287" s="16">
        <v>30807484</v>
      </c>
      <c r="G287" s="16" t="s">
        <v>2054</v>
      </c>
      <c r="H287" s="17">
        <v>128.36000000000001</v>
      </c>
      <c r="I287" s="102">
        <v>1</v>
      </c>
      <c r="J287" s="121"/>
    </row>
    <row r="288" spans="1:10" ht="13.2">
      <c r="A288" s="16" t="s">
        <v>1963</v>
      </c>
      <c r="B288" s="16">
        <v>22192004</v>
      </c>
      <c r="C288" s="16" t="s">
        <v>2055</v>
      </c>
      <c r="D288" s="19">
        <v>44453</v>
      </c>
      <c r="E288" s="16" t="s">
        <v>2062</v>
      </c>
      <c r="F288" s="16">
        <v>35937874</v>
      </c>
      <c r="G288" s="16" t="s">
        <v>2048</v>
      </c>
      <c r="H288" s="17">
        <v>50.94</v>
      </c>
      <c r="I288" s="102">
        <v>1</v>
      </c>
      <c r="J288" s="121"/>
    </row>
    <row r="289" spans="1:10" ht="13.2">
      <c r="A289" s="16" t="s">
        <v>1963</v>
      </c>
      <c r="B289" s="16">
        <v>22192004</v>
      </c>
      <c r="C289" s="16" t="s">
        <v>2063</v>
      </c>
      <c r="D289" s="19">
        <v>44424</v>
      </c>
      <c r="E289" s="16" t="s">
        <v>2064</v>
      </c>
      <c r="F289" s="16">
        <v>11111111</v>
      </c>
      <c r="G289" s="16" t="s">
        <v>2051</v>
      </c>
      <c r="H289" s="17">
        <v>432.46</v>
      </c>
      <c r="I289" s="102">
        <v>1</v>
      </c>
      <c r="J289" s="121"/>
    </row>
    <row r="290" spans="1:10" ht="13.2">
      <c r="A290" s="16" t="s">
        <v>1963</v>
      </c>
      <c r="B290" s="16">
        <v>22192004</v>
      </c>
      <c r="C290" s="16" t="s">
        <v>2052</v>
      </c>
      <c r="D290" s="19">
        <v>44424</v>
      </c>
      <c r="E290" s="16" t="s">
        <v>2065</v>
      </c>
      <c r="F290" s="16">
        <v>30807484</v>
      </c>
      <c r="G290" s="16" t="s">
        <v>2054</v>
      </c>
      <c r="H290" s="17">
        <v>129.63999999999999</v>
      </c>
      <c r="I290" s="102">
        <v>1</v>
      </c>
      <c r="J290" s="121"/>
    </row>
    <row r="291" spans="1:10" ht="13.2">
      <c r="A291" s="16" t="s">
        <v>1963</v>
      </c>
      <c r="B291" s="16">
        <v>22192004</v>
      </c>
      <c r="C291" s="16" t="s">
        <v>2046</v>
      </c>
      <c r="D291" s="19">
        <v>44424</v>
      </c>
      <c r="E291" s="16" t="s">
        <v>2066</v>
      </c>
      <c r="F291" s="16">
        <v>35937874</v>
      </c>
      <c r="G291" s="16" t="s">
        <v>2048</v>
      </c>
      <c r="H291" s="17">
        <v>51.46</v>
      </c>
      <c r="I291" s="102">
        <v>1</v>
      </c>
      <c r="J291" s="121"/>
    </row>
    <row r="292" spans="1:10" ht="13.2">
      <c r="A292" s="16" t="s">
        <v>1963</v>
      </c>
      <c r="B292" s="16">
        <v>22192004</v>
      </c>
      <c r="C292" s="16" t="s">
        <v>2063</v>
      </c>
      <c r="D292" s="19">
        <v>44424</v>
      </c>
      <c r="E292" s="16" t="s">
        <v>2064</v>
      </c>
      <c r="F292" s="16">
        <v>11111111</v>
      </c>
      <c r="G292" s="16" t="s">
        <v>2051</v>
      </c>
      <c r="H292" s="17">
        <v>390</v>
      </c>
      <c r="I292" s="102">
        <v>1</v>
      </c>
      <c r="J292" s="121"/>
    </row>
    <row r="293" spans="1:10" ht="13.2">
      <c r="A293" s="16" t="s">
        <v>1963</v>
      </c>
      <c r="B293" s="16">
        <v>22192004</v>
      </c>
      <c r="C293" s="16" t="s">
        <v>2052</v>
      </c>
      <c r="D293" s="19">
        <v>44424</v>
      </c>
      <c r="E293" s="16" t="s">
        <v>2065</v>
      </c>
      <c r="F293" s="16">
        <v>30807484</v>
      </c>
      <c r="G293" s="16" t="s">
        <v>2054</v>
      </c>
      <c r="H293" s="17">
        <v>78.989999999999995</v>
      </c>
      <c r="I293" s="102">
        <v>1</v>
      </c>
      <c r="J293" s="121"/>
    </row>
    <row r="294" spans="1:10" ht="13.2">
      <c r="A294" s="16" t="s">
        <v>1963</v>
      </c>
      <c r="B294" s="16">
        <v>22192004</v>
      </c>
      <c r="C294" s="16" t="s">
        <v>2055</v>
      </c>
      <c r="D294" s="19">
        <v>44424</v>
      </c>
      <c r="E294" s="16" t="s">
        <v>2067</v>
      </c>
      <c r="F294" s="16">
        <v>35937874</v>
      </c>
      <c r="G294" s="16" t="s">
        <v>2048</v>
      </c>
      <c r="H294" s="17">
        <v>31.35</v>
      </c>
      <c r="I294" s="102">
        <v>1</v>
      </c>
      <c r="J294" s="121"/>
    </row>
    <row r="295" spans="1:10" ht="13.2">
      <c r="A295" s="16" t="s">
        <v>1963</v>
      </c>
      <c r="B295" s="16">
        <v>22192004</v>
      </c>
      <c r="C295" s="16" t="s">
        <v>2063</v>
      </c>
      <c r="D295" s="19">
        <v>44424</v>
      </c>
      <c r="E295" s="16" t="s">
        <v>2064</v>
      </c>
      <c r="F295" s="16">
        <v>11111111</v>
      </c>
      <c r="G295" s="16" t="s">
        <v>2051</v>
      </c>
      <c r="H295" s="17">
        <v>271.58999999999997</v>
      </c>
      <c r="I295" s="102">
        <v>1</v>
      </c>
      <c r="J295" s="121"/>
    </row>
    <row r="296" spans="1:10" ht="13.2">
      <c r="A296" s="16" t="s">
        <v>1963</v>
      </c>
      <c r="B296" s="16">
        <v>22192004</v>
      </c>
      <c r="C296" s="16" t="s">
        <v>2052</v>
      </c>
      <c r="D296" s="19">
        <v>44424</v>
      </c>
      <c r="E296" s="16" t="s">
        <v>2065</v>
      </c>
      <c r="F296" s="16">
        <v>30807484</v>
      </c>
      <c r="G296" s="16" t="s">
        <v>2054</v>
      </c>
      <c r="H296" s="17">
        <v>78.989999999999995</v>
      </c>
      <c r="I296" s="102">
        <v>1</v>
      </c>
      <c r="J296" s="121"/>
    </row>
    <row r="297" spans="1:10" ht="13.2">
      <c r="A297" s="16" t="s">
        <v>1963</v>
      </c>
      <c r="B297" s="16">
        <v>22192004</v>
      </c>
      <c r="C297" s="16" t="s">
        <v>2046</v>
      </c>
      <c r="D297" s="19">
        <v>44424</v>
      </c>
      <c r="E297" s="16" t="s">
        <v>2066</v>
      </c>
      <c r="F297" s="16">
        <v>35937874</v>
      </c>
      <c r="G297" s="16" t="s">
        <v>2048</v>
      </c>
      <c r="H297" s="17">
        <v>31.35</v>
      </c>
      <c r="I297" s="102">
        <v>1</v>
      </c>
      <c r="J297" s="121"/>
    </row>
    <row r="298" spans="1:10" ht="13.2">
      <c r="A298" s="16" t="s">
        <v>1963</v>
      </c>
      <c r="B298" s="16">
        <v>22192004</v>
      </c>
      <c r="C298" s="16" t="s">
        <v>2063</v>
      </c>
      <c r="D298" s="19">
        <v>44424</v>
      </c>
      <c r="E298" s="16" t="s">
        <v>2064</v>
      </c>
      <c r="F298" s="16">
        <v>11111111</v>
      </c>
      <c r="G298" s="16" t="s">
        <v>2051</v>
      </c>
      <c r="H298" s="17">
        <v>271.58999999999997</v>
      </c>
      <c r="I298" s="102">
        <v>1</v>
      </c>
      <c r="J298" s="121"/>
    </row>
    <row r="299" spans="1:10" ht="13.2">
      <c r="A299" s="16" t="s">
        <v>1963</v>
      </c>
      <c r="B299" s="16">
        <v>22192004</v>
      </c>
      <c r="C299" s="16" t="s">
        <v>2052</v>
      </c>
      <c r="D299" s="19">
        <v>44424</v>
      </c>
      <c r="E299" s="16" t="s">
        <v>2065</v>
      </c>
      <c r="F299" s="16">
        <v>30807484</v>
      </c>
      <c r="G299" s="16" t="s">
        <v>2054</v>
      </c>
      <c r="H299" s="17">
        <v>78.989999999999995</v>
      </c>
      <c r="I299" s="102">
        <v>1</v>
      </c>
      <c r="J299" s="121"/>
    </row>
    <row r="300" spans="1:10" ht="13.2">
      <c r="A300" s="16" t="s">
        <v>1963</v>
      </c>
      <c r="B300" s="16">
        <v>22192004</v>
      </c>
      <c r="C300" s="16" t="s">
        <v>2055</v>
      </c>
      <c r="D300" s="19">
        <v>44424</v>
      </c>
      <c r="E300" s="16" t="s">
        <v>2067</v>
      </c>
      <c r="F300" s="16">
        <v>35937874</v>
      </c>
      <c r="G300" s="16" t="s">
        <v>2048</v>
      </c>
      <c r="H300" s="17">
        <v>31.35</v>
      </c>
      <c r="I300" s="102">
        <v>1</v>
      </c>
      <c r="J300" s="121"/>
    </row>
    <row r="301" spans="1:10" ht="13.2">
      <c r="A301" s="16" t="s">
        <v>1963</v>
      </c>
      <c r="B301" s="16">
        <v>22192004</v>
      </c>
      <c r="C301" s="16" t="s">
        <v>2063</v>
      </c>
      <c r="D301" s="19">
        <v>44424</v>
      </c>
      <c r="E301" s="16" t="s">
        <v>2064</v>
      </c>
      <c r="F301" s="16">
        <v>11111111</v>
      </c>
      <c r="G301" s="16" t="s">
        <v>2051</v>
      </c>
      <c r="H301" s="17">
        <v>432.46</v>
      </c>
      <c r="I301" s="102">
        <v>1</v>
      </c>
      <c r="J301" s="121"/>
    </row>
    <row r="302" spans="1:10" ht="13.2">
      <c r="A302" s="16" t="s">
        <v>1963</v>
      </c>
      <c r="B302" s="16">
        <v>22192004</v>
      </c>
      <c r="C302" s="16" t="s">
        <v>2052</v>
      </c>
      <c r="D302" s="19">
        <v>44424</v>
      </c>
      <c r="E302" s="16" t="s">
        <v>2065</v>
      </c>
      <c r="F302" s="16">
        <v>30807484</v>
      </c>
      <c r="G302" s="16" t="s">
        <v>2054</v>
      </c>
      <c r="H302" s="17">
        <v>129.63999999999999</v>
      </c>
      <c r="I302" s="102">
        <v>1</v>
      </c>
      <c r="J302" s="121"/>
    </row>
    <row r="303" spans="1:10" ht="13.2">
      <c r="A303" s="16" t="s">
        <v>1963</v>
      </c>
      <c r="B303" s="16">
        <v>22192004</v>
      </c>
      <c r="C303" s="16" t="s">
        <v>2055</v>
      </c>
      <c r="D303" s="19">
        <v>44424</v>
      </c>
      <c r="E303" s="16" t="s">
        <v>2067</v>
      </c>
      <c r="F303" s="16">
        <v>35937874</v>
      </c>
      <c r="G303" s="16" t="s">
        <v>2048</v>
      </c>
      <c r="H303" s="17">
        <v>51.46</v>
      </c>
      <c r="I303" s="102">
        <v>1</v>
      </c>
      <c r="J303" s="121"/>
    </row>
    <row r="304" spans="1:10" ht="13.2">
      <c r="A304" s="16" t="s">
        <v>1963</v>
      </c>
      <c r="B304" s="16">
        <v>22192004</v>
      </c>
      <c r="C304" s="16" t="s">
        <v>2068</v>
      </c>
      <c r="D304" s="19">
        <v>44384</v>
      </c>
      <c r="E304" s="16" t="s">
        <v>2069</v>
      </c>
      <c r="F304" s="16">
        <v>11111111</v>
      </c>
      <c r="G304" s="16" t="s">
        <v>2051</v>
      </c>
      <c r="H304" s="17">
        <v>508.44</v>
      </c>
      <c r="I304" s="102">
        <v>1</v>
      </c>
      <c r="J304" s="121"/>
    </row>
    <row r="305" spans="1:10" ht="13.2">
      <c r="A305" s="16" t="s">
        <v>1963</v>
      </c>
      <c r="B305" s="16">
        <v>22192004</v>
      </c>
      <c r="C305" s="16" t="s">
        <v>2052</v>
      </c>
      <c r="D305" s="19">
        <v>44384</v>
      </c>
      <c r="E305" s="16" t="s">
        <v>2070</v>
      </c>
      <c r="F305" s="16">
        <v>30807484</v>
      </c>
      <c r="G305" s="16" t="s">
        <v>2054</v>
      </c>
      <c r="H305" s="17">
        <v>156.97999999999999</v>
      </c>
      <c r="I305" s="102">
        <v>1</v>
      </c>
      <c r="J305" s="121"/>
    </row>
    <row r="306" spans="1:10" ht="13.2">
      <c r="A306" s="16" t="s">
        <v>1963</v>
      </c>
      <c r="B306" s="16">
        <v>22192004</v>
      </c>
      <c r="C306" s="16" t="s">
        <v>2046</v>
      </c>
      <c r="D306" s="19">
        <v>44384</v>
      </c>
      <c r="E306" s="16" t="s">
        <v>2071</v>
      </c>
      <c r="F306" s="16">
        <v>35937874</v>
      </c>
      <c r="G306" s="16" t="s">
        <v>2048</v>
      </c>
      <c r="H306" s="17">
        <v>62.3</v>
      </c>
      <c r="I306" s="102">
        <v>1</v>
      </c>
      <c r="J306" s="121"/>
    </row>
    <row r="307" spans="1:10" ht="13.2">
      <c r="A307" s="16" t="s">
        <v>1963</v>
      </c>
      <c r="B307" s="16">
        <v>22192004</v>
      </c>
      <c r="C307" s="16" t="s">
        <v>2068</v>
      </c>
      <c r="D307" s="19">
        <v>44384</v>
      </c>
      <c r="E307" s="16" t="s">
        <v>2069</v>
      </c>
      <c r="F307" s="16">
        <v>11111111</v>
      </c>
      <c r="G307" s="16" t="s">
        <v>2051</v>
      </c>
      <c r="H307" s="17">
        <v>339.86</v>
      </c>
      <c r="I307" s="102">
        <v>1</v>
      </c>
      <c r="J307" s="121"/>
    </row>
    <row r="308" spans="1:10" ht="13.2">
      <c r="A308" s="16" t="s">
        <v>1963</v>
      </c>
      <c r="B308" s="16">
        <v>22192004</v>
      </c>
      <c r="C308" s="16" t="s">
        <v>2052</v>
      </c>
      <c r="D308" s="19">
        <v>44384</v>
      </c>
      <c r="E308" s="16" t="s">
        <v>2070</v>
      </c>
      <c r="F308" s="16">
        <v>30807484</v>
      </c>
      <c r="G308" s="16" t="s">
        <v>2054</v>
      </c>
      <c r="H308" s="17">
        <v>78.61</v>
      </c>
      <c r="I308" s="102">
        <v>1</v>
      </c>
      <c r="J308" s="121"/>
    </row>
    <row r="309" spans="1:10" ht="13.2">
      <c r="A309" s="16" t="s">
        <v>1963</v>
      </c>
      <c r="B309" s="16">
        <v>22192004</v>
      </c>
      <c r="C309" s="16" t="s">
        <v>2055</v>
      </c>
      <c r="D309" s="19">
        <v>44384</v>
      </c>
      <c r="E309" s="16" t="s">
        <v>2072</v>
      </c>
      <c r="F309" s="16">
        <v>35937874</v>
      </c>
      <c r="G309" s="16" t="s">
        <v>2048</v>
      </c>
      <c r="H309" s="17">
        <v>31.2</v>
      </c>
      <c r="I309" s="102">
        <v>1</v>
      </c>
      <c r="J309" s="121"/>
    </row>
    <row r="310" spans="1:10" ht="13.2">
      <c r="A310" s="16" t="s">
        <v>1963</v>
      </c>
      <c r="B310" s="16">
        <v>22192004</v>
      </c>
      <c r="C310" s="16" t="s">
        <v>2068</v>
      </c>
      <c r="D310" s="19">
        <v>44384</v>
      </c>
      <c r="E310" s="16" t="s">
        <v>2069</v>
      </c>
      <c r="F310" s="16">
        <v>11111111</v>
      </c>
      <c r="G310" s="16" t="s">
        <v>2051</v>
      </c>
      <c r="H310" s="17">
        <v>270.2</v>
      </c>
      <c r="I310" s="102">
        <v>1</v>
      </c>
      <c r="J310" s="121"/>
    </row>
    <row r="311" spans="1:10" ht="13.2">
      <c r="A311" s="16" t="s">
        <v>1963</v>
      </c>
      <c r="B311" s="16">
        <v>22192004</v>
      </c>
      <c r="C311" s="16" t="s">
        <v>2052</v>
      </c>
      <c r="D311" s="19">
        <v>44384</v>
      </c>
      <c r="E311" s="16" t="s">
        <v>2070</v>
      </c>
      <c r="F311" s="16">
        <v>30807484</v>
      </c>
      <c r="G311" s="16" t="s">
        <v>2054</v>
      </c>
      <c r="H311" s="17">
        <v>78.61</v>
      </c>
      <c r="I311" s="102">
        <v>1</v>
      </c>
      <c r="J311" s="121"/>
    </row>
    <row r="312" spans="1:10" ht="13.2">
      <c r="A312" s="16" t="s">
        <v>1963</v>
      </c>
      <c r="B312" s="16">
        <v>22192004</v>
      </c>
      <c r="C312" s="16" t="s">
        <v>2046</v>
      </c>
      <c r="D312" s="19">
        <v>44384</v>
      </c>
      <c r="E312" s="16" t="s">
        <v>2071</v>
      </c>
      <c r="F312" s="16">
        <v>35937874</v>
      </c>
      <c r="G312" s="16" t="s">
        <v>2048</v>
      </c>
      <c r="H312" s="17">
        <v>31.2</v>
      </c>
      <c r="I312" s="102">
        <v>1</v>
      </c>
      <c r="J312" s="121"/>
    </row>
    <row r="313" spans="1:10" ht="13.2">
      <c r="A313" s="16" t="s">
        <v>1963</v>
      </c>
      <c r="B313" s="16">
        <v>22192004</v>
      </c>
      <c r="C313" s="16" t="s">
        <v>2068</v>
      </c>
      <c r="D313" s="19">
        <v>44384</v>
      </c>
      <c r="E313" s="16" t="s">
        <v>2069</v>
      </c>
      <c r="F313" s="16">
        <v>11111111</v>
      </c>
      <c r="G313" s="16" t="s">
        <v>2051</v>
      </c>
      <c r="H313" s="17">
        <v>270.2</v>
      </c>
      <c r="I313" s="102">
        <v>1</v>
      </c>
      <c r="J313" s="121"/>
    </row>
    <row r="314" spans="1:10" ht="13.2">
      <c r="A314" s="16" t="s">
        <v>1963</v>
      </c>
      <c r="B314" s="16">
        <v>22192004</v>
      </c>
      <c r="C314" s="16" t="s">
        <v>2052</v>
      </c>
      <c r="D314" s="19">
        <v>44384</v>
      </c>
      <c r="E314" s="16" t="s">
        <v>2070</v>
      </c>
      <c r="F314" s="16">
        <v>30807484</v>
      </c>
      <c r="G314" s="16" t="s">
        <v>2054</v>
      </c>
      <c r="H314" s="17">
        <v>78.61</v>
      </c>
      <c r="I314" s="102">
        <v>1</v>
      </c>
      <c r="J314" s="121"/>
    </row>
    <row r="315" spans="1:10" ht="13.2">
      <c r="A315" s="16" t="s">
        <v>1963</v>
      </c>
      <c r="B315" s="16">
        <v>22192004</v>
      </c>
      <c r="C315" s="16" t="s">
        <v>2055</v>
      </c>
      <c r="D315" s="19">
        <v>44384</v>
      </c>
      <c r="E315" s="16" t="s">
        <v>2072</v>
      </c>
      <c r="F315" s="16">
        <v>35937874</v>
      </c>
      <c r="G315" s="16" t="s">
        <v>2048</v>
      </c>
      <c r="H315" s="17">
        <v>31.2</v>
      </c>
      <c r="I315" s="102">
        <v>1</v>
      </c>
      <c r="J315" s="121"/>
    </row>
    <row r="316" spans="1:10" ht="13.2">
      <c r="A316" s="16" t="s">
        <v>1963</v>
      </c>
      <c r="B316" s="16">
        <v>22192004</v>
      </c>
      <c r="C316" s="16" t="s">
        <v>2068</v>
      </c>
      <c r="D316" s="19">
        <v>44384</v>
      </c>
      <c r="E316" s="16" t="s">
        <v>2069</v>
      </c>
      <c r="F316" s="16">
        <v>11111111</v>
      </c>
      <c r="G316" s="16" t="s">
        <v>2051</v>
      </c>
      <c r="H316" s="17">
        <v>508.44</v>
      </c>
      <c r="I316" s="102">
        <v>1</v>
      </c>
      <c r="J316" s="121"/>
    </row>
    <row r="317" spans="1:10" ht="13.2">
      <c r="A317" s="16" t="s">
        <v>1963</v>
      </c>
      <c r="B317" s="16">
        <v>22192004</v>
      </c>
      <c r="C317" s="16" t="s">
        <v>2052</v>
      </c>
      <c r="D317" s="19">
        <v>44384</v>
      </c>
      <c r="E317" s="16" t="s">
        <v>2070</v>
      </c>
      <c r="F317" s="16">
        <v>30807484</v>
      </c>
      <c r="G317" s="16" t="s">
        <v>2054</v>
      </c>
      <c r="H317" s="17">
        <v>156.97999999999999</v>
      </c>
      <c r="I317" s="102">
        <v>1</v>
      </c>
      <c r="J317" s="121"/>
    </row>
    <row r="318" spans="1:10" ht="13.2">
      <c r="A318" s="16" t="s">
        <v>1963</v>
      </c>
      <c r="B318" s="16">
        <v>22192004</v>
      </c>
      <c r="C318" s="16" t="s">
        <v>2055</v>
      </c>
      <c r="D318" s="19">
        <v>44384</v>
      </c>
      <c r="E318" s="16" t="s">
        <v>2072</v>
      </c>
      <c r="F318" s="16">
        <v>35937874</v>
      </c>
      <c r="G318" s="16" t="s">
        <v>2048</v>
      </c>
      <c r="H318" s="17">
        <v>62.3</v>
      </c>
      <c r="I318" s="102">
        <v>1</v>
      </c>
      <c r="J318" s="121"/>
    </row>
    <row r="319" spans="1:10" ht="13.2">
      <c r="A319" s="16" t="s">
        <v>1963</v>
      </c>
      <c r="B319" s="16">
        <v>22192005</v>
      </c>
      <c r="C319" s="16"/>
      <c r="D319" s="19"/>
      <c r="E319" s="16" t="s">
        <v>1940</v>
      </c>
      <c r="F319" s="16" t="s">
        <v>2113</v>
      </c>
      <c r="G319" s="16" t="s">
        <v>2114</v>
      </c>
      <c r="H319" s="17"/>
      <c r="I319" s="102">
        <v>1</v>
      </c>
      <c r="J319" s="121"/>
    </row>
    <row r="320" spans="1:10" ht="13.2">
      <c r="A320" s="16" t="s">
        <v>1963</v>
      </c>
      <c r="B320" s="16">
        <v>22192005</v>
      </c>
      <c r="C320" s="16">
        <v>20210101</v>
      </c>
      <c r="D320" s="19">
        <v>44201</v>
      </c>
      <c r="E320" s="16" t="s">
        <v>2115</v>
      </c>
      <c r="F320" s="16">
        <v>41223888</v>
      </c>
      <c r="G320" s="16" t="s">
        <v>2116</v>
      </c>
      <c r="H320" s="17">
        <v>148</v>
      </c>
      <c r="I320" s="102">
        <v>1</v>
      </c>
      <c r="J320" s="121"/>
    </row>
    <row r="321" spans="1:10" ht="13.2">
      <c r="A321" s="16" t="s">
        <v>1963</v>
      </c>
      <c r="B321" s="16">
        <v>22192005</v>
      </c>
      <c r="C321" s="16">
        <v>2100001</v>
      </c>
      <c r="D321" s="19">
        <v>44238</v>
      </c>
      <c r="E321" s="16" t="s">
        <v>2117</v>
      </c>
      <c r="F321" s="16">
        <v>44538707</v>
      </c>
      <c r="G321" s="16" t="s">
        <v>2118</v>
      </c>
      <c r="H321" s="17">
        <v>1806</v>
      </c>
      <c r="I321" s="102">
        <v>1</v>
      </c>
      <c r="J321" s="121"/>
    </row>
    <row r="322" spans="1:10" ht="13.2">
      <c r="A322" s="16" t="s">
        <v>1963</v>
      </c>
      <c r="B322" s="16">
        <v>22192005</v>
      </c>
      <c r="C322" s="16">
        <v>2100002</v>
      </c>
      <c r="D322" s="19">
        <v>44238</v>
      </c>
      <c r="E322" s="16" t="s">
        <v>2119</v>
      </c>
      <c r="F322" s="16">
        <v>44538707</v>
      </c>
      <c r="G322" s="16" t="s">
        <v>2118</v>
      </c>
      <c r="H322" s="17">
        <v>800</v>
      </c>
      <c r="I322" s="102">
        <v>1</v>
      </c>
      <c r="J322" s="121"/>
    </row>
    <row r="323" spans="1:10" ht="13.2">
      <c r="A323" s="16" t="s">
        <v>1963</v>
      </c>
      <c r="B323" s="16">
        <v>22192005</v>
      </c>
      <c r="C323" s="16">
        <v>202009</v>
      </c>
      <c r="D323" s="19">
        <v>44247</v>
      </c>
      <c r="E323" s="16" t="s">
        <v>2120</v>
      </c>
      <c r="F323" s="16">
        <v>52076261</v>
      </c>
      <c r="G323" s="16" t="s">
        <v>2121</v>
      </c>
      <c r="H323" s="17">
        <v>450</v>
      </c>
      <c r="I323" s="102">
        <v>1</v>
      </c>
      <c r="J323" s="121"/>
    </row>
    <row r="324" spans="1:10" ht="13.2">
      <c r="A324" s="16" t="s">
        <v>1963</v>
      </c>
      <c r="B324" s="16">
        <v>22192005</v>
      </c>
      <c r="C324" s="16">
        <v>2000018</v>
      </c>
      <c r="D324" s="19">
        <v>44247</v>
      </c>
      <c r="E324" s="16" t="s">
        <v>2122</v>
      </c>
      <c r="F324" s="16">
        <v>44538707</v>
      </c>
      <c r="G324" s="16" t="s">
        <v>2118</v>
      </c>
      <c r="H324" s="17">
        <v>800</v>
      </c>
      <c r="I324" s="102">
        <v>1</v>
      </c>
      <c r="J324" s="121"/>
    </row>
    <row r="325" spans="1:10" ht="13.2">
      <c r="A325" s="16" t="s">
        <v>1963</v>
      </c>
      <c r="B325" s="16">
        <v>22192005</v>
      </c>
      <c r="C325" s="16">
        <v>2000019</v>
      </c>
      <c r="D325" s="19">
        <v>44247</v>
      </c>
      <c r="E325" s="16" t="s">
        <v>2123</v>
      </c>
      <c r="F325" s="16">
        <v>44538707</v>
      </c>
      <c r="G325" s="16" t="s">
        <v>2118</v>
      </c>
      <c r="H325" s="17">
        <v>890</v>
      </c>
      <c r="I325" s="102">
        <v>1</v>
      </c>
      <c r="J325" s="121"/>
    </row>
    <row r="326" spans="1:10" ht="13.2">
      <c r="A326" s="16" t="s">
        <v>1963</v>
      </c>
      <c r="B326" s="16">
        <v>22192005</v>
      </c>
      <c r="C326" s="16">
        <v>202101</v>
      </c>
      <c r="D326" s="19">
        <v>44247</v>
      </c>
      <c r="E326" s="16" t="s">
        <v>2124</v>
      </c>
      <c r="F326" s="16">
        <v>52076261</v>
      </c>
      <c r="G326" s="16" t="s">
        <v>2121</v>
      </c>
      <c r="H326" s="17">
        <v>720</v>
      </c>
      <c r="I326" s="102">
        <v>1</v>
      </c>
      <c r="J326" s="121"/>
    </row>
    <row r="327" spans="1:10" ht="13.2">
      <c r="A327" s="16" t="s">
        <v>1963</v>
      </c>
      <c r="B327" s="16">
        <v>22192005</v>
      </c>
      <c r="C327" s="16">
        <v>202103</v>
      </c>
      <c r="D327" s="19">
        <v>44290</v>
      </c>
      <c r="E327" s="16" t="s">
        <v>2125</v>
      </c>
      <c r="F327" s="16">
        <v>52076261</v>
      </c>
      <c r="G327" s="16" t="s">
        <v>2121</v>
      </c>
      <c r="H327" s="17">
        <v>580</v>
      </c>
      <c r="I327" s="102">
        <v>1</v>
      </c>
      <c r="J327" s="121"/>
    </row>
    <row r="328" spans="1:10" ht="20.399999999999999">
      <c r="A328" s="16" t="s">
        <v>1963</v>
      </c>
      <c r="B328" s="16">
        <v>22192005</v>
      </c>
      <c r="C328" s="16">
        <v>1210004</v>
      </c>
      <c r="D328" s="19">
        <v>44300</v>
      </c>
      <c r="E328" s="16" t="s">
        <v>2126</v>
      </c>
      <c r="F328" s="16">
        <v>46936718</v>
      </c>
      <c r="G328" s="16" t="s">
        <v>2127</v>
      </c>
      <c r="H328" s="17">
        <v>782.3</v>
      </c>
      <c r="I328" s="102">
        <v>1</v>
      </c>
      <c r="J328" s="121"/>
    </row>
    <row r="329" spans="1:10" ht="13.2">
      <c r="A329" s="16" t="s">
        <v>1963</v>
      </c>
      <c r="B329" s="16">
        <v>22192005</v>
      </c>
      <c r="C329" s="16">
        <v>2100004</v>
      </c>
      <c r="D329" s="19">
        <v>44312</v>
      </c>
      <c r="E329" s="16" t="s">
        <v>2128</v>
      </c>
      <c r="F329" s="16">
        <v>44538707</v>
      </c>
      <c r="G329" s="16" t="s">
        <v>2118</v>
      </c>
      <c r="H329" s="17">
        <v>1800</v>
      </c>
      <c r="I329" s="102">
        <v>1</v>
      </c>
      <c r="J329" s="121"/>
    </row>
    <row r="330" spans="1:10" ht="20.399999999999999">
      <c r="A330" s="16" t="s">
        <v>1963</v>
      </c>
      <c r="B330" s="16">
        <v>22192005</v>
      </c>
      <c r="C330" s="16">
        <v>1210006</v>
      </c>
      <c r="D330" s="19">
        <v>44322</v>
      </c>
      <c r="E330" s="16" t="s">
        <v>2129</v>
      </c>
      <c r="F330" s="16">
        <v>46936718</v>
      </c>
      <c r="G330" s="16" t="s">
        <v>2127</v>
      </c>
      <c r="H330" s="17">
        <v>952.2</v>
      </c>
      <c r="I330" s="102">
        <v>1</v>
      </c>
      <c r="J330" s="121"/>
    </row>
    <row r="331" spans="1:10" ht="13.2">
      <c r="A331" s="16" t="s">
        <v>1963</v>
      </c>
      <c r="B331" s="16">
        <v>22192005</v>
      </c>
      <c r="C331" s="16">
        <v>20210501</v>
      </c>
      <c r="D331" s="19">
        <v>44322</v>
      </c>
      <c r="E331" s="16" t="s">
        <v>2130</v>
      </c>
      <c r="F331" s="16">
        <v>41223888</v>
      </c>
      <c r="G331" s="16" t="s">
        <v>2131</v>
      </c>
      <c r="H331" s="17">
        <v>168</v>
      </c>
      <c r="I331" s="102">
        <v>1</v>
      </c>
      <c r="J331" s="121"/>
    </row>
    <row r="332" spans="1:10" ht="13.2">
      <c r="A332" s="16" t="s">
        <v>1963</v>
      </c>
      <c r="B332" s="16">
        <v>22192005</v>
      </c>
      <c r="C332" s="16">
        <v>202104</v>
      </c>
      <c r="D332" s="19">
        <v>44322</v>
      </c>
      <c r="E332" s="16" t="s">
        <v>2132</v>
      </c>
      <c r="F332" s="16">
        <v>46990879</v>
      </c>
      <c r="G332" s="16" t="s">
        <v>2133</v>
      </c>
      <c r="H332" s="17">
        <v>156</v>
      </c>
      <c r="I332" s="102">
        <v>1</v>
      </c>
      <c r="J332" s="121"/>
    </row>
    <row r="333" spans="1:10" ht="13.2">
      <c r="A333" s="16" t="s">
        <v>1963</v>
      </c>
      <c r="B333" s="16">
        <v>22192005</v>
      </c>
      <c r="C333" s="16">
        <v>202104</v>
      </c>
      <c r="D333" s="19">
        <v>44324</v>
      </c>
      <c r="E333" s="16" t="s">
        <v>2134</v>
      </c>
      <c r="F333" s="16">
        <v>52076261</v>
      </c>
      <c r="G333" s="16" t="s">
        <v>2121</v>
      </c>
      <c r="H333" s="17">
        <v>280</v>
      </c>
      <c r="I333" s="102">
        <v>1</v>
      </c>
      <c r="J333" s="121"/>
    </row>
    <row r="334" spans="1:10" ht="13.2">
      <c r="A334" s="16" t="s">
        <v>1963</v>
      </c>
      <c r="B334" s="16">
        <v>22192005</v>
      </c>
      <c r="C334" s="16">
        <v>202102</v>
      </c>
      <c r="D334" s="19">
        <v>44336</v>
      </c>
      <c r="E334" s="16" t="s">
        <v>2135</v>
      </c>
      <c r="F334" s="16">
        <v>52076261</v>
      </c>
      <c r="G334" s="16" t="s">
        <v>2121</v>
      </c>
      <c r="H334" s="17">
        <v>645</v>
      </c>
      <c r="I334" s="102">
        <v>1</v>
      </c>
      <c r="J334" s="121"/>
    </row>
    <row r="335" spans="1:10" ht="13.2">
      <c r="A335" s="16" t="s">
        <v>1963</v>
      </c>
      <c r="B335" s="16">
        <v>22192005</v>
      </c>
      <c r="C335" s="16">
        <v>2100003</v>
      </c>
      <c r="D335" s="19">
        <v>44336</v>
      </c>
      <c r="E335" s="16" t="s">
        <v>2136</v>
      </c>
      <c r="F335" s="16">
        <v>44538707</v>
      </c>
      <c r="G335" s="16" t="s">
        <v>2118</v>
      </c>
      <c r="H335" s="17">
        <v>1358.66</v>
      </c>
      <c r="I335" s="102">
        <v>1</v>
      </c>
      <c r="J335" s="121"/>
    </row>
    <row r="336" spans="1:10" ht="13.2">
      <c r="A336" s="16" t="s">
        <v>1963</v>
      </c>
      <c r="B336" s="16">
        <v>22192005</v>
      </c>
      <c r="C336" s="16">
        <v>202106</v>
      </c>
      <c r="D336" s="19">
        <v>44361</v>
      </c>
      <c r="E336" s="16" t="s">
        <v>2137</v>
      </c>
      <c r="F336" s="16">
        <v>46990879</v>
      </c>
      <c r="G336" s="16" t="s">
        <v>2133</v>
      </c>
      <c r="H336" s="17">
        <v>376</v>
      </c>
      <c r="I336" s="102">
        <v>1</v>
      </c>
      <c r="J336" s="121"/>
    </row>
    <row r="337" spans="1:10" ht="13.2">
      <c r="A337" s="16" t="s">
        <v>1963</v>
      </c>
      <c r="B337" s="16">
        <v>22192005</v>
      </c>
      <c r="C337" s="16">
        <v>20210601</v>
      </c>
      <c r="D337" s="19">
        <v>44412</v>
      </c>
      <c r="E337" s="16" t="s">
        <v>2138</v>
      </c>
      <c r="F337" s="16">
        <v>50118447</v>
      </c>
      <c r="G337" s="16" t="s">
        <v>2139</v>
      </c>
      <c r="H337" s="17">
        <v>540</v>
      </c>
      <c r="I337" s="102">
        <v>1</v>
      </c>
      <c r="J337" s="121"/>
    </row>
    <row r="338" spans="1:10" ht="13.2">
      <c r="A338" s="16" t="s">
        <v>1963</v>
      </c>
      <c r="B338" s="16">
        <v>22192005</v>
      </c>
      <c r="C338" s="16">
        <v>20210601</v>
      </c>
      <c r="D338" s="19">
        <v>44412</v>
      </c>
      <c r="E338" s="16" t="s">
        <v>2140</v>
      </c>
      <c r="F338" s="16">
        <v>47025263</v>
      </c>
      <c r="G338" s="16" t="s">
        <v>2141</v>
      </c>
      <c r="H338" s="17">
        <v>315</v>
      </c>
      <c r="I338" s="102">
        <v>1</v>
      </c>
      <c r="J338" s="121"/>
    </row>
    <row r="339" spans="1:10" ht="13.2">
      <c r="A339" s="16" t="s">
        <v>1963</v>
      </c>
      <c r="B339" s="16">
        <v>22192005</v>
      </c>
      <c r="C339" s="16">
        <v>20210601</v>
      </c>
      <c r="D339" s="19">
        <v>44412</v>
      </c>
      <c r="E339" s="16" t="s">
        <v>2142</v>
      </c>
      <c r="F339" s="16">
        <v>41223888</v>
      </c>
      <c r="G339" s="16" t="s">
        <v>2131</v>
      </c>
      <c r="H339" s="17">
        <v>336</v>
      </c>
      <c r="I339" s="102">
        <v>1</v>
      </c>
      <c r="J339" s="121"/>
    </row>
    <row r="340" spans="1:10" ht="13.2">
      <c r="A340" s="16" t="s">
        <v>1963</v>
      </c>
      <c r="B340" s="16">
        <v>22192005</v>
      </c>
      <c r="C340" s="16">
        <v>2100006</v>
      </c>
      <c r="D340" s="19">
        <v>44412</v>
      </c>
      <c r="E340" s="16" t="s">
        <v>2143</v>
      </c>
      <c r="F340" s="16">
        <v>44538707</v>
      </c>
      <c r="G340" s="16" t="s">
        <v>2118</v>
      </c>
      <c r="H340" s="17">
        <v>1800</v>
      </c>
      <c r="I340" s="102">
        <v>1</v>
      </c>
      <c r="J340" s="121"/>
    </row>
    <row r="341" spans="1:10" ht="13.2">
      <c r="A341" s="16" t="s">
        <v>1963</v>
      </c>
      <c r="B341" s="16">
        <v>22192005</v>
      </c>
      <c r="C341" s="16">
        <v>202105</v>
      </c>
      <c r="D341" s="19">
        <v>44412</v>
      </c>
      <c r="E341" s="16" t="s">
        <v>2144</v>
      </c>
      <c r="F341" s="16">
        <v>52076261</v>
      </c>
      <c r="G341" s="16" t="s">
        <v>2121</v>
      </c>
      <c r="H341" s="17">
        <v>480</v>
      </c>
      <c r="I341" s="102">
        <v>1</v>
      </c>
      <c r="J341" s="121"/>
    </row>
    <row r="342" spans="1:10" ht="13.2">
      <c r="A342" s="16" t="s">
        <v>1963</v>
      </c>
      <c r="B342" s="16">
        <v>22192005</v>
      </c>
      <c r="C342" s="16">
        <v>36210037</v>
      </c>
      <c r="D342" s="19">
        <v>44412</v>
      </c>
      <c r="E342" s="16" t="s">
        <v>2145</v>
      </c>
      <c r="F342" s="16">
        <v>17147191</v>
      </c>
      <c r="G342" s="16" t="s">
        <v>2146</v>
      </c>
      <c r="H342" s="17">
        <v>415.9</v>
      </c>
      <c r="I342" s="102">
        <v>1</v>
      </c>
      <c r="J342" s="121"/>
    </row>
    <row r="343" spans="1:10" ht="13.2">
      <c r="A343" s="16" t="s">
        <v>1963</v>
      </c>
      <c r="B343" s="16">
        <v>22192005</v>
      </c>
      <c r="C343" s="16">
        <v>20210702</v>
      </c>
      <c r="D343" s="19">
        <v>44412</v>
      </c>
      <c r="E343" s="16" t="s">
        <v>2147</v>
      </c>
      <c r="F343" s="16">
        <v>41223888</v>
      </c>
      <c r="G343" s="16" t="s">
        <v>2131</v>
      </c>
      <c r="H343" s="17">
        <v>344</v>
      </c>
      <c r="I343" s="102">
        <v>1</v>
      </c>
      <c r="J343" s="121"/>
    </row>
    <row r="344" spans="1:10" ht="13.2">
      <c r="A344" s="16" t="s">
        <v>1963</v>
      </c>
      <c r="B344" s="16">
        <v>22192005</v>
      </c>
      <c r="C344" s="16">
        <v>202108</v>
      </c>
      <c r="D344" s="19">
        <v>44412</v>
      </c>
      <c r="E344" s="16" t="s">
        <v>2148</v>
      </c>
      <c r="F344" s="16">
        <v>46990879</v>
      </c>
      <c r="G344" s="16" t="s">
        <v>2133</v>
      </c>
      <c r="H344" s="17">
        <v>408</v>
      </c>
      <c r="I344" s="102">
        <v>1</v>
      </c>
      <c r="J344" s="121"/>
    </row>
    <row r="345" spans="1:10" ht="13.2">
      <c r="A345" s="16" t="s">
        <v>1963</v>
      </c>
      <c r="B345" s="16">
        <v>22192005</v>
      </c>
      <c r="C345" s="16">
        <v>20210701</v>
      </c>
      <c r="D345" s="19">
        <v>44412</v>
      </c>
      <c r="E345" s="16" t="s">
        <v>2149</v>
      </c>
      <c r="F345" s="16">
        <v>50118447</v>
      </c>
      <c r="G345" s="16" t="s">
        <v>2139</v>
      </c>
      <c r="H345" s="17">
        <v>501</v>
      </c>
      <c r="I345" s="102">
        <v>1</v>
      </c>
      <c r="J345" s="121"/>
    </row>
    <row r="346" spans="1:10" ht="13.2">
      <c r="A346" s="16" t="s">
        <v>1963</v>
      </c>
      <c r="B346" s="16">
        <v>22192005</v>
      </c>
      <c r="C346" s="16">
        <v>20210701</v>
      </c>
      <c r="D346" s="19">
        <v>44412</v>
      </c>
      <c r="E346" s="16" t="s">
        <v>2150</v>
      </c>
      <c r="F346" s="16">
        <v>47025263</v>
      </c>
      <c r="G346" s="16" t="s">
        <v>2141</v>
      </c>
      <c r="H346" s="17">
        <v>316</v>
      </c>
      <c r="I346" s="102">
        <v>1</v>
      </c>
      <c r="J346" s="121"/>
    </row>
    <row r="347" spans="1:10" ht="13.2">
      <c r="A347" s="16" t="s">
        <v>1963</v>
      </c>
      <c r="B347" s="16">
        <v>22192005</v>
      </c>
      <c r="C347" s="16">
        <v>2100007</v>
      </c>
      <c r="D347" s="19">
        <v>44412</v>
      </c>
      <c r="E347" s="16" t="s">
        <v>2151</v>
      </c>
      <c r="F347" s="16">
        <v>44538707</v>
      </c>
      <c r="G347" s="16" t="s">
        <v>2118</v>
      </c>
      <c r="H347" s="17">
        <v>1800</v>
      </c>
      <c r="I347" s="102">
        <v>1</v>
      </c>
      <c r="J347" s="121"/>
    </row>
    <row r="348" spans="1:10" ht="13.2">
      <c r="A348" s="16" t="s">
        <v>1963</v>
      </c>
      <c r="B348" s="16">
        <v>22192005</v>
      </c>
      <c r="C348" s="16">
        <v>20210603</v>
      </c>
      <c r="D348" s="19">
        <v>44412</v>
      </c>
      <c r="E348" s="16" t="s">
        <v>2152</v>
      </c>
      <c r="F348" s="16">
        <v>41223888</v>
      </c>
      <c r="G348" s="16" t="s">
        <v>2131</v>
      </c>
      <c r="H348" s="17">
        <v>720</v>
      </c>
      <c r="I348" s="102">
        <v>1</v>
      </c>
      <c r="J348" s="121"/>
    </row>
    <row r="349" spans="1:10" ht="13.2">
      <c r="A349" s="16" t="s">
        <v>1963</v>
      </c>
      <c r="B349" s="16">
        <v>22192005</v>
      </c>
      <c r="C349" s="16">
        <v>1210013</v>
      </c>
      <c r="D349" s="19">
        <v>44412</v>
      </c>
      <c r="E349" s="16" t="s">
        <v>2153</v>
      </c>
      <c r="F349" s="16">
        <v>46936718</v>
      </c>
      <c r="G349" s="16" t="s">
        <v>2127</v>
      </c>
      <c r="H349" s="17">
        <v>285</v>
      </c>
      <c r="I349" s="102">
        <v>1</v>
      </c>
      <c r="J349" s="121"/>
    </row>
    <row r="350" spans="1:10" ht="13.2">
      <c r="A350" s="16" t="s">
        <v>1963</v>
      </c>
      <c r="B350" s="16">
        <v>22192005</v>
      </c>
      <c r="C350" s="16">
        <v>1210014</v>
      </c>
      <c r="D350" s="19">
        <v>44412</v>
      </c>
      <c r="E350" s="16" t="s">
        <v>2154</v>
      </c>
      <c r="F350" s="16">
        <v>46936718</v>
      </c>
      <c r="G350" s="16" t="s">
        <v>2127</v>
      </c>
      <c r="H350" s="17">
        <v>306</v>
      </c>
      <c r="I350" s="102">
        <v>1</v>
      </c>
      <c r="J350" s="121"/>
    </row>
    <row r="351" spans="1:10" ht="20.399999999999999">
      <c r="A351" s="16" t="s">
        <v>1963</v>
      </c>
      <c r="B351" s="16">
        <v>22192005</v>
      </c>
      <c r="C351" s="16">
        <v>1210017</v>
      </c>
      <c r="D351" s="19">
        <v>44412</v>
      </c>
      <c r="E351" s="16" t="s">
        <v>2155</v>
      </c>
      <c r="F351" s="16">
        <v>46936718</v>
      </c>
      <c r="G351" s="16" t="s">
        <v>2127</v>
      </c>
      <c r="H351" s="17">
        <v>663.8</v>
      </c>
      <c r="I351" s="102">
        <v>1</v>
      </c>
      <c r="J351" s="121"/>
    </row>
    <row r="352" spans="1:10" ht="13.2">
      <c r="A352" s="16" t="s">
        <v>1963</v>
      </c>
      <c r="B352" s="16">
        <v>22192005</v>
      </c>
      <c r="C352" s="16">
        <v>36210044</v>
      </c>
      <c r="D352" s="19">
        <v>44414</v>
      </c>
      <c r="E352" s="16" t="s">
        <v>2145</v>
      </c>
      <c r="F352" s="16">
        <v>17147191</v>
      </c>
      <c r="G352" s="16" t="s">
        <v>2146</v>
      </c>
      <c r="H352" s="17">
        <v>368</v>
      </c>
      <c r="I352" s="102">
        <v>1</v>
      </c>
      <c r="J352" s="121"/>
    </row>
    <row r="353" spans="1:10" ht="13.2">
      <c r="A353" s="16" t="s">
        <v>1963</v>
      </c>
      <c r="B353" s="16">
        <v>22192005</v>
      </c>
      <c r="C353" s="16">
        <v>20210802</v>
      </c>
      <c r="D353" s="19">
        <v>44416</v>
      </c>
      <c r="E353" s="16" t="s">
        <v>2156</v>
      </c>
      <c r="F353" s="16">
        <v>41223888</v>
      </c>
      <c r="G353" s="16" t="s">
        <v>2131</v>
      </c>
      <c r="H353" s="17">
        <v>112</v>
      </c>
      <c r="I353" s="102">
        <v>1</v>
      </c>
      <c r="J353" s="121"/>
    </row>
    <row r="354" spans="1:10" ht="13.2">
      <c r="A354" s="16" t="s">
        <v>1963</v>
      </c>
      <c r="B354" s="16">
        <v>22192005</v>
      </c>
      <c r="C354" s="16">
        <v>20210801</v>
      </c>
      <c r="D354" s="19">
        <v>44417</v>
      </c>
      <c r="E354" s="16" t="s">
        <v>2156</v>
      </c>
      <c r="F354" s="16">
        <v>46990879</v>
      </c>
      <c r="G354" s="16" t="s">
        <v>2139</v>
      </c>
      <c r="H354" s="17">
        <v>303</v>
      </c>
      <c r="I354" s="102">
        <v>1</v>
      </c>
      <c r="J354" s="121"/>
    </row>
    <row r="355" spans="1:10" ht="13.2">
      <c r="A355" s="16" t="s">
        <v>1963</v>
      </c>
      <c r="B355" s="16">
        <v>22192005</v>
      </c>
      <c r="C355" s="16">
        <v>20210801</v>
      </c>
      <c r="D355" s="19">
        <v>44417</v>
      </c>
      <c r="E355" s="16" t="s">
        <v>2156</v>
      </c>
      <c r="F355" s="16">
        <v>47025263</v>
      </c>
      <c r="G355" s="16" t="s">
        <v>2141</v>
      </c>
      <c r="H355" s="17">
        <v>100</v>
      </c>
      <c r="I355" s="102">
        <v>1</v>
      </c>
      <c r="J355" s="121"/>
    </row>
    <row r="356" spans="1:10" ht="13.2">
      <c r="A356" s="16" t="s">
        <v>1963</v>
      </c>
      <c r="B356" s="16"/>
      <c r="C356" s="16"/>
      <c r="D356" s="19"/>
      <c r="E356" s="16"/>
      <c r="F356" s="16">
        <v>0</v>
      </c>
      <c r="G356" s="16"/>
      <c r="H356" s="17"/>
      <c r="I356" s="102">
        <v>1</v>
      </c>
      <c r="J356" s="121"/>
    </row>
    <row r="357" spans="1:10" ht="13.2">
      <c r="A357" s="16" t="s">
        <v>1963</v>
      </c>
      <c r="B357" s="16">
        <v>22192005</v>
      </c>
      <c r="C357" s="16">
        <v>20210902</v>
      </c>
      <c r="D357" s="19">
        <v>44442</v>
      </c>
      <c r="E357" s="16" t="s">
        <v>2157</v>
      </c>
      <c r="F357" s="16">
        <v>41223888</v>
      </c>
      <c r="G357" s="16" t="s">
        <v>2131</v>
      </c>
      <c r="H357" s="17">
        <v>688</v>
      </c>
      <c r="I357" s="102">
        <v>1</v>
      </c>
      <c r="J357" s="121"/>
    </row>
    <row r="358" spans="1:10" ht="13.2">
      <c r="A358" s="16" t="s">
        <v>1963</v>
      </c>
      <c r="B358" s="16">
        <v>22192005</v>
      </c>
      <c r="C358" s="16">
        <v>20211101</v>
      </c>
      <c r="D358" s="19">
        <v>44508</v>
      </c>
      <c r="E358" s="16" t="s">
        <v>2158</v>
      </c>
      <c r="F358" s="16">
        <v>50118447</v>
      </c>
      <c r="G358" s="16" t="s">
        <v>2139</v>
      </c>
      <c r="H358" s="17">
        <v>261</v>
      </c>
      <c r="I358" s="102">
        <v>1</v>
      </c>
      <c r="J358" s="121"/>
    </row>
    <row r="359" spans="1:10" ht="13.2">
      <c r="A359" s="16" t="s">
        <v>1963</v>
      </c>
      <c r="B359" s="16">
        <v>22192005</v>
      </c>
      <c r="C359" s="16">
        <v>20210801</v>
      </c>
      <c r="D359" s="19">
        <v>44515</v>
      </c>
      <c r="E359" s="16" t="s">
        <v>2159</v>
      </c>
      <c r="F359" s="16">
        <v>50118447</v>
      </c>
      <c r="G359" s="16" t="s">
        <v>2139</v>
      </c>
      <c r="H359" s="17">
        <v>390</v>
      </c>
      <c r="I359" s="102">
        <v>1</v>
      </c>
      <c r="J359" s="121"/>
    </row>
    <row r="360" spans="1:10" ht="13.2">
      <c r="A360" s="16" t="s">
        <v>1963</v>
      </c>
      <c r="B360" s="16">
        <v>22192005</v>
      </c>
      <c r="C360" s="16">
        <v>202113</v>
      </c>
      <c r="D360" s="19">
        <v>44515</v>
      </c>
      <c r="E360" s="16" t="s">
        <v>2160</v>
      </c>
      <c r="F360" s="16">
        <v>46990879</v>
      </c>
      <c r="G360" s="16" t="s">
        <v>2133</v>
      </c>
      <c r="H360" s="17">
        <v>364</v>
      </c>
      <c r="I360" s="102">
        <v>1</v>
      </c>
      <c r="J360" s="121"/>
    </row>
    <row r="361" spans="1:10" ht="13.2">
      <c r="A361" s="16" t="s">
        <v>1963</v>
      </c>
      <c r="B361" s="16">
        <v>22192005</v>
      </c>
      <c r="C361" s="16">
        <v>202106</v>
      </c>
      <c r="D361" s="19">
        <v>44515</v>
      </c>
      <c r="E361" s="16" t="s">
        <v>2161</v>
      </c>
      <c r="F361" s="16">
        <v>52076261</v>
      </c>
      <c r="G361" s="16" t="s">
        <v>2121</v>
      </c>
      <c r="H361" s="17">
        <v>460</v>
      </c>
      <c r="I361" s="102">
        <v>1</v>
      </c>
      <c r="J361" s="121"/>
    </row>
    <row r="362" spans="1:10" ht="13.2">
      <c r="A362" s="16" t="s">
        <v>1963</v>
      </c>
      <c r="B362" s="16">
        <v>22192005</v>
      </c>
      <c r="C362" s="16">
        <v>20211001</v>
      </c>
      <c r="D362" s="19">
        <v>44515</v>
      </c>
      <c r="E362" s="16" t="s">
        <v>2149</v>
      </c>
      <c r="F362" s="16">
        <v>50118447</v>
      </c>
      <c r="G362" s="16" t="s">
        <v>2139</v>
      </c>
      <c r="H362" s="17">
        <v>219</v>
      </c>
      <c r="I362" s="102">
        <v>1</v>
      </c>
      <c r="J362" s="121"/>
    </row>
    <row r="363" spans="1:10" ht="13.2">
      <c r="A363" s="16" t="s">
        <v>1963</v>
      </c>
      <c r="B363" s="16">
        <v>22192005</v>
      </c>
      <c r="C363" s="16">
        <v>20211101</v>
      </c>
      <c r="D363" s="19">
        <v>44515</v>
      </c>
      <c r="E363" s="16" t="s">
        <v>2162</v>
      </c>
      <c r="F363" s="16">
        <v>47025263</v>
      </c>
      <c r="G363" s="16" t="s">
        <v>2141</v>
      </c>
      <c r="H363" s="17">
        <v>269</v>
      </c>
      <c r="I363" s="102">
        <v>1</v>
      </c>
      <c r="J363" s="121"/>
    </row>
    <row r="364" spans="1:10" ht="13.2">
      <c r="A364" s="16" t="s">
        <v>1963</v>
      </c>
      <c r="B364" s="16">
        <v>22192005</v>
      </c>
      <c r="C364" s="16">
        <v>20211101</v>
      </c>
      <c r="D364" s="19">
        <v>44515</v>
      </c>
      <c r="E364" s="16" t="s">
        <v>2163</v>
      </c>
      <c r="F364" s="16">
        <v>41223888</v>
      </c>
      <c r="G364" s="16" t="s">
        <v>2131</v>
      </c>
      <c r="H364" s="17">
        <v>808</v>
      </c>
      <c r="I364" s="102">
        <v>1</v>
      </c>
      <c r="J364" s="121"/>
    </row>
    <row r="365" spans="1:10" ht="13.2">
      <c r="A365" s="16" t="s">
        <v>1963</v>
      </c>
      <c r="B365" s="16">
        <v>22192005</v>
      </c>
      <c r="C365" s="16">
        <v>20211101</v>
      </c>
      <c r="D365" s="19">
        <v>44515</v>
      </c>
      <c r="E365" s="16" t="s">
        <v>2150</v>
      </c>
      <c r="F365" s="16">
        <v>47025263</v>
      </c>
      <c r="G365" s="16" t="s">
        <v>2141</v>
      </c>
      <c r="H365" s="17">
        <v>331</v>
      </c>
      <c r="I365" s="102">
        <v>1</v>
      </c>
      <c r="J365" s="121"/>
    </row>
    <row r="366" spans="1:10" ht="13.2">
      <c r="A366" s="16" t="s">
        <v>1963</v>
      </c>
      <c r="B366" s="16">
        <v>22192005</v>
      </c>
      <c r="C366" s="16">
        <v>20210025</v>
      </c>
      <c r="D366" s="19">
        <v>44516</v>
      </c>
      <c r="E366" s="16" t="s">
        <v>2164</v>
      </c>
      <c r="F366" s="16">
        <v>50064240</v>
      </c>
      <c r="G366" s="16" t="s">
        <v>2165</v>
      </c>
      <c r="H366" s="17">
        <v>781.14</v>
      </c>
      <c r="I366" s="102">
        <v>1</v>
      </c>
      <c r="J366" s="121"/>
    </row>
    <row r="367" spans="1:10" ht="13.2">
      <c r="A367" s="16" t="s">
        <v>1963</v>
      </c>
      <c r="B367" s="16">
        <v>22192005</v>
      </c>
      <c r="C367" s="16">
        <v>20211001</v>
      </c>
      <c r="D367" s="19">
        <v>44516</v>
      </c>
      <c r="E367" s="16" t="s">
        <v>2166</v>
      </c>
      <c r="F367" s="16">
        <v>41223888</v>
      </c>
      <c r="G367" s="16" t="s">
        <v>2131</v>
      </c>
      <c r="H367" s="17">
        <v>1332</v>
      </c>
      <c r="I367" s="102">
        <v>1</v>
      </c>
      <c r="J367" s="121"/>
    </row>
    <row r="368" spans="1:10" ht="13.2">
      <c r="A368" s="16" t="s">
        <v>1963</v>
      </c>
      <c r="B368" s="16">
        <v>22192005</v>
      </c>
      <c r="C368" s="16">
        <v>36210060</v>
      </c>
      <c r="D368" s="19">
        <v>44516</v>
      </c>
      <c r="E368" s="16" t="s">
        <v>2167</v>
      </c>
      <c r="F368" s="16">
        <v>17147191</v>
      </c>
      <c r="G368" s="16" t="s">
        <v>2168</v>
      </c>
      <c r="H368" s="17">
        <v>416</v>
      </c>
      <c r="I368" s="102">
        <v>1</v>
      </c>
      <c r="J368" s="121"/>
    </row>
    <row r="369" spans="1:10" ht="13.2">
      <c r="A369" s="16" t="s">
        <v>1963</v>
      </c>
      <c r="B369" s="16">
        <v>22192005</v>
      </c>
      <c r="C369" s="16">
        <v>36210070</v>
      </c>
      <c r="D369" s="19">
        <v>44516</v>
      </c>
      <c r="E369" s="16" t="s">
        <v>2169</v>
      </c>
      <c r="F369" s="16">
        <v>17147191</v>
      </c>
      <c r="G369" s="16" t="s">
        <v>2168</v>
      </c>
      <c r="H369" s="17">
        <v>176</v>
      </c>
      <c r="I369" s="102">
        <v>1</v>
      </c>
      <c r="J369" s="121"/>
    </row>
    <row r="370" spans="1:10" ht="13.2">
      <c r="A370" s="16" t="s">
        <v>1963</v>
      </c>
      <c r="B370" s="16">
        <v>22192005</v>
      </c>
      <c r="C370" s="16">
        <v>36210079</v>
      </c>
      <c r="D370" s="19">
        <v>44516</v>
      </c>
      <c r="E370" s="16" t="s">
        <v>2169</v>
      </c>
      <c r="F370" s="16">
        <v>17147191</v>
      </c>
      <c r="G370" s="16" t="s">
        <v>2168</v>
      </c>
      <c r="H370" s="17">
        <v>160</v>
      </c>
      <c r="I370" s="102">
        <v>1</v>
      </c>
      <c r="J370" s="121"/>
    </row>
    <row r="371" spans="1:10" ht="13.2">
      <c r="A371" s="16" t="s">
        <v>1963</v>
      </c>
      <c r="B371" s="16">
        <v>22192006</v>
      </c>
      <c r="C371" s="16"/>
      <c r="D371" s="19"/>
      <c r="E371" s="16" t="s">
        <v>1940</v>
      </c>
      <c r="F371" s="16" t="s">
        <v>2170</v>
      </c>
      <c r="G371" s="16" t="s">
        <v>2171</v>
      </c>
      <c r="H371" s="17"/>
      <c r="I371" s="102">
        <v>1</v>
      </c>
      <c r="J371" s="121"/>
    </row>
    <row r="372" spans="1:10" ht="13.2">
      <c r="A372" s="16" t="s">
        <v>1963</v>
      </c>
      <c r="B372" s="16">
        <v>22192006</v>
      </c>
      <c r="C372" s="16">
        <v>22021</v>
      </c>
      <c r="D372" s="19">
        <v>44336</v>
      </c>
      <c r="E372" s="16" t="s">
        <v>2172</v>
      </c>
      <c r="F372" s="16">
        <v>42232406</v>
      </c>
      <c r="G372" s="16" t="s">
        <v>2173</v>
      </c>
      <c r="H372" s="17">
        <v>1729</v>
      </c>
      <c r="I372" s="102">
        <v>1</v>
      </c>
      <c r="J372" s="121"/>
    </row>
    <row r="373" spans="1:10" ht="13.2">
      <c r="A373" s="16" t="s">
        <v>1963</v>
      </c>
      <c r="B373" s="16">
        <v>22192006</v>
      </c>
      <c r="C373" s="16">
        <v>121</v>
      </c>
      <c r="D373" s="19">
        <v>44328</v>
      </c>
      <c r="E373" s="16" t="s">
        <v>2174</v>
      </c>
      <c r="F373" s="16">
        <v>31247946</v>
      </c>
      <c r="G373" s="16" t="s">
        <v>2175</v>
      </c>
      <c r="H373" s="17">
        <v>1850</v>
      </c>
      <c r="I373" s="102">
        <v>1</v>
      </c>
      <c r="J373" s="121"/>
    </row>
    <row r="374" spans="1:10" ht="13.2">
      <c r="A374" s="16" t="s">
        <v>1963</v>
      </c>
      <c r="B374" s="16">
        <v>22192006</v>
      </c>
      <c r="C374" s="16">
        <v>2021002</v>
      </c>
      <c r="D374" s="19">
        <v>44329</v>
      </c>
      <c r="E374" s="16" t="s">
        <v>2176</v>
      </c>
      <c r="F374" s="16">
        <v>50657488</v>
      </c>
      <c r="G374" s="16" t="s">
        <v>2177</v>
      </c>
      <c r="H374" s="17">
        <v>2164</v>
      </c>
      <c r="I374" s="102">
        <v>1</v>
      </c>
      <c r="J374" s="121"/>
    </row>
    <row r="375" spans="1:10" ht="13.2">
      <c r="A375" s="16" t="s">
        <v>1963</v>
      </c>
      <c r="B375" s="16">
        <v>22192006</v>
      </c>
      <c r="C375" s="16">
        <v>1210009</v>
      </c>
      <c r="D375" s="19">
        <v>44336</v>
      </c>
      <c r="E375" s="16" t="s">
        <v>2178</v>
      </c>
      <c r="F375" s="16">
        <v>46936718</v>
      </c>
      <c r="G375" s="16" t="s">
        <v>2179</v>
      </c>
      <c r="H375" s="17">
        <v>84</v>
      </c>
      <c r="I375" s="102">
        <v>1</v>
      </c>
      <c r="J375" s="121"/>
    </row>
    <row r="376" spans="1:10" ht="13.2">
      <c r="A376" s="16" t="s">
        <v>1963</v>
      </c>
      <c r="B376" s="16">
        <v>22192006</v>
      </c>
      <c r="C376" s="16">
        <v>2021004</v>
      </c>
      <c r="D376" s="19">
        <v>44348</v>
      </c>
      <c r="E376" s="16" t="s">
        <v>2180</v>
      </c>
      <c r="F376" s="16">
        <v>50657488</v>
      </c>
      <c r="G376" s="16" t="s">
        <v>2177</v>
      </c>
      <c r="H376" s="17">
        <v>2164</v>
      </c>
      <c r="I376" s="102">
        <v>1</v>
      </c>
      <c r="J376" s="121"/>
    </row>
    <row r="377" spans="1:10" ht="13.2">
      <c r="A377" s="16" t="s">
        <v>1963</v>
      </c>
      <c r="B377" s="16">
        <v>22192006</v>
      </c>
      <c r="C377" s="16">
        <v>221</v>
      </c>
      <c r="D377" s="19">
        <v>44348</v>
      </c>
      <c r="E377" s="16" t="s">
        <v>2181</v>
      </c>
      <c r="F377" s="16">
        <v>31247946</v>
      </c>
      <c r="G377" s="16" t="s">
        <v>2175</v>
      </c>
      <c r="H377" s="17">
        <v>3500</v>
      </c>
      <c r="I377" s="102">
        <v>1</v>
      </c>
      <c r="J377" s="121"/>
    </row>
    <row r="378" spans="1:10" ht="13.2">
      <c r="A378" s="16" t="s">
        <v>1963</v>
      </c>
      <c r="B378" s="16">
        <v>22192006</v>
      </c>
      <c r="C378" s="16">
        <v>32021</v>
      </c>
      <c r="D378" s="19">
        <v>44348</v>
      </c>
      <c r="E378" s="16" t="s">
        <v>2182</v>
      </c>
      <c r="F378" s="16">
        <v>42232406</v>
      </c>
      <c r="G378" s="16" t="s">
        <v>2173</v>
      </c>
      <c r="H378" s="17">
        <v>1001</v>
      </c>
      <c r="I378" s="102">
        <v>1</v>
      </c>
      <c r="J378" s="121"/>
    </row>
    <row r="379" spans="1:10" ht="13.2">
      <c r="A379" s="16" t="s">
        <v>1963</v>
      </c>
      <c r="B379" s="16">
        <v>22192006</v>
      </c>
      <c r="C379" s="16"/>
      <c r="D379" s="19"/>
      <c r="E379" s="16"/>
      <c r="F379" s="16"/>
      <c r="G379" s="16"/>
      <c r="H379" s="17"/>
      <c r="I379" s="102">
        <v>1</v>
      </c>
      <c r="J379" s="121"/>
    </row>
    <row r="380" spans="1:10" ht="13.2">
      <c r="A380" s="16" t="s">
        <v>1963</v>
      </c>
      <c r="B380" s="16">
        <v>22192006</v>
      </c>
      <c r="C380" s="16">
        <v>2021005</v>
      </c>
      <c r="D380" s="19">
        <v>44389</v>
      </c>
      <c r="E380" s="16" t="s">
        <v>2183</v>
      </c>
      <c r="F380" s="16">
        <v>50657488</v>
      </c>
      <c r="G380" s="16" t="s">
        <v>2177</v>
      </c>
      <c r="H380" s="17">
        <v>2164</v>
      </c>
      <c r="I380" s="102">
        <v>1</v>
      </c>
      <c r="J380" s="121"/>
    </row>
    <row r="381" spans="1:10" ht="13.2">
      <c r="A381" s="16" t="s">
        <v>1963</v>
      </c>
      <c r="B381" s="16">
        <v>22192006</v>
      </c>
      <c r="C381" s="16"/>
      <c r="D381" s="19"/>
      <c r="E381" s="16"/>
      <c r="F381" s="16"/>
      <c r="G381" s="16"/>
      <c r="H381" s="17"/>
      <c r="I381" s="102">
        <v>1</v>
      </c>
      <c r="J381" s="121"/>
    </row>
    <row r="382" spans="1:10" ht="13.2">
      <c r="A382" s="16" t="s">
        <v>1963</v>
      </c>
      <c r="B382" s="16">
        <v>22192006</v>
      </c>
      <c r="C382" s="16">
        <v>42021</v>
      </c>
      <c r="D382" s="19">
        <v>44378</v>
      </c>
      <c r="E382" s="16" t="s">
        <v>2184</v>
      </c>
      <c r="F382" s="16">
        <v>42232406</v>
      </c>
      <c r="G382" s="16" t="s">
        <v>2173</v>
      </c>
      <c r="H382" s="17">
        <v>2002</v>
      </c>
      <c r="I382" s="102">
        <v>1</v>
      </c>
      <c r="J382" s="121"/>
    </row>
    <row r="383" spans="1:10" ht="13.2">
      <c r="A383" s="16" t="s">
        <v>1963</v>
      </c>
      <c r="B383" s="16">
        <v>22192006</v>
      </c>
      <c r="C383" s="16">
        <v>321</v>
      </c>
      <c r="D383" s="19">
        <v>44378</v>
      </c>
      <c r="E383" s="16" t="s">
        <v>2185</v>
      </c>
      <c r="F383" s="16">
        <v>31247946</v>
      </c>
      <c r="G383" s="16" t="s">
        <v>2175</v>
      </c>
      <c r="H383" s="17">
        <v>2020</v>
      </c>
      <c r="I383" s="102">
        <v>1</v>
      </c>
      <c r="J383" s="121"/>
    </row>
    <row r="384" spans="1:10" ht="13.2">
      <c r="A384" s="16" t="s">
        <v>1963</v>
      </c>
      <c r="B384" s="16">
        <v>22192006</v>
      </c>
      <c r="C384" s="16">
        <v>421</v>
      </c>
      <c r="D384" s="19">
        <v>44407</v>
      </c>
      <c r="E384" s="16" t="s">
        <v>2186</v>
      </c>
      <c r="F384" s="16">
        <v>31247946</v>
      </c>
      <c r="G384" s="16" t="s">
        <v>2175</v>
      </c>
      <c r="H384" s="17">
        <v>3040</v>
      </c>
      <c r="I384" s="102">
        <v>1</v>
      </c>
      <c r="J384" s="121"/>
    </row>
    <row r="385" spans="1:10" ht="13.2">
      <c r="A385" s="16" t="s">
        <v>1963</v>
      </c>
      <c r="B385" s="16">
        <v>22192006</v>
      </c>
      <c r="C385" s="16">
        <v>52021</v>
      </c>
      <c r="D385" s="19">
        <v>44418</v>
      </c>
      <c r="E385" s="16" t="s">
        <v>2187</v>
      </c>
      <c r="F385" s="16">
        <v>42232406</v>
      </c>
      <c r="G385" s="16" t="s">
        <v>2188</v>
      </c>
      <c r="H385" s="17">
        <v>2002</v>
      </c>
      <c r="I385" s="102">
        <v>1</v>
      </c>
      <c r="J385" s="121"/>
    </row>
    <row r="386" spans="1:10" ht="13.2">
      <c r="A386" s="16" t="s">
        <v>1963</v>
      </c>
      <c r="B386" s="16">
        <v>22192006</v>
      </c>
      <c r="C386" s="16"/>
      <c r="D386" s="19"/>
      <c r="E386" s="16"/>
      <c r="F386" s="16"/>
      <c r="G386" s="16"/>
      <c r="H386" s="17"/>
      <c r="I386" s="102">
        <v>1</v>
      </c>
      <c r="J386" s="121"/>
    </row>
    <row r="387" spans="1:10" ht="13.2">
      <c r="A387" s="16" t="s">
        <v>1963</v>
      </c>
      <c r="B387" s="16">
        <v>22192006</v>
      </c>
      <c r="C387" s="16">
        <v>2021006</v>
      </c>
      <c r="D387" s="19">
        <v>44421</v>
      </c>
      <c r="E387" s="16" t="s">
        <v>2189</v>
      </c>
      <c r="F387" s="16">
        <v>50657488</v>
      </c>
      <c r="G387" s="16" t="s">
        <v>2177</v>
      </c>
      <c r="H387" s="17">
        <v>2164</v>
      </c>
      <c r="I387" s="102">
        <v>1</v>
      </c>
      <c r="J387" s="121"/>
    </row>
    <row r="388" spans="1:10" ht="13.2">
      <c r="A388" s="16" t="s">
        <v>1963</v>
      </c>
      <c r="B388" s="16">
        <v>22192007</v>
      </c>
      <c r="C388" s="16"/>
      <c r="D388" s="19"/>
      <c r="E388" s="16" t="s">
        <v>1940</v>
      </c>
      <c r="F388" s="16" t="s">
        <v>2190</v>
      </c>
      <c r="G388" s="16" t="s">
        <v>2191</v>
      </c>
      <c r="H388" s="17"/>
      <c r="I388" s="102">
        <v>1</v>
      </c>
      <c r="J388" s="121"/>
    </row>
    <row r="389" spans="1:10" ht="13.2">
      <c r="A389" s="16" t="s">
        <v>1963</v>
      </c>
      <c r="B389" s="16">
        <v>22192007</v>
      </c>
      <c r="C389" s="16">
        <v>2020240</v>
      </c>
      <c r="D389" s="19">
        <v>44200</v>
      </c>
      <c r="E389" s="16" t="s">
        <v>2192</v>
      </c>
      <c r="F389" s="16">
        <v>36849880</v>
      </c>
      <c r="G389" s="16" t="s">
        <v>2193</v>
      </c>
      <c r="H389" s="17">
        <v>810.28</v>
      </c>
      <c r="I389" s="102">
        <v>1</v>
      </c>
      <c r="J389" s="121"/>
    </row>
    <row r="390" spans="1:10" ht="13.2">
      <c r="A390" s="16" t="s">
        <v>1963</v>
      </c>
      <c r="B390" s="16">
        <v>22192007</v>
      </c>
      <c r="C390" s="16">
        <v>202057</v>
      </c>
      <c r="D390" s="19">
        <v>44200</v>
      </c>
      <c r="E390" s="16" t="s">
        <v>2194</v>
      </c>
      <c r="F390" s="16">
        <v>10945181</v>
      </c>
      <c r="G390" s="16" t="s">
        <v>2195</v>
      </c>
      <c r="H390" s="17">
        <v>420</v>
      </c>
      <c r="I390" s="102">
        <v>1</v>
      </c>
      <c r="J390" s="121"/>
    </row>
    <row r="391" spans="1:10" ht="13.2">
      <c r="A391" s="16" t="s">
        <v>1963</v>
      </c>
      <c r="B391" s="16">
        <v>22192007</v>
      </c>
      <c r="C391" s="16">
        <v>112020</v>
      </c>
      <c r="D391" s="19">
        <v>44200</v>
      </c>
      <c r="E391" s="16" t="s">
        <v>2196</v>
      </c>
      <c r="F391" s="16">
        <v>45232989</v>
      </c>
      <c r="G391" s="16" t="s">
        <v>2197</v>
      </c>
      <c r="H391" s="17">
        <v>60</v>
      </c>
      <c r="I391" s="102">
        <v>1</v>
      </c>
      <c r="J391" s="121"/>
    </row>
    <row r="392" spans="1:10" ht="13.2">
      <c r="A392" s="16" t="s">
        <v>1963</v>
      </c>
      <c r="B392" s="16">
        <v>22192007</v>
      </c>
      <c r="C392" s="16">
        <v>20200043</v>
      </c>
      <c r="D392" s="19">
        <v>44207</v>
      </c>
      <c r="E392" s="16" t="s">
        <v>2198</v>
      </c>
      <c r="F392" s="16">
        <v>45973717</v>
      </c>
      <c r="G392" s="16" t="s">
        <v>2199</v>
      </c>
      <c r="H392" s="17">
        <v>400</v>
      </c>
      <c r="I392" s="102">
        <v>1</v>
      </c>
      <c r="J392" s="121"/>
    </row>
    <row r="393" spans="1:10" ht="13.2">
      <c r="A393" s="16" t="s">
        <v>1963</v>
      </c>
      <c r="B393" s="16">
        <v>22192007</v>
      </c>
      <c r="C393" s="16">
        <v>5201216</v>
      </c>
      <c r="D393" s="19">
        <v>44203</v>
      </c>
      <c r="E393" s="16" t="s">
        <v>2200</v>
      </c>
      <c r="F393" s="16">
        <v>36677761</v>
      </c>
      <c r="G393" s="16" t="s">
        <v>2201</v>
      </c>
      <c r="H393" s="17">
        <v>2000</v>
      </c>
      <c r="I393" s="102">
        <v>1</v>
      </c>
      <c r="J393" s="121"/>
    </row>
    <row r="394" spans="1:10" ht="20.399999999999999">
      <c r="A394" s="16" t="s">
        <v>1963</v>
      </c>
      <c r="B394" s="16">
        <v>22192007</v>
      </c>
      <c r="C394" s="16">
        <v>5201217</v>
      </c>
      <c r="D394" s="19">
        <v>44203</v>
      </c>
      <c r="E394" s="16" t="s">
        <v>2202</v>
      </c>
      <c r="F394" s="16">
        <v>36677761</v>
      </c>
      <c r="G394" s="16" t="s">
        <v>2201</v>
      </c>
      <c r="H394" s="17">
        <v>1250</v>
      </c>
      <c r="I394" s="102">
        <v>1</v>
      </c>
      <c r="J394" s="121"/>
    </row>
    <row r="395" spans="1:10" ht="13.2">
      <c r="A395" s="16" t="s">
        <v>1963</v>
      </c>
      <c r="B395" s="16">
        <v>22192007</v>
      </c>
      <c r="C395" s="16">
        <v>20210001</v>
      </c>
      <c r="D395" s="19">
        <v>44239</v>
      </c>
      <c r="E395" s="16" t="s">
        <v>2203</v>
      </c>
      <c r="F395" s="16">
        <v>45973717</v>
      </c>
      <c r="G395" s="16" t="s">
        <v>2199</v>
      </c>
      <c r="H395" s="17">
        <v>570</v>
      </c>
      <c r="I395" s="102">
        <v>1</v>
      </c>
      <c r="J395" s="121"/>
    </row>
    <row r="396" spans="1:10" ht="20.399999999999999">
      <c r="A396" s="16" t="s">
        <v>1963</v>
      </c>
      <c r="B396" s="16">
        <v>22192007</v>
      </c>
      <c r="C396" s="16">
        <v>2021042</v>
      </c>
      <c r="D396" s="19">
        <v>44322</v>
      </c>
      <c r="E396" s="16" t="s">
        <v>2204</v>
      </c>
      <c r="F396" s="16">
        <v>36849880</v>
      </c>
      <c r="G396" s="16" t="s">
        <v>2193</v>
      </c>
      <c r="H396" s="17">
        <v>1370.88</v>
      </c>
      <c r="I396" s="102">
        <v>1</v>
      </c>
      <c r="J396" s="121"/>
    </row>
    <row r="397" spans="1:10" ht="20.399999999999999">
      <c r="A397" s="16" t="s">
        <v>1963</v>
      </c>
      <c r="B397" s="16">
        <v>22192007</v>
      </c>
      <c r="C397" s="16">
        <v>210005821</v>
      </c>
      <c r="D397" s="19">
        <v>44322</v>
      </c>
      <c r="E397" s="16" t="s">
        <v>2205</v>
      </c>
      <c r="F397" s="16">
        <v>36746550</v>
      </c>
      <c r="G397" s="16" t="s">
        <v>2206</v>
      </c>
      <c r="H397" s="17">
        <v>1500</v>
      </c>
      <c r="I397" s="102">
        <v>1</v>
      </c>
      <c r="J397" s="121"/>
    </row>
    <row r="398" spans="1:10" ht="13.2">
      <c r="A398" s="16" t="s">
        <v>1963</v>
      </c>
      <c r="B398" s="16">
        <v>22192007</v>
      </c>
      <c r="C398" s="16">
        <v>5210515</v>
      </c>
      <c r="D398" s="19">
        <v>44326</v>
      </c>
      <c r="E398" s="16" t="s">
        <v>2207</v>
      </c>
      <c r="F398" s="16">
        <v>36677761</v>
      </c>
      <c r="G398" s="16" t="s">
        <v>2201</v>
      </c>
      <c r="H398" s="17">
        <v>900</v>
      </c>
      <c r="I398" s="102">
        <v>1</v>
      </c>
      <c r="J398" s="121"/>
    </row>
    <row r="399" spans="1:10" ht="13.2">
      <c r="A399" s="16" t="s">
        <v>1963</v>
      </c>
      <c r="B399" s="16">
        <v>22192007</v>
      </c>
      <c r="C399" s="16">
        <v>20210002</v>
      </c>
      <c r="D399" s="19">
        <v>44328</v>
      </c>
      <c r="E399" s="16" t="s">
        <v>2208</v>
      </c>
      <c r="F399" s="16">
        <v>45973717</v>
      </c>
      <c r="G399" s="16" t="s">
        <v>2199</v>
      </c>
      <c r="H399" s="17">
        <v>250</v>
      </c>
      <c r="I399" s="102">
        <v>1</v>
      </c>
      <c r="J399" s="121"/>
    </row>
    <row r="400" spans="1:10" ht="13.2">
      <c r="A400" s="16" t="s">
        <v>1963</v>
      </c>
      <c r="B400" s="16">
        <v>22192007</v>
      </c>
      <c r="C400" s="16">
        <v>202105</v>
      </c>
      <c r="D400" s="19">
        <v>44335</v>
      </c>
      <c r="E400" s="16" t="s">
        <v>2209</v>
      </c>
      <c r="F400" s="16">
        <v>10945181</v>
      </c>
      <c r="G400" s="16" t="s">
        <v>2195</v>
      </c>
      <c r="H400" s="17">
        <v>406</v>
      </c>
      <c r="I400" s="102">
        <v>1</v>
      </c>
      <c r="J400" s="121"/>
    </row>
    <row r="401" spans="1:10" ht="13.2">
      <c r="A401" s="16" t="s">
        <v>1963</v>
      </c>
      <c r="B401" s="16">
        <v>22192007</v>
      </c>
      <c r="C401" s="16">
        <v>5210519</v>
      </c>
      <c r="D401" s="19">
        <v>44370</v>
      </c>
      <c r="E401" s="16" t="s">
        <v>2210</v>
      </c>
      <c r="F401" s="16">
        <v>36677761</v>
      </c>
      <c r="G401" s="16" t="s">
        <v>2201</v>
      </c>
      <c r="H401" s="17">
        <v>348</v>
      </c>
      <c r="I401" s="102">
        <v>1</v>
      </c>
      <c r="J401" s="121"/>
    </row>
    <row r="402" spans="1:10" ht="20.399999999999999">
      <c r="A402" s="16" t="s">
        <v>1963</v>
      </c>
      <c r="B402" s="16">
        <v>22192007</v>
      </c>
      <c r="C402" s="16">
        <v>32021</v>
      </c>
      <c r="D402" s="19">
        <v>44356</v>
      </c>
      <c r="E402" s="16" t="s">
        <v>2211</v>
      </c>
      <c r="F402" s="16">
        <v>407386</v>
      </c>
      <c r="G402" s="16" t="s">
        <v>2212</v>
      </c>
      <c r="H402" s="17">
        <v>82</v>
      </c>
      <c r="I402" s="102">
        <v>1</v>
      </c>
      <c r="J402" s="121"/>
    </row>
    <row r="403" spans="1:10" ht="13.2">
      <c r="A403" s="16" t="s">
        <v>1963</v>
      </c>
      <c r="B403" s="16">
        <v>22192007</v>
      </c>
      <c r="C403" s="16">
        <v>202112</v>
      </c>
      <c r="D403" s="19">
        <v>44369</v>
      </c>
      <c r="E403" s="16" t="s">
        <v>2213</v>
      </c>
      <c r="F403" s="16">
        <v>10945181</v>
      </c>
      <c r="G403" s="16" t="s">
        <v>2195</v>
      </c>
      <c r="H403" s="17">
        <v>560</v>
      </c>
      <c r="I403" s="102">
        <v>1</v>
      </c>
      <c r="J403" s="121"/>
    </row>
    <row r="404" spans="1:10" ht="13.2">
      <c r="A404" s="16" t="s">
        <v>1963</v>
      </c>
      <c r="B404" s="16">
        <v>22192007</v>
      </c>
      <c r="C404" s="16">
        <v>20210005</v>
      </c>
      <c r="D404" s="19">
        <v>44358</v>
      </c>
      <c r="E404" s="16" t="s">
        <v>2214</v>
      </c>
      <c r="F404" s="16">
        <v>45973717</v>
      </c>
      <c r="G404" s="16" t="s">
        <v>2199</v>
      </c>
      <c r="H404" s="17">
        <v>600</v>
      </c>
      <c r="I404" s="102">
        <v>1</v>
      </c>
      <c r="J404" s="121"/>
    </row>
    <row r="405" spans="1:10" ht="13.2">
      <c r="A405" s="16" t="s">
        <v>1963</v>
      </c>
      <c r="B405" s="16">
        <v>22192007</v>
      </c>
      <c r="C405" s="16">
        <v>12021</v>
      </c>
      <c r="D405" s="19">
        <v>44369</v>
      </c>
      <c r="E405" s="16" t="s">
        <v>2215</v>
      </c>
      <c r="F405" s="16">
        <v>45232989</v>
      </c>
      <c r="G405" s="16" t="s">
        <v>2216</v>
      </c>
      <c r="H405" s="17">
        <v>84</v>
      </c>
      <c r="I405" s="102">
        <v>1</v>
      </c>
      <c r="J405" s="121"/>
    </row>
    <row r="406" spans="1:10" ht="20.399999999999999">
      <c r="A406" s="16" t="s">
        <v>1963</v>
      </c>
      <c r="B406" s="16">
        <v>22192007</v>
      </c>
      <c r="C406" s="16">
        <v>72021</v>
      </c>
      <c r="D406" s="19">
        <v>44383</v>
      </c>
      <c r="E406" s="16" t="s">
        <v>2217</v>
      </c>
      <c r="F406" s="16">
        <v>407386</v>
      </c>
      <c r="G406" s="16" t="s">
        <v>2212</v>
      </c>
      <c r="H406" s="17">
        <v>65</v>
      </c>
      <c r="I406" s="102">
        <v>1</v>
      </c>
      <c r="J406" s="121"/>
    </row>
    <row r="407" spans="1:10" ht="13.2">
      <c r="A407" s="16" t="s">
        <v>1963</v>
      </c>
      <c r="B407" s="16">
        <v>22192007</v>
      </c>
      <c r="C407" s="16">
        <v>20210642</v>
      </c>
      <c r="D407" s="19">
        <v>44386</v>
      </c>
      <c r="E407" s="16" t="s">
        <v>2218</v>
      </c>
      <c r="F407" s="16">
        <v>45698813</v>
      </c>
      <c r="G407" s="16" t="s">
        <v>2219</v>
      </c>
      <c r="H407" s="17">
        <v>33.56</v>
      </c>
      <c r="I407" s="102">
        <v>1</v>
      </c>
      <c r="J407" s="121"/>
    </row>
    <row r="408" spans="1:10" ht="13.2">
      <c r="A408" s="16" t="s">
        <v>1963</v>
      </c>
      <c r="B408" s="16">
        <v>22192007</v>
      </c>
      <c r="C408" s="16">
        <v>20210009</v>
      </c>
      <c r="D408" s="19">
        <v>44386</v>
      </c>
      <c r="E408" s="16" t="s">
        <v>2220</v>
      </c>
      <c r="F408" s="16">
        <v>45973717</v>
      </c>
      <c r="G408" s="16" t="s">
        <v>2199</v>
      </c>
      <c r="H408" s="17">
        <v>600</v>
      </c>
      <c r="I408" s="102">
        <v>1</v>
      </c>
      <c r="J408" s="121"/>
    </row>
    <row r="409" spans="1:10" ht="13.2">
      <c r="A409" s="16" t="s">
        <v>1963</v>
      </c>
      <c r="B409" s="16">
        <v>22192007</v>
      </c>
      <c r="C409" s="16">
        <v>202117</v>
      </c>
      <c r="D409" s="19">
        <v>44386</v>
      </c>
      <c r="E409" s="16" t="s">
        <v>2221</v>
      </c>
      <c r="F409" s="16">
        <v>10945181</v>
      </c>
      <c r="G409" s="16" t="s">
        <v>2195</v>
      </c>
      <c r="H409" s="17">
        <v>560</v>
      </c>
      <c r="I409" s="102">
        <v>1</v>
      </c>
      <c r="J409" s="121"/>
    </row>
    <row r="410" spans="1:10" ht="13.2">
      <c r="A410" s="16" t="s">
        <v>1963</v>
      </c>
      <c r="B410" s="16">
        <v>22192007</v>
      </c>
      <c r="C410" s="16">
        <v>202116</v>
      </c>
      <c r="D410" s="19">
        <v>44386</v>
      </c>
      <c r="E410" s="16" t="s">
        <v>2222</v>
      </c>
      <c r="F410" s="16">
        <v>10945181</v>
      </c>
      <c r="G410" s="16" t="s">
        <v>2195</v>
      </c>
      <c r="H410" s="17">
        <v>224</v>
      </c>
      <c r="I410" s="102">
        <v>1</v>
      </c>
      <c r="J410" s="121"/>
    </row>
    <row r="411" spans="1:10" ht="13.2">
      <c r="A411" s="16" t="s">
        <v>1963</v>
      </c>
      <c r="B411" s="16">
        <v>22192007</v>
      </c>
      <c r="C411" s="16">
        <v>21075</v>
      </c>
      <c r="D411" s="19">
        <v>44392</v>
      </c>
      <c r="E411" s="16" t="s">
        <v>2223</v>
      </c>
      <c r="F411" s="16">
        <v>36431389</v>
      </c>
      <c r="G411" s="16" t="s">
        <v>2224</v>
      </c>
      <c r="H411" s="17">
        <v>366</v>
      </c>
      <c r="I411" s="102">
        <v>1</v>
      </c>
      <c r="J411" s="121"/>
    </row>
    <row r="412" spans="1:10" ht="13.2">
      <c r="A412" s="16" t="s">
        <v>1963</v>
      </c>
      <c r="B412" s="16">
        <v>22192007</v>
      </c>
      <c r="C412" s="16">
        <v>21076</v>
      </c>
      <c r="D412" s="19">
        <v>44410</v>
      </c>
      <c r="E412" s="16" t="s">
        <v>2223</v>
      </c>
      <c r="F412" s="16">
        <v>36431389</v>
      </c>
      <c r="G412" s="16" t="s">
        <v>2224</v>
      </c>
      <c r="H412" s="17">
        <v>245</v>
      </c>
      <c r="I412" s="102">
        <v>1</v>
      </c>
      <c r="J412" s="121"/>
    </row>
    <row r="413" spans="1:10" ht="20.399999999999999">
      <c r="A413" s="16" t="s">
        <v>1963</v>
      </c>
      <c r="B413" s="16">
        <v>22192007</v>
      </c>
      <c r="C413" s="16">
        <v>102021</v>
      </c>
      <c r="D413" s="19">
        <v>44431</v>
      </c>
      <c r="E413" s="16" t="s">
        <v>2225</v>
      </c>
      <c r="F413" s="16">
        <v>40738639</v>
      </c>
      <c r="G413" s="16" t="s">
        <v>2212</v>
      </c>
      <c r="H413" s="17">
        <v>200</v>
      </c>
      <c r="I413" s="102">
        <v>1</v>
      </c>
      <c r="J413" s="121"/>
    </row>
    <row r="414" spans="1:10" ht="13.2">
      <c r="A414" s="16" t="s">
        <v>1963</v>
      </c>
      <c r="B414" s="16">
        <v>22192007</v>
      </c>
      <c r="C414" s="16">
        <v>20210099</v>
      </c>
      <c r="D414" s="19">
        <v>44403</v>
      </c>
      <c r="E414" s="16" t="s">
        <v>2226</v>
      </c>
      <c r="F414" s="16">
        <v>52424031</v>
      </c>
      <c r="G414" s="16" t="s">
        <v>2227</v>
      </c>
      <c r="H414" s="17">
        <v>523.20000000000005</v>
      </c>
      <c r="I414" s="102">
        <v>1</v>
      </c>
      <c r="J414" s="121"/>
    </row>
    <row r="415" spans="1:10" ht="13.2">
      <c r="A415" s="16" t="s">
        <v>1963</v>
      </c>
      <c r="B415" s="16">
        <v>22192007</v>
      </c>
      <c r="C415" s="16">
        <v>2021123</v>
      </c>
      <c r="D415" s="19">
        <v>44410</v>
      </c>
      <c r="E415" s="16" t="s">
        <v>2228</v>
      </c>
      <c r="F415" s="16">
        <v>36849880</v>
      </c>
      <c r="G415" s="16" t="s">
        <v>2193</v>
      </c>
      <c r="H415" s="17">
        <v>1191.68</v>
      </c>
      <c r="I415" s="102">
        <v>1</v>
      </c>
      <c r="J415" s="121"/>
    </row>
    <row r="416" spans="1:10" ht="13.2">
      <c r="A416" s="16" t="s">
        <v>1963</v>
      </c>
      <c r="B416" s="16">
        <v>22192007</v>
      </c>
      <c r="C416" s="16">
        <v>5210716</v>
      </c>
      <c r="D416" s="19">
        <v>44424</v>
      </c>
      <c r="E416" s="16" t="s">
        <v>2229</v>
      </c>
      <c r="F416" s="16">
        <v>36677761</v>
      </c>
      <c r="G416" s="16" t="s">
        <v>2201</v>
      </c>
      <c r="H416" s="17">
        <v>155</v>
      </c>
      <c r="I416" s="102">
        <v>1</v>
      </c>
      <c r="J416" s="121"/>
    </row>
    <row r="417" spans="1:10" ht="13.2">
      <c r="A417" s="16" t="s">
        <v>1963</v>
      </c>
      <c r="B417" s="16">
        <v>22192007</v>
      </c>
      <c r="C417" s="16">
        <v>202120</v>
      </c>
      <c r="D417" s="19">
        <v>44417</v>
      </c>
      <c r="E417" s="16" t="s">
        <v>2230</v>
      </c>
      <c r="F417" s="16">
        <v>10945181</v>
      </c>
      <c r="G417" s="16" t="s">
        <v>2195</v>
      </c>
      <c r="H417" s="17">
        <v>630</v>
      </c>
      <c r="I417" s="102">
        <v>1</v>
      </c>
      <c r="J417" s="121"/>
    </row>
    <row r="418" spans="1:10" ht="13.2">
      <c r="A418" s="16" t="s">
        <v>1963</v>
      </c>
      <c r="B418" s="16">
        <v>22192007</v>
      </c>
      <c r="C418" s="16">
        <v>20210011</v>
      </c>
      <c r="D418" s="19">
        <v>44417</v>
      </c>
      <c r="E418" s="16" t="s">
        <v>2231</v>
      </c>
      <c r="F418" s="16">
        <v>45973717</v>
      </c>
      <c r="G418" s="16" t="s">
        <v>2199</v>
      </c>
      <c r="H418" s="17">
        <v>800</v>
      </c>
      <c r="I418" s="102">
        <v>1</v>
      </c>
      <c r="J418" s="121"/>
    </row>
    <row r="419" spans="1:10" ht="13.2">
      <c r="A419" s="16" t="s">
        <v>1963</v>
      </c>
      <c r="B419" s="16">
        <v>22192007</v>
      </c>
      <c r="C419" s="16">
        <v>21092</v>
      </c>
      <c r="D419" s="19">
        <v>44439</v>
      </c>
      <c r="E419" s="16" t="s">
        <v>2223</v>
      </c>
      <c r="F419" s="16">
        <v>36431389</v>
      </c>
      <c r="G419" s="16" t="s">
        <v>2224</v>
      </c>
      <c r="H419" s="17">
        <v>244.6</v>
      </c>
      <c r="I419" s="102">
        <v>1</v>
      </c>
      <c r="J419" s="121"/>
    </row>
    <row r="420" spans="1:10" ht="13.2">
      <c r="A420" s="16" t="s">
        <v>1963</v>
      </c>
      <c r="B420" s="16">
        <v>22192007</v>
      </c>
      <c r="C420" s="16">
        <v>202124</v>
      </c>
      <c r="D420" s="19">
        <v>44431</v>
      </c>
      <c r="E420" s="16" t="s">
        <v>2232</v>
      </c>
      <c r="F420" s="16">
        <v>10945181</v>
      </c>
      <c r="G420" s="16" t="s">
        <v>2195</v>
      </c>
      <c r="H420" s="17">
        <v>188</v>
      </c>
      <c r="I420" s="102">
        <v>1</v>
      </c>
      <c r="J420" s="121"/>
    </row>
    <row r="421" spans="1:10" ht="13.2">
      <c r="A421" s="16" t="s">
        <v>1963</v>
      </c>
      <c r="B421" s="16">
        <v>22192007</v>
      </c>
      <c r="C421" s="16">
        <v>20210112</v>
      </c>
      <c r="D421" s="19">
        <v>44433</v>
      </c>
      <c r="E421" s="16" t="s">
        <v>2233</v>
      </c>
      <c r="F421" s="16">
        <v>52424031</v>
      </c>
      <c r="G421" s="16" t="s">
        <v>2227</v>
      </c>
      <c r="H421" s="17">
        <v>212.2</v>
      </c>
      <c r="I421" s="102">
        <v>1</v>
      </c>
      <c r="J421" s="121"/>
    </row>
    <row r="422" spans="1:10" ht="13.2">
      <c r="A422" s="16" t="s">
        <v>1963</v>
      </c>
      <c r="B422" s="16">
        <v>22192007</v>
      </c>
      <c r="C422" s="16">
        <v>202130</v>
      </c>
      <c r="D422" s="19">
        <v>44434</v>
      </c>
      <c r="E422" s="16" t="s">
        <v>2234</v>
      </c>
      <c r="F422" s="16">
        <v>34153136</v>
      </c>
      <c r="G422" s="16" t="s">
        <v>2235</v>
      </c>
      <c r="H422" s="17">
        <v>396</v>
      </c>
      <c r="I422" s="102">
        <v>1</v>
      </c>
      <c r="J422" s="121"/>
    </row>
    <row r="423" spans="1:10" ht="13.2">
      <c r="A423" s="16" t="s">
        <v>1963</v>
      </c>
      <c r="B423" s="16">
        <v>22192007</v>
      </c>
      <c r="C423" s="16">
        <v>5210816</v>
      </c>
      <c r="D423" s="19">
        <v>44449</v>
      </c>
      <c r="E423" s="16" t="s">
        <v>2236</v>
      </c>
      <c r="F423" s="16">
        <v>36677761</v>
      </c>
      <c r="G423" s="16" t="s">
        <v>2201</v>
      </c>
      <c r="H423" s="17">
        <v>375</v>
      </c>
      <c r="I423" s="102">
        <v>1</v>
      </c>
      <c r="J423" s="121"/>
    </row>
    <row r="424" spans="1:10" ht="13.2">
      <c r="A424" s="16" t="s">
        <v>1963</v>
      </c>
      <c r="B424" s="16">
        <v>22192007</v>
      </c>
      <c r="C424" s="16">
        <v>202126</v>
      </c>
      <c r="D424" s="19">
        <v>44448</v>
      </c>
      <c r="E424" s="16" t="s">
        <v>2237</v>
      </c>
      <c r="F424" s="16">
        <v>10945181</v>
      </c>
      <c r="G424" s="16" t="s">
        <v>2195</v>
      </c>
      <c r="H424" s="17">
        <v>700</v>
      </c>
      <c r="I424" s="102">
        <v>1</v>
      </c>
      <c r="J424" s="121"/>
    </row>
    <row r="425" spans="1:10" ht="13.2">
      <c r="A425" s="16" t="s">
        <v>1963</v>
      </c>
      <c r="B425" s="16">
        <v>22192007</v>
      </c>
      <c r="C425" s="16">
        <v>20210015</v>
      </c>
      <c r="D425" s="19">
        <v>44448</v>
      </c>
      <c r="E425" s="16" t="s">
        <v>2238</v>
      </c>
      <c r="F425" s="16">
        <v>45973717</v>
      </c>
      <c r="G425" s="16" t="s">
        <v>2199</v>
      </c>
      <c r="H425" s="17">
        <v>700</v>
      </c>
      <c r="I425" s="102">
        <v>1</v>
      </c>
      <c r="J425" s="121"/>
    </row>
    <row r="426" spans="1:10" ht="20.399999999999999">
      <c r="A426" s="16" t="s">
        <v>1963</v>
      </c>
      <c r="B426" s="16">
        <v>22192007</v>
      </c>
      <c r="C426" s="16">
        <v>142021</v>
      </c>
      <c r="D426" s="19">
        <v>44452</v>
      </c>
      <c r="E426" s="16" t="s">
        <v>2239</v>
      </c>
      <c r="F426" s="16">
        <v>40738639</v>
      </c>
      <c r="G426" s="16" t="s">
        <v>2212</v>
      </c>
      <c r="H426" s="17">
        <v>300</v>
      </c>
      <c r="I426" s="102">
        <v>1</v>
      </c>
      <c r="J426" s="121"/>
    </row>
    <row r="427" spans="1:10" ht="13.2">
      <c r="A427" s="16" t="s">
        <v>1963</v>
      </c>
      <c r="B427" s="16">
        <v>22192007</v>
      </c>
      <c r="C427" s="16">
        <v>5210917</v>
      </c>
      <c r="D427" s="19">
        <v>44489</v>
      </c>
      <c r="E427" s="16" t="s">
        <v>2240</v>
      </c>
      <c r="F427" s="16">
        <v>36677761</v>
      </c>
      <c r="G427" s="16" t="s">
        <v>2201</v>
      </c>
      <c r="H427" s="17">
        <v>644</v>
      </c>
      <c r="I427" s="102">
        <v>1</v>
      </c>
      <c r="J427" s="121"/>
    </row>
    <row r="428" spans="1:10" ht="13.2">
      <c r="A428" s="16" t="s">
        <v>1963</v>
      </c>
      <c r="B428" s="16">
        <v>22192007</v>
      </c>
      <c r="C428" s="16">
        <v>210024421</v>
      </c>
      <c r="D428" s="19">
        <v>44480</v>
      </c>
      <c r="E428" s="16" t="s">
        <v>2241</v>
      </c>
      <c r="F428" s="16">
        <v>36746550</v>
      </c>
      <c r="G428" s="16" t="s">
        <v>2206</v>
      </c>
      <c r="H428" s="17">
        <v>1150</v>
      </c>
      <c r="I428" s="102">
        <v>1</v>
      </c>
      <c r="J428" s="121"/>
    </row>
    <row r="429" spans="1:10" ht="20.399999999999999">
      <c r="A429" s="16" t="s">
        <v>1963</v>
      </c>
      <c r="B429" s="16">
        <v>22192007</v>
      </c>
      <c r="C429" s="16">
        <v>182021</v>
      </c>
      <c r="D429" s="19">
        <v>44483</v>
      </c>
      <c r="E429" s="16" t="s">
        <v>2242</v>
      </c>
      <c r="F429" s="16">
        <v>40738639</v>
      </c>
      <c r="G429" s="16" t="s">
        <v>2212</v>
      </c>
      <c r="H429" s="17">
        <v>400</v>
      </c>
      <c r="I429" s="102">
        <v>1</v>
      </c>
      <c r="J429" s="121"/>
    </row>
    <row r="430" spans="1:10" ht="13.2">
      <c r="A430" s="16" t="s">
        <v>1963</v>
      </c>
      <c r="B430" s="16">
        <v>22192007</v>
      </c>
      <c r="C430" s="16">
        <v>20210020</v>
      </c>
      <c r="D430" s="19">
        <v>44483</v>
      </c>
      <c r="E430" s="16" t="s">
        <v>2243</v>
      </c>
      <c r="F430" s="16">
        <v>45973717</v>
      </c>
      <c r="G430" s="16" t="s">
        <v>2199</v>
      </c>
      <c r="H430" s="17">
        <v>740</v>
      </c>
      <c r="I430" s="102">
        <v>1</v>
      </c>
      <c r="J430" s="121"/>
    </row>
    <row r="431" spans="1:10" ht="13.2">
      <c r="A431" s="16" t="s">
        <v>1963</v>
      </c>
      <c r="B431" s="16">
        <v>22192007</v>
      </c>
      <c r="C431" s="16">
        <v>2021189</v>
      </c>
      <c r="D431" s="19">
        <v>44494</v>
      </c>
      <c r="E431" s="16" t="s">
        <v>2244</v>
      </c>
      <c r="F431" s="16">
        <v>36849880</v>
      </c>
      <c r="G431" s="16" t="s">
        <v>2193</v>
      </c>
      <c r="H431" s="17">
        <v>993.6</v>
      </c>
      <c r="I431" s="102">
        <v>1</v>
      </c>
      <c r="J431" s="121"/>
    </row>
    <row r="432" spans="1:10" ht="13.2">
      <c r="A432" s="16" t="s">
        <v>1963</v>
      </c>
      <c r="B432" s="16">
        <v>22192007</v>
      </c>
      <c r="C432" s="16">
        <v>202132</v>
      </c>
      <c r="D432" s="19">
        <v>44494</v>
      </c>
      <c r="E432" s="16" t="s">
        <v>2245</v>
      </c>
      <c r="F432" s="16">
        <v>10945181</v>
      </c>
      <c r="G432" s="16" t="s">
        <v>2195</v>
      </c>
      <c r="H432" s="17">
        <v>406</v>
      </c>
      <c r="I432" s="102">
        <v>1</v>
      </c>
      <c r="J432" s="121"/>
    </row>
    <row r="433" spans="1:10" ht="13.2">
      <c r="A433" s="16" t="s">
        <v>1963</v>
      </c>
      <c r="B433" s="16">
        <v>22192007</v>
      </c>
      <c r="C433" s="16">
        <v>22021</v>
      </c>
      <c r="D433" s="19">
        <v>44496</v>
      </c>
      <c r="E433" s="16" t="s">
        <v>2246</v>
      </c>
      <c r="F433" s="16">
        <v>45232989</v>
      </c>
      <c r="G433" s="16" t="s">
        <v>2197</v>
      </c>
      <c r="H433" s="17">
        <v>204</v>
      </c>
      <c r="I433" s="102">
        <v>1</v>
      </c>
      <c r="J433" s="121"/>
    </row>
    <row r="434" spans="1:10" ht="13.2">
      <c r="A434" s="16" t="s">
        <v>1963</v>
      </c>
      <c r="B434" s="16">
        <v>22192007</v>
      </c>
      <c r="C434" s="16">
        <v>32021</v>
      </c>
      <c r="D434" s="19">
        <v>44496</v>
      </c>
      <c r="E434" s="16" t="s">
        <v>2247</v>
      </c>
      <c r="F434" s="16">
        <v>45232989</v>
      </c>
      <c r="G434" s="16" t="s">
        <v>2197</v>
      </c>
      <c r="H434" s="17">
        <v>300</v>
      </c>
      <c r="I434" s="102">
        <v>1</v>
      </c>
      <c r="J434" s="121"/>
    </row>
    <row r="435" spans="1:10" ht="13.2">
      <c r="A435" s="16" t="s">
        <v>1963</v>
      </c>
      <c r="B435" s="16">
        <v>22192008</v>
      </c>
      <c r="C435" s="16"/>
      <c r="D435" s="19"/>
      <c r="E435" s="16" t="s">
        <v>1940</v>
      </c>
      <c r="F435" s="16" t="s">
        <v>2249</v>
      </c>
      <c r="G435" s="16" t="s">
        <v>2248</v>
      </c>
      <c r="H435" s="17"/>
      <c r="I435" s="102">
        <v>1</v>
      </c>
      <c r="J435" s="121"/>
    </row>
    <row r="436" spans="1:10" ht="13.2">
      <c r="A436" s="16" t="s">
        <v>1963</v>
      </c>
      <c r="B436" s="16">
        <v>22192008</v>
      </c>
      <c r="C436" s="16">
        <v>210100001</v>
      </c>
      <c r="D436" s="19">
        <v>44223</v>
      </c>
      <c r="E436" s="16" t="s">
        <v>2250</v>
      </c>
      <c r="F436" s="16">
        <v>52195244</v>
      </c>
      <c r="G436" s="16" t="s">
        <v>2251</v>
      </c>
      <c r="H436" s="17">
        <v>205</v>
      </c>
      <c r="I436" s="102">
        <v>1</v>
      </c>
      <c r="J436" s="121"/>
    </row>
    <row r="437" spans="1:10" ht="13.2">
      <c r="A437" s="16" t="s">
        <v>1963</v>
      </c>
      <c r="B437" s="16">
        <v>22192008</v>
      </c>
      <c r="C437" s="16" t="s">
        <v>2252</v>
      </c>
      <c r="D437" s="19">
        <v>44236</v>
      </c>
      <c r="E437" s="16" t="s">
        <v>2253</v>
      </c>
      <c r="F437" s="16">
        <v>41061594</v>
      </c>
      <c r="G437" s="16" t="s">
        <v>2254</v>
      </c>
      <c r="H437" s="17">
        <v>280</v>
      </c>
      <c r="I437" s="102">
        <v>1</v>
      </c>
      <c r="J437" s="121"/>
    </row>
    <row r="438" spans="1:10" ht="13.2">
      <c r="A438" s="16" t="s">
        <v>1963</v>
      </c>
      <c r="B438" s="16">
        <v>22192008</v>
      </c>
      <c r="C438" s="16" t="s">
        <v>2252</v>
      </c>
      <c r="D438" s="19">
        <v>44237</v>
      </c>
      <c r="E438" s="16" t="s">
        <v>2253</v>
      </c>
      <c r="F438" s="16">
        <v>41063236</v>
      </c>
      <c r="G438" s="16" t="s">
        <v>2255</v>
      </c>
      <c r="H438" s="17">
        <v>280</v>
      </c>
      <c r="I438" s="102">
        <v>1</v>
      </c>
      <c r="J438" s="121"/>
    </row>
    <row r="439" spans="1:10" ht="13.2">
      <c r="A439" s="16" t="s">
        <v>1963</v>
      </c>
      <c r="B439" s="16">
        <v>22192008</v>
      </c>
      <c r="C439" s="16" t="s">
        <v>2256</v>
      </c>
      <c r="D439" s="19">
        <v>44238</v>
      </c>
      <c r="E439" s="16" t="s">
        <v>2253</v>
      </c>
      <c r="F439" s="16">
        <v>41061390</v>
      </c>
      <c r="G439" s="16" t="s">
        <v>2257</v>
      </c>
      <c r="H439" s="17">
        <v>140</v>
      </c>
      <c r="I439" s="102">
        <v>1</v>
      </c>
      <c r="J439" s="121"/>
    </row>
    <row r="440" spans="1:10" ht="13.2">
      <c r="A440" s="16" t="s">
        <v>1963</v>
      </c>
      <c r="B440" s="16">
        <v>22192008</v>
      </c>
      <c r="C440" s="16" t="s">
        <v>2256</v>
      </c>
      <c r="D440" s="19">
        <v>44257</v>
      </c>
      <c r="E440" s="16" t="s">
        <v>2258</v>
      </c>
      <c r="F440" s="16">
        <v>41061594</v>
      </c>
      <c r="G440" s="16" t="s">
        <v>2254</v>
      </c>
      <c r="H440" s="17">
        <v>280</v>
      </c>
      <c r="I440" s="102">
        <v>1</v>
      </c>
      <c r="J440" s="121"/>
    </row>
    <row r="441" spans="1:10" ht="13.2">
      <c r="A441" s="16" t="s">
        <v>1963</v>
      </c>
      <c r="B441" s="16">
        <v>22192008</v>
      </c>
      <c r="C441" s="16" t="s">
        <v>2256</v>
      </c>
      <c r="D441" s="19">
        <v>44257</v>
      </c>
      <c r="E441" s="16" t="s">
        <v>2258</v>
      </c>
      <c r="F441" s="16">
        <v>41063236</v>
      </c>
      <c r="G441" s="16" t="s">
        <v>2255</v>
      </c>
      <c r="H441" s="17">
        <v>280</v>
      </c>
      <c r="I441" s="102">
        <v>1</v>
      </c>
      <c r="J441" s="121"/>
    </row>
    <row r="442" spans="1:10" ht="20.399999999999999">
      <c r="A442" s="16" t="s">
        <v>1963</v>
      </c>
      <c r="B442" s="16">
        <v>22192008</v>
      </c>
      <c r="C442" s="16">
        <v>21010385</v>
      </c>
      <c r="D442" s="19">
        <v>44308</v>
      </c>
      <c r="E442" s="16" t="s">
        <v>2259</v>
      </c>
      <c r="F442" s="16">
        <v>46586016</v>
      </c>
      <c r="G442" s="16" t="s">
        <v>2260</v>
      </c>
      <c r="H442" s="17">
        <v>542.58000000000004</v>
      </c>
      <c r="I442" s="102">
        <v>1</v>
      </c>
      <c r="J442" s="121"/>
    </row>
    <row r="443" spans="1:10" ht="13.2">
      <c r="A443" s="16" t="s">
        <v>1963</v>
      </c>
      <c r="B443" s="16">
        <v>22192008</v>
      </c>
      <c r="C443" s="16">
        <v>4030</v>
      </c>
      <c r="D443" s="19">
        <v>44330</v>
      </c>
      <c r="E443" s="16" t="s">
        <v>2261</v>
      </c>
      <c r="F443" s="16">
        <v>48258946</v>
      </c>
      <c r="G443" s="16" t="s">
        <v>2262</v>
      </c>
      <c r="H443" s="17">
        <v>57.37</v>
      </c>
      <c r="I443" s="102">
        <v>1</v>
      </c>
      <c r="J443" s="121"/>
    </row>
    <row r="444" spans="1:10" ht="13.2">
      <c r="A444" s="16" t="s">
        <v>1963</v>
      </c>
      <c r="B444" s="16">
        <v>22192008</v>
      </c>
      <c r="C444" s="16" t="s">
        <v>2263</v>
      </c>
      <c r="D444" s="19">
        <v>44336</v>
      </c>
      <c r="E444" s="16" t="s">
        <v>2264</v>
      </c>
      <c r="F444" s="16">
        <v>221816</v>
      </c>
      <c r="G444" s="16" t="s">
        <v>2265</v>
      </c>
      <c r="H444" s="17">
        <v>153.94</v>
      </c>
      <c r="I444" s="102">
        <v>1</v>
      </c>
      <c r="J444" s="121"/>
    </row>
    <row r="445" spans="1:10" ht="13.2">
      <c r="A445" s="16" t="s">
        <v>1963</v>
      </c>
      <c r="B445" s="16">
        <v>22192008</v>
      </c>
      <c r="C445" s="16" t="s">
        <v>2263</v>
      </c>
      <c r="D445" s="19">
        <v>44336</v>
      </c>
      <c r="E445" s="16" t="s">
        <v>2264</v>
      </c>
      <c r="F445" s="16">
        <v>228269</v>
      </c>
      <c r="G445" s="16" t="s">
        <v>2266</v>
      </c>
      <c r="H445" s="17">
        <v>186.16</v>
      </c>
      <c r="I445" s="102">
        <v>1</v>
      </c>
      <c r="J445" s="121"/>
    </row>
    <row r="446" spans="1:10" ht="13.2">
      <c r="A446" s="16" t="s">
        <v>1963</v>
      </c>
      <c r="B446" s="16">
        <v>22192008</v>
      </c>
      <c r="C446" s="16" t="s">
        <v>2263</v>
      </c>
      <c r="D446" s="19">
        <v>44336</v>
      </c>
      <c r="E446" s="16" t="s">
        <v>2264</v>
      </c>
      <c r="F446" s="16">
        <v>99999999</v>
      </c>
      <c r="G446" s="16" t="s">
        <v>2267</v>
      </c>
      <c r="H446" s="17">
        <v>118.15</v>
      </c>
      <c r="I446" s="102">
        <v>1</v>
      </c>
      <c r="J446" s="121"/>
    </row>
    <row r="447" spans="1:10" ht="13.2">
      <c r="A447" s="16" t="s">
        <v>1963</v>
      </c>
      <c r="B447" s="16">
        <v>22192008</v>
      </c>
      <c r="C447" s="16" t="s">
        <v>2263</v>
      </c>
      <c r="D447" s="19">
        <v>44336</v>
      </c>
      <c r="E447" s="16" t="s">
        <v>2264</v>
      </c>
      <c r="F447" s="16">
        <v>99999999</v>
      </c>
      <c r="G447" s="16" t="s">
        <v>2268</v>
      </c>
      <c r="H447" s="17">
        <v>164.68</v>
      </c>
      <c r="I447" s="102">
        <v>1</v>
      </c>
      <c r="J447" s="121"/>
    </row>
    <row r="448" spans="1:10" ht="13.2">
      <c r="A448" s="16" t="s">
        <v>1963</v>
      </c>
      <c r="B448" s="16">
        <v>22192008</v>
      </c>
      <c r="C448" s="16">
        <v>12085</v>
      </c>
      <c r="D448" s="19">
        <v>44344</v>
      </c>
      <c r="E448" s="16" t="s">
        <v>2269</v>
      </c>
      <c r="F448" s="16">
        <v>308307</v>
      </c>
      <c r="G448" s="16" t="s">
        <v>2270</v>
      </c>
      <c r="H448" s="17">
        <v>455</v>
      </c>
      <c r="I448" s="102">
        <v>1</v>
      </c>
      <c r="J448" s="121"/>
    </row>
    <row r="449" spans="1:10" ht="13.2">
      <c r="A449" s="16" t="s">
        <v>1963</v>
      </c>
      <c r="B449" s="16">
        <v>22192008</v>
      </c>
      <c r="C449" s="16">
        <v>2021071</v>
      </c>
      <c r="D449" s="19">
        <v>44348</v>
      </c>
      <c r="E449" s="16" t="s">
        <v>2271</v>
      </c>
      <c r="F449" s="16">
        <v>36849880</v>
      </c>
      <c r="G449" s="16" t="s">
        <v>2272</v>
      </c>
      <c r="H449" s="17">
        <v>643.17999999999995</v>
      </c>
      <c r="I449" s="102">
        <v>1</v>
      </c>
      <c r="J449" s="121"/>
    </row>
    <row r="450" spans="1:10" ht="13.2">
      <c r="A450" s="16" t="s">
        <v>1963</v>
      </c>
      <c r="B450" s="16">
        <v>22192008</v>
      </c>
      <c r="C450" s="16">
        <v>142021</v>
      </c>
      <c r="D450" s="19">
        <v>44348</v>
      </c>
      <c r="E450" s="16" t="s">
        <v>2273</v>
      </c>
      <c r="F450" s="16">
        <v>41061594</v>
      </c>
      <c r="G450" s="16" t="s">
        <v>2254</v>
      </c>
      <c r="H450" s="17">
        <v>384</v>
      </c>
      <c r="I450" s="102">
        <v>1</v>
      </c>
      <c r="J450" s="121"/>
    </row>
    <row r="451" spans="1:10" ht="13.2">
      <c r="A451" s="16" t="s">
        <v>1963</v>
      </c>
      <c r="B451" s="16">
        <v>22192008</v>
      </c>
      <c r="C451" s="16">
        <v>102021</v>
      </c>
      <c r="D451" s="19">
        <v>44356</v>
      </c>
      <c r="E451" s="16" t="s">
        <v>2273</v>
      </c>
      <c r="F451" s="16">
        <v>41063236</v>
      </c>
      <c r="G451" s="16" t="s">
        <v>2255</v>
      </c>
      <c r="H451" s="17">
        <v>512</v>
      </c>
      <c r="I451" s="102">
        <v>1</v>
      </c>
      <c r="J451" s="121"/>
    </row>
    <row r="452" spans="1:10" ht="13.2">
      <c r="A452" s="16" t="s">
        <v>1963</v>
      </c>
      <c r="B452" s="16">
        <v>22192008</v>
      </c>
      <c r="C452" s="16">
        <v>112021</v>
      </c>
      <c r="D452" s="19">
        <v>44356</v>
      </c>
      <c r="E452" s="16" t="s">
        <v>2274</v>
      </c>
      <c r="F452" s="16">
        <v>41063236</v>
      </c>
      <c r="G452" s="16" t="s">
        <v>2255</v>
      </c>
      <c r="H452" s="17">
        <v>224</v>
      </c>
      <c r="I452" s="102">
        <v>1</v>
      </c>
      <c r="J452" s="121"/>
    </row>
    <row r="453" spans="1:10" ht="13.2">
      <c r="A453" s="16" t="s">
        <v>1963</v>
      </c>
      <c r="B453" s="16">
        <v>22192008</v>
      </c>
      <c r="C453" s="16">
        <v>32021</v>
      </c>
      <c r="D453" s="19">
        <v>44357</v>
      </c>
      <c r="E453" s="16" t="s">
        <v>2273</v>
      </c>
      <c r="F453" s="16">
        <v>41061390</v>
      </c>
      <c r="G453" s="16" t="s">
        <v>2257</v>
      </c>
      <c r="H453" s="17">
        <v>704</v>
      </c>
      <c r="I453" s="102">
        <v>1</v>
      </c>
      <c r="J453" s="121"/>
    </row>
    <row r="454" spans="1:10" ht="13.2">
      <c r="A454" s="16" t="s">
        <v>1963</v>
      </c>
      <c r="B454" s="16">
        <v>22192008</v>
      </c>
      <c r="C454" s="16">
        <v>12815</v>
      </c>
      <c r="D454" s="19">
        <v>44376</v>
      </c>
      <c r="E454" s="16" t="s">
        <v>2275</v>
      </c>
      <c r="F454" s="16">
        <v>308307</v>
      </c>
      <c r="G454" s="16" t="s">
        <v>2270</v>
      </c>
      <c r="H454" s="17">
        <v>550</v>
      </c>
      <c r="I454" s="102">
        <v>1</v>
      </c>
      <c r="J454" s="121"/>
    </row>
    <row r="455" spans="1:10" ht="13.2">
      <c r="A455" s="16" t="s">
        <v>1963</v>
      </c>
      <c r="B455" s="16">
        <v>22192008</v>
      </c>
      <c r="C455" s="16">
        <v>12771</v>
      </c>
      <c r="D455" s="19">
        <v>44374</v>
      </c>
      <c r="E455" s="16" t="s">
        <v>2276</v>
      </c>
      <c r="F455" s="16">
        <v>308307</v>
      </c>
      <c r="G455" s="16" t="s">
        <v>2270</v>
      </c>
      <c r="H455" s="17">
        <v>203</v>
      </c>
      <c r="I455" s="102">
        <v>1</v>
      </c>
      <c r="J455" s="121"/>
    </row>
    <row r="456" spans="1:10" ht="13.2">
      <c r="A456" s="16" t="s">
        <v>1963</v>
      </c>
      <c r="B456" s="16">
        <v>22192008</v>
      </c>
      <c r="C456" s="16">
        <v>172021</v>
      </c>
      <c r="D456" s="19">
        <v>44378</v>
      </c>
      <c r="E456" s="16" t="s">
        <v>2277</v>
      </c>
      <c r="F456" s="16">
        <v>41061594</v>
      </c>
      <c r="G456" s="16" t="s">
        <v>2254</v>
      </c>
      <c r="H456" s="17">
        <v>368</v>
      </c>
      <c r="I456" s="102">
        <v>1</v>
      </c>
      <c r="J456" s="121"/>
    </row>
    <row r="457" spans="1:10" ht="13.2">
      <c r="A457" s="16" t="s">
        <v>1963</v>
      </c>
      <c r="B457" s="16">
        <v>22192008</v>
      </c>
      <c r="C457" s="16">
        <v>132021</v>
      </c>
      <c r="D457" s="19">
        <v>44378</v>
      </c>
      <c r="E457" s="16" t="s">
        <v>2277</v>
      </c>
      <c r="F457" s="16">
        <v>41063236</v>
      </c>
      <c r="G457" s="16" t="s">
        <v>2255</v>
      </c>
      <c r="H457" s="17">
        <v>448</v>
      </c>
      <c r="I457" s="102">
        <v>1</v>
      </c>
      <c r="J457" s="121"/>
    </row>
    <row r="458" spans="1:10" ht="13.2">
      <c r="A458" s="16" t="s">
        <v>1963</v>
      </c>
      <c r="B458" s="16">
        <v>22192008</v>
      </c>
      <c r="C458" s="16">
        <v>142021</v>
      </c>
      <c r="D458" s="19">
        <v>44378</v>
      </c>
      <c r="E458" s="16" t="s">
        <v>2278</v>
      </c>
      <c r="F458" s="16">
        <v>41063236</v>
      </c>
      <c r="G458" s="16" t="s">
        <v>2255</v>
      </c>
      <c r="H458" s="17">
        <v>160</v>
      </c>
      <c r="I458" s="102">
        <v>1</v>
      </c>
      <c r="J458" s="121"/>
    </row>
    <row r="459" spans="1:10" ht="13.2">
      <c r="A459" s="16" t="s">
        <v>1963</v>
      </c>
      <c r="B459" s="16">
        <v>22192008</v>
      </c>
      <c r="C459" s="16">
        <v>42021</v>
      </c>
      <c r="D459" s="19">
        <v>44385</v>
      </c>
      <c r="E459" s="16" t="s">
        <v>2277</v>
      </c>
      <c r="F459" s="16">
        <v>41061390</v>
      </c>
      <c r="G459" s="16" t="s">
        <v>2257</v>
      </c>
      <c r="H459" s="17">
        <v>752</v>
      </c>
      <c r="I459" s="102">
        <v>1</v>
      </c>
      <c r="J459" s="121"/>
    </row>
    <row r="460" spans="1:10" ht="13.2">
      <c r="A460" s="16" t="s">
        <v>1963</v>
      </c>
      <c r="B460" s="16">
        <v>22192008</v>
      </c>
      <c r="C460" s="16">
        <v>182021</v>
      </c>
      <c r="D460" s="19">
        <v>44385</v>
      </c>
      <c r="E460" s="16" t="s">
        <v>2279</v>
      </c>
      <c r="F460" s="16">
        <v>41061594</v>
      </c>
      <c r="G460" s="16" t="s">
        <v>2254</v>
      </c>
      <c r="H460" s="17">
        <v>564</v>
      </c>
      <c r="I460" s="102">
        <v>1</v>
      </c>
      <c r="J460" s="121"/>
    </row>
    <row r="461" spans="1:10" ht="13.2">
      <c r="A461" s="16" t="s">
        <v>1963</v>
      </c>
      <c r="B461" s="16">
        <v>22192008</v>
      </c>
      <c r="C461" s="16">
        <v>2111</v>
      </c>
      <c r="D461" s="19">
        <v>44398</v>
      </c>
      <c r="E461" s="16" t="s">
        <v>2280</v>
      </c>
      <c r="F461" s="16">
        <v>36661856</v>
      </c>
      <c r="G461" s="16" t="s">
        <v>2281</v>
      </c>
      <c r="H461" s="17">
        <v>700</v>
      </c>
      <c r="I461" s="102">
        <v>1</v>
      </c>
      <c r="J461" s="121"/>
    </row>
    <row r="462" spans="1:10" ht="13.2">
      <c r="A462" s="16" t="s">
        <v>1963</v>
      </c>
      <c r="B462" s="16">
        <v>22192008</v>
      </c>
      <c r="C462" s="16">
        <v>1775</v>
      </c>
      <c r="D462" s="19">
        <v>44399</v>
      </c>
      <c r="E462" s="16" t="s">
        <v>2282</v>
      </c>
      <c r="F462" s="16">
        <v>35974133</v>
      </c>
      <c r="G462" s="16" t="s">
        <v>2283</v>
      </c>
      <c r="H462" s="17">
        <v>190</v>
      </c>
      <c r="I462" s="102">
        <v>1</v>
      </c>
      <c r="J462" s="121"/>
    </row>
    <row r="463" spans="1:10" ht="13.2">
      <c r="A463" s="16" t="s">
        <v>1963</v>
      </c>
      <c r="B463" s="16">
        <v>22192008</v>
      </c>
      <c r="C463" s="16">
        <v>1516</v>
      </c>
      <c r="D463" s="19">
        <v>44399</v>
      </c>
      <c r="E463" s="16" t="s">
        <v>2282</v>
      </c>
      <c r="F463" s="16">
        <v>35974133</v>
      </c>
      <c r="G463" s="16" t="s">
        <v>2283</v>
      </c>
      <c r="H463" s="17">
        <v>65</v>
      </c>
      <c r="I463" s="102">
        <v>1</v>
      </c>
      <c r="J463" s="121"/>
    </row>
    <row r="464" spans="1:10" ht="13.2">
      <c r="A464" s="16" t="s">
        <v>1963</v>
      </c>
      <c r="B464" s="16">
        <v>22192008</v>
      </c>
      <c r="C464" s="16">
        <v>1859</v>
      </c>
      <c r="D464" s="19">
        <v>44400</v>
      </c>
      <c r="E464" s="16" t="s">
        <v>2280</v>
      </c>
      <c r="F464" s="16">
        <v>36661856</v>
      </c>
      <c r="G464" s="16" t="s">
        <v>2281</v>
      </c>
      <c r="H464" s="17">
        <v>250</v>
      </c>
      <c r="I464" s="102">
        <v>1</v>
      </c>
      <c r="J464" s="121"/>
    </row>
    <row r="465" spans="1:10" ht="13.2">
      <c r="A465" s="16" t="s">
        <v>1963</v>
      </c>
      <c r="B465" s="16">
        <v>22192008</v>
      </c>
      <c r="C465" s="16">
        <v>3012</v>
      </c>
      <c r="D465" s="19">
        <v>44400</v>
      </c>
      <c r="E465" s="16" t="s">
        <v>2282</v>
      </c>
      <c r="F465" s="16">
        <v>35974133</v>
      </c>
      <c r="G465" s="16" t="s">
        <v>2283</v>
      </c>
      <c r="H465" s="17">
        <v>105</v>
      </c>
      <c r="I465" s="102">
        <v>1</v>
      </c>
      <c r="J465" s="121"/>
    </row>
    <row r="466" spans="1:10" ht="13.2">
      <c r="A466" s="16" t="s">
        <v>1963</v>
      </c>
      <c r="B466" s="16">
        <v>22192008</v>
      </c>
      <c r="C466" s="16">
        <v>172</v>
      </c>
      <c r="D466" s="19">
        <v>44405</v>
      </c>
      <c r="E466" s="16" t="s">
        <v>2280</v>
      </c>
      <c r="F466" s="16">
        <v>36560812</v>
      </c>
      <c r="G466" s="16" t="s">
        <v>2284</v>
      </c>
      <c r="H466" s="17">
        <v>274.39999999999998</v>
      </c>
      <c r="I466" s="102">
        <v>1</v>
      </c>
      <c r="J466" s="121"/>
    </row>
    <row r="467" spans="1:10" ht="13.2">
      <c r="A467" s="16" t="s">
        <v>1963</v>
      </c>
      <c r="B467" s="16">
        <v>22192008</v>
      </c>
      <c r="C467" s="16">
        <v>13444</v>
      </c>
      <c r="D467" s="19">
        <v>44407</v>
      </c>
      <c r="E467" s="16" t="s">
        <v>2285</v>
      </c>
      <c r="F467" s="16">
        <v>308307</v>
      </c>
      <c r="G467" s="16" t="s">
        <v>2270</v>
      </c>
      <c r="H467" s="17">
        <v>482.5</v>
      </c>
      <c r="I467" s="102">
        <v>1</v>
      </c>
      <c r="J467" s="121"/>
    </row>
    <row r="468" spans="1:10" ht="13.2">
      <c r="A468" s="16" t="s">
        <v>1963</v>
      </c>
      <c r="B468" s="16">
        <v>22192008</v>
      </c>
      <c r="C468" s="16" t="s">
        <v>2286</v>
      </c>
      <c r="D468" s="19">
        <v>44410</v>
      </c>
      <c r="E468" s="16" t="s">
        <v>2287</v>
      </c>
      <c r="F468" s="16">
        <v>228269</v>
      </c>
      <c r="G468" s="16" t="s">
        <v>2266</v>
      </c>
      <c r="H468" s="17">
        <v>236.28</v>
      </c>
      <c r="I468" s="102">
        <v>1</v>
      </c>
      <c r="J468" s="121"/>
    </row>
    <row r="469" spans="1:10" ht="13.2">
      <c r="A469" s="16" t="s">
        <v>1963</v>
      </c>
      <c r="B469" s="16">
        <v>22192008</v>
      </c>
      <c r="C469" s="16" t="s">
        <v>2286</v>
      </c>
      <c r="D469" s="19">
        <v>44410</v>
      </c>
      <c r="E469" s="16" t="s">
        <v>2287</v>
      </c>
      <c r="F469" s="16">
        <v>221816</v>
      </c>
      <c r="G469" s="16" t="s">
        <v>2265</v>
      </c>
      <c r="H469" s="17">
        <v>236.28</v>
      </c>
      <c r="I469" s="102">
        <v>1</v>
      </c>
      <c r="J469" s="121"/>
    </row>
    <row r="470" spans="1:10" ht="13.2">
      <c r="A470" s="16" t="s">
        <v>1963</v>
      </c>
      <c r="B470" s="16">
        <v>22192008</v>
      </c>
      <c r="C470" s="16" t="s">
        <v>2286</v>
      </c>
      <c r="D470" s="19">
        <v>44410</v>
      </c>
      <c r="E470" s="16" t="s">
        <v>2287</v>
      </c>
      <c r="F470" s="16">
        <v>99999999</v>
      </c>
      <c r="G470" s="16" t="s">
        <v>2268</v>
      </c>
      <c r="H470" s="17">
        <v>193.32</v>
      </c>
      <c r="I470" s="102">
        <v>1</v>
      </c>
      <c r="J470" s="121"/>
    </row>
    <row r="471" spans="1:10" ht="13.2">
      <c r="A471" s="16" t="s">
        <v>1963</v>
      </c>
      <c r="B471" s="16">
        <v>22192008</v>
      </c>
      <c r="C471" s="16" t="s">
        <v>2286</v>
      </c>
      <c r="D471" s="19">
        <v>44410</v>
      </c>
      <c r="E471" s="16" t="s">
        <v>2287</v>
      </c>
      <c r="F471" s="16">
        <v>99999999</v>
      </c>
      <c r="G471" s="16" t="s">
        <v>2267</v>
      </c>
      <c r="H471" s="17">
        <v>157.52000000000001</v>
      </c>
      <c r="I471" s="102">
        <v>1</v>
      </c>
      <c r="J471" s="121"/>
    </row>
    <row r="472" spans="1:10" ht="13.2">
      <c r="A472" s="16" t="s">
        <v>1963</v>
      </c>
      <c r="B472" s="16">
        <v>22192008</v>
      </c>
      <c r="C472" s="16" t="s">
        <v>2286</v>
      </c>
      <c r="D472" s="19">
        <v>44410</v>
      </c>
      <c r="E472" s="16" t="s">
        <v>2288</v>
      </c>
      <c r="F472" s="16">
        <v>221816</v>
      </c>
      <c r="G472" s="16" t="s">
        <v>2265</v>
      </c>
      <c r="H472" s="17">
        <v>179</v>
      </c>
      <c r="I472" s="102">
        <v>1</v>
      </c>
      <c r="J472" s="121"/>
    </row>
    <row r="473" spans="1:10" ht="13.2">
      <c r="A473" s="16" t="s">
        <v>1963</v>
      </c>
      <c r="B473" s="16">
        <v>22192008</v>
      </c>
      <c r="C473" s="16">
        <v>2021129</v>
      </c>
      <c r="D473" s="19">
        <v>44420</v>
      </c>
      <c r="E473" s="16" t="s">
        <v>2289</v>
      </c>
      <c r="F473" s="16">
        <v>36849880</v>
      </c>
      <c r="G473" s="16" t="s">
        <v>2290</v>
      </c>
      <c r="H473" s="17">
        <v>1105.92</v>
      </c>
      <c r="I473" s="102">
        <v>1</v>
      </c>
      <c r="J473" s="121"/>
    </row>
    <row r="474" spans="1:10" ht="20.399999999999999">
      <c r="A474" s="16" t="s">
        <v>1963</v>
      </c>
      <c r="B474" s="16">
        <v>22192008</v>
      </c>
      <c r="C474" s="16">
        <v>2652</v>
      </c>
      <c r="D474" s="19">
        <v>44431</v>
      </c>
      <c r="E474" s="16" t="s">
        <v>2291</v>
      </c>
      <c r="F474" s="16">
        <v>36818151</v>
      </c>
      <c r="G474" s="16" t="s">
        <v>2292</v>
      </c>
      <c r="H474" s="17">
        <v>524.12</v>
      </c>
      <c r="I474" s="102">
        <v>1</v>
      </c>
      <c r="J474" s="121"/>
    </row>
    <row r="475" spans="1:10" ht="20.399999999999999">
      <c r="A475" s="16" t="s">
        <v>1963</v>
      </c>
      <c r="B475" s="16">
        <v>22192008</v>
      </c>
      <c r="C475" s="16" t="s">
        <v>2286</v>
      </c>
      <c r="D475" s="19">
        <v>44432</v>
      </c>
      <c r="E475" s="16" t="s">
        <v>2293</v>
      </c>
      <c r="F475" s="16">
        <v>36377619</v>
      </c>
      <c r="G475" s="16" t="s">
        <v>2294</v>
      </c>
      <c r="H475" s="17">
        <v>894</v>
      </c>
      <c r="I475" s="102">
        <v>1</v>
      </c>
      <c r="J475" s="121"/>
    </row>
    <row r="476" spans="1:10" ht="20.399999999999999">
      <c r="A476" s="16" t="s">
        <v>1963</v>
      </c>
      <c r="B476" s="16">
        <v>22192008</v>
      </c>
      <c r="C476" s="16" t="s">
        <v>2286</v>
      </c>
      <c r="D476" s="19">
        <v>44434</v>
      </c>
      <c r="E476" s="16" t="s">
        <v>2295</v>
      </c>
      <c r="F476" s="16">
        <v>99999999</v>
      </c>
      <c r="G476" s="16" t="s">
        <v>2296</v>
      </c>
      <c r="H476" s="17">
        <v>224.74</v>
      </c>
      <c r="I476" s="102">
        <v>1</v>
      </c>
      <c r="J476" s="121"/>
    </row>
    <row r="477" spans="1:10" ht="20.399999999999999">
      <c r="A477" s="16" t="s">
        <v>1963</v>
      </c>
      <c r="B477" s="16">
        <v>22192008</v>
      </c>
      <c r="C477" s="16" t="s">
        <v>2286</v>
      </c>
      <c r="D477" s="19">
        <v>44434</v>
      </c>
      <c r="E477" s="16" t="s">
        <v>2297</v>
      </c>
      <c r="F477" s="16">
        <v>35721171</v>
      </c>
      <c r="G477" s="16" t="s">
        <v>2298</v>
      </c>
      <c r="H477" s="17">
        <v>281.7</v>
      </c>
      <c r="I477" s="102">
        <v>1</v>
      </c>
      <c r="J477" s="121"/>
    </row>
    <row r="478" spans="1:10" ht="13.2">
      <c r="A478" s="16" t="s">
        <v>1963</v>
      </c>
      <c r="B478" s="16">
        <v>22192008</v>
      </c>
      <c r="C478" s="16" t="s">
        <v>2286</v>
      </c>
      <c r="D478" s="19">
        <v>44439</v>
      </c>
      <c r="E478" s="16" t="s">
        <v>2299</v>
      </c>
      <c r="F478" s="16">
        <v>99999999</v>
      </c>
      <c r="G478" s="16" t="s">
        <v>2300</v>
      </c>
      <c r="H478" s="17">
        <v>206.48</v>
      </c>
      <c r="I478" s="102">
        <v>1</v>
      </c>
      <c r="J478" s="121"/>
    </row>
    <row r="479" spans="1:10" ht="20.399999999999999">
      <c r="A479" s="16" t="s">
        <v>1963</v>
      </c>
      <c r="B479" s="16">
        <v>22192008</v>
      </c>
      <c r="C479" s="16" t="s">
        <v>2286</v>
      </c>
      <c r="D479" s="19">
        <v>44439</v>
      </c>
      <c r="E479" s="16" t="s">
        <v>2301</v>
      </c>
      <c r="F479" s="16">
        <v>41061594</v>
      </c>
      <c r="G479" s="16" t="s">
        <v>2254</v>
      </c>
      <c r="H479" s="17">
        <v>90.66</v>
      </c>
      <c r="I479" s="102">
        <v>1</v>
      </c>
      <c r="J479" s="121"/>
    </row>
    <row r="480" spans="1:10" ht="20.399999999999999">
      <c r="A480" s="16" t="s">
        <v>1963</v>
      </c>
      <c r="B480" s="16">
        <v>22192008</v>
      </c>
      <c r="C480" s="16" t="s">
        <v>2302</v>
      </c>
      <c r="D480" s="19">
        <v>44441</v>
      </c>
      <c r="E480" s="16" t="s">
        <v>2303</v>
      </c>
      <c r="F480" s="16">
        <v>99999999</v>
      </c>
      <c r="G480" s="16" t="s">
        <v>2304</v>
      </c>
      <c r="H480" s="17">
        <v>105.64</v>
      </c>
      <c r="I480" s="102">
        <v>1</v>
      </c>
      <c r="J480" s="121"/>
    </row>
    <row r="481" spans="1:10" ht="20.399999999999999">
      <c r="A481" s="16" t="s">
        <v>1963</v>
      </c>
      <c r="B481" s="16">
        <v>22192008</v>
      </c>
      <c r="C481" s="16" t="s">
        <v>2302</v>
      </c>
      <c r="D481" s="19">
        <v>44441</v>
      </c>
      <c r="E481" s="16" t="s">
        <v>2305</v>
      </c>
      <c r="F481" s="16">
        <v>99999999</v>
      </c>
      <c r="G481" s="16" t="s">
        <v>2306</v>
      </c>
      <c r="H481" s="17">
        <v>214.28</v>
      </c>
      <c r="I481" s="102">
        <v>1</v>
      </c>
      <c r="J481" s="121"/>
    </row>
    <row r="482" spans="1:10" ht="13.2">
      <c r="A482" s="16" t="s">
        <v>1963</v>
      </c>
      <c r="B482" s="16">
        <v>22192008</v>
      </c>
      <c r="C482" s="16" t="s">
        <v>2302</v>
      </c>
      <c r="D482" s="19">
        <v>44445</v>
      </c>
      <c r="E482" s="16" t="s">
        <v>2307</v>
      </c>
      <c r="F482" s="16">
        <v>41063236</v>
      </c>
      <c r="G482" s="16" t="s">
        <v>2255</v>
      </c>
      <c r="H482" s="17">
        <v>830</v>
      </c>
      <c r="I482" s="102">
        <v>1</v>
      </c>
      <c r="J482" s="121"/>
    </row>
    <row r="483" spans="1:10" ht="13.2">
      <c r="A483" s="16" t="s">
        <v>1963</v>
      </c>
      <c r="B483" s="16">
        <v>22192008</v>
      </c>
      <c r="C483" s="16" t="s">
        <v>2302</v>
      </c>
      <c r="D483" s="19">
        <v>44452</v>
      </c>
      <c r="E483" s="16" t="s">
        <v>2308</v>
      </c>
      <c r="F483" s="16">
        <v>99999999</v>
      </c>
      <c r="G483" s="16" t="s">
        <v>2268</v>
      </c>
      <c r="H483" s="17">
        <v>42.96</v>
      </c>
      <c r="I483" s="102">
        <v>1</v>
      </c>
      <c r="J483" s="121"/>
    </row>
    <row r="484" spans="1:10" ht="13.2">
      <c r="A484" s="16" t="s">
        <v>1963</v>
      </c>
      <c r="B484" s="16">
        <v>22192008</v>
      </c>
      <c r="C484" s="16" t="s">
        <v>2302</v>
      </c>
      <c r="D484" s="19">
        <v>44452</v>
      </c>
      <c r="E484" s="16" t="s">
        <v>2308</v>
      </c>
      <c r="F484" s="16">
        <v>99999999</v>
      </c>
      <c r="G484" s="16" t="s">
        <v>2267</v>
      </c>
      <c r="H484" s="17">
        <v>42.96</v>
      </c>
      <c r="I484" s="102">
        <v>1</v>
      </c>
      <c r="J484" s="121"/>
    </row>
    <row r="485" spans="1:10" ht="13.2">
      <c r="A485" s="16" t="s">
        <v>1963</v>
      </c>
      <c r="B485" s="16">
        <v>22192008</v>
      </c>
      <c r="C485" s="16" t="s">
        <v>2302</v>
      </c>
      <c r="D485" s="19">
        <v>44452</v>
      </c>
      <c r="E485" s="16" t="s">
        <v>2308</v>
      </c>
      <c r="F485" s="16">
        <v>221816</v>
      </c>
      <c r="G485" s="16" t="s">
        <v>2265</v>
      </c>
      <c r="H485" s="17">
        <v>93.08</v>
      </c>
      <c r="I485" s="102">
        <v>1</v>
      </c>
      <c r="J485" s="121"/>
    </row>
    <row r="486" spans="1:10" ht="13.2">
      <c r="A486" s="16" t="s">
        <v>1963</v>
      </c>
      <c r="B486" s="16">
        <v>22192008</v>
      </c>
      <c r="C486" s="16" t="s">
        <v>2302</v>
      </c>
      <c r="D486" s="19">
        <v>44452</v>
      </c>
      <c r="E486" s="16" t="s">
        <v>2308</v>
      </c>
      <c r="F486" s="16">
        <v>228269</v>
      </c>
      <c r="G486" s="16" t="s">
        <v>2266</v>
      </c>
      <c r="H486" s="17">
        <v>93.08</v>
      </c>
      <c r="I486" s="102">
        <v>1</v>
      </c>
      <c r="J486" s="121"/>
    </row>
    <row r="487" spans="1:10" ht="13.2">
      <c r="A487" s="16" t="s">
        <v>1963</v>
      </c>
      <c r="B487" s="16">
        <v>22192008</v>
      </c>
      <c r="C487" s="16">
        <v>21010913</v>
      </c>
      <c r="D487" s="19">
        <v>44452</v>
      </c>
      <c r="E487" s="16" t="s">
        <v>2309</v>
      </c>
      <c r="F487" s="16">
        <v>46586016</v>
      </c>
      <c r="G487" s="16" t="s">
        <v>2310</v>
      </c>
      <c r="H487" s="17">
        <v>975</v>
      </c>
      <c r="I487" s="102">
        <v>1</v>
      </c>
      <c r="J487" s="121"/>
    </row>
    <row r="488" spans="1:10" ht="13.2">
      <c r="A488" s="16" t="s">
        <v>1963</v>
      </c>
      <c r="B488" s="16">
        <v>22192008</v>
      </c>
      <c r="C488" s="16">
        <v>21010915</v>
      </c>
      <c r="D488" s="19">
        <v>44452</v>
      </c>
      <c r="E488" s="16" t="s">
        <v>2311</v>
      </c>
      <c r="F488" s="16">
        <v>46586016</v>
      </c>
      <c r="G488" s="16" t="s">
        <v>2310</v>
      </c>
      <c r="H488" s="17">
        <v>785.02</v>
      </c>
      <c r="I488" s="102">
        <v>1</v>
      </c>
      <c r="J488" s="121"/>
    </row>
    <row r="489" spans="1:10" ht="13.2">
      <c r="A489" s="16" t="s">
        <v>1963</v>
      </c>
      <c r="B489" s="16">
        <v>22192008</v>
      </c>
      <c r="C489" s="16">
        <v>262021</v>
      </c>
      <c r="D489" s="19">
        <v>44470</v>
      </c>
      <c r="E489" s="16" t="s">
        <v>2312</v>
      </c>
      <c r="F489" s="16">
        <v>41061594</v>
      </c>
      <c r="G489" s="16" t="s">
        <v>2254</v>
      </c>
      <c r="H489" s="17">
        <v>240</v>
      </c>
      <c r="I489" s="102">
        <v>1</v>
      </c>
      <c r="J489" s="121"/>
    </row>
    <row r="490" spans="1:10" ht="13.2">
      <c r="A490" s="16" t="s">
        <v>1963</v>
      </c>
      <c r="B490" s="16">
        <v>22192008</v>
      </c>
      <c r="C490" s="16">
        <v>52021</v>
      </c>
      <c r="D490" s="19">
        <v>44473</v>
      </c>
      <c r="E490" s="16" t="s">
        <v>2312</v>
      </c>
      <c r="F490" s="16">
        <v>41061390</v>
      </c>
      <c r="G490" s="16" t="s">
        <v>2257</v>
      </c>
      <c r="H490" s="17">
        <v>704</v>
      </c>
      <c r="I490" s="102">
        <v>1</v>
      </c>
      <c r="J490" s="121"/>
    </row>
    <row r="491" spans="1:10" ht="13.2">
      <c r="A491" s="16" t="s">
        <v>1963</v>
      </c>
      <c r="B491" s="16">
        <v>22192008</v>
      </c>
      <c r="C491" s="16">
        <v>342021</v>
      </c>
      <c r="D491" s="19">
        <v>44480</v>
      </c>
      <c r="E491" s="16" t="s">
        <v>2312</v>
      </c>
      <c r="F491" s="16">
        <v>41063236</v>
      </c>
      <c r="G491" s="16" t="s">
        <v>2255</v>
      </c>
      <c r="H491" s="17">
        <v>560</v>
      </c>
      <c r="I491" s="102">
        <v>1</v>
      </c>
      <c r="J491" s="121"/>
    </row>
    <row r="492" spans="1:10" ht="13.2">
      <c r="A492" s="16" t="s">
        <v>1963</v>
      </c>
      <c r="B492" s="16">
        <v>22192008</v>
      </c>
      <c r="C492" s="16">
        <v>352021</v>
      </c>
      <c r="D492" s="19">
        <v>44483</v>
      </c>
      <c r="E492" s="16" t="s">
        <v>2313</v>
      </c>
      <c r="F492" s="16">
        <v>41063236</v>
      </c>
      <c r="G492" s="16" t="s">
        <v>2255</v>
      </c>
      <c r="H492" s="17">
        <v>144</v>
      </c>
      <c r="I492" s="102">
        <v>1</v>
      </c>
      <c r="J492" s="121"/>
    </row>
    <row r="493" spans="1:10" ht="13.2">
      <c r="A493" s="16" t="s">
        <v>1963</v>
      </c>
      <c r="B493" s="16">
        <v>22192008</v>
      </c>
      <c r="C493" s="16">
        <v>372021</v>
      </c>
      <c r="D493" s="19">
        <v>44496</v>
      </c>
      <c r="E493" s="16" t="s">
        <v>2314</v>
      </c>
      <c r="F493" s="16">
        <v>41063236</v>
      </c>
      <c r="G493" s="16" t="s">
        <v>2255</v>
      </c>
      <c r="H493" s="17">
        <v>140</v>
      </c>
      <c r="I493" s="102">
        <v>1</v>
      </c>
      <c r="J493" s="121"/>
    </row>
    <row r="494" spans="1:10" ht="13.2">
      <c r="A494" s="16" t="s">
        <v>1963</v>
      </c>
      <c r="B494" s="16">
        <v>22192008</v>
      </c>
      <c r="C494" s="16">
        <v>362021</v>
      </c>
      <c r="D494" s="19">
        <v>44496</v>
      </c>
      <c r="E494" s="16" t="s">
        <v>2315</v>
      </c>
      <c r="F494" s="16">
        <v>41063236</v>
      </c>
      <c r="G494" s="16" t="s">
        <v>2255</v>
      </c>
      <c r="H494" s="17">
        <v>620</v>
      </c>
      <c r="I494" s="102">
        <v>1</v>
      </c>
      <c r="J494" s="121"/>
    </row>
    <row r="495" spans="1:10" ht="13.2">
      <c r="A495" s="16" t="s">
        <v>1963</v>
      </c>
      <c r="B495" s="16">
        <v>22192008</v>
      </c>
      <c r="C495" s="16">
        <v>322021</v>
      </c>
      <c r="D495" s="19">
        <v>44496</v>
      </c>
      <c r="E495" s="16" t="s">
        <v>2315</v>
      </c>
      <c r="F495" s="16">
        <v>41061594</v>
      </c>
      <c r="G495" s="16" t="s">
        <v>2254</v>
      </c>
      <c r="H495" s="17">
        <v>560</v>
      </c>
      <c r="I495" s="102">
        <v>1</v>
      </c>
      <c r="J495" s="121"/>
    </row>
    <row r="496" spans="1:10" ht="13.2">
      <c r="A496" s="16" t="s">
        <v>1963</v>
      </c>
      <c r="B496" s="16">
        <v>22192008</v>
      </c>
      <c r="C496" s="16">
        <v>62021</v>
      </c>
      <c r="D496" s="19">
        <v>44498</v>
      </c>
      <c r="E496" s="16" t="s">
        <v>2315</v>
      </c>
      <c r="F496" s="16">
        <v>41061390</v>
      </c>
      <c r="G496" s="16" t="s">
        <v>2257</v>
      </c>
      <c r="H496" s="17">
        <v>832</v>
      </c>
      <c r="I496" s="102">
        <v>1</v>
      </c>
      <c r="J496" s="121"/>
    </row>
    <row r="497" spans="1:10" ht="13.2">
      <c r="A497" s="16" t="s">
        <v>1963</v>
      </c>
      <c r="B497" s="16">
        <v>22192009</v>
      </c>
      <c r="C497" s="16"/>
      <c r="D497" s="19"/>
      <c r="E497" s="16" t="s">
        <v>1940</v>
      </c>
      <c r="F497" s="16" t="s">
        <v>2316</v>
      </c>
      <c r="G497" s="16" t="s">
        <v>2317</v>
      </c>
      <c r="H497" s="17"/>
      <c r="I497" s="102">
        <v>1</v>
      </c>
      <c r="J497" s="121"/>
    </row>
    <row r="498" spans="1:10" ht="13.2">
      <c r="A498" s="16" t="s">
        <v>1963</v>
      </c>
      <c r="B498" s="16">
        <v>22192009</v>
      </c>
      <c r="C498" s="16">
        <v>42020</v>
      </c>
      <c r="D498" s="19">
        <v>44201</v>
      </c>
      <c r="E498" s="16" t="s">
        <v>2318</v>
      </c>
      <c r="F498" s="16">
        <v>53330625</v>
      </c>
      <c r="G498" s="16" t="s">
        <v>2319</v>
      </c>
      <c r="H498" s="17">
        <v>1030</v>
      </c>
      <c r="I498" s="102">
        <v>1</v>
      </c>
      <c r="J498" s="121"/>
    </row>
    <row r="499" spans="1:10" ht="13.2">
      <c r="A499" s="16" t="s">
        <v>1963</v>
      </c>
      <c r="B499" s="16">
        <v>22192009</v>
      </c>
      <c r="C499" s="16">
        <v>202015</v>
      </c>
      <c r="D499" s="19">
        <v>44201</v>
      </c>
      <c r="E499" s="16" t="s">
        <v>2318</v>
      </c>
      <c r="F499" s="16">
        <v>52541789</v>
      </c>
      <c r="G499" s="16" t="s">
        <v>2320</v>
      </c>
      <c r="H499" s="17">
        <v>1125</v>
      </c>
      <c r="I499" s="102">
        <v>1</v>
      </c>
      <c r="J499" s="121"/>
    </row>
    <row r="500" spans="1:10" ht="13.2">
      <c r="A500" s="16" t="s">
        <v>1963</v>
      </c>
      <c r="B500" s="16">
        <v>22192009</v>
      </c>
      <c r="C500" s="16">
        <v>102020</v>
      </c>
      <c r="D500" s="19">
        <v>44201</v>
      </c>
      <c r="E500" s="16" t="s">
        <v>2318</v>
      </c>
      <c r="F500" s="16">
        <v>41296010</v>
      </c>
      <c r="G500" s="16" t="s">
        <v>2321</v>
      </c>
      <c r="H500" s="17">
        <v>2000</v>
      </c>
      <c r="I500" s="102">
        <v>1</v>
      </c>
      <c r="J500" s="121"/>
    </row>
    <row r="501" spans="1:10" ht="13.2">
      <c r="A501" s="16" t="s">
        <v>1963</v>
      </c>
      <c r="B501" s="16">
        <v>22192009</v>
      </c>
      <c r="C501" s="16">
        <v>112020</v>
      </c>
      <c r="D501" s="19">
        <v>44201</v>
      </c>
      <c r="E501" s="16" t="s">
        <v>2318</v>
      </c>
      <c r="F501" s="16">
        <v>46807802</v>
      </c>
      <c r="G501" s="16" t="s">
        <v>2322</v>
      </c>
      <c r="H501" s="17">
        <v>930</v>
      </c>
      <c r="I501" s="102">
        <v>1</v>
      </c>
      <c r="J501" s="121"/>
    </row>
    <row r="502" spans="1:10" ht="13.2">
      <c r="A502" s="16" t="s">
        <v>1963</v>
      </c>
      <c r="B502" s="16">
        <v>22192009</v>
      </c>
      <c r="C502" s="16">
        <v>12021</v>
      </c>
      <c r="D502" s="19">
        <v>44350</v>
      </c>
      <c r="E502" s="16" t="s">
        <v>2323</v>
      </c>
      <c r="F502" s="16">
        <v>53330625</v>
      </c>
      <c r="G502" s="16" t="s">
        <v>2319</v>
      </c>
      <c r="H502" s="17">
        <v>2010</v>
      </c>
      <c r="I502" s="102">
        <v>1</v>
      </c>
      <c r="J502" s="121"/>
    </row>
    <row r="503" spans="1:10" ht="13.2">
      <c r="A503" s="16" t="s">
        <v>1963</v>
      </c>
      <c r="B503" s="16">
        <v>22192009</v>
      </c>
      <c r="C503" s="16">
        <v>202101</v>
      </c>
      <c r="D503" s="19">
        <v>44348</v>
      </c>
      <c r="E503" s="16" t="s">
        <v>2323</v>
      </c>
      <c r="F503" s="16">
        <v>52541789</v>
      </c>
      <c r="G503" s="16" t="s">
        <v>2320</v>
      </c>
      <c r="H503" s="17">
        <v>2085</v>
      </c>
      <c r="I503" s="102">
        <v>1</v>
      </c>
      <c r="J503" s="121"/>
    </row>
    <row r="504" spans="1:10" ht="13.2">
      <c r="A504" s="16" t="s">
        <v>1963</v>
      </c>
      <c r="B504" s="16">
        <v>22192009</v>
      </c>
      <c r="C504" s="16">
        <v>12021</v>
      </c>
      <c r="D504" s="19">
        <v>44349</v>
      </c>
      <c r="E504" s="16" t="s">
        <v>2323</v>
      </c>
      <c r="F504" s="16">
        <v>41296010</v>
      </c>
      <c r="G504" s="16" t="s">
        <v>2321</v>
      </c>
      <c r="H504" s="17">
        <v>2000</v>
      </c>
      <c r="I504" s="102">
        <v>1</v>
      </c>
      <c r="J504" s="121"/>
    </row>
    <row r="505" spans="1:10" ht="13.2">
      <c r="A505" s="16" t="s">
        <v>1963</v>
      </c>
      <c r="B505" s="16">
        <v>22192009</v>
      </c>
      <c r="C505" s="16">
        <v>12021</v>
      </c>
      <c r="D505" s="19">
        <v>44351</v>
      </c>
      <c r="E505" s="16" t="s">
        <v>2323</v>
      </c>
      <c r="F505" s="16">
        <v>46807802</v>
      </c>
      <c r="G505" s="16" t="s">
        <v>2322</v>
      </c>
      <c r="H505" s="17">
        <v>1995</v>
      </c>
      <c r="I505" s="102">
        <v>1</v>
      </c>
      <c r="J505" s="121"/>
    </row>
    <row r="506" spans="1:10" ht="13.2">
      <c r="A506" s="16" t="s">
        <v>1963</v>
      </c>
      <c r="B506" s="16">
        <v>22192009</v>
      </c>
      <c r="C506" s="16">
        <v>12021</v>
      </c>
      <c r="D506" s="19">
        <v>44380</v>
      </c>
      <c r="E506" s="16" t="s">
        <v>2324</v>
      </c>
      <c r="F506" s="16">
        <v>53330625</v>
      </c>
      <c r="G506" s="16" t="s">
        <v>2319</v>
      </c>
      <c r="H506" s="17">
        <v>2079</v>
      </c>
      <c r="I506" s="102">
        <v>1</v>
      </c>
      <c r="J506" s="121"/>
    </row>
    <row r="507" spans="1:10" ht="13.2">
      <c r="A507" s="16" t="s">
        <v>1963</v>
      </c>
      <c r="B507" s="16">
        <v>22192009</v>
      </c>
      <c r="C507" s="16">
        <v>202102</v>
      </c>
      <c r="D507" s="19">
        <v>44378</v>
      </c>
      <c r="E507" s="16" t="s">
        <v>2324</v>
      </c>
      <c r="F507" s="16">
        <v>52541789</v>
      </c>
      <c r="G507" s="16" t="s">
        <v>2320</v>
      </c>
      <c r="H507" s="17">
        <v>2054</v>
      </c>
      <c r="I507" s="102">
        <v>1</v>
      </c>
      <c r="J507" s="121"/>
    </row>
    <row r="508" spans="1:10" ht="13.2">
      <c r="A508" s="16" t="s">
        <v>1963</v>
      </c>
      <c r="B508" s="16">
        <v>22192009</v>
      </c>
      <c r="C508" s="16">
        <v>32021</v>
      </c>
      <c r="D508" s="19">
        <v>44378</v>
      </c>
      <c r="E508" s="16" t="s">
        <v>2324</v>
      </c>
      <c r="F508" s="16">
        <v>41296010</v>
      </c>
      <c r="G508" s="16" t="s">
        <v>2321</v>
      </c>
      <c r="H508" s="17">
        <v>3000</v>
      </c>
      <c r="I508" s="102">
        <v>1</v>
      </c>
      <c r="J508" s="121"/>
    </row>
    <row r="509" spans="1:10" ht="13.2">
      <c r="A509" s="16" t="s">
        <v>1963</v>
      </c>
      <c r="B509" s="16">
        <v>22192009</v>
      </c>
      <c r="C509" s="16">
        <v>22021</v>
      </c>
      <c r="D509" s="19">
        <v>44380</v>
      </c>
      <c r="E509" s="16" t="s">
        <v>2324</v>
      </c>
      <c r="F509" s="16">
        <v>46807802</v>
      </c>
      <c r="G509" s="16" t="s">
        <v>2322</v>
      </c>
      <c r="H509" s="17">
        <v>1487</v>
      </c>
      <c r="I509" s="102">
        <v>1</v>
      </c>
      <c r="J509" s="121"/>
    </row>
    <row r="510" spans="1:10" ht="13.2">
      <c r="A510" s="16" t="s">
        <v>1963</v>
      </c>
      <c r="B510" s="16">
        <v>22192010</v>
      </c>
      <c r="C510" s="16"/>
      <c r="D510" s="19"/>
      <c r="E510" s="16" t="s">
        <v>1940</v>
      </c>
      <c r="F510" s="16" t="s">
        <v>2325</v>
      </c>
      <c r="G510" s="16" t="s">
        <v>2326</v>
      </c>
      <c r="H510" s="17"/>
      <c r="I510" s="102">
        <v>1</v>
      </c>
      <c r="J510" s="121"/>
    </row>
    <row r="511" spans="1:10" ht="13.2">
      <c r="A511" s="16" t="s">
        <v>1963</v>
      </c>
      <c r="B511" s="16">
        <v>22192010</v>
      </c>
      <c r="C511" s="16">
        <v>20210006</v>
      </c>
      <c r="D511" s="19">
        <v>44211</v>
      </c>
      <c r="E511" s="16" t="s">
        <v>2327</v>
      </c>
      <c r="F511" s="16">
        <v>42415535</v>
      </c>
      <c r="G511" s="16" t="s">
        <v>2328</v>
      </c>
      <c r="H511" s="17">
        <v>555</v>
      </c>
      <c r="I511" s="102">
        <v>1</v>
      </c>
      <c r="J511" s="121"/>
    </row>
    <row r="512" spans="1:10" ht="13.2">
      <c r="A512" s="16" t="s">
        <v>1963</v>
      </c>
      <c r="B512" s="16">
        <v>22192010</v>
      </c>
      <c r="C512" s="16">
        <v>202016</v>
      </c>
      <c r="D512" s="19">
        <v>44204</v>
      </c>
      <c r="E512" s="16" t="s">
        <v>2329</v>
      </c>
      <c r="F512" s="16">
        <v>42173060</v>
      </c>
      <c r="G512" s="16" t="s">
        <v>2330</v>
      </c>
      <c r="H512" s="17">
        <v>1225</v>
      </c>
      <c r="I512" s="102">
        <v>1</v>
      </c>
      <c r="J512" s="121"/>
    </row>
    <row r="513" spans="1:10" ht="13.2">
      <c r="A513" s="16" t="s">
        <v>1963</v>
      </c>
      <c r="B513" s="16">
        <v>22192010</v>
      </c>
      <c r="C513" s="16">
        <v>12021</v>
      </c>
      <c r="D513" s="19">
        <v>44211</v>
      </c>
      <c r="E513" s="16" t="s">
        <v>2331</v>
      </c>
      <c r="F513" s="16">
        <v>40240312</v>
      </c>
      <c r="G513" s="16" t="s">
        <v>2332</v>
      </c>
      <c r="H513" s="17">
        <v>1900</v>
      </c>
      <c r="I513" s="102">
        <v>1</v>
      </c>
      <c r="J513" s="121"/>
    </row>
    <row r="514" spans="1:10" ht="20.399999999999999">
      <c r="A514" s="16" t="s">
        <v>1963</v>
      </c>
      <c r="B514" s="16">
        <v>22192010</v>
      </c>
      <c r="C514" s="16">
        <v>2692022060</v>
      </c>
      <c r="D514" s="19">
        <v>44211</v>
      </c>
      <c r="E514" s="16" t="s">
        <v>2333</v>
      </c>
      <c r="F514" s="16" t="s">
        <v>2334</v>
      </c>
      <c r="G514" s="16" t="s">
        <v>2335</v>
      </c>
      <c r="H514" s="17">
        <v>95.53</v>
      </c>
      <c r="I514" s="102">
        <v>1</v>
      </c>
      <c r="J514" s="121"/>
    </row>
    <row r="515" spans="1:10" ht="20.399999999999999">
      <c r="A515" s="16" t="s">
        <v>1963</v>
      </c>
      <c r="B515" s="16">
        <v>22192010</v>
      </c>
      <c r="C515" s="16" t="s">
        <v>2336</v>
      </c>
      <c r="D515" s="19">
        <v>44221</v>
      </c>
      <c r="E515" s="16" t="s">
        <v>2337</v>
      </c>
      <c r="F515" s="16">
        <v>46712151</v>
      </c>
      <c r="G515" s="16" t="s">
        <v>2338</v>
      </c>
      <c r="H515" s="17">
        <v>166.02</v>
      </c>
      <c r="I515" s="102">
        <v>1</v>
      </c>
      <c r="J515" s="121"/>
    </row>
    <row r="516" spans="1:10" ht="13.2">
      <c r="A516" s="16" t="s">
        <v>1963</v>
      </c>
      <c r="B516" s="16">
        <v>22192010</v>
      </c>
      <c r="C516" s="16">
        <v>80</v>
      </c>
      <c r="D516" s="19">
        <v>44203</v>
      </c>
      <c r="E516" s="16" t="s">
        <v>2331</v>
      </c>
      <c r="F516" s="16">
        <v>47093455</v>
      </c>
      <c r="G516" s="16" t="s">
        <v>2339</v>
      </c>
      <c r="H516" s="17">
        <v>2450</v>
      </c>
      <c r="I516" s="102">
        <v>1</v>
      </c>
      <c r="J516" s="121"/>
    </row>
    <row r="517" spans="1:10" ht="20.399999999999999">
      <c r="A517" s="16" t="s">
        <v>1963</v>
      </c>
      <c r="B517" s="16">
        <v>22192010</v>
      </c>
      <c r="C517" s="16">
        <v>20210101</v>
      </c>
      <c r="D517" s="19">
        <v>44307</v>
      </c>
      <c r="E517" s="16" t="s">
        <v>2340</v>
      </c>
      <c r="F517" s="16">
        <v>35888521</v>
      </c>
      <c r="G517" s="16" t="s">
        <v>2341</v>
      </c>
      <c r="H517" s="17">
        <v>315.89999999999998</v>
      </c>
      <c r="I517" s="102">
        <v>1</v>
      </c>
      <c r="J517" s="121"/>
    </row>
    <row r="518" spans="1:10" ht="13.2">
      <c r="A518" s="16" t="s">
        <v>1963</v>
      </c>
      <c r="B518" s="16">
        <v>22192010</v>
      </c>
      <c r="C518" s="16">
        <v>2110201430</v>
      </c>
      <c r="D518" s="19">
        <v>44305</v>
      </c>
      <c r="E518" s="16" t="s">
        <v>2342</v>
      </c>
      <c r="F518" s="16">
        <v>46712151</v>
      </c>
      <c r="G518" s="16" t="s">
        <v>2338</v>
      </c>
      <c r="H518" s="17">
        <v>31.18</v>
      </c>
      <c r="I518" s="102">
        <v>1</v>
      </c>
      <c r="J518" s="121"/>
    </row>
    <row r="519" spans="1:10" ht="20.399999999999999">
      <c r="A519" s="16" t="s">
        <v>1963</v>
      </c>
      <c r="B519" s="16">
        <v>22192010</v>
      </c>
      <c r="C519" s="16">
        <v>2110201449</v>
      </c>
      <c r="D519" s="19">
        <v>44305</v>
      </c>
      <c r="E519" s="16" t="s">
        <v>2343</v>
      </c>
      <c r="F519" s="16">
        <v>46712151</v>
      </c>
      <c r="G519" s="16" t="s">
        <v>2338</v>
      </c>
      <c r="H519" s="17">
        <v>84.79</v>
      </c>
      <c r="I519" s="102">
        <v>1</v>
      </c>
      <c r="J519" s="121"/>
    </row>
    <row r="520" spans="1:10" ht="20.399999999999999">
      <c r="A520" s="16" t="s">
        <v>1963</v>
      </c>
      <c r="B520" s="16">
        <v>22192010</v>
      </c>
      <c r="C520" s="16">
        <v>2692023517</v>
      </c>
      <c r="D520" s="19">
        <v>44320</v>
      </c>
      <c r="E520" s="16" t="s">
        <v>2344</v>
      </c>
      <c r="F520" s="16" t="s">
        <v>2334</v>
      </c>
      <c r="G520" s="16" t="s">
        <v>2345</v>
      </c>
      <c r="H520" s="17">
        <v>347.76</v>
      </c>
      <c r="I520" s="102">
        <v>1</v>
      </c>
      <c r="J520" s="121"/>
    </row>
    <row r="521" spans="1:10" ht="13.2">
      <c r="A521" s="16" t="s">
        <v>1963</v>
      </c>
      <c r="B521" s="16">
        <v>22192010</v>
      </c>
      <c r="C521" s="16">
        <v>20210501</v>
      </c>
      <c r="D521" s="19">
        <v>44320</v>
      </c>
      <c r="E521" s="16" t="s">
        <v>2346</v>
      </c>
      <c r="F521" s="16">
        <v>47862009</v>
      </c>
      <c r="G521" s="16" t="s">
        <v>2347</v>
      </c>
      <c r="H521" s="17">
        <v>2380</v>
      </c>
      <c r="I521" s="102">
        <v>1</v>
      </c>
      <c r="J521" s="121"/>
    </row>
    <row r="522" spans="1:10" ht="13.2">
      <c r="A522" s="16" t="s">
        <v>1963</v>
      </c>
      <c r="B522" s="16">
        <v>22192010</v>
      </c>
      <c r="C522" s="16">
        <v>20210005</v>
      </c>
      <c r="D522" s="19">
        <v>44322</v>
      </c>
      <c r="E522" s="16" t="s">
        <v>2346</v>
      </c>
      <c r="F522" s="16">
        <v>50373285</v>
      </c>
      <c r="G522" s="16" t="s">
        <v>2348</v>
      </c>
      <c r="H522" s="17">
        <v>1270</v>
      </c>
      <c r="I522" s="102">
        <v>1</v>
      </c>
      <c r="J522" s="121"/>
    </row>
    <row r="523" spans="1:10" ht="13.2">
      <c r="A523" s="16" t="s">
        <v>1963</v>
      </c>
      <c r="B523" s="16">
        <v>22192010</v>
      </c>
      <c r="C523" s="16">
        <v>20210007</v>
      </c>
      <c r="D523" s="19">
        <v>44329</v>
      </c>
      <c r="E523" s="16" t="s">
        <v>2346</v>
      </c>
      <c r="F523" s="16">
        <v>52452671</v>
      </c>
      <c r="G523" s="16" t="s">
        <v>2349</v>
      </c>
      <c r="H523" s="17">
        <v>510</v>
      </c>
      <c r="I523" s="102">
        <v>1</v>
      </c>
      <c r="J523" s="121"/>
    </row>
    <row r="524" spans="1:10" ht="13.2">
      <c r="A524" s="16" t="s">
        <v>1963</v>
      </c>
      <c r="B524" s="16">
        <v>22192010</v>
      </c>
      <c r="C524" s="16">
        <v>20210048</v>
      </c>
      <c r="D524" s="19">
        <v>44329</v>
      </c>
      <c r="E524" s="16" t="s">
        <v>2350</v>
      </c>
      <c r="F524" s="16">
        <v>42415535</v>
      </c>
      <c r="G524" s="16" t="s">
        <v>2328</v>
      </c>
      <c r="H524" s="17">
        <v>501.12</v>
      </c>
      <c r="I524" s="102">
        <v>1</v>
      </c>
      <c r="J524" s="121"/>
    </row>
    <row r="525" spans="1:10" ht="13.2">
      <c r="A525" s="16" t="s">
        <v>1963</v>
      </c>
      <c r="B525" s="16">
        <v>22192010</v>
      </c>
      <c r="C525" s="16">
        <v>20210601</v>
      </c>
      <c r="D525" s="19">
        <v>44350</v>
      </c>
      <c r="E525" s="16" t="s">
        <v>2351</v>
      </c>
      <c r="F525" s="16">
        <v>47862009</v>
      </c>
      <c r="G525" s="16" t="s">
        <v>2347</v>
      </c>
      <c r="H525" s="17">
        <v>1080</v>
      </c>
      <c r="I525" s="102">
        <v>1</v>
      </c>
      <c r="J525" s="121"/>
    </row>
    <row r="526" spans="1:10" ht="13.2">
      <c r="A526" s="16" t="s">
        <v>1963</v>
      </c>
      <c r="B526" s="16">
        <v>22192010</v>
      </c>
      <c r="C526" s="16">
        <v>42021</v>
      </c>
      <c r="D526" s="19">
        <v>44372</v>
      </c>
      <c r="E526" s="16" t="s">
        <v>2351</v>
      </c>
      <c r="F526" s="16">
        <v>9004129486</v>
      </c>
      <c r="G526" s="16" t="s">
        <v>2352</v>
      </c>
      <c r="H526" s="17">
        <v>1690</v>
      </c>
      <c r="I526" s="102">
        <v>1</v>
      </c>
      <c r="J526" s="121"/>
    </row>
    <row r="527" spans="1:10" ht="13.2">
      <c r="A527" s="16" t="s">
        <v>1963</v>
      </c>
      <c r="B527" s="16">
        <v>22192010</v>
      </c>
      <c r="C527" s="16">
        <v>20210006</v>
      </c>
      <c r="D527" s="19">
        <v>44351</v>
      </c>
      <c r="E527" s="16" t="s">
        <v>2351</v>
      </c>
      <c r="F527" s="16">
        <v>50373285</v>
      </c>
      <c r="G527" s="16" t="s">
        <v>2348</v>
      </c>
      <c r="H527" s="17">
        <v>1000</v>
      </c>
      <c r="I527" s="102">
        <v>1</v>
      </c>
      <c r="J527" s="121"/>
    </row>
    <row r="528" spans="1:10" ht="13.2">
      <c r="A528" s="16" t="s">
        <v>1963</v>
      </c>
      <c r="B528" s="16">
        <v>22192010</v>
      </c>
      <c r="C528" s="16">
        <v>20210008</v>
      </c>
      <c r="D528" s="19">
        <v>44349</v>
      </c>
      <c r="E528" s="16" t="s">
        <v>2351</v>
      </c>
      <c r="F528" s="16">
        <v>52452671</v>
      </c>
      <c r="G528" s="16" t="s">
        <v>2349</v>
      </c>
      <c r="H528" s="17">
        <v>645</v>
      </c>
      <c r="I528" s="102">
        <v>1</v>
      </c>
      <c r="J528" s="121"/>
    </row>
    <row r="529" spans="1:10" ht="13.2">
      <c r="A529" s="16" t="s">
        <v>1963</v>
      </c>
      <c r="B529" s="16">
        <v>22192010</v>
      </c>
      <c r="C529" s="16">
        <v>20210387</v>
      </c>
      <c r="D529" s="19">
        <v>44362</v>
      </c>
      <c r="E529" s="16" t="s">
        <v>2353</v>
      </c>
      <c r="F529" s="16">
        <v>35888521</v>
      </c>
      <c r="G529" s="16" t="s">
        <v>2341</v>
      </c>
      <c r="H529" s="17">
        <v>299.7</v>
      </c>
      <c r="I529" s="102">
        <v>1</v>
      </c>
      <c r="J529" s="121"/>
    </row>
    <row r="530" spans="1:10" ht="13.2">
      <c r="A530" s="16" t="s">
        <v>1963</v>
      </c>
      <c r="B530" s="16">
        <v>22192010</v>
      </c>
      <c r="C530" s="16">
        <v>20210901</v>
      </c>
      <c r="D530" s="19">
        <v>44445</v>
      </c>
      <c r="E530" s="16" t="s">
        <v>2354</v>
      </c>
      <c r="F530" s="16">
        <v>47862009</v>
      </c>
      <c r="G530" s="16" t="s">
        <v>2347</v>
      </c>
      <c r="H530" s="17">
        <v>2020</v>
      </c>
      <c r="I530" s="102">
        <v>1</v>
      </c>
      <c r="J530" s="121"/>
    </row>
    <row r="531" spans="1:10" ht="13.2">
      <c r="A531" s="16" t="s">
        <v>1963</v>
      </c>
      <c r="B531" s="16">
        <v>22192010</v>
      </c>
      <c r="C531" s="16">
        <v>88</v>
      </c>
      <c r="D531" s="19">
        <v>44447</v>
      </c>
      <c r="E531" s="16" t="s">
        <v>2354</v>
      </c>
      <c r="F531" s="16">
        <v>47093455</v>
      </c>
      <c r="G531" s="16" t="s">
        <v>2339</v>
      </c>
      <c r="H531" s="17">
        <v>1630</v>
      </c>
      <c r="I531" s="102">
        <v>1</v>
      </c>
      <c r="J531" s="121"/>
    </row>
    <row r="532" spans="1:10" ht="13.2">
      <c r="A532" s="16" t="s">
        <v>1963</v>
      </c>
      <c r="B532" s="16">
        <v>22192010</v>
      </c>
      <c r="C532" s="16">
        <v>20210015</v>
      </c>
      <c r="D532" s="19">
        <v>44446</v>
      </c>
      <c r="E532" s="16" t="s">
        <v>2354</v>
      </c>
      <c r="F532" s="16">
        <v>52452671</v>
      </c>
      <c r="G532" s="16" t="s">
        <v>2349</v>
      </c>
      <c r="H532" s="17">
        <v>1215</v>
      </c>
      <c r="I532" s="102">
        <v>1</v>
      </c>
      <c r="J532" s="121"/>
    </row>
    <row r="533" spans="1:10" ht="13.2">
      <c r="A533" s="16" t="s">
        <v>1963</v>
      </c>
      <c r="B533" s="16"/>
      <c r="C533" s="16"/>
      <c r="D533" s="19"/>
      <c r="E533" s="16" t="s">
        <v>1940</v>
      </c>
      <c r="F533" s="16" t="s">
        <v>2355</v>
      </c>
      <c r="G533" s="16" t="s">
        <v>2356</v>
      </c>
      <c r="H533" s="17"/>
      <c r="I533" s="102">
        <v>1</v>
      </c>
      <c r="J533" s="121"/>
    </row>
    <row r="534" spans="1:10" ht="13.2">
      <c r="A534" s="16" t="s">
        <v>1963</v>
      </c>
      <c r="B534" s="16">
        <v>22192011</v>
      </c>
      <c r="C534" s="16">
        <v>20210101</v>
      </c>
      <c r="D534" s="19">
        <v>44202</v>
      </c>
      <c r="E534" s="16" t="s">
        <v>2357</v>
      </c>
      <c r="F534" s="16">
        <v>51663252</v>
      </c>
      <c r="G534" s="16" t="s">
        <v>2358</v>
      </c>
      <c r="H534" s="17">
        <v>2343.5</v>
      </c>
      <c r="I534" s="102">
        <v>1</v>
      </c>
      <c r="J534" s="121"/>
    </row>
    <row r="535" spans="1:10" ht="13.2">
      <c r="A535" s="16" t="s">
        <v>1963</v>
      </c>
      <c r="B535" s="16">
        <v>22192011</v>
      </c>
      <c r="C535" s="16">
        <v>210101</v>
      </c>
      <c r="D535" s="19">
        <v>44202</v>
      </c>
      <c r="E535" s="16" t="s">
        <v>2359</v>
      </c>
      <c r="F535" s="16">
        <v>47909323</v>
      </c>
      <c r="G535" s="16" t="s">
        <v>2360</v>
      </c>
      <c r="H535" s="17">
        <v>127.02</v>
      </c>
      <c r="I535" s="102">
        <v>1</v>
      </c>
      <c r="J535" s="121"/>
    </row>
    <row r="536" spans="1:10" ht="13.2">
      <c r="A536" s="16" t="s">
        <v>1963</v>
      </c>
      <c r="B536" s="16">
        <v>22192011</v>
      </c>
      <c r="C536" s="16">
        <v>74210001</v>
      </c>
      <c r="D536" s="19">
        <v>44216</v>
      </c>
      <c r="E536" s="16" t="s">
        <v>2361</v>
      </c>
      <c r="F536" s="16">
        <v>6223524</v>
      </c>
      <c r="G536" s="16" t="s">
        <v>2362</v>
      </c>
      <c r="H536" s="17">
        <v>374.76</v>
      </c>
      <c r="I536" s="102">
        <v>1</v>
      </c>
      <c r="J536" s="121"/>
    </row>
    <row r="537" spans="1:10" ht="20.399999999999999">
      <c r="A537" s="16" t="s">
        <v>1963</v>
      </c>
      <c r="B537" s="16">
        <v>22192011</v>
      </c>
      <c r="C537" s="16"/>
      <c r="D537" s="19">
        <v>44258</v>
      </c>
      <c r="E537" s="16" t="s">
        <v>2363</v>
      </c>
      <c r="F537" s="16"/>
      <c r="G537" s="16" t="s">
        <v>2364</v>
      </c>
      <c r="H537" s="17">
        <v>1973.32</v>
      </c>
      <c r="I537" s="102">
        <v>1</v>
      </c>
      <c r="J537" s="121"/>
    </row>
    <row r="538" spans="1:10" ht="13.2">
      <c r="A538" s="16" t="s">
        <v>1963</v>
      </c>
      <c r="B538" s="16">
        <v>22192011</v>
      </c>
      <c r="C538" s="16">
        <v>20210001</v>
      </c>
      <c r="D538" s="19">
        <v>44275</v>
      </c>
      <c r="E538" s="16" t="s">
        <v>2365</v>
      </c>
      <c r="F538" s="16">
        <v>42009103</v>
      </c>
      <c r="G538" s="16" t="s">
        <v>2366</v>
      </c>
      <c r="H538" s="17">
        <v>375</v>
      </c>
      <c r="I538" s="102">
        <v>1</v>
      </c>
      <c r="J538" s="121"/>
    </row>
    <row r="539" spans="1:10" ht="13.2">
      <c r="A539" s="16" t="s">
        <v>1963</v>
      </c>
      <c r="B539" s="16">
        <v>22192011</v>
      </c>
      <c r="C539" s="16">
        <v>20210002</v>
      </c>
      <c r="D539" s="19">
        <v>44277</v>
      </c>
      <c r="E539" s="16" t="s">
        <v>2365</v>
      </c>
      <c r="F539" s="16">
        <v>42009103</v>
      </c>
      <c r="G539" s="16" t="s">
        <v>2366</v>
      </c>
      <c r="H539" s="17">
        <v>260</v>
      </c>
      <c r="I539" s="102">
        <v>1</v>
      </c>
      <c r="J539" s="121"/>
    </row>
    <row r="540" spans="1:10" ht="20.399999999999999">
      <c r="A540" s="16" t="s">
        <v>1963</v>
      </c>
      <c r="B540" s="16">
        <v>22192011</v>
      </c>
      <c r="C540" s="16"/>
      <c r="D540" s="19">
        <v>44301</v>
      </c>
      <c r="E540" s="16" t="s">
        <v>2367</v>
      </c>
      <c r="F540" s="16"/>
      <c r="G540" s="16" t="s">
        <v>2364</v>
      </c>
      <c r="H540" s="17">
        <v>1271.8900000000001</v>
      </c>
      <c r="I540" s="102">
        <v>1</v>
      </c>
      <c r="J540" s="121"/>
    </row>
    <row r="541" spans="1:10" ht="13.2">
      <c r="A541" s="16" t="s">
        <v>1963</v>
      </c>
      <c r="B541" s="16">
        <v>22192011</v>
      </c>
      <c r="C541" s="16">
        <v>21421</v>
      </c>
      <c r="D541" s="19">
        <v>44305</v>
      </c>
      <c r="E541" s="16" t="s">
        <v>2368</v>
      </c>
      <c r="F541" s="16">
        <v>14419963</v>
      </c>
      <c r="G541" s="16" t="s">
        <v>2369</v>
      </c>
      <c r="H541" s="17">
        <v>188.5</v>
      </c>
      <c r="I541" s="102">
        <v>1</v>
      </c>
      <c r="J541" s="121"/>
    </row>
    <row r="542" spans="1:10" ht="13.2">
      <c r="A542" s="16" t="s">
        <v>1963</v>
      </c>
      <c r="B542" s="16">
        <v>22192011</v>
      </c>
      <c r="C542" s="16">
        <v>20210404</v>
      </c>
      <c r="D542" s="19">
        <v>44334</v>
      </c>
      <c r="E542" s="16" t="s">
        <v>2370</v>
      </c>
      <c r="F542" s="16">
        <v>51663252</v>
      </c>
      <c r="G542" s="16" t="s">
        <v>2358</v>
      </c>
      <c r="H542" s="17">
        <v>1149.75</v>
      </c>
      <c r="I542" s="102">
        <v>1</v>
      </c>
      <c r="J542" s="121"/>
    </row>
    <row r="543" spans="1:10" ht="13.2">
      <c r="A543" s="16" t="s">
        <v>1963</v>
      </c>
      <c r="B543" s="16">
        <v>22192011</v>
      </c>
      <c r="C543" s="16">
        <v>210402</v>
      </c>
      <c r="D543" s="19">
        <v>44334</v>
      </c>
      <c r="E543" s="16" t="s">
        <v>2371</v>
      </c>
      <c r="F543" s="16">
        <v>47909323</v>
      </c>
      <c r="G543" s="16" t="s">
        <v>2360</v>
      </c>
      <c r="H543" s="17">
        <v>198</v>
      </c>
      <c r="I543" s="102">
        <v>1</v>
      </c>
      <c r="J543" s="121"/>
    </row>
    <row r="544" spans="1:10" ht="13.2">
      <c r="A544" s="16" t="s">
        <v>1963</v>
      </c>
      <c r="B544" s="16">
        <v>22192011</v>
      </c>
      <c r="C544" s="16">
        <v>20210017</v>
      </c>
      <c r="D544" s="19">
        <v>44355</v>
      </c>
      <c r="E544" s="16" t="s">
        <v>2372</v>
      </c>
      <c r="F544" s="16">
        <v>36059714</v>
      </c>
      <c r="G544" s="16" t="s">
        <v>2373</v>
      </c>
      <c r="H544" s="17">
        <v>19.2</v>
      </c>
      <c r="I544" s="102">
        <v>1</v>
      </c>
      <c r="J544" s="121"/>
    </row>
    <row r="545" spans="1:10" ht="13.2">
      <c r="A545" s="16" t="s">
        <v>1963</v>
      </c>
      <c r="B545" s="16">
        <v>22192011</v>
      </c>
      <c r="C545" s="16">
        <v>43921</v>
      </c>
      <c r="D545" s="19">
        <v>44355</v>
      </c>
      <c r="E545" s="16" t="s">
        <v>2374</v>
      </c>
      <c r="F545" s="16">
        <v>14419963</v>
      </c>
      <c r="G545" s="16" t="s">
        <v>2369</v>
      </c>
      <c r="H545" s="17">
        <v>44</v>
      </c>
      <c r="I545" s="102">
        <v>1</v>
      </c>
      <c r="J545" s="121"/>
    </row>
    <row r="546" spans="1:10" ht="13.2">
      <c r="A546" s="16" t="s">
        <v>1963</v>
      </c>
      <c r="B546" s="16">
        <v>22192011</v>
      </c>
      <c r="C546" s="16">
        <v>20210008</v>
      </c>
      <c r="D546" s="19">
        <v>44355</v>
      </c>
      <c r="E546" s="16" t="s">
        <v>2375</v>
      </c>
      <c r="F546" s="16">
        <v>43510469</v>
      </c>
      <c r="G546" s="16" t="s">
        <v>2376</v>
      </c>
      <c r="H546" s="17">
        <v>390.25</v>
      </c>
      <c r="I546" s="102">
        <v>1</v>
      </c>
      <c r="J546" s="121"/>
    </row>
    <row r="547" spans="1:10" ht="13.2">
      <c r="A547" s="16" t="s">
        <v>1963</v>
      </c>
      <c r="B547" s="16">
        <v>22192011</v>
      </c>
      <c r="C547" s="16"/>
      <c r="D547" s="19">
        <v>44355</v>
      </c>
      <c r="E547" s="16" t="s">
        <v>2377</v>
      </c>
      <c r="F547" s="16"/>
      <c r="G547" s="16" t="s">
        <v>2364</v>
      </c>
      <c r="H547" s="17">
        <v>623.54999999999995</v>
      </c>
      <c r="I547" s="102">
        <v>1</v>
      </c>
      <c r="J547" s="121"/>
    </row>
    <row r="548" spans="1:10" ht="13.2">
      <c r="A548" s="16" t="s">
        <v>1963</v>
      </c>
      <c r="B548" s="16">
        <v>22192011</v>
      </c>
      <c r="C548" s="16"/>
      <c r="D548" s="19">
        <v>44355</v>
      </c>
      <c r="E548" s="16" t="s">
        <v>2378</v>
      </c>
      <c r="F548" s="16"/>
      <c r="G548" s="16" t="s">
        <v>2364</v>
      </c>
      <c r="H548" s="17">
        <v>275.77</v>
      </c>
      <c r="I548" s="102">
        <v>1</v>
      </c>
      <c r="J548" s="121"/>
    </row>
    <row r="549" spans="1:10" ht="13.2">
      <c r="A549" s="16" t="s">
        <v>1963</v>
      </c>
      <c r="B549" s="16">
        <v>22192011</v>
      </c>
      <c r="C549" s="16"/>
      <c r="D549" s="19">
        <v>44355</v>
      </c>
      <c r="E549" s="16" t="s">
        <v>2379</v>
      </c>
      <c r="F549" s="16"/>
      <c r="G549" s="16" t="s">
        <v>2364</v>
      </c>
      <c r="H549" s="17">
        <v>443.72</v>
      </c>
      <c r="I549" s="102">
        <v>1</v>
      </c>
      <c r="J549" s="121"/>
    </row>
    <row r="550" spans="1:10" ht="13.2">
      <c r="A550" s="16" t="s">
        <v>1963</v>
      </c>
      <c r="B550" s="16">
        <v>22192011</v>
      </c>
      <c r="C550" s="16">
        <v>20210602</v>
      </c>
      <c r="D550" s="19">
        <v>44356</v>
      </c>
      <c r="E550" s="16" t="s">
        <v>2380</v>
      </c>
      <c r="F550" s="16">
        <v>51663252</v>
      </c>
      <c r="G550" s="16" t="s">
        <v>2358</v>
      </c>
      <c r="H550" s="17">
        <v>300</v>
      </c>
      <c r="I550" s="102">
        <v>1</v>
      </c>
      <c r="J550" s="121"/>
    </row>
    <row r="551" spans="1:10" ht="13.2">
      <c r="A551" s="16" t="s">
        <v>1963</v>
      </c>
      <c r="B551" s="16">
        <v>22192011</v>
      </c>
      <c r="C551" s="16"/>
      <c r="D551" s="19">
        <v>44391</v>
      </c>
      <c r="E551" s="16" t="s">
        <v>2381</v>
      </c>
      <c r="F551" s="16"/>
      <c r="G551" s="16" t="s">
        <v>2364</v>
      </c>
      <c r="H551" s="17">
        <v>850.85</v>
      </c>
      <c r="I551" s="102">
        <v>1</v>
      </c>
      <c r="J551" s="121"/>
    </row>
    <row r="552" spans="1:10" ht="13.2">
      <c r="A552" s="16" t="s">
        <v>1963</v>
      </c>
      <c r="B552" s="16">
        <v>22192011</v>
      </c>
      <c r="C552" s="16"/>
      <c r="D552" s="19">
        <v>44391</v>
      </c>
      <c r="E552" s="16" t="s">
        <v>2382</v>
      </c>
      <c r="F552" s="16"/>
      <c r="G552" s="16" t="s">
        <v>2364</v>
      </c>
      <c r="H552" s="17">
        <v>330.64</v>
      </c>
      <c r="I552" s="102">
        <v>1</v>
      </c>
      <c r="J552" s="121"/>
    </row>
    <row r="553" spans="1:10" ht="13.2">
      <c r="A553" s="16" t="s">
        <v>1963</v>
      </c>
      <c r="B553" s="16">
        <v>22192011</v>
      </c>
      <c r="C553" s="16">
        <v>20210002</v>
      </c>
      <c r="D553" s="19">
        <v>44398</v>
      </c>
      <c r="E553" s="16" t="s">
        <v>2383</v>
      </c>
      <c r="F553" s="16">
        <v>34989030</v>
      </c>
      <c r="G553" s="16" t="s">
        <v>2384</v>
      </c>
      <c r="H553" s="17">
        <v>1300</v>
      </c>
      <c r="I553" s="102">
        <v>1</v>
      </c>
      <c r="J553" s="121"/>
    </row>
    <row r="554" spans="1:10" ht="13.2">
      <c r="A554" s="16" t="s">
        <v>1963</v>
      </c>
      <c r="B554" s="16">
        <v>22192011</v>
      </c>
      <c r="C554" s="16"/>
      <c r="D554" s="19">
        <v>44397</v>
      </c>
      <c r="E554" s="16" t="s">
        <v>2385</v>
      </c>
      <c r="F554" s="16"/>
      <c r="G554" s="16" t="s">
        <v>2364</v>
      </c>
      <c r="H554" s="17">
        <v>379.24</v>
      </c>
      <c r="I554" s="102">
        <v>1</v>
      </c>
      <c r="J554" s="121"/>
    </row>
    <row r="555" spans="1:10" ht="13.2">
      <c r="A555" s="16" t="s">
        <v>1963</v>
      </c>
      <c r="B555" s="16">
        <v>22192011</v>
      </c>
      <c r="C555" s="16">
        <v>20210007</v>
      </c>
      <c r="D555" s="19">
        <v>44424</v>
      </c>
      <c r="E555" s="16" t="s">
        <v>2386</v>
      </c>
      <c r="F555" s="16">
        <v>34989030</v>
      </c>
      <c r="G555" s="16" t="s">
        <v>2384</v>
      </c>
      <c r="H555" s="17">
        <v>850</v>
      </c>
      <c r="I555" s="102">
        <v>1</v>
      </c>
      <c r="J555" s="121"/>
    </row>
    <row r="556" spans="1:10" ht="13.2">
      <c r="A556" s="16" t="s">
        <v>1963</v>
      </c>
      <c r="B556" s="16">
        <v>22192011</v>
      </c>
      <c r="C556" s="16">
        <v>20210004</v>
      </c>
      <c r="D556" s="19">
        <v>44424</v>
      </c>
      <c r="E556" s="16" t="s">
        <v>2387</v>
      </c>
      <c r="F556" s="16">
        <v>34989030</v>
      </c>
      <c r="G556" s="16" t="s">
        <v>2384</v>
      </c>
      <c r="H556" s="17">
        <v>2032.04</v>
      </c>
      <c r="I556" s="102">
        <v>1</v>
      </c>
      <c r="J556" s="121"/>
    </row>
    <row r="557" spans="1:10" ht="13.2">
      <c r="A557" s="16" t="s">
        <v>1963</v>
      </c>
      <c r="B557" s="16">
        <v>22192011</v>
      </c>
      <c r="C557" s="16">
        <v>20210003</v>
      </c>
      <c r="D557" s="19">
        <v>44424</v>
      </c>
      <c r="E557" s="16" t="s">
        <v>2388</v>
      </c>
      <c r="F557" s="16">
        <v>34989030</v>
      </c>
      <c r="G557" s="16" t="s">
        <v>2384</v>
      </c>
      <c r="H557" s="17">
        <v>1346</v>
      </c>
      <c r="I557" s="102">
        <v>1</v>
      </c>
      <c r="J557" s="121"/>
    </row>
    <row r="558" spans="1:10" ht="13.2">
      <c r="A558" s="16" t="s">
        <v>1963</v>
      </c>
      <c r="B558" s="16">
        <v>22192011</v>
      </c>
      <c r="C558" s="16">
        <v>20210006</v>
      </c>
      <c r="D558" s="19">
        <v>44445</v>
      </c>
      <c r="E558" s="16" t="s">
        <v>2389</v>
      </c>
      <c r="F558" s="16">
        <v>34989030</v>
      </c>
      <c r="G558" s="16" t="s">
        <v>2384</v>
      </c>
      <c r="H558" s="17">
        <v>1097</v>
      </c>
      <c r="I558" s="102">
        <v>1</v>
      </c>
      <c r="J558" s="121"/>
    </row>
    <row r="559" spans="1:10" ht="20.399999999999999">
      <c r="A559" s="16" t="s">
        <v>1963</v>
      </c>
      <c r="B559" s="16"/>
      <c r="C559" s="16"/>
      <c r="D559" s="19"/>
      <c r="E559" s="16" t="s">
        <v>1940</v>
      </c>
      <c r="F559" s="16" t="s">
        <v>2391</v>
      </c>
      <c r="G559" s="16" t="s">
        <v>2390</v>
      </c>
      <c r="H559" s="17"/>
      <c r="I559" s="102">
        <v>1</v>
      </c>
      <c r="J559" s="121"/>
    </row>
    <row r="560" spans="1:10" ht="40.799999999999997">
      <c r="A560" s="16" t="s">
        <v>1963</v>
      </c>
      <c r="B560" s="16">
        <v>22192012</v>
      </c>
      <c r="C560" s="16">
        <v>12020086</v>
      </c>
      <c r="D560" s="19">
        <v>44231</v>
      </c>
      <c r="E560" s="16" t="s">
        <v>2392</v>
      </c>
      <c r="F560" s="16">
        <v>47721081</v>
      </c>
      <c r="G560" s="16" t="s">
        <v>2393</v>
      </c>
      <c r="H560" s="17">
        <v>1910</v>
      </c>
      <c r="I560" s="102">
        <v>1</v>
      </c>
      <c r="J560" s="121"/>
    </row>
    <row r="561" spans="1:10" ht="13.2">
      <c r="A561" s="16" t="s">
        <v>1963</v>
      </c>
      <c r="B561" s="16">
        <v>22192012</v>
      </c>
      <c r="C561" s="16">
        <v>3842100042</v>
      </c>
      <c r="D561" s="19">
        <v>44221</v>
      </c>
      <c r="E561" s="16" t="s">
        <v>2394</v>
      </c>
      <c r="F561" s="16">
        <v>326470</v>
      </c>
      <c r="G561" s="16" t="s">
        <v>2395</v>
      </c>
      <c r="H561" s="17">
        <v>742.5</v>
      </c>
      <c r="I561" s="102">
        <v>1</v>
      </c>
      <c r="J561" s="121"/>
    </row>
    <row r="562" spans="1:10" ht="13.2">
      <c r="A562" s="16" t="s">
        <v>1963</v>
      </c>
      <c r="B562" s="16">
        <v>22192012</v>
      </c>
      <c r="C562" s="16">
        <v>3842100119</v>
      </c>
      <c r="D562" s="19">
        <v>44249</v>
      </c>
      <c r="E562" s="16" t="s">
        <v>2396</v>
      </c>
      <c r="F562" s="16">
        <v>326470</v>
      </c>
      <c r="G562" s="16" t="s">
        <v>2395</v>
      </c>
      <c r="H562" s="17">
        <v>742.5</v>
      </c>
      <c r="I562" s="102">
        <v>1</v>
      </c>
      <c r="J562" s="121"/>
    </row>
    <row r="563" spans="1:10" ht="13.2">
      <c r="A563" s="16" t="s">
        <v>1963</v>
      </c>
      <c r="B563" s="16">
        <v>22192012</v>
      </c>
      <c r="C563" s="16">
        <v>3842100195</v>
      </c>
      <c r="D563" s="19">
        <v>44281</v>
      </c>
      <c r="E563" s="16" t="s">
        <v>2397</v>
      </c>
      <c r="F563" s="16">
        <v>326470</v>
      </c>
      <c r="G563" s="16" t="s">
        <v>2395</v>
      </c>
      <c r="H563" s="17">
        <v>742.5</v>
      </c>
      <c r="I563" s="102">
        <v>1</v>
      </c>
      <c r="J563" s="121"/>
    </row>
    <row r="564" spans="1:10" ht="13.2">
      <c r="A564" s="16" t="s">
        <v>1963</v>
      </c>
      <c r="B564" s="16">
        <v>22192012</v>
      </c>
      <c r="C564" s="16">
        <v>21030005</v>
      </c>
      <c r="D564" s="19">
        <v>44281</v>
      </c>
      <c r="E564" s="16" t="s">
        <v>2398</v>
      </c>
      <c r="F564" s="16">
        <v>50780310</v>
      </c>
      <c r="G564" s="16" t="s">
        <v>2399</v>
      </c>
      <c r="H564" s="17">
        <v>96</v>
      </c>
      <c r="I564" s="102">
        <v>1</v>
      </c>
      <c r="J564" s="121"/>
    </row>
    <row r="565" spans="1:10" ht="13.2">
      <c r="A565" s="16" t="s">
        <v>1963</v>
      </c>
      <c r="B565" s="16">
        <v>22192012</v>
      </c>
      <c r="C565" s="16">
        <v>3842100301</v>
      </c>
      <c r="D565" s="19">
        <v>44315</v>
      </c>
      <c r="E565" s="16" t="s">
        <v>2400</v>
      </c>
      <c r="F565" s="16">
        <v>326470</v>
      </c>
      <c r="G565" s="16" t="s">
        <v>2395</v>
      </c>
      <c r="H565" s="17">
        <v>242.5</v>
      </c>
      <c r="I565" s="102">
        <v>1</v>
      </c>
      <c r="J565" s="121"/>
    </row>
    <row r="566" spans="1:10" ht="13.2">
      <c r="A566" s="16" t="s">
        <v>1963</v>
      </c>
      <c r="B566" s="16">
        <v>22192012</v>
      </c>
      <c r="C566" s="16">
        <v>20210006</v>
      </c>
      <c r="D566" s="19">
        <v>44312</v>
      </c>
      <c r="E566" s="16" t="s">
        <v>2401</v>
      </c>
      <c r="F566" s="16">
        <v>53483804</v>
      </c>
      <c r="G566" s="16" t="s">
        <v>2402</v>
      </c>
      <c r="H566" s="17">
        <v>1556</v>
      </c>
      <c r="I566" s="102">
        <v>1</v>
      </c>
      <c r="J566" s="121"/>
    </row>
    <row r="567" spans="1:10" ht="13.2">
      <c r="A567" s="16" t="s">
        <v>1963</v>
      </c>
      <c r="B567" s="16">
        <v>22192012</v>
      </c>
      <c r="C567" s="16">
        <v>210950</v>
      </c>
      <c r="D567" s="19">
        <v>44321</v>
      </c>
      <c r="E567" s="16" t="s">
        <v>2403</v>
      </c>
      <c r="F567" s="16">
        <v>31703747</v>
      </c>
      <c r="G567" s="16" t="s">
        <v>2404</v>
      </c>
      <c r="H567" s="17">
        <v>1418.5</v>
      </c>
      <c r="I567" s="102">
        <v>1</v>
      </c>
      <c r="J567" s="121"/>
    </row>
    <row r="568" spans="1:10" ht="13.2">
      <c r="A568" s="16" t="s">
        <v>1963</v>
      </c>
      <c r="B568" s="16">
        <v>22192012</v>
      </c>
      <c r="C568" s="16">
        <v>3842100483</v>
      </c>
      <c r="D568" s="19">
        <v>44347</v>
      </c>
      <c r="E568" s="16" t="s">
        <v>2405</v>
      </c>
      <c r="F568" s="16">
        <v>326470</v>
      </c>
      <c r="G568" s="16" t="s">
        <v>2395</v>
      </c>
      <c r="H568" s="17">
        <v>242.5</v>
      </c>
      <c r="I568" s="102">
        <v>1</v>
      </c>
      <c r="J568" s="121"/>
    </row>
    <row r="569" spans="1:10" ht="30.6">
      <c r="A569" s="16" t="s">
        <v>1963</v>
      </c>
      <c r="B569" s="16">
        <v>22192012</v>
      </c>
      <c r="C569" s="16">
        <v>12021026</v>
      </c>
      <c r="D569" s="19">
        <v>44356</v>
      </c>
      <c r="E569" s="16" t="s">
        <v>2406</v>
      </c>
      <c r="F569" s="16">
        <v>47721081</v>
      </c>
      <c r="G569" s="16" t="s">
        <v>2393</v>
      </c>
      <c r="H569" s="17">
        <v>3060</v>
      </c>
      <c r="I569" s="102">
        <v>1</v>
      </c>
      <c r="J569" s="121"/>
    </row>
    <row r="570" spans="1:10" ht="13.2">
      <c r="A570" s="16" t="s">
        <v>1963</v>
      </c>
      <c r="B570" s="16">
        <v>22192012</v>
      </c>
      <c r="C570" s="16">
        <v>20214</v>
      </c>
      <c r="D570" s="19">
        <v>44375</v>
      </c>
      <c r="E570" s="16" t="s">
        <v>2407</v>
      </c>
      <c r="F570" s="16">
        <v>52155005</v>
      </c>
      <c r="G570" s="16" t="s">
        <v>2408</v>
      </c>
      <c r="H570" s="17">
        <v>105</v>
      </c>
      <c r="I570" s="102">
        <v>1</v>
      </c>
      <c r="J570" s="121"/>
    </row>
    <row r="571" spans="1:10" ht="13.2">
      <c r="A571" s="16" t="s">
        <v>1963</v>
      </c>
      <c r="B571" s="16">
        <v>22192012</v>
      </c>
      <c r="C571" s="16">
        <v>20210011</v>
      </c>
      <c r="D571" s="19">
        <v>44391</v>
      </c>
      <c r="E571" s="16" t="s">
        <v>2409</v>
      </c>
      <c r="F571" s="16">
        <v>53483804</v>
      </c>
      <c r="G571" s="16" t="s">
        <v>2402</v>
      </c>
      <c r="H571" s="17">
        <v>410</v>
      </c>
      <c r="I571" s="102">
        <v>1</v>
      </c>
      <c r="J571" s="121"/>
    </row>
    <row r="572" spans="1:10" ht="20.399999999999999">
      <c r="A572" s="16" t="s">
        <v>1963</v>
      </c>
      <c r="B572" s="16">
        <v>22192012</v>
      </c>
      <c r="C572" s="16">
        <v>2021002</v>
      </c>
      <c r="D572" s="19">
        <v>44399</v>
      </c>
      <c r="E572" s="16" t="s">
        <v>2410</v>
      </c>
      <c r="F572" s="16">
        <v>44844948</v>
      </c>
      <c r="G572" s="16" t="s">
        <v>2411</v>
      </c>
      <c r="H572" s="17">
        <v>3840</v>
      </c>
      <c r="I572" s="102">
        <v>1</v>
      </c>
      <c r="J572" s="121"/>
    </row>
    <row r="573" spans="1:10" ht="13.2">
      <c r="A573" s="16" t="s">
        <v>1963</v>
      </c>
      <c r="B573" s="16">
        <v>22192012</v>
      </c>
      <c r="C573" s="16">
        <v>20210014</v>
      </c>
      <c r="D573" s="19">
        <v>44433</v>
      </c>
      <c r="E573" s="16" t="s">
        <v>2412</v>
      </c>
      <c r="F573" s="16">
        <v>53483804</v>
      </c>
      <c r="G573" s="16" t="s">
        <v>2402</v>
      </c>
      <c r="H573" s="17">
        <v>900</v>
      </c>
      <c r="I573" s="102">
        <v>1</v>
      </c>
      <c r="J573" s="121"/>
    </row>
    <row r="574" spans="1:10" ht="13.2">
      <c r="A574" s="16" t="s">
        <v>1963</v>
      </c>
      <c r="B574" s="16"/>
      <c r="C574" s="16"/>
      <c r="D574" s="19"/>
      <c r="E574" s="16" t="s">
        <v>1940</v>
      </c>
      <c r="F574" s="16" t="s">
        <v>2414</v>
      </c>
      <c r="G574" s="16" t="s">
        <v>2413</v>
      </c>
      <c r="H574" s="17"/>
      <c r="I574" s="102">
        <v>1</v>
      </c>
      <c r="J574" s="121"/>
    </row>
    <row r="575" spans="1:10" ht="20.399999999999999">
      <c r="A575" s="16" t="s">
        <v>1963</v>
      </c>
      <c r="B575" s="16">
        <v>22192013</v>
      </c>
      <c r="C575" s="16">
        <v>202020</v>
      </c>
      <c r="D575" s="19">
        <v>44201</v>
      </c>
      <c r="E575" s="16" t="s">
        <v>2415</v>
      </c>
      <c r="F575" s="16">
        <v>893137</v>
      </c>
      <c r="G575" s="16" t="s">
        <v>2416</v>
      </c>
      <c r="H575" s="17">
        <v>510.16</v>
      </c>
      <c r="I575" s="102">
        <v>1</v>
      </c>
      <c r="J575" s="121"/>
    </row>
    <row r="576" spans="1:10" ht="20.399999999999999">
      <c r="A576" s="16" t="s">
        <v>1963</v>
      </c>
      <c r="B576" s="16">
        <v>22192013</v>
      </c>
      <c r="C576" s="16">
        <v>212020</v>
      </c>
      <c r="D576" s="19">
        <v>44214</v>
      </c>
      <c r="E576" s="16" t="s">
        <v>2417</v>
      </c>
      <c r="F576" s="16">
        <v>893137</v>
      </c>
      <c r="G576" s="16" t="s">
        <v>2416</v>
      </c>
      <c r="H576" s="17">
        <v>643.67999999999995</v>
      </c>
      <c r="I576" s="102">
        <v>1</v>
      </c>
      <c r="J576" s="121"/>
    </row>
    <row r="577" spans="1:10" ht="20.399999999999999">
      <c r="A577" s="16" t="s">
        <v>1963</v>
      </c>
      <c r="B577" s="16">
        <v>22192013</v>
      </c>
      <c r="C577" s="16">
        <v>242020</v>
      </c>
      <c r="D577" s="19">
        <v>44214</v>
      </c>
      <c r="E577" s="16" t="s">
        <v>2417</v>
      </c>
      <c r="F577" s="16">
        <v>893137</v>
      </c>
      <c r="G577" s="16" t="s">
        <v>2416</v>
      </c>
      <c r="H577" s="17">
        <v>633.72</v>
      </c>
      <c r="I577" s="102">
        <v>1</v>
      </c>
      <c r="J577" s="121"/>
    </row>
    <row r="578" spans="1:10" ht="13.2">
      <c r="A578" s="16" t="s">
        <v>1963</v>
      </c>
      <c r="B578" s="16">
        <v>22192013</v>
      </c>
      <c r="C578" s="16">
        <v>210030</v>
      </c>
      <c r="D578" s="19">
        <v>44214</v>
      </c>
      <c r="E578" s="16" t="s">
        <v>2418</v>
      </c>
      <c r="F578" s="16">
        <v>50159445</v>
      </c>
      <c r="G578" s="16" t="s">
        <v>2419</v>
      </c>
      <c r="H578" s="17">
        <v>510</v>
      </c>
      <c r="I578" s="102">
        <v>1</v>
      </c>
      <c r="J578" s="121"/>
    </row>
    <row r="579" spans="1:10" ht="13.2">
      <c r="A579" s="16" t="s">
        <v>1963</v>
      </c>
      <c r="B579" s="16">
        <v>22192013</v>
      </c>
      <c r="C579" s="16">
        <v>210039</v>
      </c>
      <c r="D579" s="19">
        <v>44221</v>
      </c>
      <c r="E579" s="16" t="s">
        <v>2418</v>
      </c>
      <c r="F579" s="16">
        <v>50159445</v>
      </c>
      <c r="G579" s="16" t="s">
        <v>2419</v>
      </c>
      <c r="H579" s="17">
        <v>495</v>
      </c>
      <c r="I579" s="102">
        <v>1</v>
      </c>
      <c r="J579" s="121"/>
    </row>
    <row r="580" spans="1:10" ht="13.2">
      <c r="A580" s="16" t="s">
        <v>1963</v>
      </c>
      <c r="B580" s="16">
        <v>22192013</v>
      </c>
      <c r="C580" s="16">
        <v>210077</v>
      </c>
      <c r="D580" s="19">
        <v>44230</v>
      </c>
      <c r="E580" s="16" t="s">
        <v>2420</v>
      </c>
      <c r="F580" s="16">
        <v>50159445</v>
      </c>
      <c r="G580" s="16" t="s">
        <v>2419</v>
      </c>
      <c r="H580" s="17">
        <v>495</v>
      </c>
      <c r="I580" s="102">
        <v>1</v>
      </c>
      <c r="J580" s="121"/>
    </row>
    <row r="581" spans="1:10" ht="13.2">
      <c r="A581" s="16" t="s">
        <v>1963</v>
      </c>
      <c r="B581" s="16">
        <v>22192013</v>
      </c>
      <c r="C581" s="16">
        <v>210142</v>
      </c>
      <c r="D581" s="19">
        <v>44242</v>
      </c>
      <c r="E581" s="16" t="s">
        <v>2420</v>
      </c>
      <c r="F581" s="16">
        <v>50159445</v>
      </c>
      <c r="G581" s="16" t="s">
        <v>2419</v>
      </c>
      <c r="H581" s="17">
        <v>750</v>
      </c>
      <c r="I581" s="102">
        <v>1</v>
      </c>
      <c r="J581" s="121"/>
    </row>
    <row r="582" spans="1:10" ht="13.2">
      <c r="A582" s="16" t="s">
        <v>1963</v>
      </c>
      <c r="B582" s="16">
        <v>22192013</v>
      </c>
      <c r="C582" s="16">
        <v>20210332</v>
      </c>
      <c r="D582" s="19">
        <v>44280</v>
      </c>
      <c r="E582" s="16" t="s">
        <v>2421</v>
      </c>
      <c r="F582" s="16">
        <v>36416738</v>
      </c>
      <c r="G582" s="16" t="s">
        <v>2027</v>
      </c>
      <c r="H582" s="17">
        <v>818</v>
      </c>
      <c r="I582" s="102">
        <v>1</v>
      </c>
      <c r="J582" s="121"/>
    </row>
    <row r="583" spans="1:10" ht="13.2">
      <c r="A583" s="16" t="s">
        <v>1963</v>
      </c>
      <c r="B583" s="16">
        <v>22192013</v>
      </c>
      <c r="C583" s="16">
        <v>210244</v>
      </c>
      <c r="D583" s="19">
        <v>44285</v>
      </c>
      <c r="E583" s="16" t="s">
        <v>2422</v>
      </c>
      <c r="F583" s="16">
        <v>50159445</v>
      </c>
      <c r="G583" s="16" t="s">
        <v>2419</v>
      </c>
      <c r="H583" s="17">
        <v>995</v>
      </c>
      <c r="I583" s="102">
        <v>1</v>
      </c>
      <c r="J583" s="121"/>
    </row>
    <row r="584" spans="1:10" ht="13.2">
      <c r="A584" s="16" t="s">
        <v>1963</v>
      </c>
      <c r="B584" s="16">
        <v>22192013</v>
      </c>
      <c r="C584" s="16">
        <v>74210032</v>
      </c>
      <c r="D584" s="19">
        <v>44299</v>
      </c>
      <c r="E584" s="16" t="s">
        <v>2423</v>
      </c>
      <c r="F584" s="16">
        <v>6223524</v>
      </c>
      <c r="G584" s="16" t="s">
        <v>2424</v>
      </c>
      <c r="H584" s="17">
        <v>821.15</v>
      </c>
      <c r="I584" s="102">
        <v>1</v>
      </c>
      <c r="J584" s="121"/>
    </row>
    <row r="585" spans="1:10" ht="13.2">
      <c r="A585" s="16" t="s">
        <v>1963</v>
      </c>
      <c r="B585" s="16">
        <v>22192013</v>
      </c>
      <c r="C585" s="16">
        <v>210277</v>
      </c>
      <c r="D585" s="19">
        <v>44315</v>
      </c>
      <c r="E585" s="16" t="s">
        <v>2425</v>
      </c>
      <c r="F585" s="16">
        <v>50159445</v>
      </c>
      <c r="G585" s="16" t="s">
        <v>2419</v>
      </c>
      <c r="H585" s="17">
        <v>1005</v>
      </c>
      <c r="I585" s="102">
        <v>1</v>
      </c>
      <c r="J585" s="121"/>
    </row>
    <row r="586" spans="1:10" ht="13.2">
      <c r="A586" s="16" t="s">
        <v>1963</v>
      </c>
      <c r="B586" s="16">
        <v>22192013</v>
      </c>
      <c r="C586" s="16">
        <v>74210039</v>
      </c>
      <c r="D586" s="19">
        <v>44328</v>
      </c>
      <c r="E586" s="16" t="s">
        <v>2426</v>
      </c>
      <c r="F586" s="16">
        <v>6223524</v>
      </c>
      <c r="G586" s="16" t="s">
        <v>2424</v>
      </c>
      <c r="H586" s="17">
        <v>216.67</v>
      </c>
      <c r="I586" s="102">
        <v>1</v>
      </c>
      <c r="J586" s="121"/>
    </row>
    <row r="587" spans="1:10" ht="13.2">
      <c r="A587" s="16" t="s">
        <v>1963</v>
      </c>
      <c r="B587" s="16">
        <v>22192013</v>
      </c>
      <c r="C587" s="16">
        <v>74210053</v>
      </c>
      <c r="D587" s="19">
        <v>44328</v>
      </c>
      <c r="E587" s="16" t="s">
        <v>2427</v>
      </c>
      <c r="F587" s="16">
        <v>6223524</v>
      </c>
      <c r="G587" s="16" t="s">
        <v>2424</v>
      </c>
      <c r="H587" s="17">
        <v>388.32</v>
      </c>
      <c r="I587" s="102">
        <v>1</v>
      </c>
      <c r="J587" s="121"/>
    </row>
    <row r="588" spans="1:10" ht="13.2">
      <c r="A588" s="16" t="s">
        <v>1963</v>
      </c>
      <c r="B588" s="16">
        <v>22192013</v>
      </c>
      <c r="C588" s="16">
        <v>20210004</v>
      </c>
      <c r="D588" s="19">
        <v>44369</v>
      </c>
      <c r="E588" s="16" t="s">
        <v>2428</v>
      </c>
      <c r="F588" s="16">
        <v>52161579</v>
      </c>
      <c r="G588" s="16" t="s">
        <v>2429</v>
      </c>
      <c r="H588" s="17">
        <v>643</v>
      </c>
      <c r="I588" s="102">
        <v>1</v>
      </c>
      <c r="J588" s="121"/>
    </row>
    <row r="589" spans="1:10" ht="13.2">
      <c r="A589" s="16" t="s">
        <v>1963</v>
      </c>
      <c r="B589" s="16">
        <v>22192013</v>
      </c>
      <c r="C589" s="16">
        <v>20210005</v>
      </c>
      <c r="D589" s="19">
        <v>44369</v>
      </c>
      <c r="E589" s="16" t="s">
        <v>2430</v>
      </c>
      <c r="F589" s="16">
        <v>52161579</v>
      </c>
      <c r="G589" s="16" t="s">
        <v>2429</v>
      </c>
      <c r="H589" s="17">
        <v>458</v>
      </c>
      <c r="I589" s="102">
        <v>1</v>
      </c>
      <c r="J589" s="121"/>
    </row>
    <row r="590" spans="1:10" ht="13.2">
      <c r="A590" s="16" t="s">
        <v>1963</v>
      </c>
      <c r="B590" s="16">
        <v>22192013</v>
      </c>
      <c r="C590" s="16">
        <v>210288</v>
      </c>
      <c r="D590" s="19">
        <v>44350</v>
      </c>
      <c r="E590" s="16" t="s">
        <v>2430</v>
      </c>
      <c r="F590" s="16">
        <v>50159445</v>
      </c>
      <c r="G590" s="16" t="s">
        <v>2419</v>
      </c>
      <c r="H590" s="17">
        <v>1005</v>
      </c>
      <c r="I590" s="102">
        <v>1</v>
      </c>
      <c r="J590" s="121"/>
    </row>
    <row r="591" spans="1:10" ht="13.2">
      <c r="A591" s="16" t="s">
        <v>1963</v>
      </c>
      <c r="B591" s="16">
        <v>22192013</v>
      </c>
      <c r="C591" s="16">
        <v>74210073</v>
      </c>
      <c r="D591" s="19">
        <v>44350</v>
      </c>
      <c r="E591" s="16" t="s">
        <v>2431</v>
      </c>
      <c r="F591" s="16">
        <v>6223524</v>
      </c>
      <c r="G591" s="16" t="s">
        <v>2424</v>
      </c>
      <c r="H591" s="17">
        <v>291.12</v>
      </c>
      <c r="I591" s="102">
        <v>1</v>
      </c>
      <c r="J591" s="121"/>
    </row>
    <row r="592" spans="1:10" ht="13.2">
      <c r="A592" s="16" t="s">
        <v>1963</v>
      </c>
      <c r="B592" s="16">
        <v>22192013</v>
      </c>
      <c r="C592" s="16">
        <v>20110532</v>
      </c>
      <c r="D592" s="19">
        <v>44389</v>
      </c>
      <c r="E592" s="16" t="s">
        <v>2432</v>
      </c>
      <c r="F592" s="16">
        <v>47089547</v>
      </c>
      <c r="G592" s="16" t="s">
        <v>2433</v>
      </c>
      <c r="H592" s="17">
        <v>582</v>
      </c>
      <c r="I592" s="102">
        <v>1</v>
      </c>
      <c r="J592" s="121"/>
    </row>
    <row r="593" spans="1:10" ht="13.2">
      <c r="A593" s="16" t="s">
        <v>1963</v>
      </c>
      <c r="B593" s="16">
        <v>22192013</v>
      </c>
      <c r="C593" s="16" t="s">
        <v>2434</v>
      </c>
      <c r="D593" s="19">
        <v>44368</v>
      </c>
      <c r="E593" s="16" t="s">
        <v>2435</v>
      </c>
      <c r="F593" s="16">
        <v>50842773</v>
      </c>
      <c r="G593" s="16" t="s">
        <v>2436</v>
      </c>
      <c r="H593" s="17">
        <v>743</v>
      </c>
      <c r="I593" s="102">
        <v>1</v>
      </c>
      <c r="J593" s="121"/>
    </row>
    <row r="594" spans="1:10" ht="13.2">
      <c r="A594" s="16" t="s">
        <v>1963</v>
      </c>
      <c r="B594" s="16">
        <v>22192013</v>
      </c>
      <c r="C594" s="16">
        <v>20210006</v>
      </c>
      <c r="D594" s="19">
        <v>44399</v>
      </c>
      <c r="E594" s="16" t="s">
        <v>2437</v>
      </c>
      <c r="F594" s="16">
        <v>52161579</v>
      </c>
      <c r="G594" s="16" t="s">
        <v>2429</v>
      </c>
      <c r="H594" s="17">
        <v>590</v>
      </c>
      <c r="I594" s="102">
        <v>1</v>
      </c>
      <c r="J594" s="121"/>
    </row>
    <row r="595" spans="1:10" ht="13.2">
      <c r="A595" s="16" t="s">
        <v>1963</v>
      </c>
      <c r="B595" s="16">
        <v>22192013</v>
      </c>
      <c r="C595" s="16">
        <v>20210003</v>
      </c>
      <c r="D595" s="19">
        <v>44393</v>
      </c>
      <c r="E595" s="16" t="s">
        <v>2437</v>
      </c>
      <c r="F595" s="16">
        <v>51441152</v>
      </c>
      <c r="G595" s="16" t="s">
        <v>2438</v>
      </c>
      <c r="H595" s="17">
        <v>590</v>
      </c>
      <c r="I595" s="102">
        <v>1</v>
      </c>
      <c r="J595" s="121"/>
    </row>
    <row r="596" spans="1:10" ht="13.2">
      <c r="A596" s="16" t="s">
        <v>1963</v>
      </c>
      <c r="B596" s="16">
        <v>22192013</v>
      </c>
      <c r="C596" s="16" t="s">
        <v>2439</v>
      </c>
      <c r="D596" s="19">
        <v>44393</v>
      </c>
      <c r="E596" s="16" t="s">
        <v>2437</v>
      </c>
      <c r="F596" s="16">
        <v>50842773</v>
      </c>
      <c r="G596" s="16" t="s">
        <v>2436</v>
      </c>
      <c r="H596" s="17">
        <v>556</v>
      </c>
      <c r="I596" s="102">
        <v>1</v>
      </c>
      <c r="J596" s="121"/>
    </row>
    <row r="597" spans="1:10" ht="13.2">
      <c r="A597" s="16" t="s">
        <v>1963</v>
      </c>
      <c r="B597" s="16">
        <v>22192013</v>
      </c>
      <c r="C597" s="16">
        <v>20110552</v>
      </c>
      <c r="D597" s="19">
        <v>44398</v>
      </c>
      <c r="E597" s="16" t="s">
        <v>2440</v>
      </c>
      <c r="F597" s="16">
        <v>47089547</v>
      </c>
      <c r="G597" s="16" t="s">
        <v>2433</v>
      </c>
      <c r="H597" s="17">
        <v>335.9</v>
      </c>
      <c r="I597" s="102">
        <v>1</v>
      </c>
      <c r="J597" s="121"/>
    </row>
    <row r="598" spans="1:10" ht="13.2">
      <c r="A598" s="16" t="s">
        <v>1963</v>
      </c>
      <c r="B598" s="16">
        <v>22192013</v>
      </c>
      <c r="C598" s="16" t="s">
        <v>2441</v>
      </c>
      <c r="D598" s="19">
        <v>44456</v>
      </c>
      <c r="E598" s="16" t="s">
        <v>2442</v>
      </c>
      <c r="F598" s="16">
        <v>50842773</v>
      </c>
      <c r="G598" s="16" t="s">
        <v>2436</v>
      </c>
      <c r="H598" s="17">
        <v>556</v>
      </c>
      <c r="I598" s="102">
        <v>1</v>
      </c>
      <c r="J598" s="121"/>
    </row>
    <row r="599" spans="1:10" ht="13.2">
      <c r="A599" s="16" t="s">
        <v>1963</v>
      </c>
      <c r="B599" s="16">
        <v>22192013</v>
      </c>
      <c r="C599" s="16">
        <v>20210009</v>
      </c>
      <c r="D599" s="19">
        <v>44456</v>
      </c>
      <c r="E599" s="16" t="s">
        <v>2442</v>
      </c>
      <c r="F599" s="16">
        <v>52161579</v>
      </c>
      <c r="G599" s="16" t="s">
        <v>2443</v>
      </c>
      <c r="H599" s="17">
        <v>413</v>
      </c>
      <c r="I599" s="102">
        <v>1</v>
      </c>
      <c r="J599" s="121"/>
    </row>
    <row r="600" spans="1:10" ht="13.2">
      <c r="A600" s="16" t="s">
        <v>1963</v>
      </c>
      <c r="B600" s="16">
        <v>22192013</v>
      </c>
      <c r="C600" s="16">
        <v>74210172</v>
      </c>
      <c r="D600" s="19">
        <v>44488</v>
      </c>
      <c r="E600" s="16" t="s">
        <v>2444</v>
      </c>
      <c r="F600" s="16">
        <v>6223524</v>
      </c>
      <c r="G600" s="16" t="s">
        <v>2424</v>
      </c>
      <c r="H600" s="17">
        <v>305.27999999999997</v>
      </c>
      <c r="I600" s="102">
        <v>1</v>
      </c>
      <c r="J600" s="121"/>
    </row>
    <row r="601" spans="1:10" ht="13.2">
      <c r="A601" s="16" t="s">
        <v>1963</v>
      </c>
      <c r="B601" s="16">
        <v>22192013</v>
      </c>
      <c r="C601" s="16">
        <v>20210006</v>
      </c>
      <c r="D601" s="19">
        <v>44495</v>
      </c>
      <c r="E601" s="16" t="s">
        <v>2445</v>
      </c>
      <c r="F601" s="16">
        <v>51441152</v>
      </c>
      <c r="G601" s="16" t="s">
        <v>2438</v>
      </c>
      <c r="H601" s="17">
        <v>420</v>
      </c>
      <c r="I601" s="102">
        <v>1</v>
      </c>
      <c r="J601" s="121"/>
    </row>
    <row r="602" spans="1:10" ht="13.2">
      <c r="A602" s="16" t="s">
        <v>1963</v>
      </c>
      <c r="B602" s="16">
        <v>22192013</v>
      </c>
      <c r="C602" s="16" t="s">
        <v>2446</v>
      </c>
      <c r="D602" s="19">
        <v>44495</v>
      </c>
      <c r="E602" s="16" t="s">
        <v>2447</v>
      </c>
      <c r="F602" s="16">
        <v>50842773</v>
      </c>
      <c r="G602" s="16" t="s">
        <v>2436</v>
      </c>
      <c r="H602" s="17">
        <v>546</v>
      </c>
      <c r="I602" s="102">
        <v>1</v>
      </c>
      <c r="J602" s="121"/>
    </row>
    <row r="603" spans="1:10" ht="13.2">
      <c r="A603" s="16" t="s">
        <v>1963</v>
      </c>
      <c r="B603" s="335" t="s">
        <v>4520</v>
      </c>
      <c r="C603" s="335"/>
      <c r="D603" s="19"/>
      <c r="E603" s="335" t="s">
        <v>1940</v>
      </c>
      <c r="F603" s="335"/>
      <c r="G603" s="335" t="s">
        <v>4521</v>
      </c>
      <c r="H603" s="336"/>
      <c r="I603" s="102">
        <v>1</v>
      </c>
      <c r="J603" s="121"/>
    </row>
    <row r="604" spans="1:10" ht="20.399999999999999">
      <c r="A604" s="16" t="s">
        <v>1963</v>
      </c>
      <c r="B604" s="335">
        <v>22192014</v>
      </c>
      <c r="C604" s="335">
        <v>32021</v>
      </c>
      <c r="D604" s="19">
        <v>44257</v>
      </c>
      <c r="E604" s="335" t="s">
        <v>8083</v>
      </c>
      <c r="F604" s="335">
        <v>42266017</v>
      </c>
      <c r="G604" s="335" t="s">
        <v>8084</v>
      </c>
      <c r="H604" s="336">
        <v>1162.2</v>
      </c>
      <c r="I604" s="102">
        <v>1</v>
      </c>
      <c r="J604" s="121"/>
    </row>
    <row r="605" spans="1:10" ht="20.399999999999999">
      <c r="A605" s="16" t="s">
        <v>1963</v>
      </c>
      <c r="B605" s="335">
        <v>22192014</v>
      </c>
      <c r="C605" s="335">
        <v>42021</v>
      </c>
      <c r="D605" s="19">
        <v>44313</v>
      </c>
      <c r="E605" s="335" t="s">
        <v>8085</v>
      </c>
      <c r="F605" s="335">
        <v>42266017</v>
      </c>
      <c r="G605" s="335" t="s">
        <v>8084</v>
      </c>
      <c r="H605" s="336">
        <v>156</v>
      </c>
      <c r="I605" s="102">
        <v>1</v>
      </c>
      <c r="J605" s="121"/>
    </row>
    <row r="606" spans="1:10" ht="20.399999999999999">
      <c r="A606" s="16" t="s">
        <v>1963</v>
      </c>
      <c r="B606" s="335">
        <v>22192014</v>
      </c>
      <c r="C606" s="335">
        <v>2021019</v>
      </c>
      <c r="D606" s="19">
        <v>44342</v>
      </c>
      <c r="E606" s="335" t="s">
        <v>8086</v>
      </c>
      <c r="F606" s="335">
        <v>31397719</v>
      </c>
      <c r="G606" s="335" t="s">
        <v>8087</v>
      </c>
      <c r="H606" s="336">
        <v>2080</v>
      </c>
      <c r="I606" s="102">
        <v>1</v>
      </c>
      <c r="J606" s="121"/>
    </row>
    <row r="607" spans="1:10" ht="20.399999999999999">
      <c r="A607" s="16" t="s">
        <v>1963</v>
      </c>
      <c r="B607" s="335">
        <v>22192014</v>
      </c>
      <c r="C607" s="335">
        <v>2021019</v>
      </c>
      <c r="D607" s="19">
        <v>44384</v>
      </c>
      <c r="E607" s="335" t="s">
        <v>8086</v>
      </c>
      <c r="F607" s="335">
        <v>31397719</v>
      </c>
      <c r="G607" s="335" t="s">
        <v>8087</v>
      </c>
      <c r="H607" s="336">
        <v>2000</v>
      </c>
      <c r="I607" s="102">
        <v>1</v>
      </c>
      <c r="J607" s="121"/>
    </row>
    <row r="608" spans="1:10" ht="13.2">
      <c r="A608" s="16" t="s">
        <v>1963</v>
      </c>
      <c r="B608" s="335">
        <v>22192014</v>
      </c>
      <c r="C608" s="335">
        <v>202001113</v>
      </c>
      <c r="D608" s="19">
        <v>44362</v>
      </c>
      <c r="E608" s="335" t="s">
        <v>8088</v>
      </c>
      <c r="F608" s="335">
        <v>69471851</v>
      </c>
      <c r="G608" s="335" t="s">
        <v>8089</v>
      </c>
      <c r="H608" s="336">
        <v>610</v>
      </c>
      <c r="I608" s="102">
        <v>1</v>
      </c>
      <c r="J608" s="121"/>
    </row>
    <row r="609" spans="1:10" ht="20.399999999999999">
      <c r="A609" s="16" t="s">
        <v>1963</v>
      </c>
      <c r="B609" s="335">
        <v>22192014</v>
      </c>
      <c r="C609" s="335">
        <v>60021</v>
      </c>
      <c r="D609" s="19">
        <v>44399</v>
      </c>
      <c r="E609" s="335" t="s">
        <v>8090</v>
      </c>
      <c r="F609" s="335">
        <v>14419963</v>
      </c>
      <c r="G609" s="335" t="s">
        <v>8091</v>
      </c>
      <c r="H609" s="336">
        <v>666.5</v>
      </c>
      <c r="I609" s="102">
        <v>1</v>
      </c>
      <c r="J609" s="121"/>
    </row>
    <row r="610" spans="1:10" ht="20.399999999999999">
      <c r="A610" s="16" t="s">
        <v>1963</v>
      </c>
      <c r="B610" s="335">
        <v>22192014</v>
      </c>
      <c r="C610" s="335">
        <v>2021032</v>
      </c>
      <c r="D610" s="19">
        <v>44313</v>
      </c>
      <c r="E610" s="335" t="s">
        <v>8092</v>
      </c>
      <c r="F610" s="335">
        <v>36849880</v>
      </c>
      <c r="G610" s="335" t="s">
        <v>3216</v>
      </c>
      <c r="H610" s="336">
        <v>362.88</v>
      </c>
      <c r="I610" s="102">
        <v>1</v>
      </c>
      <c r="J610" s="121"/>
    </row>
    <row r="611" spans="1:10" ht="20.399999999999999">
      <c r="A611" s="16" t="s">
        <v>1963</v>
      </c>
      <c r="B611" s="335">
        <v>22192014</v>
      </c>
      <c r="C611" s="335">
        <v>22121</v>
      </c>
      <c r="D611" s="19">
        <v>44399</v>
      </c>
      <c r="E611" s="335" t="s">
        <v>8093</v>
      </c>
      <c r="F611" s="335">
        <v>14419963</v>
      </c>
      <c r="G611" s="335" t="s">
        <v>8091</v>
      </c>
      <c r="H611" s="336">
        <v>223.45</v>
      </c>
      <c r="I611" s="102">
        <v>1</v>
      </c>
      <c r="J611" s="121"/>
    </row>
    <row r="612" spans="1:10" ht="20.399999999999999">
      <c r="A612" s="16" t="s">
        <v>1963</v>
      </c>
      <c r="B612" s="335">
        <v>22192014</v>
      </c>
      <c r="C612" s="335">
        <v>10821</v>
      </c>
      <c r="D612" s="19">
        <v>44257</v>
      </c>
      <c r="E612" s="335" t="s">
        <v>8094</v>
      </c>
      <c r="F612" s="335">
        <v>14419963</v>
      </c>
      <c r="G612" s="335" t="s">
        <v>8091</v>
      </c>
      <c r="H612" s="336">
        <v>688.6</v>
      </c>
      <c r="I612" s="102">
        <v>1</v>
      </c>
      <c r="J612" s="121"/>
    </row>
    <row r="613" spans="1:10" ht="20.399999999999999">
      <c r="A613" s="16" t="s">
        <v>1963</v>
      </c>
      <c r="B613" s="335">
        <v>22192014</v>
      </c>
      <c r="C613" s="335">
        <v>2021019</v>
      </c>
      <c r="D613" s="19">
        <v>44451</v>
      </c>
      <c r="E613" s="335" t="s">
        <v>8086</v>
      </c>
      <c r="F613" s="335">
        <v>31397719</v>
      </c>
      <c r="G613" s="335" t="s">
        <v>8087</v>
      </c>
      <c r="H613" s="336">
        <v>2000</v>
      </c>
      <c r="I613" s="102">
        <v>1</v>
      </c>
      <c r="J613" s="121"/>
    </row>
    <row r="614" spans="1:10" ht="20.399999999999999">
      <c r="A614" s="16" t="s">
        <v>1963</v>
      </c>
      <c r="B614" s="335">
        <v>22192014</v>
      </c>
      <c r="C614" s="335">
        <v>2021019</v>
      </c>
      <c r="D614" s="19">
        <v>44469</v>
      </c>
      <c r="E614" s="335" t="s">
        <v>8086</v>
      </c>
      <c r="F614" s="335">
        <v>31397719</v>
      </c>
      <c r="G614" s="335" t="s">
        <v>8087</v>
      </c>
      <c r="H614" s="336">
        <v>1000</v>
      </c>
      <c r="I614" s="102">
        <v>1</v>
      </c>
      <c r="J614" s="121"/>
    </row>
    <row r="615" spans="1:10" ht="20.399999999999999">
      <c r="A615" s="16" t="s">
        <v>1963</v>
      </c>
      <c r="B615" s="335">
        <v>22192014</v>
      </c>
      <c r="C615" s="335">
        <v>202112152</v>
      </c>
      <c r="D615" s="19">
        <v>44455</v>
      </c>
      <c r="E615" s="335" t="s">
        <v>8095</v>
      </c>
      <c r="F615" s="335">
        <v>9263489</v>
      </c>
      <c r="G615" s="335" t="s">
        <v>8096</v>
      </c>
      <c r="H615" s="336">
        <v>610</v>
      </c>
      <c r="I615" s="102">
        <v>1</v>
      </c>
      <c r="J615" s="121"/>
    </row>
    <row r="616" spans="1:10" ht="20.399999999999999">
      <c r="A616" s="16" t="s">
        <v>1963</v>
      </c>
      <c r="B616" s="335">
        <v>22192014</v>
      </c>
      <c r="C616" s="335">
        <v>202112152</v>
      </c>
      <c r="D616" s="19">
        <v>44469</v>
      </c>
      <c r="E616" s="335" t="s">
        <v>8095</v>
      </c>
      <c r="F616" s="335">
        <v>9263489</v>
      </c>
      <c r="G616" s="335" t="s">
        <v>8096</v>
      </c>
      <c r="H616" s="336">
        <v>500</v>
      </c>
      <c r="I616" s="102">
        <v>1</v>
      </c>
      <c r="J616" s="121"/>
    </row>
    <row r="617" spans="1:10" ht="20.399999999999999">
      <c r="A617" s="16" t="s">
        <v>1963</v>
      </c>
      <c r="B617" s="335">
        <v>22192014</v>
      </c>
      <c r="C617" s="335">
        <v>202112152</v>
      </c>
      <c r="D617" s="19">
        <v>44474</v>
      </c>
      <c r="E617" s="335" t="s">
        <v>8095</v>
      </c>
      <c r="F617" s="335">
        <v>9263489</v>
      </c>
      <c r="G617" s="335" t="s">
        <v>8096</v>
      </c>
      <c r="H617" s="336">
        <v>649</v>
      </c>
      <c r="I617" s="102">
        <v>1</v>
      </c>
      <c r="J617" s="121"/>
    </row>
    <row r="618" spans="1:10" ht="20.399999999999999">
      <c r="A618" s="16" t="s">
        <v>1963</v>
      </c>
      <c r="B618" s="335">
        <v>22192014</v>
      </c>
      <c r="C618" s="335">
        <v>2021019</v>
      </c>
      <c r="D618" s="19">
        <v>44482</v>
      </c>
      <c r="E618" s="335" t="s">
        <v>8086</v>
      </c>
      <c r="F618" s="335">
        <v>31397719</v>
      </c>
      <c r="G618" s="335" t="s">
        <v>8087</v>
      </c>
      <c r="H618" s="336">
        <v>500</v>
      </c>
      <c r="I618" s="102">
        <v>1</v>
      </c>
      <c r="J618" s="121"/>
    </row>
    <row r="619" spans="1:10" ht="20.399999999999999">
      <c r="A619" s="16" t="s">
        <v>1963</v>
      </c>
      <c r="B619" s="335">
        <v>22192014</v>
      </c>
      <c r="C619" s="335">
        <v>2021003</v>
      </c>
      <c r="D619" s="19">
        <v>44448</v>
      </c>
      <c r="E619" s="335" t="s">
        <v>8097</v>
      </c>
      <c r="F619" s="335">
        <v>46708693</v>
      </c>
      <c r="G619" s="335" t="s">
        <v>8098</v>
      </c>
      <c r="H619" s="336">
        <v>1500</v>
      </c>
      <c r="I619" s="102">
        <v>1</v>
      </c>
      <c r="J619" s="339"/>
    </row>
    <row r="620" spans="1:10" ht="20.399999999999999">
      <c r="A620" s="16" t="s">
        <v>1963</v>
      </c>
      <c r="B620" s="335">
        <v>22192014</v>
      </c>
      <c r="C620" s="335">
        <v>2021003</v>
      </c>
      <c r="D620" s="19">
        <v>44452</v>
      </c>
      <c r="E620" s="335" t="s">
        <v>8097</v>
      </c>
      <c r="F620" s="335">
        <v>46708693</v>
      </c>
      <c r="G620" s="335" t="s">
        <v>8098</v>
      </c>
      <c r="H620" s="336">
        <f>1500-394.63</f>
        <v>1105.3699999999999</v>
      </c>
      <c r="I620" s="102">
        <v>1</v>
      </c>
      <c r="J620" s="339"/>
    </row>
    <row r="621" spans="1:10" ht="13.2">
      <c r="A621" s="16" t="s">
        <v>1963</v>
      </c>
      <c r="B621" s="16">
        <v>22192015</v>
      </c>
      <c r="C621" s="16"/>
      <c r="D621" s="19"/>
      <c r="E621" s="16" t="s">
        <v>1940</v>
      </c>
      <c r="F621" s="16" t="s">
        <v>2448</v>
      </c>
      <c r="G621" s="16" t="s">
        <v>2449</v>
      </c>
      <c r="H621" s="17"/>
      <c r="I621" s="102">
        <v>1</v>
      </c>
      <c r="J621" s="121"/>
    </row>
    <row r="622" spans="1:10" ht="13.2">
      <c r="A622" s="16" t="s">
        <v>1963</v>
      </c>
      <c r="B622" s="16">
        <v>22192015</v>
      </c>
      <c r="C622" s="16">
        <v>2020026</v>
      </c>
      <c r="D622" s="19">
        <v>44207</v>
      </c>
      <c r="E622" s="16" t="s">
        <v>2450</v>
      </c>
      <c r="F622" s="16">
        <v>37058169</v>
      </c>
      <c r="G622" s="16" t="s">
        <v>2451</v>
      </c>
      <c r="H622" s="17">
        <v>2010</v>
      </c>
      <c r="I622" s="102">
        <v>1</v>
      </c>
      <c r="J622" s="121"/>
    </row>
    <row r="623" spans="1:10" ht="13.2">
      <c r="A623" s="16" t="s">
        <v>1963</v>
      </c>
      <c r="B623" s="16">
        <v>22192015</v>
      </c>
      <c r="C623" s="16">
        <v>202104</v>
      </c>
      <c r="D623" s="19">
        <v>44349</v>
      </c>
      <c r="E623" s="16" t="s">
        <v>2430</v>
      </c>
      <c r="F623" s="16">
        <v>37058169</v>
      </c>
      <c r="G623" s="16" t="s">
        <v>2451</v>
      </c>
      <c r="H623" s="17">
        <v>2453.9899999999998</v>
      </c>
      <c r="I623" s="102">
        <v>1</v>
      </c>
      <c r="J623" s="121"/>
    </row>
    <row r="624" spans="1:10" ht="13.2">
      <c r="A624" s="16" t="s">
        <v>1963</v>
      </c>
      <c r="B624" s="16">
        <v>22192015</v>
      </c>
      <c r="C624" s="16">
        <v>2021088</v>
      </c>
      <c r="D624" s="19">
        <v>44363</v>
      </c>
      <c r="E624" s="16" t="s">
        <v>2452</v>
      </c>
      <c r="F624" s="16">
        <v>36849880</v>
      </c>
      <c r="G624" s="16" t="s">
        <v>2018</v>
      </c>
      <c r="H624" s="17">
        <v>188</v>
      </c>
      <c r="I624" s="102">
        <v>1</v>
      </c>
      <c r="J624" s="121"/>
    </row>
    <row r="625" spans="1:10" ht="13.2">
      <c r="A625" s="16" t="s">
        <v>1963</v>
      </c>
      <c r="B625" s="16">
        <v>22192015</v>
      </c>
      <c r="C625" s="16">
        <v>202109</v>
      </c>
      <c r="D625" s="19">
        <v>44413</v>
      </c>
      <c r="E625" s="16" t="s">
        <v>2453</v>
      </c>
      <c r="F625" s="16">
        <v>37058169</v>
      </c>
      <c r="G625" s="16" t="s">
        <v>2451</v>
      </c>
      <c r="H625" s="17">
        <v>3000</v>
      </c>
      <c r="I625" s="102">
        <v>1</v>
      </c>
      <c r="J625" s="121"/>
    </row>
    <row r="626" spans="1:10" ht="13.2">
      <c r="A626" s="16" t="s">
        <v>1963</v>
      </c>
      <c r="B626" s="16">
        <v>22192015</v>
      </c>
      <c r="C626" s="16">
        <v>21150</v>
      </c>
      <c r="D626" s="19">
        <v>44446</v>
      </c>
      <c r="E626" s="16" t="s">
        <v>2454</v>
      </c>
      <c r="F626" s="16">
        <v>51747921</v>
      </c>
      <c r="G626" s="16" t="s">
        <v>2455</v>
      </c>
      <c r="H626" s="17">
        <v>309.41000000000003</v>
      </c>
      <c r="I626" s="102">
        <v>1</v>
      </c>
      <c r="J626" s="121"/>
    </row>
    <row r="627" spans="1:10" ht="13.2">
      <c r="A627" s="16" t="s">
        <v>1963</v>
      </c>
      <c r="B627" s="16">
        <v>22192015</v>
      </c>
      <c r="C627" s="16">
        <v>20110705</v>
      </c>
      <c r="D627" s="19">
        <v>44463</v>
      </c>
      <c r="E627" s="16" t="s">
        <v>2456</v>
      </c>
      <c r="F627" s="16">
        <v>47089547</v>
      </c>
      <c r="G627" s="16" t="s">
        <v>2457</v>
      </c>
      <c r="H627" s="17">
        <v>305.8</v>
      </c>
      <c r="I627" s="102">
        <v>1</v>
      </c>
      <c r="J627" s="121"/>
    </row>
    <row r="628" spans="1:10" ht="13.2">
      <c r="A628" s="16" t="s">
        <v>1963</v>
      </c>
      <c r="B628" s="16">
        <v>22192015</v>
      </c>
      <c r="C628" s="16">
        <v>21239</v>
      </c>
      <c r="D628" s="19">
        <v>44469</v>
      </c>
      <c r="E628" s="16" t="s">
        <v>2458</v>
      </c>
      <c r="F628" s="16">
        <v>51747921</v>
      </c>
      <c r="G628" s="16" t="s">
        <v>2455</v>
      </c>
      <c r="H628" s="17">
        <v>124.8</v>
      </c>
      <c r="I628" s="102">
        <v>1</v>
      </c>
      <c r="J628" s="121"/>
    </row>
    <row r="629" spans="1:10" ht="13.2">
      <c r="A629" s="16" t="s">
        <v>1963</v>
      </c>
      <c r="B629" s="16">
        <v>22192015</v>
      </c>
      <c r="C629" s="16">
        <v>202113</v>
      </c>
      <c r="D629" s="19">
        <v>44473</v>
      </c>
      <c r="E629" s="16" t="s">
        <v>2459</v>
      </c>
      <c r="F629" s="16">
        <v>37058169</v>
      </c>
      <c r="G629" s="16" t="s">
        <v>2451</v>
      </c>
      <c r="H629" s="17">
        <v>4005</v>
      </c>
      <c r="I629" s="102">
        <v>1</v>
      </c>
      <c r="J629" s="121"/>
    </row>
    <row r="630" spans="1:10" ht="13.2">
      <c r="A630" s="16" t="s">
        <v>1963</v>
      </c>
      <c r="B630" s="16">
        <v>22192015</v>
      </c>
      <c r="C630" s="16">
        <v>2021193</v>
      </c>
      <c r="D630" s="19">
        <v>44494</v>
      </c>
      <c r="E630" s="16" t="s">
        <v>2460</v>
      </c>
      <c r="F630" s="16">
        <v>36849880</v>
      </c>
      <c r="G630" s="16" t="s">
        <v>2018</v>
      </c>
      <c r="H630" s="17">
        <v>570</v>
      </c>
      <c r="I630" s="102">
        <v>1</v>
      </c>
      <c r="J630" s="121"/>
    </row>
    <row r="631" spans="1:10" ht="13.2">
      <c r="A631" s="16" t="s">
        <v>1963</v>
      </c>
      <c r="B631" s="16">
        <v>22192015</v>
      </c>
      <c r="C631" s="16">
        <v>202114</v>
      </c>
      <c r="D631" s="19">
        <v>44494</v>
      </c>
      <c r="E631" s="16" t="s">
        <v>1332</v>
      </c>
      <c r="F631" s="16">
        <v>37058169</v>
      </c>
      <c r="G631" s="16" t="s">
        <v>2451</v>
      </c>
      <c r="H631" s="17">
        <v>2010</v>
      </c>
      <c r="I631" s="102">
        <v>1</v>
      </c>
      <c r="J631" s="121"/>
    </row>
    <row r="632" spans="1:10" ht="13.2">
      <c r="A632" s="16" t="s">
        <v>1963</v>
      </c>
      <c r="B632" s="16"/>
      <c r="C632" s="16"/>
      <c r="D632" s="19"/>
      <c r="E632" s="16" t="s">
        <v>1940</v>
      </c>
      <c r="F632" s="16" t="s">
        <v>2462</v>
      </c>
      <c r="G632" s="16" t="s">
        <v>2461</v>
      </c>
      <c r="H632" s="17"/>
      <c r="I632" s="102">
        <v>1</v>
      </c>
      <c r="J632" s="121"/>
    </row>
    <row r="633" spans="1:10" ht="13.2">
      <c r="A633" s="16" t="s">
        <v>1963</v>
      </c>
      <c r="B633" s="16">
        <v>22192016</v>
      </c>
      <c r="C633" s="16">
        <v>3022021</v>
      </c>
      <c r="D633" s="19">
        <v>44235</v>
      </c>
      <c r="E633" s="16" t="s">
        <v>2463</v>
      </c>
      <c r="F633" s="16">
        <v>52075826</v>
      </c>
      <c r="G633" s="16" t="s">
        <v>2464</v>
      </c>
      <c r="H633" s="17">
        <v>950</v>
      </c>
      <c r="I633" s="102">
        <v>1</v>
      </c>
      <c r="J633" s="121"/>
    </row>
    <row r="634" spans="1:10" ht="13.2">
      <c r="A634" s="16" t="s">
        <v>1963</v>
      </c>
      <c r="B634" s="16">
        <v>22192016</v>
      </c>
      <c r="C634" s="16">
        <v>2021532865</v>
      </c>
      <c r="D634" s="19">
        <v>44259</v>
      </c>
      <c r="E634" s="16" t="s">
        <v>2465</v>
      </c>
      <c r="F634" s="16">
        <v>26904241</v>
      </c>
      <c r="G634" s="16" t="s">
        <v>2466</v>
      </c>
      <c r="H634" s="17">
        <v>236.98</v>
      </c>
      <c r="I634" s="102">
        <v>1</v>
      </c>
      <c r="J634" s="121"/>
    </row>
    <row r="635" spans="1:10" ht="13.2">
      <c r="A635" s="16" t="s">
        <v>1963</v>
      </c>
      <c r="B635" s="16">
        <v>22192016</v>
      </c>
      <c r="C635" s="16">
        <v>5032021</v>
      </c>
      <c r="D635" s="19">
        <v>44279</v>
      </c>
      <c r="E635" s="16" t="s">
        <v>2467</v>
      </c>
      <c r="F635" s="16">
        <v>52075826</v>
      </c>
      <c r="G635" s="16" t="s">
        <v>2464</v>
      </c>
      <c r="H635" s="17">
        <v>230</v>
      </c>
      <c r="I635" s="102">
        <v>1</v>
      </c>
      <c r="J635" s="121"/>
    </row>
    <row r="636" spans="1:10" ht="13.2">
      <c r="A636" s="16" t="s">
        <v>1963</v>
      </c>
      <c r="B636" s="16">
        <v>22192016</v>
      </c>
      <c r="C636" s="16">
        <v>20032021</v>
      </c>
      <c r="D636" s="19">
        <v>44327</v>
      </c>
      <c r="E636" s="16" t="s">
        <v>2468</v>
      </c>
      <c r="F636" s="16">
        <v>46044710</v>
      </c>
      <c r="G636" s="16" t="s">
        <v>2469</v>
      </c>
      <c r="H636" s="17">
        <v>5000</v>
      </c>
      <c r="I636" s="102">
        <v>1</v>
      </c>
      <c r="J636" s="121"/>
    </row>
    <row r="637" spans="1:10" ht="13.2">
      <c r="A637" s="16" t="s">
        <v>1963</v>
      </c>
      <c r="B637" s="16">
        <v>22192016</v>
      </c>
      <c r="C637" s="16">
        <v>1212012648</v>
      </c>
      <c r="D637" s="19">
        <v>44267</v>
      </c>
      <c r="E637" s="16" t="s">
        <v>2470</v>
      </c>
      <c r="F637" s="16">
        <v>52770222</v>
      </c>
      <c r="G637" s="16" t="s">
        <v>2471</v>
      </c>
      <c r="H637" s="17">
        <v>1001.48</v>
      </c>
      <c r="I637" s="102">
        <v>1</v>
      </c>
      <c r="J637" s="121"/>
    </row>
    <row r="638" spans="1:10" ht="13.2">
      <c r="A638" s="16" t="s">
        <v>1963</v>
      </c>
      <c r="B638" s="16">
        <v>22192016</v>
      </c>
      <c r="C638" s="16"/>
      <c r="D638" s="19"/>
      <c r="E638" s="16"/>
      <c r="F638" s="16"/>
      <c r="G638" s="16"/>
      <c r="H638" s="17"/>
      <c r="I638" s="102">
        <v>1</v>
      </c>
      <c r="J638" s="121"/>
    </row>
    <row r="639" spans="1:10" ht="13.2">
      <c r="A639" s="16" t="s">
        <v>1963</v>
      </c>
      <c r="B639" s="16">
        <v>22192016</v>
      </c>
      <c r="C639" s="16">
        <v>8052021</v>
      </c>
      <c r="D639" s="19">
        <v>44344</v>
      </c>
      <c r="E639" s="16" t="s">
        <v>2472</v>
      </c>
      <c r="F639" s="16">
        <v>52075826</v>
      </c>
      <c r="G639" s="16" t="s">
        <v>2464</v>
      </c>
      <c r="H639" s="17">
        <v>220</v>
      </c>
      <c r="I639" s="102">
        <v>1</v>
      </c>
      <c r="J639" s="121"/>
    </row>
    <row r="640" spans="1:10" ht="13.2">
      <c r="A640" s="16" t="s">
        <v>1963</v>
      </c>
      <c r="B640" s="16">
        <v>22192016</v>
      </c>
      <c r="C640" s="16">
        <v>6062021</v>
      </c>
      <c r="D640" s="19">
        <v>44365</v>
      </c>
      <c r="E640" s="16" t="s">
        <v>2473</v>
      </c>
      <c r="F640" s="16">
        <v>52201899</v>
      </c>
      <c r="G640" s="16" t="s">
        <v>2474</v>
      </c>
      <c r="H640" s="17">
        <v>280</v>
      </c>
      <c r="I640" s="102">
        <v>1</v>
      </c>
      <c r="J640" s="121"/>
    </row>
    <row r="641" spans="1:10" ht="13.2">
      <c r="A641" s="16" t="s">
        <v>1963</v>
      </c>
      <c r="B641" s="16">
        <v>22192016</v>
      </c>
      <c r="C641" s="16">
        <v>11072021</v>
      </c>
      <c r="D641" s="19">
        <v>44392</v>
      </c>
      <c r="E641" s="16" t="s">
        <v>2475</v>
      </c>
      <c r="F641" s="16">
        <v>52075826</v>
      </c>
      <c r="G641" s="16" t="s">
        <v>2464</v>
      </c>
      <c r="H641" s="17">
        <v>600</v>
      </c>
      <c r="I641" s="102">
        <v>1</v>
      </c>
      <c r="J641" s="121"/>
    </row>
    <row r="642" spans="1:10" ht="13.2">
      <c r="A642" s="16" t="s">
        <v>1963</v>
      </c>
      <c r="B642" s="16">
        <v>22192016</v>
      </c>
      <c r="C642" s="16">
        <v>11082021</v>
      </c>
      <c r="D642" s="19">
        <v>44434</v>
      </c>
      <c r="E642" s="16" t="s">
        <v>2476</v>
      </c>
      <c r="F642" s="16">
        <v>52075826</v>
      </c>
      <c r="G642" s="16" t="s">
        <v>2464</v>
      </c>
      <c r="H642" s="17">
        <v>350</v>
      </c>
      <c r="I642" s="102">
        <v>1</v>
      </c>
      <c r="J642" s="121"/>
    </row>
    <row r="643" spans="1:10" ht="13.2">
      <c r="A643" s="16" t="s">
        <v>1963</v>
      </c>
      <c r="B643" s="16">
        <v>22192016</v>
      </c>
      <c r="C643" s="16">
        <v>7410133</v>
      </c>
      <c r="D643" s="19">
        <v>44434</v>
      </c>
      <c r="E643" s="16" t="s">
        <v>2477</v>
      </c>
      <c r="F643" s="16">
        <v>6223524</v>
      </c>
      <c r="G643" s="16" t="s">
        <v>2478</v>
      </c>
      <c r="H643" s="17">
        <v>466.49</v>
      </c>
      <c r="I643" s="102">
        <v>1</v>
      </c>
      <c r="J643" s="121"/>
    </row>
    <row r="644" spans="1:10" ht="13.2">
      <c r="A644" s="16" t="s">
        <v>1963</v>
      </c>
      <c r="B644" s="16">
        <v>22192016</v>
      </c>
      <c r="C644" s="16">
        <v>21000037</v>
      </c>
      <c r="D644" s="19">
        <v>44459</v>
      </c>
      <c r="E644" s="16" t="s">
        <v>2479</v>
      </c>
      <c r="F644" s="16">
        <v>44282869</v>
      </c>
      <c r="G644" s="16" t="s">
        <v>2480</v>
      </c>
      <c r="H644" s="17">
        <v>386.05</v>
      </c>
      <c r="I644" s="102">
        <v>1</v>
      </c>
      <c r="J644" s="121"/>
    </row>
    <row r="645" spans="1:10" ht="13.2">
      <c r="A645" s="16" t="s">
        <v>1963</v>
      </c>
      <c r="B645" s="16">
        <v>22192016</v>
      </c>
      <c r="C645" s="16">
        <v>4092021</v>
      </c>
      <c r="D645" s="19">
        <v>44455</v>
      </c>
      <c r="E645" s="16" t="s">
        <v>2481</v>
      </c>
      <c r="F645" s="16">
        <v>52201899</v>
      </c>
      <c r="G645" s="16" t="s">
        <v>2474</v>
      </c>
      <c r="H645" s="17">
        <v>160</v>
      </c>
      <c r="I645" s="102">
        <v>1</v>
      </c>
      <c r="J645" s="121"/>
    </row>
    <row r="646" spans="1:10" ht="13.2">
      <c r="A646" s="16" t="s">
        <v>1963</v>
      </c>
      <c r="B646" s="16">
        <v>22192016</v>
      </c>
      <c r="C646" s="16">
        <v>6092021</v>
      </c>
      <c r="D646" s="19">
        <v>44455</v>
      </c>
      <c r="E646" s="16" t="s">
        <v>2482</v>
      </c>
      <c r="F646" s="16">
        <v>52075826</v>
      </c>
      <c r="G646" s="16" t="s">
        <v>2464</v>
      </c>
      <c r="H646" s="17">
        <v>460</v>
      </c>
      <c r="I646" s="102">
        <v>1</v>
      </c>
      <c r="J646" s="121"/>
    </row>
    <row r="647" spans="1:10" ht="13.2">
      <c r="A647" s="16" t="s">
        <v>1963</v>
      </c>
      <c r="B647" s="16">
        <v>22192016</v>
      </c>
      <c r="C647" s="16" t="s">
        <v>2483</v>
      </c>
      <c r="D647" s="19">
        <v>44470</v>
      </c>
      <c r="E647" s="16" t="s">
        <v>2484</v>
      </c>
      <c r="F647" s="16">
        <v>26098806</v>
      </c>
      <c r="G647" s="16" t="s">
        <v>2485</v>
      </c>
      <c r="H647" s="17">
        <v>307</v>
      </c>
      <c r="I647" s="102">
        <v>1</v>
      </c>
      <c r="J647" s="121"/>
    </row>
    <row r="648" spans="1:10" ht="13.2">
      <c r="A648" s="16" t="s">
        <v>1963</v>
      </c>
      <c r="B648" s="16">
        <v>22192016</v>
      </c>
      <c r="C648" s="16">
        <v>2102021</v>
      </c>
      <c r="D648" s="19">
        <v>44480</v>
      </c>
      <c r="E648" s="16" t="s">
        <v>2486</v>
      </c>
      <c r="F648" s="16">
        <v>46044710</v>
      </c>
      <c r="G648" s="16" t="s">
        <v>2469</v>
      </c>
      <c r="H648" s="17">
        <v>3100</v>
      </c>
      <c r="I648" s="102">
        <v>1</v>
      </c>
      <c r="J648" s="121"/>
    </row>
    <row r="649" spans="1:10" ht="13.2">
      <c r="A649" s="16" t="s">
        <v>1963</v>
      </c>
      <c r="B649" s="16">
        <v>22192016</v>
      </c>
      <c r="C649" s="16">
        <v>5102021</v>
      </c>
      <c r="D649" s="19">
        <v>44489</v>
      </c>
      <c r="E649" s="16" t="s">
        <v>2487</v>
      </c>
      <c r="F649" s="16">
        <v>52075826</v>
      </c>
      <c r="G649" s="16" t="s">
        <v>2464</v>
      </c>
      <c r="H649" s="17">
        <v>560</v>
      </c>
      <c r="I649" s="102">
        <v>1</v>
      </c>
      <c r="J649" s="121"/>
    </row>
    <row r="650" spans="1:10" ht="13.2">
      <c r="A650" s="16" t="s">
        <v>1963</v>
      </c>
      <c r="B650" s="16">
        <v>22192017</v>
      </c>
      <c r="C650" s="16"/>
      <c r="D650" s="19"/>
      <c r="E650" s="16" t="s">
        <v>1940</v>
      </c>
      <c r="F650" s="16" t="s">
        <v>2489</v>
      </c>
      <c r="G650" s="16" t="s">
        <v>2488</v>
      </c>
      <c r="H650" s="17"/>
      <c r="I650" s="102">
        <v>1</v>
      </c>
      <c r="J650" s="121"/>
    </row>
    <row r="651" spans="1:10" ht="13.2">
      <c r="A651" s="16" t="s">
        <v>1963</v>
      </c>
      <c r="B651" s="16">
        <v>22192017</v>
      </c>
      <c r="C651" s="16">
        <v>20210307</v>
      </c>
      <c r="D651" s="19">
        <v>44259</v>
      </c>
      <c r="E651" s="16" t="s">
        <v>4519</v>
      </c>
      <c r="F651" s="16">
        <v>36416738</v>
      </c>
      <c r="G651" s="16" t="s">
        <v>2027</v>
      </c>
      <c r="H651" s="17">
        <v>893.4</v>
      </c>
      <c r="I651" s="102">
        <v>1</v>
      </c>
      <c r="J651" s="121"/>
    </row>
    <row r="652" spans="1:10" ht="13.2">
      <c r="A652" s="16" t="s">
        <v>1963</v>
      </c>
      <c r="B652" s="16">
        <v>22192017</v>
      </c>
      <c r="C652" s="16">
        <v>10210003</v>
      </c>
      <c r="D652" s="19">
        <v>44410</v>
      </c>
      <c r="E652" s="16" t="s">
        <v>2490</v>
      </c>
      <c r="F652" s="16">
        <v>52163105</v>
      </c>
      <c r="G652" s="16" t="s">
        <v>2491</v>
      </c>
      <c r="H652" s="17">
        <v>805</v>
      </c>
      <c r="I652" s="102">
        <v>1</v>
      </c>
      <c r="J652" s="121"/>
    </row>
    <row r="653" spans="1:10" ht="13.2">
      <c r="A653" s="16" t="s">
        <v>1963</v>
      </c>
      <c r="B653" s="16">
        <v>22192017</v>
      </c>
      <c r="C653" s="16">
        <v>2021005</v>
      </c>
      <c r="D653" s="19">
        <v>44410</v>
      </c>
      <c r="E653" s="16" t="s">
        <v>2492</v>
      </c>
      <c r="F653" s="16">
        <v>51713071</v>
      </c>
      <c r="G653" s="16" t="s">
        <v>2493</v>
      </c>
      <c r="H653" s="17">
        <v>600</v>
      </c>
      <c r="I653" s="102">
        <v>1</v>
      </c>
      <c r="J653" s="121"/>
    </row>
    <row r="654" spans="1:10" ht="13.2">
      <c r="A654" s="16" t="s">
        <v>1963</v>
      </c>
      <c r="B654" s="16">
        <v>22192017</v>
      </c>
      <c r="C654" s="16">
        <v>42021</v>
      </c>
      <c r="D654" s="19">
        <v>44411</v>
      </c>
      <c r="E654" s="16" t="s">
        <v>2490</v>
      </c>
      <c r="F654" s="16">
        <v>51846357</v>
      </c>
      <c r="G654" s="16" t="s">
        <v>2494</v>
      </c>
      <c r="H654" s="17">
        <v>726</v>
      </c>
      <c r="I654" s="102">
        <v>1</v>
      </c>
      <c r="J654" s="121"/>
    </row>
    <row r="655" spans="1:10" ht="13.2">
      <c r="A655" s="16" t="s">
        <v>1963</v>
      </c>
      <c r="B655" s="16">
        <v>22192017</v>
      </c>
      <c r="C655" s="16">
        <v>52021</v>
      </c>
      <c r="D655" s="19">
        <v>44446</v>
      </c>
      <c r="E655" s="16" t="s">
        <v>2495</v>
      </c>
      <c r="F655" s="16">
        <v>51846357</v>
      </c>
      <c r="G655" s="16" t="s">
        <v>2494</v>
      </c>
      <c r="H655" s="17">
        <v>720</v>
      </c>
      <c r="I655" s="102">
        <v>1</v>
      </c>
      <c r="J655" s="121"/>
    </row>
    <row r="656" spans="1:10" ht="13.2">
      <c r="A656" s="16" t="s">
        <v>1963</v>
      </c>
      <c r="B656" s="16">
        <v>22192017</v>
      </c>
      <c r="C656" s="16">
        <v>20210004</v>
      </c>
      <c r="D656" s="19">
        <v>44445</v>
      </c>
      <c r="E656" s="16" t="s">
        <v>2495</v>
      </c>
      <c r="F656" s="16">
        <v>52598217</v>
      </c>
      <c r="G656" s="16" t="s">
        <v>2496</v>
      </c>
      <c r="H656" s="17">
        <v>261</v>
      </c>
      <c r="I656" s="102">
        <v>1</v>
      </c>
      <c r="J656" s="121"/>
    </row>
    <row r="657" spans="1:10" ht="40.799999999999997">
      <c r="A657" s="16" t="s">
        <v>1963</v>
      </c>
      <c r="B657" s="16">
        <v>22192017</v>
      </c>
      <c r="C657" s="16">
        <v>20211232</v>
      </c>
      <c r="D657" s="19">
        <v>44286</v>
      </c>
      <c r="E657" s="16" t="s">
        <v>2497</v>
      </c>
      <c r="F657" s="16">
        <v>31633986</v>
      </c>
      <c r="G657" s="16" t="s">
        <v>2498</v>
      </c>
      <c r="H657" s="17">
        <v>197.89</v>
      </c>
      <c r="I657" s="102">
        <v>1</v>
      </c>
      <c r="J657" s="121"/>
    </row>
    <row r="658" spans="1:10" ht="20.399999999999999">
      <c r="A658" s="16" t="s">
        <v>1963</v>
      </c>
      <c r="B658" s="16">
        <v>22192017</v>
      </c>
      <c r="C658" s="16">
        <v>2021001</v>
      </c>
      <c r="D658" s="19">
        <v>44287</v>
      </c>
      <c r="E658" s="16" t="s">
        <v>2499</v>
      </c>
      <c r="F658" s="16">
        <v>51713071</v>
      </c>
      <c r="G658" s="16" t="s">
        <v>2493</v>
      </c>
      <c r="H658" s="17">
        <v>600</v>
      </c>
      <c r="I658" s="102">
        <v>1</v>
      </c>
      <c r="J658" s="121"/>
    </row>
    <row r="659" spans="1:10" ht="20.399999999999999">
      <c r="A659" s="16" t="s">
        <v>1963</v>
      </c>
      <c r="B659" s="16">
        <v>22192017</v>
      </c>
      <c r="C659" s="16">
        <v>2021030</v>
      </c>
      <c r="D659" s="19">
        <v>44315</v>
      </c>
      <c r="E659" s="16" t="s">
        <v>2500</v>
      </c>
      <c r="F659" s="16">
        <v>48268216</v>
      </c>
      <c r="G659" s="16" t="s">
        <v>2501</v>
      </c>
      <c r="H659" s="17">
        <v>136.38</v>
      </c>
      <c r="I659" s="102">
        <v>1</v>
      </c>
      <c r="J659" s="121"/>
    </row>
    <row r="660" spans="1:10" ht="13.2">
      <c r="A660" s="16" t="s">
        <v>1963</v>
      </c>
      <c r="B660" s="16">
        <v>22192017</v>
      </c>
      <c r="C660" s="16" t="s">
        <v>2502</v>
      </c>
      <c r="D660" s="19">
        <v>44293</v>
      </c>
      <c r="E660" s="16" t="s">
        <v>2503</v>
      </c>
      <c r="F660" s="16">
        <v>26763028</v>
      </c>
      <c r="G660" s="16" t="s">
        <v>2504</v>
      </c>
      <c r="H660" s="17">
        <v>146.41</v>
      </c>
      <c r="I660" s="102">
        <v>1</v>
      </c>
      <c r="J660" s="121"/>
    </row>
    <row r="661" spans="1:10" ht="13.2">
      <c r="A661" s="16" t="s">
        <v>1963</v>
      </c>
      <c r="B661" s="16">
        <v>22192017</v>
      </c>
      <c r="C661" s="16" t="s">
        <v>2505</v>
      </c>
      <c r="D661" s="19">
        <v>44319</v>
      </c>
      <c r="E661" s="16" t="s">
        <v>2506</v>
      </c>
      <c r="F661" s="16">
        <v>51846357</v>
      </c>
      <c r="G661" s="16" t="s">
        <v>2494</v>
      </c>
      <c r="H661" s="17">
        <v>102</v>
      </c>
      <c r="I661" s="102">
        <v>1</v>
      </c>
      <c r="J661" s="121"/>
    </row>
    <row r="662" spans="1:10" ht="13.2">
      <c r="A662" s="16" t="s">
        <v>1963</v>
      </c>
      <c r="B662" s="16">
        <v>22192017</v>
      </c>
      <c r="C662" s="16">
        <v>20210001</v>
      </c>
      <c r="D662" s="19">
        <v>44322</v>
      </c>
      <c r="E662" s="16" t="s">
        <v>2506</v>
      </c>
      <c r="F662" s="16">
        <v>51851113</v>
      </c>
      <c r="G662" s="16" t="s">
        <v>2507</v>
      </c>
      <c r="H662" s="17">
        <v>60</v>
      </c>
      <c r="I662" s="102">
        <v>1</v>
      </c>
      <c r="J662" s="121"/>
    </row>
    <row r="663" spans="1:10" ht="20.399999999999999">
      <c r="A663" s="16" t="s">
        <v>1963</v>
      </c>
      <c r="B663" s="16">
        <v>22192017</v>
      </c>
      <c r="C663" s="16">
        <v>2021002</v>
      </c>
      <c r="D663" s="19">
        <v>44319</v>
      </c>
      <c r="E663" s="16" t="s">
        <v>2508</v>
      </c>
      <c r="F663" s="16">
        <v>34075038</v>
      </c>
      <c r="G663" s="16" t="s">
        <v>2493</v>
      </c>
      <c r="H663" s="17">
        <v>600</v>
      </c>
      <c r="I663" s="102">
        <v>1</v>
      </c>
      <c r="J663" s="121"/>
    </row>
    <row r="664" spans="1:10" ht="13.2">
      <c r="A664" s="16" t="s">
        <v>1963</v>
      </c>
      <c r="B664" s="16">
        <v>22192017</v>
      </c>
      <c r="C664" s="16">
        <v>74210046</v>
      </c>
      <c r="D664" s="19">
        <v>44320</v>
      </c>
      <c r="E664" s="16" t="s">
        <v>2509</v>
      </c>
      <c r="F664" s="16">
        <v>34075038</v>
      </c>
      <c r="G664" s="16" t="s">
        <v>2362</v>
      </c>
      <c r="H664" s="17">
        <v>374.76</v>
      </c>
      <c r="I664" s="102">
        <v>1</v>
      </c>
      <c r="J664" s="121"/>
    </row>
    <row r="665" spans="1:10" ht="13.2">
      <c r="A665" s="16" t="s">
        <v>1963</v>
      </c>
      <c r="B665" s="16">
        <v>22192017</v>
      </c>
      <c r="C665" s="16">
        <v>20210002</v>
      </c>
      <c r="D665" s="19">
        <v>44348</v>
      </c>
      <c r="E665" s="16" t="s">
        <v>2510</v>
      </c>
      <c r="F665" s="16">
        <v>51851113</v>
      </c>
      <c r="G665" s="16" t="s">
        <v>2507</v>
      </c>
      <c r="H665" s="17">
        <v>168</v>
      </c>
      <c r="I665" s="102">
        <v>1</v>
      </c>
      <c r="J665" s="121"/>
    </row>
    <row r="666" spans="1:10" ht="13.2">
      <c r="A666" s="16" t="s">
        <v>1963</v>
      </c>
      <c r="B666" s="16">
        <v>22192017</v>
      </c>
      <c r="C666" s="16">
        <v>20210001</v>
      </c>
      <c r="D666" s="19">
        <v>44348</v>
      </c>
      <c r="E666" s="16" t="s">
        <v>2510</v>
      </c>
      <c r="F666" s="16">
        <v>52598217</v>
      </c>
      <c r="G666" s="16" t="s">
        <v>2496</v>
      </c>
      <c r="H666" s="17">
        <v>249</v>
      </c>
      <c r="I666" s="102">
        <v>1</v>
      </c>
      <c r="J666" s="121"/>
    </row>
    <row r="667" spans="1:10" ht="20.399999999999999">
      <c r="A667" s="16" t="s">
        <v>1963</v>
      </c>
      <c r="B667" s="16">
        <v>22192017</v>
      </c>
      <c r="C667" s="16">
        <v>2021003</v>
      </c>
      <c r="D667" s="19">
        <v>44348</v>
      </c>
      <c r="E667" s="16" t="s">
        <v>2511</v>
      </c>
      <c r="F667" s="16">
        <v>34075038</v>
      </c>
      <c r="G667" s="16" t="s">
        <v>2493</v>
      </c>
      <c r="H667" s="17">
        <v>600</v>
      </c>
      <c r="I667" s="102">
        <v>1</v>
      </c>
      <c r="J667" s="121"/>
    </row>
    <row r="668" spans="1:10" ht="13.2">
      <c r="A668" s="16" t="s">
        <v>1963</v>
      </c>
      <c r="B668" s="16">
        <v>22192017</v>
      </c>
      <c r="C668" s="16">
        <v>22021</v>
      </c>
      <c r="D668" s="19">
        <v>44350</v>
      </c>
      <c r="E668" s="16" t="s">
        <v>2510</v>
      </c>
      <c r="F668" s="16">
        <v>51846357</v>
      </c>
      <c r="G668" s="16" t="s">
        <v>2494</v>
      </c>
      <c r="H668" s="17">
        <v>618</v>
      </c>
      <c r="I668" s="102">
        <v>1</v>
      </c>
      <c r="J668" s="121"/>
    </row>
    <row r="669" spans="1:10" ht="13.2">
      <c r="A669" s="16" t="s">
        <v>1963</v>
      </c>
      <c r="B669" s="16">
        <v>22192017</v>
      </c>
      <c r="C669" s="16">
        <v>10210001</v>
      </c>
      <c r="D669" s="19">
        <v>44351</v>
      </c>
      <c r="E669" s="16" t="s">
        <v>2510</v>
      </c>
      <c r="F669" s="16">
        <v>52163105</v>
      </c>
      <c r="G669" s="16" t="s">
        <v>2512</v>
      </c>
      <c r="H669" s="17">
        <v>444</v>
      </c>
      <c r="I669" s="102">
        <v>1</v>
      </c>
      <c r="J669" s="121"/>
    </row>
    <row r="670" spans="1:10" ht="13.2">
      <c r="A670" s="16" t="s">
        <v>1963</v>
      </c>
      <c r="B670" s="16">
        <v>22192017</v>
      </c>
      <c r="C670" s="16">
        <v>74210087</v>
      </c>
      <c r="D670" s="19">
        <v>44368</v>
      </c>
      <c r="E670" s="16" t="s">
        <v>2509</v>
      </c>
      <c r="F670" s="16">
        <v>34075038</v>
      </c>
      <c r="G670" s="16" t="s">
        <v>2362</v>
      </c>
      <c r="H670" s="17">
        <v>374.76</v>
      </c>
      <c r="I670" s="102">
        <v>1</v>
      </c>
      <c r="J670" s="121"/>
    </row>
    <row r="671" spans="1:10" ht="13.2">
      <c r="A671" s="16" t="s">
        <v>1963</v>
      </c>
      <c r="B671" s="16">
        <v>22192017</v>
      </c>
      <c r="C671" s="16">
        <v>20210003</v>
      </c>
      <c r="D671" s="19">
        <v>44376</v>
      </c>
      <c r="E671" s="16" t="s">
        <v>2513</v>
      </c>
      <c r="F671" s="16">
        <v>51851113</v>
      </c>
      <c r="G671" s="16" t="s">
        <v>2507</v>
      </c>
      <c r="H671" s="17">
        <v>192</v>
      </c>
      <c r="I671" s="102">
        <v>1</v>
      </c>
      <c r="J671" s="121"/>
    </row>
    <row r="672" spans="1:10" ht="20.399999999999999">
      <c r="A672" s="16" t="s">
        <v>1963</v>
      </c>
      <c r="B672" s="16">
        <v>22192017</v>
      </c>
      <c r="C672" s="16">
        <v>2021004</v>
      </c>
      <c r="D672" s="19">
        <v>44378</v>
      </c>
      <c r="E672" s="16" t="s">
        <v>2514</v>
      </c>
      <c r="F672" s="16">
        <v>34075038</v>
      </c>
      <c r="G672" s="16" t="s">
        <v>2493</v>
      </c>
      <c r="H672" s="17">
        <v>600</v>
      </c>
      <c r="I672" s="102">
        <v>1</v>
      </c>
      <c r="J672" s="121"/>
    </row>
    <row r="673" spans="1:12" ht="13.2">
      <c r="A673" s="16" t="s">
        <v>1963</v>
      </c>
      <c r="B673" s="16">
        <v>22192017</v>
      </c>
      <c r="C673" s="16">
        <v>20210002</v>
      </c>
      <c r="D673" s="19">
        <v>44378</v>
      </c>
      <c r="E673" s="16" t="s">
        <v>2513</v>
      </c>
      <c r="F673" s="16">
        <v>52598217</v>
      </c>
      <c r="G673" s="16" t="s">
        <v>2496</v>
      </c>
      <c r="H673" s="17">
        <v>246</v>
      </c>
      <c r="I673" s="102">
        <v>1</v>
      </c>
      <c r="J673" s="121"/>
    </row>
    <row r="674" spans="1:12" ht="13.2">
      <c r="A674" s="16" t="s">
        <v>1963</v>
      </c>
      <c r="B674" s="16">
        <v>22192017</v>
      </c>
      <c r="C674" s="16">
        <v>10210001</v>
      </c>
      <c r="D674" s="19">
        <v>44383</v>
      </c>
      <c r="E674" s="16" t="s">
        <v>2513</v>
      </c>
      <c r="F674" s="16">
        <v>52163105</v>
      </c>
      <c r="G674" s="16" t="s">
        <v>2512</v>
      </c>
      <c r="H674" s="17">
        <v>336</v>
      </c>
      <c r="I674" s="102">
        <v>1</v>
      </c>
      <c r="J674" s="121"/>
    </row>
    <row r="675" spans="1:12" ht="13.2">
      <c r="A675" s="16" t="s">
        <v>1963</v>
      </c>
      <c r="B675" s="16">
        <v>22192017</v>
      </c>
      <c r="C675" s="16">
        <v>32021</v>
      </c>
      <c r="D675" s="19">
        <v>44387</v>
      </c>
      <c r="E675" s="16" t="s">
        <v>2513</v>
      </c>
      <c r="F675" s="16">
        <v>51846357</v>
      </c>
      <c r="G675" s="16" t="s">
        <v>2494</v>
      </c>
      <c r="H675" s="17">
        <v>720</v>
      </c>
      <c r="I675" s="102">
        <v>1</v>
      </c>
      <c r="J675" s="121"/>
    </row>
    <row r="676" spans="1:12" ht="13.2">
      <c r="A676" s="16" t="s">
        <v>1963</v>
      </c>
      <c r="B676" s="16">
        <v>22192017</v>
      </c>
      <c r="C676" s="16">
        <v>1322021</v>
      </c>
      <c r="D676" s="19">
        <v>44391</v>
      </c>
      <c r="E676" s="16" t="s">
        <v>2515</v>
      </c>
      <c r="F676" s="16">
        <v>36262706</v>
      </c>
      <c r="G676" s="16" t="s">
        <v>2516</v>
      </c>
      <c r="H676" s="17">
        <v>263</v>
      </c>
      <c r="I676" s="102">
        <v>1</v>
      </c>
      <c r="J676" s="121"/>
    </row>
    <row r="677" spans="1:12" ht="20.399999999999999">
      <c r="A677" s="16" t="s">
        <v>1963</v>
      </c>
      <c r="B677" s="16">
        <v>22192017</v>
      </c>
      <c r="C677" s="16">
        <v>74210106</v>
      </c>
      <c r="D677" s="19">
        <v>44398</v>
      </c>
      <c r="E677" s="16" t="s">
        <v>2517</v>
      </c>
      <c r="F677" s="16">
        <v>34075038</v>
      </c>
      <c r="G677" s="16" t="s">
        <v>2362</v>
      </c>
      <c r="H677" s="17">
        <v>300.48</v>
      </c>
      <c r="I677" s="102">
        <v>1</v>
      </c>
      <c r="J677" s="121"/>
    </row>
    <row r="678" spans="1:12" ht="13.2">
      <c r="A678" s="16" t="s">
        <v>1963</v>
      </c>
      <c r="B678" s="16">
        <v>22192017</v>
      </c>
      <c r="C678" s="16">
        <v>20210004</v>
      </c>
      <c r="D678" s="19">
        <v>44410</v>
      </c>
      <c r="E678" s="16" t="s">
        <v>2518</v>
      </c>
      <c r="F678" s="16">
        <v>51851113</v>
      </c>
      <c r="G678" s="16" t="s">
        <v>2507</v>
      </c>
      <c r="H678" s="17">
        <f>485-186.08</f>
        <v>298.91999999999996</v>
      </c>
      <c r="I678" s="102">
        <v>1</v>
      </c>
      <c r="J678" s="121"/>
      <c r="K678" s="334"/>
      <c r="L678" s="334"/>
    </row>
    <row r="679" spans="1:12" ht="13.2">
      <c r="A679" s="16" t="s">
        <v>1963</v>
      </c>
      <c r="B679" s="16"/>
      <c r="C679" s="16"/>
      <c r="D679" s="19"/>
      <c r="E679" s="16" t="s">
        <v>1940</v>
      </c>
      <c r="F679" s="16" t="s">
        <v>2520</v>
      </c>
      <c r="G679" s="16" t="s">
        <v>2519</v>
      </c>
      <c r="H679" s="17"/>
      <c r="I679" s="102">
        <v>1</v>
      </c>
      <c r="J679" s="121"/>
    </row>
    <row r="680" spans="1:12" ht="20.399999999999999">
      <c r="A680" s="16" t="s">
        <v>1963</v>
      </c>
      <c r="B680" s="16">
        <v>22192018</v>
      </c>
      <c r="C680" s="16" t="s">
        <v>2529</v>
      </c>
      <c r="D680" s="19">
        <v>44320</v>
      </c>
      <c r="E680" s="16" t="s">
        <v>2530</v>
      </c>
      <c r="F680" s="16">
        <v>41131401</v>
      </c>
      <c r="G680" s="16" t="s">
        <v>2531</v>
      </c>
      <c r="H680" s="17">
        <v>400</v>
      </c>
      <c r="I680" s="102">
        <v>1</v>
      </c>
      <c r="J680" s="121"/>
    </row>
    <row r="681" spans="1:12" ht="20.399999999999999">
      <c r="A681" s="16" t="s">
        <v>1963</v>
      </c>
      <c r="B681" s="16">
        <v>22192018</v>
      </c>
      <c r="C681" s="16">
        <v>1614500361</v>
      </c>
      <c r="D681" s="19">
        <v>44329</v>
      </c>
      <c r="E681" s="16" t="s">
        <v>2532</v>
      </c>
      <c r="F681" s="16">
        <v>36807702</v>
      </c>
      <c r="G681" s="16" t="s">
        <v>2522</v>
      </c>
      <c r="H681" s="17">
        <v>508.2</v>
      </c>
      <c r="I681" s="102">
        <v>1</v>
      </c>
      <c r="J681" s="121"/>
    </row>
    <row r="682" spans="1:12" ht="20.399999999999999">
      <c r="A682" s="16" t="s">
        <v>1963</v>
      </c>
      <c r="B682" s="16">
        <v>22192018</v>
      </c>
      <c r="C682" s="16">
        <v>1614103822</v>
      </c>
      <c r="D682" s="19">
        <v>44329</v>
      </c>
      <c r="E682" s="16" t="s">
        <v>2533</v>
      </c>
      <c r="F682" s="16">
        <v>36807702</v>
      </c>
      <c r="G682" s="16" t="s">
        <v>2522</v>
      </c>
      <c r="H682" s="17">
        <v>277.89999999999998</v>
      </c>
      <c r="I682" s="102">
        <v>1</v>
      </c>
      <c r="J682" s="121"/>
    </row>
    <row r="683" spans="1:12" ht="20.399999999999999">
      <c r="A683" s="16" t="s">
        <v>1963</v>
      </c>
      <c r="B683" s="16">
        <v>22192018</v>
      </c>
      <c r="C683" s="16" t="s">
        <v>2534</v>
      </c>
      <c r="D683" s="19">
        <v>44350</v>
      </c>
      <c r="E683" s="16" t="s">
        <v>2535</v>
      </c>
      <c r="F683" s="16">
        <v>41131401</v>
      </c>
      <c r="G683" s="16" t="s">
        <v>2531</v>
      </c>
      <c r="H683" s="17">
        <v>500</v>
      </c>
      <c r="I683" s="102">
        <v>1</v>
      </c>
      <c r="J683" s="121"/>
    </row>
    <row r="684" spans="1:12" ht="20.399999999999999">
      <c r="A684" s="16" t="s">
        <v>1963</v>
      </c>
      <c r="B684" s="16">
        <v>22192018</v>
      </c>
      <c r="C684" s="16">
        <v>1614500361</v>
      </c>
      <c r="D684" s="19">
        <v>44329</v>
      </c>
      <c r="E684" s="16" t="s">
        <v>2536</v>
      </c>
      <c r="F684" s="16">
        <v>36807702</v>
      </c>
      <c r="G684" s="16" t="s">
        <v>2522</v>
      </c>
      <c r="H684" s="17">
        <v>508.2</v>
      </c>
      <c r="I684" s="102">
        <v>1</v>
      </c>
      <c r="J684" s="121"/>
    </row>
    <row r="685" spans="1:12" ht="20.399999999999999">
      <c r="A685" s="16" t="s">
        <v>1963</v>
      </c>
      <c r="B685" s="16">
        <v>22192018</v>
      </c>
      <c r="C685" s="16">
        <v>1614103822</v>
      </c>
      <c r="D685" s="19">
        <v>44329</v>
      </c>
      <c r="E685" s="16" t="s">
        <v>2537</v>
      </c>
      <c r="F685" s="16">
        <v>36807702</v>
      </c>
      <c r="G685" s="16" t="s">
        <v>2522</v>
      </c>
      <c r="H685" s="17">
        <v>277.89999999999998</v>
      </c>
      <c r="I685" s="102">
        <v>1</v>
      </c>
      <c r="J685" s="121"/>
    </row>
    <row r="686" spans="1:12" ht="20.399999999999999">
      <c r="A686" s="16" t="s">
        <v>1963</v>
      </c>
      <c r="B686" s="16">
        <v>22192018</v>
      </c>
      <c r="C686" s="16" t="s">
        <v>2538</v>
      </c>
      <c r="D686" s="19">
        <v>44376</v>
      </c>
      <c r="E686" s="16" t="s">
        <v>2539</v>
      </c>
      <c r="F686" s="16">
        <v>35591099</v>
      </c>
      <c r="G686" s="16" t="s">
        <v>2018</v>
      </c>
      <c r="H686" s="17">
        <v>2200.62</v>
      </c>
      <c r="I686" s="102">
        <v>1</v>
      </c>
      <c r="J686" s="121"/>
    </row>
    <row r="687" spans="1:12" ht="20.399999999999999">
      <c r="A687" s="16" t="s">
        <v>1963</v>
      </c>
      <c r="B687" s="16">
        <v>22192018</v>
      </c>
      <c r="C687" s="16" t="s">
        <v>2540</v>
      </c>
      <c r="D687" s="19">
        <v>44377</v>
      </c>
      <c r="E687" s="16" t="s">
        <v>2541</v>
      </c>
      <c r="F687" s="16">
        <v>41131401</v>
      </c>
      <c r="G687" s="16" t="s">
        <v>2531</v>
      </c>
      <c r="H687" s="17">
        <v>500</v>
      </c>
      <c r="I687" s="102">
        <v>1</v>
      </c>
      <c r="J687" s="121"/>
    </row>
    <row r="688" spans="1:12" ht="20.399999999999999">
      <c r="A688" s="16" t="s">
        <v>1963</v>
      </c>
      <c r="B688" s="16">
        <v>22192018</v>
      </c>
      <c r="C688" s="16">
        <v>1614500361</v>
      </c>
      <c r="D688" s="19">
        <v>44390</v>
      </c>
      <c r="E688" s="16" t="s">
        <v>2521</v>
      </c>
      <c r="F688" s="16">
        <v>36807702</v>
      </c>
      <c r="G688" s="16" t="s">
        <v>2522</v>
      </c>
      <c r="H688" s="17">
        <v>508.2</v>
      </c>
      <c r="I688" s="102">
        <v>1</v>
      </c>
      <c r="J688" s="121"/>
    </row>
    <row r="689" spans="1:10" ht="20.399999999999999">
      <c r="A689" s="16" t="s">
        <v>1963</v>
      </c>
      <c r="B689" s="16">
        <v>22192018</v>
      </c>
      <c r="C689" s="16">
        <v>1614103822</v>
      </c>
      <c r="D689" s="19">
        <v>44390</v>
      </c>
      <c r="E689" s="16" t="s">
        <v>2523</v>
      </c>
      <c r="F689" s="16">
        <v>36807702</v>
      </c>
      <c r="G689" s="16" t="s">
        <v>2522</v>
      </c>
      <c r="H689" s="17">
        <v>277.89999999999998</v>
      </c>
      <c r="I689" s="102">
        <v>1</v>
      </c>
      <c r="J689" s="121"/>
    </row>
    <row r="690" spans="1:10" ht="20.399999999999999">
      <c r="A690" s="16" t="s">
        <v>1963</v>
      </c>
      <c r="B690" s="16">
        <v>22192018</v>
      </c>
      <c r="C690" s="16">
        <v>1614500361</v>
      </c>
      <c r="D690" s="19">
        <v>44421</v>
      </c>
      <c r="E690" s="16" t="s">
        <v>2524</v>
      </c>
      <c r="F690" s="16">
        <v>36807702</v>
      </c>
      <c r="G690" s="16" t="s">
        <v>2522</v>
      </c>
      <c r="H690" s="17">
        <v>508.2</v>
      </c>
      <c r="I690" s="102">
        <v>1</v>
      </c>
      <c r="J690" s="121"/>
    </row>
    <row r="691" spans="1:10" ht="20.399999999999999">
      <c r="A691" s="16" t="s">
        <v>1963</v>
      </c>
      <c r="B691" s="16">
        <v>22192018</v>
      </c>
      <c r="C691" s="16">
        <v>1614103822</v>
      </c>
      <c r="D691" s="19">
        <v>44421</v>
      </c>
      <c r="E691" s="16" t="s">
        <v>2525</v>
      </c>
      <c r="F691" s="16">
        <v>36807702</v>
      </c>
      <c r="G691" s="16" t="s">
        <v>2522</v>
      </c>
      <c r="H691" s="17">
        <v>277.89999999999998</v>
      </c>
      <c r="I691" s="102">
        <v>1</v>
      </c>
      <c r="J691" s="121"/>
    </row>
    <row r="692" spans="1:10" ht="20.399999999999999">
      <c r="A692" s="16" t="s">
        <v>1963</v>
      </c>
      <c r="B692" s="16">
        <v>22192018</v>
      </c>
      <c r="C692" s="16">
        <v>1614500361</v>
      </c>
      <c r="D692" s="19">
        <v>44452</v>
      </c>
      <c r="E692" s="16" t="s">
        <v>2526</v>
      </c>
      <c r="F692" s="16">
        <v>36807702</v>
      </c>
      <c r="G692" s="16" t="s">
        <v>2522</v>
      </c>
      <c r="H692" s="17">
        <v>508.2</v>
      </c>
      <c r="I692" s="102">
        <v>1</v>
      </c>
      <c r="J692" s="121"/>
    </row>
    <row r="693" spans="1:10" ht="20.399999999999999">
      <c r="A693" s="16" t="s">
        <v>1963</v>
      </c>
      <c r="B693" s="16">
        <v>22192018</v>
      </c>
      <c r="C693" s="16">
        <v>1614103822</v>
      </c>
      <c r="D693" s="19">
        <v>44452</v>
      </c>
      <c r="E693" s="16" t="s">
        <v>2527</v>
      </c>
      <c r="F693" s="16">
        <v>36807702</v>
      </c>
      <c r="G693" s="16" t="s">
        <v>2522</v>
      </c>
      <c r="H693" s="17">
        <v>277.89999999999998</v>
      </c>
      <c r="I693" s="102">
        <v>1</v>
      </c>
      <c r="J693" s="121"/>
    </row>
    <row r="694" spans="1:10" ht="40.799999999999997">
      <c r="A694" s="16" t="s">
        <v>1963</v>
      </c>
      <c r="B694" s="16">
        <v>22192018</v>
      </c>
      <c r="C694" s="16">
        <v>2021162</v>
      </c>
      <c r="D694" s="19">
        <v>44459</v>
      </c>
      <c r="E694" s="16" t="s">
        <v>2528</v>
      </c>
      <c r="F694" s="16">
        <v>36849880</v>
      </c>
      <c r="G694" s="16" t="s">
        <v>2018</v>
      </c>
      <c r="H694" s="17">
        <v>2830.88</v>
      </c>
      <c r="I694" s="102">
        <v>1</v>
      </c>
      <c r="J694" s="121"/>
    </row>
    <row r="695" spans="1:10" ht="13.2">
      <c r="A695" s="16" t="s">
        <v>1963</v>
      </c>
      <c r="B695" s="16"/>
      <c r="C695" s="16"/>
      <c r="D695" s="19"/>
      <c r="E695" s="16" t="s">
        <v>1940</v>
      </c>
      <c r="F695" s="16" t="s">
        <v>2543</v>
      </c>
      <c r="G695" s="16" t="s">
        <v>2542</v>
      </c>
      <c r="H695" s="17"/>
      <c r="I695" s="102">
        <v>1</v>
      </c>
      <c r="J695" s="121"/>
    </row>
    <row r="696" spans="1:10" ht="20.399999999999999">
      <c r="A696" s="16" t="s">
        <v>1963</v>
      </c>
      <c r="B696" s="16">
        <v>22192019</v>
      </c>
      <c r="C696" s="16" t="s">
        <v>2544</v>
      </c>
      <c r="D696" s="19">
        <v>44221</v>
      </c>
      <c r="E696" s="16" t="s">
        <v>2545</v>
      </c>
      <c r="F696" s="16">
        <v>31718710</v>
      </c>
      <c r="G696" s="16" t="s">
        <v>2546</v>
      </c>
      <c r="H696" s="17">
        <v>600</v>
      </c>
      <c r="I696" s="102">
        <v>1</v>
      </c>
      <c r="J696" s="121"/>
    </row>
    <row r="697" spans="1:10" ht="20.399999999999999">
      <c r="A697" s="16" t="s">
        <v>1963</v>
      </c>
      <c r="B697" s="16">
        <v>22192019</v>
      </c>
      <c r="C697" s="16" t="s">
        <v>2547</v>
      </c>
      <c r="D697" s="19">
        <v>44221</v>
      </c>
      <c r="E697" s="16" t="s">
        <v>2548</v>
      </c>
      <c r="F697" s="16">
        <v>31718710</v>
      </c>
      <c r="G697" s="16" t="s">
        <v>2546</v>
      </c>
      <c r="H697" s="17">
        <v>600</v>
      </c>
      <c r="I697" s="102">
        <v>1</v>
      </c>
      <c r="J697" s="121"/>
    </row>
    <row r="698" spans="1:10" ht="13.2">
      <c r="A698" s="16" t="s">
        <v>1963</v>
      </c>
      <c r="B698" s="16">
        <v>22192019</v>
      </c>
      <c r="C698" s="16">
        <v>74200182</v>
      </c>
      <c r="D698" s="19">
        <v>44225</v>
      </c>
      <c r="E698" s="16" t="s">
        <v>2549</v>
      </c>
      <c r="F698" s="16">
        <v>6223524</v>
      </c>
      <c r="G698" s="16" t="s">
        <v>2478</v>
      </c>
      <c r="H698" s="17">
        <v>324.76</v>
      </c>
      <c r="I698" s="102">
        <v>1</v>
      </c>
      <c r="J698" s="121"/>
    </row>
    <row r="699" spans="1:10" ht="30.6">
      <c r="A699" s="16" t="s">
        <v>1963</v>
      </c>
      <c r="B699" s="16">
        <v>22192019</v>
      </c>
      <c r="C699" s="16" t="s">
        <v>2550</v>
      </c>
      <c r="D699" s="19">
        <v>44214</v>
      </c>
      <c r="E699" s="16" t="s">
        <v>2551</v>
      </c>
      <c r="F699" s="16" t="s">
        <v>2552</v>
      </c>
      <c r="G699" s="16" t="s">
        <v>2553</v>
      </c>
      <c r="H699" s="17">
        <v>157.93</v>
      </c>
      <c r="I699" s="102">
        <v>1</v>
      </c>
      <c r="J699" s="121"/>
    </row>
    <row r="700" spans="1:10" ht="20.399999999999999">
      <c r="A700" s="16" t="s">
        <v>1963</v>
      </c>
      <c r="B700" s="16">
        <v>22192019</v>
      </c>
      <c r="C700" s="16" t="s">
        <v>2554</v>
      </c>
      <c r="D700" s="19">
        <v>44252</v>
      </c>
      <c r="E700" s="16" t="s">
        <v>2555</v>
      </c>
      <c r="F700" s="16">
        <v>31718710</v>
      </c>
      <c r="G700" s="16" t="s">
        <v>2546</v>
      </c>
      <c r="H700" s="17">
        <v>600</v>
      </c>
      <c r="I700" s="102">
        <v>1</v>
      </c>
      <c r="J700" s="121"/>
    </row>
    <row r="701" spans="1:10" ht="20.399999999999999">
      <c r="A701" s="16" t="s">
        <v>1963</v>
      </c>
      <c r="B701" s="16">
        <v>22192019</v>
      </c>
      <c r="C701" s="16" t="s">
        <v>2556</v>
      </c>
      <c r="D701" s="19">
        <v>44285</v>
      </c>
      <c r="E701" s="16" t="s">
        <v>2557</v>
      </c>
      <c r="F701" s="16">
        <v>31718710</v>
      </c>
      <c r="G701" s="16" t="s">
        <v>2546</v>
      </c>
      <c r="H701" s="17">
        <v>600</v>
      </c>
      <c r="I701" s="102">
        <v>1</v>
      </c>
      <c r="J701" s="121"/>
    </row>
    <row r="702" spans="1:10" ht="20.399999999999999">
      <c r="A702" s="16" t="s">
        <v>1963</v>
      </c>
      <c r="B702" s="16">
        <v>22192019</v>
      </c>
      <c r="C702" s="16" t="s">
        <v>2558</v>
      </c>
      <c r="D702" s="19">
        <v>44315</v>
      </c>
      <c r="E702" s="16" t="s">
        <v>2559</v>
      </c>
      <c r="F702" s="16">
        <v>31718710</v>
      </c>
      <c r="G702" s="16" t="s">
        <v>2546</v>
      </c>
      <c r="H702" s="17">
        <v>1000</v>
      </c>
      <c r="I702" s="102">
        <v>1</v>
      </c>
      <c r="J702" s="121"/>
    </row>
    <row r="703" spans="1:10" ht="20.399999999999999">
      <c r="A703" s="16" t="s">
        <v>1963</v>
      </c>
      <c r="B703" s="16">
        <v>22192019</v>
      </c>
      <c r="C703" s="16" t="s">
        <v>2560</v>
      </c>
      <c r="D703" s="19">
        <v>44343</v>
      </c>
      <c r="E703" s="16" t="s">
        <v>2561</v>
      </c>
      <c r="F703" s="16">
        <v>31718710</v>
      </c>
      <c r="G703" s="16" t="s">
        <v>2546</v>
      </c>
      <c r="H703" s="17">
        <v>1000</v>
      </c>
      <c r="I703" s="102">
        <v>1</v>
      </c>
      <c r="J703" s="121"/>
    </row>
    <row r="704" spans="1:10" ht="20.399999999999999">
      <c r="A704" s="16" t="s">
        <v>1963</v>
      </c>
      <c r="B704" s="16">
        <v>22192019</v>
      </c>
      <c r="C704" s="16" t="s">
        <v>2562</v>
      </c>
      <c r="D704" s="19">
        <v>44377</v>
      </c>
      <c r="E704" s="16" t="s">
        <v>2563</v>
      </c>
      <c r="F704" s="16">
        <v>31718710</v>
      </c>
      <c r="G704" s="16" t="s">
        <v>2546</v>
      </c>
      <c r="H704" s="17">
        <v>1000</v>
      </c>
      <c r="I704" s="102">
        <v>1</v>
      </c>
      <c r="J704" s="121"/>
    </row>
    <row r="705" spans="1:10" ht="20.399999999999999">
      <c r="A705" s="16" t="s">
        <v>1963</v>
      </c>
      <c r="B705" s="16">
        <v>22192019</v>
      </c>
      <c r="C705" s="16" t="s">
        <v>2564</v>
      </c>
      <c r="D705" s="19">
        <v>44410</v>
      </c>
      <c r="E705" s="16" t="s">
        <v>2565</v>
      </c>
      <c r="F705" s="16">
        <v>31718710</v>
      </c>
      <c r="G705" s="16" t="s">
        <v>2546</v>
      </c>
      <c r="H705" s="17">
        <v>800</v>
      </c>
      <c r="I705" s="102">
        <v>1</v>
      </c>
      <c r="J705" s="121"/>
    </row>
    <row r="706" spans="1:10" ht="20.399999999999999">
      <c r="A706" s="16" t="s">
        <v>1963</v>
      </c>
      <c r="B706" s="16">
        <v>22192019</v>
      </c>
      <c r="C706" s="16" t="s">
        <v>2566</v>
      </c>
      <c r="D706" s="19">
        <v>44438</v>
      </c>
      <c r="E706" s="16" t="s">
        <v>2567</v>
      </c>
      <c r="F706" s="16">
        <v>31718710</v>
      </c>
      <c r="G706" s="16" t="s">
        <v>2546</v>
      </c>
      <c r="H706" s="17">
        <v>600</v>
      </c>
      <c r="I706" s="102">
        <v>1</v>
      </c>
      <c r="J706" s="121"/>
    </row>
    <row r="707" spans="1:10" ht="20.399999999999999">
      <c r="A707" s="16" t="s">
        <v>1963</v>
      </c>
      <c r="B707" s="16">
        <v>22192019</v>
      </c>
      <c r="C707" s="16" t="s">
        <v>2568</v>
      </c>
      <c r="D707" s="19">
        <v>44468</v>
      </c>
      <c r="E707" s="16" t="s">
        <v>2569</v>
      </c>
      <c r="F707" s="16">
        <v>31718710</v>
      </c>
      <c r="G707" s="16" t="s">
        <v>2546</v>
      </c>
      <c r="H707" s="17">
        <v>600</v>
      </c>
      <c r="I707" s="102">
        <v>1</v>
      </c>
      <c r="J707" s="121"/>
    </row>
    <row r="708" spans="1:10" ht="20.399999999999999">
      <c r="A708" s="16" t="s">
        <v>1963</v>
      </c>
      <c r="B708" s="16">
        <v>22192019</v>
      </c>
      <c r="C708" s="16" t="s">
        <v>2570</v>
      </c>
      <c r="D708" s="19">
        <v>44502</v>
      </c>
      <c r="E708" s="16" t="s">
        <v>2571</v>
      </c>
      <c r="F708" s="16">
        <v>31718710</v>
      </c>
      <c r="G708" s="16" t="s">
        <v>2546</v>
      </c>
      <c r="H708" s="17">
        <v>600</v>
      </c>
      <c r="I708" s="102">
        <v>1</v>
      </c>
      <c r="J708" s="121"/>
    </row>
    <row r="709" spans="1:10" ht="20.399999999999999">
      <c r="A709" s="16" t="s">
        <v>1963</v>
      </c>
      <c r="B709" s="16">
        <v>22192019</v>
      </c>
      <c r="C709" s="16" t="s">
        <v>2572</v>
      </c>
      <c r="D709" s="19">
        <v>44330</v>
      </c>
      <c r="E709" s="16" t="s">
        <v>2573</v>
      </c>
      <c r="F709" s="16" t="s">
        <v>2552</v>
      </c>
      <c r="G709" s="16" t="s">
        <v>2553</v>
      </c>
      <c r="H709" s="17">
        <v>100.22</v>
      </c>
      <c r="I709" s="102">
        <v>1</v>
      </c>
      <c r="J709" s="121"/>
    </row>
    <row r="710" spans="1:10" ht="20.399999999999999">
      <c r="A710" s="16" t="s">
        <v>1963</v>
      </c>
      <c r="B710" s="16">
        <v>22192019</v>
      </c>
      <c r="C710" s="16" t="s">
        <v>2574</v>
      </c>
      <c r="D710" s="19">
        <v>44369</v>
      </c>
      <c r="E710" s="16" t="s">
        <v>2575</v>
      </c>
      <c r="F710" s="16" t="s">
        <v>2552</v>
      </c>
      <c r="G710" s="16" t="s">
        <v>2553</v>
      </c>
      <c r="H710" s="17">
        <v>209.84</v>
      </c>
      <c r="I710" s="102">
        <v>1</v>
      </c>
      <c r="J710" s="121"/>
    </row>
    <row r="711" spans="1:10" ht="30.6">
      <c r="A711" s="16" t="s">
        <v>1963</v>
      </c>
      <c r="B711" s="16">
        <v>22192019</v>
      </c>
      <c r="C711" s="16">
        <v>21160717</v>
      </c>
      <c r="D711" s="19">
        <v>44466</v>
      </c>
      <c r="E711" s="16" t="s">
        <v>2576</v>
      </c>
      <c r="F711" s="16" t="s">
        <v>2577</v>
      </c>
      <c r="G711" s="16" t="s">
        <v>2578</v>
      </c>
      <c r="H711" s="17">
        <v>262.99</v>
      </c>
      <c r="I711" s="102">
        <v>1</v>
      </c>
      <c r="J711" s="121"/>
    </row>
    <row r="712" spans="1:10" ht="30.6">
      <c r="A712" s="16" t="s">
        <v>1963</v>
      </c>
      <c r="B712" s="16">
        <v>22192019</v>
      </c>
      <c r="C712" s="16" t="s">
        <v>2579</v>
      </c>
      <c r="D712" s="19">
        <v>44475</v>
      </c>
      <c r="E712" s="16" t="s">
        <v>2580</v>
      </c>
      <c r="F712" s="16" t="s">
        <v>2552</v>
      </c>
      <c r="G712" s="16" t="s">
        <v>2553</v>
      </c>
      <c r="H712" s="17">
        <v>406.57</v>
      </c>
      <c r="I712" s="102">
        <v>1</v>
      </c>
      <c r="J712" s="121"/>
    </row>
    <row r="713" spans="1:10" ht="20.399999999999999">
      <c r="A713" s="16" t="s">
        <v>1963</v>
      </c>
      <c r="B713" s="16">
        <v>22192019</v>
      </c>
      <c r="C713" s="16" t="s">
        <v>2581</v>
      </c>
      <c r="D713" s="19">
        <v>44482</v>
      </c>
      <c r="E713" s="16" t="s">
        <v>2582</v>
      </c>
      <c r="F713" s="16" t="s">
        <v>2552</v>
      </c>
      <c r="G713" s="16" t="s">
        <v>2553</v>
      </c>
      <c r="H713" s="17">
        <v>104.4</v>
      </c>
      <c r="I713" s="102">
        <v>1</v>
      </c>
      <c r="J713" s="121"/>
    </row>
    <row r="714" spans="1:10" ht="13.2">
      <c r="A714" s="16" t="s">
        <v>1963</v>
      </c>
      <c r="B714" s="16">
        <v>22192019</v>
      </c>
      <c r="C714" s="16"/>
      <c r="D714" s="19"/>
      <c r="E714" s="16"/>
      <c r="F714" s="16"/>
      <c r="G714" s="16"/>
      <c r="H714" s="17"/>
      <c r="I714" s="102">
        <v>1</v>
      </c>
      <c r="J714" s="121"/>
    </row>
    <row r="715" spans="1:10" ht="13.2">
      <c r="A715" s="16" t="s">
        <v>1963</v>
      </c>
      <c r="B715" s="16">
        <v>22192019</v>
      </c>
      <c r="C715" s="16"/>
      <c r="D715" s="19"/>
      <c r="E715" s="16"/>
      <c r="F715" s="16"/>
      <c r="G715" s="16"/>
      <c r="H715" s="17"/>
      <c r="I715" s="102">
        <v>1</v>
      </c>
      <c r="J715" s="121"/>
    </row>
    <row r="716" spans="1:10" ht="20.399999999999999">
      <c r="A716" s="16" t="s">
        <v>1963</v>
      </c>
      <c r="B716" s="16">
        <v>22192019</v>
      </c>
      <c r="C716" s="16">
        <v>216000652</v>
      </c>
      <c r="D716" s="19">
        <v>44455</v>
      </c>
      <c r="E716" s="16" t="s">
        <v>2583</v>
      </c>
      <c r="F716" s="16" t="s">
        <v>2584</v>
      </c>
      <c r="G716" s="16" t="s">
        <v>2585</v>
      </c>
      <c r="H716" s="17">
        <v>180.9</v>
      </c>
      <c r="I716" s="102">
        <v>1</v>
      </c>
      <c r="J716" s="121"/>
    </row>
    <row r="717" spans="1:10" ht="20.399999999999999">
      <c r="A717" s="16" t="s">
        <v>1963</v>
      </c>
      <c r="B717" s="16">
        <v>22192019</v>
      </c>
      <c r="C717" s="16" t="s">
        <v>2586</v>
      </c>
      <c r="D717" s="19">
        <v>44427</v>
      </c>
      <c r="E717" s="16" t="s">
        <v>2587</v>
      </c>
      <c r="F717" s="16" t="s">
        <v>2552</v>
      </c>
      <c r="G717" s="16" t="s">
        <v>2553</v>
      </c>
      <c r="H717" s="17">
        <v>231.59</v>
      </c>
      <c r="I717" s="102">
        <v>1</v>
      </c>
      <c r="J717" s="121"/>
    </row>
    <row r="718" spans="1:10" ht="20.399999999999999">
      <c r="A718" s="16" t="s">
        <v>1963</v>
      </c>
      <c r="B718" s="16">
        <v>22192019</v>
      </c>
      <c r="C718" s="16" t="s">
        <v>2588</v>
      </c>
      <c r="D718" s="19">
        <v>44427</v>
      </c>
      <c r="E718" s="16" t="s">
        <v>2589</v>
      </c>
      <c r="F718" s="16" t="s">
        <v>2552</v>
      </c>
      <c r="G718" s="16" t="s">
        <v>2553</v>
      </c>
      <c r="H718" s="17">
        <v>100.8</v>
      </c>
      <c r="I718" s="102">
        <v>1</v>
      </c>
      <c r="J718" s="121"/>
    </row>
    <row r="719" spans="1:10" ht="13.2">
      <c r="A719" s="16" t="s">
        <v>1963</v>
      </c>
      <c r="B719" s="16"/>
      <c r="C719" s="16"/>
      <c r="D719" s="19"/>
      <c r="E719" s="16" t="s">
        <v>1940</v>
      </c>
      <c r="F719" s="16" t="s">
        <v>2621</v>
      </c>
      <c r="G719" s="16" t="s">
        <v>2622</v>
      </c>
      <c r="H719" s="17"/>
      <c r="I719" s="102">
        <v>1</v>
      </c>
      <c r="J719" s="121"/>
    </row>
    <row r="720" spans="1:10" ht="13.2">
      <c r="A720" s="16" t="s">
        <v>1963</v>
      </c>
      <c r="B720" s="16">
        <v>22192020</v>
      </c>
      <c r="C720" s="16">
        <v>20200974</v>
      </c>
      <c r="D720" s="19">
        <v>44203</v>
      </c>
      <c r="E720" s="16" t="s">
        <v>2590</v>
      </c>
      <c r="F720" s="16">
        <v>17055385</v>
      </c>
      <c r="G720" s="16" t="s">
        <v>2591</v>
      </c>
      <c r="H720" s="17">
        <v>880</v>
      </c>
      <c r="I720" s="102">
        <v>1</v>
      </c>
      <c r="J720" s="121"/>
    </row>
    <row r="721" spans="1:10" ht="13.2">
      <c r="A721" s="16" t="s">
        <v>1963</v>
      </c>
      <c r="B721" s="16">
        <v>22192020</v>
      </c>
      <c r="C721" s="16">
        <v>991039320</v>
      </c>
      <c r="D721" s="19">
        <v>44229</v>
      </c>
      <c r="E721" s="16" t="s">
        <v>2592</v>
      </c>
      <c r="F721" s="16">
        <v>36746550</v>
      </c>
      <c r="G721" s="16" t="s">
        <v>2593</v>
      </c>
      <c r="H721" s="17">
        <v>155</v>
      </c>
      <c r="I721" s="102">
        <v>1</v>
      </c>
      <c r="J721" s="121"/>
    </row>
    <row r="722" spans="1:10" ht="13.2">
      <c r="A722" s="16" t="s">
        <v>1963</v>
      </c>
      <c r="B722" s="16">
        <v>22192020</v>
      </c>
      <c r="C722" s="16">
        <v>210001221</v>
      </c>
      <c r="D722" s="19">
        <v>44265</v>
      </c>
      <c r="E722" s="16" t="s">
        <v>2594</v>
      </c>
      <c r="F722" s="16">
        <v>36746550</v>
      </c>
      <c r="G722" s="16" t="s">
        <v>2593</v>
      </c>
      <c r="H722" s="17">
        <v>190</v>
      </c>
      <c r="I722" s="102">
        <v>1</v>
      </c>
      <c r="J722" s="121"/>
    </row>
    <row r="723" spans="1:10" ht="20.399999999999999">
      <c r="A723" s="16" t="s">
        <v>1963</v>
      </c>
      <c r="B723" s="16">
        <v>22192020</v>
      </c>
      <c r="C723" s="16">
        <v>202105</v>
      </c>
      <c r="D723" s="19">
        <v>44293</v>
      </c>
      <c r="E723" s="16" t="s">
        <v>2595</v>
      </c>
      <c r="F723" s="16">
        <v>34153136</v>
      </c>
      <c r="G723" s="16" t="s">
        <v>2596</v>
      </c>
      <c r="H723" s="17">
        <v>696</v>
      </c>
      <c r="I723" s="102">
        <v>1</v>
      </c>
      <c r="J723" s="121"/>
    </row>
    <row r="724" spans="1:10" ht="13.2">
      <c r="A724" s="16" t="s">
        <v>1963</v>
      </c>
      <c r="B724" s="16">
        <v>22192020</v>
      </c>
      <c r="C724" s="16">
        <v>473</v>
      </c>
      <c r="D724" s="19">
        <v>44329</v>
      </c>
      <c r="E724" s="16" t="s">
        <v>2597</v>
      </c>
      <c r="F724" s="16">
        <v>22732721</v>
      </c>
      <c r="G724" s="16" t="s">
        <v>2598</v>
      </c>
      <c r="H724" s="17">
        <v>587.79999999999995</v>
      </c>
      <c r="I724" s="102">
        <v>1</v>
      </c>
      <c r="J724" s="121"/>
    </row>
    <row r="725" spans="1:10" ht="13.2">
      <c r="A725" s="16" t="s">
        <v>1963</v>
      </c>
      <c r="B725" s="16">
        <v>22192020</v>
      </c>
      <c r="C725" s="16">
        <v>6</v>
      </c>
      <c r="D725" s="19">
        <v>44308</v>
      </c>
      <c r="E725" s="16" t="s">
        <v>2599</v>
      </c>
      <c r="F725" s="16">
        <v>46484370</v>
      </c>
      <c r="G725" s="16" t="s">
        <v>2600</v>
      </c>
      <c r="H725" s="17">
        <v>698.2</v>
      </c>
      <c r="I725" s="102">
        <v>1</v>
      </c>
      <c r="J725" s="121"/>
    </row>
    <row r="726" spans="1:10" ht="13.2">
      <c r="A726" s="16" t="s">
        <v>1963</v>
      </c>
      <c r="B726" s="16">
        <v>22192020</v>
      </c>
      <c r="C726" s="16">
        <v>2021001</v>
      </c>
      <c r="D726" s="19">
        <v>44344</v>
      </c>
      <c r="E726" s="16" t="s">
        <v>2601</v>
      </c>
      <c r="F726" s="16">
        <v>45505381</v>
      </c>
      <c r="G726" s="16" t="s">
        <v>2602</v>
      </c>
      <c r="H726" s="17">
        <v>280</v>
      </c>
      <c r="I726" s="102">
        <v>1</v>
      </c>
      <c r="J726" s="121"/>
    </row>
    <row r="727" spans="1:10" ht="13.2">
      <c r="A727" s="16" t="s">
        <v>1963</v>
      </c>
      <c r="B727" s="16">
        <v>22192020</v>
      </c>
      <c r="C727" s="16">
        <v>20210321</v>
      </c>
      <c r="D727" s="19">
        <v>44351</v>
      </c>
      <c r="E727" s="16" t="s">
        <v>2603</v>
      </c>
      <c r="F727" s="16">
        <v>17055385</v>
      </c>
      <c r="G727" s="16" t="s">
        <v>2591</v>
      </c>
      <c r="H727" s="17">
        <v>220</v>
      </c>
      <c r="I727" s="102">
        <v>1</v>
      </c>
      <c r="J727" s="121"/>
    </row>
    <row r="728" spans="1:10" ht="13.2">
      <c r="A728" s="16" t="s">
        <v>1963</v>
      </c>
      <c r="B728" s="16">
        <v>22192020</v>
      </c>
      <c r="C728" s="16">
        <v>202104</v>
      </c>
      <c r="D728" s="19">
        <v>44322</v>
      </c>
      <c r="E728" s="16" t="s">
        <v>2604</v>
      </c>
      <c r="F728" s="16">
        <v>47488123</v>
      </c>
      <c r="G728" s="16" t="s">
        <v>2605</v>
      </c>
      <c r="H728" s="17">
        <v>740</v>
      </c>
      <c r="I728" s="102">
        <v>1</v>
      </c>
      <c r="J728" s="121"/>
    </row>
    <row r="729" spans="1:10" ht="13.2">
      <c r="A729" s="16" t="s">
        <v>1963</v>
      </c>
      <c r="B729" s="16">
        <v>22192020</v>
      </c>
      <c r="C729" s="16">
        <v>210012121</v>
      </c>
      <c r="D729" s="19">
        <v>44383</v>
      </c>
      <c r="E729" s="16" t="s">
        <v>2606</v>
      </c>
      <c r="F729" s="16">
        <v>36746550</v>
      </c>
      <c r="G729" s="16" t="s">
        <v>2593</v>
      </c>
      <c r="H729" s="17">
        <v>90</v>
      </c>
      <c r="I729" s="102">
        <v>1</v>
      </c>
      <c r="J729" s="121"/>
    </row>
    <row r="730" spans="1:10" ht="13.2">
      <c r="A730" s="16" t="s">
        <v>1963</v>
      </c>
      <c r="B730" s="16">
        <v>22192020</v>
      </c>
      <c r="C730" s="16">
        <v>12021</v>
      </c>
      <c r="D730" s="19">
        <v>44383</v>
      </c>
      <c r="E730" s="16" t="s">
        <v>2607</v>
      </c>
      <c r="F730" s="16">
        <v>42153841</v>
      </c>
      <c r="G730" s="16" t="s">
        <v>2608</v>
      </c>
      <c r="H730" s="17">
        <v>335</v>
      </c>
      <c r="I730" s="102">
        <v>1</v>
      </c>
      <c r="J730" s="121"/>
    </row>
    <row r="731" spans="1:10" ht="13.2">
      <c r="A731" s="16" t="s">
        <v>1963</v>
      </c>
      <c r="B731" s="16">
        <v>22192020</v>
      </c>
      <c r="C731" s="16"/>
      <c r="D731" s="19"/>
      <c r="E731" s="16"/>
      <c r="F731" s="16"/>
      <c r="G731" s="16"/>
      <c r="H731" s="17"/>
      <c r="I731" s="102">
        <v>1</v>
      </c>
      <c r="J731" s="121"/>
    </row>
    <row r="732" spans="1:10" ht="13.2">
      <c r="A732" s="16" t="s">
        <v>1963</v>
      </c>
      <c r="B732" s="16">
        <v>22192020</v>
      </c>
      <c r="C732" s="16">
        <v>294</v>
      </c>
      <c r="D732" s="19">
        <v>44229</v>
      </c>
      <c r="E732" s="16" t="s">
        <v>2609</v>
      </c>
      <c r="F732" s="16">
        <v>36746550</v>
      </c>
      <c r="G732" s="16" t="s">
        <v>2593</v>
      </c>
      <c r="H732" s="17">
        <v>450</v>
      </c>
      <c r="I732" s="102">
        <v>1</v>
      </c>
      <c r="J732" s="121"/>
    </row>
    <row r="733" spans="1:10" ht="13.2">
      <c r="A733" s="16" t="s">
        <v>1963</v>
      </c>
      <c r="B733" s="16">
        <v>22192020</v>
      </c>
      <c r="C733" s="16">
        <v>1821</v>
      </c>
      <c r="D733" s="19">
        <v>44497</v>
      </c>
      <c r="E733" s="16" t="s">
        <v>2610</v>
      </c>
      <c r="F733" s="16">
        <v>36746550</v>
      </c>
      <c r="G733" s="16" t="s">
        <v>2593</v>
      </c>
      <c r="H733" s="17">
        <v>580</v>
      </c>
      <c r="I733" s="102">
        <v>1</v>
      </c>
      <c r="J733" s="121"/>
    </row>
    <row r="734" spans="1:10" ht="13.2">
      <c r="A734" s="16" t="s">
        <v>1963</v>
      </c>
      <c r="B734" s="16">
        <v>22192020</v>
      </c>
      <c r="C734" s="16">
        <v>210017221</v>
      </c>
      <c r="D734" s="19">
        <v>44427</v>
      </c>
      <c r="E734" s="16" t="s">
        <v>2611</v>
      </c>
      <c r="F734" s="16">
        <v>36746550</v>
      </c>
      <c r="G734" s="16" t="s">
        <v>2593</v>
      </c>
      <c r="H734" s="17">
        <v>230</v>
      </c>
      <c r="I734" s="102">
        <v>1</v>
      </c>
      <c r="J734" s="121"/>
    </row>
    <row r="735" spans="1:10" ht="20.399999999999999">
      <c r="A735" s="16" t="s">
        <v>1963</v>
      </c>
      <c r="B735" s="16">
        <v>22192020</v>
      </c>
      <c r="C735" s="16">
        <v>202111</v>
      </c>
      <c r="D735" s="19">
        <v>44427</v>
      </c>
      <c r="E735" s="16" t="s">
        <v>2612</v>
      </c>
      <c r="F735" s="16">
        <v>47488123</v>
      </c>
      <c r="G735" s="16" t="s">
        <v>2605</v>
      </c>
      <c r="H735" s="17">
        <v>654</v>
      </c>
      <c r="I735" s="102">
        <v>1</v>
      </c>
      <c r="J735" s="121"/>
    </row>
    <row r="736" spans="1:10" ht="20.399999999999999">
      <c r="A736" s="16" t="s">
        <v>1963</v>
      </c>
      <c r="B736" s="16">
        <v>22192020</v>
      </c>
      <c r="C736" s="16">
        <v>1020210007</v>
      </c>
      <c r="D736" s="19">
        <v>44519</v>
      </c>
      <c r="E736" s="16" t="s">
        <v>2613</v>
      </c>
      <c r="F736" s="16">
        <v>52105008</v>
      </c>
      <c r="G736" s="16" t="s">
        <v>2614</v>
      </c>
      <c r="H736" s="17">
        <v>400</v>
      </c>
      <c r="I736" s="102">
        <v>1</v>
      </c>
      <c r="J736" s="121"/>
    </row>
    <row r="737" spans="1:10" ht="13.2">
      <c r="A737" s="16" t="s">
        <v>1963</v>
      </c>
      <c r="B737" s="16">
        <v>22192020</v>
      </c>
      <c r="C737" s="16">
        <v>210013</v>
      </c>
      <c r="D737" s="19">
        <v>44515</v>
      </c>
      <c r="E737" s="16" t="s">
        <v>2615</v>
      </c>
      <c r="F737" s="16">
        <v>36229270</v>
      </c>
      <c r="G737" s="16" t="s">
        <v>2616</v>
      </c>
      <c r="H737" s="17">
        <v>1200</v>
      </c>
      <c r="I737" s="102">
        <v>1</v>
      </c>
      <c r="J737" s="121"/>
    </row>
    <row r="738" spans="1:10" ht="13.2">
      <c r="A738" s="16" t="s">
        <v>1963</v>
      </c>
      <c r="B738" s="16">
        <v>22192020</v>
      </c>
      <c r="C738" s="16">
        <v>210026621</v>
      </c>
      <c r="D738" s="19">
        <v>44504</v>
      </c>
      <c r="E738" s="16" t="s">
        <v>2617</v>
      </c>
      <c r="F738" s="16">
        <v>36746550</v>
      </c>
      <c r="G738" s="16" t="s">
        <v>2593</v>
      </c>
      <c r="H738" s="17">
        <v>860</v>
      </c>
      <c r="I738" s="102">
        <v>1</v>
      </c>
      <c r="J738" s="121"/>
    </row>
    <row r="739" spans="1:10" ht="20.399999999999999">
      <c r="A739" s="16" t="s">
        <v>1963</v>
      </c>
      <c r="B739" s="16">
        <v>22192020</v>
      </c>
      <c r="C739" s="16">
        <v>202104</v>
      </c>
      <c r="D739" s="19">
        <v>44495</v>
      </c>
      <c r="E739" s="16" t="s">
        <v>2618</v>
      </c>
      <c r="F739" s="16">
        <v>43316026</v>
      </c>
      <c r="G739" s="16" t="s">
        <v>2619</v>
      </c>
      <c r="H739" s="17">
        <v>312</v>
      </c>
      <c r="I739" s="102">
        <v>1</v>
      </c>
      <c r="J739" s="121"/>
    </row>
    <row r="740" spans="1:10" ht="13.2">
      <c r="A740" s="16" t="s">
        <v>1963</v>
      </c>
      <c r="B740" s="16">
        <v>22192020</v>
      </c>
      <c r="C740" s="16">
        <v>210025721</v>
      </c>
      <c r="D740" s="19">
        <v>44497</v>
      </c>
      <c r="E740" s="16" t="s">
        <v>2620</v>
      </c>
      <c r="F740" s="16">
        <v>36746550</v>
      </c>
      <c r="G740" s="16" t="s">
        <v>2593</v>
      </c>
      <c r="H740" s="17">
        <v>288</v>
      </c>
      <c r="I740" s="102">
        <v>1</v>
      </c>
      <c r="J740" s="121"/>
    </row>
    <row r="741" spans="1:10" ht="13.2">
      <c r="A741" s="16" t="s">
        <v>1963</v>
      </c>
      <c r="B741" s="16">
        <v>22192021</v>
      </c>
      <c r="C741" s="16"/>
      <c r="D741" s="19"/>
      <c r="E741" s="16" t="s">
        <v>1940</v>
      </c>
      <c r="F741" s="16" t="s">
        <v>2624</v>
      </c>
      <c r="G741" s="16" t="s">
        <v>2623</v>
      </c>
      <c r="H741" s="17"/>
      <c r="I741" s="102">
        <v>1</v>
      </c>
      <c r="J741" s="121"/>
    </row>
    <row r="742" spans="1:10" ht="30.6">
      <c r="A742" s="16" t="s">
        <v>1963</v>
      </c>
      <c r="B742" s="16">
        <v>22192021</v>
      </c>
      <c r="C742" s="16">
        <v>21010002</v>
      </c>
      <c r="D742" s="19">
        <v>44219</v>
      </c>
      <c r="E742" s="16" t="s">
        <v>2625</v>
      </c>
      <c r="F742" s="16">
        <v>45399662</v>
      </c>
      <c r="G742" s="16" t="s">
        <v>2626</v>
      </c>
      <c r="H742" s="17">
        <v>2500</v>
      </c>
      <c r="I742" s="102">
        <v>1</v>
      </c>
      <c r="J742" s="121"/>
    </row>
    <row r="743" spans="1:10" ht="13.2">
      <c r="A743" s="16" t="s">
        <v>1963</v>
      </c>
      <c r="B743" s="16">
        <v>22192021</v>
      </c>
      <c r="C743" s="16">
        <v>2021039</v>
      </c>
      <c r="D743" s="19">
        <v>44316</v>
      </c>
      <c r="E743" s="16" t="s">
        <v>2627</v>
      </c>
      <c r="F743" s="16">
        <v>36849880</v>
      </c>
      <c r="G743" s="16" t="s">
        <v>2018</v>
      </c>
      <c r="H743" s="17">
        <v>190.12</v>
      </c>
      <c r="I743" s="102">
        <v>1</v>
      </c>
      <c r="J743" s="121"/>
    </row>
    <row r="744" spans="1:10" ht="13.2">
      <c r="A744" s="16" t="s">
        <v>1963</v>
      </c>
      <c r="B744" s="16">
        <v>22192021</v>
      </c>
      <c r="C744" s="16">
        <v>2021013</v>
      </c>
      <c r="D744" s="19">
        <v>44295</v>
      </c>
      <c r="E744" s="16" t="s">
        <v>2628</v>
      </c>
      <c r="F744" s="16">
        <v>46484370</v>
      </c>
      <c r="G744" s="16" t="s">
        <v>2629</v>
      </c>
      <c r="H744" s="17">
        <v>498.4</v>
      </c>
      <c r="I744" s="102">
        <v>1</v>
      </c>
      <c r="J744" s="121"/>
    </row>
    <row r="745" spans="1:10" ht="13.2">
      <c r="A745" s="16" t="s">
        <v>1963</v>
      </c>
      <c r="B745" s="16">
        <v>22192021</v>
      </c>
      <c r="C745" s="16">
        <v>2021013</v>
      </c>
      <c r="D745" s="19">
        <v>44267</v>
      </c>
      <c r="E745" s="16" t="s">
        <v>2628</v>
      </c>
      <c r="F745" s="16">
        <v>46484370</v>
      </c>
      <c r="G745" s="16" t="s">
        <v>2629</v>
      </c>
      <c r="H745" s="17">
        <v>500</v>
      </c>
      <c r="I745" s="102">
        <v>1</v>
      </c>
      <c r="J745" s="121"/>
    </row>
    <row r="746" spans="1:10" ht="13.2">
      <c r="A746" s="16" t="s">
        <v>1963</v>
      </c>
      <c r="B746" s="16">
        <v>22192021</v>
      </c>
      <c r="C746" s="16">
        <v>24</v>
      </c>
      <c r="D746" s="19">
        <v>44351</v>
      </c>
      <c r="E746" s="16" t="s">
        <v>2630</v>
      </c>
      <c r="F746" s="16">
        <v>52195244</v>
      </c>
      <c r="G746" s="16" t="s">
        <v>2631</v>
      </c>
      <c r="H746" s="17">
        <v>71.5</v>
      </c>
      <c r="I746" s="102">
        <v>1</v>
      </c>
      <c r="J746" s="121"/>
    </row>
    <row r="747" spans="1:10" ht="13.2">
      <c r="A747" s="16" t="s">
        <v>1963</v>
      </c>
      <c r="B747" s="16">
        <v>22192021</v>
      </c>
      <c r="C747" s="16" t="s">
        <v>2632</v>
      </c>
      <c r="D747" s="19">
        <v>44335</v>
      </c>
      <c r="E747" s="16" t="s">
        <v>2633</v>
      </c>
      <c r="F747" s="16">
        <v>35774282</v>
      </c>
      <c r="G747" s="16" t="s">
        <v>581</v>
      </c>
      <c r="H747" s="17">
        <v>24.3</v>
      </c>
      <c r="I747" s="102">
        <v>1</v>
      </c>
      <c r="J747" s="121"/>
    </row>
    <row r="748" spans="1:10" ht="13.2">
      <c r="A748" s="16" t="s">
        <v>1963</v>
      </c>
      <c r="B748" s="16">
        <v>22192021</v>
      </c>
      <c r="C748" s="16">
        <v>2021008</v>
      </c>
      <c r="D748" s="19">
        <v>44383</v>
      </c>
      <c r="E748" s="16" t="s">
        <v>2634</v>
      </c>
      <c r="F748" s="16">
        <v>52604314</v>
      </c>
      <c r="G748" s="16" t="s">
        <v>2635</v>
      </c>
      <c r="H748" s="17">
        <v>170</v>
      </c>
      <c r="I748" s="102">
        <v>1</v>
      </c>
      <c r="J748" s="121"/>
    </row>
    <row r="749" spans="1:10" ht="13.2">
      <c r="A749" s="16" t="s">
        <v>1963</v>
      </c>
      <c r="B749" s="16">
        <v>22192021</v>
      </c>
      <c r="C749" s="16">
        <v>2021087</v>
      </c>
      <c r="D749" s="19">
        <v>44365</v>
      </c>
      <c r="E749" s="16" t="s">
        <v>2627</v>
      </c>
      <c r="F749" s="16">
        <v>36849880</v>
      </c>
      <c r="G749" s="16" t="s">
        <v>2018</v>
      </c>
      <c r="H749" s="17">
        <v>97.16</v>
      </c>
      <c r="I749" s="102">
        <v>1</v>
      </c>
      <c r="J749" s="121"/>
    </row>
    <row r="750" spans="1:10" ht="13.2">
      <c r="A750" s="16" t="s">
        <v>1963</v>
      </c>
      <c r="B750" s="16">
        <v>22192021</v>
      </c>
      <c r="C750" s="16">
        <v>21010013</v>
      </c>
      <c r="D750" s="19">
        <v>44389</v>
      </c>
      <c r="E750" s="16" t="s">
        <v>2636</v>
      </c>
      <c r="F750" s="16">
        <v>21010013</v>
      </c>
      <c r="G750" s="16" t="s">
        <v>2637</v>
      </c>
      <c r="H750" s="17">
        <v>3252.02</v>
      </c>
      <c r="I750" s="102">
        <v>1</v>
      </c>
      <c r="J750" s="121"/>
    </row>
    <row r="751" spans="1:10" ht="13.2">
      <c r="A751" s="16" t="s">
        <v>1963</v>
      </c>
      <c r="B751" s="16">
        <v>22192021</v>
      </c>
      <c r="C751" s="16">
        <v>21010018</v>
      </c>
      <c r="D751" s="19">
        <v>44445</v>
      </c>
      <c r="E751" s="16" t="s">
        <v>2638</v>
      </c>
      <c r="F751" s="16">
        <v>45399662</v>
      </c>
      <c r="G751" s="16" t="s">
        <v>2639</v>
      </c>
      <c r="H751" s="17">
        <v>1500</v>
      </c>
      <c r="I751" s="102">
        <v>1</v>
      </c>
      <c r="J751" s="121"/>
    </row>
    <row r="752" spans="1:10" ht="13.2">
      <c r="A752" s="16" t="s">
        <v>1963</v>
      </c>
      <c r="B752" s="16">
        <v>22192021</v>
      </c>
      <c r="C752" s="16">
        <v>21010018</v>
      </c>
      <c r="D752" s="19">
        <v>44445</v>
      </c>
      <c r="E752" s="16" t="s">
        <v>2638</v>
      </c>
      <c r="F752" s="16">
        <v>45399662</v>
      </c>
      <c r="G752" s="16" t="s">
        <v>2639</v>
      </c>
      <c r="H752" s="17">
        <v>500</v>
      </c>
      <c r="I752" s="102">
        <v>1</v>
      </c>
      <c r="J752" s="121"/>
    </row>
    <row r="753" spans="1:10" ht="13.2">
      <c r="A753" s="16" t="s">
        <v>1963</v>
      </c>
      <c r="B753" s="16">
        <v>22192021</v>
      </c>
      <c r="C753" s="16">
        <v>21010018</v>
      </c>
      <c r="D753" s="19">
        <v>44445</v>
      </c>
      <c r="E753" s="16" t="s">
        <v>2638</v>
      </c>
      <c r="F753" s="16">
        <v>45399662</v>
      </c>
      <c r="G753" s="16" t="s">
        <v>2639</v>
      </c>
      <c r="H753" s="17">
        <v>400</v>
      </c>
      <c r="I753" s="102">
        <v>1</v>
      </c>
      <c r="J753" s="121"/>
    </row>
    <row r="754" spans="1:10" ht="13.2">
      <c r="A754" s="16" t="s">
        <v>1963</v>
      </c>
      <c r="B754" s="16">
        <v>22192021</v>
      </c>
      <c r="C754" s="16">
        <v>21010018</v>
      </c>
      <c r="D754" s="19">
        <v>44445</v>
      </c>
      <c r="E754" s="16" t="s">
        <v>2638</v>
      </c>
      <c r="F754" s="16">
        <v>45399662</v>
      </c>
      <c r="G754" s="16" t="s">
        <v>2639</v>
      </c>
      <c r="H754" s="17">
        <v>34.5</v>
      </c>
      <c r="I754" s="102">
        <v>1</v>
      </c>
      <c r="J754" s="121"/>
    </row>
    <row r="755" spans="1:10" ht="20.399999999999999">
      <c r="A755" s="16" t="s">
        <v>1963</v>
      </c>
      <c r="B755" s="16"/>
      <c r="C755" s="16"/>
      <c r="D755" s="19"/>
      <c r="E755" s="16" t="s">
        <v>1940</v>
      </c>
      <c r="F755" s="16" t="s">
        <v>2641</v>
      </c>
      <c r="G755" s="16" t="s">
        <v>2640</v>
      </c>
      <c r="H755" s="17"/>
      <c r="I755" s="102">
        <v>1</v>
      </c>
      <c r="J755" s="121"/>
    </row>
    <row r="756" spans="1:10" ht="13.2">
      <c r="A756" s="16" t="s">
        <v>1963</v>
      </c>
      <c r="B756" s="16">
        <v>22192022</v>
      </c>
      <c r="C756" s="16">
        <v>32100001060</v>
      </c>
      <c r="D756" s="19">
        <v>44382</v>
      </c>
      <c r="E756" s="16" t="s">
        <v>2642</v>
      </c>
      <c r="F756" s="16">
        <v>397768</v>
      </c>
      <c r="G756" s="16" t="s">
        <v>2643</v>
      </c>
      <c r="H756" s="17">
        <v>3177.29</v>
      </c>
      <c r="I756" s="102">
        <v>1</v>
      </c>
      <c r="J756" s="121"/>
    </row>
    <row r="757" spans="1:10" ht="13.2">
      <c r="A757" s="16" t="s">
        <v>1963</v>
      </c>
      <c r="B757" s="16">
        <v>22192022</v>
      </c>
      <c r="C757" s="16">
        <v>3210001201</v>
      </c>
      <c r="D757" s="19">
        <v>44407</v>
      </c>
      <c r="E757" s="16" t="s">
        <v>2644</v>
      </c>
      <c r="F757" s="16">
        <v>397768</v>
      </c>
      <c r="G757" s="16" t="s">
        <v>2643</v>
      </c>
      <c r="H757" s="17">
        <v>1062.92</v>
      </c>
      <c r="I757" s="102">
        <v>1</v>
      </c>
      <c r="J757" s="121"/>
    </row>
    <row r="758" spans="1:10" ht="13.2">
      <c r="A758" s="16" t="s">
        <v>1963</v>
      </c>
      <c r="B758" s="16">
        <v>22192022</v>
      </c>
      <c r="C758" s="16">
        <v>3210001202</v>
      </c>
      <c r="D758" s="19">
        <v>44407</v>
      </c>
      <c r="E758" s="16" t="s">
        <v>2645</v>
      </c>
      <c r="F758" s="16">
        <v>397768</v>
      </c>
      <c r="G758" s="16" t="s">
        <v>2643</v>
      </c>
      <c r="H758" s="17">
        <v>278.99</v>
      </c>
      <c r="I758" s="102">
        <v>1</v>
      </c>
      <c r="J758" s="121"/>
    </row>
    <row r="759" spans="1:10" ht="20.399999999999999">
      <c r="A759" s="16" t="s">
        <v>1963</v>
      </c>
      <c r="B759" s="16">
        <v>22192022</v>
      </c>
      <c r="C759" s="16">
        <v>2021201</v>
      </c>
      <c r="D759" s="19">
        <v>44453</v>
      </c>
      <c r="E759" s="16" t="s">
        <v>2646</v>
      </c>
      <c r="F759" s="16">
        <v>43638139</v>
      </c>
      <c r="G759" s="16" t="s">
        <v>2647</v>
      </c>
      <c r="H759" s="17">
        <v>3500</v>
      </c>
      <c r="I759" s="102">
        <v>1</v>
      </c>
      <c r="J759" s="121"/>
    </row>
    <row r="760" spans="1:10" ht="13.2">
      <c r="A760" s="16" t="s">
        <v>1963</v>
      </c>
      <c r="B760" s="16">
        <v>22192022</v>
      </c>
      <c r="C760" s="16" t="s">
        <v>2648</v>
      </c>
      <c r="D760" s="19">
        <v>44354</v>
      </c>
      <c r="E760" s="16" t="s">
        <v>2649</v>
      </c>
      <c r="F760" s="16">
        <v>14419963</v>
      </c>
      <c r="G760" s="16" t="s">
        <v>2650</v>
      </c>
      <c r="H760" s="17">
        <v>294.8</v>
      </c>
      <c r="I760" s="102">
        <v>1</v>
      </c>
      <c r="J760" s="121"/>
    </row>
    <row r="761" spans="1:10" ht="13.2">
      <c r="A761" s="16" t="s">
        <v>1963</v>
      </c>
      <c r="B761" s="16"/>
      <c r="C761" s="16"/>
      <c r="D761" s="19"/>
      <c r="E761" s="16" t="s">
        <v>1940</v>
      </c>
      <c r="F761" s="16" t="s">
        <v>2651</v>
      </c>
      <c r="G761" s="16" t="s">
        <v>2652</v>
      </c>
      <c r="H761" s="17"/>
      <c r="I761" s="102">
        <v>1</v>
      </c>
      <c r="J761" s="121"/>
    </row>
    <row r="762" spans="1:10" ht="13.2">
      <c r="A762" s="16" t="s">
        <v>1963</v>
      </c>
      <c r="B762" s="16">
        <v>22192023</v>
      </c>
      <c r="C762" s="16">
        <v>74210033</v>
      </c>
      <c r="D762" s="19">
        <v>44313</v>
      </c>
      <c r="E762" s="16" t="s">
        <v>2653</v>
      </c>
      <c r="F762" s="16">
        <v>6223524</v>
      </c>
      <c r="G762" s="16" t="s">
        <v>2654</v>
      </c>
      <c r="H762" s="17">
        <v>555.98</v>
      </c>
      <c r="I762" s="102">
        <v>1</v>
      </c>
      <c r="J762" s="121"/>
    </row>
    <row r="763" spans="1:10" ht="13.2">
      <c r="A763" s="16" t="s">
        <v>1963</v>
      </c>
      <c r="B763" s="16">
        <v>22192023</v>
      </c>
      <c r="C763" s="16">
        <v>20210442</v>
      </c>
      <c r="D763" s="19">
        <v>44364</v>
      </c>
      <c r="E763" s="16" t="s">
        <v>2655</v>
      </c>
      <c r="F763" s="16">
        <v>35888521</v>
      </c>
      <c r="G763" s="16" t="s">
        <v>2656</v>
      </c>
      <c r="H763" s="17">
        <v>408</v>
      </c>
      <c r="I763" s="102">
        <v>1</v>
      </c>
      <c r="J763" s="121"/>
    </row>
    <row r="764" spans="1:10" ht="13.2">
      <c r="A764" s="16" t="s">
        <v>1963</v>
      </c>
      <c r="B764" s="16">
        <v>22192023</v>
      </c>
      <c r="C764" s="16">
        <v>74210084</v>
      </c>
      <c r="D764" s="19">
        <v>44370</v>
      </c>
      <c r="E764" s="16" t="s">
        <v>2653</v>
      </c>
      <c r="F764" s="16">
        <v>6223524</v>
      </c>
      <c r="G764" s="16" t="s">
        <v>2095</v>
      </c>
      <c r="H764" s="17">
        <v>565.13</v>
      </c>
      <c r="I764" s="102">
        <v>1</v>
      </c>
      <c r="J764" s="121"/>
    </row>
    <row r="765" spans="1:10" ht="13.2">
      <c r="A765" s="16" t="s">
        <v>1963</v>
      </c>
      <c r="B765" s="16">
        <v>22192023</v>
      </c>
      <c r="C765" s="16" t="s">
        <v>2657</v>
      </c>
      <c r="D765" s="19">
        <v>44378</v>
      </c>
      <c r="E765" s="16" t="s">
        <v>2658</v>
      </c>
      <c r="F765" s="16">
        <v>35774282</v>
      </c>
      <c r="G765" s="16" t="s">
        <v>2659</v>
      </c>
      <c r="H765" s="17">
        <v>151.19999999999999</v>
      </c>
      <c r="I765" s="102">
        <v>1</v>
      </c>
      <c r="J765" s="121"/>
    </row>
    <row r="766" spans="1:10" ht="13.2">
      <c r="A766" s="16" t="s">
        <v>1963</v>
      </c>
      <c r="B766" s="16">
        <v>22192023</v>
      </c>
      <c r="C766" s="16">
        <v>362021</v>
      </c>
      <c r="D766" s="19">
        <v>44384</v>
      </c>
      <c r="E766" s="16" t="s">
        <v>2660</v>
      </c>
      <c r="F766" s="16">
        <v>31788858</v>
      </c>
      <c r="G766" s="16" t="s">
        <v>2661</v>
      </c>
      <c r="H766" s="17">
        <v>1000</v>
      </c>
      <c r="I766" s="102">
        <v>1</v>
      </c>
      <c r="J766" s="121"/>
    </row>
    <row r="767" spans="1:10" ht="20.399999999999999">
      <c r="A767" s="16" t="s">
        <v>1963</v>
      </c>
      <c r="B767" s="16">
        <v>22192023</v>
      </c>
      <c r="C767" s="16">
        <v>272021</v>
      </c>
      <c r="D767" s="19">
        <v>44389</v>
      </c>
      <c r="E767" s="16" t="s">
        <v>2662</v>
      </c>
      <c r="F767" s="16">
        <v>35890321</v>
      </c>
      <c r="G767" s="16" t="s">
        <v>2663</v>
      </c>
      <c r="H767" s="17">
        <v>478.99</v>
      </c>
      <c r="I767" s="102">
        <v>1</v>
      </c>
      <c r="J767" s="121"/>
    </row>
    <row r="768" spans="1:10" ht="13.2">
      <c r="A768" s="16" t="s">
        <v>1963</v>
      </c>
      <c r="B768" s="16">
        <v>22192023</v>
      </c>
      <c r="C768" s="16" t="s">
        <v>2664</v>
      </c>
      <c r="D768" s="19">
        <v>44421</v>
      </c>
      <c r="E768" s="16" t="s">
        <v>2658</v>
      </c>
      <c r="F768" s="16">
        <v>35774282</v>
      </c>
      <c r="G768" s="16" t="s">
        <v>2665</v>
      </c>
      <c r="H768" s="17">
        <v>115</v>
      </c>
      <c r="I768" s="102">
        <v>1</v>
      </c>
      <c r="J768" s="121"/>
    </row>
    <row r="769" spans="1:10" ht="13.2">
      <c r="A769" s="16" t="s">
        <v>1963</v>
      </c>
      <c r="B769" s="16">
        <v>22192023</v>
      </c>
      <c r="C769" s="16">
        <v>74210124</v>
      </c>
      <c r="D769" s="19">
        <v>44427</v>
      </c>
      <c r="E769" s="16" t="s">
        <v>2666</v>
      </c>
      <c r="F769" s="16">
        <v>6223524</v>
      </c>
      <c r="G769" s="16" t="s">
        <v>2095</v>
      </c>
      <c r="H769" s="17">
        <v>724.8</v>
      </c>
      <c r="I769" s="102">
        <v>1</v>
      </c>
      <c r="J769" s="121"/>
    </row>
    <row r="770" spans="1:10" ht="13.2">
      <c r="A770" s="16" t="s">
        <v>1963</v>
      </c>
      <c r="B770" s="16">
        <v>22192023</v>
      </c>
      <c r="C770" s="16">
        <v>182021</v>
      </c>
      <c r="D770" s="19">
        <v>44436</v>
      </c>
      <c r="E770" s="16" t="s">
        <v>2667</v>
      </c>
      <c r="F770" s="16">
        <v>35890321</v>
      </c>
      <c r="G770" s="16" t="s">
        <v>2663</v>
      </c>
      <c r="H770" s="17">
        <v>480</v>
      </c>
      <c r="I770" s="102">
        <v>1</v>
      </c>
      <c r="J770" s="121"/>
    </row>
    <row r="771" spans="1:10" ht="13.2">
      <c r="A771" s="16" t="s">
        <v>1963</v>
      </c>
      <c r="B771" s="16">
        <v>22192023</v>
      </c>
      <c r="C771" s="16">
        <v>372021</v>
      </c>
      <c r="D771" s="19">
        <v>44453</v>
      </c>
      <c r="E771" s="16" t="s">
        <v>2668</v>
      </c>
      <c r="F771" s="16">
        <v>51265605</v>
      </c>
      <c r="G771" s="16" t="s">
        <v>2669</v>
      </c>
      <c r="H771" s="17">
        <v>540</v>
      </c>
      <c r="I771" s="102">
        <v>1</v>
      </c>
      <c r="J771" s="121"/>
    </row>
    <row r="772" spans="1:10" ht="13.2">
      <c r="A772" s="16" t="s">
        <v>1963</v>
      </c>
      <c r="B772" s="16">
        <v>22192023</v>
      </c>
      <c r="C772" s="16">
        <v>523</v>
      </c>
      <c r="D772" s="19">
        <v>44447</v>
      </c>
      <c r="E772" s="16" t="s">
        <v>2670</v>
      </c>
      <c r="F772" s="16">
        <v>31788858</v>
      </c>
      <c r="G772" s="16" t="s">
        <v>2671</v>
      </c>
      <c r="H772" s="17">
        <v>50</v>
      </c>
      <c r="I772" s="102">
        <v>1</v>
      </c>
      <c r="J772" s="121"/>
    </row>
    <row r="773" spans="1:10" ht="13.2">
      <c r="A773" s="16" t="s">
        <v>1963</v>
      </c>
      <c r="B773" s="16">
        <v>22192023</v>
      </c>
      <c r="C773" s="16">
        <v>372021</v>
      </c>
      <c r="D773" s="19">
        <v>44453</v>
      </c>
      <c r="E773" s="16" t="s">
        <v>2672</v>
      </c>
      <c r="F773" s="16">
        <v>31788858</v>
      </c>
      <c r="G773" s="16" t="s">
        <v>2661</v>
      </c>
      <c r="H773" s="17">
        <v>1075</v>
      </c>
      <c r="I773" s="102">
        <v>1</v>
      </c>
      <c r="J773" s="121"/>
    </row>
    <row r="774" spans="1:10" ht="13.2">
      <c r="A774" s="16" t="s">
        <v>1963</v>
      </c>
      <c r="B774" s="16">
        <v>22192023</v>
      </c>
      <c r="C774" s="16">
        <v>162021</v>
      </c>
      <c r="D774" s="19">
        <v>44453</v>
      </c>
      <c r="E774" s="16" t="s">
        <v>2673</v>
      </c>
      <c r="F774" s="16">
        <v>51265605</v>
      </c>
      <c r="G774" s="16" t="s">
        <v>2674</v>
      </c>
      <c r="H774" s="17">
        <v>1060</v>
      </c>
      <c r="I774" s="102">
        <v>1</v>
      </c>
      <c r="J774" s="121"/>
    </row>
    <row r="775" spans="1:10" ht="13.2">
      <c r="A775" s="16" t="s">
        <v>1963</v>
      </c>
      <c r="B775" s="16">
        <v>22192023</v>
      </c>
      <c r="C775" s="16">
        <v>74210169</v>
      </c>
      <c r="D775" s="19">
        <v>44488</v>
      </c>
      <c r="E775" s="16" t="s">
        <v>2675</v>
      </c>
      <c r="F775" s="16">
        <v>6223524</v>
      </c>
      <c r="G775" s="16" t="s">
        <v>2654</v>
      </c>
      <c r="H775" s="17">
        <v>404.64</v>
      </c>
      <c r="I775" s="102">
        <v>1</v>
      </c>
      <c r="J775" s="121"/>
    </row>
    <row r="776" spans="1:10" ht="13.2">
      <c r="A776" s="16" t="s">
        <v>1963</v>
      </c>
      <c r="B776" s="16">
        <v>22192023</v>
      </c>
      <c r="C776" s="16">
        <v>5825</v>
      </c>
      <c r="D776" s="19">
        <v>44488</v>
      </c>
      <c r="E776" s="16" t="s">
        <v>2676</v>
      </c>
      <c r="F776" s="16">
        <v>47658827</v>
      </c>
      <c r="G776" s="16" t="s">
        <v>2677</v>
      </c>
      <c r="H776" s="17">
        <v>53.37</v>
      </c>
      <c r="I776" s="102">
        <v>1</v>
      </c>
      <c r="J776" s="121"/>
    </row>
    <row r="777" spans="1:10" ht="13.2">
      <c r="A777" s="16" t="s">
        <v>1963</v>
      </c>
      <c r="B777" s="16">
        <v>22192023</v>
      </c>
      <c r="C777" s="16">
        <v>2868</v>
      </c>
      <c r="D777" s="19">
        <v>44490</v>
      </c>
      <c r="E777" s="16" t="s">
        <v>2678</v>
      </c>
      <c r="F777" s="16">
        <v>31321828</v>
      </c>
      <c r="G777" s="16" t="s">
        <v>2679</v>
      </c>
      <c r="H777" s="17">
        <v>21.89</v>
      </c>
      <c r="I777" s="102">
        <v>1</v>
      </c>
      <c r="J777" s="121"/>
    </row>
    <row r="778" spans="1:10" ht="13.2">
      <c r="A778" s="16" t="s">
        <v>1963</v>
      </c>
      <c r="B778" s="16">
        <v>22192023</v>
      </c>
      <c r="C778" s="16">
        <v>292021</v>
      </c>
      <c r="D778" s="19">
        <v>44475</v>
      </c>
      <c r="E778" s="16" t="s">
        <v>2680</v>
      </c>
      <c r="F778" s="16">
        <v>51265605</v>
      </c>
      <c r="G778" s="16" t="s">
        <v>2681</v>
      </c>
      <c r="H778" s="17">
        <v>600</v>
      </c>
      <c r="I778" s="102">
        <v>1</v>
      </c>
      <c r="J778" s="121"/>
    </row>
    <row r="779" spans="1:10" ht="13.2">
      <c r="A779" s="16" t="s">
        <v>1963</v>
      </c>
      <c r="B779" s="16"/>
      <c r="C779" s="16"/>
      <c r="D779" s="19"/>
      <c r="E779" s="16" t="s">
        <v>1940</v>
      </c>
      <c r="F779" s="16" t="s">
        <v>2682</v>
      </c>
      <c r="G779" s="16" t="s">
        <v>2683</v>
      </c>
      <c r="H779" s="17"/>
      <c r="I779" s="102">
        <v>1</v>
      </c>
      <c r="J779" s="121"/>
    </row>
    <row r="780" spans="1:10" ht="13.2">
      <c r="A780" s="16" t="s">
        <v>1963</v>
      </c>
      <c r="B780" s="16">
        <v>22192024</v>
      </c>
      <c r="C780" s="16">
        <v>762020</v>
      </c>
      <c r="D780" s="19">
        <v>44200</v>
      </c>
      <c r="E780" s="16" t="s">
        <v>2684</v>
      </c>
      <c r="F780" s="16">
        <v>894826</v>
      </c>
      <c r="G780" s="16" t="s">
        <v>2685</v>
      </c>
      <c r="H780" s="17">
        <v>340</v>
      </c>
      <c r="I780" s="102">
        <v>1</v>
      </c>
      <c r="J780" s="121"/>
    </row>
    <row r="781" spans="1:10" ht="20.399999999999999">
      <c r="A781" s="16" t="s">
        <v>1963</v>
      </c>
      <c r="B781" s="16">
        <v>22192024</v>
      </c>
      <c r="C781" s="16">
        <v>20200013</v>
      </c>
      <c r="D781" s="19">
        <v>44201</v>
      </c>
      <c r="E781" s="16" t="s">
        <v>2686</v>
      </c>
      <c r="F781" s="16">
        <v>51192225</v>
      </c>
      <c r="G781" s="16" t="s">
        <v>2687</v>
      </c>
      <c r="H781" s="17">
        <v>252</v>
      </c>
      <c r="I781" s="102">
        <v>1</v>
      </c>
      <c r="J781" s="121"/>
    </row>
    <row r="782" spans="1:10" ht="13.2">
      <c r="A782" s="16" t="s">
        <v>1963</v>
      </c>
      <c r="B782" s="16">
        <v>22192024</v>
      </c>
      <c r="C782" s="16">
        <v>22020</v>
      </c>
      <c r="D782" s="19">
        <v>44204</v>
      </c>
      <c r="E782" s="16" t="s">
        <v>2688</v>
      </c>
      <c r="F782" s="16">
        <v>0</v>
      </c>
      <c r="G782" s="16" t="s">
        <v>2689</v>
      </c>
      <c r="H782" s="17">
        <v>22</v>
      </c>
      <c r="I782" s="102">
        <v>1</v>
      </c>
      <c r="J782" s="121"/>
    </row>
    <row r="783" spans="1:10" ht="13.2">
      <c r="A783" s="16" t="s">
        <v>1963</v>
      </c>
      <c r="B783" s="16">
        <v>22192024</v>
      </c>
      <c r="C783" s="16">
        <v>22020</v>
      </c>
      <c r="D783" s="19">
        <v>44204</v>
      </c>
      <c r="E783" s="16" t="s">
        <v>2690</v>
      </c>
      <c r="F783" s="16">
        <v>0</v>
      </c>
      <c r="G783" s="16" t="s">
        <v>2689</v>
      </c>
      <c r="H783" s="17">
        <v>19.98</v>
      </c>
      <c r="I783" s="102">
        <v>1</v>
      </c>
      <c r="J783" s="121"/>
    </row>
    <row r="784" spans="1:10" ht="13.2">
      <c r="A784" s="16" t="s">
        <v>1963</v>
      </c>
      <c r="B784" s="16">
        <v>22192024</v>
      </c>
      <c r="C784" s="16">
        <v>22020</v>
      </c>
      <c r="D784" s="19">
        <v>44204</v>
      </c>
      <c r="E784" s="16" t="s">
        <v>2691</v>
      </c>
      <c r="F784" s="16">
        <v>0</v>
      </c>
      <c r="G784" s="16" t="s">
        <v>2689</v>
      </c>
      <c r="H784" s="17">
        <v>38</v>
      </c>
      <c r="I784" s="102">
        <v>1</v>
      </c>
      <c r="J784" s="121"/>
    </row>
    <row r="785" spans="1:10" ht="13.2">
      <c r="A785" s="16" t="s">
        <v>1963</v>
      </c>
      <c r="B785" s="16">
        <v>22192024</v>
      </c>
      <c r="C785" s="16">
        <v>22020</v>
      </c>
      <c r="D785" s="19">
        <v>44204</v>
      </c>
      <c r="E785" s="16" t="s">
        <v>2692</v>
      </c>
      <c r="F785" s="16">
        <v>0</v>
      </c>
      <c r="G785" s="16" t="s">
        <v>2689</v>
      </c>
      <c r="H785" s="17">
        <v>43.29</v>
      </c>
      <c r="I785" s="102">
        <v>1</v>
      </c>
      <c r="J785" s="121"/>
    </row>
    <row r="786" spans="1:10" ht="13.2">
      <c r="A786" s="16" t="s">
        <v>1963</v>
      </c>
      <c r="B786" s="16">
        <v>22192024</v>
      </c>
      <c r="C786" s="16">
        <v>32020</v>
      </c>
      <c r="D786" s="19">
        <v>44204</v>
      </c>
      <c r="E786" s="16" t="s">
        <v>2691</v>
      </c>
      <c r="F786" s="16">
        <v>0</v>
      </c>
      <c r="G786" s="16" t="s">
        <v>2693</v>
      </c>
      <c r="H786" s="17">
        <v>26</v>
      </c>
      <c r="I786" s="102">
        <v>1</v>
      </c>
      <c r="J786" s="121"/>
    </row>
    <row r="787" spans="1:10" ht="13.2">
      <c r="A787" s="16" t="s">
        <v>1963</v>
      </c>
      <c r="B787" s="16">
        <v>22192024</v>
      </c>
      <c r="C787" s="16">
        <v>32020</v>
      </c>
      <c r="D787" s="19">
        <v>44204</v>
      </c>
      <c r="E787" s="16" t="s">
        <v>2692</v>
      </c>
      <c r="F787" s="16">
        <v>0</v>
      </c>
      <c r="G787" s="16" t="s">
        <v>2693</v>
      </c>
      <c r="H787" s="17">
        <v>33.299999999999997</v>
      </c>
      <c r="I787" s="102">
        <v>1</v>
      </c>
      <c r="J787" s="121"/>
    </row>
    <row r="788" spans="1:10" ht="20.399999999999999">
      <c r="A788" s="16" t="s">
        <v>1963</v>
      </c>
      <c r="B788" s="16">
        <v>22192024</v>
      </c>
      <c r="C788" s="16">
        <v>12021</v>
      </c>
      <c r="D788" s="19">
        <v>44231</v>
      </c>
      <c r="E788" s="16" t="s">
        <v>2694</v>
      </c>
      <c r="F788" s="16">
        <v>52676978</v>
      </c>
      <c r="G788" s="16" t="s">
        <v>2695</v>
      </c>
      <c r="H788" s="17">
        <v>440</v>
      </c>
      <c r="I788" s="102">
        <v>1</v>
      </c>
      <c r="J788" s="121"/>
    </row>
    <row r="789" spans="1:10" ht="20.399999999999999">
      <c r="A789" s="16" t="s">
        <v>1963</v>
      </c>
      <c r="B789" s="16">
        <v>22192024</v>
      </c>
      <c r="C789" s="16">
        <v>74210022</v>
      </c>
      <c r="D789" s="19">
        <v>44267</v>
      </c>
      <c r="E789" s="16" t="s">
        <v>2696</v>
      </c>
      <c r="F789" s="16">
        <v>6223524</v>
      </c>
      <c r="G789" s="16" t="s">
        <v>2478</v>
      </c>
      <c r="H789" s="17">
        <v>728.03</v>
      </c>
      <c r="I789" s="102">
        <v>1</v>
      </c>
      <c r="J789" s="121"/>
    </row>
    <row r="790" spans="1:10" ht="20.399999999999999">
      <c r="A790" s="16" t="s">
        <v>1963</v>
      </c>
      <c r="B790" s="16">
        <v>22192024</v>
      </c>
      <c r="C790" s="16">
        <v>74210057</v>
      </c>
      <c r="D790" s="19">
        <v>44333</v>
      </c>
      <c r="E790" s="16" t="s">
        <v>2697</v>
      </c>
      <c r="F790" s="16">
        <v>6223524</v>
      </c>
      <c r="G790" s="16" t="s">
        <v>2478</v>
      </c>
      <c r="H790" s="17">
        <v>374.76</v>
      </c>
      <c r="I790" s="102">
        <v>1</v>
      </c>
      <c r="J790" s="121"/>
    </row>
    <row r="791" spans="1:10" ht="20.399999999999999">
      <c r="A791" s="16" t="s">
        <v>1963</v>
      </c>
      <c r="B791" s="16">
        <v>22192024</v>
      </c>
      <c r="C791" s="16" t="s">
        <v>2698</v>
      </c>
      <c r="D791" s="19">
        <v>44352</v>
      </c>
      <c r="E791" s="16" t="s">
        <v>2699</v>
      </c>
      <c r="F791" s="16">
        <v>0</v>
      </c>
      <c r="G791" s="16" t="s">
        <v>2700</v>
      </c>
      <c r="H791" s="17">
        <v>67</v>
      </c>
      <c r="I791" s="102">
        <v>1</v>
      </c>
      <c r="J791" s="121"/>
    </row>
    <row r="792" spans="1:10" ht="20.399999999999999">
      <c r="A792" s="16" t="s">
        <v>1963</v>
      </c>
      <c r="B792" s="16">
        <v>22192024</v>
      </c>
      <c r="C792" s="16" t="s">
        <v>2701</v>
      </c>
      <c r="D792" s="19">
        <v>44352</v>
      </c>
      <c r="E792" s="16" t="s">
        <v>2702</v>
      </c>
      <c r="F792" s="16">
        <v>0</v>
      </c>
      <c r="G792" s="16" t="s">
        <v>2703</v>
      </c>
      <c r="H792" s="17">
        <v>62</v>
      </c>
      <c r="I792" s="102">
        <v>1</v>
      </c>
      <c r="J792" s="121"/>
    </row>
    <row r="793" spans="1:10" ht="20.399999999999999">
      <c r="A793" s="16" t="s">
        <v>1963</v>
      </c>
      <c r="B793" s="16">
        <v>22192024</v>
      </c>
      <c r="C793" s="16" t="s">
        <v>2704</v>
      </c>
      <c r="D793" s="19">
        <v>44353</v>
      </c>
      <c r="E793" s="16" t="s">
        <v>2705</v>
      </c>
      <c r="F793" s="16">
        <v>0</v>
      </c>
      <c r="G793" s="16" t="s">
        <v>2706</v>
      </c>
      <c r="H793" s="17">
        <v>37</v>
      </c>
      <c r="I793" s="102">
        <v>1</v>
      </c>
      <c r="J793" s="121"/>
    </row>
    <row r="794" spans="1:10" ht="20.399999999999999">
      <c r="A794" s="16" t="s">
        <v>1963</v>
      </c>
      <c r="B794" s="16">
        <v>22192024</v>
      </c>
      <c r="C794" s="16" t="s">
        <v>2707</v>
      </c>
      <c r="D794" s="19">
        <v>44353</v>
      </c>
      <c r="E794" s="16" t="s">
        <v>2708</v>
      </c>
      <c r="F794" s="16">
        <v>0</v>
      </c>
      <c r="G794" s="16" t="s">
        <v>2709</v>
      </c>
      <c r="H794" s="17">
        <v>41.6</v>
      </c>
      <c r="I794" s="102">
        <v>1</v>
      </c>
      <c r="J794" s="121"/>
    </row>
    <row r="795" spans="1:10" ht="13.2">
      <c r="A795" s="16" t="s">
        <v>1963</v>
      </c>
      <c r="B795" s="16">
        <v>22192024</v>
      </c>
      <c r="C795" s="16">
        <v>52021</v>
      </c>
      <c r="D795" s="19">
        <v>44357</v>
      </c>
      <c r="E795" s="16" t="s">
        <v>2710</v>
      </c>
      <c r="F795" s="16">
        <v>0</v>
      </c>
      <c r="G795" s="16" t="s">
        <v>2711</v>
      </c>
      <c r="H795" s="17">
        <v>46</v>
      </c>
      <c r="I795" s="102">
        <v>1</v>
      </c>
      <c r="J795" s="121"/>
    </row>
    <row r="796" spans="1:10" ht="13.2">
      <c r="A796" s="16" t="s">
        <v>1963</v>
      </c>
      <c r="B796" s="16">
        <v>22192024</v>
      </c>
      <c r="C796" s="16">
        <v>52021</v>
      </c>
      <c r="D796" s="19">
        <v>44357</v>
      </c>
      <c r="E796" s="16" t="s">
        <v>2712</v>
      </c>
      <c r="F796" s="16">
        <v>0</v>
      </c>
      <c r="G796" s="16" t="s">
        <v>2711</v>
      </c>
      <c r="H796" s="17">
        <v>46.54</v>
      </c>
      <c r="I796" s="102">
        <v>1</v>
      </c>
      <c r="J796" s="121"/>
    </row>
    <row r="797" spans="1:10" ht="13.2">
      <c r="A797" s="16" t="s">
        <v>1963</v>
      </c>
      <c r="B797" s="16">
        <v>22192024</v>
      </c>
      <c r="C797" s="16">
        <v>32021</v>
      </c>
      <c r="D797" s="19">
        <v>44357</v>
      </c>
      <c r="E797" s="16" t="s">
        <v>2710</v>
      </c>
      <c r="F797" s="16">
        <v>0</v>
      </c>
      <c r="G797" s="16" t="s">
        <v>2713</v>
      </c>
      <c r="H797" s="17">
        <v>36</v>
      </c>
      <c r="I797" s="102">
        <v>1</v>
      </c>
      <c r="J797" s="121"/>
    </row>
    <row r="798" spans="1:10" ht="13.2">
      <c r="A798" s="16" t="s">
        <v>1963</v>
      </c>
      <c r="B798" s="16">
        <v>22192024</v>
      </c>
      <c r="C798" s="16">
        <v>32021</v>
      </c>
      <c r="D798" s="19">
        <v>44357</v>
      </c>
      <c r="E798" s="16" t="s">
        <v>2712</v>
      </c>
      <c r="F798" s="16">
        <v>0</v>
      </c>
      <c r="G798" s="16" t="s">
        <v>2713</v>
      </c>
      <c r="H798" s="17">
        <v>46.54</v>
      </c>
      <c r="I798" s="102">
        <v>1</v>
      </c>
      <c r="J798" s="121"/>
    </row>
    <row r="799" spans="1:10" ht="13.2">
      <c r="A799" s="16" t="s">
        <v>1963</v>
      </c>
      <c r="B799" s="16">
        <v>22192024</v>
      </c>
      <c r="C799" s="16">
        <v>22021</v>
      </c>
      <c r="D799" s="19">
        <v>44357</v>
      </c>
      <c r="E799" s="16" t="s">
        <v>2710</v>
      </c>
      <c r="F799" s="16">
        <v>0</v>
      </c>
      <c r="G799" s="16" t="s">
        <v>2714</v>
      </c>
      <c r="H799" s="17">
        <v>19</v>
      </c>
      <c r="I799" s="102">
        <v>1</v>
      </c>
      <c r="J799" s="121"/>
    </row>
    <row r="800" spans="1:10" ht="13.2">
      <c r="A800" s="16" t="s">
        <v>1963</v>
      </c>
      <c r="B800" s="16">
        <v>22192024</v>
      </c>
      <c r="C800" s="16">
        <v>22021</v>
      </c>
      <c r="D800" s="19">
        <v>44357</v>
      </c>
      <c r="E800" s="16" t="s">
        <v>2712</v>
      </c>
      <c r="F800" s="16">
        <v>0</v>
      </c>
      <c r="G800" s="16" t="s">
        <v>2714</v>
      </c>
      <c r="H800" s="17">
        <v>25.06</v>
      </c>
      <c r="I800" s="102">
        <v>1</v>
      </c>
      <c r="J800" s="121"/>
    </row>
    <row r="801" spans="1:10" ht="20.399999999999999">
      <c r="A801" s="16" t="s">
        <v>1963</v>
      </c>
      <c r="B801" s="16">
        <v>22192024</v>
      </c>
      <c r="C801" s="16" t="s">
        <v>2715</v>
      </c>
      <c r="D801" s="19">
        <v>44360</v>
      </c>
      <c r="E801" s="16" t="s">
        <v>2716</v>
      </c>
      <c r="F801" s="16">
        <v>0</v>
      </c>
      <c r="G801" s="16" t="s">
        <v>2717</v>
      </c>
      <c r="H801" s="17">
        <v>48.4</v>
      </c>
      <c r="I801" s="102">
        <v>1</v>
      </c>
      <c r="J801" s="121"/>
    </row>
    <row r="802" spans="1:10" ht="20.399999999999999">
      <c r="A802" s="16" t="s">
        <v>1963</v>
      </c>
      <c r="B802" s="16">
        <v>22192024</v>
      </c>
      <c r="C802" s="16" t="s">
        <v>2718</v>
      </c>
      <c r="D802" s="19">
        <v>44360</v>
      </c>
      <c r="E802" s="16" t="s">
        <v>2719</v>
      </c>
      <c r="F802" s="16">
        <v>0</v>
      </c>
      <c r="G802" s="16" t="s">
        <v>2720</v>
      </c>
      <c r="H802" s="17">
        <v>58.4</v>
      </c>
      <c r="I802" s="102">
        <v>1</v>
      </c>
      <c r="J802" s="121"/>
    </row>
    <row r="803" spans="1:10" ht="20.399999999999999">
      <c r="A803" s="16" t="s">
        <v>1963</v>
      </c>
      <c r="B803" s="16">
        <v>22192024</v>
      </c>
      <c r="C803" s="16" t="s">
        <v>2721</v>
      </c>
      <c r="D803" s="19">
        <v>44360</v>
      </c>
      <c r="E803" s="16" t="s">
        <v>2722</v>
      </c>
      <c r="F803" s="16">
        <v>0</v>
      </c>
      <c r="G803" s="16" t="s">
        <v>2723</v>
      </c>
      <c r="H803" s="17">
        <v>27.4</v>
      </c>
      <c r="I803" s="102">
        <v>1</v>
      </c>
      <c r="J803" s="121"/>
    </row>
    <row r="804" spans="1:10" ht="20.399999999999999">
      <c r="A804" s="16" t="s">
        <v>1963</v>
      </c>
      <c r="B804" s="16">
        <v>22192024</v>
      </c>
      <c r="C804" s="16" t="s">
        <v>2724</v>
      </c>
      <c r="D804" s="19">
        <v>44366</v>
      </c>
      <c r="E804" s="16" t="s">
        <v>2725</v>
      </c>
      <c r="F804" s="16">
        <v>0</v>
      </c>
      <c r="G804" s="16" t="s">
        <v>2700</v>
      </c>
      <c r="H804" s="17">
        <v>24.6</v>
      </c>
      <c r="I804" s="102">
        <v>1</v>
      </c>
      <c r="J804" s="121"/>
    </row>
    <row r="805" spans="1:10" ht="20.399999999999999">
      <c r="A805" s="16" t="s">
        <v>1963</v>
      </c>
      <c r="B805" s="16">
        <v>22192024</v>
      </c>
      <c r="C805" s="16" t="s">
        <v>2726</v>
      </c>
      <c r="D805" s="19">
        <v>44366</v>
      </c>
      <c r="E805" s="16" t="s">
        <v>2727</v>
      </c>
      <c r="F805" s="16">
        <v>0</v>
      </c>
      <c r="G805" s="16" t="s">
        <v>2706</v>
      </c>
      <c r="H805" s="17">
        <v>21.2</v>
      </c>
      <c r="I805" s="102">
        <v>1</v>
      </c>
      <c r="J805" s="121"/>
    </row>
    <row r="806" spans="1:10" ht="20.399999999999999">
      <c r="A806" s="16" t="s">
        <v>1963</v>
      </c>
      <c r="B806" s="16">
        <v>22192024</v>
      </c>
      <c r="C806" s="16" t="s">
        <v>2728</v>
      </c>
      <c r="D806" s="19">
        <v>44366</v>
      </c>
      <c r="E806" s="16" t="s">
        <v>2729</v>
      </c>
      <c r="F806" s="16">
        <v>0</v>
      </c>
      <c r="G806" s="16" t="s">
        <v>2703</v>
      </c>
      <c r="H806" s="17">
        <v>33.200000000000003</v>
      </c>
      <c r="I806" s="102">
        <v>1</v>
      </c>
      <c r="J806" s="121"/>
    </row>
    <row r="807" spans="1:10" ht="13.2">
      <c r="A807" s="16" t="s">
        <v>1963</v>
      </c>
      <c r="B807" s="16">
        <v>22192024</v>
      </c>
      <c r="C807" s="16">
        <v>2100008</v>
      </c>
      <c r="D807" s="19">
        <v>44383</v>
      </c>
      <c r="E807" s="16" t="s">
        <v>2730</v>
      </c>
      <c r="F807" s="16">
        <v>37573128</v>
      </c>
      <c r="G807" s="16" t="s">
        <v>2731</v>
      </c>
      <c r="H807" s="17">
        <v>124.83</v>
      </c>
      <c r="I807" s="102">
        <v>1</v>
      </c>
      <c r="J807" s="121"/>
    </row>
    <row r="808" spans="1:10" ht="13.2">
      <c r="A808" s="16" t="s">
        <v>1963</v>
      </c>
      <c r="B808" s="16">
        <v>22192024</v>
      </c>
      <c r="C808" s="16">
        <v>2100009</v>
      </c>
      <c r="D808" s="19">
        <v>44385</v>
      </c>
      <c r="E808" s="16" t="s">
        <v>2732</v>
      </c>
      <c r="F808" s="16">
        <v>37573128</v>
      </c>
      <c r="G808" s="16" t="s">
        <v>2731</v>
      </c>
      <c r="H808" s="17">
        <v>121.5</v>
      </c>
      <c r="I808" s="102">
        <v>1</v>
      </c>
      <c r="J808" s="121"/>
    </row>
    <row r="809" spans="1:10" ht="20.399999999999999">
      <c r="A809" s="16" t="s">
        <v>1963</v>
      </c>
      <c r="B809" s="16">
        <v>22192024</v>
      </c>
      <c r="C809" s="16">
        <v>2020070601</v>
      </c>
      <c r="D809" s="19">
        <v>44385</v>
      </c>
      <c r="E809" s="16" t="s">
        <v>2733</v>
      </c>
      <c r="F809" s="16">
        <v>52676978</v>
      </c>
      <c r="G809" s="16" t="s">
        <v>2734</v>
      </c>
      <c r="H809" s="17">
        <v>137</v>
      </c>
      <c r="I809" s="102">
        <v>1</v>
      </c>
      <c r="J809" s="121"/>
    </row>
    <row r="810" spans="1:10" ht="20.399999999999999">
      <c r="A810" s="16" t="s">
        <v>1963</v>
      </c>
      <c r="B810" s="16">
        <v>22192024</v>
      </c>
      <c r="C810" s="16">
        <v>22021</v>
      </c>
      <c r="D810" s="19">
        <v>44386</v>
      </c>
      <c r="E810" s="16" t="s">
        <v>2733</v>
      </c>
      <c r="F810" s="16">
        <v>52676978</v>
      </c>
      <c r="G810" s="16" t="s">
        <v>2695</v>
      </c>
      <c r="H810" s="17">
        <v>350</v>
      </c>
      <c r="I810" s="102">
        <v>1</v>
      </c>
      <c r="J810" s="121"/>
    </row>
    <row r="811" spans="1:10" ht="13.2">
      <c r="A811" s="16" t="s">
        <v>1963</v>
      </c>
      <c r="B811" s="16">
        <v>22192024</v>
      </c>
      <c r="C811" s="16">
        <v>32021</v>
      </c>
      <c r="D811" s="19">
        <v>44386</v>
      </c>
      <c r="E811" s="16" t="s">
        <v>2735</v>
      </c>
      <c r="F811" s="16">
        <v>0</v>
      </c>
      <c r="G811" s="16" t="s">
        <v>2713</v>
      </c>
      <c r="H811" s="17">
        <v>64</v>
      </c>
      <c r="I811" s="102">
        <v>1</v>
      </c>
      <c r="J811" s="121"/>
    </row>
    <row r="812" spans="1:10" ht="13.2">
      <c r="A812" s="16" t="s">
        <v>1963</v>
      </c>
      <c r="B812" s="16">
        <v>22192024</v>
      </c>
      <c r="C812" s="16">
        <v>32021</v>
      </c>
      <c r="D812" s="19">
        <v>44386</v>
      </c>
      <c r="E812" s="16" t="s">
        <v>2736</v>
      </c>
      <c r="F812" s="16">
        <v>0</v>
      </c>
      <c r="G812" s="16" t="s">
        <v>2713</v>
      </c>
      <c r="H812" s="17">
        <v>68.02</v>
      </c>
      <c r="I812" s="102">
        <v>1</v>
      </c>
      <c r="J812" s="121"/>
    </row>
    <row r="813" spans="1:10" ht="13.2">
      <c r="A813" s="16" t="s">
        <v>1963</v>
      </c>
      <c r="B813" s="16">
        <v>22192024</v>
      </c>
      <c r="C813" s="16">
        <v>52021</v>
      </c>
      <c r="D813" s="19">
        <v>44386</v>
      </c>
      <c r="E813" s="16" t="s">
        <v>2737</v>
      </c>
      <c r="F813" s="16">
        <v>0</v>
      </c>
      <c r="G813" s="16" t="s">
        <v>2711</v>
      </c>
      <c r="H813" s="17">
        <v>36</v>
      </c>
      <c r="I813" s="102">
        <v>1</v>
      </c>
      <c r="J813" s="121"/>
    </row>
    <row r="814" spans="1:10" ht="13.2">
      <c r="A814" s="16" t="s">
        <v>1963</v>
      </c>
      <c r="B814" s="16">
        <v>22192024</v>
      </c>
      <c r="C814" s="16">
        <v>52021</v>
      </c>
      <c r="D814" s="19">
        <v>44386</v>
      </c>
      <c r="E814" s="16" t="s">
        <v>2738</v>
      </c>
      <c r="F814" s="16">
        <v>0</v>
      </c>
      <c r="G814" s="16" t="s">
        <v>2711</v>
      </c>
      <c r="H814" s="17">
        <v>51.91</v>
      </c>
      <c r="I814" s="102">
        <v>1</v>
      </c>
      <c r="J814" s="121"/>
    </row>
    <row r="815" spans="1:10" ht="13.2">
      <c r="A815" s="16" t="s">
        <v>1963</v>
      </c>
      <c r="B815" s="16">
        <v>22192024</v>
      </c>
      <c r="C815" s="16">
        <v>22021</v>
      </c>
      <c r="D815" s="19">
        <v>44386</v>
      </c>
      <c r="E815" s="16" t="s">
        <v>2737</v>
      </c>
      <c r="F815" s="16">
        <v>0</v>
      </c>
      <c r="G815" s="16" t="s">
        <v>2714</v>
      </c>
      <c r="H815" s="17">
        <v>30</v>
      </c>
      <c r="I815" s="102">
        <v>1</v>
      </c>
      <c r="J815" s="121"/>
    </row>
    <row r="816" spans="1:10" ht="20.399999999999999">
      <c r="A816" s="16" t="s">
        <v>1963</v>
      </c>
      <c r="B816" s="16">
        <v>22192024</v>
      </c>
      <c r="C816" s="16">
        <v>2020070602</v>
      </c>
      <c r="D816" s="19">
        <v>44391</v>
      </c>
      <c r="E816" s="16" t="s">
        <v>2739</v>
      </c>
      <c r="F816" s="16">
        <v>52676978</v>
      </c>
      <c r="G816" s="16" t="s">
        <v>2734</v>
      </c>
      <c r="H816" s="17">
        <v>129</v>
      </c>
      <c r="I816" s="102">
        <v>1</v>
      </c>
      <c r="J816" s="121"/>
    </row>
    <row r="817" spans="1:10" ht="20.399999999999999">
      <c r="A817" s="16" t="s">
        <v>1963</v>
      </c>
      <c r="B817" s="16">
        <v>22192024</v>
      </c>
      <c r="C817" s="16">
        <v>32021</v>
      </c>
      <c r="D817" s="19">
        <v>44391</v>
      </c>
      <c r="E817" s="16" t="s">
        <v>2739</v>
      </c>
      <c r="F817" s="16">
        <v>52676978</v>
      </c>
      <c r="G817" s="16" t="s">
        <v>2695</v>
      </c>
      <c r="H817" s="17">
        <v>230</v>
      </c>
      <c r="I817" s="102">
        <v>1</v>
      </c>
      <c r="J817" s="121"/>
    </row>
    <row r="818" spans="1:10" ht="13.2">
      <c r="A818" s="16" t="s">
        <v>1963</v>
      </c>
      <c r="B818" s="16">
        <v>22192024</v>
      </c>
      <c r="C818" s="16" t="s">
        <v>2740</v>
      </c>
      <c r="D818" s="19">
        <v>44403</v>
      </c>
      <c r="E818" s="16" t="s">
        <v>2741</v>
      </c>
      <c r="F818" s="16">
        <v>0</v>
      </c>
      <c r="G818" s="16" t="s">
        <v>2742</v>
      </c>
      <c r="H818" s="17">
        <v>166</v>
      </c>
      <c r="I818" s="102">
        <v>1</v>
      </c>
      <c r="J818" s="121"/>
    </row>
    <row r="819" spans="1:10" ht="13.2">
      <c r="A819" s="16" t="s">
        <v>1963</v>
      </c>
      <c r="B819" s="16">
        <v>22192024</v>
      </c>
      <c r="C819" s="16" t="s">
        <v>2743</v>
      </c>
      <c r="D819" s="19">
        <v>44403</v>
      </c>
      <c r="E819" s="16" t="s">
        <v>2744</v>
      </c>
      <c r="F819" s="16">
        <v>0</v>
      </c>
      <c r="G819" s="16" t="s">
        <v>2745</v>
      </c>
      <c r="H819" s="17">
        <v>166</v>
      </c>
      <c r="I819" s="102">
        <v>1</v>
      </c>
      <c r="J819" s="121"/>
    </row>
    <row r="820" spans="1:10" ht="13.2">
      <c r="A820" s="16" t="s">
        <v>1963</v>
      </c>
      <c r="B820" s="16">
        <v>22192024</v>
      </c>
      <c r="C820" s="16" t="s">
        <v>2746</v>
      </c>
      <c r="D820" s="19">
        <v>44403</v>
      </c>
      <c r="E820" s="16" t="s">
        <v>2744</v>
      </c>
      <c r="F820" s="16">
        <v>0</v>
      </c>
      <c r="G820" s="16" t="s">
        <v>2747</v>
      </c>
      <c r="H820" s="17">
        <v>166</v>
      </c>
      <c r="I820" s="102">
        <v>1</v>
      </c>
      <c r="J820" s="121"/>
    </row>
    <row r="821" spans="1:10" ht="13.2">
      <c r="A821" s="16" t="s">
        <v>1963</v>
      </c>
      <c r="B821" s="16">
        <v>22192024</v>
      </c>
      <c r="C821" s="16" t="s">
        <v>2748</v>
      </c>
      <c r="D821" s="19">
        <v>44410</v>
      </c>
      <c r="E821" s="16" t="s">
        <v>2749</v>
      </c>
      <c r="F821" s="16">
        <v>97264440</v>
      </c>
      <c r="G821" s="16" t="s">
        <v>2750</v>
      </c>
      <c r="H821" s="17">
        <v>75.64</v>
      </c>
      <c r="I821" s="102">
        <v>1</v>
      </c>
      <c r="J821" s="121"/>
    </row>
    <row r="822" spans="1:10" ht="13.2">
      <c r="A822" s="16" t="s">
        <v>1963</v>
      </c>
      <c r="B822" s="16">
        <v>22192024</v>
      </c>
      <c r="C822" s="16" t="s">
        <v>2751</v>
      </c>
      <c r="D822" s="19">
        <v>44410</v>
      </c>
      <c r="E822" s="16" t="s">
        <v>2749</v>
      </c>
      <c r="F822" s="16">
        <v>97264440</v>
      </c>
      <c r="G822" s="16" t="s">
        <v>2750</v>
      </c>
      <c r="H822" s="17">
        <v>76.19</v>
      </c>
      <c r="I822" s="102">
        <v>1</v>
      </c>
      <c r="J822" s="121"/>
    </row>
    <row r="823" spans="1:10" ht="13.2">
      <c r="A823" s="16" t="s">
        <v>1963</v>
      </c>
      <c r="B823" s="16">
        <v>22192024</v>
      </c>
      <c r="C823" s="16" t="s">
        <v>2752</v>
      </c>
      <c r="D823" s="19">
        <v>44414</v>
      </c>
      <c r="E823" s="16" t="s">
        <v>2753</v>
      </c>
      <c r="F823" s="16">
        <v>37573128</v>
      </c>
      <c r="G823" s="16" t="s">
        <v>2731</v>
      </c>
      <c r="H823" s="17">
        <v>117.45</v>
      </c>
      <c r="I823" s="102">
        <v>1</v>
      </c>
      <c r="J823" s="121"/>
    </row>
    <row r="824" spans="1:10" ht="13.2">
      <c r="A824" s="16" t="s">
        <v>1963</v>
      </c>
      <c r="B824" s="16">
        <v>22192024</v>
      </c>
      <c r="C824" s="16">
        <v>100108570</v>
      </c>
      <c r="D824" s="19">
        <v>44414</v>
      </c>
      <c r="E824" s="16" t="s">
        <v>2754</v>
      </c>
      <c r="F824" s="16">
        <v>44156979</v>
      </c>
      <c r="G824" s="16" t="s">
        <v>2755</v>
      </c>
      <c r="H824" s="17">
        <v>64.8</v>
      </c>
      <c r="I824" s="102">
        <v>1</v>
      </c>
      <c r="J824" s="121"/>
    </row>
    <row r="825" spans="1:10" ht="13.2">
      <c r="A825" s="16" t="s">
        <v>1963</v>
      </c>
      <c r="B825" s="16"/>
      <c r="C825" s="16">
        <v>1517</v>
      </c>
      <c r="D825" s="19">
        <v>44414</v>
      </c>
      <c r="E825" s="16" t="s">
        <v>2756</v>
      </c>
      <c r="F825" s="16">
        <v>35793783</v>
      </c>
      <c r="G825" s="16" t="s">
        <v>2757</v>
      </c>
      <c r="H825" s="17">
        <v>20.13</v>
      </c>
      <c r="I825" s="102">
        <v>1</v>
      </c>
      <c r="J825" s="121"/>
    </row>
    <row r="826" spans="1:10" ht="13.2">
      <c r="A826" s="16" t="s">
        <v>1963</v>
      </c>
      <c r="B826" s="16">
        <v>22192024</v>
      </c>
      <c r="C826" s="16" t="s">
        <v>2758</v>
      </c>
      <c r="D826" s="19">
        <v>44419</v>
      </c>
      <c r="E826" s="16" t="s">
        <v>2754</v>
      </c>
      <c r="F826" s="16">
        <v>37573128</v>
      </c>
      <c r="G826" s="16" t="s">
        <v>2731</v>
      </c>
      <c r="H826" s="17">
        <v>83.18</v>
      </c>
      <c r="I826" s="102">
        <v>1</v>
      </c>
      <c r="J826" s="121"/>
    </row>
    <row r="827" spans="1:10" ht="13.2">
      <c r="A827" s="16" t="s">
        <v>1963</v>
      </c>
      <c r="B827" s="16">
        <v>22192024</v>
      </c>
      <c r="C827" s="16" t="s">
        <v>2759</v>
      </c>
      <c r="D827" s="19">
        <v>44418</v>
      </c>
      <c r="E827" s="16" t="s">
        <v>2760</v>
      </c>
      <c r="F827" s="16">
        <v>0</v>
      </c>
      <c r="G827" s="16" t="s">
        <v>2761</v>
      </c>
      <c r="H827" s="17">
        <v>50</v>
      </c>
      <c r="I827" s="102">
        <v>1</v>
      </c>
      <c r="J827" s="121"/>
    </row>
    <row r="828" spans="1:10" ht="13.2">
      <c r="A828" s="16" t="s">
        <v>1963</v>
      </c>
      <c r="B828" s="16">
        <v>22192024</v>
      </c>
      <c r="C828" s="16" t="s">
        <v>2762</v>
      </c>
      <c r="D828" s="19">
        <v>44418</v>
      </c>
      <c r="E828" s="16" t="s">
        <v>2760</v>
      </c>
      <c r="F828" s="16">
        <v>0</v>
      </c>
      <c r="G828" s="16" t="s">
        <v>2763</v>
      </c>
      <c r="H828" s="17">
        <v>30</v>
      </c>
      <c r="I828" s="102">
        <v>1</v>
      </c>
      <c r="J828" s="121"/>
    </row>
    <row r="829" spans="1:10" ht="13.2">
      <c r="A829" s="16" t="s">
        <v>1963</v>
      </c>
      <c r="B829" s="16">
        <v>22192024</v>
      </c>
      <c r="C829" s="16" t="s">
        <v>2762</v>
      </c>
      <c r="D829" s="19">
        <v>44418</v>
      </c>
      <c r="E829" s="16" t="s">
        <v>2764</v>
      </c>
      <c r="F829" s="16">
        <v>0</v>
      </c>
      <c r="G829" s="16" t="s">
        <v>2763</v>
      </c>
      <c r="H829" s="17">
        <v>166</v>
      </c>
      <c r="I829" s="102">
        <v>1</v>
      </c>
      <c r="J829" s="121"/>
    </row>
    <row r="830" spans="1:10" ht="13.2">
      <c r="A830" s="16" t="s">
        <v>1963</v>
      </c>
      <c r="B830" s="16">
        <v>22192024</v>
      </c>
      <c r="C830" s="16" t="s">
        <v>2765</v>
      </c>
      <c r="D830" s="19">
        <v>44418</v>
      </c>
      <c r="E830" s="16" t="s">
        <v>2760</v>
      </c>
      <c r="F830" s="16">
        <v>0</v>
      </c>
      <c r="G830" s="16" t="s">
        <v>2766</v>
      </c>
      <c r="H830" s="17">
        <v>40</v>
      </c>
      <c r="I830" s="102">
        <v>1</v>
      </c>
      <c r="J830" s="121"/>
    </row>
    <row r="831" spans="1:10" ht="13.2">
      <c r="A831" s="16" t="s">
        <v>1963</v>
      </c>
      <c r="B831" s="16">
        <v>22192024</v>
      </c>
      <c r="C831" s="16" t="s">
        <v>2765</v>
      </c>
      <c r="D831" s="19">
        <v>44418</v>
      </c>
      <c r="E831" s="16" t="s">
        <v>2764</v>
      </c>
      <c r="F831" s="16">
        <v>0</v>
      </c>
      <c r="G831" s="16" t="s">
        <v>2766</v>
      </c>
      <c r="H831" s="17">
        <v>144</v>
      </c>
      <c r="I831" s="102">
        <v>1</v>
      </c>
      <c r="J831" s="121"/>
    </row>
    <row r="832" spans="1:10" ht="20.399999999999999">
      <c r="A832" s="16" t="s">
        <v>1963</v>
      </c>
      <c r="B832" s="16">
        <v>22192024</v>
      </c>
      <c r="C832" s="16">
        <v>20200080204</v>
      </c>
      <c r="D832" s="19">
        <v>44420</v>
      </c>
      <c r="E832" s="16" t="s">
        <v>2767</v>
      </c>
      <c r="F832" s="16">
        <v>52676978</v>
      </c>
      <c r="G832" s="16" t="s">
        <v>2734</v>
      </c>
      <c r="H832" s="17">
        <v>74</v>
      </c>
      <c r="I832" s="102">
        <v>1</v>
      </c>
      <c r="J832" s="121"/>
    </row>
    <row r="833" spans="1:10" ht="20.399999999999999">
      <c r="A833" s="16" t="s">
        <v>1963</v>
      </c>
      <c r="B833" s="16">
        <v>22192024</v>
      </c>
      <c r="C833" s="16">
        <v>20200090106</v>
      </c>
      <c r="D833" s="19">
        <v>44448</v>
      </c>
      <c r="E833" s="16" t="s">
        <v>2768</v>
      </c>
      <c r="F833" s="16">
        <v>52676978</v>
      </c>
      <c r="G833" s="16" t="s">
        <v>2734</v>
      </c>
      <c r="H833" s="17">
        <v>100</v>
      </c>
      <c r="I833" s="102">
        <v>1</v>
      </c>
      <c r="J833" s="121"/>
    </row>
    <row r="834" spans="1:10" ht="13.2">
      <c r="A834" s="16" t="s">
        <v>1963</v>
      </c>
      <c r="B834" s="16">
        <v>22192024</v>
      </c>
      <c r="C834" s="16">
        <v>1119</v>
      </c>
      <c r="D834" s="19">
        <v>44456</v>
      </c>
      <c r="E834" s="16" t="s">
        <v>2769</v>
      </c>
      <c r="F834" s="16">
        <v>35712783</v>
      </c>
      <c r="G834" s="16" t="s">
        <v>2770</v>
      </c>
      <c r="H834" s="17">
        <v>47.56</v>
      </c>
      <c r="I834" s="102">
        <v>1</v>
      </c>
      <c r="J834" s="121"/>
    </row>
    <row r="835" spans="1:10" ht="13.2">
      <c r="A835" s="16" t="s">
        <v>1963</v>
      </c>
      <c r="B835" s="16">
        <v>22192024</v>
      </c>
      <c r="C835" s="16" t="s">
        <v>2771</v>
      </c>
      <c r="D835" s="19">
        <v>44462</v>
      </c>
      <c r="E835" s="16" t="s">
        <v>2772</v>
      </c>
      <c r="F835" s="16">
        <v>37573128</v>
      </c>
      <c r="G835" s="16" t="s">
        <v>2731</v>
      </c>
      <c r="H835" s="17">
        <v>254.56</v>
      </c>
      <c r="I835" s="102">
        <v>1</v>
      </c>
      <c r="J835" s="121"/>
    </row>
    <row r="836" spans="1:10" ht="20.399999999999999">
      <c r="A836" s="16" t="s">
        <v>1963</v>
      </c>
      <c r="B836" s="16">
        <v>22192024</v>
      </c>
      <c r="C836" s="16" t="s">
        <v>2773</v>
      </c>
      <c r="D836" s="19">
        <v>44464</v>
      </c>
      <c r="E836" s="16" t="s">
        <v>2774</v>
      </c>
      <c r="F836" s="16">
        <v>0</v>
      </c>
      <c r="G836" s="16" t="s">
        <v>2775</v>
      </c>
      <c r="H836" s="17">
        <v>44.4</v>
      </c>
      <c r="I836" s="102">
        <v>1</v>
      </c>
      <c r="J836" s="121"/>
    </row>
    <row r="837" spans="1:10" ht="20.399999999999999">
      <c r="A837" s="16" t="s">
        <v>1963</v>
      </c>
      <c r="B837" s="16">
        <v>22192024</v>
      </c>
      <c r="C837" s="16" t="s">
        <v>2776</v>
      </c>
      <c r="D837" s="19">
        <v>44464</v>
      </c>
      <c r="E837" s="16" t="s">
        <v>2777</v>
      </c>
      <c r="F837" s="16">
        <v>0</v>
      </c>
      <c r="G837" s="16" t="s">
        <v>2778</v>
      </c>
      <c r="H837" s="17">
        <v>25.2</v>
      </c>
      <c r="I837" s="102">
        <v>1</v>
      </c>
      <c r="J837" s="121"/>
    </row>
    <row r="838" spans="1:10" ht="20.399999999999999">
      <c r="A838" s="16" t="s">
        <v>1963</v>
      </c>
      <c r="B838" s="16">
        <v>22192024</v>
      </c>
      <c r="C838" s="16">
        <v>2020093008</v>
      </c>
      <c r="D838" s="19">
        <v>44477</v>
      </c>
      <c r="E838" s="16" t="s">
        <v>2779</v>
      </c>
      <c r="F838" s="16">
        <v>52676978</v>
      </c>
      <c r="G838" s="16" t="s">
        <v>2734</v>
      </c>
      <c r="H838" s="17">
        <v>125</v>
      </c>
      <c r="I838" s="102">
        <v>1</v>
      </c>
      <c r="J838" s="121"/>
    </row>
    <row r="839" spans="1:10" ht="13.2">
      <c r="A839" s="16" t="s">
        <v>1963</v>
      </c>
      <c r="B839" s="16">
        <v>22192024</v>
      </c>
      <c r="C839" s="16" t="s">
        <v>2759</v>
      </c>
      <c r="D839" s="19">
        <v>44480</v>
      </c>
      <c r="E839" s="16" t="s">
        <v>2780</v>
      </c>
      <c r="F839" s="16">
        <v>0</v>
      </c>
      <c r="G839" s="16" t="s">
        <v>2761</v>
      </c>
      <c r="H839" s="17">
        <v>21</v>
      </c>
      <c r="I839" s="102">
        <v>1</v>
      </c>
      <c r="J839" s="121"/>
    </row>
    <row r="840" spans="1:10" ht="13.2">
      <c r="A840" s="16" t="s">
        <v>1963</v>
      </c>
      <c r="B840" s="16">
        <v>22192024</v>
      </c>
      <c r="C840" s="16" t="s">
        <v>2759</v>
      </c>
      <c r="D840" s="19">
        <v>44480</v>
      </c>
      <c r="E840" s="16" t="s">
        <v>2781</v>
      </c>
      <c r="F840" s="16">
        <v>0</v>
      </c>
      <c r="G840" s="16" t="s">
        <v>2761</v>
      </c>
      <c r="H840" s="17">
        <v>66</v>
      </c>
      <c r="I840" s="102">
        <v>1</v>
      </c>
      <c r="J840" s="121"/>
    </row>
    <row r="841" spans="1:10" ht="13.2">
      <c r="A841" s="16" t="s">
        <v>1963</v>
      </c>
      <c r="B841" s="16">
        <v>22192024</v>
      </c>
      <c r="C841" s="16" t="s">
        <v>2765</v>
      </c>
      <c r="D841" s="19">
        <v>44480</v>
      </c>
      <c r="E841" s="16" t="s">
        <v>2780</v>
      </c>
      <c r="F841" s="16">
        <v>0</v>
      </c>
      <c r="G841" s="16" t="s">
        <v>2766</v>
      </c>
      <c r="H841" s="17">
        <v>30</v>
      </c>
      <c r="I841" s="102">
        <v>1</v>
      </c>
      <c r="J841" s="121"/>
    </row>
    <row r="842" spans="1:10" ht="13.2">
      <c r="A842" s="16" t="s">
        <v>1963</v>
      </c>
      <c r="B842" s="16">
        <v>22192024</v>
      </c>
      <c r="C842" s="16" t="s">
        <v>2762</v>
      </c>
      <c r="D842" s="19">
        <v>44480</v>
      </c>
      <c r="E842" s="16" t="s">
        <v>2780</v>
      </c>
      <c r="F842" s="16">
        <v>0</v>
      </c>
      <c r="G842" s="16" t="s">
        <v>2763</v>
      </c>
      <c r="H842" s="17">
        <v>15</v>
      </c>
      <c r="I842" s="102">
        <v>1</v>
      </c>
      <c r="J842" s="121"/>
    </row>
    <row r="843" spans="1:10" ht="13.2">
      <c r="A843" s="16" t="s">
        <v>1963</v>
      </c>
      <c r="B843" s="16">
        <v>22192024</v>
      </c>
      <c r="C843" s="16" t="s">
        <v>2762</v>
      </c>
      <c r="D843" s="19">
        <v>44480</v>
      </c>
      <c r="E843" s="16" t="s">
        <v>2781</v>
      </c>
      <c r="F843" s="16">
        <v>0</v>
      </c>
      <c r="G843" s="16" t="s">
        <v>2763</v>
      </c>
      <c r="H843" s="17">
        <v>48</v>
      </c>
      <c r="I843" s="102">
        <v>1</v>
      </c>
      <c r="J843" s="121"/>
    </row>
    <row r="844" spans="1:10" ht="13.2">
      <c r="A844" s="16" t="s">
        <v>1963</v>
      </c>
      <c r="B844" s="16">
        <v>22192024</v>
      </c>
      <c r="C844" s="16" t="s">
        <v>2782</v>
      </c>
      <c r="D844" s="19">
        <v>44480</v>
      </c>
      <c r="E844" s="16" t="s">
        <v>2780</v>
      </c>
      <c r="F844" s="16">
        <v>0</v>
      </c>
      <c r="G844" s="16" t="s">
        <v>2714</v>
      </c>
      <c r="H844" s="17">
        <v>26</v>
      </c>
      <c r="I844" s="102">
        <v>1</v>
      </c>
      <c r="J844" s="121"/>
    </row>
    <row r="845" spans="1:10" ht="13.2">
      <c r="A845" s="16" t="s">
        <v>1963</v>
      </c>
      <c r="B845" s="16">
        <v>22192024</v>
      </c>
      <c r="C845" s="16" t="s">
        <v>2782</v>
      </c>
      <c r="D845" s="19">
        <v>44480</v>
      </c>
      <c r="E845" s="16" t="s">
        <v>2781</v>
      </c>
      <c r="F845" s="16">
        <v>0</v>
      </c>
      <c r="G845" s="16" t="s">
        <v>2714</v>
      </c>
      <c r="H845" s="17">
        <v>50.12</v>
      </c>
      <c r="I845" s="102">
        <v>1</v>
      </c>
      <c r="J845" s="121"/>
    </row>
    <row r="846" spans="1:10" ht="13.2">
      <c r="A846" s="16" t="s">
        <v>1963</v>
      </c>
      <c r="B846" s="16">
        <v>22192024</v>
      </c>
      <c r="C846" s="16" t="s">
        <v>2783</v>
      </c>
      <c r="D846" s="19">
        <v>44480</v>
      </c>
      <c r="E846" s="16" t="s">
        <v>2780</v>
      </c>
      <c r="F846" s="16">
        <v>0</v>
      </c>
      <c r="G846" s="16" t="s">
        <v>2711</v>
      </c>
      <c r="H846" s="17">
        <v>38</v>
      </c>
      <c r="I846" s="102">
        <v>1</v>
      </c>
      <c r="J846" s="121"/>
    </row>
    <row r="847" spans="1:10" ht="13.2">
      <c r="A847" s="16" t="s">
        <v>1963</v>
      </c>
      <c r="B847" s="16">
        <v>22192024</v>
      </c>
      <c r="C847" s="16" t="s">
        <v>2783</v>
      </c>
      <c r="D847" s="19">
        <v>44480</v>
      </c>
      <c r="E847" s="16" t="s">
        <v>2781</v>
      </c>
      <c r="F847" s="16">
        <v>0</v>
      </c>
      <c r="G847" s="16" t="s">
        <v>2711</v>
      </c>
      <c r="H847" s="17">
        <v>35.799999999999997</v>
      </c>
      <c r="I847" s="102">
        <v>1</v>
      </c>
      <c r="J847" s="121"/>
    </row>
    <row r="848" spans="1:10" ht="13.2">
      <c r="A848" s="16" t="s">
        <v>1963</v>
      </c>
      <c r="B848" s="16">
        <v>22192024</v>
      </c>
      <c r="C848" s="16" t="s">
        <v>2784</v>
      </c>
      <c r="D848" s="19">
        <v>44480</v>
      </c>
      <c r="E848" s="16" t="s">
        <v>2780</v>
      </c>
      <c r="F848" s="16">
        <v>0</v>
      </c>
      <c r="G848" s="16" t="s">
        <v>2713</v>
      </c>
      <c r="H848" s="17">
        <v>20</v>
      </c>
      <c r="I848" s="102">
        <v>1</v>
      </c>
      <c r="J848" s="121"/>
    </row>
    <row r="849" spans="1:10" ht="13.2">
      <c r="A849" s="16" t="s">
        <v>1963</v>
      </c>
      <c r="B849" s="16">
        <v>22192024</v>
      </c>
      <c r="C849" s="16" t="s">
        <v>2784</v>
      </c>
      <c r="D849" s="19">
        <v>44480</v>
      </c>
      <c r="E849" s="16" t="s">
        <v>2781</v>
      </c>
      <c r="F849" s="16">
        <v>0</v>
      </c>
      <c r="G849" s="16" t="s">
        <v>2713</v>
      </c>
      <c r="H849" s="17">
        <v>32.22</v>
      </c>
      <c r="I849" s="102">
        <v>1</v>
      </c>
      <c r="J849" s="121"/>
    </row>
    <row r="850" spans="1:10" ht="20.399999999999999">
      <c r="A850" s="16" t="s">
        <v>1963</v>
      </c>
      <c r="B850" s="16">
        <v>22192024</v>
      </c>
      <c r="C850" s="16">
        <v>62021</v>
      </c>
      <c r="D850" s="19">
        <v>44483</v>
      </c>
      <c r="E850" s="16" t="s">
        <v>2785</v>
      </c>
      <c r="F850" s="16">
        <v>52676978</v>
      </c>
      <c r="G850" s="16" t="s">
        <v>2695</v>
      </c>
      <c r="H850" s="17">
        <v>170</v>
      </c>
      <c r="I850" s="102">
        <v>1</v>
      </c>
      <c r="J850" s="121"/>
    </row>
    <row r="851" spans="1:10" ht="20.399999999999999">
      <c r="A851" s="16" t="s">
        <v>1963</v>
      </c>
      <c r="B851" s="16">
        <v>22192024</v>
      </c>
      <c r="C851" s="16">
        <v>74210171</v>
      </c>
      <c r="D851" s="19">
        <v>44488</v>
      </c>
      <c r="E851" s="16" t="s">
        <v>2786</v>
      </c>
      <c r="F851" s="16">
        <v>6223524</v>
      </c>
      <c r="G851" s="16" t="s">
        <v>2478</v>
      </c>
      <c r="H851" s="17">
        <v>381.6</v>
      </c>
      <c r="I851" s="102">
        <v>1</v>
      </c>
      <c r="J851" s="121"/>
    </row>
    <row r="852" spans="1:10" ht="20.399999999999999">
      <c r="A852" s="16" t="s">
        <v>1963</v>
      </c>
      <c r="B852" s="16">
        <v>22192024</v>
      </c>
      <c r="C852" s="16">
        <v>12021</v>
      </c>
      <c r="D852" s="19">
        <v>44508</v>
      </c>
      <c r="E852" s="16" t="s">
        <v>2787</v>
      </c>
      <c r="F852" s="16">
        <v>161551</v>
      </c>
      <c r="G852" s="16" t="s">
        <v>2788</v>
      </c>
      <c r="H852" s="17">
        <v>100</v>
      </c>
      <c r="I852" s="102">
        <v>1</v>
      </c>
      <c r="J852" s="121"/>
    </row>
    <row r="853" spans="1:10" ht="20.399999999999999">
      <c r="A853" s="16" t="s">
        <v>1963</v>
      </c>
      <c r="B853" s="16">
        <v>22192024</v>
      </c>
      <c r="C853" s="16">
        <v>72021</v>
      </c>
      <c r="D853" s="19">
        <v>44508</v>
      </c>
      <c r="E853" s="16" t="s">
        <v>2789</v>
      </c>
      <c r="F853" s="16">
        <v>52676978</v>
      </c>
      <c r="G853" s="16" t="s">
        <v>2695</v>
      </c>
      <c r="H853" s="17">
        <v>100</v>
      </c>
      <c r="I853" s="102">
        <v>1</v>
      </c>
      <c r="J853" s="121"/>
    </row>
    <row r="854" spans="1:10" ht="20.399999999999999">
      <c r="A854" s="16" t="s">
        <v>1963</v>
      </c>
      <c r="B854" s="16">
        <v>22192024</v>
      </c>
      <c r="C854" s="16">
        <v>20210006</v>
      </c>
      <c r="D854" s="19">
        <v>44508</v>
      </c>
      <c r="E854" s="16" t="s">
        <v>2790</v>
      </c>
      <c r="F854" s="16">
        <v>51192225</v>
      </c>
      <c r="G854" s="16" t="s">
        <v>2687</v>
      </c>
      <c r="H854" s="17">
        <v>150</v>
      </c>
      <c r="I854" s="102">
        <v>1</v>
      </c>
      <c r="J854" s="121"/>
    </row>
    <row r="855" spans="1:10" ht="13.2">
      <c r="A855" s="16" t="s">
        <v>1963</v>
      </c>
      <c r="B855" s="16">
        <v>22192024</v>
      </c>
      <c r="C855" s="16" t="s">
        <v>2783</v>
      </c>
      <c r="D855" s="19">
        <v>44510</v>
      </c>
      <c r="E855" s="16" t="s">
        <v>2791</v>
      </c>
      <c r="F855" s="16">
        <v>0</v>
      </c>
      <c r="G855" s="16" t="s">
        <v>2711</v>
      </c>
      <c r="H855" s="17">
        <v>23</v>
      </c>
      <c r="I855" s="102">
        <v>1</v>
      </c>
      <c r="J855" s="121"/>
    </row>
    <row r="856" spans="1:10" ht="13.2">
      <c r="A856" s="16" t="s">
        <v>1963</v>
      </c>
      <c r="B856" s="16">
        <v>22192024</v>
      </c>
      <c r="C856" s="16" t="s">
        <v>2783</v>
      </c>
      <c r="D856" s="19">
        <v>44510</v>
      </c>
      <c r="E856" s="16" t="s">
        <v>2792</v>
      </c>
      <c r="F856" s="16">
        <v>0</v>
      </c>
      <c r="G856" s="16" t="s">
        <v>2711</v>
      </c>
      <c r="H856" s="17">
        <v>30.43</v>
      </c>
      <c r="I856" s="102">
        <v>1</v>
      </c>
      <c r="J856" s="121"/>
    </row>
    <row r="857" spans="1:10" ht="13.2">
      <c r="A857" s="16" t="s">
        <v>1963</v>
      </c>
      <c r="B857" s="16">
        <v>22192024</v>
      </c>
      <c r="C857" s="16" t="s">
        <v>2782</v>
      </c>
      <c r="D857" s="19">
        <v>44510</v>
      </c>
      <c r="E857" s="16" t="s">
        <v>2791</v>
      </c>
      <c r="F857" s="16">
        <v>0</v>
      </c>
      <c r="G857" s="16" t="s">
        <v>2714</v>
      </c>
      <c r="H857" s="17">
        <v>44</v>
      </c>
      <c r="I857" s="102">
        <v>1</v>
      </c>
      <c r="J857" s="121"/>
    </row>
    <row r="858" spans="1:10" ht="13.2">
      <c r="A858" s="16" t="s">
        <v>1963</v>
      </c>
      <c r="B858" s="16">
        <v>22192024</v>
      </c>
      <c r="C858" s="16" t="s">
        <v>2782</v>
      </c>
      <c r="D858" s="19">
        <v>44510</v>
      </c>
      <c r="E858" s="16" t="s">
        <v>2792</v>
      </c>
      <c r="F858" s="16">
        <v>0</v>
      </c>
      <c r="G858" s="16" t="s">
        <v>2714</v>
      </c>
      <c r="H858" s="17">
        <v>121.72</v>
      </c>
      <c r="I858" s="102">
        <v>1</v>
      </c>
      <c r="J858" s="121"/>
    </row>
    <row r="859" spans="1:10" ht="13.2">
      <c r="A859" s="16" t="s">
        <v>1963</v>
      </c>
      <c r="B859" s="16">
        <v>22192024</v>
      </c>
      <c r="C859" s="16" t="s">
        <v>2784</v>
      </c>
      <c r="D859" s="19">
        <v>44510</v>
      </c>
      <c r="E859" s="16" t="s">
        <v>2791</v>
      </c>
      <c r="F859" s="16">
        <v>0</v>
      </c>
      <c r="G859" s="16" t="s">
        <v>2713</v>
      </c>
      <c r="H859" s="17">
        <v>36</v>
      </c>
      <c r="I859" s="102">
        <v>1</v>
      </c>
      <c r="J859" s="121"/>
    </row>
    <row r="860" spans="1:10" ht="13.2">
      <c r="A860" s="16" t="s">
        <v>1963</v>
      </c>
      <c r="B860" s="16">
        <v>22192024</v>
      </c>
      <c r="C860" s="16" t="s">
        <v>2784</v>
      </c>
      <c r="D860" s="19">
        <v>44510</v>
      </c>
      <c r="E860" s="16" t="s">
        <v>2792</v>
      </c>
      <c r="F860" s="16">
        <v>0</v>
      </c>
      <c r="G860" s="16" t="s">
        <v>2713</v>
      </c>
      <c r="H860" s="17">
        <v>64.44</v>
      </c>
      <c r="I860" s="102">
        <v>1</v>
      </c>
      <c r="J860" s="121"/>
    </row>
    <row r="861" spans="1:10" ht="20.399999999999999">
      <c r="A861" s="16" t="s">
        <v>1963</v>
      </c>
      <c r="B861" s="16">
        <v>22192025</v>
      </c>
      <c r="C861" s="16"/>
      <c r="D861" s="19"/>
      <c r="E861" s="16" t="s">
        <v>1940</v>
      </c>
      <c r="F861" s="16" t="s">
        <v>2793</v>
      </c>
      <c r="G861" s="16" t="s">
        <v>2794</v>
      </c>
      <c r="H861" s="17"/>
      <c r="I861" s="102">
        <v>1</v>
      </c>
      <c r="J861" s="121"/>
    </row>
    <row r="862" spans="1:10" ht="13.2">
      <c r="A862" s="16" t="s">
        <v>1963</v>
      </c>
      <c r="B862" s="16">
        <v>22192025</v>
      </c>
      <c r="C862" s="16">
        <v>21038977</v>
      </c>
      <c r="D862" s="19">
        <v>44279</v>
      </c>
      <c r="E862" s="16" t="s">
        <v>2795</v>
      </c>
      <c r="F862" s="16">
        <v>30323438358</v>
      </c>
      <c r="G862" s="16" t="s">
        <v>2578</v>
      </c>
      <c r="H862" s="17">
        <v>312.10000000000002</v>
      </c>
      <c r="I862" s="102">
        <v>1</v>
      </c>
      <c r="J862" s="121"/>
    </row>
    <row r="863" spans="1:10" ht="13.2">
      <c r="A863" s="16" t="s">
        <v>1963</v>
      </c>
      <c r="B863" s="16">
        <v>22192025</v>
      </c>
      <c r="C863" s="16">
        <v>210007621</v>
      </c>
      <c r="D863" s="19">
        <v>44354</v>
      </c>
      <c r="E863" s="16" t="s">
        <v>2796</v>
      </c>
      <c r="F863" s="16">
        <v>36746550</v>
      </c>
      <c r="G863" s="16" t="s">
        <v>2797</v>
      </c>
      <c r="H863" s="17">
        <v>73</v>
      </c>
      <c r="I863" s="102">
        <v>1</v>
      </c>
      <c r="J863" s="121"/>
    </row>
    <row r="864" spans="1:10" ht="13.2">
      <c r="A864" s="16" t="s">
        <v>1963</v>
      </c>
      <c r="B864" s="16">
        <v>22192025</v>
      </c>
      <c r="C864" s="16">
        <v>210008521</v>
      </c>
      <c r="D864" s="19">
        <v>44356</v>
      </c>
      <c r="E864" s="16" t="s">
        <v>2798</v>
      </c>
      <c r="F864" s="16">
        <v>36746550</v>
      </c>
      <c r="G864" s="16" t="s">
        <v>2797</v>
      </c>
      <c r="H864" s="17">
        <v>63</v>
      </c>
      <c r="I864" s="102">
        <v>1</v>
      </c>
      <c r="J864" s="121"/>
    </row>
    <row r="865" spans="1:10" ht="13.2">
      <c r="A865" s="16" t="s">
        <v>1963</v>
      </c>
      <c r="B865" s="16">
        <v>22192025</v>
      </c>
      <c r="C865" s="16">
        <v>74210079</v>
      </c>
      <c r="D865" s="19">
        <v>44365</v>
      </c>
      <c r="E865" s="16" t="s">
        <v>2799</v>
      </c>
      <c r="F865" s="16">
        <v>6223524</v>
      </c>
      <c r="G865" s="16" t="s">
        <v>2478</v>
      </c>
      <c r="H865" s="17">
        <v>198</v>
      </c>
      <c r="I865" s="102">
        <v>1</v>
      </c>
      <c r="J865" s="121"/>
    </row>
    <row r="866" spans="1:10" ht="13.2">
      <c r="A866" s="16" t="s">
        <v>1963</v>
      </c>
      <c r="B866" s="16">
        <v>22192025</v>
      </c>
      <c r="C866" s="16">
        <v>210000321</v>
      </c>
      <c r="D866" s="19">
        <v>44221</v>
      </c>
      <c r="E866" s="16" t="s">
        <v>2800</v>
      </c>
      <c r="F866" s="16">
        <v>36746550</v>
      </c>
      <c r="G866" s="16" t="s">
        <v>2797</v>
      </c>
      <c r="H866" s="17">
        <v>73</v>
      </c>
      <c r="I866" s="102">
        <v>1</v>
      </c>
      <c r="J866" s="121"/>
    </row>
    <row r="867" spans="1:10" ht="13.2">
      <c r="A867" s="16" t="s">
        <v>1963</v>
      </c>
      <c r="B867" s="16">
        <v>22192025</v>
      </c>
      <c r="C867" s="16">
        <v>210006421</v>
      </c>
      <c r="D867" s="19">
        <v>44345</v>
      </c>
      <c r="E867" s="16" t="s">
        <v>2800</v>
      </c>
      <c r="F867" s="16">
        <v>36746550</v>
      </c>
      <c r="G867" s="16" t="s">
        <v>2797</v>
      </c>
      <c r="H867" s="17">
        <v>70</v>
      </c>
      <c r="I867" s="102">
        <v>1</v>
      </c>
      <c r="J867" s="121"/>
    </row>
    <row r="868" spans="1:10" ht="13.2">
      <c r="A868" s="16" t="s">
        <v>1963</v>
      </c>
      <c r="B868" s="16">
        <v>22192025</v>
      </c>
      <c r="C868" s="16">
        <v>210010821</v>
      </c>
      <c r="D868" s="19">
        <v>44369</v>
      </c>
      <c r="E868" s="16" t="s">
        <v>2801</v>
      </c>
      <c r="F868" s="16">
        <v>36746550</v>
      </c>
      <c r="G868" s="16" t="s">
        <v>2797</v>
      </c>
      <c r="H868" s="17">
        <v>140</v>
      </c>
      <c r="I868" s="102">
        <v>1</v>
      </c>
      <c r="J868" s="121"/>
    </row>
    <row r="869" spans="1:10" ht="13.2">
      <c r="A869" s="16" t="s">
        <v>1963</v>
      </c>
      <c r="B869" s="16">
        <v>22192025</v>
      </c>
      <c r="C869" s="16">
        <v>210005321</v>
      </c>
      <c r="D869" s="19">
        <v>44319</v>
      </c>
      <c r="E869" s="16" t="s">
        <v>2802</v>
      </c>
      <c r="F869" s="16">
        <v>36746550</v>
      </c>
      <c r="G869" s="16" t="s">
        <v>2797</v>
      </c>
      <c r="H869" s="17">
        <v>125</v>
      </c>
      <c r="I869" s="102">
        <v>1</v>
      </c>
      <c r="J869" s="121"/>
    </row>
    <row r="870" spans="1:10" ht="13.2">
      <c r="A870" s="16" t="s">
        <v>1963</v>
      </c>
      <c r="B870" s="16">
        <v>22192025</v>
      </c>
      <c r="C870" s="16">
        <v>210131</v>
      </c>
      <c r="D870" s="19">
        <v>44321</v>
      </c>
      <c r="E870" s="16" t="s">
        <v>2803</v>
      </c>
      <c r="F870" s="16">
        <v>14425238</v>
      </c>
      <c r="G870" s="16" t="s">
        <v>2804</v>
      </c>
      <c r="H870" s="17">
        <v>67.7</v>
      </c>
      <c r="I870" s="102">
        <v>1</v>
      </c>
      <c r="J870" s="121"/>
    </row>
    <row r="871" spans="1:10" ht="13.2">
      <c r="A871" s="16" t="s">
        <v>1963</v>
      </c>
      <c r="B871" s="16">
        <v>22192025</v>
      </c>
      <c r="C871" s="16">
        <v>0</v>
      </c>
      <c r="D871" s="19">
        <v>44350</v>
      </c>
      <c r="E871" s="16" t="s">
        <v>2805</v>
      </c>
      <c r="F871" s="16">
        <v>77120205</v>
      </c>
      <c r="G871" s="16" t="s">
        <v>2806</v>
      </c>
      <c r="H871" s="17">
        <v>277.12</v>
      </c>
      <c r="I871" s="102">
        <v>1</v>
      </c>
      <c r="J871" s="121"/>
    </row>
    <row r="872" spans="1:10" ht="13.2">
      <c r="A872" s="16" t="s">
        <v>1963</v>
      </c>
      <c r="B872" s="16">
        <v>22192025</v>
      </c>
      <c r="C872" s="16">
        <v>45026041</v>
      </c>
      <c r="D872" s="19">
        <v>44363</v>
      </c>
      <c r="E872" s="16" t="s">
        <v>2807</v>
      </c>
      <c r="F872" s="16">
        <v>3593784</v>
      </c>
      <c r="G872" s="16" t="s">
        <v>2808</v>
      </c>
      <c r="H872" s="17">
        <v>44.8</v>
      </c>
      <c r="I872" s="102">
        <v>1</v>
      </c>
      <c r="J872" s="121"/>
    </row>
    <row r="873" spans="1:10" ht="13.2">
      <c r="A873" s="16" t="s">
        <v>1963</v>
      </c>
      <c r="B873" s="16">
        <v>22192025</v>
      </c>
      <c r="C873" s="16">
        <v>1003293027</v>
      </c>
      <c r="D873" s="19">
        <v>44363</v>
      </c>
      <c r="E873" s="16" t="s">
        <v>2809</v>
      </c>
      <c r="F873" s="16">
        <v>30807484</v>
      </c>
      <c r="G873" s="16" t="s">
        <v>2810</v>
      </c>
      <c r="H873" s="17">
        <v>110.72</v>
      </c>
      <c r="I873" s="102">
        <v>1</v>
      </c>
      <c r="J873" s="121"/>
    </row>
    <row r="874" spans="1:10" ht="13.2">
      <c r="A874" s="16" t="s">
        <v>1963</v>
      </c>
      <c r="B874" s="16">
        <v>22192025</v>
      </c>
      <c r="C874" s="16">
        <v>0</v>
      </c>
      <c r="D874" s="19">
        <v>44383</v>
      </c>
      <c r="E874" s="16" t="s">
        <v>2811</v>
      </c>
      <c r="F874" s="16">
        <v>77120206</v>
      </c>
      <c r="G874" s="16" t="s">
        <v>2806</v>
      </c>
      <c r="H874" s="17">
        <v>277.12</v>
      </c>
      <c r="I874" s="102">
        <v>1</v>
      </c>
      <c r="J874" s="121"/>
    </row>
    <row r="875" spans="1:10" ht="13.2">
      <c r="A875" s="16" t="s">
        <v>1963</v>
      </c>
      <c r="B875" s="16">
        <v>22192025</v>
      </c>
      <c r="C875" s="16">
        <v>45026041</v>
      </c>
      <c r="D875" s="19">
        <v>44389</v>
      </c>
      <c r="E875" s="16" t="s">
        <v>2812</v>
      </c>
      <c r="F875" s="16">
        <v>3593784</v>
      </c>
      <c r="G875" s="16" t="s">
        <v>2808</v>
      </c>
      <c r="H875" s="17">
        <v>44.8</v>
      </c>
      <c r="I875" s="102">
        <v>1</v>
      </c>
      <c r="J875" s="121"/>
    </row>
    <row r="876" spans="1:10" ht="13.2">
      <c r="A876" s="16" t="s">
        <v>1963</v>
      </c>
      <c r="B876" s="16">
        <v>22192025</v>
      </c>
      <c r="C876" s="16">
        <v>1003293027</v>
      </c>
      <c r="D876" s="19">
        <v>44389</v>
      </c>
      <c r="E876" s="16" t="s">
        <v>2813</v>
      </c>
      <c r="F876" s="16">
        <v>30807484</v>
      </c>
      <c r="G876" s="16" t="s">
        <v>2810</v>
      </c>
      <c r="H876" s="17">
        <v>110.72</v>
      </c>
      <c r="I876" s="102">
        <v>1</v>
      </c>
      <c r="J876" s="121"/>
    </row>
    <row r="877" spans="1:10" ht="20.399999999999999">
      <c r="A877" s="16" t="s">
        <v>1963</v>
      </c>
      <c r="B877" s="16">
        <v>22192025</v>
      </c>
      <c r="C877" s="16" t="s">
        <v>2814</v>
      </c>
      <c r="D877" s="19">
        <v>44404</v>
      </c>
      <c r="E877" s="16" t="s">
        <v>2815</v>
      </c>
      <c r="F877" s="16">
        <v>43653782</v>
      </c>
      <c r="G877" s="16" t="s">
        <v>2816</v>
      </c>
      <c r="H877" s="17">
        <v>990</v>
      </c>
      <c r="I877" s="102">
        <v>1</v>
      </c>
      <c r="J877" s="121"/>
    </row>
    <row r="878" spans="1:10" ht="13.2">
      <c r="A878" s="16" t="s">
        <v>1963</v>
      </c>
      <c r="B878" s="16">
        <v>22192025</v>
      </c>
      <c r="C878" s="16">
        <v>2692023028</v>
      </c>
      <c r="D878" s="19">
        <v>44285</v>
      </c>
      <c r="E878" s="16" t="s">
        <v>2817</v>
      </c>
      <c r="F878" s="16">
        <v>36741905</v>
      </c>
      <c r="G878" s="16" t="s">
        <v>2090</v>
      </c>
      <c r="H878" s="17">
        <v>42.96</v>
      </c>
      <c r="I878" s="102">
        <v>1</v>
      </c>
      <c r="J878" s="121"/>
    </row>
    <row r="879" spans="1:10" ht="13.2">
      <c r="A879" s="16" t="s">
        <v>1963</v>
      </c>
      <c r="B879" s="16">
        <v>22192025</v>
      </c>
      <c r="C879" s="16">
        <v>2692022985</v>
      </c>
      <c r="D879" s="19">
        <v>44301</v>
      </c>
      <c r="E879" s="16" t="s">
        <v>2818</v>
      </c>
      <c r="F879" s="16">
        <v>36741905</v>
      </c>
      <c r="G879" s="16" t="s">
        <v>2090</v>
      </c>
      <c r="H879" s="17">
        <v>64.38</v>
      </c>
      <c r="I879" s="102">
        <v>1</v>
      </c>
      <c r="J879" s="121"/>
    </row>
    <row r="880" spans="1:10" ht="13.2">
      <c r="A880" s="16" t="s">
        <v>1963</v>
      </c>
      <c r="B880" s="16">
        <v>22192025</v>
      </c>
      <c r="C880" s="16">
        <v>2692023243</v>
      </c>
      <c r="D880" s="19">
        <v>44326</v>
      </c>
      <c r="E880" s="16" t="s">
        <v>2819</v>
      </c>
      <c r="F880" s="16">
        <v>36741905</v>
      </c>
      <c r="G880" s="16" t="s">
        <v>2090</v>
      </c>
      <c r="H880" s="17">
        <v>85.75</v>
      </c>
      <c r="I880" s="102">
        <v>1</v>
      </c>
      <c r="J880" s="121"/>
    </row>
    <row r="881" spans="1:10" ht="20.399999999999999">
      <c r="A881" s="16" t="s">
        <v>1963</v>
      </c>
      <c r="B881" s="16">
        <v>22192025</v>
      </c>
      <c r="C881" s="16">
        <v>2692023271</v>
      </c>
      <c r="D881" s="19">
        <v>44330</v>
      </c>
      <c r="E881" s="16" t="s">
        <v>2820</v>
      </c>
      <c r="F881" s="16">
        <v>36741905</v>
      </c>
      <c r="G881" s="16" t="s">
        <v>2090</v>
      </c>
      <c r="H881" s="17">
        <v>154.24</v>
      </c>
      <c r="I881" s="102">
        <v>1</v>
      </c>
      <c r="J881" s="121"/>
    </row>
    <row r="882" spans="1:10" ht="13.2">
      <c r="A882" s="16" t="s">
        <v>1963</v>
      </c>
      <c r="B882" s="16">
        <v>22192025</v>
      </c>
      <c r="C882" s="16">
        <v>2692024368</v>
      </c>
      <c r="D882" s="19">
        <v>44369</v>
      </c>
      <c r="E882" s="16" t="s">
        <v>2818</v>
      </c>
      <c r="F882" s="16">
        <v>36741905</v>
      </c>
      <c r="G882" s="16" t="s">
        <v>2090</v>
      </c>
      <c r="H882" s="17">
        <v>38.71</v>
      </c>
      <c r="I882" s="102">
        <v>1</v>
      </c>
      <c r="J882" s="121"/>
    </row>
    <row r="883" spans="1:10" ht="13.2">
      <c r="A883" s="16" t="s">
        <v>1963</v>
      </c>
      <c r="B883" s="16">
        <v>22192025</v>
      </c>
      <c r="C883" s="16">
        <v>2692024215</v>
      </c>
      <c r="D883" s="19">
        <v>44369</v>
      </c>
      <c r="E883" s="16" t="s">
        <v>2821</v>
      </c>
      <c r="F883" s="16">
        <v>36741905</v>
      </c>
      <c r="G883" s="16" t="s">
        <v>2090</v>
      </c>
      <c r="H883" s="17">
        <v>52.38</v>
      </c>
      <c r="I883" s="102">
        <v>1</v>
      </c>
      <c r="J883" s="121"/>
    </row>
    <row r="884" spans="1:10" ht="20.399999999999999">
      <c r="A884" s="16" t="s">
        <v>1963</v>
      </c>
      <c r="B884" s="16">
        <v>22192025</v>
      </c>
      <c r="C884" s="16">
        <v>2692024247</v>
      </c>
      <c r="D884" s="19">
        <v>44369</v>
      </c>
      <c r="E884" s="16" t="s">
        <v>2822</v>
      </c>
      <c r="F884" s="16">
        <v>36741905</v>
      </c>
      <c r="G884" s="16" t="s">
        <v>2090</v>
      </c>
      <c r="H884" s="17">
        <v>232.16</v>
      </c>
      <c r="I884" s="102">
        <v>1</v>
      </c>
      <c r="J884" s="121"/>
    </row>
    <row r="885" spans="1:10" ht="13.2">
      <c r="A885" s="16" t="s">
        <v>1963</v>
      </c>
      <c r="B885" s="16">
        <v>22192025</v>
      </c>
      <c r="C885" s="16" t="s">
        <v>2823</v>
      </c>
      <c r="D885" s="19">
        <v>44389</v>
      </c>
      <c r="E885" s="16" t="s">
        <v>2824</v>
      </c>
      <c r="F885" s="16">
        <v>14419963</v>
      </c>
      <c r="G885" s="16" t="s">
        <v>2825</v>
      </c>
      <c r="H885" s="17">
        <v>62</v>
      </c>
      <c r="I885" s="102">
        <v>1</v>
      </c>
      <c r="J885" s="121"/>
    </row>
    <row r="886" spans="1:10" ht="13.2">
      <c r="A886" s="16" t="s">
        <v>1963</v>
      </c>
      <c r="B886" s="16">
        <v>22192025</v>
      </c>
      <c r="C886" s="16" t="s">
        <v>2826</v>
      </c>
      <c r="D886" s="19">
        <v>44362</v>
      </c>
      <c r="E886" s="16" t="s">
        <v>2827</v>
      </c>
      <c r="F886" s="16">
        <v>14419963</v>
      </c>
      <c r="G886" s="16" t="s">
        <v>2825</v>
      </c>
      <c r="H886" s="17">
        <v>46.7</v>
      </c>
      <c r="I886" s="102">
        <v>1</v>
      </c>
      <c r="J886" s="121"/>
    </row>
    <row r="887" spans="1:10" ht="13.2">
      <c r="A887" s="16" t="s">
        <v>1963</v>
      </c>
      <c r="B887" s="16">
        <v>22192025</v>
      </c>
      <c r="C887" s="16">
        <v>3.6021000000024698E+17</v>
      </c>
      <c r="D887" s="19">
        <v>44484</v>
      </c>
      <c r="E887" s="16" t="s">
        <v>2828</v>
      </c>
      <c r="F887" s="16">
        <v>47658827</v>
      </c>
      <c r="G887" s="16" t="s">
        <v>2829</v>
      </c>
      <c r="H887" s="17">
        <v>55.26</v>
      </c>
      <c r="I887" s="102">
        <v>1</v>
      </c>
      <c r="J887" s="121"/>
    </row>
    <row r="888" spans="1:10" ht="13.2">
      <c r="A888" s="16" t="s">
        <v>1963</v>
      </c>
      <c r="B888" s="16">
        <v>22192025</v>
      </c>
      <c r="C888" s="16">
        <v>210018421</v>
      </c>
      <c r="D888" s="19">
        <v>44431</v>
      </c>
      <c r="E888" s="16" t="s">
        <v>2830</v>
      </c>
      <c r="F888" s="16">
        <v>36746550</v>
      </c>
      <c r="G888" s="16" t="s">
        <v>2797</v>
      </c>
      <c r="H888" s="17">
        <v>170</v>
      </c>
      <c r="I888" s="102">
        <v>1</v>
      </c>
      <c r="J888" s="121"/>
    </row>
    <row r="889" spans="1:10" ht="20.399999999999999">
      <c r="A889" s="16" t="s">
        <v>1963</v>
      </c>
      <c r="B889" s="16">
        <v>22192025</v>
      </c>
      <c r="C889" s="16" t="s">
        <v>2831</v>
      </c>
      <c r="D889" s="19">
        <v>44483</v>
      </c>
      <c r="E889" s="16" t="s">
        <v>2832</v>
      </c>
      <c r="F889" s="16">
        <v>14419963</v>
      </c>
      <c r="G889" s="16" t="s">
        <v>2650</v>
      </c>
      <c r="H889" s="17">
        <v>113.9</v>
      </c>
      <c r="I889" s="102">
        <v>1</v>
      </c>
      <c r="J889" s="121"/>
    </row>
    <row r="890" spans="1:10" ht="13.2">
      <c r="A890" s="16" t="s">
        <v>1963</v>
      </c>
      <c r="B890" s="16">
        <v>22192025</v>
      </c>
      <c r="C890" s="16" t="s">
        <v>2833</v>
      </c>
      <c r="D890" s="19">
        <v>44371</v>
      </c>
      <c r="E890" s="16" t="s">
        <v>2834</v>
      </c>
      <c r="F890" s="16">
        <v>14419963</v>
      </c>
      <c r="G890" s="16" t="s">
        <v>2650</v>
      </c>
      <c r="H890" s="17">
        <v>50</v>
      </c>
      <c r="I890" s="102">
        <v>1</v>
      </c>
      <c r="J890" s="121"/>
    </row>
    <row r="891" spans="1:10" ht="13.2">
      <c r="A891" s="16" t="s">
        <v>1963</v>
      </c>
      <c r="B891" s="16">
        <v>22192025</v>
      </c>
      <c r="C891" s="16">
        <v>2692025694</v>
      </c>
      <c r="D891" s="19">
        <v>44459</v>
      </c>
      <c r="E891" s="16" t="s">
        <v>2835</v>
      </c>
      <c r="F891" s="16">
        <v>36741905</v>
      </c>
      <c r="G891" s="16" t="s">
        <v>2836</v>
      </c>
      <c r="H891" s="17">
        <v>88.44</v>
      </c>
      <c r="I891" s="102">
        <v>1</v>
      </c>
      <c r="J891" s="121"/>
    </row>
    <row r="892" spans="1:10" ht="13.2">
      <c r="A892" s="16" t="s">
        <v>1963</v>
      </c>
      <c r="B892" s="16">
        <v>22192025</v>
      </c>
      <c r="C892" s="16">
        <v>2692026247</v>
      </c>
      <c r="D892" s="19">
        <v>44482</v>
      </c>
      <c r="E892" s="16" t="s">
        <v>2837</v>
      </c>
      <c r="F892" s="16">
        <v>36741905</v>
      </c>
      <c r="G892" s="16" t="s">
        <v>2836</v>
      </c>
      <c r="H892" s="17">
        <v>259.44</v>
      </c>
      <c r="I892" s="102">
        <v>1</v>
      </c>
      <c r="J892" s="121"/>
    </row>
    <row r="893" spans="1:10" ht="13.2">
      <c r="A893" s="16" t="s">
        <v>1963</v>
      </c>
      <c r="B893" s="16">
        <v>22192025</v>
      </c>
      <c r="C893" s="16" t="s">
        <v>2838</v>
      </c>
      <c r="D893" s="19">
        <v>44489</v>
      </c>
      <c r="E893" s="16" t="s">
        <v>2839</v>
      </c>
      <c r="F893" s="16">
        <v>43653782</v>
      </c>
      <c r="G893" s="16" t="s">
        <v>2840</v>
      </c>
      <c r="H893" s="17">
        <v>800</v>
      </c>
      <c r="I893" s="102">
        <v>1</v>
      </c>
      <c r="J893" s="121"/>
    </row>
    <row r="894" spans="1:10" ht="13.2">
      <c r="A894" s="16" t="s">
        <v>1963</v>
      </c>
      <c r="B894" s="16">
        <v>22192025</v>
      </c>
      <c r="C894" s="16">
        <v>45026041</v>
      </c>
      <c r="D894" s="19">
        <v>44489</v>
      </c>
      <c r="E894" s="16" t="s">
        <v>2841</v>
      </c>
      <c r="F894" s="16">
        <v>3593784</v>
      </c>
      <c r="G894" s="16" t="s">
        <v>2808</v>
      </c>
      <c r="H894" s="17">
        <v>44.8</v>
      </c>
      <c r="I894" s="102">
        <v>1</v>
      </c>
      <c r="J894" s="121"/>
    </row>
    <row r="895" spans="1:10" ht="13.2">
      <c r="A895" s="16" t="s">
        <v>1963</v>
      </c>
      <c r="B895" s="16">
        <v>22192025</v>
      </c>
      <c r="C895" s="16">
        <v>0</v>
      </c>
      <c r="D895" s="19">
        <v>44473</v>
      </c>
      <c r="E895" s="16" t="s">
        <v>2842</v>
      </c>
      <c r="F895" s="16">
        <v>77120209</v>
      </c>
      <c r="G895" s="16" t="s">
        <v>2806</v>
      </c>
      <c r="H895" s="17">
        <v>277.12</v>
      </c>
      <c r="I895" s="102">
        <v>1</v>
      </c>
      <c r="J895" s="121"/>
    </row>
    <row r="896" spans="1:10" ht="13.2">
      <c r="A896" s="16" t="s">
        <v>1963</v>
      </c>
      <c r="B896" s="16">
        <v>22192025</v>
      </c>
      <c r="C896" s="16">
        <v>0</v>
      </c>
      <c r="D896" s="19">
        <v>44411</v>
      </c>
      <c r="E896" s="16" t="s">
        <v>2843</v>
      </c>
      <c r="F896" s="16">
        <v>77120207</v>
      </c>
      <c r="G896" s="16" t="s">
        <v>2806</v>
      </c>
      <c r="H896" s="17">
        <v>277.12</v>
      </c>
      <c r="I896" s="102">
        <v>1</v>
      </c>
      <c r="J896" s="121"/>
    </row>
    <row r="897" spans="1:10" ht="13.2">
      <c r="A897" s="16" t="s">
        <v>1963</v>
      </c>
      <c r="B897" s="16">
        <v>22192025</v>
      </c>
      <c r="C897" s="16">
        <v>45026041</v>
      </c>
      <c r="D897" s="19">
        <v>44421</v>
      </c>
      <c r="E897" s="16" t="s">
        <v>2844</v>
      </c>
      <c r="F897" s="16">
        <v>3593784</v>
      </c>
      <c r="G897" s="16" t="s">
        <v>2808</v>
      </c>
      <c r="H897" s="17">
        <v>44.8</v>
      </c>
      <c r="I897" s="102">
        <v>1</v>
      </c>
      <c r="J897" s="121"/>
    </row>
    <row r="898" spans="1:10" ht="13.2">
      <c r="A898" s="16" t="s">
        <v>1963</v>
      </c>
      <c r="B898" s="16">
        <v>22192025</v>
      </c>
      <c r="C898" s="16">
        <v>1003293027</v>
      </c>
      <c r="D898" s="19">
        <v>44421</v>
      </c>
      <c r="E898" s="16" t="s">
        <v>2845</v>
      </c>
      <c r="F898" s="16">
        <v>30807484</v>
      </c>
      <c r="G898" s="16" t="s">
        <v>2810</v>
      </c>
      <c r="H898" s="17">
        <v>110.72</v>
      </c>
      <c r="I898" s="102">
        <v>1</v>
      </c>
      <c r="J898" s="121"/>
    </row>
    <row r="899" spans="1:10" ht="13.2">
      <c r="A899" s="16" t="s">
        <v>1963</v>
      </c>
      <c r="B899" s="16">
        <v>22192025</v>
      </c>
      <c r="C899" s="16">
        <v>0</v>
      </c>
      <c r="D899" s="19">
        <v>44445</v>
      </c>
      <c r="E899" s="16" t="s">
        <v>2846</v>
      </c>
      <c r="F899" s="16">
        <v>77120208</v>
      </c>
      <c r="G899" s="16" t="s">
        <v>2806</v>
      </c>
      <c r="H899" s="17">
        <v>277.12</v>
      </c>
      <c r="I899" s="102">
        <v>1</v>
      </c>
      <c r="J899" s="121"/>
    </row>
    <row r="900" spans="1:10" ht="13.2">
      <c r="A900" s="16" t="s">
        <v>1963</v>
      </c>
      <c r="B900" s="16">
        <v>22192025</v>
      </c>
      <c r="C900" s="16">
        <v>45026041</v>
      </c>
      <c r="D900" s="19">
        <v>44459</v>
      </c>
      <c r="E900" s="16" t="s">
        <v>2847</v>
      </c>
      <c r="F900" s="16">
        <v>3593784</v>
      </c>
      <c r="G900" s="16" t="s">
        <v>2808</v>
      </c>
      <c r="H900" s="17">
        <v>44.8</v>
      </c>
      <c r="I900" s="102">
        <v>1</v>
      </c>
      <c r="J900" s="121"/>
    </row>
    <row r="901" spans="1:10" ht="13.2">
      <c r="A901" s="16" t="s">
        <v>1963</v>
      </c>
      <c r="B901" s="16">
        <v>22192025</v>
      </c>
      <c r="C901" s="16">
        <v>1003293027</v>
      </c>
      <c r="D901" s="19">
        <v>44463</v>
      </c>
      <c r="E901" s="16" t="s">
        <v>2848</v>
      </c>
      <c r="F901" s="16">
        <v>30807484</v>
      </c>
      <c r="G901" s="16" t="s">
        <v>2810</v>
      </c>
      <c r="H901" s="17">
        <v>110.72</v>
      </c>
      <c r="I901" s="102">
        <v>1</v>
      </c>
      <c r="J901" s="121"/>
    </row>
    <row r="902" spans="1:10" ht="13.2">
      <c r="A902" s="16" t="s">
        <v>1963</v>
      </c>
      <c r="B902" s="16">
        <v>22192025</v>
      </c>
      <c r="C902" s="16" t="s">
        <v>2831</v>
      </c>
      <c r="D902" s="19">
        <v>44326</v>
      </c>
      <c r="E902" s="16" t="s">
        <v>2849</v>
      </c>
      <c r="F902" s="16">
        <v>14419963</v>
      </c>
      <c r="G902" s="16" t="s">
        <v>2650</v>
      </c>
      <c r="H902" s="17">
        <v>193</v>
      </c>
      <c r="I902" s="102">
        <v>1</v>
      </c>
      <c r="J902" s="121"/>
    </row>
    <row r="903" spans="1:10" ht="13.2">
      <c r="A903" s="16" t="s">
        <v>1963</v>
      </c>
      <c r="B903" s="16">
        <v>22192025</v>
      </c>
      <c r="C903" s="16" t="s">
        <v>2850</v>
      </c>
      <c r="D903" s="19">
        <v>44315</v>
      </c>
      <c r="E903" s="16" t="s">
        <v>2851</v>
      </c>
      <c r="F903" s="16">
        <v>14419963</v>
      </c>
      <c r="G903" s="16" t="s">
        <v>2852</v>
      </c>
      <c r="H903" s="17">
        <v>222.6</v>
      </c>
      <c r="I903" s="102">
        <v>1</v>
      </c>
      <c r="J903" s="121"/>
    </row>
    <row r="904" spans="1:10" ht="13.2">
      <c r="A904" s="16" t="s">
        <v>1963</v>
      </c>
      <c r="B904" s="16">
        <v>22192025</v>
      </c>
      <c r="C904" s="16" t="s">
        <v>2853</v>
      </c>
      <c r="D904" s="19">
        <v>44349</v>
      </c>
      <c r="E904" s="16" t="s">
        <v>2854</v>
      </c>
      <c r="F904" s="16">
        <v>14419963</v>
      </c>
      <c r="G904" s="16" t="s">
        <v>2852</v>
      </c>
      <c r="H904" s="17">
        <v>89</v>
      </c>
      <c r="I904" s="102">
        <v>1</v>
      </c>
      <c r="J904" s="121"/>
    </row>
    <row r="905" spans="1:10" ht="13.2">
      <c r="A905" s="16" t="s">
        <v>1963</v>
      </c>
      <c r="B905" s="16">
        <v>22192025</v>
      </c>
      <c r="C905" s="16" t="s">
        <v>2855</v>
      </c>
      <c r="D905" s="19">
        <v>44355</v>
      </c>
      <c r="E905" s="16" t="s">
        <v>2856</v>
      </c>
      <c r="F905" s="16">
        <v>14419963</v>
      </c>
      <c r="G905" s="16" t="s">
        <v>2852</v>
      </c>
      <c r="H905" s="17">
        <v>99.8</v>
      </c>
      <c r="I905" s="102">
        <v>1</v>
      </c>
      <c r="J905" s="121"/>
    </row>
    <row r="906" spans="1:10" ht="13.2">
      <c r="A906" s="16" t="s">
        <v>1963</v>
      </c>
      <c r="B906" s="16">
        <v>22192025</v>
      </c>
      <c r="C906" s="16" t="s">
        <v>2857</v>
      </c>
      <c r="D906" s="19">
        <v>44411</v>
      </c>
      <c r="E906" s="16" t="s">
        <v>2858</v>
      </c>
      <c r="F906" s="16">
        <v>14419963</v>
      </c>
      <c r="G906" s="16" t="s">
        <v>2852</v>
      </c>
      <c r="H906" s="17">
        <v>73</v>
      </c>
      <c r="I906" s="102">
        <v>1</v>
      </c>
      <c r="J906" s="121"/>
    </row>
    <row r="907" spans="1:10" ht="13.2">
      <c r="A907" s="16" t="s">
        <v>1963</v>
      </c>
      <c r="B907" s="16">
        <v>22192025</v>
      </c>
      <c r="C907" s="16" t="s">
        <v>2859</v>
      </c>
      <c r="D907" s="19">
        <v>44418</v>
      </c>
      <c r="E907" s="16" t="s">
        <v>2860</v>
      </c>
      <c r="F907" s="16">
        <v>14419963</v>
      </c>
      <c r="G907" s="16" t="s">
        <v>2852</v>
      </c>
      <c r="H907" s="17">
        <v>81</v>
      </c>
      <c r="I907" s="102">
        <v>1</v>
      </c>
      <c r="J907" s="121"/>
    </row>
    <row r="908" spans="1:10" ht="13.2">
      <c r="A908" s="16" t="s">
        <v>1963</v>
      </c>
      <c r="B908" s="16">
        <v>22192025</v>
      </c>
      <c r="C908" s="16" t="s">
        <v>2861</v>
      </c>
      <c r="D908" s="19">
        <v>44442</v>
      </c>
      <c r="E908" s="16" t="s">
        <v>2862</v>
      </c>
      <c r="F908" s="16">
        <v>14419963</v>
      </c>
      <c r="G908" s="16" t="s">
        <v>2852</v>
      </c>
      <c r="H908" s="17">
        <v>105</v>
      </c>
      <c r="I908" s="102">
        <v>1</v>
      </c>
      <c r="J908" s="121"/>
    </row>
    <row r="909" spans="1:10" ht="13.2">
      <c r="A909" s="16" t="s">
        <v>1963</v>
      </c>
      <c r="B909" s="16">
        <v>22192025</v>
      </c>
      <c r="C909" s="16" t="s">
        <v>2863</v>
      </c>
      <c r="D909" s="19">
        <v>44456</v>
      </c>
      <c r="E909" s="16" t="s">
        <v>2864</v>
      </c>
      <c r="F909" s="16">
        <v>14419963</v>
      </c>
      <c r="G909" s="16" t="s">
        <v>2852</v>
      </c>
      <c r="H909" s="17">
        <v>56</v>
      </c>
      <c r="I909" s="102">
        <v>1</v>
      </c>
      <c r="J909" s="121"/>
    </row>
    <row r="910" spans="1:10" ht="13.2">
      <c r="A910" s="16" t="s">
        <v>1963</v>
      </c>
      <c r="B910" s="16"/>
      <c r="C910" s="16"/>
      <c r="D910" s="19"/>
      <c r="E910" s="16" t="s">
        <v>1940</v>
      </c>
      <c r="F910" s="16" t="s">
        <v>2865</v>
      </c>
      <c r="G910" s="16" t="s">
        <v>2866</v>
      </c>
      <c r="H910" s="17"/>
      <c r="I910" s="102">
        <v>1</v>
      </c>
      <c r="J910" s="121"/>
    </row>
    <row r="911" spans="1:10" ht="13.2">
      <c r="A911" s="16" t="s">
        <v>1963</v>
      </c>
      <c r="B911" s="16">
        <v>22192026</v>
      </c>
      <c r="C911" s="16">
        <v>20210002</v>
      </c>
      <c r="D911" s="19">
        <v>44200</v>
      </c>
      <c r="E911" s="16" t="s">
        <v>2867</v>
      </c>
      <c r="F911" s="16">
        <v>51040794</v>
      </c>
      <c r="G911" s="16" t="s">
        <v>2868</v>
      </c>
      <c r="H911" s="17">
        <v>2024</v>
      </c>
      <c r="I911" s="102">
        <v>1</v>
      </c>
      <c r="J911" s="121"/>
    </row>
    <row r="912" spans="1:10" ht="13.2">
      <c r="A912" s="16" t="s">
        <v>1963</v>
      </c>
      <c r="B912" s="16">
        <v>22192026</v>
      </c>
      <c r="C912" s="16">
        <v>62021</v>
      </c>
      <c r="D912" s="19">
        <v>44321</v>
      </c>
      <c r="E912" s="16" t="s">
        <v>2869</v>
      </c>
      <c r="F912" s="16">
        <v>35902949</v>
      </c>
      <c r="G912" s="16" t="s">
        <v>2870</v>
      </c>
      <c r="H912" s="17">
        <v>1825</v>
      </c>
      <c r="I912" s="102">
        <v>1</v>
      </c>
      <c r="J912" s="121"/>
    </row>
    <row r="913" spans="1:10" ht="13.2">
      <c r="A913" s="16" t="s">
        <v>1963</v>
      </c>
      <c r="B913" s="16">
        <v>22192026</v>
      </c>
      <c r="C913" s="16">
        <v>102021</v>
      </c>
      <c r="D913" s="19">
        <v>44417</v>
      </c>
      <c r="E913" s="16" t="s">
        <v>2871</v>
      </c>
      <c r="F913" s="16">
        <v>35902949</v>
      </c>
      <c r="G913" s="16" t="s">
        <v>2870</v>
      </c>
      <c r="H913" s="17">
        <v>1682</v>
      </c>
      <c r="I913" s="102">
        <v>1</v>
      </c>
      <c r="J913" s="121"/>
    </row>
    <row r="914" spans="1:10" ht="13.2">
      <c r="A914" s="16" t="s">
        <v>1963</v>
      </c>
      <c r="B914" s="16">
        <v>22192026</v>
      </c>
      <c r="C914" s="16">
        <v>122021</v>
      </c>
      <c r="D914" s="19">
        <v>44448</v>
      </c>
      <c r="E914" s="16" t="s">
        <v>2872</v>
      </c>
      <c r="F914" s="16">
        <v>35902949</v>
      </c>
      <c r="G914" s="16" t="s">
        <v>2870</v>
      </c>
      <c r="H914" s="17">
        <v>2000</v>
      </c>
      <c r="I914" s="102">
        <v>1</v>
      </c>
      <c r="J914" s="121"/>
    </row>
    <row r="915" spans="1:10" ht="13.2">
      <c r="A915" s="16" t="s">
        <v>1963</v>
      </c>
      <c r="B915" s="16"/>
      <c r="C915" s="16"/>
      <c r="D915" s="19"/>
      <c r="E915" s="16" t="s">
        <v>1940</v>
      </c>
      <c r="F915" s="16" t="s">
        <v>2873</v>
      </c>
      <c r="G915" s="16" t="s">
        <v>2874</v>
      </c>
      <c r="H915" s="17"/>
      <c r="I915" s="102">
        <v>1</v>
      </c>
      <c r="J915" s="121"/>
    </row>
    <row r="916" spans="1:10" ht="13.2">
      <c r="A916" s="16" t="s">
        <v>1963</v>
      </c>
      <c r="B916" s="16">
        <v>22192027</v>
      </c>
      <c r="C916" s="16" t="s">
        <v>2875</v>
      </c>
      <c r="D916" s="19">
        <v>44329</v>
      </c>
      <c r="E916" s="16" t="s">
        <v>2876</v>
      </c>
      <c r="F916" s="16">
        <v>14419963</v>
      </c>
      <c r="G916" s="16" t="s">
        <v>2877</v>
      </c>
      <c r="H916" s="17">
        <v>183.8</v>
      </c>
      <c r="I916" s="102">
        <v>1</v>
      </c>
      <c r="J916" s="121"/>
    </row>
    <row r="917" spans="1:10" ht="13.2">
      <c r="A917" s="16" t="s">
        <v>1963</v>
      </c>
      <c r="B917" s="16">
        <v>22192027</v>
      </c>
      <c r="C917" s="16">
        <v>210081</v>
      </c>
      <c r="D917" s="19">
        <v>44343</v>
      </c>
      <c r="E917" s="16" t="s">
        <v>2878</v>
      </c>
      <c r="F917" s="16">
        <v>33484155</v>
      </c>
      <c r="G917" s="16" t="s">
        <v>2879</v>
      </c>
      <c r="H917" s="17">
        <v>1204.8</v>
      </c>
      <c r="I917" s="102">
        <v>1</v>
      </c>
      <c r="J917" s="121"/>
    </row>
    <row r="918" spans="1:10" ht="13.2">
      <c r="A918" s="16" t="s">
        <v>1963</v>
      </c>
      <c r="B918" s="16">
        <v>22192027</v>
      </c>
      <c r="C918" s="16">
        <v>210082</v>
      </c>
      <c r="D918" s="19">
        <v>44343</v>
      </c>
      <c r="E918" s="16" t="s">
        <v>2880</v>
      </c>
      <c r="F918" s="16">
        <v>33484155</v>
      </c>
      <c r="G918" s="16" t="s">
        <v>2879</v>
      </c>
      <c r="H918" s="17">
        <v>440.5</v>
      </c>
      <c r="I918" s="102">
        <v>1</v>
      </c>
      <c r="J918" s="121"/>
    </row>
    <row r="919" spans="1:10" ht="13.2">
      <c r="A919" s="16" t="s">
        <v>1963</v>
      </c>
      <c r="B919" s="16">
        <v>22192027</v>
      </c>
      <c r="C919" s="16">
        <v>210032</v>
      </c>
      <c r="D919" s="19">
        <v>44390</v>
      </c>
      <c r="E919" s="16" t="s">
        <v>2881</v>
      </c>
      <c r="F919" s="16">
        <v>17973660</v>
      </c>
      <c r="G919" s="16" t="s">
        <v>2882</v>
      </c>
      <c r="H919" s="17">
        <v>995</v>
      </c>
      <c r="I919" s="102">
        <v>1</v>
      </c>
      <c r="J919" s="121"/>
    </row>
    <row r="920" spans="1:10" ht="13.2">
      <c r="A920" s="16" t="s">
        <v>1963</v>
      </c>
      <c r="B920" s="16">
        <v>22192027</v>
      </c>
      <c r="C920" s="16">
        <v>210053</v>
      </c>
      <c r="D920" s="19">
        <v>44390</v>
      </c>
      <c r="E920" s="16" t="s">
        <v>2883</v>
      </c>
      <c r="F920" s="16">
        <v>17973660</v>
      </c>
      <c r="G920" s="16" t="s">
        <v>2882</v>
      </c>
      <c r="H920" s="17">
        <v>948</v>
      </c>
      <c r="I920" s="102">
        <v>1</v>
      </c>
      <c r="J920" s="121"/>
    </row>
    <row r="921" spans="1:10" ht="13.2">
      <c r="A921" s="16" t="s">
        <v>1963</v>
      </c>
      <c r="B921" s="16">
        <v>22192027</v>
      </c>
      <c r="C921" s="16">
        <v>210071</v>
      </c>
      <c r="D921" s="19">
        <v>44467</v>
      </c>
      <c r="E921" s="16" t="s">
        <v>2884</v>
      </c>
      <c r="F921" s="16">
        <v>17973660</v>
      </c>
      <c r="G921" s="16" t="s">
        <v>2882</v>
      </c>
      <c r="H921" s="17">
        <v>588</v>
      </c>
      <c r="I921" s="102">
        <v>1</v>
      </c>
      <c r="J921" s="121"/>
    </row>
    <row r="922" spans="1:10" ht="13.2">
      <c r="A922" s="16" t="s">
        <v>1963</v>
      </c>
      <c r="B922" s="16">
        <v>22192027</v>
      </c>
      <c r="C922" s="16">
        <v>210084</v>
      </c>
      <c r="D922" s="19">
        <v>44467</v>
      </c>
      <c r="E922" s="16" t="s">
        <v>2885</v>
      </c>
      <c r="F922" s="16">
        <v>17973660</v>
      </c>
      <c r="G922" s="16" t="s">
        <v>2882</v>
      </c>
      <c r="H922" s="17">
        <v>414</v>
      </c>
      <c r="I922" s="102">
        <v>1</v>
      </c>
      <c r="J922" s="121"/>
    </row>
    <row r="923" spans="1:10" ht="13.2">
      <c r="A923" s="16" t="s">
        <v>1963</v>
      </c>
      <c r="B923" s="16">
        <v>22192027</v>
      </c>
      <c r="C923" s="16">
        <v>210110</v>
      </c>
      <c r="D923" s="19">
        <v>44467</v>
      </c>
      <c r="E923" s="16" t="s">
        <v>2886</v>
      </c>
      <c r="F923" s="16">
        <v>33484155</v>
      </c>
      <c r="G923" s="16" t="s">
        <v>2887</v>
      </c>
      <c r="H923" s="17">
        <v>1342.8</v>
      </c>
      <c r="I923" s="102">
        <v>1</v>
      </c>
      <c r="J923" s="121"/>
    </row>
    <row r="924" spans="1:10" ht="13.2">
      <c r="A924" s="16" t="s">
        <v>1963</v>
      </c>
      <c r="B924" s="16">
        <v>22192027</v>
      </c>
      <c r="C924" s="16">
        <v>20210662</v>
      </c>
      <c r="D924" s="19">
        <v>44435</v>
      </c>
      <c r="E924" s="16" t="s">
        <v>2888</v>
      </c>
      <c r="F924" s="16">
        <v>40479218</v>
      </c>
      <c r="G924" s="16" t="s">
        <v>2889</v>
      </c>
      <c r="H924" s="17">
        <v>36.4</v>
      </c>
      <c r="I924" s="102">
        <v>1</v>
      </c>
      <c r="J924" s="121"/>
    </row>
    <row r="925" spans="1:10" ht="13.2">
      <c r="A925" s="16" t="s">
        <v>1963</v>
      </c>
      <c r="B925" s="16">
        <v>22192027</v>
      </c>
      <c r="C925" s="16">
        <v>32021</v>
      </c>
      <c r="D925" s="19">
        <v>44446</v>
      </c>
      <c r="E925" s="16" t="s">
        <v>2890</v>
      </c>
      <c r="F925" s="16">
        <v>30878942</v>
      </c>
      <c r="G925" s="16" t="s">
        <v>2891</v>
      </c>
      <c r="H925" s="17">
        <v>700</v>
      </c>
      <c r="I925" s="102">
        <v>1</v>
      </c>
      <c r="J925" s="121"/>
    </row>
    <row r="926" spans="1:10" ht="13.2">
      <c r="A926" s="16" t="s">
        <v>1963</v>
      </c>
      <c r="B926" s="16">
        <v>22192027</v>
      </c>
      <c r="C926" s="16">
        <v>42021</v>
      </c>
      <c r="D926" s="19">
        <v>44467</v>
      </c>
      <c r="E926" s="16" t="s">
        <v>2892</v>
      </c>
      <c r="F926" s="16">
        <v>30878942</v>
      </c>
      <c r="G926" s="16" t="s">
        <v>2891</v>
      </c>
      <c r="H926" s="17">
        <v>140</v>
      </c>
      <c r="I926" s="102">
        <v>1</v>
      </c>
      <c r="J926" s="121"/>
    </row>
    <row r="927" spans="1:10" ht="13.2">
      <c r="A927" s="16" t="s">
        <v>1963</v>
      </c>
      <c r="B927" s="16">
        <v>22192027</v>
      </c>
      <c r="C927" s="16">
        <v>210117</v>
      </c>
      <c r="D927" s="19">
        <v>44504</v>
      </c>
      <c r="E927" s="16" t="s">
        <v>2893</v>
      </c>
      <c r="F927" s="16">
        <v>17973660</v>
      </c>
      <c r="G927" s="16" t="s">
        <v>2882</v>
      </c>
      <c r="H927" s="17">
        <v>340.7</v>
      </c>
      <c r="I927" s="102">
        <v>1</v>
      </c>
      <c r="J927" s="121"/>
    </row>
    <row r="928" spans="1:10" ht="13.2">
      <c r="A928" s="16" t="s">
        <v>1963</v>
      </c>
      <c r="B928" s="16"/>
      <c r="C928" s="16"/>
      <c r="D928" s="19"/>
      <c r="E928" s="16" t="s">
        <v>1940</v>
      </c>
      <c r="F928" s="16" t="s">
        <v>2894</v>
      </c>
      <c r="G928" s="16" t="s">
        <v>2895</v>
      </c>
      <c r="H928" s="17"/>
      <c r="I928" s="102">
        <v>1</v>
      </c>
      <c r="J928" s="121"/>
    </row>
    <row r="929" spans="1:10" ht="20.399999999999999">
      <c r="A929" s="16" t="s">
        <v>1963</v>
      </c>
      <c r="B929" s="16">
        <v>22192028</v>
      </c>
      <c r="C929" s="16" t="s">
        <v>2896</v>
      </c>
      <c r="D929" s="19">
        <v>44200</v>
      </c>
      <c r="E929" s="16" t="s">
        <v>2897</v>
      </c>
      <c r="F929" s="16">
        <v>51717379</v>
      </c>
      <c r="G929" s="16" t="s">
        <v>2898</v>
      </c>
      <c r="H929" s="17">
        <v>814.35</v>
      </c>
      <c r="I929" s="102">
        <v>1</v>
      </c>
      <c r="J929" s="121"/>
    </row>
    <row r="930" spans="1:10" ht="13.2">
      <c r="A930" s="16" t="s">
        <v>1963</v>
      </c>
      <c r="B930" s="16">
        <v>22192028</v>
      </c>
      <c r="C930" s="16" t="s">
        <v>2899</v>
      </c>
      <c r="D930" s="19">
        <v>44204</v>
      </c>
      <c r="E930" s="16" t="s">
        <v>2900</v>
      </c>
      <c r="F930" s="16">
        <v>26904241</v>
      </c>
      <c r="G930" s="16" t="s">
        <v>2901</v>
      </c>
      <c r="H930" s="17">
        <v>67.989999999999995</v>
      </c>
      <c r="I930" s="102">
        <v>1</v>
      </c>
      <c r="J930" s="121"/>
    </row>
    <row r="931" spans="1:10" ht="13.2">
      <c r="A931" s="16" t="s">
        <v>1963</v>
      </c>
      <c r="B931" s="16">
        <v>22192028</v>
      </c>
      <c r="C931" s="16" t="s">
        <v>2902</v>
      </c>
      <c r="D931" s="19">
        <v>44207</v>
      </c>
      <c r="E931" s="16" t="s">
        <v>2903</v>
      </c>
      <c r="F931" s="16">
        <v>6223524</v>
      </c>
      <c r="G931" s="16" t="s">
        <v>2478</v>
      </c>
      <c r="H931" s="17">
        <v>187.44</v>
      </c>
      <c r="I931" s="102">
        <v>1</v>
      </c>
      <c r="J931" s="121"/>
    </row>
    <row r="932" spans="1:10" ht="13.2">
      <c r="A932" s="16" t="s">
        <v>1963</v>
      </c>
      <c r="B932" s="16">
        <v>22192028</v>
      </c>
      <c r="C932" s="16" t="s">
        <v>2904</v>
      </c>
      <c r="D932" s="19">
        <v>44207</v>
      </c>
      <c r="E932" s="16" t="s">
        <v>2905</v>
      </c>
      <c r="F932" s="16">
        <v>26904241</v>
      </c>
      <c r="G932" s="16" t="s">
        <v>2901</v>
      </c>
      <c r="H932" s="17">
        <v>119.99</v>
      </c>
      <c r="I932" s="102">
        <v>1</v>
      </c>
      <c r="J932" s="121"/>
    </row>
    <row r="933" spans="1:10" ht="13.2">
      <c r="A933" s="16" t="s">
        <v>1963</v>
      </c>
      <c r="B933" s="16">
        <v>22192028</v>
      </c>
      <c r="C933" s="16" t="s">
        <v>2906</v>
      </c>
      <c r="D933" s="19">
        <v>44214</v>
      </c>
      <c r="E933" s="16" t="s">
        <v>2907</v>
      </c>
      <c r="F933" s="16">
        <v>47050039</v>
      </c>
      <c r="G933" s="16" t="s">
        <v>2908</v>
      </c>
      <c r="H933" s="17">
        <v>285.8</v>
      </c>
      <c r="I933" s="102">
        <v>1</v>
      </c>
      <c r="J933" s="121"/>
    </row>
    <row r="934" spans="1:10" ht="13.2">
      <c r="A934" s="16" t="s">
        <v>1963</v>
      </c>
      <c r="B934" s="16">
        <v>22192028</v>
      </c>
      <c r="C934" s="16" t="s">
        <v>2909</v>
      </c>
      <c r="D934" s="19">
        <v>44218</v>
      </c>
      <c r="E934" s="16" t="s">
        <v>2910</v>
      </c>
      <c r="F934" s="16">
        <v>31633986</v>
      </c>
      <c r="G934" s="16" t="s">
        <v>2911</v>
      </c>
      <c r="H934" s="17">
        <v>360.46</v>
      </c>
      <c r="I934" s="102">
        <v>1</v>
      </c>
      <c r="J934" s="121"/>
    </row>
    <row r="935" spans="1:10" ht="13.2">
      <c r="A935" s="16" t="s">
        <v>1963</v>
      </c>
      <c r="B935" s="16">
        <v>22192028</v>
      </c>
      <c r="C935" s="16" t="s">
        <v>2912</v>
      </c>
      <c r="D935" s="19">
        <v>44239</v>
      </c>
      <c r="E935" s="16" t="s">
        <v>2913</v>
      </c>
      <c r="F935" s="16">
        <v>37131893</v>
      </c>
      <c r="G935" s="16" t="s">
        <v>2914</v>
      </c>
      <c r="H935" s="17">
        <v>331.2</v>
      </c>
      <c r="I935" s="102">
        <v>1</v>
      </c>
      <c r="J935" s="121"/>
    </row>
    <row r="936" spans="1:10" ht="13.2">
      <c r="A936" s="16" t="s">
        <v>1963</v>
      </c>
      <c r="B936" s="16">
        <v>22192028</v>
      </c>
      <c r="C936" s="16" t="s">
        <v>2915</v>
      </c>
      <c r="D936" s="19">
        <v>44256</v>
      </c>
      <c r="E936" s="16" t="s">
        <v>2916</v>
      </c>
      <c r="F936" s="16">
        <v>36479721</v>
      </c>
      <c r="G936" s="16" t="s">
        <v>2917</v>
      </c>
      <c r="H936" s="17">
        <v>163.5</v>
      </c>
      <c r="I936" s="102">
        <v>1</v>
      </c>
      <c r="J936" s="121"/>
    </row>
    <row r="937" spans="1:10" ht="20.399999999999999">
      <c r="A937" s="16" t="s">
        <v>1963</v>
      </c>
      <c r="B937" s="16">
        <v>22192028</v>
      </c>
      <c r="C937" s="16" t="s">
        <v>2918</v>
      </c>
      <c r="D937" s="19">
        <v>44259</v>
      </c>
      <c r="E937" s="16" t="s">
        <v>2919</v>
      </c>
      <c r="F937" s="16">
        <v>37131893</v>
      </c>
      <c r="G937" s="16" t="s">
        <v>2914</v>
      </c>
      <c r="H937" s="17">
        <v>576.83000000000004</v>
      </c>
      <c r="I937" s="102">
        <v>1</v>
      </c>
      <c r="J937" s="121"/>
    </row>
    <row r="938" spans="1:10" ht="13.2">
      <c r="A938" s="16" t="s">
        <v>1963</v>
      </c>
      <c r="B938" s="16">
        <v>22192028</v>
      </c>
      <c r="C938" s="16" t="s">
        <v>2920</v>
      </c>
      <c r="D938" s="19">
        <v>44293</v>
      </c>
      <c r="E938" s="16" t="s">
        <v>2903</v>
      </c>
      <c r="F938" s="16">
        <v>6223524</v>
      </c>
      <c r="G938" s="16" t="s">
        <v>2478</v>
      </c>
      <c r="H938" s="17">
        <v>196.08</v>
      </c>
      <c r="I938" s="102">
        <v>1</v>
      </c>
      <c r="J938" s="121"/>
    </row>
    <row r="939" spans="1:10" ht="20.399999999999999">
      <c r="A939" s="16" t="s">
        <v>1963</v>
      </c>
      <c r="B939" s="16">
        <v>22192028</v>
      </c>
      <c r="C939" s="16" t="s">
        <v>2921</v>
      </c>
      <c r="D939" s="19">
        <v>44295</v>
      </c>
      <c r="E939" s="16" t="s">
        <v>2922</v>
      </c>
      <c r="F939" s="16">
        <v>37131893</v>
      </c>
      <c r="G939" s="16" t="s">
        <v>2914</v>
      </c>
      <c r="H939" s="17">
        <v>568.55999999999995</v>
      </c>
      <c r="I939" s="102">
        <v>1</v>
      </c>
      <c r="J939" s="121"/>
    </row>
    <row r="940" spans="1:10" ht="13.2">
      <c r="A940" s="16" t="s">
        <v>1963</v>
      </c>
      <c r="B940" s="16">
        <v>22192028</v>
      </c>
      <c r="C940" s="16" t="s">
        <v>2923</v>
      </c>
      <c r="D940" s="19">
        <v>44322</v>
      </c>
      <c r="E940" s="16" t="s">
        <v>2903</v>
      </c>
      <c r="F940" s="16">
        <v>6223524</v>
      </c>
      <c r="G940" s="16" t="s">
        <v>2478</v>
      </c>
      <c r="H940" s="17">
        <v>196.08</v>
      </c>
      <c r="I940" s="102">
        <v>1</v>
      </c>
      <c r="J940" s="121"/>
    </row>
    <row r="941" spans="1:10" ht="13.2">
      <c r="A941" s="16" t="s">
        <v>1963</v>
      </c>
      <c r="B941" s="16">
        <v>22192028</v>
      </c>
      <c r="C941" s="16" t="s">
        <v>2924</v>
      </c>
      <c r="D941" s="19">
        <v>44327</v>
      </c>
      <c r="E941" s="16" t="s">
        <v>2925</v>
      </c>
      <c r="F941" s="16">
        <v>37131893</v>
      </c>
      <c r="G941" s="16" t="s">
        <v>2914</v>
      </c>
      <c r="H941" s="17">
        <v>217.8</v>
      </c>
      <c r="I941" s="102">
        <v>1</v>
      </c>
      <c r="J941" s="121"/>
    </row>
    <row r="942" spans="1:10" ht="13.2">
      <c r="A942" s="16" t="s">
        <v>1963</v>
      </c>
      <c r="B942" s="16">
        <v>22192028</v>
      </c>
      <c r="C942" s="16" t="s">
        <v>2926</v>
      </c>
      <c r="D942" s="19">
        <v>44341</v>
      </c>
      <c r="E942" s="16" t="s">
        <v>2927</v>
      </c>
      <c r="F942" s="16">
        <v>14425238</v>
      </c>
      <c r="G942" s="16" t="s">
        <v>2928</v>
      </c>
      <c r="H942" s="17">
        <v>69.900000000000006</v>
      </c>
      <c r="I942" s="102">
        <v>1</v>
      </c>
      <c r="J942" s="121"/>
    </row>
    <row r="943" spans="1:10" ht="13.2">
      <c r="A943" s="16" t="s">
        <v>1963</v>
      </c>
      <c r="B943" s="16">
        <v>22192028</v>
      </c>
      <c r="C943" s="16" t="s">
        <v>2912</v>
      </c>
      <c r="D943" s="19">
        <v>44355</v>
      </c>
      <c r="E943" s="16" t="s">
        <v>2929</v>
      </c>
      <c r="F943" s="16">
        <v>51717379</v>
      </c>
      <c r="G943" s="16" t="s">
        <v>2930</v>
      </c>
      <c r="H943" s="17">
        <v>1104.5</v>
      </c>
      <c r="I943" s="102">
        <v>1</v>
      </c>
      <c r="J943" s="121"/>
    </row>
    <row r="944" spans="1:10" ht="13.2">
      <c r="A944" s="16" t="s">
        <v>1963</v>
      </c>
      <c r="B944" s="16">
        <v>22192028</v>
      </c>
      <c r="C944" s="16" t="s">
        <v>2931</v>
      </c>
      <c r="D944" s="19">
        <v>44365</v>
      </c>
      <c r="E944" s="16" t="s">
        <v>2932</v>
      </c>
      <c r="F944" s="16">
        <v>6223524</v>
      </c>
      <c r="G944" s="16" t="s">
        <v>2478</v>
      </c>
      <c r="H944" s="17">
        <v>282.48</v>
      </c>
      <c r="I944" s="102">
        <v>1</v>
      </c>
      <c r="J944" s="121"/>
    </row>
    <row r="945" spans="1:10" ht="13.2">
      <c r="A945" s="16" t="s">
        <v>1963</v>
      </c>
      <c r="B945" s="16">
        <v>22192028</v>
      </c>
      <c r="C945" s="16" t="s">
        <v>2933</v>
      </c>
      <c r="D945" s="19">
        <v>44419</v>
      </c>
      <c r="E945" s="16" t="s">
        <v>2932</v>
      </c>
      <c r="F945" s="16">
        <v>6223524</v>
      </c>
      <c r="G945" s="16" t="s">
        <v>2478</v>
      </c>
      <c r="H945" s="17">
        <v>291.12</v>
      </c>
      <c r="I945" s="102">
        <v>1</v>
      </c>
      <c r="J945" s="121"/>
    </row>
    <row r="946" spans="1:10" ht="13.2">
      <c r="A946" s="16" t="s">
        <v>1963</v>
      </c>
      <c r="B946" s="16">
        <v>22192028</v>
      </c>
      <c r="C946" s="16" t="s">
        <v>2934</v>
      </c>
      <c r="D946" s="19">
        <v>44420</v>
      </c>
      <c r="E946" s="16" t="s">
        <v>2935</v>
      </c>
      <c r="F946" s="16">
        <v>43643019</v>
      </c>
      <c r="G946" s="16" t="s">
        <v>2936</v>
      </c>
      <c r="H946" s="17">
        <v>58.48</v>
      </c>
      <c r="I946" s="102">
        <v>1</v>
      </c>
      <c r="J946" s="121"/>
    </row>
    <row r="947" spans="1:10" ht="13.2">
      <c r="A947" s="16" t="s">
        <v>1963</v>
      </c>
      <c r="B947" s="16">
        <v>22192028</v>
      </c>
      <c r="C947" s="16" t="s">
        <v>2937</v>
      </c>
      <c r="D947" s="19">
        <v>44431</v>
      </c>
      <c r="E947" s="16" t="s">
        <v>2938</v>
      </c>
      <c r="F947" s="16">
        <v>43643019</v>
      </c>
      <c r="G947" s="16" t="s">
        <v>2936</v>
      </c>
      <c r="H947" s="17">
        <v>86.54</v>
      </c>
      <c r="I947" s="102">
        <v>1</v>
      </c>
      <c r="J947" s="121"/>
    </row>
    <row r="948" spans="1:10" ht="13.2">
      <c r="A948" s="16" t="s">
        <v>1963</v>
      </c>
      <c r="B948" s="16">
        <v>22192028</v>
      </c>
      <c r="C948" s="16" t="s">
        <v>2921</v>
      </c>
      <c r="D948" s="19">
        <v>44473</v>
      </c>
      <c r="E948" s="16" t="s">
        <v>2939</v>
      </c>
      <c r="F948" s="16">
        <v>51717379</v>
      </c>
      <c r="G948" s="16" t="s">
        <v>2930</v>
      </c>
      <c r="H948" s="17">
        <v>1236.0999999999999</v>
      </c>
      <c r="I948" s="102">
        <v>1</v>
      </c>
      <c r="J948" s="121"/>
    </row>
    <row r="949" spans="1:10" ht="13.2">
      <c r="A949" s="16" t="s">
        <v>1963</v>
      </c>
      <c r="B949" s="16">
        <v>22192028</v>
      </c>
      <c r="C949" s="16" t="s">
        <v>2940</v>
      </c>
      <c r="D949" s="19">
        <v>44482</v>
      </c>
      <c r="E949" s="16" t="s">
        <v>2941</v>
      </c>
      <c r="F949" s="16">
        <v>6223524</v>
      </c>
      <c r="G949" s="16" t="s">
        <v>2478</v>
      </c>
      <c r="H949" s="17">
        <v>100.8</v>
      </c>
      <c r="I949" s="102">
        <v>1</v>
      </c>
      <c r="J949" s="121"/>
    </row>
    <row r="950" spans="1:10" ht="13.2">
      <c r="A950" s="16" t="s">
        <v>1963</v>
      </c>
      <c r="B950" s="16"/>
      <c r="C950" s="16"/>
      <c r="D950" s="19"/>
      <c r="E950" s="16" t="s">
        <v>1940</v>
      </c>
      <c r="F950" s="16" t="s">
        <v>2942</v>
      </c>
      <c r="G950" s="16" t="s">
        <v>2943</v>
      </c>
      <c r="H950" s="17"/>
      <c r="I950" s="102">
        <v>1</v>
      </c>
      <c r="J950" s="121"/>
    </row>
    <row r="951" spans="1:10" ht="13.2">
      <c r="A951" s="16" t="s">
        <v>1963</v>
      </c>
      <c r="B951" s="16">
        <v>22192029</v>
      </c>
      <c r="C951" s="16">
        <v>20210043</v>
      </c>
      <c r="D951" s="19">
        <v>44239</v>
      </c>
      <c r="E951" s="16" t="s">
        <v>2944</v>
      </c>
      <c r="F951" s="16">
        <v>36531154</v>
      </c>
      <c r="G951" s="16" t="s">
        <v>2945</v>
      </c>
      <c r="H951" s="17">
        <v>863.04</v>
      </c>
      <c r="I951" s="102">
        <v>1</v>
      </c>
      <c r="J951" s="121"/>
    </row>
    <row r="952" spans="1:10" ht="13.2">
      <c r="A952" s="16" t="s">
        <v>1963</v>
      </c>
      <c r="B952" s="16">
        <v>22192029</v>
      </c>
      <c r="C952" s="16">
        <v>2021001</v>
      </c>
      <c r="D952" s="19">
        <v>44355</v>
      </c>
      <c r="E952" s="16" t="s">
        <v>2946</v>
      </c>
      <c r="F952" s="16">
        <v>42297869</v>
      </c>
      <c r="G952" s="16" t="s">
        <v>2947</v>
      </c>
      <c r="H952" s="17">
        <v>2660</v>
      </c>
      <c r="I952" s="102">
        <v>1</v>
      </c>
      <c r="J952" s="121"/>
    </row>
    <row r="953" spans="1:10" ht="13.2">
      <c r="A953" s="16" t="s">
        <v>1963</v>
      </c>
      <c r="B953" s="16">
        <v>22192029</v>
      </c>
      <c r="C953" s="16">
        <v>1020210106</v>
      </c>
      <c r="D953" s="19">
        <v>44407</v>
      </c>
      <c r="E953" s="16" t="s">
        <v>2948</v>
      </c>
      <c r="F953" s="16">
        <v>47599087</v>
      </c>
      <c r="G953" s="16" t="s">
        <v>2949</v>
      </c>
      <c r="H953" s="17">
        <v>150</v>
      </c>
      <c r="I953" s="102">
        <v>1</v>
      </c>
      <c r="J953" s="121"/>
    </row>
    <row r="954" spans="1:10" ht="13.2">
      <c r="A954" s="16" t="s">
        <v>1963</v>
      </c>
      <c r="B954" s="16">
        <v>22192029</v>
      </c>
      <c r="C954" s="16" t="s">
        <v>2950</v>
      </c>
      <c r="D954" s="19">
        <v>44469</v>
      </c>
      <c r="E954" s="16" t="s">
        <v>2951</v>
      </c>
      <c r="F954" s="16">
        <v>36779334</v>
      </c>
      <c r="G954" s="16" t="s">
        <v>2952</v>
      </c>
      <c r="H954" s="17">
        <v>552.96</v>
      </c>
      <c r="I954" s="102">
        <v>1</v>
      </c>
      <c r="J954" s="121"/>
    </row>
    <row r="955" spans="1:10" ht="13.2">
      <c r="A955" s="16" t="s">
        <v>1963</v>
      </c>
      <c r="B955" s="16">
        <v>22192029</v>
      </c>
      <c r="C955" s="16">
        <v>2021004</v>
      </c>
      <c r="D955" s="19">
        <v>44447</v>
      </c>
      <c r="E955" s="16" t="s">
        <v>2953</v>
      </c>
      <c r="F955" s="16">
        <v>42297869</v>
      </c>
      <c r="G955" s="16" t="s">
        <v>2947</v>
      </c>
      <c r="H955" s="17">
        <v>2716</v>
      </c>
      <c r="I955" s="102">
        <v>1</v>
      </c>
      <c r="J955" s="121"/>
    </row>
    <row r="956" spans="1:10" ht="13.2">
      <c r="A956" s="16" t="s">
        <v>1963</v>
      </c>
      <c r="B956" s="16"/>
      <c r="C956" s="16"/>
      <c r="D956" s="19"/>
      <c r="E956" s="16" t="s">
        <v>1940</v>
      </c>
      <c r="F956" s="16" t="s">
        <v>2954</v>
      </c>
      <c r="G956" s="16" t="s">
        <v>2955</v>
      </c>
      <c r="H956" s="17"/>
      <c r="I956" s="102">
        <v>1</v>
      </c>
      <c r="J956" s="121"/>
    </row>
    <row r="957" spans="1:10" ht="20.399999999999999">
      <c r="A957" s="16" t="s">
        <v>1963</v>
      </c>
      <c r="B957" s="16">
        <v>22192030</v>
      </c>
      <c r="C957" s="16">
        <v>2020010</v>
      </c>
      <c r="D957" s="19">
        <v>44251</v>
      </c>
      <c r="E957" s="16" t="s">
        <v>2956</v>
      </c>
      <c r="F957" s="16">
        <v>44394985</v>
      </c>
      <c r="G957" s="16" t="s">
        <v>2957</v>
      </c>
      <c r="H957" s="17">
        <v>405</v>
      </c>
      <c r="I957" s="102">
        <v>1</v>
      </c>
      <c r="J957" s="121"/>
    </row>
    <row r="958" spans="1:10" ht="20.399999999999999">
      <c r="A958" s="16" t="s">
        <v>1963</v>
      </c>
      <c r="B958" s="16">
        <v>22192030</v>
      </c>
      <c r="C958" s="16">
        <v>215010001</v>
      </c>
      <c r="D958" s="19">
        <v>44335</v>
      </c>
      <c r="E958" s="16" t="s">
        <v>2958</v>
      </c>
      <c r="F958" s="16">
        <v>52101096</v>
      </c>
      <c r="G958" s="16" t="s">
        <v>2959</v>
      </c>
      <c r="H958" s="17">
        <v>300</v>
      </c>
      <c r="I958" s="102">
        <v>1</v>
      </c>
      <c r="J958" s="121"/>
    </row>
    <row r="959" spans="1:10" ht="13.2">
      <c r="A959" s="16" t="s">
        <v>1963</v>
      </c>
      <c r="B959" s="16">
        <v>22192030</v>
      </c>
      <c r="C959" s="16">
        <v>121</v>
      </c>
      <c r="D959" s="19">
        <v>44336</v>
      </c>
      <c r="E959" s="16" t="s">
        <v>2960</v>
      </c>
      <c r="F959" s="16">
        <v>33495815</v>
      </c>
      <c r="G959" s="16" t="s">
        <v>2961</v>
      </c>
      <c r="H959" s="17">
        <v>284</v>
      </c>
      <c r="I959" s="102">
        <v>1</v>
      </c>
      <c r="J959" s="121"/>
    </row>
    <row r="960" spans="1:10" ht="20.399999999999999">
      <c r="A960" s="16" t="s">
        <v>1963</v>
      </c>
      <c r="B960" s="16">
        <v>22192030</v>
      </c>
      <c r="C960" s="16">
        <v>2021001</v>
      </c>
      <c r="D960" s="19">
        <v>44368</v>
      </c>
      <c r="E960" s="16" t="s">
        <v>2962</v>
      </c>
      <c r="F960" s="16">
        <v>44394985</v>
      </c>
      <c r="G960" s="16" t="s">
        <v>2957</v>
      </c>
      <c r="H960" s="17">
        <v>3720</v>
      </c>
      <c r="I960" s="102">
        <v>1</v>
      </c>
      <c r="J960" s="121"/>
    </row>
    <row r="961" spans="1:10" ht="20.399999999999999">
      <c r="A961" s="16" t="s">
        <v>1963</v>
      </c>
      <c r="B961" s="16">
        <v>22192030</v>
      </c>
      <c r="C961" s="16">
        <v>215010002</v>
      </c>
      <c r="D961" s="19">
        <v>44370</v>
      </c>
      <c r="E961" s="16" t="s">
        <v>2962</v>
      </c>
      <c r="F961" s="16">
        <v>52101096</v>
      </c>
      <c r="G961" s="16" t="s">
        <v>2959</v>
      </c>
      <c r="H961" s="17">
        <v>1770</v>
      </c>
      <c r="I961" s="102">
        <v>1</v>
      </c>
      <c r="J961" s="121"/>
    </row>
    <row r="962" spans="1:10" ht="20.399999999999999">
      <c r="A962" s="16" t="s">
        <v>1963</v>
      </c>
      <c r="B962" s="16">
        <v>22192030</v>
      </c>
      <c r="C962" s="16">
        <v>74210121</v>
      </c>
      <c r="D962" s="19">
        <v>44432</v>
      </c>
      <c r="E962" s="16" t="s">
        <v>2963</v>
      </c>
      <c r="F962" s="16">
        <v>6223524</v>
      </c>
      <c r="G962" s="16" t="s">
        <v>2964</v>
      </c>
      <c r="H962" s="17">
        <v>177.24</v>
      </c>
      <c r="I962" s="102">
        <v>1</v>
      </c>
      <c r="J962" s="121"/>
    </row>
    <row r="963" spans="1:10" ht="13.2">
      <c r="A963" s="16" t="s">
        <v>1963</v>
      </c>
      <c r="B963" s="16">
        <v>22192030</v>
      </c>
      <c r="C963" s="16">
        <v>210181</v>
      </c>
      <c r="D963" s="19">
        <v>44432</v>
      </c>
      <c r="E963" s="16" t="s">
        <v>2965</v>
      </c>
      <c r="F963" s="16">
        <v>44031572</v>
      </c>
      <c r="G963" s="16" t="s">
        <v>2966</v>
      </c>
      <c r="H963" s="17">
        <v>125.76</v>
      </c>
      <c r="I963" s="102">
        <v>1</v>
      </c>
      <c r="J963" s="121"/>
    </row>
    <row r="964" spans="1:10" ht="13.2">
      <c r="A964" s="16" t="s">
        <v>1963</v>
      </c>
      <c r="B964" s="16">
        <v>22192030</v>
      </c>
      <c r="C964" s="16">
        <v>44317</v>
      </c>
      <c r="D964" s="19">
        <v>44432</v>
      </c>
      <c r="E964" s="16" t="s">
        <v>2967</v>
      </c>
      <c r="F964" s="16">
        <v>33495815</v>
      </c>
      <c r="G964" s="16" t="s">
        <v>2961</v>
      </c>
      <c r="H964" s="17">
        <v>123</v>
      </c>
      <c r="I964" s="102">
        <v>1</v>
      </c>
      <c r="J964" s="121"/>
    </row>
    <row r="965" spans="1:10" ht="13.2">
      <c r="A965" s="16" t="s">
        <v>1963</v>
      </c>
      <c r="B965" s="16"/>
      <c r="C965" s="16"/>
      <c r="D965" s="19"/>
      <c r="E965" s="16" t="s">
        <v>1940</v>
      </c>
      <c r="F965" s="16" t="s">
        <v>2968</v>
      </c>
      <c r="G965" s="16" t="s">
        <v>2969</v>
      </c>
      <c r="H965" s="17"/>
      <c r="I965" s="102">
        <v>1</v>
      </c>
      <c r="J965" s="121"/>
    </row>
    <row r="966" spans="1:10" ht="13.2">
      <c r="A966" s="16" t="s">
        <v>1963</v>
      </c>
      <c r="B966" s="16"/>
      <c r="C966" s="16"/>
      <c r="D966" s="19"/>
      <c r="E966" s="16"/>
      <c r="F966" s="16"/>
      <c r="G966" s="16"/>
      <c r="H966" s="17"/>
      <c r="I966" s="102">
        <v>1</v>
      </c>
      <c r="J966" s="121"/>
    </row>
    <row r="967" spans="1:10" ht="13.2">
      <c r="A967" s="16" t="s">
        <v>1963</v>
      </c>
      <c r="B967" s="16">
        <v>22192031</v>
      </c>
      <c r="C967" s="16">
        <v>1210010</v>
      </c>
      <c r="D967" s="19">
        <v>44337</v>
      </c>
      <c r="E967" s="16" t="s">
        <v>2970</v>
      </c>
      <c r="F967" s="16">
        <v>46936718</v>
      </c>
      <c r="G967" s="16" t="s">
        <v>2127</v>
      </c>
      <c r="H967" s="17">
        <v>362.8</v>
      </c>
      <c r="I967" s="102">
        <v>1</v>
      </c>
      <c r="J967" s="121"/>
    </row>
    <row r="968" spans="1:10" ht="13.2">
      <c r="A968" s="16" t="s">
        <v>1963</v>
      </c>
      <c r="B968" s="16">
        <v>22192031</v>
      </c>
      <c r="C968" s="16">
        <v>210006821</v>
      </c>
      <c r="D968" s="19">
        <v>44337</v>
      </c>
      <c r="E968" s="16" t="s">
        <v>2971</v>
      </c>
      <c r="F968" s="16">
        <v>36746550</v>
      </c>
      <c r="G968" s="16" t="s">
        <v>2972</v>
      </c>
      <c r="H968" s="17">
        <v>90</v>
      </c>
      <c r="I968" s="102">
        <v>1</v>
      </c>
      <c r="J968" s="121"/>
    </row>
    <row r="969" spans="1:10" ht="13.2">
      <c r="A969" s="16" t="s">
        <v>1963</v>
      </c>
      <c r="B969" s="16">
        <v>22192031</v>
      </c>
      <c r="C969" s="16">
        <v>2021001</v>
      </c>
      <c r="D969" s="19">
        <v>44408</v>
      </c>
      <c r="E969" s="16" t="s">
        <v>2973</v>
      </c>
      <c r="F969" s="16">
        <v>45832684</v>
      </c>
      <c r="G969" s="16" t="s">
        <v>2974</v>
      </c>
      <c r="H969" s="17">
        <v>700</v>
      </c>
      <c r="I969" s="102">
        <v>1</v>
      </c>
      <c r="J969" s="121"/>
    </row>
    <row r="970" spans="1:10" ht="13.2">
      <c r="A970" s="16" t="s">
        <v>1963</v>
      </c>
      <c r="B970" s="16">
        <v>22192031</v>
      </c>
      <c r="C970" s="16">
        <v>2021002</v>
      </c>
      <c r="D970" s="19">
        <v>44410</v>
      </c>
      <c r="E970" s="16" t="s">
        <v>2975</v>
      </c>
      <c r="F970" s="16">
        <v>45832684</v>
      </c>
      <c r="G970" s="16" t="s">
        <v>2974</v>
      </c>
      <c r="H970" s="17">
        <v>579.70000000000005</v>
      </c>
      <c r="I970" s="102">
        <v>1</v>
      </c>
      <c r="J970" s="121"/>
    </row>
    <row r="971" spans="1:10" ht="13.2">
      <c r="A971" s="16" t="s">
        <v>1963</v>
      </c>
      <c r="B971" s="16">
        <v>22192031</v>
      </c>
      <c r="C971" s="16"/>
      <c r="D971" s="19"/>
      <c r="E971" s="16"/>
      <c r="F971" s="16"/>
      <c r="G971" s="16"/>
      <c r="H971" s="17"/>
      <c r="I971" s="102">
        <v>1</v>
      </c>
      <c r="J971" s="121"/>
    </row>
    <row r="972" spans="1:10" ht="20.399999999999999">
      <c r="A972" s="16" t="s">
        <v>1963</v>
      </c>
      <c r="B972" s="16">
        <v>22192031</v>
      </c>
      <c r="C972" s="16">
        <v>2101</v>
      </c>
      <c r="D972" s="19">
        <v>44421</v>
      </c>
      <c r="E972" s="16" t="s">
        <v>2976</v>
      </c>
      <c r="F972" s="16">
        <v>51735866</v>
      </c>
      <c r="G972" s="16" t="s">
        <v>2977</v>
      </c>
      <c r="H972" s="17">
        <v>2100</v>
      </c>
      <c r="I972" s="102">
        <v>1</v>
      </c>
      <c r="J972" s="121"/>
    </row>
    <row r="973" spans="1:10" ht="13.2">
      <c r="A973" s="16" t="s">
        <v>1963</v>
      </c>
      <c r="B973" s="16">
        <v>22192031</v>
      </c>
      <c r="C973" s="16">
        <v>210018021</v>
      </c>
      <c r="D973" s="19">
        <v>44421</v>
      </c>
      <c r="E973" s="16" t="s">
        <v>2978</v>
      </c>
      <c r="F973" s="16">
        <v>36746550</v>
      </c>
      <c r="G973" s="16" t="s">
        <v>2972</v>
      </c>
      <c r="H973" s="17">
        <v>469.4</v>
      </c>
      <c r="I973" s="102">
        <v>1</v>
      </c>
      <c r="J973" s="121"/>
    </row>
    <row r="974" spans="1:10" ht="20.399999999999999">
      <c r="A974" s="16" t="s">
        <v>1963</v>
      </c>
      <c r="B974" s="16">
        <v>22192031</v>
      </c>
      <c r="C974" s="16">
        <v>2102</v>
      </c>
      <c r="D974" s="19">
        <v>44462</v>
      </c>
      <c r="E974" s="16" t="s">
        <v>2979</v>
      </c>
      <c r="F974" s="16">
        <v>51735866</v>
      </c>
      <c r="G974" s="16" t="s">
        <v>2977</v>
      </c>
      <c r="H974" s="17">
        <v>2628.1</v>
      </c>
      <c r="I974" s="102">
        <v>1</v>
      </c>
      <c r="J974" s="121"/>
    </row>
    <row r="975" spans="1:10" ht="20.399999999999999">
      <c r="A975" s="16" t="s">
        <v>1963</v>
      </c>
      <c r="B975" s="16"/>
      <c r="C975" s="16"/>
      <c r="D975" s="19"/>
      <c r="E975" s="16" t="s">
        <v>1940</v>
      </c>
      <c r="F975" s="16" t="s">
        <v>2981</v>
      </c>
      <c r="G975" s="16" t="s">
        <v>2980</v>
      </c>
      <c r="H975" s="17"/>
      <c r="I975" s="102">
        <v>1</v>
      </c>
      <c r="J975" s="121"/>
    </row>
    <row r="976" spans="1:10" ht="13.2">
      <c r="A976" s="16" t="s">
        <v>1963</v>
      </c>
      <c r="B976" s="16">
        <v>22192032</v>
      </c>
      <c r="C976" s="16" t="s">
        <v>2982</v>
      </c>
      <c r="D976" s="19">
        <v>44413</v>
      </c>
      <c r="E976" s="16" t="s">
        <v>2983</v>
      </c>
      <c r="F976" s="16">
        <v>33696659</v>
      </c>
      <c r="G976" s="16" t="s">
        <v>2984</v>
      </c>
      <c r="H976" s="17">
        <v>1200</v>
      </c>
      <c r="I976" s="102">
        <v>1</v>
      </c>
      <c r="J976" s="121"/>
    </row>
    <row r="977" spans="1:10" ht="13.2">
      <c r="A977" s="16" t="s">
        <v>1963</v>
      </c>
      <c r="B977" s="16">
        <v>22192032</v>
      </c>
      <c r="C977" s="16" t="s">
        <v>2985</v>
      </c>
      <c r="D977" s="19">
        <v>44455</v>
      </c>
      <c r="E977" s="16" t="s">
        <v>2986</v>
      </c>
      <c r="F977" s="16">
        <v>33696659</v>
      </c>
      <c r="G977" s="16" t="s">
        <v>2984</v>
      </c>
      <c r="H977" s="17">
        <v>1200</v>
      </c>
      <c r="I977" s="102">
        <v>1</v>
      </c>
      <c r="J977" s="121"/>
    </row>
    <row r="978" spans="1:10" ht="13.2">
      <c r="A978" s="16" t="s">
        <v>1963</v>
      </c>
      <c r="B978" s="16">
        <v>22192032</v>
      </c>
      <c r="C978" s="16" t="s">
        <v>2987</v>
      </c>
      <c r="D978" s="19">
        <v>44481</v>
      </c>
      <c r="E978" s="16" t="s">
        <v>2988</v>
      </c>
      <c r="F978" s="16">
        <v>33696659</v>
      </c>
      <c r="G978" s="16" t="s">
        <v>2984</v>
      </c>
      <c r="H978" s="17">
        <v>200</v>
      </c>
      <c r="I978" s="102">
        <v>1</v>
      </c>
      <c r="J978" s="121"/>
    </row>
    <row r="979" spans="1:10" ht="13.2">
      <c r="A979" s="16" t="s">
        <v>1963</v>
      </c>
      <c r="B979" s="16">
        <v>22192032</v>
      </c>
      <c r="C979" s="16" t="s">
        <v>2989</v>
      </c>
      <c r="D979" s="19">
        <v>44358</v>
      </c>
      <c r="E979" s="16" t="s">
        <v>2990</v>
      </c>
      <c r="F979" s="16">
        <v>33696659</v>
      </c>
      <c r="G979" s="16" t="s">
        <v>2984</v>
      </c>
      <c r="H979" s="17">
        <v>200</v>
      </c>
      <c r="I979" s="102">
        <v>1</v>
      </c>
      <c r="J979" s="121"/>
    </row>
    <row r="980" spans="1:10" ht="13.2">
      <c r="A980" s="16" t="s">
        <v>1963</v>
      </c>
      <c r="B980" s="16">
        <v>22192032</v>
      </c>
      <c r="C980" s="16" t="s">
        <v>2991</v>
      </c>
      <c r="D980" s="19">
        <v>44336</v>
      </c>
      <c r="E980" s="16" t="s">
        <v>2992</v>
      </c>
      <c r="F980" s="16">
        <v>33696659</v>
      </c>
      <c r="G980" s="16" t="s">
        <v>2984</v>
      </c>
      <c r="H980" s="17">
        <v>200</v>
      </c>
      <c r="I980" s="102">
        <v>1</v>
      </c>
      <c r="J980" s="121"/>
    </row>
    <row r="981" spans="1:10" ht="13.2">
      <c r="A981" s="16" t="s">
        <v>1963</v>
      </c>
      <c r="B981" s="16">
        <v>22192032</v>
      </c>
      <c r="C981" s="16" t="s">
        <v>2993</v>
      </c>
      <c r="D981" s="19">
        <v>44313</v>
      </c>
      <c r="E981" s="16" t="s">
        <v>2994</v>
      </c>
      <c r="F981" s="16">
        <v>33696659</v>
      </c>
      <c r="G981" s="16" t="s">
        <v>2984</v>
      </c>
      <c r="H981" s="17">
        <v>200</v>
      </c>
      <c r="I981" s="102">
        <v>1</v>
      </c>
      <c r="J981" s="121"/>
    </row>
    <row r="982" spans="1:10" ht="13.2">
      <c r="A982" s="16" t="s">
        <v>1963</v>
      </c>
      <c r="B982" s="16">
        <v>22192032</v>
      </c>
      <c r="C982" s="16" t="s">
        <v>2995</v>
      </c>
      <c r="D982" s="19">
        <v>44270</v>
      </c>
      <c r="E982" s="16" t="s">
        <v>2996</v>
      </c>
      <c r="F982" s="16">
        <v>33696659</v>
      </c>
      <c r="G982" s="16" t="s">
        <v>2984</v>
      </c>
      <c r="H982" s="17">
        <v>200</v>
      </c>
      <c r="I982" s="102">
        <v>1</v>
      </c>
      <c r="J982" s="121"/>
    </row>
    <row r="983" spans="1:10" ht="13.2">
      <c r="A983" s="16" t="s">
        <v>1963</v>
      </c>
      <c r="B983" s="16">
        <v>22192032</v>
      </c>
      <c r="C983" s="16" t="s">
        <v>2997</v>
      </c>
      <c r="D983" s="19">
        <v>44244</v>
      </c>
      <c r="E983" s="16" t="s">
        <v>2998</v>
      </c>
      <c r="F983" s="16">
        <v>33696659</v>
      </c>
      <c r="G983" s="16" t="s">
        <v>2984</v>
      </c>
      <c r="H983" s="17">
        <v>200</v>
      </c>
      <c r="I983" s="102">
        <v>1</v>
      </c>
      <c r="J983" s="121"/>
    </row>
    <row r="984" spans="1:10" ht="13.2">
      <c r="A984" s="16" t="s">
        <v>1963</v>
      </c>
      <c r="B984" s="16">
        <v>22192032</v>
      </c>
      <c r="C984" s="16"/>
      <c r="D984" s="19"/>
      <c r="E984" s="16"/>
      <c r="F984" s="16"/>
      <c r="G984" s="16"/>
      <c r="H984" s="17"/>
      <c r="I984" s="102">
        <v>1</v>
      </c>
      <c r="J984" s="121"/>
    </row>
    <row r="985" spans="1:10" ht="13.2">
      <c r="A985" s="16" t="s">
        <v>1963</v>
      </c>
      <c r="B985" s="16">
        <v>22192032</v>
      </c>
      <c r="C985" s="16">
        <v>20210001</v>
      </c>
      <c r="D985" s="19">
        <v>44294</v>
      </c>
      <c r="E985" s="16" t="s">
        <v>2999</v>
      </c>
      <c r="F985" s="16">
        <v>42090717</v>
      </c>
      <c r="G985" s="16" t="s">
        <v>3000</v>
      </c>
      <c r="H985" s="17">
        <v>543</v>
      </c>
      <c r="I985" s="102">
        <v>1</v>
      </c>
      <c r="J985" s="121"/>
    </row>
    <row r="986" spans="1:10" ht="13.2">
      <c r="A986" s="16" t="s">
        <v>1963</v>
      </c>
      <c r="B986" s="16">
        <v>22192032</v>
      </c>
      <c r="C986" s="16">
        <v>20210002</v>
      </c>
      <c r="D986" s="19">
        <v>44294</v>
      </c>
      <c r="E986" s="16" t="s">
        <v>2999</v>
      </c>
      <c r="F986" s="16">
        <v>42090717</v>
      </c>
      <c r="G986" s="16" t="s">
        <v>3000</v>
      </c>
      <c r="H986" s="17">
        <v>500</v>
      </c>
      <c r="I986" s="102">
        <v>1</v>
      </c>
      <c r="J986" s="121"/>
    </row>
    <row r="987" spans="1:10" ht="13.2">
      <c r="A987" s="16" t="s">
        <v>1963</v>
      </c>
      <c r="B987" s="16">
        <v>22192032</v>
      </c>
      <c r="C987" s="16" t="s">
        <v>3001</v>
      </c>
      <c r="D987" s="19">
        <v>44513</v>
      </c>
      <c r="E987" s="16" t="s">
        <v>3002</v>
      </c>
      <c r="F987" s="16">
        <v>33696659</v>
      </c>
      <c r="G987" s="16" t="s">
        <v>2984</v>
      </c>
      <c r="H987" s="17">
        <v>1200</v>
      </c>
      <c r="I987" s="102">
        <v>1</v>
      </c>
      <c r="J987" s="121"/>
    </row>
    <row r="988" spans="1:10" ht="13.2">
      <c r="A988" s="16" t="s">
        <v>1963</v>
      </c>
      <c r="B988" s="16">
        <v>22192032</v>
      </c>
      <c r="C988" s="16"/>
      <c r="D988" s="19"/>
      <c r="E988" s="16"/>
      <c r="F988" s="16"/>
      <c r="G988" s="16"/>
      <c r="H988" s="17"/>
      <c r="I988" s="102">
        <v>1</v>
      </c>
      <c r="J988" s="121"/>
    </row>
    <row r="989" spans="1:10" ht="13.2">
      <c r="A989" s="16" t="s">
        <v>1963</v>
      </c>
      <c r="B989" s="16">
        <v>22192032</v>
      </c>
      <c r="C989" s="16">
        <v>20210003</v>
      </c>
      <c r="D989" s="19">
        <v>44341</v>
      </c>
      <c r="E989" s="16" t="s">
        <v>2999</v>
      </c>
      <c r="F989" s="16">
        <v>42090717</v>
      </c>
      <c r="G989" s="16" t="s">
        <v>3000</v>
      </c>
      <c r="H989" s="17">
        <v>400</v>
      </c>
      <c r="I989" s="102">
        <v>1</v>
      </c>
      <c r="J989" s="121"/>
    </row>
    <row r="990" spans="1:10" ht="13.2">
      <c r="A990" s="16" t="s">
        <v>1963</v>
      </c>
      <c r="B990" s="16">
        <v>22192032</v>
      </c>
      <c r="C990" s="16">
        <v>20210005</v>
      </c>
      <c r="D990" s="19">
        <v>44427</v>
      </c>
      <c r="E990" s="16" t="s">
        <v>2999</v>
      </c>
      <c r="F990" s="16">
        <v>42090717</v>
      </c>
      <c r="G990" s="16" t="s">
        <v>3000</v>
      </c>
      <c r="H990" s="17">
        <v>300</v>
      </c>
      <c r="I990" s="102">
        <v>1</v>
      </c>
      <c r="J990" s="121"/>
    </row>
    <row r="991" spans="1:10" ht="13.2">
      <c r="A991" s="16" t="s">
        <v>1963</v>
      </c>
      <c r="B991" s="16">
        <v>22192032</v>
      </c>
      <c r="C991" s="16">
        <v>20210006</v>
      </c>
      <c r="D991" s="19">
        <v>44460</v>
      </c>
      <c r="E991" s="16" t="s">
        <v>2999</v>
      </c>
      <c r="F991" s="16">
        <v>42090717</v>
      </c>
      <c r="G991" s="16" t="s">
        <v>3000</v>
      </c>
      <c r="H991" s="17">
        <v>800</v>
      </c>
      <c r="I991" s="102">
        <v>1</v>
      </c>
      <c r="J991" s="121"/>
    </row>
    <row r="992" spans="1:10" ht="13.2">
      <c r="A992" s="16" t="s">
        <v>1963</v>
      </c>
      <c r="B992" s="16"/>
      <c r="C992" s="16"/>
      <c r="D992" s="19"/>
      <c r="E992" s="16" t="s">
        <v>1940</v>
      </c>
      <c r="F992" s="16" t="s">
        <v>3004</v>
      </c>
      <c r="G992" s="16" t="s">
        <v>3003</v>
      </c>
      <c r="H992" s="17"/>
      <c r="I992" s="102">
        <v>1</v>
      </c>
      <c r="J992" s="121"/>
    </row>
    <row r="993" spans="1:10" ht="13.2">
      <c r="A993" s="16" t="s">
        <v>1963</v>
      </c>
      <c r="B993" s="16"/>
      <c r="C993" s="16"/>
      <c r="D993" s="19"/>
      <c r="E993" s="16"/>
      <c r="F993" s="16"/>
      <c r="G993" s="16"/>
      <c r="H993" s="17"/>
      <c r="I993" s="102">
        <v>1</v>
      </c>
      <c r="J993" s="121"/>
    </row>
    <row r="994" spans="1:10" ht="13.2">
      <c r="A994" s="16" t="s">
        <v>1963</v>
      </c>
      <c r="B994" s="16">
        <v>22192033</v>
      </c>
      <c r="C994" s="16">
        <v>12021</v>
      </c>
      <c r="D994" s="19">
        <v>44339</v>
      </c>
      <c r="E994" s="16" t="s">
        <v>3005</v>
      </c>
      <c r="F994" s="16">
        <v>50443631</v>
      </c>
      <c r="G994" s="16" t="s">
        <v>3006</v>
      </c>
      <c r="H994" s="17">
        <v>1684</v>
      </c>
      <c r="I994" s="102">
        <v>1</v>
      </c>
      <c r="J994" s="121"/>
    </row>
    <row r="995" spans="1:10" ht="13.2">
      <c r="A995" s="16" t="s">
        <v>1963</v>
      </c>
      <c r="B995" s="16">
        <v>22192033</v>
      </c>
      <c r="C995" s="16">
        <v>22021</v>
      </c>
      <c r="D995" s="19">
        <v>44362</v>
      </c>
      <c r="E995" s="16" t="s">
        <v>3007</v>
      </c>
      <c r="F995" s="16">
        <v>50443631</v>
      </c>
      <c r="G995" s="16" t="s">
        <v>3006</v>
      </c>
      <c r="H995" s="17">
        <v>1684</v>
      </c>
      <c r="I995" s="102">
        <v>1</v>
      </c>
      <c r="J995" s="121"/>
    </row>
    <row r="996" spans="1:10" ht="13.2">
      <c r="A996" s="16" t="s">
        <v>1963</v>
      </c>
      <c r="B996" s="16">
        <v>22192033</v>
      </c>
      <c r="C996" s="16">
        <v>2021132</v>
      </c>
      <c r="D996" s="19">
        <v>44432</v>
      </c>
      <c r="E996" s="16" t="s">
        <v>3008</v>
      </c>
      <c r="F996" s="16">
        <v>36849880</v>
      </c>
      <c r="G996" s="16" t="s">
        <v>2018</v>
      </c>
      <c r="H996" s="17">
        <v>1684</v>
      </c>
      <c r="I996" s="102">
        <v>1</v>
      </c>
      <c r="J996" s="121"/>
    </row>
    <row r="997" spans="1:10" ht="20.399999999999999">
      <c r="A997" s="16" t="s">
        <v>1963</v>
      </c>
      <c r="B997" s="16">
        <v>22192033</v>
      </c>
      <c r="C997" s="16">
        <v>2021184</v>
      </c>
      <c r="D997" s="19">
        <v>44491</v>
      </c>
      <c r="E997" s="16" t="s">
        <v>3009</v>
      </c>
      <c r="F997" s="16">
        <v>36849880</v>
      </c>
      <c r="G997" s="16" t="s">
        <v>2018</v>
      </c>
      <c r="H997" s="17">
        <v>1684</v>
      </c>
      <c r="I997" s="102">
        <v>1</v>
      </c>
      <c r="J997" s="121"/>
    </row>
    <row r="998" spans="1:10" ht="20.399999999999999">
      <c r="A998" s="16" t="s">
        <v>1963</v>
      </c>
      <c r="B998" s="16"/>
      <c r="C998" s="16"/>
      <c r="D998" s="19"/>
      <c r="E998" s="16" t="s">
        <v>1940</v>
      </c>
      <c r="F998" s="16" t="s">
        <v>3010</v>
      </c>
      <c r="G998" s="16" t="s">
        <v>3011</v>
      </c>
      <c r="H998" s="17"/>
      <c r="I998" s="102">
        <v>1</v>
      </c>
      <c r="J998" s="121"/>
    </row>
    <row r="999" spans="1:10" ht="13.2">
      <c r="A999" s="16" t="s">
        <v>1963</v>
      </c>
      <c r="B999" s="16">
        <v>22192034</v>
      </c>
      <c r="C999" s="16" t="s">
        <v>3012</v>
      </c>
      <c r="D999" s="19">
        <v>44265</v>
      </c>
      <c r="E999" s="16" t="s">
        <v>3013</v>
      </c>
      <c r="F999" s="16">
        <v>36460427</v>
      </c>
      <c r="G999" s="16" t="s">
        <v>3014</v>
      </c>
      <c r="H999" s="17">
        <v>493.5</v>
      </c>
      <c r="I999" s="102">
        <v>1</v>
      </c>
      <c r="J999" s="121"/>
    </row>
    <row r="1000" spans="1:10" ht="13.2">
      <c r="A1000" s="16" t="s">
        <v>1963</v>
      </c>
      <c r="B1000" s="16">
        <v>22192034</v>
      </c>
      <c r="C1000" s="16">
        <v>1020210001</v>
      </c>
      <c r="D1000" s="19">
        <v>44277</v>
      </c>
      <c r="E1000" s="16" t="s">
        <v>3015</v>
      </c>
      <c r="F1000" s="16">
        <v>52010708</v>
      </c>
      <c r="G1000" s="16" t="s">
        <v>3016</v>
      </c>
      <c r="H1000" s="17">
        <v>190</v>
      </c>
      <c r="I1000" s="102">
        <v>1</v>
      </c>
      <c r="J1000" s="121"/>
    </row>
    <row r="1001" spans="1:10" ht="20.399999999999999">
      <c r="A1001" s="16" t="s">
        <v>1963</v>
      </c>
      <c r="B1001" s="16">
        <v>22192034</v>
      </c>
      <c r="C1001" s="16">
        <v>221040</v>
      </c>
      <c r="D1001" s="19">
        <v>44308</v>
      </c>
      <c r="E1001" s="16" t="s">
        <v>3017</v>
      </c>
      <c r="F1001" s="16">
        <v>36806463</v>
      </c>
      <c r="G1001" s="16" t="s">
        <v>3018</v>
      </c>
      <c r="H1001" s="17">
        <v>602</v>
      </c>
      <c r="I1001" s="102">
        <v>1</v>
      </c>
      <c r="J1001" s="121"/>
    </row>
    <row r="1002" spans="1:10" ht="20.399999999999999">
      <c r="A1002" s="16" t="s">
        <v>1963</v>
      </c>
      <c r="B1002" s="16">
        <v>22192034</v>
      </c>
      <c r="C1002" s="16">
        <v>1020210002</v>
      </c>
      <c r="D1002" s="19">
        <v>44302</v>
      </c>
      <c r="E1002" s="16" t="s">
        <v>3019</v>
      </c>
      <c r="F1002" s="16">
        <v>52010708</v>
      </c>
      <c r="G1002" s="16" t="s">
        <v>3016</v>
      </c>
      <c r="H1002" s="17">
        <v>732</v>
      </c>
      <c r="I1002" s="102">
        <v>1</v>
      </c>
      <c r="J1002" s="121"/>
    </row>
    <row r="1003" spans="1:10" ht="13.2">
      <c r="A1003" s="16" t="s">
        <v>1963</v>
      </c>
      <c r="B1003" s="16">
        <v>22192034</v>
      </c>
      <c r="C1003" s="16">
        <v>20210403</v>
      </c>
      <c r="D1003" s="19">
        <v>44340</v>
      </c>
      <c r="E1003" s="16" t="s">
        <v>3020</v>
      </c>
      <c r="F1003" s="16">
        <v>36496642</v>
      </c>
      <c r="G1003" s="16" t="s">
        <v>3021</v>
      </c>
      <c r="H1003" s="17">
        <v>1207.5</v>
      </c>
      <c r="I1003" s="102">
        <v>1</v>
      </c>
      <c r="J1003" s="121"/>
    </row>
    <row r="1004" spans="1:10" ht="13.2">
      <c r="A1004" s="16" t="s">
        <v>1963</v>
      </c>
      <c r="B1004" s="16">
        <v>22192034</v>
      </c>
      <c r="C1004" s="16">
        <v>1020210005</v>
      </c>
      <c r="D1004" s="19">
        <v>44361</v>
      </c>
      <c r="E1004" s="16" t="s">
        <v>3022</v>
      </c>
      <c r="F1004" s="16">
        <v>52010708</v>
      </c>
      <c r="G1004" s="16" t="s">
        <v>3016</v>
      </c>
      <c r="H1004" s="17">
        <v>540</v>
      </c>
      <c r="I1004" s="102">
        <v>1</v>
      </c>
      <c r="J1004" s="121"/>
    </row>
    <row r="1005" spans="1:10" ht="30.6">
      <c r="A1005" s="16" t="s">
        <v>1963</v>
      </c>
      <c r="B1005" s="16">
        <v>22192034</v>
      </c>
      <c r="C1005" s="16">
        <v>1020210008</v>
      </c>
      <c r="D1005" s="19">
        <v>44390</v>
      </c>
      <c r="E1005" s="16" t="s">
        <v>3023</v>
      </c>
      <c r="F1005" s="16">
        <v>52010708</v>
      </c>
      <c r="G1005" s="16" t="s">
        <v>3016</v>
      </c>
      <c r="H1005" s="17">
        <v>384</v>
      </c>
      <c r="I1005" s="102">
        <v>1</v>
      </c>
      <c r="J1005" s="121"/>
    </row>
    <row r="1006" spans="1:10" ht="13.2">
      <c r="A1006" s="16" t="s">
        <v>1963</v>
      </c>
      <c r="B1006" s="16">
        <v>22192034</v>
      </c>
      <c r="C1006" s="16">
        <v>20211002</v>
      </c>
      <c r="D1006" s="19">
        <v>44475</v>
      </c>
      <c r="E1006" s="16" t="s">
        <v>3024</v>
      </c>
      <c r="F1006" s="16">
        <v>52010708</v>
      </c>
      <c r="G1006" s="16" t="s">
        <v>3021</v>
      </c>
      <c r="H1006" s="17">
        <v>2880</v>
      </c>
      <c r="I1006" s="102">
        <v>1</v>
      </c>
      <c r="J1006" s="121"/>
    </row>
    <row r="1007" spans="1:10" ht="13.2">
      <c r="A1007" s="16" t="s">
        <v>1963</v>
      </c>
      <c r="B1007" s="16"/>
      <c r="C1007" s="16"/>
      <c r="D1007" s="19"/>
      <c r="E1007" s="16" t="s">
        <v>1940</v>
      </c>
      <c r="F1007" s="16" t="s">
        <v>3025</v>
      </c>
      <c r="G1007" s="16" t="s">
        <v>3026</v>
      </c>
      <c r="H1007" s="17"/>
      <c r="I1007" s="102">
        <v>1</v>
      </c>
      <c r="J1007" s="121"/>
    </row>
    <row r="1008" spans="1:10" ht="13.2">
      <c r="A1008" s="16" t="s">
        <v>1963</v>
      </c>
      <c r="B1008" s="16">
        <v>22192035</v>
      </c>
      <c r="C1008" s="16">
        <v>2021030</v>
      </c>
      <c r="D1008" s="19">
        <v>44321</v>
      </c>
      <c r="E1008" s="16" t="s">
        <v>3027</v>
      </c>
      <c r="F1008" s="16">
        <v>36849880</v>
      </c>
      <c r="G1008" s="16" t="s">
        <v>2018</v>
      </c>
      <c r="H1008" s="17">
        <v>421.58</v>
      </c>
      <c r="I1008" s="102">
        <v>1</v>
      </c>
      <c r="J1008" s="121"/>
    </row>
    <row r="1009" spans="1:10" ht="13.2">
      <c r="A1009" s="16" t="s">
        <v>1963</v>
      </c>
      <c r="B1009" s="16">
        <v>22192035</v>
      </c>
      <c r="C1009" s="16">
        <v>20210201</v>
      </c>
      <c r="D1009" s="19">
        <v>44228</v>
      </c>
      <c r="E1009" s="16" t="s">
        <v>3028</v>
      </c>
      <c r="F1009" s="16">
        <v>36416738</v>
      </c>
      <c r="G1009" s="16" t="s">
        <v>2027</v>
      </c>
      <c r="H1009" s="17">
        <v>1032.5</v>
      </c>
      <c r="I1009" s="102">
        <v>1</v>
      </c>
      <c r="J1009" s="121"/>
    </row>
    <row r="1010" spans="1:10" ht="13.2">
      <c r="A1010" s="16" t="s">
        <v>1963</v>
      </c>
      <c r="B1010" s="16">
        <v>22192035</v>
      </c>
      <c r="C1010" s="16">
        <v>2180013</v>
      </c>
      <c r="D1010" s="19">
        <v>44219</v>
      </c>
      <c r="E1010" s="16" t="s">
        <v>3029</v>
      </c>
      <c r="F1010" s="16">
        <v>31579183</v>
      </c>
      <c r="G1010" s="16" t="s">
        <v>3030</v>
      </c>
      <c r="H1010" s="17">
        <v>390</v>
      </c>
      <c r="I1010" s="102">
        <v>1</v>
      </c>
      <c r="J1010" s="121"/>
    </row>
    <row r="1011" spans="1:10" ht="13.2">
      <c r="A1011" s="16" t="s">
        <v>1963</v>
      </c>
      <c r="B1011" s="16">
        <v>22192035</v>
      </c>
      <c r="C1011" s="16" t="s">
        <v>3031</v>
      </c>
      <c r="D1011" s="19">
        <v>44347</v>
      </c>
      <c r="E1011" s="16" t="s">
        <v>3032</v>
      </c>
      <c r="F1011" s="16">
        <v>590122</v>
      </c>
      <c r="G1011" s="16" t="s">
        <v>3033</v>
      </c>
      <c r="H1011" s="17">
        <v>360.79</v>
      </c>
      <c r="I1011" s="102">
        <v>1</v>
      </c>
      <c r="J1011" s="121"/>
    </row>
    <row r="1012" spans="1:10" ht="13.2">
      <c r="A1012" s="16" t="s">
        <v>1963</v>
      </c>
      <c r="B1012" s="16">
        <v>22192035</v>
      </c>
      <c r="C1012" s="16" t="s">
        <v>3034</v>
      </c>
      <c r="D1012" s="19">
        <v>44377</v>
      </c>
      <c r="E1012" s="16" t="s">
        <v>3035</v>
      </c>
      <c r="F1012" s="16">
        <v>590122</v>
      </c>
      <c r="G1012" s="16" t="s">
        <v>3033</v>
      </c>
      <c r="H1012" s="17">
        <v>507.93</v>
      </c>
      <c r="I1012" s="102">
        <v>1</v>
      </c>
      <c r="J1012" s="121"/>
    </row>
    <row r="1013" spans="1:10" ht="13.2">
      <c r="A1013" s="16" t="s">
        <v>1963</v>
      </c>
      <c r="B1013" s="16">
        <v>22192035</v>
      </c>
      <c r="C1013" s="16" t="s">
        <v>3036</v>
      </c>
      <c r="D1013" s="19">
        <v>44408</v>
      </c>
      <c r="E1013" s="16" t="s">
        <v>3037</v>
      </c>
      <c r="F1013" s="16">
        <v>590122</v>
      </c>
      <c r="G1013" s="16" t="s">
        <v>3033</v>
      </c>
      <c r="H1013" s="17">
        <v>574.44000000000005</v>
      </c>
      <c r="I1013" s="102">
        <v>1</v>
      </c>
      <c r="J1013" s="121"/>
    </row>
    <row r="1014" spans="1:10" ht="13.2">
      <c r="A1014" s="16" t="s">
        <v>1963</v>
      </c>
      <c r="B1014" s="16">
        <v>22192035</v>
      </c>
      <c r="C1014" s="16">
        <v>1422256600</v>
      </c>
      <c r="D1014" s="19">
        <v>44377</v>
      </c>
      <c r="E1014" s="16" t="s">
        <v>3038</v>
      </c>
      <c r="F1014" s="16">
        <v>35937874</v>
      </c>
      <c r="G1014" s="16" t="s">
        <v>3039</v>
      </c>
      <c r="H1014" s="17">
        <v>72.760000000000005</v>
      </c>
      <c r="I1014" s="102">
        <v>1</v>
      </c>
      <c r="J1014" s="121"/>
    </row>
    <row r="1015" spans="1:10" ht="13.2">
      <c r="A1015" s="16" t="s">
        <v>1963</v>
      </c>
      <c r="B1015" s="16">
        <v>22192035</v>
      </c>
      <c r="C1015" s="16">
        <v>1001242319</v>
      </c>
      <c r="D1015" s="19">
        <v>44377</v>
      </c>
      <c r="E1015" s="16" t="s">
        <v>3040</v>
      </c>
      <c r="F1015" s="16">
        <v>30807484</v>
      </c>
      <c r="G1015" s="16" t="s">
        <v>3041</v>
      </c>
      <c r="H1015" s="17">
        <v>186.13</v>
      </c>
      <c r="I1015" s="102">
        <v>1</v>
      </c>
      <c r="J1015" s="121"/>
    </row>
    <row r="1016" spans="1:10" ht="13.2">
      <c r="A1016" s="16" t="s">
        <v>1963</v>
      </c>
      <c r="B1016" s="16">
        <v>22192035</v>
      </c>
      <c r="C1016" s="16">
        <v>1001242319</v>
      </c>
      <c r="D1016" s="19">
        <v>44412</v>
      </c>
      <c r="E1016" s="16" t="s">
        <v>3042</v>
      </c>
      <c r="F1016" s="16">
        <v>30807484</v>
      </c>
      <c r="G1016" s="16" t="s">
        <v>3041</v>
      </c>
      <c r="H1016" s="17">
        <v>186.13</v>
      </c>
      <c r="I1016" s="102">
        <v>1</v>
      </c>
      <c r="J1016" s="121"/>
    </row>
    <row r="1017" spans="1:10" ht="13.2">
      <c r="A1017" s="16" t="s">
        <v>1963</v>
      </c>
      <c r="B1017" s="16">
        <v>22192035</v>
      </c>
      <c r="C1017" s="16">
        <v>1001242319</v>
      </c>
      <c r="D1017" s="19">
        <v>44347</v>
      </c>
      <c r="E1017" s="16" t="s">
        <v>3043</v>
      </c>
      <c r="F1017" s="16">
        <v>30807484</v>
      </c>
      <c r="G1017" s="16" t="s">
        <v>3041</v>
      </c>
      <c r="H1017" s="17">
        <v>133.38999999999999</v>
      </c>
      <c r="I1017" s="102">
        <v>1</v>
      </c>
      <c r="J1017" s="121"/>
    </row>
    <row r="1018" spans="1:10" ht="13.2">
      <c r="A1018" s="16" t="s">
        <v>1963</v>
      </c>
      <c r="B1018" s="16">
        <v>22192035</v>
      </c>
      <c r="C1018" s="16">
        <v>1422256600</v>
      </c>
      <c r="D1018" s="19">
        <v>44347</v>
      </c>
      <c r="E1018" s="16" t="s">
        <v>3044</v>
      </c>
      <c r="F1018" s="16">
        <v>35937874</v>
      </c>
      <c r="G1018" s="16" t="s">
        <v>3039</v>
      </c>
      <c r="H1018" s="17">
        <v>39.25</v>
      </c>
      <c r="I1018" s="102">
        <v>1</v>
      </c>
      <c r="J1018" s="121"/>
    </row>
    <row r="1019" spans="1:10" ht="13.2">
      <c r="A1019" s="16" t="s">
        <v>1963</v>
      </c>
      <c r="B1019" s="16">
        <v>22192035</v>
      </c>
      <c r="C1019" s="16">
        <v>1422256600</v>
      </c>
      <c r="D1019" s="19">
        <v>44412</v>
      </c>
      <c r="E1019" s="16" t="s">
        <v>3045</v>
      </c>
      <c r="F1019" s="16">
        <v>35937874</v>
      </c>
      <c r="G1019" s="16" t="s">
        <v>3039</v>
      </c>
      <c r="H1019" s="17">
        <v>87.22</v>
      </c>
      <c r="I1019" s="102">
        <v>1</v>
      </c>
      <c r="J1019" s="121"/>
    </row>
    <row r="1020" spans="1:10" ht="13.2">
      <c r="A1020" s="16" t="s">
        <v>1963</v>
      </c>
      <c r="B1020" s="16">
        <v>22192035</v>
      </c>
      <c r="C1020" s="16">
        <v>2021091</v>
      </c>
      <c r="D1020" s="19">
        <v>44375</v>
      </c>
      <c r="E1020" s="16" t="s">
        <v>3046</v>
      </c>
      <c r="F1020" s="16">
        <v>36849880</v>
      </c>
      <c r="G1020" s="16" t="s">
        <v>3047</v>
      </c>
      <c r="H1020" s="17">
        <v>831.33</v>
      </c>
      <c r="I1020" s="102">
        <v>1</v>
      </c>
      <c r="J1020" s="121"/>
    </row>
    <row r="1021" spans="1:10" ht="13.2">
      <c r="A1021" s="16" t="s">
        <v>1963</v>
      </c>
      <c r="B1021" s="16">
        <v>22192035</v>
      </c>
      <c r="C1021" s="16" t="s">
        <v>3048</v>
      </c>
      <c r="D1021" s="19">
        <v>44439</v>
      </c>
      <c r="E1021" s="16" t="s">
        <v>3049</v>
      </c>
      <c r="F1021" s="16">
        <v>590122</v>
      </c>
      <c r="G1021" s="16" t="s">
        <v>3033</v>
      </c>
      <c r="H1021" s="17">
        <v>598.44000000000005</v>
      </c>
      <c r="I1021" s="102">
        <v>1</v>
      </c>
      <c r="J1021" s="121"/>
    </row>
    <row r="1022" spans="1:10" ht="13.2">
      <c r="A1022" s="16" t="s">
        <v>1963</v>
      </c>
      <c r="B1022" s="16">
        <v>22192035</v>
      </c>
      <c r="C1022" s="16" t="s">
        <v>3050</v>
      </c>
      <c r="D1022" s="19">
        <v>44469</v>
      </c>
      <c r="E1022" s="16" t="s">
        <v>3051</v>
      </c>
      <c r="F1022" s="16">
        <v>590122</v>
      </c>
      <c r="G1022" s="16" t="s">
        <v>3033</v>
      </c>
      <c r="H1022" s="17">
        <v>574.44000000000005</v>
      </c>
      <c r="I1022" s="102">
        <v>1</v>
      </c>
      <c r="J1022" s="121"/>
    </row>
    <row r="1023" spans="1:10" ht="13.2">
      <c r="A1023" s="16" t="s">
        <v>1963</v>
      </c>
      <c r="B1023" s="16">
        <v>22192035</v>
      </c>
      <c r="C1023" s="16">
        <v>2021135</v>
      </c>
      <c r="D1023" s="19">
        <v>44427</v>
      </c>
      <c r="E1023" s="16" t="s">
        <v>3052</v>
      </c>
      <c r="F1023" s="16">
        <v>36849880</v>
      </c>
      <c r="G1023" s="16" t="s">
        <v>2018</v>
      </c>
      <c r="H1023" s="17">
        <v>455.67</v>
      </c>
      <c r="I1023" s="102">
        <v>1</v>
      </c>
      <c r="J1023" s="121"/>
    </row>
    <row r="1024" spans="1:10" ht="20.399999999999999">
      <c r="A1024" s="16" t="s">
        <v>1963</v>
      </c>
      <c r="B1024" s="16"/>
      <c r="C1024" s="16"/>
      <c r="D1024" s="19"/>
      <c r="E1024" s="16" t="s">
        <v>1940</v>
      </c>
      <c r="F1024" s="16" t="s">
        <v>3053</v>
      </c>
      <c r="G1024" s="16" t="s">
        <v>3054</v>
      </c>
      <c r="H1024" s="17"/>
      <c r="I1024" s="102">
        <v>1</v>
      </c>
      <c r="J1024" s="121"/>
    </row>
    <row r="1025" spans="1:10" ht="13.2">
      <c r="A1025" s="16" t="s">
        <v>1963</v>
      </c>
      <c r="B1025" s="16">
        <v>22192036</v>
      </c>
      <c r="C1025" s="16">
        <v>2021001</v>
      </c>
      <c r="D1025" s="19">
        <v>44212</v>
      </c>
      <c r="E1025" s="16" t="s">
        <v>3055</v>
      </c>
      <c r="F1025" s="16">
        <v>43580459</v>
      </c>
      <c r="G1025" s="16" t="s">
        <v>3056</v>
      </c>
      <c r="H1025" s="17">
        <v>300</v>
      </c>
      <c r="I1025" s="102">
        <v>1</v>
      </c>
      <c r="J1025" s="121"/>
    </row>
    <row r="1026" spans="1:10" ht="20.399999999999999">
      <c r="A1026" s="16" t="s">
        <v>1963</v>
      </c>
      <c r="B1026" s="16">
        <v>22192036</v>
      </c>
      <c r="C1026" s="16">
        <v>86789</v>
      </c>
      <c r="D1026" s="19">
        <v>44243</v>
      </c>
      <c r="E1026" s="16" t="s">
        <v>3057</v>
      </c>
      <c r="F1026" s="16" t="s">
        <v>3058</v>
      </c>
      <c r="G1026" s="16" t="s">
        <v>3059</v>
      </c>
      <c r="H1026" s="17">
        <v>167.88</v>
      </c>
      <c r="I1026" s="102">
        <v>1</v>
      </c>
      <c r="J1026" s="121"/>
    </row>
    <row r="1027" spans="1:10" ht="13.2">
      <c r="A1027" s="16" t="s">
        <v>1963</v>
      </c>
      <c r="B1027" s="16">
        <v>22192036</v>
      </c>
      <c r="C1027" s="16">
        <v>210042</v>
      </c>
      <c r="D1027" s="19">
        <v>44237</v>
      </c>
      <c r="E1027" s="16" t="s">
        <v>3060</v>
      </c>
      <c r="F1027" s="16">
        <v>14425238</v>
      </c>
      <c r="G1027" s="16" t="s">
        <v>3061</v>
      </c>
      <c r="H1027" s="17">
        <v>199.44</v>
      </c>
      <c r="I1027" s="102">
        <v>1</v>
      </c>
      <c r="J1027" s="121"/>
    </row>
    <row r="1028" spans="1:10" ht="13.2">
      <c r="A1028" s="16" t="s">
        <v>1963</v>
      </c>
      <c r="B1028" s="16">
        <v>22192036</v>
      </c>
      <c r="C1028" s="16">
        <v>2021004</v>
      </c>
      <c r="D1028" s="19">
        <v>44249</v>
      </c>
      <c r="E1028" s="16" t="s">
        <v>3062</v>
      </c>
      <c r="F1028" s="16">
        <v>36849880</v>
      </c>
      <c r="G1028" s="16" t="s">
        <v>3063</v>
      </c>
      <c r="H1028" s="17">
        <v>583.04</v>
      </c>
      <c r="I1028" s="102">
        <v>1</v>
      </c>
      <c r="J1028" s="121"/>
    </row>
    <row r="1029" spans="1:10" ht="13.2">
      <c r="A1029" s="16" t="s">
        <v>1963</v>
      </c>
      <c r="B1029" s="16">
        <v>22192036</v>
      </c>
      <c r="C1029" s="16">
        <v>21004</v>
      </c>
      <c r="D1029" s="19">
        <v>44246</v>
      </c>
      <c r="E1029" s="16" t="s">
        <v>3064</v>
      </c>
      <c r="F1029" s="16">
        <v>14222566</v>
      </c>
      <c r="G1029" s="16" t="s">
        <v>3065</v>
      </c>
      <c r="H1029" s="17">
        <v>500</v>
      </c>
      <c r="I1029" s="102">
        <v>1</v>
      </c>
      <c r="J1029" s="121"/>
    </row>
    <row r="1030" spans="1:10" ht="13.2">
      <c r="A1030" s="16" t="s">
        <v>1963</v>
      </c>
      <c r="B1030" s="16">
        <v>22192036</v>
      </c>
      <c r="C1030" s="16">
        <v>2021002</v>
      </c>
      <c r="D1030" s="19">
        <v>44323</v>
      </c>
      <c r="E1030" s="16" t="s">
        <v>3066</v>
      </c>
      <c r="F1030" s="16">
        <v>43580459</v>
      </c>
      <c r="G1030" s="16" t="s">
        <v>3056</v>
      </c>
      <c r="H1030" s="17">
        <v>300</v>
      </c>
      <c r="I1030" s="102">
        <v>1</v>
      </c>
      <c r="J1030" s="121"/>
    </row>
    <row r="1031" spans="1:10" ht="20.399999999999999">
      <c r="A1031" s="16" t="s">
        <v>1963</v>
      </c>
      <c r="B1031" s="16">
        <v>22192036</v>
      </c>
      <c r="C1031" s="16">
        <v>942490</v>
      </c>
      <c r="D1031" s="19">
        <v>44277</v>
      </c>
      <c r="E1031" s="16" t="s">
        <v>3067</v>
      </c>
      <c r="F1031" s="16" t="s">
        <v>3068</v>
      </c>
      <c r="G1031" s="16" t="s">
        <v>3069</v>
      </c>
      <c r="H1031" s="17">
        <v>185.01</v>
      </c>
      <c r="I1031" s="102">
        <v>1</v>
      </c>
      <c r="J1031" s="121"/>
    </row>
    <row r="1032" spans="1:10" ht="20.399999999999999">
      <c r="A1032" s="16" t="s">
        <v>1963</v>
      </c>
      <c r="B1032" s="16">
        <v>22192036</v>
      </c>
      <c r="C1032" s="16">
        <v>2021050</v>
      </c>
      <c r="D1032" s="19">
        <v>44323</v>
      </c>
      <c r="E1032" s="16" t="s">
        <v>3070</v>
      </c>
      <c r="F1032" s="16">
        <v>36849880</v>
      </c>
      <c r="G1032" s="16" t="s">
        <v>3071</v>
      </c>
      <c r="H1032" s="17">
        <v>414.48</v>
      </c>
      <c r="I1032" s="102">
        <v>1</v>
      </c>
      <c r="J1032" s="121"/>
    </row>
    <row r="1033" spans="1:10" ht="13.2">
      <c r="A1033" s="16" t="s">
        <v>1963</v>
      </c>
      <c r="B1033" s="16">
        <v>22192036</v>
      </c>
      <c r="C1033" s="16">
        <v>1221005158</v>
      </c>
      <c r="D1033" s="19">
        <v>44319</v>
      </c>
      <c r="E1033" s="16" t="s">
        <v>3072</v>
      </c>
      <c r="F1033" s="16">
        <v>26904241</v>
      </c>
      <c r="G1033" s="16" t="s">
        <v>3073</v>
      </c>
      <c r="H1033" s="17">
        <v>239.8</v>
      </c>
      <c r="I1033" s="102">
        <v>1</v>
      </c>
      <c r="J1033" s="121"/>
    </row>
    <row r="1034" spans="1:10" ht="20.399999999999999">
      <c r="A1034" s="16" t="s">
        <v>1963</v>
      </c>
      <c r="B1034" s="16">
        <v>22192036</v>
      </c>
      <c r="C1034" s="16">
        <v>1100338530</v>
      </c>
      <c r="D1034" s="19">
        <v>44317</v>
      </c>
      <c r="E1034" s="16" t="s">
        <v>3074</v>
      </c>
      <c r="F1034" s="16" t="s">
        <v>3075</v>
      </c>
      <c r="G1034" s="16" t="s">
        <v>3076</v>
      </c>
      <c r="H1034" s="17">
        <v>119.9</v>
      </c>
      <c r="I1034" s="102">
        <v>1</v>
      </c>
      <c r="J1034" s="121"/>
    </row>
    <row r="1035" spans="1:10" ht="20.399999999999999">
      <c r="A1035" s="16" t="s">
        <v>1963</v>
      </c>
      <c r="B1035" s="16">
        <v>22192036</v>
      </c>
      <c r="C1035" s="16">
        <v>20210157</v>
      </c>
      <c r="D1035" s="19">
        <v>44316</v>
      </c>
      <c r="E1035" s="16" t="s">
        <v>3072</v>
      </c>
      <c r="F1035" s="16">
        <v>35888521</v>
      </c>
      <c r="G1035" s="16" t="s">
        <v>3077</v>
      </c>
      <c r="H1035" s="17">
        <v>150.97999999999999</v>
      </c>
      <c r="I1035" s="102">
        <v>1</v>
      </c>
      <c r="J1035" s="121"/>
    </row>
    <row r="1036" spans="1:10" ht="13.2">
      <c r="A1036" s="16" t="s">
        <v>1963</v>
      </c>
      <c r="B1036" s="16">
        <v>22192036</v>
      </c>
      <c r="C1036" s="16">
        <v>5211333955</v>
      </c>
      <c r="D1036" s="19">
        <v>44318</v>
      </c>
      <c r="E1036" s="16" t="s">
        <v>3078</v>
      </c>
      <c r="F1036" s="16">
        <v>27082440</v>
      </c>
      <c r="G1036" s="16" t="s">
        <v>3079</v>
      </c>
      <c r="H1036" s="17">
        <v>81.59</v>
      </c>
      <c r="I1036" s="102">
        <v>1</v>
      </c>
      <c r="J1036" s="121"/>
    </row>
    <row r="1037" spans="1:10" ht="20.399999999999999">
      <c r="A1037" s="16" t="s">
        <v>1963</v>
      </c>
      <c r="B1037" s="16">
        <v>22192036</v>
      </c>
      <c r="C1037" s="16">
        <v>523</v>
      </c>
      <c r="D1037" s="19">
        <v>44312</v>
      </c>
      <c r="E1037" s="16" t="s">
        <v>3080</v>
      </c>
      <c r="F1037" s="16">
        <v>36746550</v>
      </c>
      <c r="G1037" s="16" t="s">
        <v>3081</v>
      </c>
      <c r="H1037" s="17">
        <v>90</v>
      </c>
      <c r="I1037" s="102">
        <v>1</v>
      </c>
      <c r="J1037" s="121"/>
    </row>
    <row r="1038" spans="1:10" ht="20.399999999999999">
      <c r="A1038" s="16" t="s">
        <v>1963</v>
      </c>
      <c r="B1038" s="16">
        <v>22192036</v>
      </c>
      <c r="C1038" s="16">
        <v>1100679293</v>
      </c>
      <c r="D1038" s="19">
        <v>44362</v>
      </c>
      <c r="E1038" s="16" t="s">
        <v>3082</v>
      </c>
      <c r="F1038" s="16" t="s">
        <v>3075</v>
      </c>
      <c r="G1038" s="16" t="s">
        <v>3083</v>
      </c>
      <c r="H1038" s="17">
        <v>107.37</v>
      </c>
      <c r="I1038" s="102">
        <v>1</v>
      </c>
      <c r="J1038" s="121"/>
    </row>
    <row r="1039" spans="1:10" ht="20.399999999999999">
      <c r="A1039" s="16" t="s">
        <v>1963</v>
      </c>
      <c r="B1039" s="16">
        <v>22192036</v>
      </c>
      <c r="C1039" s="16">
        <v>210241</v>
      </c>
      <c r="D1039" s="19">
        <v>44369</v>
      </c>
      <c r="E1039" s="16" t="s">
        <v>3084</v>
      </c>
      <c r="F1039" s="16">
        <v>14425238</v>
      </c>
      <c r="G1039" s="16" t="s">
        <v>3085</v>
      </c>
      <c r="H1039" s="17">
        <v>236.61</v>
      </c>
      <c r="I1039" s="102">
        <v>1</v>
      </c>
      <c r="J1039" s="121"/>
    </row>
    <row r="1040" spans="1:10" ht="13.2">
      <c r="A1040" s="16" t="s">
        <v>1963</v>
      </c>
      <c r="B1040" s="16">
        <v>22192036</v>
      </c>
      <c r="C1040" s="16">
        <v>21017</v>
      </c>
      <c r="D1040" s="19">
        <v>44374</v>
      </c>
      <c r="E1040" s="16" t="s">
        <v>3086</v>
      </c>
      <c r="F1040" s="16">
        <v>14222566</v>
      </c>
      <c r="G1040" s="16" t="s">
        <v>3026</v>
      </c>
      <c r="H1040" s="17">
        <v>1000</v>
      </c>
      <c r="I1040" s="102">
        <v>1</v>
      </c>
      <c r="J1040" s="121"/>
    </row>
    <row r="1041" spans="1:10" ht="20.399999999999999">
      <c r="A1041" s="16" t="s">
        <v>1963</v>
      </c>
      <c r="B1041" s="16">
        <v>22192036</v>
      </c>
      <c r="C1041" s="16">
        <v>1100622750</v>
      </c>
      <c r="D1041" s="19">
        <v>44375</v>
      </c>
      <c r="E1041" s="16" t="s">
        <v>3087</v>
      </c>
      <c r="F1041" s="16" t="s">
        <v>3075</v>
      </c>
      <c r="G1041" s="16" t="s">
        <v>3083</v>
      </c>
      <c r="H1041" s="17">
        <v>113.2</v>
      </c>
      <c r="I1041" s="102">
        <v>1</v>
      </c>
      <c r="J1041" s="121"/>
    </row>
    <row r="1042" spans="1:10" ht="13.2">
      <c r="A1042" s="16" t="s">
        <v>1963</v>
      </c>
      <c r="B1042" s="16">
        <v>22192036</v>
      </c>
      <c r="C1042" s="16">
        <v>1000186610</v>
      </c>
      <c r="D1042" s="19">
        <v>44370</v>
      </c>
      <c r="E1042" s="16" t="s">
        <v>3088</v>
      </c>
      <c r="F1042" s="16">
        <v>44156979</v>
      </c>
      <c r="G1042" s="16" t="s">
        <v>3089</v>
      </c>
      <c r="H1042" s="17">
        <v>39.9</v>
      </c>
      <c r="I1042" s="102">
        <v>1</v>
      </c>
      <c r="J1042" s="121"/>
    </row>
    <row r="1043" spans="1:10" ht="13.2">
      <c r="A1043" s="16" t="s">
        <v>1963</v>
      </c>
      <c r="B1043" s="16">
        <v>22192036</v>
      </c>
      <c r="C1043" s="16">
        <v>1007</v>
      </c>
      <c r="D1043" s="19">
        <v>44384</v>
      </c>
      <c r="E1043" s="16" t="s">
        <v>3090</v>
      </c>
      <c r="F1043" s="16">
        <v>36746550</v>
      </c>
      <c r="G1043" s="16" t="s">
        <v>3091</v>
      </c>
      <c r="H1043" s="17">
        <v>95</v>
      </c>
      <c r="I1043" s="102">
        <v>1</v>
      </c>
      <c r="J1043" s="121"/>
    </row>
    <row r="1044" spans="1:10" ht="20.399999999999999">
      <c r="A1044" s="16" t="s">
        <v>1963</v>
      </c>
      <c r="B1044" s="16">
        <v>22192036</v>
      </c>
      <c r="C1044" s="16">
        <v>2021004</v>
      </c>
      <c r="D1044" s="19">
        <v>44389</v>
      </c>
      <c r="E1044" s="16" t="s">
        <v>3092</v>
      </c>
      <c r="F1044" s="16">
        <v>43580459</v>
      </c>
      <c r="G1044" s="16" t="s">
        <v>3056</v>
      </c>
      <c r="H1044" s="17">
        <v>500</v>
      </c>
      <c r="I1044" s="102">
        <v>1</v>
      </c>
      <c r="J1044" s="121"/>
    </row>
    <row r="1045" spans="1:10" ht="20.399999999999999">
      <c r="A1045" s="16" t="s">
        <v>1963</v>
      </c>
      <c r="B1045" s="16">
        <v>22192036</v>
      </c>
      <c r="C1045" s="16">
        <v>2021005</v>
      </c>
      <c r="D1045" s="19">
        <v>44413</v>
      </c>
      <c r="E1045" s="16" t="s">
        <v>3092</v>
      </c>
      <c r="F1045" s="16">
        <v>43580459</v>
      </c>
      <c r="G1045" s="16" t="s">
        <v>3056</v>
      </c>
      <c r="H1045" s="17">
        <v>500</v>
      </c>
      <c r="I1045" s="102">
        <v>1</v>
      </c>
      <c r="J1045" s="121"/>
    </row>
    <row r="1046" spans="1:10" ht="13.2">
      <c r="A1046" s="16" t="s">
        <v>1963</v>
      </c>
      <c r="B1046" s="16">
        <v>22192036</v>
      </c>
      <c r="C1046" s="16">
        <v>21025</v>
      </c>
      <c r="D1046" s="19">
        <v>44447</v>
      </c>
      <c r="E1046" s="16" t="s">
        <v>3093</v>
      </c>
      <c r="F1046" s="16">
        <v>14222566</v>
      </c>
      <c r="G1046" s="16" t="s">
        <v>3026</v>
      </c>
      <c r="H1046" s="17">
        <v>500</v>
      </c>
      <c r="I1046" s="102">
        <v>1</v>
      </c>
      <c r="J1046" s="121"/>
    </row>
    <row r="1047" spans="1:10" ht="13.2">
      <c r="A1047" s="16" t="s">
        <v>1963</v>
      </c>
      <c r="B1047" s="16">
        <v>22192036</v>
      </c>
      <c r="C1047" s="16">
        <v>211001958</v>
      </c>
      <c r="D1047" s="19">
        <v>44414</v>
      </c>
      <c r="E1047" s="16" t="s">
        <v>3094</v>
      </c>
      <c r="F1047" s="16">
        <v>25564889</v>
      </c>
      <c r="G1047" s="16" t="s">
        <v>3095</v>
      </c>
      <c r="H1047" s="17">
        <v>102.8</v>
      </c>
      <c r="I1047" s="102">
        <v>1</v>
      </c>
      <c r="J1047" s="121"/>
    </row>
    <row r="1048" spans="1:10" ht="13.2">
      <c r="A1048" s="16" t="s">
        <v>1963</v>
      </c>
      <c r="B1048" s="16"/>
      <c r="C1048" s="16"/>
      <c r="D1048" s="19"/>
      <c r="E1048" s="16" t="s">
        <v>1940</v>
      </c>
      <c r="F1048" s="16" t="s">
        <v>3096</v>
      </c>
      <c r="G1048" s="16" t="s">
        <v>3097</v>
      </c>
      <c r="H1048" s="17"/>
      <c r="I1048" s="102">
        <v>1</v>
      </c>
      <c r="J1048" s="121"/>
    </row>
    <row r="1049" spans="1:10" ht="13.2">
      <c r="A1049" s="16" t="s">
        <v>1963</v>
      </c>
      <c r="B1049" s="16">
        <v>22192037</v>
      </c>
      <c r="C1049" s="16">
        <v>9</v>
      </c>
      <c r="D1049" s="19">
        <v>44319</v>
      </c>
      <c r="E1049" s="16" t="s">
        <v>3098</v>
      </c>
      <c r="F1049" s="16">
        <v>43287395</v>
      </c>
      <c r="G1049" s="16" t="s">
        <v>3099</v>
      </c>
      <c r="H1049" s="17">
        <v>320</v>
      </c>
      <c r="I1049" s="102">
        <v>1</v>
      </c>
      <c r="J1049" s="121"/>
    </row>
    <row r="1050" spans="1:10" ht="13.2">
      <c r="A1050" s="16" t="s">
        <v>1963</v>
      </c>
      <c r="B1050" s="16">
        <v>22192037</v>
      </c>
      <c r="C1050" s="16">
        <v>10</v>
      </c>
      <c r="D1050" s="19">
        <v>44319</v>
      </c>
      <c r="E1050" s="16" t="s">
        <v>3100</v>
      </c>
      <c r="F1050" s="16">
        <v>43287398</v>
      </c>
      <c r="G1050" s="16" t="s">
        <v>3099</v>
      </c>
      <c r="H1050" s="17">
        <v>126</v>
      </c>
      <c r="I1050" s="102">
        <v>1</v>
      </c>
      <c r="J1050" s="121"/>
    </row>
    <row r="1051" spans="1:10" ht="13.2">
      <c r="A1051" s="16" t="s">
        <v>1963</v>
      </c>
      <c r="B1051" s="16">
        <v>22192037</v>
      </c>
      <c r="C1051" s="16">
        <v>22</v>
      </c>
      <c r="D1051" s="19">
        <v>44342</v>
      </c>
      <c r="E1051" s="16" t="s">
        <v>3101</v>
      </c>
      <c r="F1051" s="16">
        <v>43287395</v>
      </c>
      <c r="G1051" s="16" t="s">
        <v>3099</v>
      </c>
      <c r="H1051" s="17">
        <v>150</v>
      </c>
      <c r="I1051" s="102">
        <v>1</v>
      </c>
      <c r="J1051" s="121"/>
    </row>
    <row r="1052" spans="1:10" ht="13.2">
      <c r="A1052" s="16" t="s">
        <v>1963</v>
      </c>
      <c r="B1052" s="16">
        <v>22192037</v>
      </c>
      <c r="C1052" s="16">
        <v>1</v>
      </c>
      <c r="D1052" s="19">
        <v>44350</v>
      </c>
      <c r="E1052" s="16" t="s">
        <v>3102</v>
      </c>
      <c r="F1052" s="16">
        <v>43436307</v>
      </c>
      <c r="G1052" s="16" t="s">
        <v>3103</v>
      </c>
      <c r="H1052" s="17">
        <v>300</v>
      </c>
      <c r="I1052" s="102">
        <v>1</v>
      </c>
      <c r="J1052" s="121"/>
    </row>
    <row r="1053" spans="1:10" ht="13.2">
      <c r="A1053" s="16" t="s">
        <v>1963</v>
      </c>
      <c r="B1053" s="16">
        <v>22192037</v>
      </c>
      <c r="C1053" s="16">
        <v>19</v>
      </c>
      <c r="D1053" s="19">
        <v>44354</v>
      </c>
      <c r="E1053" s="16" t="s">
        <v>3104</v>
      </c>
      <c r="F1053" s="16">
        <v>43287395</v>
      </c>
      <c r="G1053" s="16" t="s">
        <v>3099</v>
      </c>
      <c r="H1053" s="17">
        <v>516</v>
      </c>
      <c r="I1053" s="102">
        <v>1</v>
      </c>
      <c r="J1053" s="121"/>
    </row>
    <row r="1054" spans="1:10" ht="13.2">
      <c r="A1054" s="16" t="s">
        <v>1963</v>
      </c>
      <c r="B1054" s="16">
        <v>22192037</v>
      </c>
      <c r="C1054" s="16">
        <v>20</v>
      </c>
      <c r="D1054" s="19">
        <v>44354</v>
      </c>
      <c r="E1054" s="16" t="s">
        <v>3098</v>
      </c>
      <c r="F1054" s="16">
        <v>43287395</v>
      </c>
      <c r="G1054" s="16" t="s">
        <v>3099</v>
      </c>
      <c r="H1054" s="17">
        <v>320</v>
      </c>
      <c r="I1054" s="102">
        <v>1</v>
      </c>
      <c r="J1054" s="121"/>
    </row>
    <row r="1055" spans="1:10" ht="13.2">
      <c r="A1055" s="16" t="s">
        <v>1963</v>
      </c>
      <c r="B1055" s="16">
        <v>22192037</v>
      </c>
      <c r="C1055" s="16">
        <v>3</v>
      </c>
      <c r="D1055" s="19">
        <v>44372</v>
      </c>
      <c r="E1055" s="16" t="s">
        <v>3105</v>
      </c>
      <c r="F1055" s="16">
        <v>43287395</v>
      </c>
      <c r="G1055" s="16" t="s">
        <v>3099</v>
      </c>
      <c r="H1055" s="17">
        <v>672</v>
      </c>
      <c r="I1055" s="102">
        <v>1</v>
      </c>
      <c r="J1055" s="121"/>
    </row>
    <row r="1056" spans="1:10" ht="13.2">
      <c r="A1056" s="16" t="s">
        <v>1963</v>
      </c>
      <c r="B1056" s="16">
        <v>22192037</v>
      </c>
      <c r="C1056" s="16">
        <v>2</v>
      </c>
      <c r="D1056" s="19">
        <v>44379</v>
      </c>
      <c r="E1056" s="16" t="s">
        <v>3106</v>
      </c>
      <c r="F1056" s="16">
        <v>43436307</v>
      </c>
      <c r="G1056" s="16" t="s">
        <v>3103</v>
      </c>
      <c r="H1056" s="17">
        <v>400</v>
      </c>
      <c r="I1056" s="102">
        <v>1</v>
      </c>
      <c r="J1056" s="121"/>
    </row>
    <row r="1057" spans="1:10" ht="13.2">
      <c r="A1057" s="16" t="s">
        <v>1963</v>
      </c>
      <c r="B1057" s="16">
        <v>22192037</v>
      </c>
      <c r="C1057" s="16">
        <v>6</v>
      </c>
      <c r="D1057" s="19">
        <v>44385</v>
      </c>
      <c r="E1057" s="16" t="s">
        <v>3098</v>
      </c>
      <c r="F1057" s="16">
        <v>43287395</v>
      </c>
      <c r="G1057" s="16" t="s">
        <v>3099</v>
      </c>
      <c r="H1057" s="17">
        <v>320</v>
      </c>
      <c r="I1057" s="102">
        <v>1</v>
      </c>
      <c r="J1057" s="121"/>
    </row>
    <row r="1058" spans="1:10" ht="13.2">
      <c r="A1058" s="16" t="s">
        <v>1963</v>
      </c>
      <c r="B1058" s="16">
        <v>22192037</v>
      </c>
      <c r="C1058" s="16">
        <v>283</v>
      </c>
      <c r="D1058" s="19">
        <v>44375</v>
      </c>
      <c r="E1058" s="16" t="s">
        <v>3107</v>
      </c>
      <c r="F1058" s="16">
        <v>34491066</v>
      </c>
      <c r="G1058" s="16" t="s">
        <v>3108</v>
      </c>
      <c r="H1058" s="17">
        <v>38.6</v>
      </c>
      <c r="I1058" s="102">
        <v>1</v>
      </c>
      <c r="J1058" s="121"/>
    </row>
    <row r="1059" spans="1:10" ht="13.2">
      <c r="A1059" s="16" t="s">
        <v>1963</v>
      </c>
      <c r="B1059" s="16">
        <v>22192037</v>
      </c>
      <c r="C1059" s="16"/>
      <c r="D1059" s="19">
        <v>44378</v>
      </c>
      <c r="E1059" s="16" t="s">
        <v>3109</v>
      </c>
      <c r="F1059" s="16">
        <v>36680397</v>
      </c>
      <c r="G1059" s="16" t="s">
        <v>3110</v>
      </c>
      <c r="H1059" s="17">
        <v>17</v>
      </c>
      <c r="I1059" s="102">
        <v>1</v>
      </c>
      <c r="J1059" s="121"/>
    </row>
    <row r="1060" spans="1:10" ht="13.2">
      <c r="A1060" s="16" t="s">
        <v>1963</v>
      </c>
      <c r="B1060" s="16">
        <v>22192037</v>
      </c>
      <c r="C1060" s="16" t="s">
        <v>3111</v>
      </c>
      <c r="D1060" s="19">
        <v>44387</v>
      </c>
      <c r="E1060" s="16" t="s">
        <v>3112</v>
      </c>
      <c r="F1060" s="16"/>
      <c r="G1060" s="16" t="s">
        <v>3113</v>
      </c>
      <c r="H1060" s="17">
        <v>13</v>
      </c>
      <c r="I1060" s="102">
        <v>1</v>
      </c>
      <c r="J1060" s="121"/>
    </row>
    <row r="1061" spans="1:10" ht="20.399999999999999">
      <c r="A1061" s="16" t="s">
        <v>1963</v>
      </c>
      <c r="B1061" s="16">
        <v>22192037</v>
      </c>
      <c r="C1061" s="16" t="s">
        <v>3114</v>
      </c>
      <c r="D1061" s="19">
        <v>44388</v>
      </c>
      <c r="E1061" s="16" t="s">
        <v>3115</v>
      </c>
      <c r="F1061" s="16">
        <v>62483331</v>
      </c>
      <c r="G1061" s="16" t="s">
        <v>3116</v>
      </c>
      <c r="H1061" s="17">
        <v>35</v>
      </c>
      <c r="I1061" s="102">
        <v>1</v>
      </c>
      <c r="J1061" s="121"/>
    </row>
    <row r="1062" spans="1:10" ht="13.2">
      <c r="A1062" s="16" t="s">
        <v>1963</v>
      </c>
      <c r="B1062" s="16">
        <v>22192037</v>
      </c>
      <c r="C1062" s="16">
        <v>39</v>
      </c>
      <c r="D1062" s="19">
        <v>44396</v>
      </c>
      <c r="E1062" s="16" t="s">
        <v>3117</v>
      </c>
      <c r="F1062" s="16">
        <v>892386</v>
      </c>
      <c r="G1062" s="16" t="s">
        <v>3118</v>
      </c>
      <c r="H1062" s="17">
        <v>11</v>
      </c>
      <c r="I1062" s="102">
        <v>1</v>
      </c>
      <c r="J1062" s="121"/>
    </row>
    <row r="1063" spans="1:10" ht="13.2">
      <c r="A1063" s="16" t="s">
        <v>1963</v>
      </c>
      <c r="B1063" s="16">
        <v>22192037</v>
      </c>
      <c r="C1063" s="16">
        <v>1272</v>
      </c>
      <c r="D1063" s="19">
        <v>44408</v>
      </c>
      <c r="E1063" s="16" t="s">
        <v>3119</v>
      </c>
      <c r="F1063" s="16">
        <v>31744109</v>
      </c>
      <c r="G1063" s="16" t="s">
        <v>3120</v>
      </c>
      <c r="H1063" s="17">
        <v>17</v>
      </c>
      <c r="I1063" s="102">
        <v>1</v>
      </c>
      <c r="J1063" s="121"/>
    </row>
    <row r="1064" spans="1:10" ht="13.2">
      <c r="A1064" s="16" t="s">
        <v>1963</v>
      </c>
      <c r="B1064" s="16">
        <v>22192037</v>
      </c>
      <c r="C1064" s="16">
        <v>364</v>
      </c>
      <c r="D1064" s="19">
        <v>44417</v>
      </c>
      <c r="E1064" s="16" t="s">
        <v>3121</v>
      </c>
      <c r="F1064" s="16">
        <v>14222990</v>
      </c>
      <c r="G1064" s="16" t="s">
        <v>3122</v>
      </c>
      <c r="H1064" s="17">
        <v>13</v>
      </c>
      <c r="I1064" s="102">
        <v>1</v>
      </c>
      <c r="J1064" s="121"/>
    </row>
    <row r="1065" spans="1:10" ht="13.2">
      <c r="A1065" s="16" t="s">
        <v>1963</v>
      </c>
      <c r="B1065" s="16">
        <v>22192037</v>
      </c>
      <c r="C1065" s="16">
        <v>167</v>
      </c>
      <c r="D1065" s="19">
        <v>44425</v>
      </c>
      <c r="E1065" s="16" t="s">
        <v>3107</v>
      </c>
      <c r="F1065" s="16">
        <v>34491066</v>
      </c>
      <c r="G1065" s="16" t="s">
        <v>3108</v>
      </c>
      <c r="H1065" s="17">
        <v>41.8</v>
      </c>
      <c r="I1065" s="102">
        <v>1</v>
      </c>
      <c r="J1065" s="121"/>
    </row>
    <row r="1066" spans="1:10" ht="20.399999999999999">
      <c r="A1066" s="16" t="s">
        <v>1963</v>
      </c>
      <c r="B1066" s="16">
        <v>22192037</v>
      </c>
      <c r="C1066" s="16">
        <v>1</v>
      </c>
      <c r="D1066" s="19">
        <v>44439</v>
      </c>
      <c r="E1066" s="16" t="s">
        <v>3123</v>
      </c>
      <c r="F1066" s="16">
        <v>43287395</v>
      </c>
      <c r="G1066" s="16" t="s">
        <v>3099</v>
      </c>
      <c r="H1066" s="17">
        <v>373.3</v>
      </c>
      <c r="I1066" s="102">
        <v>1</v>
      </c>
      <c r="J1066" s="121"/>
    </row>
    <row r="1067" spans="1:10" ht="13.2">
      <c r="A1067" s="16" t="s">
        <v>1963</v>
      </c>
      <c r="B1067" s="16">
        <v>22192037</v>
      </c>
      <c r="C1067" s="16">
        <v>2</v>
      </c>
      <c r="D1067" s="19">
        <v>44439</v>
      </c>
      <c r="E1067" s="16" t="s">
        <v>3124</v>
      </c>
      <c r="F1067" s="16">
        <v>43287395</v>
      </c>
      <c r="G1067" s="16" t="s">
        <v>3099</v>
      </c>
      <c r="H1067" s="17">
        <v>400</v>
      </c>
      <c r="I1067" s="102">
        <v>1</v>
      </c>
      <c r="J1067" s="121"/>
    </row>
    <row r="1068" spans="1:10" ht="20.399999999999999">
      <c r="A1068" s="16" t="s">
        <v>1963</v>
      </c>
      <c r="B1068" s="16">
        <v>22192037</v>
      </c>
      <c r="C1068" s="16">
        <v>12</v>
      </c>
      <c r="D1068" s="19">
        <v>44440</v>
      </c>
      <c r="E1068" s="16" t="s">
        <v>3125</v>
      </c>
      <c r="F1068" s="16">
        <v>17840775</v>
      </c>
      <c r="G1068" s="16" t="s">
        <v>3126</v>
      </c>
      <c r="H1068" s="17">
        <v>90</v>
      </c>
      <c r="I1068" s="102">
        <v>1</v>
      </c>
      <c r="J1068" s="121"/>
    </row>
    <row r="1069" spans="1:10" ht="13.2">
      <c r="A1069" s="16" t="s">
        <v>1963</v>
      </c>
      <c r="B1069" s="16">
        <v>22192037</v>
      </c>
      <c r="C1069" s="16"/>
      <c r="D1069" s="19">
        <v>44440</v>
      </c>
      <c r="E1069" s="16" t="s">
        <v>3127</v>
      </c>
      <c r="F1069" s="16">
        <v>42188245</v>
      </c>
      <c r="G1069" s="16" t="s">
        <v>2356</v>
      </c>
      <c r="H1069" s="17">
        <v>35</v>
      </c>
      <c r="I1069" s="102">
        <v>1</v>
      </c>
      <c r="J1069" s="121"/>
    </row>
    <row r="1070" spans="1:10" ht="13.2">
      <c r="A1070" s="16" t="s">
        <v>1963</v>
      </c>
      <c r="B1070" s="16">
        <v>22192037</v>
      </c>
      <c r="C1070" s="16">
        <v>18</v>
      </c>
      <c r="D1070" s="19">
        <v>44451</v>
      </c>
      <c r="E1070" s="16" t="s">
        <v>3128</v>
      </c>
      <c r="F1070" s="16"/>
      <c r="G1070" s="16" t="s">
        <v>3129</v>
      </c>
      <c r="H1070" s="17">
        <v>35</v>
      </c>
      <c r="I1070" s="102">
        <v>1</v>
      </c>
      <c r="J1070" s="121"/>
    </row>
    <row r="1071" spans="1:10" ht="13.2">
      <c r="A1071" s="16" t="s">
        <v>1963</v>
      </c>
      <c r="B1071" s="16">
        <v>22192037</v>
      </c>
      <c r="C1071" s="16">
        <v>209</v>
      </c>
      <c r="D1071" s="19">
        <v>44463</v>
      </c>
      <c r="E1071" s="16" t="s">
        <v>3107</v>
      </c>
      <c r="F1071" s="16">
        <v>34491066</v>
      </c>
      <c r="G1071" s="16" t="s">
        <v>3108</v>
      </c>
      <c r="H1071" s="17">
        <v>19.899999999999999</v>
      </c>
      <c r="I1071" s="102">
        <v>1</v>
      </c>
      <c r="J1071" s="121"/>
    </row>
    <row r="1072" spans="1:10" ht="13.2">
      <c r="A1072" s="16" t="s">
        <v>1963</v>
      </c>
      <c r="B1072" s="16">
        <v>22192037</v>
      </c>
      <c r="C1072" s="16">
        <v>38</v>
      </c>
      <c r="D1072" s="19">
        <v>44464</v>
      </c>
      <c r="E1072" s="16" t="s">
        <v>3130</v>
      </c>
      <c r="F1072" s="16">
        <v>90252630</v>
      </c>
      <c r="G1072" s="16" t="s">
        <v>3131</v>
      </c>
      <c r="H1072" s="17">
        <v>35</v>
      </c>
      <c r="I1072" s="102">
        <v>1</v>
      </c>
      <c r="J1072" s="121"/>
    </row>
    <row r="1073" spans="1:10" ht="13.2">
      <c r="A1073" s="16" t="s">
        <v>1963</v>
      </c>
      <c r="B1073" s="16">
        <v>22192037</v>
      </c>
      <c r="C1073" s="16" t="s">
        <v>3132</v>
      </c>
      <c r="D1073" s="19">
        <v>44469</v>
      </c>
      <c r="E1073" s="16" t="s">
        <v>3133</v>
      </c>
      <c r="F1073" s="16">
        <v>43436307</v>
      </c>
      <c r="G1073" s="16" t="s">
        <v>3103</v>
      </c>
      <c r="H1073" s="17">
        <v>900</v>
      </c>
      <c r="I1073" s="102">
        <v>1</v>
      </c>
      <c r="J1073" s="121"/>
    </row>
    <row r="1074" spans="1:10" ht="13.2">
      <c r="A1074" s="16" t="s">
        <v>1963</v>
      </c>
      <c r="B1074" s="16">
        <v>22192037</v>
      </c>
      <c r="C1074" s="16">
        <v>40</v>
      </c>
      <c r="D1074" s="19">
        <v>44475</v>
      </c>
      <c r="E1074" s="16" t="s">
        <v>3107</v>
      </c>
      <c r="F1074" s="16">
        <v>34491066</v>
      </c>
      <c r="G1074" s="16" t="s">
        <v>3108</v>
      </c>
      <c r="H1074" s="17">
        <v>44.4</v>
      </c>
      <c r="I1074" s="102">
        <v>1</v>
      </c>
      <c r="J1074" s="121"/>
    </row>
    <row r="1075" spans="1:10" ht="13.2">
      <c r="A1075" s="16" t="s">
        <v>1963</v>
      </c>
      <c r="B1075" s="16">
        <v>22192037</v>
      </c>
      <c r="C1075" s="16">
        <v>97</v>
      </c>
      <c r="D1075" s="19">
        <v>44483</v>
      </c>
      <c r="E1075" s="16" t="s">
        <v>3107</v>
      </c>
      <c r="F1075" s="16">
        <v>34491066</v>
      </c>
      <c r="G1075" s="16" t="s">
        <v>3108</v>
      </c>
      <c r="H1075" s="17">
        <v>27</v>
      </c>
      <c r="I1075" s="102">
        <v>1</v>
      </c>
      <c r="J1075" s="121"/>
    </row>
    <row r="1076" spans="1:10" ht="20.399999999999999">
      <c r="A1076" s="16" t="s">
        <v>1963</v>
      </c>
      <c r="B1076" s="16">
        <v>22192037</v>
      </c>
      <c r="C1076" s="16" t="s">
        <v>3132</v>
      </c>
      <c r="D1076" s="19">
        <v>44486</v>
      </c>
      <c r="E1076" s="16" t="s">
        <v>3134</v>
      </c>
      <c r="F1076" s="16">
        <v>43287395</v>
      </c>
      <c r="G1076" s="16" t="s">
        <v>3099</v>
      </c>
      <c r="H1076" s="17">
        <v>320</v>
      </c>
      <c r="I1076" s="102">
        <v>1</v>
      </c>
      <c r="J1076" s="121"/>
    </row>
    <row r="1077" spans="1:10" ht="13.2">
      <c r="A1077" s="16" t="s">
        <v>1963</v>
      </c>
      <c r="B1077" s="16">
        <v>22192037</v>
      </c>
      <c r="C1077" s="16">
        <v>2</v>
      </c>
      <c r="D1077" s="19">
        <v>44486</v>
      </c>
      <c r="E1077" s="16" t="s">
        <v>3135</v>
      </c>
      <c r="F1077" s="16">
        <v>43287395</v>
      </c>
      <c r="G1077" s="16" t="s">
        <v>3099</v>
      </c>
      <c r="H1077" s="17">
        <v>522</v>
      </c>
      <c r="I1077" s="102">
        <v>1</v>
      </c>
      <c r="J1077" s="121"/>
    </row>
    <row r="1078" spans="1:10" ht="20.399999999999999">
      <c r="A1078" s="16" t="s">
        <v>1963</v>
      </c>
      <c r="B1078" s="16"/>
      <c r="C1078" s="16">
        <v>4</v>
      </c>
      <c r="D1078" s="19">
        <v>44495</v>
      </c>
      <c r="E1078" s="16" t="s">
        <v>3136</v>
      </c>
      <c r="F1078" s="16">
        <v>43287395</v>
      </c>
      <c r="G1078" s="16" t="s">
        <v>3099</v>
      </c>
      <c r="H1078" s="17">
        <v>234</v>
      </c>
      <c r="I1078" s="102">
        <v>1</v>
      </c>
      <c r="J1078" s="121"/>
    </row>
    <row r="1079" spans="1:10" ht="13.2">
      <c r="A1079" s="16" t="s">
        <v>1963</v>
      </c>
      <c r="B1079" s="16"/>
      <c r="C1079" s="16"/>
      <c r="D1079" s="19"/>
      <c r="E1079" s="16" t="s">
        <v>1940</v>
      </c>
      <c r="F1079" s="16" t="s">
        <v>3137</v>
      </c>
      <c r="G1079" s="16" t="s">
        <v>3138</v>
      </c>
      <c r="H1079" s="17"/>
      <c r="I1079" s="102">
        <v>1</v>
      </c>
      <c r="J1079" s="121"/>
    </row>
    <row r="1080" spans="1:10" ht="13.2">
      <c r="A1080" s="16" t="s">
        <v>1963</v>
      </c>
      <c r="B1080" s="16">
        <v>22192038</v>
      </c>
      <c r="C1080" s="16" t="s">
        <v>3139</v>
      </c>
      <c r="D1080" s="19">
        <v>44316</v>
      </c>
      <c r="E1080" s="16" t="s">
        <v>3140</v>
      </c>
      <c r="F1080" s="16">
        <v>52418448</v>
      </c>
      <c r="G1080" s="16" t="s">
        <v>3141</v>
      </c>
      <c r="H1080" s="17">
        <v>2340</v>
      </c>
      <c r="I1080" s="102">
        <v>1</v>
      </c>
      <c r="J1080" s="121"/>
    </row>
    <row r="1081" spans="1:10" ht="13.2">
      <c r="A1081" s="16" t="s">
        <v>1963</v>
      </c>
      <c r="B1081" s="16">
        <v>22192038</v>
      </c>
      <c r="C1081" s="16">
        <v>2021020</v>
      </c>
      <c r="D1081" s="19">
        <v>44300</v>
      </c>
      <c r="E1081" s="16" t="s">
        <v>3142</v>
      </c>
      <c r="F1081" s="16">
        <v>50846981</v>
      </c>
      <c r="G1081" s="16" t="s">
        <v>3143</v>
      </c>
      <c r="H1081" s="17">
        <v>340</v>
      </c>
      <c r="I1081" s="102">
        <v>1</v>
      </c>
      <c r="J1081" s="121"/>
    </row>
    <row r="1082" spans="1:10" ht="13.2">
      <c r="A1082" s="16" t="s">
        <v>1963</v>
      </c>
      <c r="B1082" s="16">
        <v>22192038</v>
      </c>
      <c r="C1082" s="16" t="s">
        <v>3144</v>
      </c>
      <c r="D1082" s="19">
        <v>44251</v>
      </c>
      <c r="E1082" s="16" t="s">
        <v>3145</v>
      </c>
      <c r="F1082" s="16">
        <v>36740624</v>
      </c>
      <c r="G1082" s="16" t="s">
        <v>3146</v>
      </c>
      <c r="H1082" s="17">
        <v>117.64</v>
      </c>
      <c r="I1082" s="102">
        <v>1</v>
      </c>
      <c r="J1082" s="121"/>
    </row>
    <row r="1083" spans="1:10" ht="13.2">
      <c r="A1083" s="16" t="s">
        <v>1963</v>
      </c>
      <c r="B1083" s="16">
        <v>22192038</v>
      </c>
      <c r="C1083" s="16" t="s">
        <v>3147</v>
      </c>
      <c r="D1083" s="19">
        <v>44285</v>
      </c>
      <c r="E1083" s="16" t="s">
        <v>3148</v>
      </c>
      <c r="F1083" s="16">
        <v>36740624</v>
      </c>
      <c r="G1083" s="16" t="s">
        <v>3146</v>
      </c>
      <c r="H1083" s="17">
        <v>130.4</v>
      </c>
      <c r="I1083" s="102">
        <v>1</v>
      </c>
      <c r="J1083" s="121"/>
    </row>
    <row r="1084" spans="1:10" ht="13.2">
      <c r="A1084" s="16" t="s">
        <v>1963</v>
      </c>
      <c r="B1084" s="16">
        <v>22192038</v>
      </c>
      <c r="C1084" s="16" t="s">
        <v>3149</v>
      </c>
      <c r="D1084" s="19">
        <v>44445</v>
      </c>
      <c r="E1084" s="16" t="s">
        <v>3150</v>
      </c>
      <c r="F1084" s="16">
        <v>52418448</v>
      </c>
      <c r="G1084" s="16" t="s">
        <v>3141</v>
      </c>
      <c r="H1084" s="17">
        <v>1200</v>
      </c>
      <c r="I1084" s="102">
        <v>1</v>
      </c>
      <c r="J1084" s="121"/>
    </row>
    <row r="1085" spans="1:10" ht="13.2">
      <c r="A1085" s="16" t="s">
        <v>1963</v>
      </c>
      <c r="B1085" s="16">
        <v>22192038</v>
      </c>
      <c r="C1085" s="16">
        <v>2021054</v>
      </c>
      <c r="D1085" s="19">
        <v>44453</v>
      </c>
      <c r="E1085" s="16" t="s">
        <v>3142</v>
      </c>
      <c r="F1085" s="16">
        <v>50846981</v>
      </c>
      <c r="G1085" s="16" t="s">
        <v>3143</v>
      </c>
      <c r="H1085" s="17">
        <v>1950</v>
      </c>
      <c r="I1085" s="102">
        <v>1</v>
      </c>
      <c r="J1085" s="121"/>
    </row>
    <row r="1086" spans="1:10" ht="13.2">
      <c r="A1086" s="16" t="s">
        <v>1963</v>
      </c>
      <c r="B1086" s="16">
        <v>22192038</v>
      </c>
      <c r="C1086" s="16">
        <v>74210122</v>
      </c>
      <c r="D1086" s="19">
        <v>44424</v>
      </c>
      <c r="E1086" s="16" t="s">
        <v>3151</v>
      </c>
      <c r="F1086" s="16">
        <v>36740624</v>
      </c>
      <c r="G1086" s="16" t="s">
        <v>2478</v>
      </c>
      <c r="H1086" s="17">
        <v>102.96</v>
      </c>
      <c r="I1086" s="102">
        <v>1</v>
      </c>
      <c r="J1086" s="121"/>
    </row>
    <row r="1087" spans="1:10" ht="13.2">
      <c r="A1087" s="16" t="s">
        <v>1963</v>
      </c>
      <c r="B1087" s="16"/>
      <c r="C1087" s="16"/>
      <c r="D1087" s="19"/>
      <c r="E1087" s="16" t="s">
        <v>1940</v>
      </c>
      <c r="F1087" s="16" t="s">
        <v>3152</v>
      </c>
      <c r="G1087" s="16" t="s">
        <v>3153</v>
      </c>
      <c r="H1087" s="17"/>
      <c r="I1087" s="102">
        <v>1</v>
      </c>
      <c r="J1087" s="121"/>
    </row>
    <row r="1088" spans="1:10" ht="13.2">
      <c r="A1088" s="16" t="s">
        <v>1963</v>
      </c>
      <c r="B1088" s="16">
        <v>22192039</v>
      </c>
      <c r="C1088" s="16">
        <v>34210007</v>
      </c>
      <c r="D1088" s="19">
        <v>44258</v>
      </c>
      <c r="E1088" s="16" t="s">
        <v>3154</v>
      </c>
      <c r="F1088" s="16">
        <v>30998792</v>
      </c>
      <c r="G1088" s="16" t="s">
        <v>3155</v>
      </c>
      <c r="H1088" s="17">
        <v>228.4</v>
      </c>
      <c r="I1088" s="102">
        <v>1</v>
      </c>
      <c r="J1088" s="121"/>
    </row>
    <row r="1089" spans="1:10" ht="13.2">
      <c r="A1089" s="16" t="s">
        <v>1963</v>
      </c>
      <c r="B1089" s="16">
        <v>22192039</v>
      </c>
      <c r="C1089" s="16">
        <v>1020210006</v>
      </c>
      <c r="D1089" s="19">
        <v>44309</v>
      </c>
      <c r="E1089" s="16" t="s">
        <v>3156</v>
      </c>
      <c r="F1089" s="16">
        <v>47499087</v>
      </c>
      <c r="G1089" s="16" t="s">
        <v>3157</v>
      </c>
      <c r="H1089" s="17">
        <v>300</v>
      </c>
      <c r="I1089" s="102">
        <v>1</v>
      </c>
      <c r="J1089" s="121"/>
    </row>
    <row r="1090" spans="1:10" ht="13.2">
      <c r="A1090" s="16" t="s">
        <v>1963</v>
      </c>
      <c r="B1090" s="16">
        <v>22192039</v>
      </c>
      <c r="C1090" s="16">
        <v>1020210005</v>
      </c>
      <c r="D1090" s="19">
        <v>44255</v>
      </c>
      <c r="E1090" s="16" t="s">
        <v>3158</v>
      </c>
      <c r="F1090" s="16">
        <v>47499087</v>
      </c>
      <c r="G1090" s="16" t="s">
        <v>3157</v>
      </c>
      <c r="H1090" s="17">
        <v>250</v>
      </c>
      <c r="I1090" s="102">
        <v>1</v>
      </c>
      <c r="J1090" s="121"/>
    </row>
    <row r="1091" spans="1:10" ht="13.2">
      <c r="A1091" s="16" t="s">
        <v>1963</v>
      </c>
      <c r="B1091" s="16">
        <v>22192039</v>
      </c>
      <c r="C1091" s="16">
        <v>74210034</v>
      </c>
      <c r="D1091" s="19">
        <v>44318</v>
      </c>
      <c r="E1091" s="16" t="s">
        <v>3159</v>
      </c>
      <c r="F1091" s="16">
        <v>6223524</v>
      </c>
      <c r="G1091" s="16" t="s">
        <v>2478</v>
      </c>
      <c r="H1091" s="17">
        <v>374.76</v>
      </c>
      <c r="I1091" s="102">
        <v>1</v>
      </c>
      <c r="J1091" s="121"/>
    </row>
    <row r="1092" spans="1:10" ht="13.2">
      <c r="A1092" s="16" t="s">
        <v>1963</v>
      </c>
      <c r="B1092" s="16">
        <v>22192039</v>
      </c>
      <c r="C1092" s="16">
        <v>1020210054</v>
      </c>
      <c r="D1092" s="19">
        <v>44358</v>
      </c>
      <c r="E1092" s="16" t="s">
        <v>3160</v>
      </c>
      <c r="F1092" s="16">
        <v>47499087</v>
      </c>
      <c r="G1092" s="16" t="s">
        <v>3157</v>
      </c>
      <c r="H1092" s="17">
        <v>300</v>
      </c>
      <c r="I1092" s="102">
        <v>1</v>
      </c>
      <c r="J1092" s="121"/>
    </row>
    <row r="1093" spans="1:10" ht="13.2">
      <c r="A1093" s="16" t="s">
        <v>1963</v>
      </c>
      <c r="B1093" s="16">
        <v>22192039</v>
      </c>
      <c r="C1093" s="16">
        <v>1020210055</v>
      </c>
      <c r="D1093" s="19">
        <v>44358</v>
      </c>
      <c r="E1093" s="16" t="s">
        <v>3161</v>
      </c>
      <c r="F1093" s="16">
        <v>47499087</v>
      </c>
      <c r="G1093" s="16" t="s">
        <v>3157</v>
      </c>
      <c r="H1093" s="17">
        <v>250</v>
      </c>
      <c r="I1093" s="102">
        <v>1</v>
      </c>
      <c r="J1093" s="121"/>
    </row>
    <row r="1094" spans="1:10" ht="13.2">
      <c r="A1094" s="16" t="s">
        <v>1963</v>
      </c>
      <c r="B1094" s="16">
        <v>22192039</v>
      </c>
      <c r="C1094" s="16">
        <v>4925</v>
      </c>
      <c r="D1094" s="19">
        <v>44356</v>
      </c>
      <c r="E1094" s="16" t="s">
        <v>3162</v>
      </c>
      <c r="F1094" s="16">
        <v>29009774</v>
      </c>
      <c r="G1094" s="16" t="s">
        <v>3163</v>
      </c>
      <c r="H1094" s="17">
        <v>212.4</v>
      </c>
      <c r="I1094" s="102">
        <v>1</v>
      </c>
      <c r="J1094" s="121"/>
    </row>
    <row r="1095" spans="1:10" ht="13.2">
      <c r="A1095" s="16" t="s">
        <v>1963</v>
      </c>
      <c r="B1095" s="16">
        <v>22192039</v>
      </c>
      <c r="C1095" s="16">
        <v>1020210108</v>
      </c>
      <c r="D1095" s="19">
        <v>44392</v>
      </c>
      <c r="E1095" s="16" t="s">
        <v>3164</v>
      </c>
      <c r="F1095" s="16">
        <v>47499087</v>
      </c>
      <c r="G1095" s="16" t="s">
        <v>3157</v>
      </c>
      <c r="H1095" s="17">
        <v>215</v>
      </c>
      <c r="I1095" s="102">
        <v>1</v>
      </c>
      <c r="J1095" s="121"/>
    </row>
    <row r="1096" spans="1:10" ht="13.2">
      <c r="A1096" s="16" t="s">
        <v>1963</v>
      </c>
      <c r="B1096" s="16">
        <v>22192039</v>
      </c>
      <c r="C1096" s="16">
        <v>573</v>
      </c>
      <c r="D1096" s="19">
        <v>44455</v>
      </c>
      <c r="E1096" s="16" t="s">
        <v>3165</v>
      </c>
      <c r="F1096" s="16">
        <v>14425238</v>
      </c>
      <c r="G1096" s="16" t="s">
        <v>3166</v>
      </c>
      <c r="H1096" s="17">
        <v>42.8</v>
      </c>
      <c r="I1096" s="102">
        <v>1</v>
      </c>
      <c r="J1096" s="121"/>
    </row>
    <row r="1097" spans="1:10" ht="13.2">
      <c r="A1097" s="16" t="s">
        <v>1963</v>
      </c>
      <c r="B1097" s="16">
        <v>22192039</v>
      </c>
      <c r="C1097" s="16" t="s">
        <v>3167</v>
      </c>
      <c r="D1097" s="19">
        <v>44456</v>
      </c>
      <c r="E1097" s="16" t="s">
        <v>3168</v>
      </c>
      <c r="F1097" s="16">
        <v>36531154</v>
      </c>
      <c r="G1097" s="16" t="s">
        <v>3169</v>
      </c>
      <c r="H1097" s="17">
        <v>181.71</v>
      </c>
      <c r="I1097" s="102">
        <v>1</v>
      </c>
      <c r="J1097" s="121"/>
    </row>
    <row r="1098" spans="1:10" ht="13.2">
      <c r="A1098" s="16" t="s">
        <v>1963</v>
      </c>
      <c r="B1098" s="16">
        <v>22192039</v>
      </c>
      <c r="C1098" s="16">
        <v>1020210156</v>
      </c>
      <c r="D1098" s="19">
        <v>44439</v>
      </c>
      <c r="E1098" s="16" t="s">
        <v>3170</v>
      </c>
      <c r="F1098" s="16">
        <v>47499087</v>
      </c>
      <c r="G1098" s="16" t="s">
        <v>3157</v>
      </c>
      <c r="H1098" s="17">
        <v>2284.35</v>
      </c>
      <c r="I1098" s="102">
        <v>1</v>
      </c>
      <c r="J1098" s="121"/>
    </row>
    <row r="1099" spans="1:10" ht="13.2">
      <c r="A1099" s="16" t="s">
        <v>1963</v>
      </c>
      <c r="B1099" s="16">
        <v>22192039</v>
      </c>
      <c r="C1099" s="16">
        <v>2021054</v>
      </c>
      <c r="D1099" s="19">
        <v>44468</v>
      </c>
      <c r="E1099" s="16" t="s">
        <v>3171</v>
      </c>
      <c r="F1099" s="16">
        <v>46484370</v>
      </c>
      <c r="G1099" s="16" t="s">
        <v>3172</v>
      </c>
      <c r="H1099" s="17">
        <v>768</v>
      </c>
      <c r="I1099" s="102">
        <v>1</v>
      </c>
      <c r="J1099" s="121"/>
    </row>
    <row r="1100" spans="1:10" ht="20.399999999999999">
      <c r="A1100" s="16" t="s">
        <v>1963</v>
      </c>
      <c r="B1100" s="16">
        <v>22192039</v>
      </c>
      <c r="C1100" s="16">
        <v>216000768</v>
      </c>
      <c r="D1100" s="19">
        <v>44469</v>
      </c>
      <c r="E1100" s="16" t="s">
        <v>3173</v>
      </c>
      <c r="F1100" s="16" t="s">
        <v>2584</v>
      </c>
      <c r="G1100" s="16" t="s">
        <v>3174</v>
      </c>
      <c r="H1100" s="17">
        <v>617.58000000000004</v>
      </c>
      <c r="I1100" s="102">
        <v>1</v>
      </c>
      <c r="J1100" s="121"/>
    </row>
    <row r="1101" spans="1:10" ht="20.399999999999999">
      <c r="A1101" s="16" t="s">
        <v>1963</v>
      </c>
      <c r="B1101" s="16"/>
      <c r="C1101" s="16"/>
      <c r="D1101" s="19"/>
      <c r="E1101" s="16" t="s">
        <v>1940</v>
      </c>
      <c r="F1101" s="16" t="s">
        <v>3183</v>
      </c>
      <c r="G1101" s="16" t="s">
        <v>3184</v>
      </c>
      <c r="H1101" s="17"/>
      <c r="I1101" s="102">
        <v>1</v>
      </c>
      <c r="J1101" s="121"/>
    </row>
    <row r="1102" spans="1:10" ht="13.2">
      <c r="A1102" s="16" t="s">
        <v>1963</v>
      </c>
      <c r="B1102" s="16">
        <v>22192040</v>
      </c>
      <c r="C1102" s="16">
        <v>2021002</v>
      </c>
      <c r="D1102" s="19">
        <v>44205</v>
      </c>
      <c r="E1102" s="16" t="s">
        <v>3175</v>
      </c>
      <c r="F1102" s="16">
        <v>43279929</v>
      </c>
      <c r="G1102" s="16" t="s">
        <v>3176</v>
      </c>
      <c r="H1102" s="17">
        <v>1620</v>
      </c>
      <c r="I1102" s="102">
        <v>1</v>
      </c>
      <c r="J1102" s="121"/>
    </row>
    <row r="1103" spans="1:10" ht="13.2">
      <c r="A1103" s="16" t="s">
        <v>1963</v>
      </c>
      <c r="B1103" s="16">
        <v>22192040</v>
      </c>
      <c r="C1103" s="16">
        <v>2021003</v>
      </c>
      <c r="D1103" s="19">
        <v>44327</v>
      </c>
      <c r="E1103" s="16" t="s">
        <v>3177</v>
      </c>
      <c r="F1103" s="16">
        <v>43279929</v>
      </c>
      <c r="G1103" s="16" t="s">
        <v>3176</v>
      </c>
      <c r="H1103" s="17">
        <v>750</v>
      </c>
      <c r="I1103" s="102">
        <v>1</v>
      </c>
      <c r="J1103" s="121"/>
    </row>
    <row r="1104" spans="1:10" ht="13.2">
      <c r="A1104" s="16" t="s">
        <v>1963</v>
      </c>
      <c r="B1104" s="16">
        <v>22192040</v>
      </c>
      <c r="C1104" s="16" t="s">
        <v>3178</v>
      </c>
      <c r="D1104" s="19">
        <v>44328</v>
      </c>
      <c r="E1104" s="16" t="s">
        <v>3179</v>
      </c>
      <c r="F1104" s="16">
        <v>14419963</v>
      </c>
      <c r="G1104" s="16" t="s">
        <v>3180</v>
      </c>
      <c r="H1104" s="17">
        <v>340.31</v>
      </c>
      <c r="I1104" s="102">
        <v>1</v>
      </c>
      <c r="J1104" s="121"/>
    </row>
    <row r="1105" spans="1:10" ht="13.2">
      <c r="A1105" s="16" t="s">
        <v>1963</v>
      </c>
      <c r="B1105" s="16">
        <v>22192040</v>
      </c>
      <c r="C1105" s="16" t="s">
        <v>3181</v>
      </c>
      <c r="D1105" s="19">
        <v>44340</v>
      </c>
      <c r="E1105" s="16" t="s">
        <v>3182</v>
      </c>
      <c r="F1105" s="16">
        <v>14419963</v>
      </c>
      <c r="G1105" s="16" t="s">
        <v>3180</v>
      </c>
      <c r="H1105" s="17">
        <v>54.2</v>
      </c>
      <c r="I1105" s="102">
        <v>1</v>
      </c>
      <c r="J1105" s="121"/>
    </row>
    <row r="1106" spans="1:10" ht="13.2">
      <c r="A1106" s="16" t="s">
        <v>1963</v>
      </c>
      <c r="B1106" s="16">
        <v>22192040</v>
      </c>
      <c r="C1106" s="16">
        <v>2021007</v>
      </c>
      <c r="D1106" s="19">
        <v>44382</v>
      </c>
      <c r="E1106" s="16" t="s">
        <v>3185</v>
      </c>
      <c r="F1106" s="16">
        <v>43279929</v>
      </c>
      <c r="G1106" s="16" t="s">
        <v>3176</v>
      </c>
      <c r="H1106" s="17">
        <v>1543.49</v>
      </c>
      <c r="I1106" s="102">
        <v>1</v>
      </c>
      <c r="J1106" s="121"/>
    </row>
    <row r="1107" spans="1:10" ht="13.2">
      <c r="A1107" s="16" t="s">
        <v>1963</v>
      </c>
      <c r="B1107" s="16">
        <v>22192040</v>
      </c>
      <c r="C1107" s="16">
        <v>2021010</v>
      </c>
      <c r="D1107" s="19">
        <v>44443</v>
      </c>
      <c r="E1107" s="16" t="s">
        <v>3186</v>
      </c>
      <c r="F1107" s="16">
        <v>43279929</v>
      </c>
      <c r="G1107" s="16" t="s">
        <v>3176</v>
      </c>
      <c r="H1107" s="17">
        <v>1440</v>
      </c>
      <c r="I1107" s="102">
        <v>1</v>
      </c>
      <c r="J1107" s="121"/>
    </row>
    <row r="1108" spans="1:10" ht="13.2">
      <c r="A1108" s="16" t="s">
        <v>1963</v>
      </c>
      <c r="B1108" s="16"/>
      <c r="C1108" s="16"/>
      <c r="D1108" s="19"/>
      <c r="E1108" s="16" t="s">
        <v>1940</v>
      </c>
      <c r="F1108" s="16" t="s">
        <v>3187</v>
      </c>
      <c r="G1108" s="16" t="s">
        <v>3188</v>
      </c>
      <c r="H1108" s="17"/>
      <c r="I1108" s="102">
        <v>1</v>
      </c>
      <c r="J1108" s="121"/>
    </row>
    <row r="1109" spans="1:10" ht="20.399999999999999">
      <c r="A1109" s="16" t="s">
        <v>1963</v>
      </c>
      <c r="B1109" s="16">
        <v>22192041</v>
      </c>
      <c r="C1109" s="16">
        <v>21001</v>
      </c>
      <c r="D1109" s="19">
        <v>44203</v>
      </c>
      <c r="E1109" s="16" t="s">
        <v>3189</v>
      </c>
      <c r="F1109" s="16">
        <v>36215511</v>
      </c>
      <c r="G1109" s="16" t="s">
        <v>3190</v>
      </c>
      <c r="H1109" s="17">
        <v>1060</v>
      </c>
      <c r="I1109" s="102">
        <v>1</v>
      </c>
      <c r="J1109" s="121"/>
    </row>
    <row r="1110" spans="1:10" ht="13.2">
      <c r="A1110" s="16" t="s">
        <v>1963</v>
      </c>
      <c r="B1110" s="16">
        <v>22192041</v>
      </c>
      <c r="C1110" s="16">
        <v>1210002</v>
      </c>
      <c r="D1110" s="19">
        <v>44284</v>
      </c>
      <c r="E1110" s="16" t="s">
        <v>3191</v>
      </c>
      <c r="F1110" s="16">
        <v>46936718</v>
      </c>
      <c r="G1110" s="16" t="s">
        <v>3192</v>
      </c>
      <c r="H1110" s="17">
        <v>190</v>
      </c>
      <c r="I1110" s="102">
        <v>1</v>
      </c>
      <c r="J1110" s="121"/>
    </row>
    <row r="1111" spans="1:10" ht="13.2">
      <c r="A1111" s="16" t="s">
        <v>1963</v>
      </c>
      <c r="B1111" s="16">
        <v>22192041</v>
      </c>
      <c r="C1111" s="16">
        <v>20210102</v>
      </c>
      <c r="D1111" s="19">
        <v>44307</v>
      </c>
      <c r="E1111" s="16" t="s">
        <v>3193</v>
      </c>
      <c r="F1111" s="16">
        <v>35888521</v>
      </c>
      <c r="G1111" s="16" t="s">
        <v>3194</v>
      </c>
      <c r="H1111" s="17">
        <v>126</v>
      </c>
      <c r="I1111" s="102">
        <v>1</v>
      </c>
      <c r="J1111" s="121"/>
    </row>
    <row r="1112" spans="1:10" ht="20.399999999999999">
      <c r="A1112" s="16" t="s">
        <v>1963</v>
      </c>
      <c r="B1112" s="16">
        <v>22192041</v>
      </c>
      <c r="C1112" s="16">
        <v>21008</v>
      </c>
      <c r="D1112" s="19">
        <v>44323</v>
      </c>
      <c r="E1112" s="16" t="s">
        <v>3195</v>
      </c>
      <c r="F1112" s="16">
        <v>36215511</v>
      </c>
      <c r="G1112" s="16" t="s">
        <v>3190</v>
      </c>
      <c r="H1112" s="17">
        <v>620</v>
      </c>
      <c r="I1112" s="102">
        <v>1</v>
      </c>
      <c r="J1112" s="121"/>
    </row>
    <row r="1113" spans="1:10" ht="20.399999999999999">
      <c r="A1113" s="16" t="s">
        <v>1963</v>
      </c>
      <c r="B1113" s="16">
        <v>22192041</v>
      </c>
      <c r="C1113" s="16">
        <v>221076</v>
      </c>
      <c r="D1113" s="19">
        <v>44347</v>
      </c>
      <c r="E1113" s="16" t="s">
        <v>3196</v>
      </c>
      <c r="F1113" s="16">
        <v>36806463</v>
      </c>
      <c r="G1113" s="16" t="s">
        <v>3197</v>
      </c>
      <c r="H1113" s="17">
        <v>845</v>
      </c>
      <c r="I1113" s="102">
        <v>1</v>
      </c>
      <c r="J1113" s="121"/>
    </row>
    <row r="1114" spans="1:10" ht="20.399999999999999">
      <c r="A1114" s="16" t="s">
        <v>1963</v>
      </c>
      <c r="B1114" s="16">
        <v>22192041</v>
      </c>
      <c r="C1114" s="16">
        <v>202100027</v>
      </c>
      <c r="D1114" s="19">
        <v>44362</v>
      </c>
      <c r="E1114" s="16" t="s">
        <v>3198</v>
      </c>
      <c r="F1114" s="16">
        <v>36717185</v>
      </c>
      <c r="G1114" s="16" t="s">
        <v>3199</v>
      </c>
      <c r="H1114" s="17">
        <v>117</v>
      </c>
      <c r="I1114" s="102">
        <v>1</v>
      </c>
      <c r="J1114" s="121"/>
    </row>
    <row r="1115" spans="1:10" ht="13.2">
      <c r="A1115" s="16" t="s">
        <v>1963</v>
      </c>
      <c r="B1115" s="16">
        <v>22192041</v>
      </c>
      <c r="C1115" s="16">
        <v>1210015</v>
      </c>
      <c r="D1115" s="19">
        <v>44369</v>
      </c>
      <c r="E1115" s="16" t="s">
        <v>3200</v>
      </c>
      <c r="F1115" s="16">
        <v>46936718</v>
      </c>
      <c r="G1115" s="16" t="s">
        <v>3192</v>
      </c>
      <c r="H1115" s="17">
        <v>190</v>
      </c>
      <c r="I1115" s="102">
        <v>1</v>
      </c>
      <c r="J1115" s="121"/>
    </row>
    <row r="1116" spans="1:10" ht="20.399999999999999">
      <c r="A1116" s="16" t="s">
        <v>1963</v>
      </c>
      <c r="B1116" s="16">
        <v>22192041</v>
      </c>
      <c r="C1116" s="16">
        <v>21015</v>
      </c>
      <c r="D1116" s="19">
        <v>44396</v>
      </c>
      <c r="E1116" s="16" t="s">
        <v>3201</v>
      </c>
      <c r="F1116" s="16">
        <v>36215511</v>
      </c>
      <c r="G1116" s="16" t="s">
        <v>3190</v>
      </c>
      <c r="H1116" s="17">
        <v>780</v>
      </c>
      <c r="I1116" s="102">
        <v>1</v>
      </c>
      <c r="J1116" s="121"/>
    </row>
    <row r="1117" spans="1:10" ht="13.2">
      <c r="A1117" s="16" t="s">
        <v>1963</v>
      </c>
      <c r="B1117" s="16">
        <v>22192041</v>
      </c>
      <c r="C1117" s="16">
        <v>1210023</v>
      </c>
      <c r="D1117" s="19">
        <v>44426</v>
      </c>
      <c r="E1117" s="16" t="s">
        <v>3202</v>
      </c>
      <c r="F1117" s="16">
        <v>46936718</v>
      </c>
      <c r="G1117" s="16" t="s">
        <v>3192</v>
      </c>
      <c r="H1117" s="17">
        <v>380</v>
      </c>
      <c r="I1117" s="102">
        <v>1</v>
      </c>
      <c r="J1117" s="121"/>
    </row>
    <row r="1118" spans="1:10" ht="20.399999999999999">
      <c r="A1118" s="16" t="s">
        <v>1963</v>
      </c>
      <c r="B1118" s="16">
        <v>22192041</v>
      </c>
      <c r="C1118" s="16">
        <v>21034</v>
      </c>
      <c r="D1118" s="19">
        <v>44469</v>
      </c>
      <c r="E1118" s="16" t="s">
        <v>3203</v>
      </c>
      <c r="F1118" s="16">
        <v>36215511</v>
      </c>
      <c r="G1118" s="16" t="s">
        <v>3190</v>
      </c>
      <c r="H1118" s="17">
        <v>980</v>
      </c>
      <c r="I1118" s="102">
        <v>1</v>
      </c>
      <c r="J1118" s="121"/>
    </row>
    <row r="1119" spans="1:10" ht="20.399999999999999">
      <c r="A1119" s="16" t="s">
        <v>1963</v>
      </c>
      <c r="B1119" s="16">
        <v>22192041</v>
      </c>
      <c r="C1119" s="16">
        <v>21038</v>
      </c>
      <c r="D1119" s="19">
        <v>44494</v>
      </c>
      <c r="E1119" s="16" t="s">
        <v>3204</v>
      </c>
      <c r="F1119" s="16">
        <v>36215511</v>
      </c>
      <c r="G1119" s="16" t="s">
        <v>3190</v>
      </c>
      <c r="H1119" s="17">
        <v>490</v>
      </c>
      <c r="I1119" s="102">
        <v>1</v>
      </c>
      <c r="J1119" s="121"/>
    </row>
    <row r="1120" spans="1:10" ht="13.2">
      <c r="A1120" s="16" t="s">
        <v>1963</v>
      </c>
      <c r="B1120" s="16"/>
      <c r="C1120" s="16"/>
      <c r="D1120" s="19"/>
      <c r="E1120" s="16" t="s">
        <v>1940</v>
      </c>
      <c r="F1120" s="16" t="s">
        <v>3205</v>
      </c>
      <c r="G1120" s="16" t="s">
        <v>3206</v>
      </c>
      <c r="H1120" s="17"/>
      <c r="I1120" s="102">
        <v>1</v>
      </c>
      <c r="J1120" s="121"/>
    </row>
    <row r="1121" spans="1:10" ht="13.2">
      <c r="A1121" s="16" t="s">
        <v>1963</v>
      </c>
      <c r="B1121" s="16">
        <v>22192042</v>
      </c>
      <c r="C1121" s="16">
        <v>920210310</v>
      </c>
      <c r="D1121" s="19">
        <v>44266</v>
      </c>
      <c r="E1121" s="16" t="s">
        <v>3207</v>
      </c>
      <c r="F1121" s="16">
        <v>36416738</v>
      </c>
      <c r="G1121" s="16" t="s">
        <v>2027</v>
      </c>
      <c r="H1121" s="17">
        <v>1069.44</v>
      </c>
      <c r="I1121" s="102">
        <v>1</v>
      </c>
      <c r="J1121" s="121"/>
    </row>
    <row r="1122" spans="1:10" ht="20.399999999999999">
      <c r="A1122" s="16" t="s">
        <v>1963</v>
      </c>
      <c r="B1122" s="16">
        <v>22192042</v>
      </c>
      <c r="C1122" s="16">
        <v>2021003</v>
      </c>
      <c r="D1122" s="19">
        <v>44301</v>
      </c>
      <c r="E1122" s="16" t="s">
        <v>3208</v>
      </c>
      <c r="F1122" s="16">
        <v>51845571</v>
      </c>
      <c r="G1122" s="16" t="s">
        <v>3209</v>
      </c>
      <c r="H1122" s="17">
        <v>206.35</v>
      </c>
      <c r="I1122" s="102">
        <v>1</v>
      </c>
      <c r="J1122" s="121"/>
    </row>
    <row r="1123" spans="1:10" ht="20.399999999999999">
      <c r="A1123" s="16" t="s">
        <v>1963</v>
      </c>
      <c r="B1123" s="16">
        <v>22192042</v>
      </c>
      <c r="C1123" s="16">
        <v>202115</v>
      </c>
      <c r="D1123" s="19">
        <v>44314</v>
      </c>
      <c r="E1123" s="16" t="s">
        <v>3210</v>
      </c>
      <c r="F1123" s="16">
        <v>34153136</v>
      </c>
      <c r="G1123" s="16" t="s">
        <v>2235</v>
      </c>
      <c r="H1123" s="17">
        <v>900</v>
      </c>
      <c r="I1123" s="102">
        <v>1</v>
      </c>
      <c r="J1123" s="121"/>
    </row>
    <row r="1124" spans="1:10" ht="13.2">
      <c r="A1124" s="16" t="s">
        <v>1963</v>
      </c>
      <c r="B1124" s="16">
        <v>22192042</v>
      </c>
      <c r="C1124" s="16">
        <v>2021015</v>
      </c>
      <c r="D1124" s="19">
        <v>44345</v>
      </c>
      <c r="E1124" s="16" t="s">
        <v>3211</v>
      </c>
      <c r="F1124" s="16">
        <v>50791656</v>
      </c>
      <c r="G1124" s="16" t="s">
        <v>3212</v>
      </c>
      <c r="H1124" s="17">
        <v>90</v>
      </c>
      <c r="I1124" s="102">
        <v>1</v>
      </c>
      <c r="J1124" s="121"/>
    </row>
    <row r="1125" spans="1:10" ht="13.2">
      <c r="A1125" s="16" t="s">
        <v>1963</v>
      </c>
      <c r="B1125" s="16">
        <v>22192042</v>
      </c>
      <c r="C1125" s="16">
        <v>85200215</v>
      </c>
      <c r="D1125" s="19">
        <v>44362</v>
      </c>
      <c r="E1125" s="16" t="s">
        <v>3213</v>
      </c>
      <c r="F1125" s="16">
        <v>34141987</v>
      </c>
      <c r="G1125" s="16" t="s">
        <v>3214</v>
      </c>
      <c r="H1125" s="17">
        <v>88.78</v>
      </c>
      <c r="I1125" s="102">
        <v>1</v>
      </c>
      <c r="J1125" s="121"/>
    </row>
    <row r="1126" spans="1:10" ht="13.2">
      <c r="A1126" s="16" t="s">
        <v>1963</v>
      </c>
      <c r="B1126" s="16">
        <v>22192042</v>
      </c>
      <c r="C1126" s="16">
        <v>2021079</v>
      </c>
      <c r="D1126" s="19">
        <v>44362</v>
      </c>
      <c r="E1126" s="16" t="s">
        <v>3215</v>
      </c>
      <c r="F1126" s="16">
        <v>36849880</v>
      </c>
      <c r="G1126" s="16" t="s">
        <v>3216</v>
      </c>
      <c r="H1126" s="17">
        <v>498.57</v>
      </c>
      <c r="I1126" s="102">
        <v>1</v>
      </c>
      <c r="J1126" s="121"/>
    </row>
    <row r="1127" spans="1:10" ht="13.2">
      <c r="A1127" s="16" t="s">
        <v>1963</v>
      </c>
      <c r="B1127" s="16">
        <v>22192042</v>
      </c>
      <c r="C1127" s="16">
        <v>2021012</v>
      </c>
      <c r="D1127" s="19">
        <v>44424</v>
      </c>
      <c r="E1127" s="16" t="s">
        <v>3217</v>
      </c>
      <c r="F1127" s="16">
        <v>51845571</v>
      </c>
      <c r="G1127" s="16" t="s">
        <v>3209</v>
      </c>
      <c r="H1127" s="17">
        <v>135.6</v>
      </c>
      <c r="I1127" s="102">
        <v>1</v>
      </c>
      <c r="J1127" s="121"/>
    </row>
    <row r="1128" spans="1:10" ht="13.2">
      <c r="A1128" s="16" t="s">
        <v>1963</v>
      </c>
      <c r="B1128" s="16">
        <v>22192042</v>
      </c>
      <c r="C1128" s="16">
        <v>2021065</v>
      </c>
      <c r="D1128" s="19">
        <v>44425</v>
      </c>
      <c r="E1128" s="16" t="s">
        <v>3218</v>
      </c>
      <c r="F1128" s="16">
        <v>52606872</v>
      </c>
      <c r="G1128" s="16" t="s">
        <v>3219</v>
      </c>
      <c r="H1128" s="17">
        <v>48.72</v>
      </c>
      <c r="I1128" s="102">
        <v>1</v>
      </c>
      <c r="J1128" s="121"/>
    </row>
    <row r="1129" spans="1:10" ht="13.2">
      <c r="A1129" s="16" t="s">
        <v>1963</v>
      </c>
      <c r="B1129" s="16">
        <v>22192042</v>
      </c>
      <c r="C1129" s="16">
        <v>2021030</v>
      </c>
      <c r="D1129" s="19">
        <v>44446</v>
      </c>
      <c r="E1129" s="16" t="s">
        <v>3217</v>
      </c>
      <c r="F1129" s="16">
        <v>50791656</v>
      </c>
      <c r="G1129" s="16" t="s">
        <v>3212</v>
      </c>
      <c r="H1129" s="17">
        <v>153.69999999999999</v>
      </c>
      <c r="I1129" s="102">
        <v>1</v>
      </c>
      <c r="J1129" s="121"/>
    </row>
    <row r="1130" spans="1:10" ht="13.2">
      <c r="A1130" s="16" t="s">
        <v>1963</v>
      </c>
      <c r="B1130" s="16">
        <v>22192042</v>
      </c>
      <c r="C1130" s="16">
        <v>202133</v>
      </c>
      <c r="D1130" s="19">
        <v>44482</v>
      </c>
      <c r="E1130" s="16" t="s">
        <v>3220</v>
      </c>
      <c r="F1130" s="16">
        <v>34153136</v>
      </c>
      <c r="G1130" s="16" t="s">
        <v>2030</v>
      </c>
      <c r="H1130" s="17">
        <v>540</v>
      </c>
      <c r="I1130" s="102">
        <v>1</v>
      </c>
      <c r="J1130" s="121"/>
    </row>
    <row r="1131" spans="1:10" ht="20.399999999999999">
      <c r="A1131" s="16" t="s">
        <v>1963</v>
      </c>
      <c r="B1131" s="16">
        <v>22192042</v>
      </c>
      <c r="C1131" s="16">
        <v>2021178</v>
      </c>
      <c r="D1131" s="19">
        <v>44483</v>
      </c>
      <c r="E1131" s="16" t="s">
        <v>3221</v>
      </c>
      <c r="F1131" s="16">
        <v>36849880</v>
      </c>
      <c r="G1131" s="16" t="s">
        <v>3216</v>
      </c>
      <c r="H1131" s="17">
        <v>910.08</v>
      </c>
      <c r="I1131" s="102">
        <v>1</v>
      </c>
      <c r="J1131" s="121"/>
    </row>
    <row r="1132" spans="1:10" ht="13.2">
      <c r="A1132" s="16" t="s">
        <v>1963</v>
      </c>
      <c r="B1132" s="16">
        <v>22192042</v>
      </c>
      <c r="C1132" s="16">
        <v>2021191</v>
      </c>
      <c r="D1132" s="19">
        <v>44494</v>
      </c>
      <c r="E1132" s="16" t="s">
        <v>3222</v>
      </c>
      <c r="F1132" s="16">
        <v>36849880</v>
      </c>
      <c r="G1132" s="16" t="s">
        <v>3216</v>
      </c>
      <c r="H1132" s="17">
        <v>449.28</v>
      </c>
      <c r="I1132" s="102">
        <v>1</v>
      </c>
      <c r="J1132" s="121"/>
    </row>
    <row r="1133" spans="1:10" ht="13.2">
      <c r="A1133" s="16" t="s">
        <v>1963</v>
      </c>
      <c r="B1133" s="16">
        <v>22192042</v>
      </c>
      <c r="C1133" s="16">
        <v>2021084</v>
      </c>
      <c r="D1133" s="19">
        <v>44495</v>
      </c>
      <c r="E1133" s="16" t="s">
        <v>3223</v>
      </c>
      <c r="F1133" s="16">
        <v>52606872</v>
      </c>
      <c r="G1133" s="16" t="s">
        <v>3219</v>
      </c>
      <c r="H1133" s="17">
        <v>263.48</v>
      </c>
      <c r="I1133" s="102">
        <v>1</v>
      </c>
      <c r="J1133" s="121"/>
    </row>
    <row r="1134" spans="1:10" ht="13.2">
      <c r="A1134" s="16" t="s">
        <v>1963</v>
      </c>
      <c r="B1134" s="16">
        <v>22192042</v>
      </c>
      <c r="C1134" s="16">
        <v>2021023</v>
      </c>
      <c r="D1134" s="19">
        <v>44499</v>
      </c>
      <c r="E1134" s="16" t="s">
        <v>3224</v>
      </c>
      <c r="F1134" s="16">
        <v>51845571</v>
      </c>
      <c r="G1134" s="16" t="s">
        <v>3209</v>
      </c>
      <c r="H1134" s="17">
        <v>122</v>
      </c>
      <c r="I1134" s="102">
        <v>1</v>
      </c>
      <c r="J1134" s="121"/>
    </row>
    <row r="1135" spans="1:10" ht="13.2">
      <c r="A1135" s="16" t="s">
        <v>1963</v>
      </c>
      <c r="B1135" s="16"/>
      <c r="C1135" s="16"/>
      <c r="D1135" s="19"/>
      <c r="E1135" s="16" t="s">
        <v>1940</v>
      </c>
      <c r="F1135" s="16" t="s">
        <v>3225</v>
      </c>
      <c r="G1135" s="16" t="s">
        <v>3226</v>
      </c>
      <c r="H1135" s="17"/>
      <c r="I1135" s="102">
        <v>1</v>
      </c>
      <c r="J1135" s="121"/>
    </row>
    <row r="1136" spans="1:10" ht="13.2">
      <c r="A1136" s="16" t="s">
        <v>1963</v>
      </c>
      <c r="B1136" s="16">
        <v>22192043</v>
      </c>
      <c r="C1136" s="16" t="s">
        <v>3227</v>
      </c>
      <c r="D1136" s="19">
        <v>44384</v>
      </c>
      <c r="E1136" s="16" t="s">
        <v>3228</v>
      </c>
      <c r="F1136" s="16">
        <v>45430390</v>
      </c>
      <c r="G1136" s="16" t="s">
        <v>3229</v>
      </c>
      <c r="H1136" s="17">
        <v>1333</v>
      </c>
      <c r="I1136" s="102">
        <v>1</v>
      </c>
      <c r="J1136" s="121"/>
    </row>
    <row r="1137" spans="1:10" ht="13.2">
      <c r="A1137" s="16" t="s">
        <v>1963</v>
      </c>
      <c r="B1137" s="16">
        <v>22192043</v>
      </c>
      <c r="C1137" s="16">
        <v>210534</v>
      </c>
      <c r="D1137" s="19">
        <v>44473</v>
      </c>
      <c r="E1137" s="16" t="s">
        <v>3230</v>
      </c>
      <c r="F1137" s="16">
        <v>36029751</v>
      </c>
      <c r="G1137" s="16" t="s">
        <v>3231</v>
      </c>
      <c r="H1137" s="17">
        <v>1000</v>
      </c>
      <c r="I1137" s="102">
        <v>1</v>
      </c>
      <c r="J1137" s="121"/>
    </row>
    <row r="1138" spans="1:10" ht="13.2">
      <c r="A1138" s="16" t="s">
        <v>1963</v>
      </c>
      <c r="B1138" s="16">
        <v>22192043</v>
      </c>
      <c r="C1138" s="16">
        <v>20211001</v>
      </c>
      <c r="D1138" s="19">
        <v>44474</v>
      </c>
      <c r="E1138" s="16" t="s">
        <v>3232</v>
      </c>
      <c r="F1138" s="16">
        <v>30451736</v>
      </c>
      <c r="G1138" s="16" t="s">
        <v>3233</v>
      </c>
      <c r="H1138" s="17">
        <v>3000</v>
      </c>
      <c r="I1138" s="102">
        <v>1</v>
      </c>
      <c r="J1138" s="121"/>
    </row>
    <row r="1139" spans="1:10" ht="13.2">
      <c r="A1139" s="16" t="s">
        <v>1963</v>
      </c>
      <c r="B1139" s="16"/>
      <c r="C1139" s="16"/>
      <c r="D1139" s="19"/>
      <c r="E1139" s="16" t="s">
        <v>1940</v>
      </c>
      <c r="F1139" s="16" t="s">
        <v>3234</v>
      </c>
      <c r="G1139" s="16" t="s">
        <v>3235</v>
      </c>
      <c r="H1139" s="17"/>
      <c r="I1139" s="102">
        <v>1</v>
      </c>
      <c r="J1139" s="121"/>
    </row>
    <row r="1140" spans="1:10" ht="20.399999999999999">
      <c r="A1140" s="16" t="s">
        <v>1963</v>
      </c>
      <c r="B1140" s="16">
        <v>22192044</v>
      </c>
      <c r="C1140" s="16" t="s">
        <v>3236</v>
      </c>
      <c r="D1140" s="19">
        <v>44379</v>
      </c>
      <c r="E1140" s="16" t="s">
        <v>3237</v>
      </c>
      <c r="F1140" s="16">
        <v>43777295</v>
      </c>
      <c r="G1140" s="16" t="s">
        <v>3238</v>
      </c>
      <c r="H1140" s="17">
        <v>840</v>
      </c>
      <c r="I1140" s="102">
        <v>1</v>
      </c>
      <c r="J1140" s="121"/>
    </row>
    <row r="1141" spans="1:10" ht="20.399999999999999">
      <c r="A1141" s="16" t="s">
        <v>1963</v>
      </c>
      <c r="B1141" s="16">
        <v>22192044</v>
      </c>
      <c r="C1141" s="16">
        <v>152</v>
      </c>
      <c r="D1141" s="19">
        <v>44382</v>
      </c>
      <c r="E1141" s="16" t="s">
        <v>3239</v>
      </c>
      <c r="F1141" s="16">
        <v>45678723</v>
      </c>
      <c r="G1141" s="16" t="s">
        <v>3240</v>
      </c>
      <c r="H1141" s="17">
        <v>136.5</v>
      </c>
      <c r="I1141" s="102">
        <v>1</v>
      </c>
      <c r="J1141" s="121"/>
    </row>
    <row r="1142" spans="1:10" ht="20.399999999999999">
      <c r="A1142" s="16" t="s">
        <v>1963</v>
      </c>
      <c r="B1142" s="16">
        <v>22192044</v>
      </c>
      <c r="C1142" s="16">
        <v>203</v>
      </c>
      <c r="D1142" s="19">
        <v>44383</v>
      </c>
      <c r="E1142" s="16" t="s">
        <v>3239</v>
      </c>
      <c r="F1142" s="16">
        <v>45678723</v>
      </c>
      <c r="G1142" s="16" t="s">
        <v>3240</v>
      </c>
      <c r="H1142" s="17">
        <v>144.4</v>
      </c>
      <c r="I1142" s="102">
        <v>1</v>
      </c>
      <c r="J1142" s="121"/>
    </row>
    <row r="1143" spans="1:10" ht="20.399999999999999">
      <c r="A1143" s="16" t="s">
        <v>1963</v>
      </c>
      <c r="B1143" s="16">
        <v>22192044</v>
      </c>
      <c r="C1143" s="16">
        <v>256</v>
      </c>
      <c r="D1143" s="19">
        <v>44384</v>
      </c>
      <c r="E1143" s="16" t="s">
        <v>3241</v>
      </c>
      <c r="F1143" s="16">
        <v>45678723</v>
      </c>
      <c r="G1143" s="16" t="s">
        <v>3240</v>
      </c>
      <c r="H1143" s="17">
        <v>153.5</v>
      </c>
      <c r="I1143" s="102">
        <v>1</v>
      </c>
      <c r="J1143" s="121"/>
    </row>
    <row r="1144" spans="1:10" ht="20.399999999999999">
      <c r="A1144" s="16" t="s">
        <v>1963</v>
      </c>
      <c r="B1144" s="16">
        <v>22192044</v>
      </c>
      <c r="C1144" s="16">
        <v>0</v>
      </c>
      <c r="D1144" s="19">
        <v>44385</v>
      </c>
      <c r="E1144" s="16" t="s">
        <v>3239</v>
      </c>
      <c r="F1144" s="16">
        <v>45678723</v>
      </c>
      <c r="G1144" s="16" t="s">
        <v>3240</v>
      </c>
      <c r="H1144" s="17">
        <v>140.6</v>
      </c>
      <c r="I1144" s="102">
        <v>1</v>
      </c>
      <c r="J1144" s="121"/>
    </row>
    <row r="1145" spans="1:10" ht="20.399999999999999">
      <c r="A1145" s="16" t="s">
        <v>1963</v>
      </c>
      <c r="B1145" s="16">
        <v>22192044</v>
      </c>
      <c r="C1145" s="16">
        <v>375</v>
      </c>
      <c r="D1145" s="19">
        <v>44386</v>
      </c>
      <c r="E1145" s="16" t="s">
        <v>3239</v>
      </c>
      <c r="F1145" s="16">
        <v>45678723</v>
      </c>
      <c r="G1145" s="16" t="s">
        <v>3240</v>
      </c>
      <c r="H1145" s="17">
        <v>144.4</v>
      </c>
      <c r="I1145" s="102">
        <v>1</v>
      </c>
      <c r="J1145" s="121"/>
    </row>
    <row r="1146" spans="1:10" ht="20.399999999999999">
      <c r="A1146" s="16" t="s">
        <v>1963</v>
      </c>
      <c r="B1146" s="16">
        <v>22192044</v>
      </c>
      <c r="C1146" s="16">
        <v>790</v>
      </c>
      <c r="D1146" s="19">
        <v>44396</v>
      </c>
      <c r="E1146" s="16" t="s">
        <v>3242</v>
      </c>
      <c r="F1146" s="16">
        <v>45678723</v>
      </c>
      <c r="G1146" s="16" t="s">
        <v>3240</v>
      </c>
      <c r="H1146" s="17">
        <v>144.4</v>
      </c>
      <c r="I1146" s="102">
        <v>1</v>
      </c>
      <c r="J1146" s="121"/>
    </row>
    <row r="1147" spans="1:10" ht="20.399999999999999">
      <c r="A1147" s="16" t="s">
        <v>1963</v>
      </c>
      <c r="B1147" s="16">
        <v>22192044</v>
      </c>
      <c r="C1147" s="16">
        <v>844</v>
      </c>
      <c r="D1147" s="19">
        <v>44397</v>
      </c>
      <c r="E1147" s="16" t="s">
        <v>3242</v>
      </c>
      <c r="F1147" s="16">
        <v>45678723</v>
      </c>
      <c r="G1147" s="16" t="s">
        <v>3240</v>
      </c>
      <c r="H1147" s="17">
        <v>136.80000000000001</v>
      </c>
      <c r="I1147" s="102">
        <v>1</v>
      </c>
      <c r="J1147" s="121"/>
    </row>
    <row r="1148" spans="1:10" ht="20.399999999999999">
      <c r="A1148" s="16" t="s">
        <v>1963</v>
      </c>
      <c r="B1148" s="16">
        <v>22192044</v>
      </c>
      <c r="C1148" s="16">
        <v>886</v>
      </c>
      <c r="D1148" s="19">
        <v>44398</v>
      </c>
      <c r="E1148" s="16" t="s">
        <v>3243</v>
      </c>
      <c r="F1148" s="16">
        <v>45678723</v>
      </c>
      <c r="G1148" s="16" t="s">
        <v>3240</v>
      </c>
      <c r="H1148" s="17">
        <v>148.19999999999999</v>
      </c>
      <c r="I1148" s="102">
        <v>1</v>
      </c>
      <c r="J1148" s="121"/>
    </row>
    <row r="1149" spans="1:10" ht="20.399999999999999">
      <c r="A1149" s="16" t="s">
        <v>1963</v>
      </c>
      <c r="B1149" s="16">
        <v>22192044</v>
      </c>
      <c r="C1149" s="16">
        <v>976</v>
      </c>
      <c r="D1149" s="19">
        <v>44400</v>
      </c>
      <c r="E1149" s="16" t="s">
        <v>3244</v>
      </c>
      <c r="F1149" s="16">
        <v>45678723</v>
      </c>
      <c r="G1149" s="16" t="s">
        <v>3240</v>
      </c>
      <c r="H1149" s="17">
        <v>136.80000000000001</v>
      </c>
      <c r="I1149" s="102">
        <v>1</v>
      </c>
      <c r="J1149" s="121"/>
    </row>
    <row r="1150" spans="1:10" ht="20.399999999999999">
      <c r="A1150" s="16" t="s">
        <v>1963</v>
      </c>
      <c r="B1150" s="16">
        <v>22192044</v>
      </c>
      <c r="C1150" s="16">
        <v>977</v>
      </c>
      <c r="D1150" s="19">
        <v>44400</v>
      </c>
      <c r="E1150" s="16" t="s">
        <v>3242</v>
      </c>
      <c r="F1150" s="16">
        <v>45678723</v>
      </c>
      <c r="G1150" s="16" t="s">
        <v>3240</v>
      </c>
      <c r="H1150" s="17">
        <v>148.19999999999999</v>
      </c>
      <c r="I1150" s="102">
        <v>1</v>
      </c>
      <c r="J1150" s="121"/>
    </row>
    <row r="1151" spans="1:10" ht="20.399999999999999">
      <c r="A1151" s="16" t="s">
        <v>1963</v>
      </c>
      <c r="B1151" s="16">
        <v>22192044</v>
      </c>
      <c r="C1151" s="16">
        <v>954</v>
      </c>
      <c r="D1151" s="19">
        <v>44431</v>
      </c>
      <c r="E1151" s="16" t="s">
        <v>3245</v>
      </c>
      <c r="F1151" s="16">
        <v>45678723</v>
      </c>
      <c r="G1151" s="16" t="s">
        <v>3240</v>
      </c>
      <c r="H1151" s="17">
        <v>144.4</v>
      </c>
      <c r="I1151" s="102">
        <v>1</v>
      </c>
      <c r="J1151" s="121"/>
    </row>
    <row r="1152" spans="1:10" ht="20.399999999999999">
      <c r="A1152" s="16" t="s">
        <v>1963</v>
      </c>
      <c r="B1152" s="16">
        <v>22192044</v>
      </c>
      <c r="C1152" s="16">
        <v>994</v>
      </c>
      <c r="D1152" s="19">
        <v>44432</v>
      </c>
      <c r="E1152" s="16" t="s">
        <v>3245</v>
      </c>
      <c r="F1152" s="16">
        <v>45678723</v>
      </c>
      <c r="G1152" s="16" t="s">
        <v>3240</v>
      </c>
      <c r="H1152" s="17">
        <v>144.4</v>
      </c>
      <c r="I1152" s="102">
        <v>1</v>
      </c>
      <c r="J1152" s="121"/>
    </row>
    <row r="1153" spans="1:10" ht="20.399999999999999">
      <c r="A1153" s="16" t="s">
        <v>1963</v>
      </c>
      <c r="B1153" s="16">
        <v>22192044</v>
      </c>
      <c r="C1153" s="16">
        <v>1037</v>
      </c>
      <c r="D1153" s="19">
        <v>44433</v>
      </c>
      <c r="E1153" s="16" t="s">
        <v>3246</v>
      </c>
      <c r="F1153" s="16">
        <v>45678723</v>
      </c>
      <c r="G1153" s="16" t="s">
        <v>3240</v>
      </c>
      <c r="H1153" s="17">
        <v>134</v>
      </c>
      <c r="I1153" s="102">
        <v>1</v>
      </c>
      <c r="J1153" s="121"/>
    </row>
    <row r="1154" spans="1:10" ht="20.399999999999999">
      <c r="A1154" s="16" t="s">
        <v>1963</v>
      </c>
      <c r="B1154" s="16">
        <v>22192044</v>
      </c>
      <c r="C1154" s="16">
        <v>1082</v>
      </c>
      <c r="D1154" s="19">
        <v>44434</v>
      </c>
      <c r="E1154" s="16" t="s">
        <v>3247</v>
      </c>
      <c r="F1154" s="16">
        <v>45678723</v>
      </c>
      <c r="G1154" s="16" t="s">
        <v>3240</v>
      </c>
      <c r="H1154" s="17">
        <v>140.6</v>
      </c>
      <c r="I1154" s="102">
        <v>1</v>
      </c>
      <c r="J1154" s="121"/>
    </row>
    <row r="1155" spans="1:10" ht="20.399999999999999">
      <c r="A1155" s="16" t="s">
        <v>1963</v>
      </c>
      <c r="B1155" s="16">
        <v>22192044</v>
      </c>
      <c r="C1155" s="16">
        <v>1122</v>
      </c>
      <c r="D1155" s="19">
        <v>44435</v>
      </c>
      <c r="E1155" s="16" t="s">
        <v>3245</v>
      </c>
      <c r="F1155" s="16">
        <v>45678723</v>
      </c>
      <c r="G1155" s="16" t="s">
        <v>3240</v>
      </c>
      <c r="H1155" s="17">
        <v>157.5</v>
      </c>
      <c r="I1155" s="102">
        <v>1</v>
      </c>
      <c r="J1155" s="121"/>
    </row>
    <row r="1156" spans="1:10" ht="13.2">
      <c r="A1156" s="16" t="s">
        <v>1963</v>
      </c>
      <c r="B1156" s="16">
        <v>22192044</v>
      </c>
      <c r="C1156" s="16">
        <v>20210424</v>
      </c>
      <c r="D1156" s="19">
        <v>44439</v>
      </c>
      <c r="E1156" s="16" t="s">
        <v>3248</v>
      </c>
      <c r="F1156" s="16">
        <v>35042681</v>
      </c>
      <c r="G1156" s="16" t="s">
        <v>3249</v>
      </c>
      <c r="H1156" s="17">
        <v>550</v>
      </c>
      <c r="I1156" s="102">
        <v>1</v>
      </c>
      <c r="J1156" s="121"/>
    </row>
    <row r="1157" spans="1:10" ht="13.2">
      <c r="A1157" s="16" t="s">
        <v>1963</v>
      </c>
      <c r="B1157" s="16">
        <v>22192044</v>
      </c>
      <c r="C1157" s="16"/>
      <c r="D1157" s="19"/>
      <c r="E1157" s="16"/>
      <c r="F1157" s="16"/>
      <c r="G1157" s="16"/>
      <c r="H1157" s="17"/>
      <c r="I1157" s="102">
        <v>1</v>
      </c>
      <c r="J1157" s="121"/>
    </row>
    <row r="1158" spans="1:10" ht="13.2">
      <c r="A1158" s="16" t="s">
        <v>1963</v>
      </c>
      <c r="B1158" s="16">
        <v>22192044</v>
      </c>
      <c r="C1158" s="16">
        <v>20110462</v>
      </c>
      <c r="D1158" s="19">
        <v>44330</v>
      </c>
      <c r="E1158" s="16" t="s">
        <v>3250</v>
      </c>
      <c r="F1158" s="16">
        <v>47089547</v>
      </c>
      <c r="G1158" s="16" t="s">
        <v>3251</v>
      </c>
      <c r="H1158" s="17">
        <v>288.3</v>
      </c>
      <c r="I1158" s="102">
        <v>1</v>
      </c>
      <c r="J1158" s="121"/>
    </row>
    <row r="1159" spans="1:10" ht="13.2">
      <c r="A1159" s="16" t="s">
        <v>1963</v>
      </c>
      <c r="B1159" s="16"/>
      <c r="C1159" s="16">
        <v>20110393</v>
      </c>
      <c r="D1159" s="19">
        <v>44274</v>
      </c>
      <c r="E1159" s="16" t="s">
        <v>4522</v>
      </c>
      <c r="F1159" s="16">
        <v>47089547</v>
      </c>
      <c r="G1159" s="16" t="s">
        <v>3251</v>
      </c>
      <c r="H1159" s="17">
        <v>222.9</v>
      </c>
      <c r="I1159" s="102">
        <v>1</v>
      </c>
      <c r="J1159" s="121"/>
    </row>
    <row r="1160" spans="1:10" ht="13.2">
      <c r="A1160" s="16" t="s">
        <v>1963</v>
      </c>
      <c r="B1160" s="16">
        <v>22192044</v>
      </c>
      <c r="C1160" s="16">
        <v>2021022</v>
      </c>
      <c r="D1160" s="19">
        <v>44368</v>
      </c>
      <c r="E1160" s="16" t="s">
        <v>3252</v>
      </c>
      <c r="F1160" s="16">
        <v>30997135</v>
      </c>
      <c r="G1160" s="16" t="s">
        <v>3253</v>
      </c>
      <c r="H1160" s="17">
        <v>990</v>
      </c>
      <c r="I1160" s="102">
        <v>1</v>
      </c>
      <c r="J1160" s="121"/>
    </row>
    <row r="1161" spans="1:10" ht="13.2">
      <c r="A1161" s="16" t="s">
        <v>1963</v>
      </c>
      <c r="B1161" s="16"/>
      <c r="C1161" s="16" t="s">
        <v>3254</v>
      </c>
      <c r="D1161" s="19">
        <v>44496</v>
      </c>
      <c r="E1161" s="16" t="s">
        <v>3255</v>
      </c>
      <c r="F1161" s="16">
        <v>36563323</v>
      </c>
      <c r="G1161" s="16" t="s">
        <v>3256</v>
      </c>
      <c r="H1161" s="17">
        <f>286.16-9.06</f>
        <v>277.10000000000002</v>
      </c>
      <c r="I1161" s="102">
        <v>1</v>
      </c>
      <c r="J1161" s="121"/>
    </row>
    <row r="1162" spans="1:10" ht="13.2">
      <c r="A1162" s="16" t="s">
        <v>1963</v>
      </c>
      <c r="B1162" s="16"/>
      <c r="C1162" s="16"/>
      <c r="D1162" s="19"/>
      <c r="E1162" s="16" t="s">
        <v>1940</v>
      </c>
      <c r="F1162" s="16" t="s">
        <v>3257</v>
      </c>
      <c r="G1162" s="16" t="s">
        <v>3258</v>
      </c>
      <c r="H1162" s="17"/>
      <c r="I1162" s="102">
        <v>1</v>
      </c>
      <c r="J1162" s="121"/>
    </row>
    <row r="1163" spans="1:10" ht="13.2">
      <c r="A1163" s="16" t="s">
        <v>1963</v>
      </c>
      <c r="B1163" s="16">
        <v>22192045</v>
      </c>
      <c r="C1163" s="16">
        <v>74210008</v>
      </c>
      <c r="D1163" s="19">
        <v>44228</v>
      </c>
      <c r="E1163" s="16" t="s">
        <v>3259</v>
      </c>
      <c r="F1163" s="16">
        <v>6223524</v>
      </c>
      <c r="G1163" s="16" t="s">
        <v>3260</v>
      </c>
      <c r="H1163" s="17">
        <v>359.49</v>
      </c>
      <c r="I1163" s="102">
        <v>1</v>
      </c>
      <c r="J1163" s="121"/>
    </row>
    <row r="1164" spans="1:10" ht="13.2">
      <c r="A1164" s="16" t="s">
        <v>1963</v>
      </c>
      <c r="B1164" s="16">
        <v>22192045</v>
      </c>
      <c r="C1164" s="16" t="s">
        <v>3261</v>
      </c>
      <c r="D1164" s="19">
        <v>44230</v>
      </c>
      <c r="E1164" s="16" t="s">
        <v>3262</v>
      </c>
      <c r="F1164" s="16">
        <v>40641724</v>
      </c>
      <c r="G1164" s="16" t="s">
        <v>3263</v>
      </c>
      <c r="H1164" s="17">
        <v>300</v>
      </c>
      <c r="I1164" s="102">
        <v>1</v>
      </c>
      <c r="J1164" s="121"/>
    </row>
    <row r="1165" spans="1:10" ht="13.2">
      <c r="A1165" s="16" t="s">
        <v>1963</v>
      </c>
      <c r="B1165" s="16">
        <v>22192045</v>
      </c>
      <c r="C1165" s="16">
        <v>20210319</v>
      </c>
      <c r="D1165" s="19">
        <v>44270</v>
      </c>
      <c r="E1165" s="16" t="s">
        <v>3264</v>
      </c>
      <c r="F1165" s="16">
        <v>36416738</v>
      </c>
      <c r="G1165" s="16" t="s">
        <v>3265</v>
      </c>
      <c r="H1165" s="17">
        <v>402.84</v>
      </c>
      <c r="I1165" s="102">
        <v>1</v>
      </c>
      <c r="J1165" s="121"/>
    </row>
    <row r="1166" spans="1:10" ht="13.2">
      <c r="A1166" s="16" t="s">
        <v>1963</v>
      </c>
      <c r="B1166" s="16">
        <v>22192045</v>
      </c>
      <c r="C1166" s="16" t="s">
        <v>3266</v>
      </c>
      <c r="D1166" s="19">
        <v>44280</v>
      </c>
      <c r="E1166" s="16" t="s">
        <v>3267</v>
      </c>
      <c r="F1166" s="16">
        <v>14419963</v>
      </c>
      <c r="G1166" s="16" t="s">
        <v>3268</v>
      </c>
      <c r="H1166" s="17">
        <v>211.9</v>
      </c>
      <c r="I1166" s="102">
        <v>1</v>
      </c>
      <c r="J1166" s="121"/>
    </row>
    <row r="1167" spans="1:10" ht="20.399999999999999">
      <c r="A1167" s="16" t="s">
        <v>1963</v>
      </c>
      <c r="B1167" s="16">
        <v>22192045</v>
      </c>
      <c r="C1167" s="16" t="s">
        <v>3269</v>
      </c>
      <c r="D1167" s="19">
        <v>44299</v>
      </c>
      <c r="E1167" s="16" t="s">
        <v>3270</v>
      </c>
      <c r="F1167" s="16">
        <v>14419963</v>
      </c>
      <c r="G1167" s="16" t="s">
        <v>3268</v>
      </c>
      <c r="H1167" s="17">
        <v>448.4</v>
      </c>
      <c r="I1167" s="102">
        <v>1</v>
      </c>
      <c r="J1167" s="121"/>
    </row>
    <row r="1168" spans="1:10" ht="20.399999999999999">
      <c r="A1168" s="16" t="s">
        <v>1963</v>
      </c>
      <c r="B1168" s="16">
        <v>22192045</v>
      </c>
      <c r="C1168" s="16" t="s">
        <v>3271</v>
      </c>
      <c r="D1168" s="19">
        <v>44305</v>
      </c>
      <c r="E1168" s="16" t="s">
        <v>3272</v>
      </c>
      <c r="F1168" s="16">
        <v>26098806</v>
      </c>
      <c r="G1168" s="16" t="s">
        <v>2485</v>
      </c>
      <c r="H1168" s="17">
        <v>285.39999999999998</v>
      </c>
      <c r="I1168" s="102">
        <v>1</v>
      </c>
      <c r="J1168" s="121"/>
    </row>
    <row r="1169" spans="1:10" ht="13.2">
      <c r="A1169" s="16" t="s">
        <v>1963</v>
      </c>
      <c r="B1169" s="16">
        <v>22192045</v>
      </c>
      <c r="C1169" s="16" t="s">
        <v>3273</v>
      </c>
      <c r="D1169" s="19">
        <v>44315</v>
      </c>
      <c r="E1169" s="16" t="s">
        <v>3274</v>
      </c>
      <c r="F1169" s="16">
        <v>14419963</v>
      </c>
      <c r="G1169" s="16" t="s">
        <v>3268</v>
      </c>
      <c r="H1169" s="17">
        <v>158.6</v>
      </c>
      <c r="I1169" s="102">
        <v>1</v>
      </c>
      <c r="J1169" s="121"/>
    </row>
    <row r="1170" spans="1:10" ht="13.2">
      <c r="A1170" s="16" t="s">
        <v>1963</v>
      </c>
      <c r="B1170" s="16">
        <v>22192045</v>
      </c>
      <c r="C1170" s="16">
        <v>11052021</v>
      </c>
      <c r="D1170" s="19">
        <v>44333</v>
      </c>
      <c r="E1170" s="16" t="s">
        <v>3275</v>
      </c>
      <c r="F1170" s="16">
        <v>50996801</v>
      </c>
      <c r="G1170" s="16" t="s">
        <v>3276</v>
      </c>
      <c r="H1170" s="17">
        <v>440</v>
      </c>
      <c r="I1170" s="102">
        <v>1</v>
      </c>
      <c r="J1170" s="121"/>
    </row>
    <row r="1171" spans="1:10" ht="13.2">
      <c r="A1171" s="16" t="s">
        <v>1963</v>
      </c>
      <c r="B1171" s="16">
        <v>22192045</v>
      </c>
      <c r="C1171" s="16">
        <v>12052021</v>
      </c>
      <c r="D1171" s="19">
        <v>44333</v>
      </c>
      <c r="E1171" s="16" t="s">
        <v>3277</v>
      </c>
      <c r="F1171" s="16">
        <v>50996802</v>
      </c>
      <c r="G1171" s="16" t="s">
        <v>3276</v>
      </c>
      <c r="H1171" s="17">
        <v>1320</v>
      </c>
      <c r="I1171" s="102">
        <v>1</v>
      </c>
      <c r="J1171" s="121"/>
    </row>
    <row r="1172" spans="1:10" ht="13.2">
      <c r="A1172" s="16" t="s">
        <v>1963</v>
      </c>
      <c r="B1172" s="16">
        <v>22192045</v>
      </c>
      <c r="C1172" s="16">
        <v>20210265</v>
      </c>
      <c r="D1172" s="19">
        <v>44336</v>
      </c>
      <c r="E1172" s="16" t="s">
        <v>3278</v>
      </c>
      <c r="F1172" s="16">
        <v>35888521</v>
      </c>
      <c r="G1172" s="16" t="s">
        <v>2341</v>
      </c>
      <c r="H1172" s="17">
        <v>395</v>
      </c>
      <c r="I1172" s="102">
        <v>1</v>
      </c>
      <c r="J1172" s="121"/>
    </row>
    <row r="1173" spans="1:10" ht="20.399999999999999">
      <c r="A1173" s="16" t="s">
        <v>1963</v>
      </c>
      <c r="B1173" s="16">
        <v>22192045</v>
      </c>
      <c r="C1173" s="16">
        <v>20210047</v>
      </c>
      <c r="D1173" s="19">
        <v>44343</v>
      </c>
      <c r="E1173" s="16" t="s">
        <v>3279</v>
      </c>
      <c r="F1173" s="16">
        <v>51018896</v>
      </c>
      <c r="G1173" s="16" t="s">
        <v>3280</v>
      </c>
      <c r="H1173" s="17">
        <v>185.8</v>
      </c>
      <c r="I1173" s="102">
        <v>1</v>
      </c>
      <c r="J1173" s="121"/>
    </row>
    <row r="1174" spans="1:10" ht="20.399999999999999">
      <c r="A1174" s="16" t="s">
        <v>1963</v>
      </c>
      <c r="B1174" s="16">
        <v>22192045</v>
      </c>
      <c r="C1174" s="16" t="s">
        <v>3281</v>
      </c>
      <c r="D1174" s="19">
        <v>44382</v>
      </c>
      <c r="E1174" s="16" t="s">
        <v>3282</v>
      </c>
      <c r="F1174" s="16">
        <v>14419963</v>
      </c>
      <c r="G1174" s="16" t="s">
        <v>3268</v>
      </c>
      <c r="H1174" s="17">
        <v>206.6</v>
      </c>
      <c r="I1174" s="102">
        <v>1</v>
      </c>
      <c r="J1174" s="121"/>
    </row>
    <row r="1175" spans="1:10" ht="13.2">
      <c r="A1175" s="16" t="s">
        <v>1963</v>
      </c>
      <c r="B1175" s="16">
        <v>22192045</v>
      </c>
      <c r="C1175" s="16">
        <v>1000050721</v>
      </c>
      <c r="D1175" s="19">
        <v>44383</v>
      </c>
      <c r="E1175" s="16" t="s">
        <v>3283</v>
      </c>
      <c r="F1175" s="16">
        <v>35774282</v>
      </c>
      <c r="G1175" s="16" t="s">
        <v>3284</v>
      </c>
      <c r="H1175" s="17">
        <v>205.17</v>
      </c>
      <c r="I1175" s="102">
        <v>1</v>
      </c>
      <c r="J1175" s="121"/>
    </row>
    <row r="1176" spans="1:10" ht="20.399999999999999">
      <c r="A1176" s="16" t="s">
        <v>1963</v>
      </c>
      <c r="B1176" s="16">
        <v>22192045</v>
      </c>
      <c r="C1176" s="16" t="s">
        <v>3285</v>
      </c>
      <c r="D1176" s="19">
        <v>44391</v>
      </c>
      <c r="E1176" s="16" t="s">
        <v>3286</v>
      </c>
      <c r="F1176" s="16">
        <v>14419963</v>
      </c>
      <c r="G1176" s="16" t="s">
        <v>3268</v>
      </c>
      <c r="H1176" s="17">
        <v>62</v>
      </c>
      <c r="I1176" s="102">
        <v>1</v>
      </c>
      <c r="J1176" s="121"/>
    </row>
    <row r="1177" spans="1:10" ht="13.2">
      <c r="A1177" s="16" t="s">
        <v>1963</v>
      </c>
      <c r="B1177" s="16">
        <v>22192045</v>
      </c>
      <c r="C1177" s="16">
        <v>1000061621</v>
      </c>
      <c r="D1177" s="19">
        <v>44399</v>
      </c>
      <c r="E1177" s="16" t="s">
        <v>3287</v>
      </c>
      <c r="F1177" s="16">
        <v>35774282</v>
      </c>
      <c r="G1177" s="16" t="s">
        <v>3284</v>
      </c>
      <c r="H1177" s="17">
        <v>290.8</v>
      </c>
      <c r="I1177" s="102">
        <v>1</v>
      </c>
      <c r="J1177" s="121"/>
    </row>
    <row r="1178" spans="1:10" ht="13.2">
      <c r="A1178" s="16" t="s">
        <v>1963</v>
      </c>
      <c r="B1178" s="16"/>
      <c r="C1178" s="16"/>
      <c r="D1178" s="19"/>
      <c r="E1178" s="16" t="s">
        <v>1940</v>
      </c>
      <c r="F1178" s="16" t="s">
        <v>3288</v>
      </c>
      <c r="G1178" s="16" t="s">
        <v>3289</v>
      </c>
      <c r="H1178" s="17"/>
      <c r="I1178" s="102">
        <v>1</v>
      </c>
      <c r="J1178" s="121"/>
    </row>
    <row r="1179" spans="1:10" ht="13.2">
      <c r="A1179" s="16" t="s">
        <v>1963</v>
      </c>
      <c r="B1179" s="16">
        <v>22192046</v>
      </c>
      <c r="C1179" s="16">
        <v>12021</v>
      </c>
      <c r="D1179" s="19">
        <v>44323</v>
      </c>
      <c r="E1179" s="16" t="s">
        <v>3290</v>
      </c>
      <c r="F1179" s="16">
        <v>1</v>
      </c>
      <c r="G1179" s="16" t="s">
        <v>3291</v>
      </c>
      <c r="H1179" s="17">
        <v>577.5</v>
      </c>
      <c r="I1179" s="102">
        <v>1</v>
      </c>
      <c r="J1179" s="121"/>
    </row>
    <row r="1180" spans="1:10" ht="13.2">
      <c r="A1180" s="16" t="s">
        <v>1963</v>
      </c>
      <c r="B1180" s="16">
        <v>22192046</v>
      </c>
      <c r="C1180" s="16">
        <v>22021</v>
      </c>
      <c r="D1180" s="19">
        <v>44350</v>
      </c>
      <c r="E1180" s="16" t="s">
        <v>3292</v>
      </c>
      <c r="F1180" s="16">
        <v>1</v>
      </c>
      <c r="G1180" s="16" t="s">
        <v>3293</v>
      </c>
      <c r="H1180" s="17">
        <v>958.3</v>
      </c>
      <c r="I1180" s="102">
        <v>1</v>
      </c>
      <c r="J1180" s="121"/>
    </row>
    <row r="1181" spans="1:10" ht="13.2">
      <c r="A1181" s="16" t="s">
        <v>1963</v>
      </c>
      <c r="B1181" s="16">
        <v>22192046</v>
      </c>
      <c r="C1181" s="16">
        <v>22021</v>
      </c>
      <c r="D1181" s="19">
        <v>44350</v>
      </c>
      <c r="E1181" s="16" t="s">
        <v>3292</v>
      </c>
      <c r="F1181" s="16">
        <v>1</v>
      </c>
      <c r="G1181" s="16" t="s">
        <v>3291</v>
      </c>
      <c r="H1181" s="17">
        <v>1170</v>
      </c>
      <c r="I1181" s="102">
        <v>1</v>
      </c>
      <c r="J1181" s="121"/>
    </row>
    <row r="1182" spans="1:10" ht="13.2">
      <c r="A1182" s="16" t="s">
        <v>1963</v>
      </c>
      <c r="B1182" s="16">
        <v>22192046</v>
      </c>
      <c r="C1182" s="16">
        <v>42021</v>
      </c>
      <c r="D1182" s="19">
        <v>44393</v>
      </c>
      <c r="E1182" s="16" t="s">
        <v>3294</v>
      </c>
      <c r="F1182" s="16">
        <v>1</v>
      </c>
      <c r="G1182" s="16" t="s">
        <v>3293</v>
      </c>
      <c r="H1182" s="17">
        <v>880</v>
      </c>
      <c r="I1182" s="102">
        <v>1</v>
      </c>
      <c r="J1182" s="121"/>
    </row>
    <row r="1183" spans="1:10" ht="13.2">
      <c r="A1183" s="16" t="s">
        <v>1963</v>
      </c>
      <c r="B1183" s="16">
        <v>22192046</v>
      </c>
      <c r="C1183" s="16">
        <v>20210841</v>
      </c>
      <c r="D1183" s="19">
        <v>44441</v>
      </c>
      <c r="E1183" s="16" t="s">
        <v>3295</v>
      </c>
      <c r="F1183" s="16">
        <v>35888521</v>
      </c>
      <c r="G1183" s="16" t="s">
        <v>3296</v>
      </c>
      <c r="H1183" s="17">
        <v>187.2</v>
      </c>
      <c r="I1183" s="102">
        <v>1</v>
      </c>
      <c r="J1183" s="121"/>
    </row>
    <row r="1184" spans="1:10" ht="13.2">
      <c r="A1184" s="16" t="s">
        <v>1963</v>
      </c>
      <c r="B1184" s="16">
        <v>22192046</v>
      </c>
      <c r="C1184" s="16">
        <v>62021</v>
      </c>
      <c r="D1184" s="19">
        <v>44442</v>
      </c>
      <c r="E1184" s="16" t="s">
        <v>3297</v>
      </c>
      <c r="F1184" s="16">
        <v>1</v>
      </c>
      <c r="G1184" s="16" t="s">
        <v>3291</v>
      </c>
      <c r="H1184" s="17">
        <v>480</v>
      </c>
      <c r="I1184" s="102">
        <v>1</v>
      </c>
      <c r="J1184" s="121"/>
    </row>
    <row r="1185" spans="1:10" ht="13.2">
      <c r="A1185" s="16" t="s">
        <v>1963</v>
      </c>
      <c r="B1185" s="16">
        <v>22192046</v>
      </c>
      <c r="C1185" s="16">
        <v>52021</v>
      </c>
      <c r="D1185" s="19">
        <v>44452</v>
      </c>
      <c r="E1185" s="16" t="s">
        <v>3298</v>
      </c>
      <c r="F1185" s="16">
        <v>1</v>
      </c>
      <c r="G1185" s="16" t="s">
        <v>3293</v>
      </c>
      <c r="H1185" s="17">
        <v>695</v>
      </c>
      <c r="I1185" s="102">
        <v>1</v>
      </c>
      <c r="J1185" s="121"/>
    </row>
    <row r="1186" spans="1:10" ht="13.2">
      <c r="A1186" s="16" t="s">
        <v>1963</v>
      </c>
      <c r="B1186" s="16">
        <v>22192046</v>
      </c>
      <c r="C1186" s="16">
        <v>202111122</v>
      </c>
      <c r="D1186" s="19">
        <v>44496</v>
      </c>
      <c r="E1186" s="16" t="s">
        <v>3299</v>
      </c>
      <c r="F1186" s="16">
        <v>35888521</v>
      </c>
      <c r="G1186" s="16" t="s">
        <v>3296</v>
      </c>
      <c r="H1186" s="17">
        <v>324</v>
      </c>
      <c r="I1186" s="102">
        <v>1</v>
      </c>
      <c r="J1186" s="121"/>
    </row>
    <row r="1187" spans="1:10" ht="13.2">
      <c r="A1187" s="16" t="s">
        <v>1963</v>
      </c>
      <c r="B1187" s="16"/>
      <c r="C1187" s="16"/>
      <c r="D1187" s="19"/>
      <c r="E1187" s="16" t="s">
        <v>1940</v>
      </c>
      <c r="F1187" s="16" t="s">
        <v>3300</v>
      </c>
      <c r="G1187" s="16" t="s">
        <v>3301</v>
      </c>
      <c r="H1187" s="17"/>
      <c r="I1187" s="102">
        <v>1</v>
      </c>
      <c r="J1187" s="121"/>
    </row>
    <row r="1188" spans="1:10" ht="13.2">
      <c r="A1188" s="16" t="s">
        <v>1963</v>
      </c>
      <c r="B1188" s="16">
        <v>22192047</v>
      </c>
      <c r="C1188" s="16">
        <v>8082012</v>
      </c>
      <c r="D1188" s="19">
        <v>44322</v>
      </c>
      <c r="E1188" s="16" t="s">
        <v>3302</v>
      </c>
      <c r="F1188" s="16">
        <v>31780547</v>
      </c>
      <c r="G1188" s="16" t="s">
        <v>3303</v>
      </c>
      <c r="H1188" s="17">
        <v>304.98</v>
      </c>
      <c r="I1188" s="102">
        <v>1</v>
      </c>
      <c r="J1188" s="121"/>
    </row>
    <row r="1189" spans="1:10" ht="13.2">
      <c r="A1189" s="16" t="s">
        <v>1963</v>
      </c>
      <c r="B1189" s="16">
        <v>22192047</v>
      </c>
      <c r="C1189" s="16">
        <v>20210002</v>
      </c>
      <c r="D1189" s="19">
        <v>44322</v>
      </c>
      <c r="E1189" s="16" t="s">
        <v>3304</v>
      </c>
      <c r="F1189" s="16">
        <v>42131405</v>
      </c>
      <c r="G1189" s="16" t="s">
        <v>3305</v>
      </c>
      <c r="H1189" s="17">
        <v>900</v>
      </c>
      <c r="I1189" s="102">
        <v>1</v>
      </c>
      <c r="J1189" s="121"/>
    </row>
    <row r="1190" spans="1:10" ht="13.2">
      <c r="A1190" s="16" t="s">
        <v>1963</v>
      </c>
      <c r="B1190" s="16">
        <v>22192047</v>
      </c>
      <c r="C1190" s="16">
        <v>8092012</v>
      </c>
      <c r="D1190" s="19">
        <v>44322</v>
      </c>
      <c r="E1190" s="16" t="s">
        <v>3306</v>
      </c>
      <c r="F1190" s="16">
        <v>31780547</v>
      </c>
      <c r="G1190" s="16" t="s">
        <v>3303</v>
      </c>
      <c r="H1190" s="17">
        <v>1355.62</v>
      </c>
      <c r="I1190" s="102">
        <v>1</v>
      </c>
      <c r="J1190" s="121"/>
    </row>
    <row r="1191" spans="1:10" ht="13.2">
      <c r="A1191" s="16" t="s">
        <v>1963</v>
      </c>
      <c r="B1191" s="16">
        <v>22192047</v>
      </c>
      <c r="C1191" s="16">
        <v>20210176</v>
      </c>
      <c r="D1191" s="19">
        <v>44326</v>
      </c>
      <c r="E1191" s="16" t="s">
        <v>3307</v>
      </c>
      <c r="F1191" s="16">
        <v>35888521</v>
      </c>
      <c r="G1191" s="16" t="s">
        <v>3308</v>
      </c>
      <c r="H1191" s="17">
        <v>96</v>
      </c>
      <c r="I1191" s="102">
        <v>1</v>
      </c>
      <c r="J1191" s="121"/>
    </row>
    <row r="1192" spans="1:10" ht="13.2">
      <c r="A1192" s="16" t="s">
        <v>1963</v>
      </c>
      <c r="B1192" s="16">
        <v>22192047</v>
      </c>
      <c r="C1192" s="16" t="s">
        <v>3309</v>
      </c>
      <c r="D1192" s="19">
        <v>44330</v>
      </c>
      <c r="E1192" s="16" t="s">
        <v>3310</v>
      </c>
      <c r="F1192" s="16">
        <v>30998891</v>
      </c>
      <c r="G1192" s="16" t="s">
        <v>3311</v>
      </c>
      <c r="H1192" s="17">
        <v>10</v>
      </c>
      <c r="I1192" s="102">
        <v>1</v>
      </c>
      <c r="J1192" s="121"/>
    </row>
    <row r="1193" spans="1:10" ht="13.2">
      <c r="A1193" s="16" t="s">
        <v>1963</v>
      </c>
      <c r="B1193" s="16">
        <v>22192047</v>
      </c>
      <c r="C1193" s="16">
        <v>20210003</v>
      </c>
      <c r="D1193" s="19">
        <v>44333</v>
      </c>
      <c r="E1193" s="16" t="s">
        <v>3312</v>
      </c>
      <c r="F1193" s="16">
        <v>42131405</v>
      </c>
      <c r="G1193" s="16" t="s">
        <v>3305</v>
      </c>
      <c r="H1193" s="17">
        <v>500</v>
      </c>
      <c r="I1193" s="102">
        <v>1</v>
      </c>
      <c r="J1193" s="121"/>
    </row>
    <row r="1194" spans="1:10" ht="13.2">
      <c r="A1194" s="16" t="s">
        <v>1963</v>
      </c>
      <c r="B1194" s="16">
        <v>22192047</v>
      </c>
      <c r="C1194" s="16" t="s">
        <v>3313</v>
      </c>
      <c r="D1194" s="19">
        <v>44336</v>
      </c>
      <c r="E1194" s="16" t="s">
        <v>3314</v>
      </c>
      <c r="F1194" s="16">
        <v>46436928</v>
      </c>
      <c r="G1194" s="16" t="s">
        <v>3315</v>
      </c>
      <c r="H1194" s="17">
        <v>30</v>
      </c>
      <c r="I1194" s="102">
        <v>1</v>
      </c>
      <c r="J1194" s="121"/>
    </row>
    <row r="1195" spans="1:10" ht="13.2">
      <c r="A1195" s="16" t="s">
        <v>1963</v>
      </c>
      <c r="B1195" s="16">
        <v>22192047</v>
      </c>
      <c r="C1195" s="16">
        <v>20210259</v>
      </c>
      <c r="D1195" s="19">
        <v>44340</v>
      </c>
      <c r="E1195" s="16" t="s">
        <v>3316</v>
      </c>
      <c r="F1195" s="16">
        <v>35888521</v>
      </c>
      <c r="G1195" s="16" t="s">
        <v>3308</v>
      </c>
      <c r="H1195" s="17">
        <v>204</v>
      </c>
      <c r="I1195" s="102">
        <v>1</v>
      </c>
      <c r="J1195" s="121"/>
    </row>
    <row r="1196" spans="1:10" ht="13.2">
      <c r="A1196" s="16" t="s">
        <v>1963</v>
      </c>
      <c r="B1196" s="16">
        <v>22192047</v>
      </c>
      <c r="C1196" s="16" t="s">
        <v>3317</v>
      </c>
      <c r="D1196" s="19">
        <v>44391</v>
      </c>
      <c r="E1196" s="16" t="s">
        <v>3318</v>
      </c>
      <c r="F1196" s="16">
        <v>42131405</v>
      </c>
      <c r="G1196" s="16" t="s">
        <v>3305</v>
      </c>
      <c r="H1196" s="17">
        <v>500</v>
      </c>
      <c r="I1196" s="102">
        <v>1</v>
      </c>
      <c r="J1196" s="121"/>
    </row>
    <row r="1197" spans="1:10" ht="13.2">
      <c r="A1197" s="16" t="s">
        <v>1963</v>
      </c>
      <c r="B1197" s="16">
        <v>22192047</v>
      </c>
      <c r="C1197" s="16">
        <v>20210799</v>
      </c>
      <c r="D1197" s="19">
        <v>44435</v>
      </c>
      <c r="E1197" s="16" t="s">
        <v>3319</v>
      </c>
      <c r="F1197" s="16">
        <v>35888521</v>
      </c>
      <c r="G1197" s="16" t="s">
        <v>3308</v>
      </c>
      <c r="H1197" s="17">
        <v>410.4</v>
      </c>
      <c r="I1197" s="102">
        <v>1</v>
      </c>
      <c r="J1197" s="121"/>
    </row>
    <row r="1198" spans="1:10" ht="20.399999999999999">
      <c r="A1198" s="16" t="s">
        <v>1963</v>
      </c>
      <c r="B1198" s="16">
        <v>22192047</v>
      </c>
      <c r="C1198" s="16"/>
      <c r="D1198" s="19">
        <v>44438</v>
      </c>
      <c r="E1198" s="16" t="s">
        <v>3320</v>
      </c>
      <c r="F1198" s="16">
        <v>36680397</v>
      </c>
      <c r="G1198" s="16" t="s">
        <v>3321</v>
      </c>
      <c r="H1198" s="17">
        <v>15</v>
      </c>
      <c r="I1198" s="102">
        <v>1</v>
      </c>
      <c r="J1198" s="121"/>
    </row>
    <row r="1199" spans="1:10" ht="13.2">
      <c r="A1199" s="16" t="s">
        <v>1963</v>
      </c>
      <c r="B1199" s="16">
        <v>22192047</v>
      </c>
      <c r="C1199" s="16" t="s">
        <v>3322</v>
      </c>
      <c r="D1199" s="19">
        <v>44442</v>
      </c>
      <c r="E1199" s="16" t="s">
        <v>3323</v>
      </c>
      <c r="F1199" s="16">
        <v>46436928</v>
      </c>
      <c r="G1199" s="16" t="s">
        <v>3324</v>
      </c>
      <c r="H1199" s="17">
        <v>38</v>
      </c>
      <c r="I1199" s="102">
        <v>1</v>
      </c>
      <c r="J1199" s="121"/>
    </row>
    <row r="1200" spans="1:10" ht="13.2">
      <c r="A1200" s="16" t="s">
        <v>1963</v>
      </c>
      <c r="B1200" s="16">
        <v>22192047</v>
      </c>
      <c r="C1200" s="16" t="s">
        <v>3325</v>
      </c>
      <c r="D1200" s="19">
        <v>44447</v>
      </c>
      <c r="E1200" s="16" t="s">
        <v>3326</v>
      </c>
      <c r="F1200" s="16">
        <v>46436928</v>
      </c>
      <c r="G1200" s="16" t="s">
        <v>3324</v>
      </c>
      <c r="H1200" s="17">
        <v>45</v>
      </c>
      <c r="I1200" s="102">
        <v>1</v>
      </c>
      <c r="J1200" s="121"/>
    </row>
    <row r="1201" spans="1:10" ht="13.2">
      <c r="A1201" s="16" t="s">
        <v>1963</v>
      </c>
      <c r="B1201" s="16">
        <v>22192047</v>
      </c>
      <c r="C1201" s="16" t="s">
        <v>3327</v>
      </c>
      <c r="D1201" s="19">
        <v>44454</v>
      </c>
      <c r="E1201" s="16" t="s">
        <v>3328</v>
      </c>
      <c r="F1201" s="16">
        <v>46436928</v>
      </c>
      <c r="G1201" s="16" t="s">
        <v>3324</v>
      </c>
      <c r="H1201" s="17">
        <v>15</v>
      </c>
      <c r="I1201" s="102">
        <v>1</v>
      </c>
      <c r="J1201" s="121"/>
    </row>
    <row r="1202" spans="1:10" ht="13.2">
      <c r="A1202" s="16" t="s">
        <v>1963</v>
      </c>
      <c r="B1202" s="16">
        <v>22192047</v>
      </c>
      <c r="C1202" s="16">
        <v>1650</v>
      </c>
      <c r="D1202" s="19">
        <v>44462</v>
      </c>
      <c r="E1202" s="16" t="s">
        <v>3329</v>
      </c>
      <c r="F1202" s="16">
        <v>35853891</v>
      </c>
      <c r="G1202" s="16" t="s">
        <v>3330</v>
      </c>
      <c r="H1202" s="17">
        <v>21</v>
      </c>
      <c r="I1202" s="102">
        <v>1</v>
      </c>
      <c r="J1202" s="121"/>
    </row>
    <row r="1203" spans="1:10" ht="20.399999999999999">
      <c r="A1203" s="16" t="s">
        <v>1963</v>
      </c>
      <c r="B1203" s="16">
        <v>22192047</v>
      </c>
      <c r="C1203" s="16" t="s">
        <v>3331</v>
      </c>
      <c r="D1203" s="19">
        <v>44462</v>
      </c>
      <c r="E1203" s="16" t="s">
        <v>3332</v>
      </c>
      <c r="F1203" s="16">
        <v>46436928</v>
      </c>
      <c r="G1203" s="16" t="s">
        <v>3324</v>
      </c>
      <c r="H1203" s="17">
        <v>135</v>
      </c>
      <c r="I1203" s="102">
        <v>1</v>
      </c>
      <c r="J1203" s="121"/>
    </row>
    <row r="1204" spans="1:10" ht="13.2">
      <c r="A1204" s="16" t="s">
        <v>1963</v>
      </c>
      <c r="B1204" s="16">
        <v>22192047</v>
      </c>
      <c r="C1204" s="16">
        <v>2086</v>
      </c>
      <c r="D1204" s="19">
        <v>44468</v>
      </c>
      <c r="E1204" s="16" t="s">
        <v>3329</v>
      </c>
      <c r="F1204" s="16">
        <v>35853891</v>
      </c>
      <c r="G1204" s="16" t="s">
        <v>3330</v>
      </c>
      <c r="H1204" s="17">
        <v>21</v>
      </c>
      <c r="I1204" s="102">
        <v>1</v>
      </c>
      <c r="J1204" s="121"/>
    </row>
    <row r="1205" spans="1:10" ht="13.2">
      <c r="A1205" s="16" t="s">
        <v>1963</v>
      </c>
      <c r="B1205" s="16">
        <v>22192047</v>
      </c>
      <c r="C1205" s="16">
        <v>2053</v>
      </c>
      <c r="D1205" s="19">
        <v>44468</v>
      </c>
      <c r="E1205" s="16" t="s">
        <v>3329</v>
      </c>
      <c r="F1205" s="16">
        <v>35853891</v>
      </c>
      <c r="G1205" s="16" t="s">
        <v>3330</v>
      </c>
      <c r="H1205" s="17">
        <v>21</v>
      </c>
      <c r="I1205" s="102">
        <v>1</v>
      </c>
      <c r="J1205" s="121"/>
    </row>
    <row r="1206" spans="1:10" ht="13.2">
      <c r="A1206" s="16" t="s">
        <v>1963</v>
      </c>
      <c r="B1206" s="16">
        <v>22192047</v>
      </c>
      <c r="C1206" s="16">
        <v>20210006</v>
      </c>
      <c r="D1206" s="19">
        <v>44498</v>
      </c>
      <c r="E1206" s="16" t="s">
        <v>3333</v>
      </c>
      <c r="F1206" s="16">
        <v>42131405</v>
      </c>
      <c r="G1206" s="16" t="s">
        <v>3305</v>
      </c>
      <c r="H1206" s="17">
        <v>650</v>
      </c>
      <c r="I1206" s="102">
        <v>1</v>
      </c>
      <c r="J1206" s="121"/>
    </row>
    <row r="1207" spans="1:10" ht="13.2">
      <c r="A1207" s="16" t="s">
        <v>1963</v>
      </c>
      <c r="B1207" s="16"/>
      <c r="C1207" s="16"/>
      <c r="D1207" s="19"/>
      <c r="E1207" s="16" t="s">
        <v>1940</v>
      </c>
      <c r="F1207" s="16" t="s">
        <v>3334</v>
      </c>
      <c r="G1207" s="16" t="s">
        <v>3335</v>
      </c>
      <c r="H1207" s="17"/>
      <c r="I1207" s="102">
        <v>1</v>
      </c>
      <c r="J1207" s="121"/>
    </row>
    <row r="1208" spans="1:10" ht="13.2">
      <c r="A1208" s="16" t="s">
        <v>1963</v>
      </c>
      <c r="B1208" s="16">
        <v>22192048</v>
      </c>
      <c r="C1208" s="16">
        <v>20210310</v>
      </c>
      <c r="D1208" s="19">
        <v>44260</v>
      </c>
      <c r="E1208" s="16" t="s">
        <v>3336</v>
      </c>
      <c r="F1208" s="16">
        <v>36416738</v>
      </c>
      <c r="G1208" s="16" t="s">
        <v>3337</v>
      </c>
      <c r="H1208" s="17">
        <v>1014.48</v>
      </c>
      <c r="I1208" s="102">
        <v>1</v>
      </c>
      <c r="J1208" s="121"/>
    </row>
    <row r="1209" spans="1:10" ht="20.399999999999999">
      <c r="A1209" s="16" t="s">
        <v>1963</v>
      </c>
      <c r="B1209" s="16">
        <v>22192048</v>
      </c>
      <c r="C1209" s="16" t="s">
        <v>3338</v>
      </c>
      <c r="D1209" s="19">
        <v>44284</v>
      </c>
      <c r="E1209" s="16" t="s">
        <v>3339</v>
      </c>
      <c r="F1209" s="16">
        <v>50958984</v>
      </c>
      <c r="G1209" s="16" t="s">
        <v>3340</v>
      </c>
      <c r="H1209" s="17">
        <v>2500</v>
      </c>
      <c r="I1209" s="102">
        <v>1</v>
      </c>
      <c r="J1209" s="121"/>
    </row>
    <row r="1210" spans="1:10" ht="20.399999999999999">
      <c r="A1210" s="16" t="s">
        <v>1963</v>
      </c>
      <c r="B1210" s="16">
        <v>22192048</v>
      </c>
      <c r="C1210" s="16" t="s">
        <v>3341</v>
      </c>
      <c r="D1210" s="19">
        <v>44287</v>
      </c>
      <c r="E1210" s="16" t="s">
        <v>3339</v>
      </c>
      <c r="F1210" s="16">
        <v>50958984</v>
      </c>
      <c r="G1210" s="16" t="s">
        <v>3340</v>
      </c>
      <c r="H1210" s="17">
        <v>1574.52</v>
      </c>
      <c r="I1210" s="102">
        <v>1</v>
      </c>
      <c r="J1210" s="121"/>
    </row>
    <row r="1211" spans="1:10" ht="13.2">
      <c r="A1211" s="16" t="s">
        <v>1963</v>
      </c>
      <c r="B1211" s="16"/>
      <c r="C1211" s="16"/>
      <c r="D1211" s="19"/>
      <c r="E1211" s="16" t="s">
        <v>1940</v>
      </c>
      <c r="F1211" s="16" t="s">
        <v>3342</v>
      </c>
      <c r="G1211" s="16" t="s">
        <v>3343</v>
      </c>
      <c r="H1211" s="17"/>
      <c r="I1211" s="102">
        <v>1</v>
      </c>
      <c r="J1211" s="121"/>
    </row>
    <row r="1212" spans="1:10" ht="20.399999999999999">
      <c r="A1212" s="16" t="s">
        <v>1963</v>
      </c>
      <c r="B1212" s="16">
        <v>22192049</v>
      </c>
      <c r="C1212" s="16">
        <v>1787028</v>
      </c>
      <c r="D1212" s="19">
        <v>44259</v>
      </c>
      <c r="E1212" s="16" t="s">
        <v>3344</v>
      </c>
      <c r="F1212" s="16" t="s">
        <v>3345</v>
      </c>
      <c r="G1212" s="16" t="s">
        <v>3346</v>
      </c>
      <c r="H1212" s="17">
        <v>990</v>
      </c>
      <c r="I1212" s="102">
        <v>1</v>
      </c>
      <c r="J1212" s="121"/>
    </row>
    <row r="1213" spans="1:10" ht="13.2">
      <c r="A1213" s="16" t="s">
        <v>1963</v>
      </c>
      <c r="B1213" s="16">
        <v>22192049</v>
      </c>
      <c r="C1213" s="16">
        <v>74210012</v>
      </c>
      <c r="D1213" s="19">
        <v>44244</v>
      </c>
      <c r="E1213" s="16" t="s">
        <v>3347</v>
      </c>
      <c r="F1213" s="16">
        <v>6223524</v>
      </c>
      <c r="G1213" s="16" t="s">
        <v>2478</v>
      </c>
      <c r="H1213" s="17">
        <v>260.86</v>
      </c>
      <c r="I1213" s="102">
        <v>1</v>
      </c>
      <c r="J1213" s="121"/>
    </row>
    <row r="1214" spans="1:10" ht="20.399999999999999">
      <c r="A1214" s="16" t="s">
        <v>1963</v>
      </c>
      <c r="B1214" s="16">
        <v>22192049</v>
      </c>
      <c r="C1214" s="16">
        <v>10592</v>
      </c>
      <c r="D1214" s="19">
        <v>44496</v>
      </c>
      <c r="E1214" s="16" t="s">
        <v>3348</v>
      </c>
      <c r="F1214" s="16">
        <v>31638759</v>
      </c>
      <c r="G1214" s="16" t="s">
        <v>3349</v>
      </c>
      <c r="H1214" s="17">
        <v>2700</v>
      </c>
      <c r="I1214" s="102">
        <v>1</v>
      </c>
      <c r="J1214" s="121"/>
    </row>
    <row r="1215" spans="1:10" ht="13.2">
      <c r="A1215" s="16" t="s">
        <v>1963</v>
      </c>
      <c r="B1215" s="16">
        <v>22192049</v>
      </c>
      <c r="C1215" s="16">
        <v>74210067</v>
      </c>
      <c r="D1215" s="19">
        <v>44368</v>
      </c>
      <c r="E1215" s="16" t="s">
        <v>3350</v>
      </c>
      <c r="F1215" s="16">
        <v>6223524</v>
      </c>
      <c r="G1215" s="16" t="s">
        <v>2478</v>
      </c>
      <c r="H1215" s="17">
        <v>402.43</v>
      </c>
      <c r="I1215" s="102">
        <v>1</v>
      </c>
      <c r="J1215" s="121"/>
    </row>
    <row r="1216" spans="1:10" ht="13.2">
      <c r="A1216" s="16" t="s">
        <v>1963</v>
      </c>
      <c r="B1216" s="16">
        <v>22192049</v>
      </c>
      <c r="C1216" s="16">
        <v>74210152</v>
      </c>
      <c r="D1216" s="19">
        <v>44469</v>
      </c>
      <c r="E1216" s="16" t="s">
        <v>3351</v>
      </c>
      <c r="F1216" s="16">
        <v>6223524</v>
      </c>
      <c r="G1216" s="16" t="s">
        <v>2478</v>
      </c>
      <c r="H1216" s="17">
        <v>346.84</v>
      </c>
      <c r="I1216" s="102">
        <v>1</v>
      </c>
      <c r="J1216" s="121"/>
    </row>
    <row r="1217" spans="1:10" ht="13.2">
      <c r="A1217" s="16" t="s">
        <v>1963</v>
      </c>
      <c r="B1217" s="16">
        <v>22192049</v>
      </c>
      <c r="C1217" s="16">
        <v>20210677</v>
      </c>
      <c r="D1217" s="19">
        <v>44421</v>
      </c>
      <c r="E1217" s="16" t="s">
        <v>3352</v>
      </c>
      <c r="F1217" s="16">
        <v>36531154</v>
      </c>
      <c r="G1217" s="16" t="s">
        <v>2945</v>
      </c>
      <c r="H1217" s="17">
        <v>122.18</v>
      </c>
      <c r="I1217" s="102">
        <v>1</v>
      </c>
      <c r="J1217" s="121"/>
    </row>
    <row r="1218" spans="1:10" ht="13.2">
      <c r="A1218" s="16" t="s">
        <v>1963</v>
      </c>
      <c r="B1218" s="16">
        <v>22192049</v>
      </c>
      <c r="C1218" s="16">
        <v>20210612</v>
      </c>
      <c r="D1218" s="19">
        <v>44399</v>
      </c>
      <c r="E1218" s="16" t="s">
        <v>3353</v>
      </c>
      <c r="F1218" s="16">
        <v>36531154</v>
      </c>
      <c r="G1218" s="16" t="s">
        <v>2945</v>
      </c>
      <c r="H1218" s="17">
        <v>98.6</v>
      </c>
      <c r="I1218" s="102">
        <v>1</v>
      </c>
      <c r="J1218" s="121"/>
    </row>
    <row r="1219" spans="1:10" ht="13.2">
      <c r="A1219" s="16" t="s">
        <v>1963</v>
      </c>
      <c r="B1219" s="16">
        <v>22192049</v>
      </c>
      <c r="C1219" s="16">
        <v>220003</v>
      </c>
      <c r="D1219" s="19">
        <v>44397</v>
      </c>
      <c r="E1219" s="16" t="s">
        <v>3354</v>
      </c>
      <c r="F1219" s="16">
        <v>46968563</v>
      </c>
      <c r="G1219" s="16" t="s">
        <v>3355</v>
      </c>
      <c r="H1219" s="17">
        <v>126.06</v>
      </c>
      <c r="I1219" s="102">
        <v>1</v>
      </c>
      <c r="J1219" s="121"/>
    </row>
    <row r="1220" spans="1:10" ht="13.2">
      <c r="A1220" s="16" t="s">
        <v>1963</v>
      </c>
      <c r="B1220" s="16">
        <v>22192049</v>
      </c>
      <c r="C1220" s="16">
        <v>220006</v>
      </c>
      <c r="D1220" s="19">
        <v>44438</v>
      </c>
      <c r="E1220" s="16" t="s">
        <v>3354</v>
      </c>
      <c r="F1220" s="16">
        <v>46968563</v>
      </c>
      <c r="G1220" s="16" t="s">
        <v>3355</v>
      </c>
      <c r="H1220" s="17">
        <v>63.03</v>
      </c>
      <c r="I1220" s="102">
        <v>1</v>
      </c>
      <c r="J1220" s="121"/>
    </row>
    <row r="1221" spans="1:10" ht="13.2">
      <c r="A1221" s="16" t="s">
        <v>1963</v>
      </c>
      <c r="B1221" s="16"/>
      <c r="C1221" s="16"/>
      <c r="D1221" s="19"/>
      <c r="E1221" s="16" t="s">
        <v>1940</v>
      </c>
      <c r="F1221" s="16" t="s">
        <v>3356</v>
      </c>
      <c r="G1221" s="16" t="s">
        <v>3357</v>
      </c>
      <c r="H1221" s="17"/>
      <c r="I1221" s="102">
        <v>1</v>
      </c>
      <c r="J1221" s="121"/>
    </row>
    <row r="1222" spans="1:10" ht="13.2">
      <c r="A1222" s="16" t="s">
        <v>1963</v>
      </c>
      <c r="B1222" s="16">
        <v>22192050</v>
      </c>
      <c r="C1222" s="16">
        <v>7293944107</v>
      </c>
      <c r="D1222" s="19">
        <v>44210</v>
      </c>
      <c r="E1222" s="16" t="s">
        <v>3358</v>
      </c>
      <c r="F1222" s="16">
        <v>44483767</v>
      </c>
      <c r="G1222" s="16" t="s">
        <v>3359</v>
      </c>
      <c r="H1222" s="17">
        <v>67.2</v>
      </c>
      <c r="I1222" s="102">
        <v>1</v>
      </c>
      <c r="J1222" s="121"/>
    </row>
    <row r="1223" spans="1:10" ht="13.2">
      <c r="A1223" s="16" t="s">
        <v>1963</v>
      </c>
      <c r="B1223" s="16">
        <v>22192050</v>
      </c>
      <c r="C1223" s="16">
        <v>2000058</v>
      </c>
      <c r="D1223" s="19">
        <v>44225</v>
      </c>
      <c r="E1223" s="16" t="s">
        <v>3360</v>
      </c>
      <c r="F1223" s="16">
        <v>45645701</v>
      </c>
      <c r="G1223" s="16" t="s">
        <v>3361</v>
      </c>
      <c r="H1223" s="17">
        <v>472</v>
      </c>
      <c r="I1223" s="102">
        <v>1</v>
      </c>
      <c r="J1223" s="121"/>
    </row>
    <row r="1224" spans="1:10" ht="13.2">
      <c r="A1224" s="16" t="s">
        <v>1963</v>
      </c>
      <c r="B1224" s="16">
        <v>22192050</v>
      </c>
      <c r="C1224" s="16">
        <v>1312000715</v>
      </c>
      <c r="D1224" s="19">
        <v>44237</v>
      </c>
      <c r="E1224" s="16" t="s">
        <v>3362</v>
      </c>
      <c r="F1224" s="16">
        <v>35514035</v>
      </c>
      <c r="G1224" s="16" t="s">
        <v>3363</v>
      </c>
      <c r="H1224" s="17">
        <v>549.79999999999995</v>
      </c>
      <c r="I1224" s="102">
        <v>1</v>
      </c>
      <c r="J1224" s="121"/>
    </row>
    <row r="1225" spans="1:10" ht="13.2">
      <c r="A1225" s="16" t="s">
        <v>1963</v>
      </c>
      <c r="B1225" s="16">
        <v>22192050</v>
      </c>
      <c r="C1225" s="16">
        <v>2100007</v>
      </c>
      <c r="D1225" s="19">
        <v>44348</v>
      </c>
      <c r="E1225" s="16" t="s">
        <v>2032</v>
      </c>
      <c r="F1225" s="16">
        <v>45645701</v>
      </c>
      <c r="G1225" s="16" t="s">
        <v>3361</v>
      </c>
      <c r="H1225" s="17">
        <v>727</v>
      </c>
      <c r="I1225" s="102">
        <v>1</v>
      </c>
      <c r="J1225" s="121"/>
    </row>
    <row r="1226" spans="1:10" ht="13.2">
      <c r="A1226" s="16" t="s">
        <v>1963</v>
      </c>
      <c r="B1226" s="16">
        <v>22192050</v>
      </c>
      <c r="C1226" s="16">
        <v>2100018</v>
      </c>
      <c r="D1226" s="19">
        <v>44392</v>
      </c>
      <c r="E1226" s="16" t="s">
        <v>2033</v>
      </c>
      <c r="F1226" s="16">
        <v>45645701</v>
      </c>
      <c r="G1226" s="16" t="s">
        <v>3361</v>
      </c>
      <c r="H1226" s="17">
        <v>1007</v>
      </c>
      <c r="I1226" s="102">
        <v>1</v>
      </c>
      <c r="J1226" s="121"/>
    </row>
    <row r="1227" spans="1:10" ht="13.2">
      <c r="A1227" s="16" t="s">
        <v>1963</v>
      </c>
      <c r="B1227" s="16">
        <v>22192050</v>
      </c>
      <c r="C1227" s="16">
        <v>2100005</v>
      </c>
      <c r="D1227" s="19">
        <v>44348</v>
      </c>
      <c r="E1227" s="16" t="s">
        <v>2031</v>
      </c>
      <c r="F1227" s="16">
        <v>45645701</v>
      </c>
      <c r="G1227" s="16" t="s">
        <v>3361</v>
      </c>
      <c r="H1227" s="17">
        <v>175</v>
      </c>
      <c r="I1227" s="102">
        <v>1</v>
      </c>
      <c r="J1227" s="121"/>
    </row>
    <row r="1228" spans="1:10" ht="13.2">
      <c r="A1228" s="16" t="s">
        <v>1963</v>
      </c>
      <c r="B1228" s="16">
        <v>22192050</v>
      </c>
      <c r="C1228" s="16">
        <v>2100019</v>
      </c>
      <c r="D1228" s="19">
        <v>44420</v>
      </c>
      <c r="E1228" s="16" t="s">
        <v>2034</v>
      </c>
      <c r="F1228" s="16">
        <v>45645701</v>
      </c>
      <c r="G1228" s="16" t="s">
        <v>3361</v>
      </c>
      <c r="H1228" s="17">
        <v>622</v>
      </c>
      <c r="I1228" s="102">
        <v>1</v>
      </c>
      <c r="J1228" s="121"/>
    </row>
    <row r="1229" spans="1:10" ht="13.2">
      <c r="A1229" s="16" t="s">
        <v>1963</v>
      </c>
      <c r="B1229" s="16">
        <v>22192050</v>
      </c>
      <c r="C1229" s="16">
        <v>2100030</v>
      </c>
      <c r="D1229" s="19">
        <v>44445</v>
      </c>
      <c r="E1229" s="16" t="s">
        <v>2041</v>
      </c>
      <c r="F1229" s="16">
        <v>45645701</v>
      </c>
      <c r="G1229" s="16" t="s">
        <v>3361</v>
      </c>
      <c r="H1229" s="17">
        <v>558</v>
      </c>
      <c r="I1229" s="102">
        <v>1</v>
      </c>
      <c r="J1229" s="121"/>
    </row>
    <row r="1230" spans="1:10" ht="13.2">
      <c r="A1230" s="16" t="s">
        <v>1963</v>
      </c>
      <c r="B1230" s="16">
        <v>22192050</v>
      </c>
      <c r="C1230" s="16">
        <v>2100019</v>
      </c>
      <c r="D1230" s="19">
        <v>44470</v>
      </c>
      <c r="E1230" s="16" t="s">
        <v>2042</v>
      </c>
      <c r="F1230" s="16">
        <v>45645701</v>
      </c>
      <c r="G1230" s="16" t="s">
        <v>3361</v>
      </c>
      <c r="H1230" s="17">
        <v>843</v>
      </c>
      <c r="I1230" s="102">
        <v>1</v>
      </c>
      <c r="J1230" s="121"/>
    </row>
    <row r="1231" spans="1:10" ht="13.2">
      <c r="A1231" s="16" t="s">
        <v>1963</v>
      </c>
      <c r="B1231" s="16"/>
      <c r="C1231" s="16"/>
      <c r="D1231" s="19"/>
      <c r="E1231" s="16" t="s">
        <v>1940</v>
      </c>
      <c r="F1231" s="16" t="s">
        <v>3364</v>
      </c>
      <c r="G1231" s="16" t="s">
        <v>3365</v>
      </c>
      <c r="H1231" s="17"/>
      <c r="I1231" s="102">
        <v>1</v>
      </c>
      <c r="J1231" s="121"/>
    </row>
    <row r="1232" spans="1:10" ht="13.2">
      <c r="A1232" s="16" t="s">
        <v>1963</v>
      </c>
      <c r="B1232" s="16">
        <v>22192051</v>
      </c>
      <c r="C1232" s="16">
        <v>3200002775</v>
      </c>
      <c r="D1232" s="19">
        <v>44217</v>
      </c>
      <c r="E1232" s="16" t="s">
        <v>3366</v>
      </c>
      <c r="F1232" s="16">
        <v>397610</v>
      </c>
      <c r="G1232" s="16" t="s">
        <v>3367</v>
      </c>
      <c r="H1232" s="17">
        <v>979.22</v>
      </c>
      <c r="I1232" s="102">
        <v>1</v>
      </c>
      <c r="J1232" s="121"/>
    </row>
    <row r="1233" spans="1:10" ht="13.2">
      <c r="A1233" s="16" t="s">
        <v>1963</v>
      </c>
      <c r="B1233" s="16">
        <v>22192051</v>
      </c>
      <c r="C1233" s="16">
        <v>9210000032</v>
      </c>
      <c r="D1233" s="19">
        <v>44285</v>
      </c>
      <c r="E1233" s="16" t="s">
        <v>3368</v>
      </c>
      <c r="F1233" s="16">
        <v>397610</v>
      </c>
      <c r="G1233" s="16" t="s">
        <v>3367</v>
      </c>
      <c r="H1233" s="17">
        <v>1500</v>
      </c>
      <c r="I1233" s="102">
        <v>1</v>
      </c>
      <c r="J1233" s="121"/>
    </row>
    <row r="1234" spans="1:10" ht="13.2">
      <c r="A1234" s="16" t="s">
        <v>1963</v>
      </c>
      <c r="B1234" s="16">
        <v>22192051</v>
      </c>
      <c r="C1234" s="16">
        <v>9210000083</v>
      </c>
      <c r="D1234" s="19">
        <v>44398</v>
      </c>
      <c r="E1234" s="16" t="s">
        <v>3369</v>
      </c>
      <c r="F1234" s="16">
        <v>397610</v>
      </c>
      <c r="G1234" s="16" t="s">
        <v>3367</v>
      </c>
      <c r="H1234" s="17">
        <v>1209.78</v>
      </c>
      <c r="I1234" s="102">
        <v>1</v>
      </c>
      <c r="J1234" s="121"/>
    </row>
    <row r="1235" spans="1:10" ht="13.2">
      <c r="A1235" s="16" t="s">
        <v>1963</v>
      </c>
      <c r="B1235" s="16">
        <v>22192051</v>
      </c>
      <c r="C1235" s="16">
        <v>9210000144</v>
      </c>
      <c r="D1235" s="19">
        <v>44503</v>
      </c>
      <c r="E1235" s="16" t="s">
        <v>3370</v>
      </c>
      <c r="F1235" s="16">
        <v>397610</v>
      </c>
      <c r="G1235" s="16" t="s">
        <v>3367</v>
      </c>
      <c r="H1235" s="17">
        <v>1250</v>
      </c>
      <c r="I1235" s="102">
        <v>1</v>
      </c>
      <c r="J1235" s="121"/>
    </row>
    <row r="1236" spans="1:10" ht="13.2">
      <c r="A1236" s="16" t="s">
        <v>1963</v>
      </c>
      <c r="B1236" s="16"/>
      <c r="C1236" s="16"/>
      <c r="D1236" s="19"/>
      <c r="E1236" s="16" t="s">
        <v>1940</v>
      </c>
      <c r="F1236" s="16" t="s">
        <v>3371</v>
      </c>
      <c r="G1236" s="16" t="s">
        <v>3372</v>
      </c>
      <c r="H1236" s="17"/>
      <c r="I1236" s="102">
        <v>1</v>
      </c>
      <c r="J1236" s="121"/>
    </row>
    <row r="1237" spans="1:10" ht="20.399999999999999">
      <c r="A1237" s="16" t="s">
        <v>1963</v>
      </c>
      <c r="B1237" s="16">
        <v>22192052</v>
      </c>
      <c r="C1237" s="16">
        <v>2021067</v>
      </c>
      <c r="D1237" s="19">
        <v>44342</v>
      </c>
      <c r="E1237" s="16" t="s">
        <v>3373</v>
      </c>
      <c r="F1237" s="16">
        <v>36849880</v>
      </c>
      <c r="G1237" s="16" t="s">
        <v>2018</v>
      </c>
      <c r="H1237" s="17">
        <v>1232</v>
      </c>
      <c r="I1237" s="102">
        <v>1</v>
      </c>
      <c r="J1237" s="121"/>
    </row>
    <row r="1238" spans="1:10" ht="20.399999999999999">
      <c r="A1238" s="16" t="s">
        <v>1963</v>
      </c>
      <c r="B1238" s="16">
        <v>22192052</v>
      </c>
      <c r="C1238" s="16" t="s">
        <v>3374</v>
      </c>
      <c r="D1238" s="19">
        <v>44435</v>
      </c>
      <c r="E1238" s="16" t="s">
        <v>3375</v>
      </c>
      <c r="F1238" s="16">
        <v>34014721</v>
      </c>
      <c r="G1238" s="16" t="s">
        <v>3376</v>
      </c>
      <c r="H1238" s="17">
        <v>1210</v>
      </c>
      <c r="I1238" s="102">
        <v>1</v>
      </c>
      <c r="J1238" s="121"/>
    </row>
    <row r="1239" spans="1:10" ht="20.399999999999999">
      <c r="A1239" s="16" t="s">
        <v>1963</v>
      </c>
      <c r="B1239" s="16">
        <v>22192052</v>
      </c>
      <c r="C1239" s="16">
        <v>21107</v>
      </c>
      <c r="D1239" s="19">
        <v>44430</v>
      </c>
      <c r="E1239" s="16" t="s">
        <v>3377</v>
      </c>
      <c r="F1239" s="16">
        <v>51474921</v>
      </c>
      <c r="G1239" s="16" t="s">
        <v>3378</v>
      </c>
      <c r="H1239" s="17">
        <v>650</v>
      </c>
      <c r="I1239" s="102">
        <v>1</v>
      </c>
      <c r="J1239" s="121"/>
    </row>
    <row r="1240" spans="1:10" ht="20.399999999999999">
      <c r="A1240" s="16" t="s">
        <v>1963</v>
      </c>
      <c r="B1240" s="16">
        <v>22192052</v>
      </c>
      <c r="C1240" s="16">
        <v>1020210003</v>
      </c>
      <c r="D1240" s="19">
        <v>44432</v>
      </c>
      <c r="E1240" s="16" t="s">
        <v>3379</v>
      </c>
      <c r="F1240" s="16">
        <v>53697651</v>
      </c>
      <c r="G1240" s="16" t="s">
        <v>3380</v>
      </c>
      <c r="H1240" s="17">
        <v>40</v>
      </c>
      <c r="I1240" s="102">
        <v>1</v>
      </c>
      <c r="J1240" s="121"/>
    </row>
    <row r="1241" spans="1:10" ht="30.6">
      <c r="A1241" s="16" t="s">
        <v>1963</v>
      </c>
      <c r="B1241" s="16">
        <v>22192052</v>
      </c>
      <c r="C1241" s="16">
        <v>212001931</v>
      </c>
      <c r="D1241" s="19">
        <v>44414</v>
      </c>
      <c r="E1241" s="16" t="s">
        <v>3381</v>
      </c>
      <c r="F1241" s="16">
        <v>36556858</v>
      </c>
      <c r="G1241" s="16" t="s">
        <v>3382</v>
      </c>
      <c r="H1241" s="17">
        <v>102.44</v>
      </c>
      <c r="I1241" s="102">
        <v>1</v>
      </c>
      <c r="J1241" s="121"/>
    </row>
    <row r="1242" spans="1:10" ht="20.399999999999999">
      <c r="A1242" s="16" t="s">
        <v>1963</v>
      </c>
      <c r="B1242" s="16">
        <v>22192052</v>
      </c>
      <c r="C1242" s="16">
        <v>2021164</v>
      </c>
      <c r="D1242" s="19">
        <v>44465</v>
      </c>
      <c r="E1242" s="16" t="s">
        <v>3383</v>
      </c>
      <c r="F1242" s="16">
        <v>36849880</v>
      </c>
      <c r="G1242" s="16" t="s">
        <v>2018</v>
      </c>
      <c r="H1242" s="17">
        <v>1213.56</v>
      </c>
      <c r="I1242" s="102">
        <v>1</v>
      </c>
      <c r="J1242" s="121"/>
    </row>
    <row r="1243" spans="1:10" ht="13.2">
      <c r="A1243" s="16" t="s">
        <v>1963</v>
      </c>
      <c r="B1243" s="16">
        <v>22192052</v>
      </c>
      <c r="C1243" s="16">
        <v>21251</v>
      </c>
      <c r="D1243" s="19">
        <v>44461</v>
      </c>
      <c r="E1243" s="16" t="s">
        <v>3384</v>
      </c>
      <c r="F1243" s="16">
        <v>51474921</v>
      </c>
      <c r="G1243" s="16" t="s">
        <v>3378</v>
      </c>
      <c r="H1243" s="17">
        <v>447</v>
      </c>
      <c r="I1243" s="102">
        <v>1</v>
      </c>
      <c r="J1243" s="121"/>
    </row>
    <row r="1244" spans="1:10" ht="13.2">
      <c r="A1244" s="16" t="s">
        <v>1963</v>
      </c>
      <c r="B1244" s="16">
        <v>22192052</v>
      </c>
      <c r="C1244" s="16">
        <v>1020210011</v>
      </c>
      <c r="D1244" s="19">
        <v>44468</v>
      </c>
      <c r="E1244" s="16" t="s">
        <v>3385</v>
      </c>
      <c r="F1244" s="16">
        <v>53697651</v>
      </c>
      <c r="G1244" s="16" t="s">
        <v>3380</v>
      </c>
      <c r="H1244" s="17">
        <v>30</v>
      </c>
      <c r="I1244" s="102">
        <v>1</v>
      </c>
      <c r="J1244" s="121"/>
    </row>
    <row r="1245" spans="1:10" ht="13.2">
      <c r="A1245" s="16" t="s">
        <v>1963</v>
      </c>
      <c r="B1245" s="16"/>
      <c r="C1245" s="16"/>
      <c r="D1245" s="19"/>
      <c r="E1245" s="16" t="s">
        <v>1940</v>
      </c>
      <c r="F1245" s="16" t="s">
        <v>3386</v>
      </c>
      <c r="G1245" s="16" t="s">
        <v>3387</v>
      </c>
      <c r="H1245" s="17"/>
      <c r="I1245" s="102">
        <v>1</v>
      </c>
      <c r="J1245" s="121"/>
    </row>
    <row r="1246" spans="1:10" ht="13.2">
      <c r="A1246" s="16" t="s">
        <v>1963</v>
      </c>
      <c r="B1246" s="16">
        <v>22192053</v>
      </c>
      <c r="C1246" s="16">
        <v>120002020</v>
      </c>
      <c r="D1246" s="19">
        <v>44208</v>
      </c>
      <c r="E1246" s="16" t="s">
        <v>3388</v>
      </c>
      <c r="F1246" s="16">
        <v>50691112</v>
      </c>
      <c r="G1246" s="16" t="s">
        <v>3389</v>
      </c>
      <c r="H1246" s="17">
        <v>216</v>
      </c>
      <c r="I1246" s="102">
        <v>1</v>
      </c>
      <c r="J1246" s="121"/>
    </row>
    <row r="1247" spans="1:10" ht="13.2">
      <c r="A1247" s="16" t="s">
        <v>1963</v>
      </c>
      <c r="B1247" s="16">
        <v>22192053</v>
      </c>
      <c r="C1247" s="16">
        <v>21000001</v>
      </c>
      <c r="D1247" s="19">
        <v>44244</v>
      </c>
      <c r="E1247" s="16" t="s">
        <v>3390</v>
      </c>
      <c r="F1247" s="16">
        <v>47441992</v>
      </c>
      <c r="G1247" s="16" t="s">
        <v>3391</v>
      </c>
      <c r="H1247" s="17">
        <v>200</v>
      </c>
      <c r="I1247" s="102">
        <v>1</v>
      </c>
      <c r="J1247" s="121"/>
    </row>
    <row r="1248" spans="1:10" ht="13.2">
      <c r="A1248" s="16" t="s">
        <v>1963</v>
      </c>
      <c r="B1248" s="16">
        <v>22192053</v>
      </c>
      <c r="C1248" s="16">
        <v>74210009</v>
      </c>
      <c r="D1248" s="19">
        <v>44231</v>
      </c>
      <c r="E1248" s="16" t="s">
        <v>3392</v>
      </c>
      <c r="F1248" s="16" t="s">
        <v>3393</v>
      </c>
      <c r="G1248" s="16" t="s">
        <v>2478</v>
      </c>
      <c r="H1248" s="17">
        <v>330.79</v>
      </c>
      <c r="I1248" s="102">
        <v>1</v>
      </c>
      <c r="J1248" s="121"/>
    </row>
    <row r="1249" spans="1:10" ht="13.2">
      <c r="A1249" s="16" t="s">
        <v>1963</v>
      </c>
      <c r="B1249" s="16">
        <v>22192053</v>
      </c>
      <c r="C1249" s="16">
        <v>40002021</v>
      </c>
      <c r="D1249" s="19">
        <v>44323</v>
      </c>
      <c r="E1249" s="16" t="s">
        <v>3394</v>
      </c>
      <c r="F1249" s="16">
        <v>50691112</v>
      </c>
      <c r="G1249" s="16" t="s">
        <v>3389</v>
      </c>
      <c r="H1249" s="17">
        <v>356</v>
      </c>
      <c r="I1249" s="102">
        <v>1</v>
      </c>
      <c r="J1249" s="121"/>
    </row>
    <row r="1250" spans="1:10" ht="13.2">
      <c r="A1250" s="16" t="s">
        <v>1963</v>
      </c>
      <c r="B1250" s="16">
        <v>22192053</v>
      </c>
      <c r="C1250" s="16">
        <v>30002021</v>
      </c>
      <c r="D1250" s="19">
        <v>44292</v>
      </c>
      <c r="E1250" s="16" t="s">
        <v>3395</v>
      </c>
      <c r="F1250" s="16">
        <v>50691112</v>
      </c>
      <c r="G1250" s="16" t="s">
        <v>3389</v>
      </c>
      <c r="H1250" s="17">
        <v>200</v>
      </c>
      <c r="I1250" s="102">
        <v>1</v>
      </c>
      <c r="J1250" s="121"/>
    </row>
    <row r="1251" spans="1:10" ht="13.2">
      <c r="A1251" s="16" t="s">
        <v>1963</v>
      </c>
      <c r="B1251" s="16">
        <v>22192053</v>
      </c>
      <c r="C1251" s="16">
        <v>1662101887</v>
      </c>
      <c r="D1251" s="19">
        <v>44263</v>
      </c>
      <c r="E1251" s="16" t="s">
        <v>3396</v>
      </c>
      <c r="F1251" s="16">
        <v>24235920</v>
      </c>
      <c r="G1251" s="16" t="s">
        <v>3397</v>
      </c>
      <c r="H1251" s="17">
        <v>365.21</v>
      </c>
      <c r="I1251" s="102">
        <v>1</v>
      </c>
      <c r="J1251" s="121"/>
    </row>
    <row r="1252" spans="1:10" ht="13.2">
      <c r="A1252" s="16" t="s">
        <v>1963</v>
      </c>
      <c r="B1252" s="16">
        <v>22192053</v>
      </c>
      <c r="C1252" s="16">
        <v>202122</v>
      </c>
      <c r="D1252" s="19">
        <v>44340</v>
      </c>
      <c r="E1252" s="16" t="s">
        <v>3398</v>
      </c>
      <c r="F1252" s="16">
        <v>34153136</v>
      </c>
      <c r="G1252" s="16" t="s">
        <v>2030</v>
      </c>
      <c r="H1252" s="17">
        <v>360</v>
      </c>
      <c r="I1252" s="102">
        <v>1</v>
      </c>
      <c r="J1252" s="121"/>
    </row>
    <row r="1253" spans="1:10" ht="13.2">
      <c r="A1253" s="16" t="s">
        <v>1963</v>
      </c>
      <c r="B1253" s="16">
        <v>22192053</v>
      </c>
      <c r="C1253" s="16">
        <v>202123</v>
      </c>
      <c r="D1253" s="19">
        <v>44357</v>
      </c>
      <c r="E1253" s="16" t="s">
        <v>3399</v>
      </c>
      <c r="F1253" s="16">
        <v>34153136</v>
      </c>
      <c r="G1253" s="16" t="s">
        <v>2030</v>
      </c>
      <c r="H1253" s="17">
        <v>150</v>
      </c>
      <c r="I1253" s="102">
        <v>1</v>
      </c>
      <c r="J1253" s="121"/>
    </row>
    <row r="1254" spans="1:10" ht="13.2">
      <c r="A1254" s="16" t="s">
        <v>1963</v>
      </c>
      <c r="B1254" s="16">
        <v>22192053</v>
      </c>
      <c r="C1254" s="16">
        <v>50002021</v>
      </c>
      <c r="D1254" s="19">
        <v>44357</v>
      </c>
      <c r="E1254" s="16" t="s">
        <v>3400</v>
      </c>
      <c r="F1254" s="16">
        <v>31103715</v>
      </c>
      <c r="G1254" s="16" t="s">
        <v>3389</v>
      </c>
      <c r="H1254" s="17">
        <v>456</v>
      </c>
      <c r="I1254" s="102">
        <v>1</v>
      </c>
      <c r="J1254" s="121"/>
    </row>
    <row r="1255" spans="1:10" ht="13.2">
      <c r="A1255" s="16" t="s">
        <v>1963</v>
      </c>
      <c r="B1255" s="16">
        <v>22192053</v>
      </c>
      <c r="C1255" s="16">
        <v>74210081</v>
      </c>
      <c r="D1255" s="19">
        <v>44364</v>
      </c>
      <c r="E1255" s="16" t="s">
        <v>3401</v>
      </c>
      <c r="F1255" s="16">
        <v>6223524</v>
      </c>
      <c r="G1255" s="16" t="s">
        <v>2478</v>
      </c>
      <c r="H1255" s="17">
        <v>374.76</v>
      </c>
      <c r="I1255" s="102">
        <v>1</v>
      </c>
      <c r="J1255" s="121"/>
    </row>
    <row r="1256" spans="1:10" ht="13.2">
      <c r="A1256" s="16" t="s">
        <v>1963</v>
      </c>
      <c r="B1256" s="16">
        <v>22192053</v>
      </c>
      <c r="C1256" s="16">
        <v>60002021</v>
      </c>
      <c r="D1256" s="19">
        <v>44383</v>
      </c>
      <c r="E1256" s="16" t="s">
        <v>3402</v>
      </c>
      <c r="F1256" s="16">
        <v>31103715</v>
      </c>
      <c r="G1256" s="16" t="s">
        <v>3389</v>
      </c>
      <c r="H1256" s="17">
        <v>276</v>
      </c>
      <c r="I1256" s="102">
        <v>1</v>
      </c>
      <c r="J1256" s="121"/>
    </row>
    <row r="1257" spans="1:10" ht="20.399999999999999">
      <c r="A1257" s="16" t="s">
        <v>1963</v>
      </c>
      <c r="B1257" s="16">
        <v>22192053</v>
      </c>
      <c r="C1257" s="16">
        <v>221095</v>
      </c>
      <c r="D1257" s="19">
        <v>44389</v>
      </c>
      <c r="E1257" s="16" t="s">
        <v>3403</v>
      </c>
      <c r="F1257" s="16">
        <v>36806463</v>
      </c>
      <c r="G1257" s="16" t="s">
        <v>3404</v>
      </c>
      <c r="H1257" s="17">
        <v>75</v>
      </c>
      <c r="I1257" s="102">
        <v>1</v>
      </c>
      <c r="J1257" s="121"/>
    </row>
    <row r="1258" spans="1:10" ht="13.2">
      <c r="A1258" s="16" t="s">
        <v>1963</v>
      </c>
      <c r="B1258" s="16">
        <v>22192053</v>
      </c>
      <c r="C1258" s="16">
        <v>70002021</v>
      </c>
      <c r="D1258" s="19">
        <v>44419</v>
      </c>
      <c r="E1258" s="16" t="s">
        <v>3405</v>
      </c>
      <c r="F1258" s="16">
        <v>31103715</v>
      </c>
      <c r="G1258" s="16" t="s">
        <v>3389</v>
      </c>
      <c r="H1258" s="17">
        <v>332</v>
      </c>
      <c r="I1258" s="102">
        <v>1</v>
      </c>
      <c r="J1258" s="121"/>
    </row>
    <row r="1259" spans="1:10" ht="20.399999999999999">
      <c r="A1259" s="16" t="s">
        <v>1963</v>
      </c>
      <c r="B1259" s="16">
        <v>22192053</v>
      </c>
      <c r="C1259" s="16">
        <v>8000201</v>
      </c>
      <c r="D1259" s="19">
        <v>44442</v>
      </c>
      <c r="E1259" s="16" t="s">
        <v>3406</v>
      </c>
      <c r="F1259" s="16">
        <v>31103715</v>
      </c>
      <c r="G1259" s="16" t="s">
        <v>3389</v>
      </c>
      <c r="H1259" s="17">
        <v>464</v>
      </c>
      <c r="I1259" s="102">
        <v>1</v>
      </c>
      <c r="J1259" s="121"/>
    </row>
    <row r="1260" spans="1:10" ht="13.2">
      <c r="A1260" s="16" t="s">
        <v>1963</v>
      </c>
      <c r="B1260" s="16">
        <v>22192053</v>
      </c>
      <c r="C1260" s="16">
        <v>74210143</v>
      </c>
      <c r="D1260" s="19">
        <v>44442</v>
      </c>
      <c r="E1260" s="16" t="s">
        <v>3401</v>
      </c>
      <c r="F1260" s="16">
        <v>6223524</v>
      </c>
      <c r="G1260" s="16" t="s">
        <v>2478</v>
      </c>
      <c r="H1260" s="17">
        <v>374.76</v>
      </c>
      <c r="I1260" s="102">
        <v>1</v>
      </c>
      <c r="J1260" s="121"/>
    </row>
    <row r="1261" spans="1:10" ht="13.2">
      <c r="A1261" s="16" t="s">
        <v>1963</v>
      </c>
      <c r="B1261" s="16">
        <v>22192053</v>
      </c>
      <c r="C1261" s="16">
        <v>202109010</v>
      </c>
      <c r="D1261" s="19">
        <v>44459</v>
      </c>
      <c r="E1261" s="16" t="s">
        <v>3407</v>
      </c>
      <c r="F1261" s="16">
        <v>36271071</v>
      </c>
      <c r="G1261" s="16" t="s">
        <v>3408</v>
      </c>
      <c r="H1261" s="17">
        <v>239.48</v>
      </c>
      <c r="I1261" s="102">
        <v>1</v>
      </c>
      <c r="J1261" s="121"/>
    </row>
    <row r="1262" spans="1:10" ht="20.399999999999999">
      <c r="A1262" s="16" t="s">
        <v>1963</v>
      </c>
      <c r="B1262" s="16"/>
      <c r="C1262" s="16"/>
      <c r="D1262" s="19"/>
      <c r="E1262" s="16" t="s">
        <v>1940</v>
      </c>
      <c r="F1262" s="16" t="s">
        <v>3409</v>
      </c>
      <c r="G1262" s="16" t="s">
        <v>3410</v>
      </c>
      <c r="H1262" s="17"/>
      <c r="I1262" s="102">
        <v>1</v>
      </c>
      <c r="J1262" s="121"/>
    </row>
    <row r="1263" spans="1:10" ht="13.2">
      <c r="A1263" s="16" t="s">
        <v>1963</v>
      </c>
      <c r="B1263" s="16">
        <v>22192054</v>
      </c>
      <c r="C1263" s="16">
        <v>20210325</v>
      </c>
      <c r="D1263" s="19">
        <v>44272</v>
      </c>
      <c r="E1263" s="16" t="s">
        <v>3411</v>
      </c>
      <c r="F1263" s="16">
        <v>36416738</v>
      </c>
      <c r="G1263" s="16" t="s">
        <v>3412</v>
      </c>
      <c r="H1263" s="17">
        <v>1055.04</v>
      </c>
      <c r="I1263" s="102">
        <v>1</v>
      </c>
      <c r="J1263" s="121"/>
    </row>
    <row r="1264" spans="1:10" ht="13.2">
      <c r="A1264" s="16" t="s">
        <v>1963</v>
      </c>
      <c r="B1264" s="16">
        <v>22192054</v>
      </c>
      <c r="C1264" s="16">
        <v>20110427</v>
      </c>
      <c r="D1264" s="19">
        <v>44311</v>
      </c>
      <c r="E1264" s="16" t="s">
        <v>3413</v>
      </c>
      <c r="F1264" s="16">
        <v>47089547</v>
      </c>
      <c r="G1264" s="16" t="s">
        <v>2457</v>
      </c>
      <c r="H1264" s="17">
        <v>125.9</v>
      </c>
      <c r="I1264" s="102">
        <v>1</v>
      </c>
      <c r="J1264" s="121"/>
    </row>
    <row r="1265" spans="1:10" ht="13.2">
      <c r="A1265" s="16" t="s">
        <v>1963</v>
      </c>
      <c r="B1265" s="16">
        <v>22192054</v>
      </c>
      <c r="C1265" s="16">
        <v>721</v>
      </c>
      <c r="D1265" s="19">
        <v>44322</v>
      </c>
      <c r="E1265" s="16" t="s">
        <v>3414</v>
      </c>
      <c r="F1265" s="16">
        <v>50842773</v>
      </c>
      <c r="G1265" s="16" t="s">
        <v>2436</v>
      </c>
      <c r="H1265" s="17">
        <v>2038.68</v>
      </c>
      <c r="I1265" s="102">
        <v>1</v>
      </c>
      <c r="J1265" s="121"/>
    </row>
    <row r="1266" spans="1:10" ht="13.2">
      <c r="A1266" s="16" t="s">
        <v>1963</v>
      </c>
      <c r="B1266" s="16">
        <v>22192054</v>
      </c>
      <c r="C1266" s="16">
        <v>20110445</v>
      </c>
      <c r="D1266" s="19">
        <v>44322</v>
      </c>
      <c r="E1266" s="16" t="s">
        <v>3415</v>
      </c>
      <c r="F1266" s="16">
        <v>47089547</v>
      </c>
      <c r="G1266" s="16" t="s">
        <v>2457</v>
      </c>
      <c r="H1266" s="17">
        <v>148.9</v>
      </c>
      <c r="I1266" s="102">
        <v>1</v>
      </c>
      <c r="J1266" s="121"/>
    </row>
    <row r="1267" spans="1:10" ht="13.2">
      <c r="A1267" s="16" t="s">
        <v>1963</v>
      </c>
      <c r="B1267" s="16">
        <v>22192054</v>
      </c>
      <c r="C1267" s="16">
        <v>74210047</v>
      </c>
      <c r="D1267" s="19">
        <v>44323</v>
      </c>
      <c r="E1267" s="16" t="s">
        <v>3416</v>
      </c>
      <c r="F1267" s="16">
        <v>6223524</v>
      </c>
      <c r="G1267" s="16" t="s">
        <v>2478</v>
      </c>
      <c r="H1267" s="17">
        <v>189.36</v>
      </c>
      <c r="I1267" s="102">
        <v>1</v>
      </c>
      <c r="J1267" s="121"/>
    </row>
    <row r="1268" spans="1:10" ht="13.2">
      <c r="A1268" s="16" t="s">
        <v>1963</v>
      </c>
      <c r="B1268" s="16">
        <v>22192054</v>
      </c>
      <c r="C1268" s="16">
        <v>20110580</v>
      </c>
      <c r="D1268" s="19">
        <v>44398</v>
      </c>
      <c r="E1268" s="16" t="s">
        <v>3417</v>
      </c>
      <c r="F1268" s="16">
        <v>47089547</v>
      </c>
      <c r="G1268" s="16" t="s">
        <v>2457</v>
      </c>
      <c r="H1268" s="17">
        <v>448.5</v>
      </c>
      <c r="I1268" s="102">
        <v>1</v>
      </c>
      <c r="J1268" s="121"/>
    </row>
    <row r="1269" spans="1:10" ht="13.2">
      <c r="A1269" s="16" t="s">
        <v>1963</v>
      </c>
      <c r="B1269" s="16">
        <v>22192054</v>
      </c>
      <c r="C1269" s="16">
        <v>20110692</v>
      </c>
      <c r="D1269" s="19">
        <v>44460</v>
      </c>
      <c r="E1269" s="16" t="s">
        <v>3418</v>
      </c>
      <c r="F1269" s="16">
        <v>47089547</v>
      </c>
      <c r="G1269" s="16" t="s">
        <v>2457</v>
      </c>
      <c r="H1269" s="17">
        <v>380</v>
      </c>
      <c r="I1269" s="102">
        <v>1</v>
      </c>
      <c r="J1269" s="121"/>
    </row>
    <row r="1270" spans="1:10" ht="13.2">
      <c r="A1270" s="16" t="s">
        <v>1963</v>
      </c>
      <c r="B1270" s="16">
        <v>22192054</v>
      </c>
      <c r="C1270" s="16">
        <v>20110690</v>
      </c>
      <c r="D1270" s="19">
        <v>44460</v>
      </c>
      <c r="E1270" s="16" t="s">
        <v>3419</v>
      </c>
      <c r="F1270" s="16">
        <v>47089547</v>
      </c>
      <c r="G1270" s="16" t="s">
        <v>2457</v>
      </c>
      <c r="H1270" s="17">
        <v>239.9</v>
      </c>
      <c r="I1270" s="102">
        <v>1</v>
      </c>
      <c r="J1270" s="121"/>
    </row>
    <row r="1271" spans="1:10" ht="13.2">
      <c r="A1271" s="16" t="s">
        <v>1963</v>
      </c>
      <c r="B1271" s="16">
        <v>22192054</v>
      </c>
      <c r="C1271" s="16">
        <v>9383</v>
      </c>
      <c r="D1271" s="19">
        <v>44346</v>
      </c>
      <c r="E1271" s="16" t="s">
        <v>3420</v>
      </c>
      <c r="F1271" s="16">
        <v>47658827</v>
      </c>
      <c r="G1271" s="16" t="s">
        <v>3421</v>
      </c>
      <c r="H1271" s="17">
        <v>143.72</v>
      </c>
      <c r="I1271" s="102">
        <v>1</v>
      </c>
      <c r="J1271" s="121"/>
    </row>
    <row r="1272" spans="1:10" ht="20.399999999999999">
      <c r="A1272" s="16" t="s">
        <v>1963</v>
      </c>
      <c r="B1272" s="16"/>
      <c r="C1272" s="16"/>
      <c r="D1272" s="19"/>
      <c r="E1272" s="16" t="s">
        <v>1940</v>
      </c>
      <c r="F1272" s="16" t="s">
        <v>3422</v>
      </c>
      <c r="G1272" s="16" t="s">
        <v>3423</v>
      </c>
      <c r="H1272" s="17"/>
      <c r="I1272" s="102">
        <v>1</v>
      </c>
      <c r="J1272" s="121"/>
    </row>
    <row r="1273" spans="1:10" ht="13.2">
      <c r="A1273" s="16" t="s">
        <v>1963</v>
      </c>
      <c r="B1273" s="16">
        <v>22192055</v>
      </c>
      <c r="C1273" s="16" t="s">
        <v>3424</v>
      </c>
      <c r="D1273" s="19">
        <v>44279</v>
      </c>
      <c r="E1273" s="16" t="s">
        <v>3425</v>
      </c>
      <c r="F1273" s="16">
        <v>31939744</v>
      </c>
      <c r="G1273" s="16" t="s">
        <v>3426</v>
      </c>
      <c r="H1273" s="17">
        <v>603.92999999999995</v>
      </c>
      <c r="I1273" s="102">
        <v>1</v>
      </c>
      <c r="J1273" s="121"/>
    </row>
    <row r="1274" spans="1:10" ht="20.399999999999999">
      <c r="A1274" s="16" t="s">
        <v>1963</v>
      </c>
      <c r="B1274" s="16">
        <v>22192055</v>
      </c>
      <c r="C1274" s="16">
        <v>74210077</v>
      </c>
      <c r="D1274" s="19">
        <v>44358</v>
      </c>
      <c r="E1274" s="16" t="s">
        <v>3427</v>
      </c>
      <c r="F1274" s="16">
        <v>6223524</v>
      </c>
      <c r="G1274" s="16" t="s">
        <v>3428</v>
      </c>
      <c r="H1274" s="17">
        <v>519</v>
      </c>
      <c r="I1274" s="102">
        <v>1</v>
      </c>
      <c r="J1274" s="121"/>
    </row>
    <row r="1275" spans="1:10" ht="20.399999999999999">
      <c r="A1275" s="16" t="s">
        <v>1963</v>
      </c>
      <c r="B1275" s="16">
        <v>22192055</v>
      </c>
      <c r="C1275" s="16">
        <v>2021137</v>
      </c>
      <c r="D1275" s="19">
        <v>44469</v>
      </c>
      <c r="E1275" s="16" t="s">
        <v>3429</v>
      </c>
      <c r="F1275" s="16">
        <v>41366697</v>
      </c>
      <c r="G1275" s="16" t="s">
        <v>3430</v>
      </c>
      <c r="H1275" s="17">
        <v>1200</v>
      </c>
      <c r="I1275" s="102">
        <v>1</v>
      </c>
      <c r="J1275" s="121"/>
    </row>
    <row r="1276" spans="1:10" ht="13.2">
      <c r="A1276" s="16" t="s">
        <v>1963</v>
      </c>
      <c r="B1276" s="16">
        <v>22192055</v>
      </c>
      <c r="C1276" s="16" t="s">
        <v>3227</v>
      </c>
      <c r="D1276" s="19">
        <v>44476</v>
      </c>
      <c r="E1276" s="16" t="s">
        <v>3431</v>
      </c>
      <c r="F1276" s="16">
        <v>44156979</v>
      </c>
      <c r="G1276" s="16" t="s">
        <v>3432</v>
      </c>
      <c r="H1276" s="17">
        <v>95.9</v>
      </c>
      <c r="I1276" s="102">
        <v>1</v>
      </c>
      <c r="J1276" s="121"/>
    </row>
    <row r="1277" spans="1:10" ht="20.399999999999999">
      <c r="A1277" s="16" t="s">
        <v>1963</v>
      </c>
      <c r="B1277" s="16">
        <v>22192055</v>
      </c>
      <c r="C1277" s="16">
        <v>211065</v>
      </c>
      <c r="D1277" s="19">
        <v>44490</v>
      </c>
      <c r="E1277" s="16" t="s">
        <v>3433</v>
      </c>
      <c r="F1277" s="16">
        <v>163988</v>
      </c>
      <c r="G1277" s="16" t="s">
        <v>3434</v>
      </c>
      <c r="H1277" s="17">
        <v>299.86</v>
      </c>
      <c r="I1277" s="102">
        <v>1</v>
      </c>
      <c r="J1277" s="121"/>
    </row>
    <row r="1278" spans="1:10" ht="40.799999999999997">
      <c r="A1278" s="16" t="s">
        <v>1963</v>
      </c>
      <c r="B1278" s="16">
        <v>22192055</v>
      </c>
      <c r="C1278" s="16">
        <v>74210170</v>
      </c>
      <c r="D1278" s="19">
        <v>44490</v>
      </c>
      <c r="E1278" s="16" t="s">
        <v>3435</v>
      </c>
      <c r="F1278" s="16">
        <v>6223524</v>
      </c>
      <c r="G1278" s="16" t="s">
        <v>3260</v>
      </c>
      <c r="H1278" s="17">
        <v>1412.81</v>
      </c>
      <c r="I1278" s="102">
        <v>1</v>
      </c>
      <c r="J1278" s="121"/>
    </row>
    <row r="1279" spans="1:10" ht="20.399999999999999">
      <c r="A1279" s="16" t="s">
        <v>1963</v>
      </c>
      <c r="B1279" s="16">
        <v>22192055</v>
      </c>
      <c r="C1279" s="16">
        <v>202105</v>
      </c>
      <c r="D1279" s="19">
        <v>44490</v>
      </c>
      <c r="E1279" s="16" t="s">
        <v>3436</v>
      </c>
      <c r="F1279" s="16">
        <v>42280885</v>
      </c>
      <c r="G1279" s="16" t="s">
        <v>3437</v>
      </c>
      <c r="H1279" s="17">
        <v>600</v>
      </c>
      <c r="I1279" s="102">
        <v>1</v>
      </c>
      <c r="J1279" s="121"/>
    </row>
    <row r="1280" spans="1:10" ht="20.399999999999999">
      <c r="A1280" s="16" t="s">
        <v>1963</v>
      </c>
      <c r="B1280" s="16">
        <v>22192055</v>
      </c>
      <c r="C1280" s="16" t="s">
        <v>3438</v>
      </c>
      <c r="D1280" s="19">
        <v>44399</v>
      </c>
      <c r="E1280" s="16" t="s">
        <v>3439</v>
      </c>
      <c r="F1280" s="16" t="s">
        <v>3440</v>
      </c>
      <c r="G1280" s="16" t="s">
        <v>3441</v>
      </c>
      <c r="H1280" s="17">
        <v>38.5</v>
      </c>
      <c r="I1280" s="102">
        <v>1</v>
      </c>
      <c r="J1280" s="121"/>
    </row>
    <row r="1281" spans="1:10" ht="13.2">
      <c r="A1281" s="16" t="s">
        <v>1963</v>
      </c>
      <c r="B1281" s="16"/>
      <c r="C1281" s="16"/>
      <c r="D1281" s="19"/>
      <c r="E1281" s="16" t="s">
        <v>1940</v>
      </c>
      <c r="F1281" s="16" t="s">
        <v>3442</v>
      </c>
      <c r="G1281" s="16" t="s">
        <v>3443</v>
      </c>
      <c r="H1281" s="17"/>
      <c r="I1281" s="102">
        <v>1</v>
      </c>
      <c r="J1281" s="121"/>
    </row>
    <row r="1282" spans="1:10" ht="20.399999999999999">
      <c r="A1282" s="16" t="s">
        <v>1963</v>
      </c>
      <c r="B1282" s="16">
        <v>22192056</v>
      </c>
      <c r="C1282" s="16">
        <v>20200042</v>
      </c>
      <c r="D1282" s="19">
        <v>44209</v>
      </c>
      <c r="E1282" s="16" t="s">
        <v>3444</v>
      </c>
      <c r="F1282" s="16">
        <v>35732962</v>
      </c>
      <c r="G1282" s="16" t="s">
        <v>3445</v>
      </c>
      <c r="H1282" s="17">
        <v>1000</v>
      </c>
      <c r="I1282" s="102">
        <v>1</v>
      </c>
      <c r="J1282" s="121"/>
    </row>
    <row r="1283" spans="1:10" ht="20.399999999999999">
      <c r="A1283" s="16" t="s">
        <v>1963</v>
      </c>
      <c r="B1283" s="16">
        <v>22192056</v>
      </c>
      <c r="C1283" s="16">
        <v>20200042</v>
      </c>
      <c r="D1283" s="19">
        <v>44207</v>
      </c>
      <c r="E1283" s="16" t="s">
        <v>3444</v>
      </c>
      <c r="F1283" s="16">
        <v>35732962</v>
      </c>
      <c r="G1283" s="16" t="s">
        <v>3445</v>
      </c>
      <c r="H1283" s="17">
        <v>500</v>
      </c>
      <c r="I1283" s="102">
        <v>1</v>
      </c>
      <c r="J1283" s="121"/>
    </row>
    <row r="1284" spans="1:10" ht="20.399999999999999">
      <c r="A1284" s="16" t="s">
        <v>1963</v>
      </c>
      <c r="B1284" s="16">
        <v>22192056</v>
      </c>
      <c r="C1284" s="16">
        <v>20210003</v>
      </c>
      <c r="D1284" s="19">
        <v>44322</v>
      </c>
      <c r="E1284" s="16" t="s">
        <v>3446</v>
      </c>
      <c r="F1284" s="16">
        <v>35732962</v>
      </c>
      <c r="G1284" s="16" t="s">
        <v>3445</v>
      </c>
      <c r="H1284" s="17">
        <v>1060</v>
      </c>
      <c r="I1284" s="102">
        <v>1</v>
      </c>
      <c r="J1284" s="121"/>
    </row>
    <row r="1285" spans="1:10" ht="20.399999999999999">
      <c r="A1285" s="16" t="s">
        <v>1963</v>
      </c>
      <c r="B1285" s="16">
        <v>22192056</v>
      </c>
      <c r="C1285" s="16">
        <v>21050001</v>
      </c>
      <c r="D1285" s="19">
        <v>44354</v>
      </c>
      <c r="E1285" s="16" t="s">
        <v>3447</v>
      </c>
      <c r="F1285" s="16">
        <v>51156989</v>
      </c>
      <c r="G1285" s="16" t="s">
        <v>3448</v>
      </c>
      <c r="H1285" s="17">
        <v>1139.25</v>
      </c>
      <c r="I1285" s="102">
        <v>1</v>
      </c>
      <c r="J1285" s="121"/>
    </row>
    <row r="1286" spans="1:10" ht="20.399999999999999">
      <c r="A1286" s="16" t="s">
        <v>1963</v>
      </c>
      <c r="B1286" s="16">
        <v>22192056</v>
      </c>
      <c r="C1286" s="16">
        <v>21080005</v>
      </c>
      <c r="D1286" s="19">
        <v>44446</v>
      </c>
      <c r="E1286" s="16" t="s">
        <v>3447</v>
      </c>
      <c r="F1286" s="16">
        <v>51156989</v>
      </c>
      <c r="G1286" s="16" t="s">
        <v>3448</v>
      </c>
      <c r="H1286" s="17">
        <v>1070.75</v>
      </c>
      <c r="I1286" s="102">
        <v>1</v>
      </c>
      <c r="J1286" s="121"/>
    </row>
    <row r="1287" spans="1:10" ht="13.2">
      <c r="A1287" s="16" t="s">
        <v>1963</v>
      </c>
      <c r="B1287" s="16"/>
      <c r="C1287" s="16"/>
      <c r="D1287" s="19"/>
      <c r="E1287" s="16" t="s">
        <v>1940</v>
      </c>
      <c r="F1287" s="16" t="s">
        <v>3449</v>
      </c>
      <c r="G1287" s="16" t="s">
        <v>3450</v>
      </c>
      <c r="H1287" s="17"/>
      <c r="I1287" s="102">
        <v>1</v>
      </c>
      <c r="J1287" s="121"/>
    </row>
    <row r="1288" spans="1:10" ht="13.2">
      <c r="A1288" s="16" t="s">
        <v>1963</v>
      </c>
      <c r="B1288" s="16">
        <v>22192057</v>
      </c>
      <c r="C1288" s="16" t="s">
        <v>3451</v>
      </c>
      <c r="D1288" s="19">
        <v>44244</v>
      </c>
      <c r="E1288" s="16" t="s">
        <v>3452</v>
      </c>
      <c r="F1288" s="16">
        <v>14419963</v>
      </c>
      <c r="G1288" s="16" t="s">
        <v>3453</v>
      </c>
      <c r="H1288" s="17">
        <v>82</v>
      </c>
      <c r="I1288" s="102">
        <v>1</v>
      </c>
      <c r="J1288" s="121"/>
    </row>
    <row r="1289" spans="1:10" ht="13.2">
      <c r="A1289" s="16" t="s">
        <v>1963</v>
      </c>
      <c r="B1289" s="16">
        <v>22192057</v>
      </c>
      <c r="C1289" s="16">
        <v>74210010</v>
      </c>
      <c r="D1289" s="19">
        <v>44244</v>
      </c>
      <c r="E1289" s="16" t="s">
        <v>3454</v>
      </c>
      <c r="F1289" s="16">
        <v>6223524</v>
      </c>
      <c r="G1289" s="16" t="s">
        <v>2478</v>
      </c>
      <c r="H1289" s="17">
        <v>222</v>
      </c>
      <c r="I1289" s="102">
        <v>1</v>
      </c>
      <c r="J1289" s="121"/>
    </row>
    <row r="1290" spans="1:10" ht="13.2">
      <c r="A1290" s="16" t="s">
        <v>1963</v>
      </c>
      <c r="B1290" s="16">
        <v>22192057</v>
      </c>
      <c r="C1290" s="16">
        <v>210712347</v>
      </c>
      <c r="D1290" s="19">
        <v>44264</v>
      </c>
      <c r="E1290" s="16" t="s">
        <v>3455</v>
      </c>
      <c r="F1290" s="16">
        <v>36311723</v>
      </c>
      <c r="G1290" s="16" t="s">
        <v>3456</v>
      </c>
      <c r="H1290" s="17">
        <v>1214</v>
      </c>
      <c r="I1290" s="102">
        <v>1</v>
      </c>
      <c r="J1290" s="121"/>
    </row>
    <row r="1291" spans="1:10" ht="13.2">
      <c r="A1291" s="16" t="s">
        <v>1963</v>
      </c>
      <c r="B1291" s="16">
        <v>22192057</v>
      </c>
      <c r="C1291" s="16" t="s">
        <v>3457</v>
      </c>
      <c r="D1291" s="19">
        <v>44265</v>
      </c>
      <c r="E1291" s="16" t="s">
        <v>3458</v>
      </c>
      <c r="F1291" s="16">
        <v>14419963</v>
      </c>
      <c r="G1291" s="16" t="s">
        <v>3453</v>
      </c>
      <c r="H1291" s="17">
        <v>55</v>
      </c>
      <c r="I1291" s="102">
        <v>1</v>
      </c>
      <c r="J1291" s="121"/>
    </row>
    <row r="1292" spans="1:10" ht="13.2">
      <c r="A1292" s="16" t="s">
        <v>1963</v>
      </c>
      <c r="B1292" s="16">
        <v>22192057</v>
      </c>
      <c r="C1292" s="16">
        <v>20210426</v>
      </c>
      <c r="D1292" s="19">
        <v>44313</v>
      </c>
      <c r="E1292" s="16" t="s">
        <v>3459</v>
      </c>
      <c r="F1292" s="16">
        <v>36416738</v>
      </c>
      <c r="G1292" s="16" t="s">
        <v>2027</v>
      </c>
      <c r="H1292" s="17">
        <v>1680</v>
      </c>
      <c r="I1292" s="102">
        <v>1</v>
      </c>
      <c r="J1292" s="121"/>
    </row>
    <row r="1293" spans="1:10" ht="13.2">
      <c r="A1293" s="16" t="s">
        <v>1963</v>
      </c>
      <c r="B1293" s="16">
        <v>22192057</v>
      </c>
      <c r="C1293" s="16" t="s">
        <v>3460</v>
      </c>
      <c r="D1293" s="19">
        <v>44330</v>
      </c>
      <c r="E1293" s="16" t="s">
        <v>3461</v>
      </c>
      <c r="F1293" s="16">
        <v>14419963</v>
      </c>
      <c r="G1293" s="16" t="s">
        <v>3453</v>
      </c>
      <c r="H1293" s="17">
        <v>86.5</v>
      </c>
      <c r="I1293" s="102">
        <v>1</v>
      </c>
      <c r="J1293" s="121"/>
    </row>
    <row r="1294" spans="1:10" ht="13.2">
      <c r="A1294" s="16" t="s">
        <v>1963</v>
      </c>
      <c r="B1294" s="16">
        <v>22192057</v>
      </c>
      <c r="C1294" s="16" t="s">
        <v>3462</v>
      </c>
      <c r="D1294" s="19">
        <v>44330</v>
      </c>
      <c r="E1294" s="16" t="s">
        <v>3463</v>
      </c>
      <c r="F1294" s="16">
        <v>14419963</v>
      </c>
      <c r="G1294" s="16" t="s">
        <v>3453</v>
      </c>
      <c r="H1294" s="17">
        <v>19.899999999999999</v>
      </c>
      <c r="I1294" s="102">
        <v>1</v>
      </c>
      <c r="J1294" s="121"/>
    </row>
    <row r="1295" spans="1:10" ht="13.2">
      <c r="A1295" s="16" t="s">
        <v>1963</v>
      </c>
      <c r="B1295" s="16">
        <v>22192057</v>
      </c>
      <c r="C1295" s="16">
        <v>20210022</v>
      </c>
      <c r="D1295" s="19">
        <v>44348</v>
      </c>
      <c r="E1295" s="16" t="s">
        <v>3464</v>
      </c>
      <c r="F1295" s="16">
        <v>36059714</v>
      </c>
      <c r="G1295" s="16" t="s">
        <v>3465</v>
      </c>
      <c r="H1295" s="17">
        <v>115.2</v>
      </c>
      <c r="I1295" s="102">
        <v>1</v>
      </c>
      <c r="J1295" s="121"/>
    </row>
    <row r="1296" spans="1:10" ht="20.399999999999999">
      <c r="A1296" s="16" t="s">
        <v>1963</v>
      </c>
      <c r="B1296" s="16">
        <v>22192057</v>
      </c>
      <c r="C1296" s="16" t="s">
        <v>3466</v>
      </c>
      <c r="D1296" s="19">
        <v>44350</v>
      </c>
      <c r="E1296" s="16" t="s">
        <v>3467</v>
      </c>
      <c r="F1296" s="16">
        <v>14419963</v>
      </c>
      <c r="G1296" s="16" t="s">
        <v>3453</v>
      </c>
      <c r="H1296" s="17">
        <v>23.88</v>
      </c>
      <c r="I1296" s="102">
        <v>1</v>
      </c>
      <c r="J1296" s="121"/>
    </row>
    <row r="1297" spans="1:10" ht="13.2">
      <c r="A1297" s="16" t="s">
        <v>1963</v>
      </c>
      <c r="B1297" s="16">
        <v>22192057</v>
      </c>
      <c r="C1297" s="16">
        <v>74210078</v>
      </c>
      <c r="D1297" s="19">
        <v>44358</v>
      </c>
      <c r="E1297" s="16" t="s">
        <v>3468</v>
      </c>
      <c r="F1297" s="16">
        <v>6223524</v>
      </c>
      <c r="G1297" s="16" t="s">
        <v>2478</v>
      </c>
      <c r="H1297" s="17">
        <v>291.81</v>
      </c>
      <c r="I1297" s="102">
        <v>1</v>
      </c>
      <c r="J1297" s="121"/>
    </row>
    <row r="1298" spans="1:10" ht="30.6">
      <c r="A1298" s="16" t="s">
        <v>1963</v>
      </c>
      <c r="B1298" s="16">
        <v>22192057</v>
      </c>
      <c r="C1298" s="16">
        <v>2107047</v>
      </c>
      <c r="D1298" s="19">
        <v>44404</v>
      </c>
      <c r="E1298" s="16" t="s">
        <v>3469</v>
      </c>
      <c r="F1298" s="16">
        <v>31586457</v>
      </c>
      <c r="G1298" s="16" t="s">
        <v>3470</v>
      </c>
      <c r="H1298" s="17">
        <v>728.71</v>
      </c>
      <c r="I1298" s="102">
        <v>1</v>
      </c>
      <c r="J1298" s="121"/>
    </row>
    <row r="1299" spans="1:10" ht="13.2">
      <c r="A1299" s="16" t="s">
        <v>1963</v>
      </c>
      <c r="B1299" s="16"/>
      <c r="C1299" s="16"/>
      <c r="D1299" s="19"/>
      <c r="E1299" s="16" t="s">
        <v>1940</v>
      </c>
      <c r="F1299" s="16" t="s">
        <v>3471</v>
      </c>
      <c r="G1299" s="16" t="s">
        <v>3472</v>
      </c>
      <c r="H1299" s="17"/>
      <c r="I1299" s="102">
        <v>1</v>
      </c>
      <c r="J1299" s="121"/>
    </row>
    <row r="1300" spans="1:10" ht="40.799999999999997">
      <c r="A1300" s="16" t="s">
        <v>1963</v>
      </c>
      <c r="B1300" s="16">
        <v>22192058</v>
      </c>
      <c r="C1300" s="16">
        <v>3.6021000000009299E+17</v>
      </c>
      <c r="D1300" s="19">
        <v>44286</v>
      </c>
      <c r="E1300" s="16" t="s">
        <v>3473</v>
      </c>
      <c r="F1300" s="16">
        <v>47658827</v>
      </c>
      <c r="G1300" s="16" t="s">
        <v>3474</v>
      </c>
      <c r="H1300" s="17">
        <v>415.91</v>
      </c>
      <c r="I1300" s="102">
        <v>1</v>
      </c>
      <c r="J1300" s="121"/>
    </row>
    <row r="1301" spans="1:10" ht="13.2">
      <c r="A1301" s="16" t="s">
        <v>1963</v>
      </c>
      <c r="B1301" s="16">
        <v>22192058</v>
      </c>
      <c r="C1301" s="16">
        <v>21992140</v>
      </c>
      <c r="D1301" s="19">
        <v>44330</v>
      </c>
      <c r="E1301" s="16" t="s">
        <v>3475</v>
      </c>
      <c r="F1301" s="16">
        <v>26502861</v>
      </c>
      <c r="G1301" s="16" t="s">
        <v>3476</v>
      </c>
      <c r="H1301" s="17">
        <v>164.91</v>
      </c>
      <c r="I1301" s="102">
        <v>1</v>
      </c>
      <c r="J1301" s="121"/>
    </row>
    <row r="1302" spans="1:10" ht="20.399999999999999">
      <c r="A1302" s="16" t="s">
        <v>1963</v>
      </c>
      <c r="B1302" s="16">
        <v>22192058</v>
      </c>
      <c r="C1302" s="16">
        <v>2021059</v>
      </c>
      <c r="D1302" s="19">
        <v>44330</v>
      </c>
      <c r="E1302" s="16" t="s">
        <v>3477</v>
      </c>
      <c r="F1302" s="16">
        <v>36849880</v>
      </c>
      <c r="G1302" s="16" t="s">
        <v>2018</v>
      </c>
      <c r="H1302" s="17">
        <v>325.66000000000003</v>
      </c>
      <c r="I1302" s="102">
        <v>1</v>
      </c>
      <c r="J1302" s="121"/>
    </row>
    <row r="1303" spans="1:10" ht="13.2">
      <c r="A1303" s="16" t="s">
        <v>1963</v>
      </c>
      <c r="B1303" s="16">
        <v>22192058</v>
      </c>
      <c r="C1303" s="16">
        <v>2021080</v>
      </c>
      <c r="D1303" s="19">
        <v>44362</v>
      </c>
      <c r="E1303" s="16" t="s">
        <v>3478</v>
      </c>
      <c r="F1303" s="16">
        <v>36849880</v>
      </c>
      <c r="G1303" s="16" t="s">
        <v>2018</v>
      </c>
      <c r="H1303" s="17">
        <v>190.22</v>
      </c>
      <c r="I1303" s="102">
        <v>1</v>
      </c>
      <c r="J1303" s="121"/>
    </row>
    <row r="1304" spans="1:10" ht="40.799999999999997">
      <c r="A1304" s="16" t="s">
        <v>1963</v>
      </c>
      <c r="B1304" s="16">
        <v>22192058</v>
      </c>
      <c r="C1304" s="16" t="s">
        <v>3479</v>
      </c>
      <c r="D1304" s="19">
        <v>44400</v>
      </c>
      <c r="E1304" s="16" t="s">
        <v>3480</v>
      </c>
      <c r="F1304" s="16">
        <v>9451978451</v>
      </c>
      <c r="G1304" s="16" t="s">
        <v>3481</v>
      </c>
      <c r="H1304" s="17">
        <v>1567.01</v>
      </c>
      <c r="I1304" s="102">
        <v>1</v>
      </c>
      <c r="J1304" s="121"/>
    </row>
    <row r="1305" spans="1:10" ht="32.4" customHeight="1">
      <c r="A1305" s="16" t="s">
        <v>1963</v>
      </c>
      <c r="B1305" s="16">
        <v>22192058</v>
      </c>
      <c r="C1305" s="16">
        <v>3.6021000000009299E+17</v>
      </c>
      <c r="D1305" s="19">
        <v>44425</v>
      </c>
      <c r="E1305" s="16" t="s">
        <v>3482</v>
      </c>
      <c r="F1305" s="16">
        <v>47658827</v>
      </c>
      <c r="G1305" s="16" t="s">
        <v>3474</v>
      </c>
      <c r="H1305" s="17">
        <v>820.78</v>
      </c>
      <c r="I1305" s="102">
        <v>1</v>
      </c>
      <c r="J1305" s="121"/>
    </row>
    <row r="1306" spans="1:10" ht="20.399999999999999">
      <c r="A1306" s="16" t="s">
        <v>1963</v>
      </c>
      <c r="B1306" s="16">
        <v>22192058</v>
      </c>
      <c r="C1306" s="16">
        <v>2021142</v>
      </c>
      <c r="D1306" s="19">
        <v>44445</v>
      </c>
      <c r="E1306" s="16" t="s">
        <v>3483</v>
      </c>
      <c r="F1306" s="16">
        <v>36835676</v>
      </c>
      <c r="G1306" s="16" t="s">
        <v>3484</v>
      </c>
      <c r="H1306" s="17">
        <v>366.19</v>
      </c>
      <c r="I1306" s="102">
        <v>1</v>
      </c>
      <c r="J1306" s="121"/>
    </row>
    <row r="1307" spans="1:10" ht="13.2">
      <c r="A1307" s="16" t="s">
        <v>1963</v>
      </c>
      <c r="B1307" s="16">
        <v>22192058</v>
      </c>
      <c r="C1307" s="16" t="s">
        <v>3485</v>
      </c>
      <c r="D1307" s="19">
        <v>44463</v>
      </c>
      <c r="E1307" s="16" t="s">
        <v>3486</v>
      </c>
      <c r="F1307" s="16">
        <v>9451978451</v>
      </c>
      <c r="G1307" s="16" t="s">
        <v>3481</v>
      </c>
      <c r="H1307" s="17">
        <v>668.32</v>
      </c>
      <c r="I1307" s="102">
        <v>1</v>
      </c>
      <c r="J1307" s="121"/>
    </row>
    <row r="1308" spans="1:10" ht="13.2">
      <c r="A1308" s="16" t="s">
        <v>1963</v>
      </c>
      <c r="B1308" s="16"/>
      <c r="C1308" s="16"/>
      <c r="D1308" s="19"/>
      <c r="E1308" s="16" t="s">
        <v>1940</v>
      </c>
      <c r="F1308" s="16" t="s">
        <v>3487</v>
      </c>
      <c r="G1308" s="16" t="s">
        <v>3488</v>
      </c>
      <c r="H1308" s="17"/>
      <c r="I1308" s="102">
        <v>1</v>
      </c>
      <c r="J1308" s="121"/>
    </row>
    <row r="1309" spans="1:10" ht="13.2">
      <c r="A1309" s="16" t="s">
        <v>1963</v>
      </c>
      <c r="B1309" s="16">
        <v>22192059</v>
      </c>
      <c r="C1309" s="16">
        <v>74210007</v>
      </c>
      <c r="D1309" s="19">
        <v>44223</v>
      </c>
      <c r="E1309" s="16" t="s">
        <v>3489</v>
      </c>
      <c r="F1309" s="16">
        <v>6223524</v>
      </c>
      <c r="G1309" s="16" t="s">
        <v>2478</v>
      </c>
      <c r="H1309" s="17">
        <v>374.76</v>
      </c>
      <c r="I1309" s="102">
        <v>1</v>
      </c>
      <c r="J1309" s="121"/>
    </row>
    <row r="1310" spans="1:10" ht="20.399999999999999">
      <c r="A1310" s="16" t="s">
        <v>1963</v>
      </c>
      <c r="B1310" s="16">
        <v>22192059</v>
      </c>
      <c r="C1310" s="16">
        <v>2101500034</v>
      </c>
      <c r="D1310" s="19">
        <v>44209</v>
      </c>
      <c r="E1310" s="16" t="s">
        <v>3490</v>
      </c>
      <c r="F1310" s="16">
        <v>25601580</v>
      </c>
      <c r="G1310" s="16" t="s">
        <v>3491</v>
      </c>
      <c r="H1310" s="17">
        <v>278.10000000000002</v>
      </c>
      <c r="I1310" s="102">
        <v>1</v>
      </c>
      <c r="J1310" s="121"/>
    </row>
    <row r="1311" spans="1:10" ht="13.2">
      <c r="A1311" s="16" t="s">
        <v>1963</v>
      </c>
      <c r="B1311" s="16">
        <v>22192059</v>
      </c>
      <c r="C1311" s="16">
        <v>20128019</v>
      </c>
      <c r="D1311" s="19">
        <v>44200</v>
      </c>
      <c r="E1311" s="16" t="s">
        <v>3492</v>
      </c>
      <c r="F1311" s="16">
        <v>694100</v>
      </c>
      <c r="G1311" s="16" t="s">
        <v>3493</v>
      </c>
      <c r="H1311" s="17">
        <v>581</v>
      </c>
      <c r="I1311" s="102">
        <v>1</v>
      </c>
      <c r="J1311" s="121"/>
    </row>
    <row r="1312" spans="1:10" ht="20.399999999999999">
      <c r="A1312" s="16" t="s">
        <v>1963</v>
      </c>
      <c r="B1312" s="16">
        <v>22192059</v>
      </c>
      <c r="C1312" s="16">
        <v>20200275</v>
      </c>
      <c r="D1312" s="19">
        <v>44201</v>
      </c>
      <c r="E1312" s="16" t="s">
        <v>3494</v>
      </c>
      <c r="F1312" s="16">
        <v>51086204</v>
      </c>
      <c r="G1312" s="16" t="s">
        <v>3495</v>
      </c>
      <c r="H1312" s="17">
        <v>443.5</v>
      </c>
      <c r="I1312" s="102">
        <v>1</v>
      </c>
      <c r="J1312" s="121"/>
    </row>
    <row r="1313" spans="1:10" ht="13.2">
      <c r="A1313" s="16" t="s">
        <v>1963</v>
      </c>
      <c r="B1313" s="16">
        <v>22192059</v>
      </c>
      <c r="C1313" s="16">
        <v>21068002</v>
      </c>
      <c r="D1313" s="19">
        <v>44361</v>
      </c>
      <c r="E1313" s="16" t="s">
        <v>3496</v>
      </c>
      <c r="F1313" s="16">
        <v>34057595</v>
      </c>
      <c r="G1313" s="16" t="s">
        <v>3497</v>
      </c>
      <c r="H1313" s="17">
        <v>866</v>
      </c>
      <c r="I1313" s="102">
        <v>1</v>
      </c>
      <c r="J1313" s="121"/>
    </row>
    <row r="1314" spans="1:10" ht="13.2">
      <c r="A1314" s="16" t="s">
        <v>1963</v>
      </c>
      <c r="B1314" s="16">
        <v>22192059</v>
      </c>
      <c r="C1314" s="16">
        <v>21058002</v>
      </c>
      <c r="D1314" s="19">
        <v>44335</v>
      </c>
      <c r="E1314" s="16" t="s">
        <v>3498</v>
      </c>
      <c r="F1314" s="16">
        <v>694100</v>
      </c>
      <c r="G1314" s="16" t="s">
        <v>3493</v>
      </c>
      <c r="H1314" s="17">
        <v>1867.64</v>
      </c>
      <c r="I1314" s="102">
        <v>1</v>
      </c>
      <c r="J1314" s="121"/>
    </row>
    <row r="1315" spans="1:10" ht="13.2">
      <c r="A1315" s="16" t="s">
        <v>1963</v>
      </c>
      <c r="B1315" s="16"/>
      <c r="C1315" s="16"/>
      <c r="D1315" s="19"/>
      <c r="E1315" s="16" t="s">
        <v>1940</v>
      </c>
      <c r="F1315" s="16" t="s">
        <v>3499</v>
      </c>
      <c r="G1315" s="16" t="s">
        <v>3500</v>
      </c>
      <c r="H1315" s="17"/>
      <c r="I1315" s="102">
        <v>1</v>
      </c>
      <c r="J1315" s="121"/>
    </row>
    <row r="1316" spans="1:10" ht="13.2">
      <c r="A1316" s="16" t="s">
        <v>1963</v>
      </c>
      <c r="B1316" s="16">
        <v>22192060</v>
      </c>
      <c r="C1316" s="16">
        <v>342318</v>
      </c>
      <c r="D1316" s="19">
        <v>44258</v>
      </c>
      <c r="E1316" s="16" t="s">
        <v>3501</v>
      </c>
      <c r="F1316" s="16">
        <v>36746550</v>
      </c>
      <c r="G1316" s="16" t="s">
        <v>2797</v>
      </c>
      <c r="H1316" s="17">
        <v>135</v>
      </c>
      <c r="I1316" s="102">
        <v>1</v>
      </c>
      <c r="J1316" s="121"/>
    </row>
    <row r="1317" spans="1:10" ht="13.2">
      <c r="A1317" s="16" t="s">
        <v>1963</v>
      </c>
      <c r="B1317" s="16">
        <v>22192060</v>
      </c>
      <c r="C1317" s="16">
        <v>527</v>
      </c>
      <c r="D1317" s="19">
        <v>44313</v>
      </c>
      <c r="E1317" s="16" t="s">
        <v>3502</v>
      </c>
      <c r="F1317" s="16">
        <v>36746550</v>
      </c>
      <c r="G1317" s="16" t="s">
        <v>2797</v>
      </c>
      <c r="H1317" s="17">
        <v>50</v>
      </c>
      <c r="I1317" s="102">
        <v>1</v>
      </c>
      <c r="J1317" s="121"/>
    </row>
    <row r="1318" spans="1:10" ht="13.2">
      <c r="A1318" s="16" t="s">
        <v>1963</v>
      </c>
      <c r="B1318" s="16">
        <v>22192060</v>
      </c>
      <c r="C1318" s="16">
        <v>631</v>
      </c>
      <c r="D1318" s="19">
        <v>44328</v>
      </c>
      <c r="E1318" s="16" t="s">
        <v>3503</v>
      </c>
      <c r="F1318" s="16">
        <v>36746550</v>
      </c>
      <c r="G1318" s="16" t="s">
        <v>2797</v>
      </c>
      <c r="H1318" s="17">
        <v>180</v>
      </c>
      <c r="I1318" s="102">
        <v>1</v>
      </c>
      <c r="J1318" s="121"/>
    </row>
    <row r="1319" spans="1:10" ht="13.2">
      <c r="A1319" s="16" t="s">
        <v>1963</v>
      </c>
      <c r="B1319" s="16">
        <v>22192060</v>
      </c>
      <c r="C1319" s="16">
        <v>2021062</v>
      </c>
      <c r="D1319" s="19">
        <v>44340</v>
      </c>
      <c r="E1319" s="16" t="s">
        <v>3504</v>
      </c>
      <c r="F1319" s="16">
        <v>36849880</v>
      </c>
      <c r="G1319" s="16" t="s">
        <v>3505</v>
      </c>
      <c r="H1319" s="17">
        <v>184.32</v>
      </c>
      <c r="I1319" s="102">
        <v>1</v>
      </c>
      <c r="J1319" s="121"/>
    </row>
    <row r="1320" spans="1:10" ht="13.2">
      <c r="A1320" s="16" t="s">
        <v>1963</v>
      </c>
      <c r="B1320" s="16">
        <v>22192060</v>
      </c>
      <c r="C1320" s="16">
        <v>176</v>
      </c>
      <c r="D1320" s="19">
        <v>44365</v>
      </c>
      <c r="E1320" s="16" t="s">
        <v>3506</v>
      </c>
      <c r="F1320" s="16">
        <v>44267959</v>
      </c>
      <c r="G1320" s="16" t="s">
        <v>3507</v>
      </c>
      <c r="H1320" s="17">
        <v>10</v>
      </c>
      <c r="I1320" s="102">
        <v>1</v>
      </c>
      <c r="J1320" s="121"/>
    </row>
    <row r="1321" spans="1:10" ht="20.399999999999999">
      <c r="A1321" s="16" t="s">
        <v>1963</v>
      </c>
      <c r="B1321" s="16">
        <v>22192060</v>
      </c>
      <c r="C1321" s="16">
        <v>100150328</v>
      </c>
      <c r="D1321" s="19">
        <v>44370</v>
      </c>
      <c r="E1321" s="16" t="s">
        <v>3508</v>
      </c>
      <c r="F1321" s="16">
        <v>44156979</v>
      </c>
      <c r="G1321" s="16" t="s">
        <v>3509</v>
      </c>
      <c r="H1321" s="17">
        <v>72.7</v>
      </c>
      <c r="I1321" s="102">
        <v>1</v>
      </c>
      <c r="J1321" s="121"/>
    </row>
    <row r="1322" spans="1:10" ht="13.2">
      <c r="A1322" s="16" t="s">
        <v>1963</v>
      </c>
      <c r="B1322" s="16">
        <v>22192060</v>
      </c>
      <c r="C1322" s="16" t="s">
        <v>3510</v>
      </c>
      <c r="D1322" s="19">
        <v>44397</v>
      </c>
      <c r="E1322" s="16" t="s">
        <v>3511</v>
      </c>
      <c r="F1322" s="16">
        <v>36740624</v>
      </c>
      <c r="G1322" s="16" t="s">
        <v>3512</v>
      </c>
      <c r="H1322" s="17">
        <v>72.900000000000006</v>
      </c>
      <c r="I1322" s="102">
        <v>1</v>
      </c>
      <c r="J1322" s="121"/>
    </row>
    <row r="1323" spans="1:10" ht="13.2">
      <c r="A1323" s="16" t="s">
        <v>1963</v>
      </c>
      <c r="B1323" s="16">
        <v>22192060</v>
      </c>
      <c r="C1323" s="16">
        <v>1144</v>
      </c>
      <c r="D1323" s="19">
        <v>44406</v>
      </c>
      <c r="E1323" s="16" t="s">
        <v>3513</v>
      </c>
      <c r="F1323" s="16">
        <v>36746550</v>
      </c>
      <c r="G1323" s="16" t="s">
        <v>2797</v>
      </c>
      <c r="H1323" s="17">
        <v>294</v>
      </c>
      <c r="I1323" s="102">
        <v>1</v>
      </c>
      <c r="J1323" s="121"/>
    </row>
    <row r="1324" spans="1:10" ht="13.2">
      <c r="A1324" s="16" t="s">
        <v>1963</v>
      </c>
      <c r="B1324" s="16">
        <v>22192060</v>
      </c>
      <c r="C1324" s="16">
        <v>2021134</v>
      </c>
      <c r="D1324" s="19">
        <v>44431</v>
      </c>
      <c r="E1324" s="16" t="s">
        <v>3514</v>
      </c>
      <c r="F1324" s="16">
        <v>36849880</v>
      </c>
      <c r="G1324" s="16" t="s">
        <v>3505</v>
      </c>
      <c r="H1324" s="17">
        <v>284.48</v>
      </c>
      <c r="I1324" s="102">
        <v>1</v>
      </c>
      <c r="J1324" s="121"/>
    </row>
    <row r="1325" spans="1:10" ht="13.2">
      <c r="A1325" s="16" t="s">
        <v>1963</v>
      </c>
      <c r="B1325" s="16">
        <v>22192060</v>
      </c>
      <c r="C1325" s="16">
        <v>2021142</v>
      </c>
      <c r="D1325" s="19">
        <v>44431</v>
      </c>
      <c r="E1325" s="16" t="s">
        <v>3515</v>
      </c>
      <c r="F1325" s="16">
        <v>36849880</v>
      </c>
      <c r="G1325" s="16" t="s">
        <v>3505</v>
      </c>
      <c r="H1325" s="17">
        <v>46</v>
      </c>
      <c r="I1325" s="102">
        <v>1</v>
      </c>
      <c r="J1325" s="121"/>
    </row>
    <row r="1326" spans="1:10" ht="13.2">
      <c r="A1326" s="16" t="s">
        <v>1963</v>
      </c>
      <c r="B1326" s="16">
        <v>22192060</v>
      </c>
      <c r="C1326" s="16" t="s">
        <v>3516</v>
      </c>
      <c r="D1326" s="19">
        <v>44434</v>
      </c>
      <c r="E1326" s="16" t="s">
        <v>3517</v>
      </c>
      <c r="F1326" s="16">
        <v>26098806</v>
      </c>
      <c r="G1326" s="16" t="s">
        <v>2485</v>
      </c>
      <c r="H1326" s="17">
        <v>59</v>
      </c>
      <c r="I1326" s="102">
        <v>1</v>
      </c>
      <c r="J1326" s="121"/>
    </row>
    <row r="1327" spans="1:10" ht="13.2">
      <c r="A1327" s="16" t="s">
        <v>1963</v>
      </c>
      <c r="B1327" s="16">
        <v>22192060</v>
      </c>
      <c r="C1327" s="16">
        <v>202130331</v>
      </c>
      <c r="D1327" s="19">
        <v>44442</v>
      </c>
      <c r="E1327" s="16" t="s">
        <v>3518</v>
      </c>
      <c r="F1327" s="16">
        <v>552500</v>
      </c>
      <c r="G1327" s="16" t="s">
        <v>3519</v>
      </c>
      <c r="H1327" s="17">
        <v>117</v>
      </c>
      <c r="I1327" s="102">
        <v>1</v>
      </c>
      <c r="J1327" s="121"/>
    </row>
    <row r="1328" spans="1:10" ht="13.2">
      <c r="A1328" s="16" t="s">
        <v>1963</v>
      </c>
      <c r="B1328" s="16">
        <v>22192060</v>
      </c>
      <c r="C1328" s="16" t="s">
        <v>3520</v>
      </c>
      <c r="D1328" s="19">
        <v>44452</v>
      </c>
      <c r="E1328" s="16" t="s">
        <v>3521</v>
      </c>
      <c r="F1328" s="16">
        <v>36740624</v>
      </c>
      <c r="G1328" s="16" t="s">
        <v>3512</v>
      </c>
      <c r="H1328" s="17">
        <v>193.27</v>
      </c>
      <c r="I1328" s="102">
        <v>1</v>
      </c>
      <c r="J1328" s="121"/>
    </row>
    <row r="1329" spans="1:10" ht="13.2">
      <c r="A1329" s="16" t="s">
        <v>1963</v>
      </c>
      <c r="B1329" s="16">
        <v>22192060</v>
      </c>
      <c r="C1329" s="16">
        <v>44317</v>
      </c>
      <c r="D1329" s="19">
        <v>44415</v>
      </c>
      <c r="E1329" s="16" t="s">
        <v>3522</v>
      </c>
      <c r="F1329" s="16">
        <v>42050405</v>
      </c>
      <c r="G1329" s="16" t="s">
        <v>3523</v>
      </c>
      <c r="H1329" s="17">
        <v>9</v>
      </c>
      <c r="I1329" s="102">
        <v>1</v>
      </c>
      <c r="J1329" s="121"/>
    </row>
    <row r="1330" spans="1:10" ht="13.2">
      <c r="A1330" s="16" t="s">
        <v>1963</v>
      </c>
      <c r="B1330" s="16">
        <v>22192060</v>
      </c>
      <c r="C1330" s="16">
        <v>2021154</v>
      </c>
      <c r="D1330" s="19">
        <v>44459</v>
      </c>
      <c r="E1330" s="16" t="s">
        <v>3524</v>
      </c>
      <c r="F1330" s="16">
        <v>36849880</v>
      </c>
      <c r="G1330" s="16" t="s">
        <v>3505</v>
      </c>
      <c r="H1330" s="17">
        <v>283.48</v>
      </c>
      <c r="I1330" s="102">
        <v>1</v>
      </c>
      <c r="J1330" s="121"/>
    </row>
    <row r="1331" spans="1:10" ht="20.399999999999999">
      <c r="A1331" s="16" t="s">
        <v>1963</v>
      </c>
      <c r="B1331" s="16">
        <v>22192060</v>
      </c>
      <c r="C1331" s="16">
        <v>99</v>
      </c>
      <c r="D1331" s="19">
        <v>44461</v>
      </c>
      <c r="E1331" s="16" t="s">
        <v>3525</v>
      </c>
      <c r="F1331" s="16">
        <v>36746550</v>
      </c>
      <c r="G1331" s="16" t="s">
        <v>2797</v>
      </c>
      <c r="H1331" s="17">
        <v>397</v>
      </c>
      <c r="I1331" s="102">
        <v>1</v>
      </c>
      <c r="J1331" s="121"/>
    </row>
    <row r="1332" spans="1:10" ht="13.2">
      <c r="A1332" s="16" t="s">
        <v>1963</v>
      </c>
      <c r="B1332" s="16">
        <v>22192060</v>
      </c>
      <c r="C1332" s="16">
        <v>232</v>
      </c>
      <c r="D1332" s="19">
        <v>44477</v>
      </c>
      <c r="E1332" s="16" t="s">
        <v>3526</v>
      </c>
      <c r="F1332" s="16">
        <v>46509500</v>
      </c>
      <c r="G1332" s="16" t="s">
        <v>3527</v>
      </c>
      <c r="H1332" s="17">
        <v>44.96</v>
      </c>
      <c r="I1332" s="102">
        <v>1</v>
      </c>
      <c r="J1332" s="121"/>
    </row>
    <row r="1333" spans="1:10" ht="13.2">
      <c r="A1333" s="16" t="s">
        <v>1963</v>
      </c>
      <c r="B1333" s="16">
        <v>22192060</v>
      </c>
      <c r="C1333" s="16">
        <v>2021009</v>
      </c>
      <c r="D1333" s="19">
        <v>44484</v>
      </c>
      <c r="E1333" s="16" t="s">
        <v>3528</v>
      </c>
      <c r="F1333" s="16">
        <v>40172261</v>
      </c>
      <c r="G1333" s="16" t="s">
        <v>3529</v>
      </c>
      <c r="H1333" s="17">
        <v>680</v>
      </c>
      <c r="I1333" s="102">
        <v>1</v>
      </c>
      <c r="J1333" s="121"/>
    </row>
    <row r="1334" spans="1:10" ht="13.2">
      <c r="A1334" s="16" t="s">
        <v>1963</v>
      </c>
      <c r="B1334" s="16">
        <v>22192060</v>
      </c>
      <c r="C1334" s="16">
        <v>618</v>
      </c>
      <c r="D1334" s="19">
        <v>44458</v>
      </c>
      <c r="E1334" s="16" t="s">
        <v>3530</v>
      </c>
      <c r="F1334" s="16">
        <v>46509500</v>
      </c>
      <c r="G1334" s="16" t="s">
        <v>3527</v>
      </c>
      <c r="H1334" s="17">
        <v>70.63</v>
      </c>
      <c r="I1334" s="102">
        <v>1</v>
      </c>
      <c r="J1334" s="121"/>
    </row>
    <row r="1335" spans="1:10" ht="13.2">
      <c r="A1335" s="16" t="s">
        <v>1963</v>
      </c>
      <c r="B1335" s="16">
        <v>22192060</v>
      </c>
      <c r="C1335" s="16">
        <v>0</v>
      </c>
      <c r="D1335" s="19">
        <v>44485</v>
      </c>
      <c r="E1335" s="16" t="s">
        <v>3528</v>
      </c>
      <c r="F1335" s="16">
        <v>51870819</v>
      </c>
      <c r="G1335" s="16" t="s">
        <v>3531</v>
      </c>
      <c r="H1335" s="17">
        <v>200</v>
      </c>
      <c r="I1335" s="102">
        <v>1</v>
      </c>
      <c r="J1335" s="121"/>
    </row>
    <row r="1336" spans="1:10" ht="13.2">
      <c r="A1336" s="16" t="s">
        <v>1963</v>
      </c>
      <c r="B1336" s="16">
        <v>22192060</v>
      </c>
      <c r="C1336" s="16">
        <v>210441</v>
      </c>
      <c r="D1336" s="19">
        <v>44496</v>
      </c>
      <c r="E1336" s="16" t="s">
        <v>3532</v>
      </c>
      <c r="F1336" s="16">
        <v>14425238</v>
      </c>
      <c r="G1336" s="16" t="s">
        <v>3533</v>
      </c>
      <c r="H1336" s="17">
        <v>111.9</v>
      </c>
      <c r="I1336" s="102">
        <v>1</v>
      </c>
      <c r="J1336" s="121"/>
    </row>
    <row r="1337" spans="1:10" ht="13.2">
      <c r="A1337" s="16" t="s">
        <v>1963</v>
      </c>
      <c r="B1337" s="16">
        <v>22192060</v>
      </c>
      <c r="C1337" s="16">
        <v>2021195</v>
      </c>
      <c r="D1337" s="19">
        <v>44498</v>
      </c>
      <c r="E1337" s="16" t="s">
        <v>3534</v>
      </c>
      <c r="F1337" s="16">
        <v>36849880</v>
      </c>
      <c r="G1337" s="16" t="s">
        <v>3505</v>
      </c>
      <c r="H1337" s="17">
        <v>305.58</v>
      </c>
      <c r="I1337" s="102">
        <v>1</v>
      </c>
      <c r="J1337" s="121"/>
    </row>
    <row r="1338" spans="1:10" ht="13.2">
      <c r="A1338" s="16" t="s">
        <v>1963</v>
      </c>
      <c r="B1338" s="16">
        <v>22192060</v>
      </c>
      <c r="C1338" s="16">
        <v>20212</v>
      </c>
      <c r="D1338" s="19">
        <v>44498</v>
      </c>
      <c r="E1338" s="16" t="s">
        <v>3535</v>
      </c>
      <c r="F1338" s="16">
        <v>51870819</v>
      </c>
      <c r="G1338" s="16" t="s">
        <v>3531</v>
      </c>
      <c r="H1338" s="17">
        <v>200</v>
      </c>
      <c r="I1338" s="102">
        <v>1</v>
      </c>
      <c r="J1338" s="121"/>
    </row>
    <row r="1339" spans="1:10" ht="13.2">
      <c r="A1339" s="16" t="s">
        <v>1963</v>
      </c>
      <c r="B1339" s="16">
        <v>22192060</v>
      </c>
      <c r="C1339" s="16">
        <v>3054</v>
      </c>
      <c r="D1339" s="19">
        <v>44439</v>
      </c>
      <c r="E1339" s="16" t="s">
        <v>3536</v>
      </c>
      <c r="F1339" s="16">
        <v>44156979</v>
      </c>
      <c r="G1339" s="16" t="s">
        <v>3509</v>
      </c>
      <c r="H1339" s="17">
        <v>59.95</v>
      </c>
      <c r="I1339" s="102">
        <v>1</v>
      </c>
      <c r="J1339" s="121"/>
    </row>
    <row r="1340" spans="1:10" ht="13.2">
      <c r="A1340" s="16" t="s">
        <v>1963</v>
      </c>
      <c r="B1340" s="16">
        <v>22192060</v>
      </c>
      <c r="C1340" s="16">
        <v>7</v>
      </c>
      <c r="D1340" s="19">
        <v>44380</v>
      </c>
      <c r="E1340" s="16" t="s">
        <v>3522</v>
      </c>
      <c r="F1340" s="16">
        <v>892388</v>
      </c>
      <c r="G1340" s="16" t="s">
        <v>2317</v>
      </c>
      <c r="H1340" s="17">
        <v>15</v>
      </c>
      <c r="I1340" s="102">
        <v>1</v>
      </c>
      <c r="J1340" s="121"/>
    </row>
    <row r="1341" spans="1:10" ht="13.2">
      <c r="A1341" s="16" t="s">
        <v>1963</v>
      </c>
      <c r="B1341" s="16">
        <v>22192060</v>
      </c>
      <c r="C1341" s="16">
        <v>12</v>
      </c>
      <c r="D1341" s="19">
        <v>44438</v>
      </c>
      <c r="E1341" s="16" t="s">
        <v>3522</v>
      </c>
      <c r="F1341" s="16">
        <v>30797047</v>
      </c>
      <c r="G1341" s="16" t="s">
        <v>3537</v>
      </c>
      <c r="H1341" s="17">
        <v>11</v>
      </c>
      <c r="I1341" s="102">
        <v>1</v>
      </c>
      <c r="J1341" s="121"/>
    </row>
    <row r="1342" spans="1:10" ht="13.2">
      <c r="A1342" s="16" t="s">
        <v>1963</v>
      </c>
      <c r="B1342" s="16">
        <v>22192060</v>
      </c>
      <c r="C1342" s="16">
        <v>0</v>
      </c>
      <c r="D1342" s="19">
        <v>44450</v>
      </c>
      <c r="E1342" s="16" t="s">
        <v>3522</v>
      </c>
      <c r="F1342" s="16">
        <v>892076</v>
      </c>
      <c r="G1342" s="16" t="s">
        <v>3538</v>
      </c>
      <c r="H1342" s="17">
        <v>17</v>
      </c>
      <c r="I1342" s="102">
        <v>1</v>
      </c>
      <c r="J1342" s="121"/>
    </row>
    <row r="1343" spans="1:10" ht="13.2">
      <c r="A1343" s="16" t="s">
        <v>1963</v>
      </c>
      <c r="B1343" s="16">
        <v>22192060</v>
      </c>
      <c r="C1343" s="16">
        <v>4</v>
      </c>
      <c r="D1343" s="19">
        <v>44369</v>
      </c>
      <c r="E1343" s="16" t="s">
        <v>3522</v>
      </c>
      <c r="F1343" s="16">
        <v>36680397</v>
      </c>
      <c r="G1343" s="16" t="s">
        <v>3539</v>
      </c>
      <c r="H1343" s="17">
        <v>13</v>
      </c>
      <c r="I1343" s="102">
        <v>1</v>
      </c>
      <c r="J1343" s="121"/>
    </row>
    <row r="1344" spans="1:10" ht="13.2">
      <c r="A1344" s="16" t="s">
        <v>1963</v>
      </c>
      <c r="B1344" s="16"/>
      <c r="C1344" s="16"/>
      <c r="D1344" s="19"/>
      <c r="E1344" s="16" t="s">
        <v>1940</v>
      </c>
      <c r="F1344" s="16" t="s">
        <v>3540</v>
      </c>
      <c r="G1344" s="16" t="s">
        <v>3541</v>
      </c>
      <c r="H1344" s="17"/>
      <c r="I1344" s="102">
        <v>1</v>
      </c>
      <c r="J1344" s="121"/>
    </row>
    <row r="1345" spans="1:10" ht="13.2">
      <c r="A1345" s="16" t="s">
        <v>1963</v>
      </c>
      <c r="B1345" s="16">
        <v>22192061</v>
      </c>
      <c r="C1345" s="16">
        <v>42</v>
      </c>
      <c r="D1345" s="19">
        <v>44230</v>
      </c>
      <c r="E1345" s="16" t="s">
        <v>3542</v>
      </c>
      <c r="F1345" s="16">
        <v>44156979</v>
      </c>
      <c r="G1345" s="16" t="s">
        <v>3543</v>
      </c>
      <c r="H1345" s="17">
        <v>17.95</v>
      </c>
      <c r="I1345" s="102">
        <v>1</v>
      </c>
      <c r="J1345" s="121"/>
    </row>
    <row r="1346" spans="1:10" ht="13.2">
      <c r="A1346" s="16" t="s">
        <v>1963</v>
      </c>
      <c r="B1346" s="16">
        <v>22192061</v>
      </c>
      <c r="C1346" s="16">
        <v>43</v>
      </c>
      <c r="D1346" s="19">
        <v>44230</v>
      </c>
      <c r="E1346" s="16" t="s">
        <v>3542</v>
      </c>
      <c r="F1346" s="16">
        <v>44156979</v>
      </c>
      <c r="G1346" s="16" t="s">
        <v>3544</v>
      </c>
      <c r="H1346" s="17">
        <v>24.95</v>
      </c>
      <c r="I1346" s="102">
        <v>1</v>
      </c>
      <c r="J1346" s="121"/>
    </row>
    <row r="1347" spans="1:10" ht="13.2">
      <c r="A1347" s="16" t="s">
        <v>1963</v>
      </c>
      <c r="B1347" s="16">
        <v>22192061</v>
      </c>
      <c r="C1347" s="16">
        <v>44</v>
      </c>
      <c r="D1347" s="19">
        <v>44230</v>
      </c>
      <c r="E1347" s="16" t="s">
        <v>3542</v>
      </c>
      <c r="F1347" s="16">
        <v>44156979</v>
      </c>
      <c r="G1347" s="16" t="s">
        <v>3544</v>
      </c>
      <c r="H1347" s="17">
        <v>24.95</v>
      </c>
      <c r="I1347" s="102">
        <v>1</v>
      </c>
      <c r="J1347" s="121"/>
    </row>
    <row r="1348" spans="1:10" ht="13.2">
      <c r="A1348" s="16" t="s">
        <v>1963</v>
      </c>
      <c r="B1348" s="16">
        <v>22192061</v>
      </c>
      <c r="C1348" s="16">
        <v>3753076301</v>
      </c>
      <c r="D1348" s="19">
        <v>44230</v>
      </c>
      <c r="E1348" s="16" t="s">
        <v>3545</v>
      </c>
      <c r="F1348" s="16">
        <v>44156979</v>
      </c>
      <c r="G1348" s="16" t="s">
        <v>3544</v>
      </c>
      <c r="H1348" s="17">
        <v>243.85</v>
      </c>
      <c r="I1348" s="102">
        <v>1</v>
      </c>
      <c r="J1348" s="121"/>
    </row>
    <row r="1349" spans="1:10" ht="13.2">
      <c r="A1349" s="16" t="s">
        <v>1963</v>
      </c>
      <c r="B1349" s="16">
        <v>22192061</v>
      </c>
      <c r="C1349" s="16">
        <v>74210011</v>
      </c>
      <c r="D1349" s="19">
        <v>44242</v>
      </c>
      <c r="E1349" s="16" t="s">
        <v>3546</v>
      </c>
      <c r="F1349" s="16">
        <v>6223524</v>
      </c>
      <c r="G1349" s="16" t="s">
        <v>3547</v>
      </c>
      <c r="H1349" s="17">
        <v>243.74</v>
      </c>
      <c r="I1349" s="102">
        <v>1</v>
      </c>
      <c r="J1349" s="121"/>
    </row>
    <row r="1350" spans="1:10" ht="13.2">
      <c r="A1350" s="16" t="s">
        <v>1963</v>
      </c>
      <c r="B1350" s="16">
        <v>22192061</v>
      </c>
      <c r="C1350" s="16">
        <v>20210301</v>
      </c>
      <c r="D1350" s="19">
        <v>44265</v>
      </c>
      <c r="E1350" s="16" t="s">
        <v>3548</v>
      </c>
      <c r="F1350" s="16">
        <v>52138917</v>
      </c>
      <c r="G1350" s="16" t="s">
        <v>3549</v>
      </c>
      <c r="H1350" s="17">
        <v>1200</v>
      </c>
      <c r="I1350" s="102">
        <v>1</v>
      </c>
      <c r="J1350" s="121"/>
    </row>
    <row r="1351" spans="1:10" ht="13.2">
      <c r="A1351" s="16" t="s">
        <v>1963</v>
      </c>
      <c r="B1351" s="16">
        <v>22192061</v>
      </c>
      <c r="C1351" s="16">
        <v>2068</v>
      </c>
      <c r="D1351" s="19">
        <v>44361</v>
      </c>
      <c r="E1351" s="16" t="s">
        <v>3550</v>
      </c>
      <c r="F1351" s="16">
        <v>44156979</v>
      </c>
      <c r="G1351" s="16" t="s">
        <v>3543</v>
      </c>
      <c r="H1351" s="17">
        <v>41.9</v>
      </c>
      <c r="I1351" s="102">
        <v>1</v>
      </c>
      <c r="J1351" s="121"/>
    </row>
    <row r="1352" spans="1:10" ht="13.2">
      <c r="A1352" s="16" t="s">
        <v>1963</v>
      </c>
      <c r="B1352" s="16">
        <v>22192061</v>
      </c>
      <c r="C1352" s="16">
        <v>1616</v>
      </c>
      <c r="D1352" s="19">
        <v>44365</v>
      </c>
      <c r="E1352" s="16" t="s">
        <v>3551</v>
      </c>
      <c r="F1352" s="16">
        <v>44156979</v>
      </c>
      <c r="G1352" s="16" t="s">
        <v>3544</v>
      </c>
      <c r="H1352" s="17">
        <v>91.45</v>
      </c>
      <c r="I1352" s="102">
        <v>1</v>
      </c>
      <c r="J1352" s="121"/>
    </row>
    <row r="1353" spans="1:10" ht="13.2">
      <c r="A1353" s="16" t="s">
        <v>1963</v>
      </c>
      <c r="B1353" s="16">
        <v>22192061</v>
      </c>
      <c r="C1353" s="16">
        <v>135</v>
      </c>
      <c r="D1353" s="19">
        <v>44365</v>
      </c>
      <c r="E1353" s="16" t="s">
        <v>3552</v>
      </c>
      <c r="F1353" s="16">
        <v>36849880</v>
      </c>
      <c r="G1353" s="16" t="s">
        <v>3553</v>
      </c>
      <c r="H1353" s="17">
        <v>130.16</v>
      </c>
      <c r="I1353" s="102">
        <v>1</v>
      </c>
      <c r="J1353" s="121"/>
    </row>
    <row r="1354" spans="1:10" ht="13.2">
      <c r="A1354" s="16" t="s">
        <v>1963</v>
      </c>
      <c r="B1354" s="16">
        <v>22192061</v>
      </c>
      <c r="C1354" s="16">
        <v>2021027</v>
      </c>
      <c r="D1354" s="19">
        <v>44382</v>
      </c>
      <c r="E1354" s="16" t="s">
        <v>3554</v>
      </c>
      <c r="F1354" s="16">
        <v>17594472</v>
      </c>
      <c r="G1354" s="16" t="s">
        <v>3555</v>
      </c>
      <c r="H1354" s="17">
        <v>391.2</v>
      </c>
      <c r="I1354" s="102">
        <v>1</v>
      </c>
      <c r="J1354" s="121"/>
    </row>
    <row r="1355" spans="1:10" ht="13.2">
      <c r="A1355" s="16" t="s">
        <v>1963</v>
      </c>
      <c r="B1355" s="16">
        <v>22192061</v>
      </c>
      <c r="C1355" s="16">
        <v>2021029</v>
      </c>
      <c r="D1355" s="19">
        <v>44386</v>
      </c>
      <c r="E1355" s="16" t="s">
        <v>3556</v>
      </c>
      <c r="F1355" s="16">
        <v>17594472</v>
      </c>
      <c r="G1355" s="16" t="s">
        <v>3555</v>
      </c>
      <c r="H1355" s="17">
        <v>204</v>
      </c>
      <c r="I1355" s="102">
        <v>1</v>
      </c>
      <c r="J1355" s="121"/>
    </row>
    <row r="1356" spans="1:10" ht="13.2">
      <c r="A1356" s="16" t="s">
        <v>1963</v>
      </c>
      <c r="B1356" s="16">
        <v>22192061</v>
      </c>
      <c r="C1356" s="16">
        <v>589</v>
      </c>
      <c r="D1356" s="19">
        <v>44386</v>
      </c>
      <c r="E1356" s="16" t="s">
        <v>3557</v>
      </c>
      <c r="F1356" s="16">
        <v>51006774</v>
      </c>
      <c r="G1356" s="16" t="s">
        <v>3558</v>
      </c>
      <c r="H1356" s="17">
        <v>296.7</v>
      </c>
      <c r="I1356" s="102">
        <v>1</v>
      </c>
      <c r="J1356" s="121"/>
    </row>
    <row r="1357" spans="1:10" ht="13.2">
      <c r="A1357" s="16" t="s">
        <v>1963</v>
      </c>
      <c r="B1357" s="16">
        <v>22192061</v>
      </c>
      <c r="C1357" s="16">
        <v>1580</v>
      </c>
      <c r="D1357" s="19">
        <v>44389</v>
      </c>
      <c r="E1357" s="16" t="s">
        <v>3559</v>
      </c>
      <c r="F1357" s="16">
        <v>44156979</v>
      </c>
      <c r="G1357" s="16" t="s">
        <v>3560</v>
      </c>
      <c r="H1357" s="17">
        <v>96.85</v>
      </c>
      <c r="I1357" s="102">
        <v>1</v>
      </c>
      <c r="J1357" s="121"/>
    </row>
    <row r="1358" spans="1:10" ht="13.2">
      <c r="A1358" s="16" t="s">
        <v>1963</v>
      </c>
      <c r="B1358" s="16">
        <v>22192061</v>
      </c>
      <c r="C1358" s="16">
        <v>217</v>
      </c>
      <c r="D1358" s="19">
        <v>44393</v>
      </c>
      <c r="E1358" s="16" t="s">
        <v>3557</v>
      </c>
      <c r="F1358" s="16">
        <v>51006774</v>
      </c>
      <c r="G1358" s="16" t="s">
        <v>3558</v>
      </c>
      <c r="H1358" s="17">
        <v>249.4</v>
      </c>
      <c r="I1358" s="102">
        <v>1</v>
      </c>
      <c r="J1358" s="121"/>
    </row>
    <row r="1359" spans="1:10" ht="13.2">
      <c r="A1359" s="16" t="s">
        <v>1963</v>
      </c>
      <c r="B1359" s="16">
        <v>22192061</v>
      </c>
      <c r="C1359" s="16">
        <v>20210006</v>
      </c>
      <c r="D1359" s="19">
        <v>44405</v>
      </c>
      <c r="E1359" s="16" t="s">
        <v>3561</v>
      </c>
      <c r="F1359" s="16">
        <v>34107819</v>
      </c>
      <c r="G1359" s="16" t="s">
        <v>3562</v>
      </c>
      <c r="H1359" s="17">
        <v>120</v>
      </c>
      <c r="I1359" s="102">
        <v>1</v>
      </c>
      <c r="J1359" s="121"/>
    </row>
    <row r="1360" spans="1:10" ht="13.2">
      <c r="A1360" s="16" t="s">
        <v>1963</v>
      </c>
      <c r="B1360" s="16">
        <v>22192061</v>
      </c>
      <c r="C1360" s="16">
        <v>140</v>
      </c>
      <c r="D1360" s="19">
        <v>44407</v>
      </c>
      <c r="E1360" s="16" t="s">
        <v>3557</v>
      </c>
      <c r="F1360" s="16">
        <v>51006774</v>
      </c>
      <c r="G1360" s="16" t="s">
        <v>3558</v>
      </c>
      <c r="H1360" s="17">
        <v>270.89999999999998</v>
      </c>
      <c r="I1360" s="102">
        <v>1</v>
      </c>
      <c r="J1360" s="121"/>
    </row>
    <row r="1361" spans="1:10" ht="13.2">
      <c r="A1361" s="16" t="s">
        <v>1963</v>
      </c>
      <c r="B1361" s="16">
        <v>22192061</v>
      </c>
      <c r="C1361" s="16">
        <v>12021</v>
      </c>
      <c r="D1361" s="19">
        <v>44408</v>
      </c>
      <c r="E1361" s="16" t="s">
        <v>3563</v>
      </c>
      <c r="F1361" s="16">
        <v>37988131</v>
      </c>
      <c r="G1361" s="16" t="s">
        <v>3564</v>
      </c>
      <c r="H1361" s="17">
        <v>620</v>
      </c>
      <c r="I1361" s="102">
        <v>1</v>
      </c>
      <c r="J1361" s="121"/>
    </row>
    <row r="1362" spans="1:10" ht="20.399999999999999">
      <c r="A1362" s="16" t="s">
        <v>1963</v>
      </c>
      <c r="B1362" s="16"/>
      <c r="C1362" s="16"/>
      <c r="D1362" s="19"/>
      <c r="E1362" s="16" t="s">
        <v>1940</v>
      </c>
      <c r="F1362" s="16" t="s">
        <v>3565</v>
      </c>
      <c r="G1362" s="16" t="s">
        <v>3566</v>
      </c>
      <c r="H1362" s="17"/>
      <c r="I1362" s="102">
        <v>1</v>
      </c>
      <c r="J1362" s="121"/>
    </row>
    <row r="1363" spans="1:10" ht="13.2">
      <c r="A1363" s="16" t="s">
        <v>1963</v>
      </c>
      <c r="B1363" s="16">
        <v>22192062</v>
      </c>
      <c r="C1363" s="16">
        <v>20210001</v>
      </c>
      <c r="D1363" s="19">
        <v>44306</v>
      </c>
      <c r="E1363" s="16" t="s">
        <v>3567</v>
      </c>
      <c r="F1363" s="16">
        <v>42131405</v>
      </c>
      <c r="G1363" s="16" t="s">
        <v>3568</v>
      </c>
      <c r="H1363" s="17">
        <v>448</v>
      </c>
      <c r="I1363" s="102">
        <v>1</v>
      </c>
      <c r="J1363" s="121"/>
    </row>
    <row r="1364" spans="1:10" ht="13.2">
      <c r="A1364" s="16" t="s">
        <v>1963</v>
      </c>
      <c r="B1364" s="16">
        <v>22192062</v>
      </c>
      <c r="C1364" s="16" t="s">
        <v>3569</v>
      </c>
      <c r="D1364" s="19">
        <v>44363</v>
      </c>
      <c r="E1364" s="16" t="s">
        <v>3570</v>
      </c>
      <c r="F1364" s="16">
        <v>42131405</v>
      </c>
      <c r="G1364" s="16" t="s">
        <v>3568</v>
      </c>
      <c r="H1364" s="17">
        <v>820</v>
      </c>
      <c r="I1364" s="102">
        <v>1</v>
      </c>
      <c r="J1364" s="121"/>
    </row>
    <row r="1365" spans="1:10" ht="13.2">
      <c r="A1365" s="16" t="s">
        <v>1963</v>
      </c>
      <c r="B1365" s="16">
        <v>22192062</v>
      </c>
      <c r="C1365" s="16">
        <v>20210043</v>
      </c>
      <c r="D1365" s="19">
        <v>44456</v>
      </c>
      <c r="E1365" s="16" t="s">
        <v>3571</v>
      </c>
      <c r="F1365" s="16">
        <v>30848521</v>
      </c>
      <c r="G1365" s="16" t="s">
        <v>3301</v>
      </c>
      <c r="H1365" s="17">
        <v>3000</v>
      </c>
      <c r="I1365" s="102">
        <v>1</v>
      </c>
      <c r="J1365" s="121"/>
    </row>
    <row r="1366" spans="1:10" ht="13.2">
      <c r="A1366" s="16" t="s">
        <v>1963</v>
      </c>
      <c r="B1366" s="16"/>
      <c r="C1366" s="16"/>
      <c r="D1366" s="19"/>
      <c r="E1366" s="16" t="s">
        <v>1940</v>
      </c>
      <c r="F1366" s="16" t="s">
        <v>3572</v>
      </c>
      <c r="G1366" s="16" t="s">
        <v>3573</v>
      </c>
      <c r="H1366" s="17"/>
      <c r="I1366" s="102">
        <v>1</v>
      </c>
      <c r="J1366" s="121"/>
    </row>
    <row r="1367" spans="1:10" ht="13.2">
      <c r="A1367" s="16" t="s">
        <v>1963</v>
      </c>
      <c r="B1367" s="16">
        <v>22192063</v>
      </c>
      <c r="C1367" s="16">
        <v>20210202</v>
      </c>
      <c r="D1367" s="19">
        <v>44238</v>
      </c>
      <c r="E1367" s="16" t="s">
        <v>3574</v>
      </c>
      <c r="F1367" s="16">
        <v>36416738</v>
      </c>
      <c r="G1367" s="16" t="s">
        <v>3575</v>
      </c>
      <c r="H1367" s="17">
        <v>379.44</v>
      </c>
      <c r="I1367" s="102">
        <v>1</v>
      </c>
      <c r="J1367" s="121"/>
    </row>
    <row r="1368" spans="1:10" ht="20.399999999999999">
      <c r="A1368" s="16" t="s">
        <v>1963</v>
      </c>
      <c r="B1368" s="16">
        <v>22192063</v>
      </c>
      <c r="C1368" s="16">
        <v>1100055321</v>
      </c>
      <c r="D1368" s="19">
        <v>44239</v>
      </c>
      <c r="E1368" s="16" t="s">
        <v>3576</v>
      </c>
      <c r="F1368" s="16" t="s">
        <v>3577</v>
      </c>
      <c r="G1368" s="16" t="s">
        <v>3578</v>
      </c>
      <c r="H1368" s="17">
        <v>99.95</v>
      </c>
      <c r="I1368" s="102">
        <v>1</v>
      </c>
      <c r="J1368" s="121"/>
    </row>
    <row r="1369" spans="1:10" ht="20.399999999999999">
      <c r="A1369" s="16" t="s">
        <v>1963</v>
      </c>
      <c r="B1369" s="16">
        <v>22192063</v>
      </c>
      <c r="C1369" s="16" t="s">
        <v>3579</v>
      </c>
      <c r="D1369" s="19">
        <v>44238</v>
      </c>
      <c r="E1369" s="16" t="s">
        <v>3580</v>
      </c>
      <c r="F1369" s="16">
        <v>36740624</v>
      </c>
      <c r="G1369" s="16" t="s">
        <v>3581</v>
      </c>
      <c r="H1369" s="17">
        <v>134.88</v>
      </c>
      <c r="I1369" s="102">
        <v>1</v>
      </c>
      <c r="J1369" s="121"/>
    </row>
    <row r="1370" spans="1:10" ht="13.2">
      <c r="A1370" s="16" t="s">
        <v>1963</v>
      </c>
      <c r="B1370" s="16">
        <v>22192063</v>
      </c>
      <c r="C1370" s="16" t="s">
        <v>3582</v>
      </c>
      <c r="D1370" s="19">
        <v>44239</v>
      </c>
      <c r="E1370" s="16" t="s">
        <v>3583</v>
      </c>
      <c r="F1370" s="16">
        <v>26098806</v>
      </c>
      <c r="G1370" s="16" t="s">
        <v>3584</v>
      </c>
      <c r="H1370" s="17">
        <v>145.19999999999999</v>
      </c>
      <c r="I1370" s="102">
        <v>1</v>
      </c>
      <c r="J1370" s="121"/>
    </row>
    <row r="1371" spans="1:10" ht="30.6">
      <c r="A1371" s="16" t="s">
        <v>1963</v>
      </c>
      <c r="B1371" s="16">
        <v>22192063</v>
      </c>
      <c r="C1371" s="16">
        <v>602623</v>
      </c>
      <c r="D1371" s="19">
        <v>44242</v>
      </c>
      <c r="E1371" s="16" t="s">
        <v>3585</v>
      </c>
      <c r="F1371" s="16">
        <v>36661856</v>
      </c>
      <c r="G1371" s="16" t="s">
        <v>3586</v>
      </c>
      <c r="H1371" s="17">
        <v>119.4</v>
      </c>
      <c r="I1371" s="102">
        <v>1</v>
      </c>
      <c r="J1371" s="121"/>
    </row>
    <row r="1372" spans="1:10" ht="20.399999999999999">
      <c r="A1372" s="16" t="s">
        <v>1963</v>
      </c>
      <c r="B1372" s="16">
        <v>22192063</v>
      </c>
      <c r="C1372" s="16">
        <v>1100454003</v>
      </c>
      <c r="D1372" s="19">
        <v>44337</v>
      </c>
      <c r="E1372" s="16" t="s">
        <v>3587</v>
      </c>
      <c r="F1372" s="16" t="s">
        <v>3577</v>
      </c>
      <c r="G1372" s="16" t="s">
        <v>3578</v>
      </c>
      <c r="H1372" s="17">
        <v>134.69999999999999</v>
      </c>
      <c r="I1372" s="102">
        <v>1</v>
      </c>
      <c r="J1372" s="121"/>
    </row>
    <row r="1373" spans="1:10" ht="20.399999999999999">
      <c r="A1373" s="16" t="s">
        <v>1963</v>
      </c>
      <c r="B1373" s="16">
        <v>22192063</v>
      </c>
      <c r="C1373" s="16">
        <v>11030268</v>
      </c>
      <c r="D1373" s="19">
        <v>44336</v>
      </c>
      <c r="E1373" s="16" t="s">
        <v>3588</v>
      </c>
      <c r="F1373" s="16">
        <v>47163526</v>
      </c>
      <c r="G1373" s="16" t="s">
        <v>3586</v>
      </c>
      <c r="H1373" s="17">
        <v>36.42</v>
      </c>
      <c r="I1373" s="102">
        <v>1</v>
      </c>
      <c r="J1373" s="121"/>
    </row>
    <row r="1374" spans="1:10" ht="13.2">
      <c r="A1374" s="16" t="s">
        <v>1963</v>
      </c>
      <c r="B1374" s="16">
        <v>22192063</v>
      </c>
      <c r="C1374" s="16">
        <v>1221007824</v>
      </c>
      <c r="D1374" s="19">
        <v>44348</v>
      </c>
      <c r="E1374" s="16" t="s">
        <v>3589</v>
      </c>
      <c r="F1374" s="16">
        <v>26904241</v>
      </c>
      <c r="G1374" s="16" t="s">
        <v>3590</v>
      </c>
      <c r="H1374" s="17">
        <v>82.47</v>
      </c>
      <c r="I1374" s="102">
        <v>1</v>
      </c>
      <c r="J1374" s="121"/>
    </row>
    <row r="1375" spans="1:10" ht="20.399999999999999">
      <c r="A1375" s="16" t="s">
        <v>1963</v>
      </c>
      <c r="B1375" s="16">
        <v>22192063</v>
      </c>
      <c r="C1375" s="16" t="s">
        <v>3591</v>
      </c>
      <c r="D1375" s="19">
        <v>44350</v>
      </c>
      <c r="E1375" s="16" t="s">
        <v>3592</v>
      </c>
      <c r="F1375" s="16">
        <v>36740624</v>
      </c>
      <c r="G1375" s="16" t="s">
        <v>3581</v>
      </c>
      <c r="H1375" s="17">
        <v>26.1</v>
      </c>
      <c r="I1375" s="102">
        <v>1</v>
      </c>
      <c r="J1375" s="121"/>
    </row>
    <row r="1376" spans="1:10" ht="20.399999999999999">
      <c r="A1376" s="16" t="s">
        <v>1963</v>
      </c>
      <c r="B1376" s="16">
        <v>22192063</v>
      </c>
      <c r="C1376" s="16">
        <v>1221006939</v>
      </c>
      <c r="D1376" s="19">
        <v>44334</v>
      </c>
      <c r="E1376" s="16" t="s">
        <v>3593</v>
      </c>
      <c r="F1376" s="16">
        <v>26904241</v>
      </c>
      <c r="G1376" s="16" t="s">
        <v>3590</v>
      </c>
      <c r="H1376" s="17">
        <v>71.989999999999995</v>
      </c>
      <c r="I1376" s="102">
        <v>1</v>
      </c>
      <c r="J1376" s="121"/>
    </row>
    <row r="1377" spans="1:10" ht="13.2">
      <c r="A1377" s="16" t="s">
        <v>1963</v>
      </c>
      <c r="B1377" s="16">
        <v>22192063</v>
      </c>
      <c r="C1377" s="16">
        <v>846946</v>
      </c>
      <c r="D1377" s="19">
        <v>44313</v>
      </c>
      <c r="E1377" s="16" t="s">
        <v>3589</v>
      </c>
      <c r="F1377" s="16">
        <v>36661856</v>
      </c>
      <c r="G1377" s="16" t="s">
        <v>3586</v>
      </c>
      <c r="H1377" s="17">
        <v>33.9</v>
      </c>
      <c r="I1377" s="102">
        <v>1</v>
      </c>
      <c r="J1377" s="121"/>
    </row>
    <row r="1378" spans="1:10" ht="20.399999999999999">
      <c r="A1378" s="16" t="s">
        <v>1963</v>
      </c>
      <c r="B1378" s="16">
        <v>22192063</v>
      </c>
      <c r="C1378" s="16">
        <v>845271</v>
      </c>
      <c r="D1378" s="19">
        <v>44313</v>
      </c>
      <c r="E1378" s="16" t="s">
        <v>3594</v>
      </c>
      <c r="F1378" s="16">
        <v>36661856</v>
      </c>
      <c r="G1378" s="16" t="s">
        <v>3586</v>
      </c>
      <c r="H1378" s="17">
        <v>5.2</v>
      </c>
      <c r="I1378" s="102">
        <v>1</v>
      </c>
      <c r="J1378" s="121"/>
    </row>
    <row r="1379" spans="1:10" ht="20.399999999999999">
      <c r="A1379" s="16" t="s">
        <v>1963</v>
      </c>
      <c r="B1379" s="16">
        <v>22192063</v>
      </c>
      <c r="C1379" s="16">
        <v>846965</v>
      </c>
      <c r="D1379" s="19">
        <v>44313</v>
      </c>
      <c r="E1379" s="16" t="s">
        <v>3595</v>
      </c>
      <c r="F1379" s="16">
        <v>36661856</v>
      </c>
      <c r="G1379" s="16" t="s">
        <v>3586</v>
      </c>
      <c r="H1379" s="17">
        <v>14.4</v>
      </c>
      <c r="I1379" s="102">
        <v>1</v>
      </c>
      <c r="J1379" s="121"/>
    </row>
    <row r="1380" spans="1:10" ht="20.399999999999999">
      <c r="A1380" s="16" t="s">
        <v>1963</v>
      </c>
      <c r="B1380" s="16">
        <v>22192063</v>
      </c>
      <c r="C1380" s="16">
        <v>1221006830</v>
      </c>
      <c r="D1380" s="19">
        <v>44337</v>
      </c>
      <c r="E1380" s="16" t="s">
        <v>3596</v>
      </c>
      <c r="F1380" s="16">
        <v>26904241</v>
      </c>
      <c r="G1380" s="16" t="s">
        <v>3590</v>
      </c>
      <c r="H1380" s="17">
        <v>94.44</v>
      </c>
      <c r="I1380" s="102">
        <v>1</v>
      </c>
      <c r="J1380" s="121"/>
    </row>
    <row r="1381" spans="1:10" ht="20.399999999999999">
      <c r="A1381" s="16" t="s">
        <v>1963</v>
      </c>
      <c r="B1381" s="16">
        <v>22192063</v>
      </c>
      <c r="C1381" s="16">
        <v>1100181425</v>
      </c>
      <c r="D1381" s="19">
        <v>44281</v>
      </c>
      <c r="E1381" s="16" t="s">
        <v>3597</v>
      </c>
      <c r="F1381" s="16" t="s">
        <v>3577</v>
      </c>
      <c r="G1381" s="16" t="s">
        <v>3578</v>
      </c>
      <c r="H1381" s="17">
        <v>77.849999999999994</v>
      </c>
      <c r="I1381" s="102">
        <v>1</v>
      </c>
      <c r="J1381" s="121"/>
    </row>
    <row r="1382" spans="1:10" ht="20.399999999999999">
      <c r="A1382" s="16" t="s">
        <v>1963</v>
      </c>
      <c r="B1382" s="16">
        <v>22192063</v>
      </c>
      <c r="C1382" s="16">
        <v>22021</v>
      </c>
      <c r="D1382" s="19">
        <v>44355</v>
      </c>
      <c r="E1382" s="16" t="s">
        <v>3598</v>
      </c>
      <c r="F1382" s="16">
        <v>228585</v>
      </c>
      <c r="G1382" s="16" t="s">
        <v>3599</v>
      </c>
      <c r="H1382" s="17">
        <v>300</v>
      </c>
      <c r="I1382" s="102">
        <v>1</v>
      </c>
      <c r="J1382" s="121"/>
    </row>
    <row r="1383" spans="1:10" ht="13.2">
      <c r="A1383" s="16" t="s">
        <v>1963</v>
      </c>
      <c r="B1383" s="16">
        <v>22192063</v>
      </c>
      <c r="C1383" s="16">
        <v>32021</v>
      </c>
      <c r="D1383" s="19">
        <v>44355</v>
      </c>
      <c r="E1383" s="16" t="s">
        <v>3600</v>
      </c>
      <c r="F1383" s="16">
        <v>228585</v>
      </c>
      <c r="G1383" s="16" t="s">
        <v>3599</v>
      </c>
      <c r="H1383" s="17">
        <v>200</v>
      </c>
      <c r="I1383" s="102">
        <v>1</v>
      </c>
      <c r="J1383" s="121"/>
    </row>
    <row r="1384" spans="1:10" ht="13.2">
      <c r="A1384" s="16" t="s">
        <v>1963</v>
      </c>
      <c r="B1384" s="16">
        <v>22192063</v>
      </c>
      <c r="C1384" s="16">
        <v>1221017898</v>
      </c>
      <c r="D1384" s="19">
        <v>44466</v>
      </c>
      <c r="E1384" s="16" t="s">
        <v>3601</v>
      </c>
      <c r="F1384" s="16">
        <v>26904241</v>
      </c>
      <c r="G1384" s="16" t="s">
        <v>3602</v>
      </c>
      <c r="H1384" s="17">
        <v>75.98</v>
      </c>
      <c r="I1384" s="102">
        <v>1</v>
      </c>
      <c r="J1384" s="121"/>
    </row>
    <row r="1385" spans="1:10" ht="20.399999999999999">
      <c r="A1385" s="16" t="s">
        <v>1963</v>
      </c>
      <c r="B1385" s="16">
        <v>22192063</v>
      </c>
      <c r="C1385" s="16">
        <v>1022139</v>
      </c>
      <c r="D1385" s="19">
        <v>44455</v>
      </c>
      <c r="E1385" s="16" t="s">
        <v>3603</v>
      </c>
      <c r="F1385" s="16">
        <v>36661856</v>
      </c>
      <c r="G1385" s="16" t="s">
        <v>3586</v>
      </c>
      <c r="H1385" s="17">
        <v>89.5</v>
      </c>
      <c r="I1385" s="102">
        <v>1</v>
      </c>
      <c r="J1385" s="121"/>
    </row>
    <row r="1386" spans="1:10" ht="20.399999999999999">
      <c r="A1386" s="16" t="s">
        <v>1963</v>
      </c>
      <c r="B1386" s="16">
        <v>22192063</v>
      </c>
      <c r="C1386" s="16" t="s">
        <v>3604</v>
      </c>
      <c r="D1386" s="19">
        <v>44392</v>
      </c>
      <c r="E1386" s="16" t="s">
        <v>3605</v>
      </c>
      <c r="F1386" s="16">
        <v>36740624</v>
      </c>
      <c r="G1386" s="16" t="s">
        <v>3581</v>
      </c>
      <c r="H1386" s="17">
        <v>66.72</v>
      </c>
      <c r="I1386" s="102">
        <v>1</v>
      </c>
      <c r="J1386" s="121"/>
    </row>
    <row r="1387" spans="1:10" ht="20.399999999999999">
      <c r="A1387" s="16" t="s">
        <v>1963</v>
      </c>
      <c r="B1387" s="16">
        <v>22192063</v>
      </c>
      <c r="C1387" s="16">
        <v>1221009180</v>
      </c>
      <c r="D1387" s="19">
        <v>44375</v>
      </c>
      <c r="E1387" s="16" t="s">
        <v>3606</v>
      </c>
      <c r="F1387" s="16">
        <v>26904241</v>
      </c>
      <c r="G1387" s="16" t="s">
        <v>3602</v>
      </c>
      <c r="H1387" s="17">
        <v>279.14</v>
      </c>
      <c r="I1387" s="102">
        <v>1</v>
      </c>
      <c r="J1387" s="121"/>
    </row>
    <row r="1388" spans="1:10" ht="13.2">
      <c r="A1388" s="16" t="s">
        <v>1963</v>
      </c>
      <c r="B1388" s="16">
        <v>22192063</v>
      </c>
      <c r="C1388" s="16">
        <v>92021</v>
      </c>
      <c r="D1388" s="19">
        <v>44447</v>
      </c>
      <c r="E1388" s="16" t="s">
        <v>3607</v>
      </c>
      <c r="F1388" s="16">
        <v>228585</v>
      </c>
      <c r="G1388" s="16" t="s">
        <v>3608</v>
      </c>
      <c r="H1388" s="17">
        <v>400</v>
      </c>
      <c r="I1388" s="102">
        <v>1</v>
      </c>
      <c r="J1388" s="121"/>
    </row>
    <row r="1389" spans="1:10" ht="20.399999999999999">
      <c r="A1389" s="16" t="s">
        <v>1963</v>
      </c>
      <c r="B1389" s="16">
        <v>22192063</v>
      </c>
      <c r="C1389" s="16" t="s">
        <v>3609</v>
      </c>
      <c r="D1389" s="19">
        <v>44463</v>
      </c>
      <c r="E1389" s="16" t="s">
        <v>3610</v>
      </c>
      <c r="F1389" s="16">
        <v>36740624</v>
      </c>
      <c r="G1389" s="16" t="s">
        <v>3581</v>
      </c>
      <c r="H1389" s="17">
        <v>86.13</v>
      </c>
      <c r="I1389" s="102">
        <v>1</v>
      </c>
      <c r="J1389" s="121"/>
    </row>
    <row r="1390" spans="1:10" ht="20.399999999999999">
      <c r="A1390" s="16" t="s">
        <v>1963</v>
      </c>
      <c r="B1390" s="16">
        <v>22192063</v>
      </c>
      <c r="C1390" s="16">
        <v>1221010938</v>
      </c>
      <c r="D1390" s="19">
        <v>44389</v>
      </c>
      <c r="E1390" s="16" t="s">
        <v>3611</v>
      </c>
      <c r="F1390" s="16">
        <v>26904241</v>
      </c>
      <c r="G1390" s="16" t="s">
        <v>3602</v>
      </c>
      <c r="H1390" s="17">
        <v>199.48</v>
      </c>
      <c r="I1390" s="102">
        <v>1</v>
      </c>
      <c r="J1390" s="121"/>
    </row>
    <row r="1391" spans="1:10" ht="13.2">
      <c r="A1391" s="16" t="s">
        <v>1963</v>
      </c>
      <c r="B1391" s="16">
        <v>22192063</v>
      </c>
      <c r="C1391" s="16">
        <v>955828</v>
      </c>
      <c r="D1391" s="19">
        <v>44383</v>
      </c>
      <c r="E1391" s="16" t="s">
        <v>3612</v>
      </c>
      <c r="F1391" s="16">
        <v>36661856</v>
      </c>
      <c r="G1391" s="16" t="s">
        <v>3613</v>
      </c>
      <c r="H1391" s="17">
        <v>90.9</v>
      </c>
      <c r="I1391" s="102">
        <v>1</v>
      </c>
      <c r="J1391" s="121"/>
    </row>
    <row r="1392" spans="1:10" ht="13.2">
      <c r="A1392" s="16" t="s">
        <v>1963</v>
      </c>
      <c r="B1392" s="16">
        <v>22192063</v>
      </c>
      <c r="C1392" s="16">
        <v>132021</v>
      </c>
      <c r="D1392" s="19">
        <v>44515</v>
      </c>
      <c r="E1392" s="16" t="s">
        <v>3614</v>
      </c>
      <c r="F1392" s="16">
        <v>228585</v>
      </c>
      <c r="G1392" s="16" t="s">
        <v>3608</v>
      </c>
      <c r="H1392" s="17">
        <v>400</v>
      </c>
      <c r="I1392" s="102">
        <v>1</v>
      </c>
      <c r="J1392" s="121"/>
    </row>
    <row r="1393" spans="1:10" ht="30.6">
      <c r="A1393" s="16" t="s">
        <v>1963</v>
      </c>
      <c r="B1393" s="16">
        <v>22192063</v>
      </c>
      <c r="C1393" s="16">
        <v>122021</v>
      </c>
      <c r="D1393" s="19">
        <v>44505</v>
      </c>
      <c r="E1393" s="16" t="s">
        <v>3615</v>
      </c>
      <c r="F1393" s="16">
        <v>228585</v>
      </c>
      <c r="G1393" s="16" t="s">
        <v>3608</v>
      </c>
      <c r="H1393" s="17">
        <v>320</v>
      </c>
      <c r="I1393" s="102">
        <v>1</v>
      </c>
      <c r="J1393" s="121"/>
    </row>
    <row r="1394" spans="1:10" ht="30.6">
      <c r="A1394" s="16" t="s">
        <v>1963</v>
      </c>
      <c r="B1394" s="16"/>
      <c r="C1394" s="16"/>
      <c r="D1394" s="19"/>
      <c r="E1394" s="16" t="s">
        <v>1940</v>
      </c>
      <c r="F1394" s="16" t="s">
        <v>3616</v>
      </c>
      <c r="G1394" s="16" t="s">
        <v>3617</v>
      </c>
      <c r="H1394" s="17"/>
      <c r="I1394" s="102">
        <v>1</v>
      </c>
      <c r="J1394" s="121"/>
    </row>
    <row r="1395" spans="1:10" ht="13.2">
      <c r="A1395" s="16" t="s">
        <v>1963</v>
      </c>
      <c r="B1395" s="16"/>
      <c r="C1395" s="16"/>
      <c r="D1395" s="19"/>
      <c r="E1395" s="16"/>
      <c r="F1395" s="16"/>
      <c r="G1395" s="16"/>
      <c r="H1395" s="17"/>
      <c r="I1395" s="102">
        <v>1</v>
      </c>
      <c r="J1395" s="121"/>
    </row>
    <row r="1396" spans="1:10" ht="20.399999999999999">
      <c r="A1396" s="16" t="s">
        <v>1963</v>
      </c>
      <c r="B1396" s="16">
        <v>22192064</v>
      </c>
      <c r="C1396" s="16" t="s">
        <v>3618</v>
      </c>
      <c r="D1396" s="19">
        <v>44377</v>
      </c>
      <c r="E1396" s="16" t="s">
        <v>3619</v>
      </c>
      <c r="F1396" s="16">
        <v>26098806</v>
      </c>
      <c r="G1396" s="16" t="s">
        <v>3620</v>
      </c>
      <c r="H1396" s="17">
        <v>1302.56</v>
      </c>
      <c r="I1396" s="102">
        <v>1</v>
      </c>
      <c r="J1396" s="121"/>
    </row>
    <row r="1397" spans="1:10" ht="20.399999999999999">
      <c r="A1397" s="16" t="s">
        <v>1963</v>
      </c>
      <c r="B1397" s="16">
        <v>22192064</v>
      </c>
      <c r="C1397" s="16" t="s">
        <v>3621</v>
      </c>
      <c r="D1397" s="19">
        <v>44369</v>
      </c>
      <c r="E1397" s="16" t="s">
        <v>3622</v>
      </c>
      <c r="F1397" s="16">
        <v>14419963</v>
      </c>
      <c r="G1397" s="16" t="s">
        <v>3623</v>
      </c>
      <c r="H1397" s="17">
        <v>388.33</v>
      </c>
      <c r="I1397" s="102">
        <v>1</v>
      </c>
      <c r="J1397" s="121"/>
    </row>
    <row r="1398" spans="1:10" ht="20.399999999999999">
      <c r="A1398" s="16" t="s">
        <v>1963</v>
      </c>
      <c r="B1398" s="16">
        <v>22192064</v>
      </c>
      <c r="C1398" s="16">
        <v>72210020</v>
      </c>
      <c r="D1398" s="19">
        <v>44236</v>
      </c>
      <c r="E1398" s="16" t="s">
        <v>3624</v>
      </c>
      <c r="F1398" s="16">
        <v>6223524</v>
      </c>
      <c r="G1398" s="16" t="s">
        <v>3625</v>
      </c>
      <c r="H1398" s="17">
        <v>894.98</v>
      </c>
      <c r="I1398" s="102">
        <v>1</v>
      </c>
      <c r="J1398" s="121"/>
    </row>
    <row r="1399" spans="1:10" ht="20.399999999999999">
      <c r="A1399" s="16" t="s">
        <v>1963</v>
      </c>
      <c r="B1399" s="16">
        <v>22192064</v>
      </c>
      <c r="C1399" s="16">
        <v>212001751</v>
      </c>
      <c r="D1399" s="19">
        <v>44396</v>
      </c>
      <c r="E1399" s="16" t="s">
        <v>3626</v>
      </c>
      <c r="F1399" s="16">
        <v>36556858</v>
      </c>
      <c r="G1399" s="16" t="s">
        <v>3627</v>
      </c>
      <c r="H1399" s="17">
        <v>238.3</v>
      </c>
      <c r="I1399" s="102">
        <v>1</v>
      </c>
      <c r="J1399" s="121"/>
    </row>
    <row r="1400" spans="1:10" ht="20.399999999999999">
      <c r="A1400" s="16" t="s">
        <v>1963</v>
      </c>
      <c r="B1400" s="16">
        <v>22192064</v>
      </c>
      <c r="C1400" s="16">
        <v>212001751</v>
      </c>
      <c r="D1400" s="19">
        <v>44396</v>
      </c>
      <c r="E1400" s="16" t="s">
        <v>3628</v>
      </c>
      <c r="F1400" s="16">
        <v>36556858</v>
      </c>
      <c r="G1400" s="16" t="s">
        <v>3627</v>
      </c>
      <c r="H1400" s="17">
        <v>20.350000000000001</v>
      </c>
      <c r="I1400" s="102">
        <v>1</v>
      </c>
      <c r="J1400" s="121"/>
    </row>
    <row r="1401" spans="1:10" ht="20.399999999999999">
      <c r="A1401" s="16" t="s">
        <v>1963</v>
      </c>
      <c r="B1401" s="16">
        <v>22192064</v>
      </c>
      <c r="C1401" s="16">
        <v>212001751</v>
      </c>
      <c r="D1401" s="19">
        <v>44396</v>
      </c>
      <c r="E1401" s="16" t="s">
        <v>3629</v>
      </c>
      <c r="F1401" s="16">
        <v>36556858</v>
      </c>
      <c r="G1401" s="16" t="s">
        <v>3627</v>
      </c>
      <c r="H1401" s="17">
        <v>27.08</v>
      </c>
      <c r="I1401" s="102">
        <v>1</v>
      </c>
      <c r="J1401" s="121"/>
    </row>
    <row r="1402" spans="1:10" ht="20.399999999999999">
      <c r="A1402" s="16" t="s">
        <v>1963</v>
      </c>
      <c r="B1402" s="16">
        <v>22192064</v>
      </c>
      <c r="C1402" s="16">
        <v>212001751</v>
      </c>
      <c r="D1402" s="19">
        <v>44396</v>
      </c>
      <c r="E1402" s="16" t="s">
        <v>3630</v>
      </c>
      <c r="F1402" s="16">
        <v>36556858</v>
      </c>
      <c r="G1402" s="16" t="s">
        <v>3627</v>
      </c>
      <c r="H1402" s="17">
        <v>5.4</v>
      </c>
      <c r="I1402" s="102">
        <v>1</v>
      </c>
      <c r="J1402" s="121"/>
    </row>
    <row r="1403" spans="1:10" ht="13.2">
      <c r="A1403" s="16" t="s">
        <v>1963</v>
      </c>
      <c r="B1403" s="16">
        <v>22192064</v>
      </c>
      <c r="C1403" s="16">
        <v>32021</v>
      </c>
      <c r="D1403" s="19">
        <v>44337</v>
      </c>
      <c r="E1403" s="16" t="s">
        <v>3631</v>
      </c>
      <c r="F1403" s="16">
        <v>223080</v>
      </c>
      <c r="G1403" s="16" t="s">
        <v>3632</v>
      </c>
      <c r="H1403" s="17">
        <v>380</v>
      </c>
      <c r="I1403" s="102">
        <v>1</v>
      </c>
      <c r="J1403" s="121"/>
    </row>
    <row r="1404" spans="1:10" ht="13.2">
      <c r="A1404" s="16" t="s">
        <v>1963</v>
      </c>
      <c r="B1404" s="16">
        <v>22192064</v>
      </c>
      <c r="C1404" s="16">
        <v>42021</v>
      </c>
      <c r="D1404" s="19">
        <v>44356</v>
      </c>
      <c r="E1404" s="16" t="s">
        <v>3633</v>
      </c>
      <c r="F1404" s="16">
        <v>223080</v>
      </c>
      <c r="G1404" s="16" t="s">
        <v>3632</v>
      </c>
      <c r="H1404" s="17">
        <v>380</v>
      </c>
      <c r="I1404" s="102">
        <v>1</v>
      </c>
      <c r="J1404" s="121"/>
    </row>
    <row r="1405" spans="1:10" ht="13.2">
      <c r="A1405" s="16" t="s">
        <v>1963</v>
      </c>
      <c r="B1405" s="16">
        <v>22192064</v>
      </c>
      <c r="C1405" s="16">
        <v>52021</v>
      </c>
      <c r="D1405" s="19">
        <v>44386</v>
      </c>
      <c r="E1405" s="16" t="s">
        <v>3634</v>
      </c>
      <c r="F1405" s="16">
        <v>223080</v>
      </c>
      <c r="G1405" s="16" t="s">
        <v>3632</v>
      </c>
      <c r="H1405" s="17">
        <v>380</v>
      </c>
      <c r="I1405" s="102">
        <v>1</v>
      </c>
      <c r="J1405" s="121"/>
    </row>
    <row r="1406" spans="1:10" ht="13.2">
      <c r="A1406" s="16" t="s">
        <v>1963</v>
      </c>
      <c r="B1406" s="16"/>
      <c r="C1406" s="16"/>
      <c r="D1406" s="19"/>
      <c r="E1406" s="16" t="s">
        <v>1940</v>
      </c>
      <c r="F1406" s="16" t="s">
        <v>3635</v>
      </c>
      <c r="G1406" s="16" t="s">
        <v>3636</v>
      </c>
      <c r="H1406" s="17"/>
      <c r="I1406" s="102">
        <v>1</v>
      </c>
      <c r="J1406" s="121"/>
    </row>
    <row r="1407" spans="1:10" ht="13.2">
      <c r="A1407" s="16" t="s">
        <v>1963</v>
      </c>
      <c r="B1407" s="16">
        <v>22192065</v>
      </c>
      <c r="C1407" s="16">
        <v>7</v>
      </c>
      <c r="D1407" s="19">
        <v>44413</v>
      </c>
      <c r="E1407" s="16" t="s">
        <v>3637</v>
      </c>
      <c r="F1407" s="16">
        <v>40675581</v>
      </c>
      <c r="G1407" s="16" t="s">
        <v>3638</v>
      </c>
      <c r="H1407" s="17">
        <v>2500</v>
      </c>
      <c r="I1407" s="102">
        <v>1</v>
      </c>
      <c r="J1407" s="121"/>
    </row>
    <row r="1408" spans="1:10" ht="13.2">
      <c r="A1408" s="16" t="s">
        <v>1963</v>
      </c>
      <c r="B1408" s="16">
        <v>22192065</v>
      </c>
      <c r="C1408" s="16">
        <v>8</v>
      </c>
      <c r="D1408" s="19">
        <v>44442</v>
      </c>
      <c r="E1408" s="16" t="s">
        <v>3639</v>
      </c>
      <c r="F1408" s="16">
        <v>40675581</v>
      </c>
      <c r="G1408" s="16" t="s">
        <v>3638</v>
      </c>
      <c r="H1408" s="17">
        <v>457</v>
      </c>
      <c r="I1408" s="102">
        <v>1</v>
      </c>
      <c r="J1408" s="121"/>
    </row>
    <row r="1409" spans="1:10" ht="13.2">
      <c r="A1409" s="16" t="s">
        <v>1963</v>
      </c>
      <c r="B1409" s="16">
        <v>22192065</v>
      </c>
      <c r="C1409" s="16">
        <v>9</v>
      </c>
      <c r="D1409" s="19">
        <v>44449</v>
      </c>
      <c r="E1409" s="16" t="s">
        <v>3640</v>
      </c>
      <c r="F1409" s="16">
        <v>40675581</v>
      </c>
      <c r="G1409" s="16" t="s">
        <v>3638</v>
      </c>
      <c r="H1409" s="17">
        <v>660</v>
      </c>
      <c r="I1409" s="102">
        <v>1</v>
      </c>
      <c r="J1409" s="121"/>
    </row>
    <row r="1410" spans="1:10" ht="13.2">
      <c r="A1410" s="16" t="s">
        <v>1963</v>
      </c>
      <c r="B1410" s="16">
        <v>22192065</v>
      </c>
      <c r="C1410" s="16">
        <v>10</v>
      </c>
      <c r="D1410" s="19">
        <v>44456</v>
      </c>
      <c r="E1410" s="16" t="s">
        <v>3641</v>
      </c>
      <c r="F1410" s="16">
        <v>40675581</v>
      </c>
      <c r="G1410" s="16" t="s">
        <v>3638</v>
      </c>
      <c r="H1410" s="17">
        <v>400</v>
      </c>
      <c r="I1410" s="102">
        <v>1</v>
      </c>
      <c r="J1410" s="121"/>
    </row>
    <row r="1411" spans="1:10" ht="13.2">
      <c r="A1411" s="16" t="s">
        <v>1963</v>
      </c>
      <c r="B1411" s="16"/>
      <c r="C1411" s="16"/>
      <c r="D1411" s="19"/>
      <c r="E1411" s="16" t="s">
        <v>1940</v>
      </c>
      <c r="F1411" s="16" t="s">
        <v>3642</v>
      </c>
      <c r="G1411" s="16" t="s">
        <v>3643</v>
      </c>
      <c r="H1411" s="17"/>
      <c r="I1411" s="102">
        <v>1</v>
      </c>
      <c r="J1411" s="121"/>
    </row>
    <row r="1412" spans="1:10" ht="20.399999999999999">
      <c r="A1412" s="16" t="s">
        <v>1963</v>
      </c>
      <c r="B1412" s="16">
        <v>22192066</v>
      </c>
      <c r="C1412" s="16" t="s">
        <v>3644</v>
      </c>
      <c r="D1412" s="19">
        <v>44201</v>
      </c>
      <c r="E1412" s="16" t="s">
        <v>3645</v>
      </c>
      <c r="F1412" s="16">
        <v>35658789</v>
      </c>
      <c r="G1412" s="16" t="s">
        <v>3646</v>
      </c>
      <c r="H1412" s="17">
        <v>10</v>
      </c>
      <c r="I1412" s="102">
        <v>1</v>
      </c>
      <c r="J1412" s="121"/>
    </row>
    <row r="1413" spans="1:10" ht="20.399999999999999">
      <c r="A1413" s="16" t="s">
        <v>1963</v>
      </c>
      <c r="B1413" s="16">
        <v>22192066</v>
      </c>
      <c r="C1413" s="16" t="s">
        <v>3647</v>
      </c>
      <c r="D1413" s="19">
        <v>44201</v>
      </c>
      <c r="E1413" s="16" t="s">
        <v>3648</v>
      </c>
      <c r="F1413" s="16">
        <v>0</v>
      </c>
      <c r="G1413" s="16" t="s">
        <v>3649</v>
      </c>
      <c r="H1413" s="17">
        <v>85.5</v>
      </c>
      <c r="I1413" s="102">
        <v>1</v>
      </c>
      <c r="J1413" s="121"/>
    </row>
    <row r="1414" spans="1:10" ht="20.399999999999999">
      <c r="A1414" s="16" t="s">
        <v>1963</v>
      </c>
      <c r="B1414" s="16">
        <v>22192066</v>
      </c>
      <c r="C1414" s="16" t="s">
        <v>3650</v>
      </c>
      <c r="D1414" s="19">
        <v>44201</v>
      </c>
      <c r="E1414" s="16" t="s">
        <v>3651</v>
      </c>
      <c r="F1414" s="16" t="s">
        <v>3652</v>
      </c>
      <c r="G1414" s="16" t="s">
        <v>3653</v>
      </c>
      <c r="H1414" s="17">
        <v>10</v>
      </c>
      <c r="I1414" s="102">
        <v>1</v>
      </c>
      <c r="J1414" s="121"/>
    </row>
    <row r="1415" spans="1:10" ht="20.399999999999999">
      <c r="A1415" s="16" t="s">
        <v>1963</v>
      </c>
      <c r="B1415" s="16">
        <v>22192066</v>
      </c>
      <c r="C1415" s="16" t="s">
        <v>3654</v>
      </c>
      <c r="D1415" s="19">
        <v>44201</v>
      </c>
      <c r="E1415" s="16" t="s">
        <v>3655</v>
      </c>
      <c r="F1415" s="16" t="s">
        <v>3656</v>
      </c>
      <c r="G1415" s="16" t="s">
        <v>3649</v>
      </c>
      <c r="H1415" s="17">
        <v>44.4</v>
      </c>
      <c r="I1415" s="102">
        <v>1</v>
      </c>
      <c r="J1415" s="121"/>
    </row>
    <row r="1416" spans="1:10" ht="20.399999999999999">
      <c r="A1416" s="16" t="s">
        <v>1963</v>
      </c>
      <c r="B1416" s="16">
        <v>22192066</v>
      </c>
      <c r="C1416" s="16">
        <v>221008</v>
      </c>
      <c r="D1416" s="19">
        <v>44221</v>
      </c>
      <c r="E1416" s="16" t="s">
        <v>3657</v>
      </c>
      <c r="F1416" s="16">
        <v>36806463</v>
      </c>
      <c r="G1416" s="16" t="s">
        <v>3404</v>
      </c>
      <c r="H1416" s="17">
        <v>249.17</v>
      </c>
      <c r="I1416" s="102">
        <v>1</v>
      </c>
      <c r="J1416" s="121"/>
    </row>
    <row r="1417" spans="1:10" ht="20.399999999999999">
      <c r="A1417" s="16" t="s">
        <v>1963</v>
      </c>
      <c r="B1417" s="16">
        <v>22192066</v>
      </c>
      <c r="C1417" s="16">
        <v>221014</v>
      </c>
      <c r="D1417" s="19">
        <v>44236</v>
      </c>
      <c r="E1417" s="16" t="s">
        <v>3658</v>
      </c>
      <c r="F1417" s="16">
        <v>36806463</v>
      </c>
      <c r="G1417" s="16" t="s">
        <v>3404</v>
      </c>
      <c r="H1417" s="17">
        <v>291.33</v>
      </c>
      <c r="I1417" s="102">
        <v>1</v>
      </c>
      <c r="J1417" s="121"/>
    </row>
    <row r="1418" spans="1:10" ht="13.2">
      <c r="A1418" s="16" t="s">
        <v>1963</v>
      </c>
      <c r="B1418" s="16">
        <v>22192066</v>
      </c>
      <c r="C1418" s="16">
        <v>20210314</v>
      </c>
      <c r="D1418" s="19">
        <v>44265</v>
      </c>
      <c r="E1418" s="16" t="s">
        <v>3659</v>
      </c>
      <c r="F1418" s="16">
        <v>36416738</v>
      </c>
      <c r="G1418" s="16" t="s">
        <v>3660</v>
      </c>
      <c r="H1418" s="17">
        <v>326.7</v>
      </c>
      <c r="I1418" s="102">
        <v>1</v>
      </c>
      <c r="J1418" s="121"/>
    </row>
    <row r="1419" spans="1:10" ht="20.399999999999999">
      <c r="A1419" s="16" t="s">
        <v>1963</v>
      </c>
      <c r="B1419" s="16">
        <v>22192066</v>
      </c>
      <c r="C1419" s="16">
        <v>20210009</v>
      </c>
      <c r="D1419" s="19">
        <v>44266</v>
      </c>
      <c r="E1419" s="16" t="s">
        <v>3661</v>
      </c>
      <c r="F1419" s="16">
        <v>52494519</v>
      </c>
      <c r="G1419" s="16" t="s">
        <v>3662</v>
      </c>
      <c r="H1419" s="17">
        <v>203</v>
      </c>
      <c r="I1419" s="102">
        <v>1</v>
      </c>
      <c r="J1419" s="121"/>
    </row>
    <row r="1420" spans="1:10" ht="20.399999999999999">
      <c r="A1420" s="16" t="s">
        <v>1963</v>
      </c>
      <c r="B1420" s="16">
        <v>22192066</v>
      </c>
      <c r="C1420" s="16" t="s">
        <v>3663</v>
      </c>
      <c r="D1420" s="19">
        <v>44273</v>
      </c>
      <c r="E1420" s="16" t="s">
        <v>3664</v>
      </c>
      <c r="F1420" s="16">
        <v>36740624</v>
      </c>
      <c r="G1420" s="16" t="s">
        <v>3146</v>
      </c>
      <c r="H1420" s="17">
        <v>256</v>
      </c>
      <c r="I1420" s="102">
        <v>1</v>
      </c>
      <c r="J1420" s="121"/>
    </row>
    <row r="1421" spans="1:10" ht="13.2">
      <c r="A1421" s="16" t="s">
        <v>1963</v>
      </c>
      <c r="B1421" s="16">
        <v>22192066</v>
      </c>
      <c r="C1421" s="16">
        <v>22021082</v>
      </c>
      <c r="D1421" s="19">
        <v>44302</v>
      </c>
      <c r="E1421" s="16" t="s">
        <v>3665</v>
      </c>
      <c r="F1421" s="16">
        <v>36842184</v>
      </c>
      <c r="G1421" s="16" t="s">
        <v>3666</v>
      </c>
      <c r="H1421" s="17">
        <v>255.33</v>
      </c>
      <c r="I1421" s="102">
        <v>1</v>
      </c>
      <c r="J1421" s="121"/>
    </row>
    <row r="1422" spans="1:10" ht="13.2">
      <c r="A1422" s="16" t="s">
        <v>1963</v>
      </c>
      <c r="B1422" s="16">
        <v>22192066</v>
      </c>
      <c r="C1422" s="16">
        <v>4</v>
      </c>
      <c r="D1422" s="19">
        <v>44306</v>
      </c>
      <c r="E1422" s="16" t="s">
        <v>3667</v>
      </c>
      <c r="F1422" s="16">
        <v>51640015</v>
      </c>
      <c r="G1422" s="16" t="s">
        <v>3668</v>
      </c>
      <c r="H1422" s="17">
        <v>208.33</v>
      </c>
      <c r="I1422" s="102">
        <v>1</v>
      </c>
      <c r="J1422" s="121"/>
    </row>
    <row r="1423" spans="1:10" ht="20.399999999999999">
      <c r="A1423" s="16" t="s">
        <v>1963</v>
      </c>
      <c r="B1423" s="16">
        <v>22192066</v>
      </c>
      <c r="C1423" s="16" t="s">
        <v>3669</v>
      </c>
      <c r="D1423" s="19">
        <v>44305</v>
      </c>
      <c r="E1423" s="16" t="s">
        <v>3670</v>
      </c>
      <c r="F1423" s="16">
        <v>0</v>
      </c>
      <c r="G1423" s="16" t="s">
        <v>3671</v>
      </c>
      <c r="H1423" s="17">
        <v>45</v>
      </c>
      <c r="I1423" s="102">
        <v>1</v>
      </c>
      <c r="J1423" s="121"/>
    </row>
    <row r="1424" spans="1:10" ht="30.6">
      <c r="A1424" s="16" t="s">
        <v>1963</v>
      </c>
      <c r="B1424" s="16">
        <v>22192066</v>
      </c>
      <c r="C1424" s="16" t="s">
        <v>3672</v>
      </c>
      <c r="D1424" s="19">
        <v>44311</v>
      </c>
      <c r="E1424" s="16" t="s">
        <v>3673</v>
      </c>
      <c r="F1424" s="16">
        <v>0</v>
      </c>
      <c r="G1424" s="16" t="s">
        <v>3674</v>
      </c>
      <c r="H1424" s="17">
        <v>80.099999999999994</v>
      </c>
      <c r="I1424" s="102">
        <v>1</v>
      </c>
      <c r="J1424" s="121"/>
    </row>
    <row r="1425" spans="1:10" ht="20.399999999999999">
      <c r="A1425" s="16" t="s">
        <v>1963</v>
      </c>
      <c r="B1425" s="16">
        <v>22192066</v>
      </c>
      <c r="C1425" s="16" t="s">
        <v>3675</v>
      </c>
      <c r="D1425" s="19">
        <v>44304</v>
      </c>
      <c r="E1425" s="16" t="s">
        <v>3676</v>
      </c>
      <c r="F1425" s="16">
        <v>0</v>
      </c>
      <c r="G1425" s="16" t="s">
        <v>3677</v>
      </c>
      <c r="H1425" s="17">
        <v>493.85</v>
      </c>
      <c r="I1425" s="102">
        <v>1</v>
      </c>
      <c r="J1425" s="121"/>
    </row>
    <row r="1426" spans="1:10" ht="20.399999999999999">
      <c r="A1426" s="16" t="s">
        <v>1963</v>
      </c>
      <c r="B1426" s="16">
        <v>22192066</v>
      </c>
      <c r="C1426" s="16" t="s">
        <v>3678</v>
      </c>
      <c r="D1426" s="19">
        <v>44312</v>
      </c>
      <c r="E1426" s="16" t="s">
        <v>3679</v>
      </c>
      <c r="F1426" s="16">
        <v>0</v>
      </c>
      <c r="G1426" s="16" t="s">
        <v>3680</v>
      </c>
      <c r="H1426" s="17">
        <v>45</v>
      </c>
      <c r="I1426" s="102">
        <v>1</v>
      </c>
      <c r="J1426" s="121"/>
    </row>
    <row r="1427" spans="1:10" ht="30.6">
      <c r="A1427" s="16" t="s">
        <v>1963</v>
      </c>
      <c r="B1427" s="16">
        <v>22192066</v>
      </c>
      <c r="C1427" s="16" t="s">
        <v>3681</v>
      </c>
      <c r="D1427" s="19">
        <v>44312</v>
      </c>
      <c r="E1427" s="16" t="s">
        <v>3682</v>
      </c>
      <c r="F1427" s="16">
        <v>0</v>
      </c>
      <c r="G1427" s="16" t="s">
        <v>3674</v>
      </c>
      <c r="H1427" s="17">
        <v>102.15</v>
      </c>
      <c r="I1427" s="102">
        <v>1</v>
      </c>
      <c r="J1427" s="121"/>
    </row>
    <row r="1428" spans="1:10" ht="30.6">
      <c r="A1428" s="16" t="s">
        <v>1963</v>
      </c>
      <c r="B1428" s="16">
        <v>22192066</v>
      </c>
      <c r="C1428" s="16">
        <v>115989</v>
      </c>
      <c r="D1428" s="19">
        <v>44307</v>
      </c>
      <c r="E1428" s="16" t="s">
        <v>3683</v>
      </c>
      <c r="F1428" s="16">
        <v>0</v>
      </c>
      <c r="G1428" s="16" t="s">
        <v>3684</v>
      </c>
      <c r="H1428" s="17">
        <v>100.52</v>
      </c>
      <c r="I1428" s="102">
        <v>1</v>
      </c>
      <c r="J1428" s="121"/>
    </row>
    <row r="1429" spans="1:10" ht="30.6">
      <c r="A1429" s="16" t="s">
        <v>1963</v>
      </c>
      <c r="B1429" s="16">
        <v>22192066</v>
      </c>
      <c r="C1429" s="16" t="s">
        <v>3685</v>
      </c>
      <c r="D1429" s="19">
        <v>44318</v>
      </c>
      <c r="E1429" s="16" t="s">
        <v>3686</v>
      </c>
      <c r="F1429" s="16">
        <v>0</v>
      </c>
      <c r="G1429" s="16" t="s">
        <v>3687</v>
      </c>
      <c r="H1429" s="17">
        <v>236.32</v>
      </c>
      <c r="I1429" s="102">
        <v>1</v>
      </c>
      <c r="J1429" s="121"/>
    </row>
    <row r="1430" spans="1:10" ht="20.399999999999999">
      <c r="A1430" s="16" t="s">
        <v>1963</v>
      </c>
      <c r="B1430" s="16">
        <v>22192066</v>
      </c>
      <c r="C1430" s="16" t="s">
        <v>3688</v>
      </c>
      <c r="D1430" s="19">
        <v>44326</v>
      </c>
      <c r="E1430" s="16" t="s">
        <v>3689</v>
      </c>
      <c r="F1430" s="16">
        <v>51768640</v>
      </c>
      <c r="G1430" s="16" t="s">
        <v>3690</v>
      </c>
      <c r="H1430" s="17">
        <v>560</v>
      </c>
      <c r="I1430" s="102">
        <v>1</v>
      </c>
      <c r="J1430" s="121"/>
    </row>
    <row r="1431" spans="1:10" ht="13.2">
      <c r="A1431" s="16" t="s">
        <v>1963</v>
      </c>
      <c r="B1431" s="16">
        <v>22192066</v>
      </c>
      <c r="C1431" s="16">
        <v>443</v>
      </c>
      <c r="D1431" s="19">
        <v>44331</v>
      </c>
      <c r="E1431" s="16" t="s">
        <v>3691</v>
      </c>
      <c r="F1431" s="16">
        <v>47909323</v>
      </c>
      <c r="G1431" s="16" t="s">
        <v>3692</v>
      </c>
      <c r="H1431" s="17">
        <v>10</v>
      </c>
      <c r="I1431" s="102">
        <v>1</v>
      </c>
      <c r="J1431" s="121"/>
    </row>
    <row r="1432" spans="1:10" ht="30.6">
      <c r="A1432" s="16" t="s">
        <v>1963</v>
      </c>
      <c r="B1432" s="16">
        <v>22192066</v>
      </c>
      <c r="C1432" s="16" t="s">
        <v>3693</v>
      </c>
      <c r="D1432" s="19">
        <v>44334</v>
      </c>
      <c r="E1432" s="16" t="s">
        <v>3694</v>
      </c>
      <c r="F1432" s="16">
        <v>0</v>
      </c>
      <c r="G1432" s="16" t="s">
        <v>3695</v>
      </c>
      <c r="H1432" s="17">
        <v>68.400000000000006</v>
      </c>
      <c r="I1432" s="102">
        <v>1</v>
      </c>
      <c r="J1432" s="121"/>
    </row>
    <row r="1433" spans="1:10" ht="20.399999999999999">
      <c r="A1433" s="16" t="s">
        <v>1963</v>
      </c>
      <c r="B1433" s="16">
        <v>22192066</v>
      </c>
      <c r="C1433" s="16">
        <v>41</v>
      </c>
      <c r="D1433" s="19">
        <v>44338</v>
      </c>
      <c r="E1433" s="16" t="s">
        <v>3696</v>
      </c>
      <c r="F1433" s="16">
        <v>3194146</v>
      </c>
      <c r="G1433" s="16" t="s">
        <v>3697</v>
      </c>
      <c r="H1433" s="17">
        <v>10</v>
      </c>
      <c r="I1433" s="102">
        <v>1</v>
      </c>
      <c r="J1433" s="121"/>
    </row>
    <row r="1434" spans="1:10" ht="20.399999999999999">
      <c r="A1434" s="16" t="s">
        <v>1963</v>
      </c>
      <c r="B1434" s="16">
        <v>22192066</v>
      </c>
      <c r="C1434" s="16" t="s">
        <v>3698</v>
      </c>
      <c r="D1434" s="19">
        <v>44341</v>
      </c>
      <c r="E1434" s="16" t="s">
        <v>3699</v>
      </c>
      <c r="F1434" s="16">
        <v>0</v>
      </c>
      <c r="G1434" s="16" t="s">
        <v>3695</v>
      </c>
      <c r="H1434" s="17">
        <v>20.399999999999999</v>
      </c>
      <c r="I1434" s="102">
        <v>1</v>
      </c>
      <c r="J1434" s="121"/>
    </row>
    <row r="1435" spans="1:10" ht="13.2">
      <c r="A1435" s="16" t="s">
        <v>1963</v>
      </c>
      <c r="B1435" s="16">
        <v>22192066</v>
      </c>
      <c r="C1435" s="16" t="s">
        <v>1472</v>
      </c>
      <c r="D1435" s="19">
        <v>44368</v>
      </c>
      <c r="E1435" s="16" t="s">
        <v>3700</v>
      </c>
      <c r="F1435" s="16">
        <v>52494519</v>
      </c>
      <c r="G1435" s="16" t="s">
        <v>3701</v>
      </c>
      <c r="H1435" s="17">
        <v>50</v>
      </c>
      <c r="I1435" s="102">
        <v>1</v>
      </c>
      <c r="J1435" s="121"/>
    </row>
    <row r="1436" spans="1:10" ht="13.2">
      <c r="A1436" s="16" t="s">
        <v>1963</v>
      </c>
      <c r="B1436" s="16">
        <v>22192066</v>
      </c>
      <c r="C1436" s="16" t="s">
        <v>3702</v>
      </c>
      <c r="D1436" s="19">
        <v>44369</v>
      </c>
      <c r="E1436" s="16" t="s">
        <v>3703</v>
      </c>
      <c r="F1436" s="16">
        <v>37988948</v>
      </c>
      <c r="G1436" s="16" t="s">
        <v>3704</v>
      </c>
      <c r="H1436" s="17">
        <v>20</v>
      </c>
      <c r="I1436" s="102">
        <v>1</v>
      </c>
      <c r="J1436" s="121"/>
    </row>
    <row r="1437" spans="1:10" ht="30.6">
      <c r="A1437" s="16" t="s">
        <v>1963</v>
      </c>
      <c r="B1437" s="16">
        <v>22192066</v>
      </c>
      <c r="C1437" s="16" t="s">
        <v>3705</v>
      </c>
      <c r="D1437" s="19">
        <v>44376</v>
      </c>
      <c r="E1437" s="16" t="s">
        <v>3706</v>
      </c>
      <c r="F1437" s="16">
        <v>0</v>
      </c>
      <c r="G1437" s="16" t="s">
        <v>3695</v>
      </c>
      <c r="H1437" s="17">
        <v>58.5</v>
      </c>
      <c r="I1437" s="102">
        <v>1</v>
      </c>
      <c r="J1437" s="121"/>
    </row>
    <row r="1438" spans="1:10" ht="20.399999999999999">
      <c r="A1438" s="16" t="s">
        <v>1963</v>
      </c>
      <c r="B1438" s="16"/>
      <c r="C1438" s="16"/>
      <c r="D1438" s="19"/>
      <c r="E1438" s="16" t="s">
        <v>1940</v>
      </c>
      <c r="F1438" s="16" t="s">
        <v>3707</v>
      </c>
      <c r="G1438" s="16" t="s">
        <v>3708</v>
      </c>
      <c r="H1438" s="17"/>
      <c r="I1438" s="102">
        <v>1</v>
      </c>
      <c r="J1438" s="121"/>
    </row>
    <row r="1439" spans="1:10" ht="13.2">
      <c r="A1439" s="16" t="s">
        <v>1963</v>
      </c>
      <c r="B1439" s="16">
        <v>22192067</v>
      </c>
      <c r="C1439" s="16" t="s">
        <v>3709</v>
      </c>
      <c r="D1439" s="19">
        <v>44342</v>
      </c>
      <c r="E1439" s="16" t="s">
        <v>3710</v>
      </c>
      <c r="F1439" s="16">
        <v>36746550</v>
      </c>
      <c r="G1439" s="16" t="s">
        <v>2206</v>
      </c>
      <c r="H1439" s="17">
        <v>200</v>
      </c>
      <c r="I1439" s="102">
        <v>1</v>
      </c>
      <c r="J1439" s="121"/>
    </row>
    <row r="1440" spans="1:10" ht="13.2">
      <c r="A1440" s="16" t="s">
        <v>1963</v>
      </c>
      <c r="B1440" s="16">
        <v>22192067</v>
      </c>
      <c r="C1440" s="16" t="s">
        <v>3711</v>
      </c>
      <c r="D1440" s="19">
        <v>44344</v>
      </c>
      <c r="E1440" s="16" t="s">
        <v>3712</v>
      </c>
      <c r="F1440" s="16">
        <v>36746550</v>
      </c>
      <c r="G1440" s="16" t="s">
        <v>2206</v>
      </c>
      <c r="H1440" s="17">
        <v>85</v>
      </c>
      <c r="I1440" s="102">
        <v>1</v>
      </c>
      <c r="J1440" s="121"/>
    </row>
    <row r="1441" spans="1:10" ht="13.2">
      <c r="A1441" s="16" t="s">
        <v>1963</v>
      </c>
      <c r="B1441" s="16">
        <v>22192067</v>
      </c>
      <c r="C1441" s="16">
        <v>210003</v>
      </c>
      <c r="D1441" s="19">
        <v>44344</v>
      </c>
      <c r="E1441" s="16" t="s">
        <v>3713</v>
      </c>
      <c r="F1441" s="16">
        <v>52017346</v>
      </c>
      <c r="G1441" s="16" t="s">
        <v>3714</v>
      </c>
      <c r="H1441" s="17">
        <v>780</v>
      </c>
      <c r="I1441" s="102">
        <v>1</v>
      </c>
      <c r="J1441" s="121"/>
    </row>
    <row r="1442" spans="1:10" ht="20.399999999999999">
      <c r="A1442" s="16" t="s">
        <v>1963</v>
      </c>
      <c r="B1442" s="16">
        <v>22192067</v>
      </c>
      <c r="C1442" s="16" t="s">
        <v>3715</v>
      </c>
      <c r="D1442" s="19">
        <v>44368</v>
      </c>
      <c r="E1442" s="16" t="s">
        <v>3716</v>
      </c>
      <c r="F1442" s="16"/>
      <c r="G1442" s="16" t="s">
        <v>3717</v>
      </c>
      <c r="H1442" s="17">
        <v>73.040000000000006</v>
      </c>
      <c r="I1442" s="102">
        <v>1</v>
      </c>
      <c r="J1442" s="121"/>
    </row>
    <row r="1443" spans="1:10" ht="30.6">
      <c r="A1443" s="16" t="s">
        <v>1963</v>
      </c>
      <c r="B1443" s="16">
        <v>22192067</v>
      </c>
      <c r="C1443" s="16" t="s">
        <v>3718</v>
      </c>
      <c r="D1443" s="19">
        <v>44368</v>
      </c>
      <c r="E1443" s="16" t="s">
        <v>3719</v>
      </c>
      <c r="F1443" s="16"/>
      <c r="G1443" s="16" t="s">
        <v>3720</v>
      </c>
      <c r="H1443" s="17">
        <v>206.62</v>
      </c>
      <c r="I1443" s="102">
        <v>1</v>
      </c>
      <c r="J1443" s="121"/>
    </row>
    <row r="1444" spans="1:10" ht="20.399999999999999">
      <c r="A1444" s="16" t="s">
        <v>1963</v>
      </c>
      <c r="B1444" s="16">
        <v>22192067</v>
      </c>
      <c r="C1444" s="16" t="s">
        <v>3721</v>
      </c>
      <c r="D1444" s="19">
        <v>44397</v>
      </c>
      <c r="E1444" s="16" t="s">
        <v>3722</v>
      </c>
      <c r="F1444" s="16"/>
      <c r="G1444" s="16" t="s">
        <v>3720</v>
      </c>
      <c r="H1444" s="17">
        <v>70.400000000000006</v>
      </c>
      <c r="I1444" s="102">
        <v>1</v>
      </c>
      <c r="J1444" s="121"/>
    </row>
    <row r="1445" spans="1:10" ht="20.399999999999999">
      <c r="A1445" s="16" t="s">
        <v>1963</v>
      </c>
      <c r="B1445" s="16">
        <v>22192067</v>
      </c>
      <c r="C1445" s="16" t="s">
        <v>3723</v>
      </c>
      <c r="D1445" s="19">
        <v>44397</v>
      </c>
      <c r="E1445" s="16" t="s">
        <v>3724</v>
      </c>
      <c r="F1445" s="16"/>
      <c r="G1445" s="16" t="s">
        <v>3720</v>
      </c>
      <c r="H1445" s="17">
        <v>108.16</v>
      </c>
      <c r="I1445" s="102">
        <v>1</v>
      </c>
      <c r="J1445" s="121"/>
    </row>
    <row r="1446" spans="1:10" ht="20.399999999999999">
      <c r="A1446" s="16" t="s">
        <v>1963</v>
      </c>
      <c r="B1446" s="16">
        <v>22192067</v>
      </c>
      <c r="C1446" s="16" t="s">
        <v>3725</v>
      </c>
      <c r="D1446" s="19">
        <v>44397</v>
      </c>
      <c r="E1446" s="16" t="s">
        <v>3726</v>
      </c>
      <c r="F1446" s="16"/>
      <c r="G1446" s="16" t="s">
        <v>3720</v>
      </c>
      <c r="H1446" s="17">
        <v>47.62</v>
      </c>
      <c r="I1446" s="102">
        <v>1</v>
      </c>
      <c r="J1446" s="121"/>
    </row>
    <row r="1447" spans="1:10" ht="20.399999999999999">
      <c r="A1447" s="16" t="s">
        <v>1963</v>
      </c>
      <c r="B1447" s="16">
        <v>22192067</v>
      </c>
      <c r="C1447" s="16" t="s">
        <v>3715</v>
      </c>
      <c r="D1447" s="19">
        <v>44397</v>
      </c>
      <c r="E1447" s="16" t="s">
        <v>3727</v>
      </c>
      <c r="F1447" s="16"/>
      <c r="G1447" s="16" t="s">
        <v>3720</v>
      </c>
      <c r="H1447" s="17">
        <v>108.44</v>
      </c>
      <c r="I1447" s="102">
        <v>1</v>
      </c>
      <c r="J1447" s="121"/>
    </row>
    <row r="1448" spans="1:10" ht="13.2">
      <c r="A1448" s="16" t="s">
        <v>1963</v>
      </c>
      <c r="B1448" s="16">
        <v>22192067</v>
      </c>
      <c r="C1448" s="16" t="s">
        <v>3728</v>
      </c>
      <c r="D1448" s="19">
        <v>44414</v>
      </c>
      <c r="E1448" s="16" t="s">
        <v>3729</v>
      </c>
      <c r="F1448" s="16">
        <v>36746550</v>
      </c>
      <c r="G1448" s="16" t="s">
        <v>2206</v>
      </c>
      <c r="H1448" s="17">
        <v>410</v>
      </c>
      <c r="I1448" s="102">
        <v>1</v>
      </c>
      <c r="J1448" s="121"/>
    </row>
    <row r="1449" spans="1:10" ht="13.2">
      <c r="A1449" s="16" t="s">
        <v>1963</v>
      </c>
      <c r="B1449" s="16">
        <v>22192067</v>
      </c>
      <c r="C1449" s="16">
        <v>1221021365</v>
      </c>
      <c r="D1449" s="19">
        <v>44488</v>
      </c>
      <c r="E1449" s="16" t="s">
        <v>3420</v>
      </c>
      <c r="F1449" s="16">
        <v>26904241</v>
      </c>
      <c r="G1449" s="16" t="s">
        <v>3730</v>
      </c>
      <c r="H1449" s="17">
        <v>206.16</v>
      </c>
      <c r="I1449" s="102">
        <v>1</v>
      </c>
      <c r="J1449" s="121"/>
    </row>
    <row r="1450" spans="1:10" ht="13.2">
      <c r="A1450" s="16" t="s">
        <v>1963</v>
      </c>
      <c r="B1450" s="16">
        <v>22192067</v>
      </c>
      <c r="C1450" s="16" t="s">
        <v>3731</v>
      </c>
      <c r="D1450" s="19">
        <v>44499</v>
      </c>
      <c r="E1450" s="16" t="s">
        <v>3732</v>
      </c>
      <c r="F1450" s="16">
        <v>36746550</v>
      </c>
      <c r="G1450" s="16" t="s">
        <v>2206</v>
      </c>
      <c r="H1450" s="17">
        <v>395</v>
      </c>
      <c r="I1450" s="102">
        <v>1</v>
      </c>
      <c r="J1450" s="121"/>
    </row>
    <row r="1451" spans="1:10" ht="13.2">
      <c r="A1451" s="16" t="s">
        <v>1963</v>
      </c>
      <c r="B1451" s="16">
        <v>22192067</v>
      </c>
      <c r="C1451" s="16">
        <v>20210022</v>
      </c>
      <c r="D1451" s="19">
        <v>44508</v>
      </c>
      <c r="E1451" s="16" t="s">
        <v>3733</v>
      </c>
      <c r="F1451" s="16">
        <v>53483804</v>
      </c>
      <c r="G1451" s="16" t="s">
        <v>2402</v>
      </c>
      <c r="H1451" s="17">
        <v>1075.56</v>
      </c>
      <c r="I1451" s="102">
        <v>1</v>
      </c>
      <c r="J1451" s="121"/>
    </row>
    <row r="1452" spans="1:10" ht="13.2">
      <c r="A1452" s="16" t="s">
        <v>1963</v>
      </c>
      <c r="B1452" s="16"/>
      <c r="C1452" s="16"/>
      <c r="D1452" s="19"/>
      <c r="E1452" s="16" t="s">
        <v>1940</v>
      </c>
      <c r="F1452" s="16" t="s">
        <v>3734</v>
      </c>
      <c r="G1452" s="16" t="s">
        <v>3735</v>
      </c>
      <c r="H1452" s="17"/>
      <c r="I1452" s="102">
        <v>1</v>
      </c>
      <c r="J1452" s="121"/>
    </row>
    <row r="1453" spans="1:10" ht="13.2">
      <c r="A1453" s="16" t="s">
        <v>1963</v>
      </c>
      <c r="B1453" s="16">
        <v>22192068</v>
      </c>
      <c r="C1453" s="16">
        <v>5303124500</v>
      </c>
      <c r="D1453" s="19">
        <v>44231</v>
      </c>
      <c r="E1453" s="16" t="s">
        <v>3736</v>
      </c>
      <c r="F1453" s="16">
        <v>51865467</v>
      </c>
      <c r="G1453" s="16" t="s">
        <v>3737</v>
      </c>
      <c r="H1453" s="17">
        <v>147</v>
      </c>
      <c r="I1453" s="102">
        <v>1</v>
      </c>
      <c r="J1453" s="121"/>
    </row>
    <row r="1454" spans="1:10" ht="13.2">
      <c r="A1454" s="16" t="s">
        <v>1963</v>
      </c>
      <c r="B1454" s="16">
        <v>22192068</v>
      </c>
      <c r="C1454" s="16">
        <v>212000583</v>
      </c>
      <c r="D1454" s="19">
        <v>44285</v>
      </c>
      <c r="E1454" s="16" t="s">
        <v>3738</v>
      </c>
      <c r="F1454" s="16">
        <v>36556858</v>
      </c>
      <c r="G1454" s="16" t="s">
        <v>3739</v>
      </c>
      <c r="H1454" s="17">
        <v>329.5</v>
      </c>
      <c r="I1454" s="102">
        <v>1</v>
      </c>
      <c r="J1454" s="121"/>
    </row>
    <row r="1455" spans="1:10" ht="13.2">
      <c r="A1455" s="16" t="s">
        <v>1963</v>
      </c>
      <c r="B1455" s="16">
        <v>22192068</v>
      </c>
      <c r="C1455" s="16">
        <v>211000529</v>
      </c>
      <c r="D1455" s="19">
        <v>44316</v>
      </c>
      <c r="E1455" s="16" t="s">
        <v>3740</v>
      </c>
      <c r="F1455" s="16">
        <v>36008745</v>
      </c>
      <c r="G1455" s="16" t="s">
        <v>3741</v>
      </c>
      <c r="H1455" s="17">
        <v>797.6</v>
      </c>
      <c r="I1455" s="102">
        <v>1</v>
      </c>
      <c r="J1455" s="121"/>
    </row>
    <row r="1456" spans="1:10" ht="13.2">
      <c r="A1456" s="16" t="s">
        <v>1963</v>
      </c>
      <c r="B1456" s="16">
        <v>22192068</v>
      </c>
      <c r="C1456" s="16">
        <v>20210326</v>
      </c>
      <c r="D1456" s="19">
        <v>44348</v>
      </c>
      <c r="E1456" s="16" t="s">
        <v>3742</v>
      </c>
      <c r="F1456" s="16">
        <v>35888521</v>
      </c>
      <c r="G1456" s="16" t="s">
        <v>3743</v>
      </c>
      <c r="H1456" s="17">
        <v>199.8</v>
      </c>
      <c r="I1456" s="102">
        <v>1</v>
      </c>
      <c r="J1456" s="121"/>
    </row>
    <row r="1457" spans="1:10" ht="13.2">
      <c r="A1457" s="16" t="s">
        <v>1963</v>
      </c>
      <c r="B1457" s="16">
        <v>22192068</v>
      </c>
      <c r="C1457" s="16">
        <v>20210034</v>
      </c>
      <c r="D1457" s="19">
        <v>44365</v>
      </c>
      <c r="E1457" s="16" t="s">
        <v>3744</v>
      </c>
      <c r="F1457" s="16">
        <v>36059714</v>
      </c>
      <c r="G1457" s="16" t="s">
        <v>3745</v>
      </c>
      <c r="H1457" s="17">
        <v>186</v>
      </c>
      <c r="I1457" s="102">
        <v>1</v>
      </c>
      <c r="J1457" s="121"/>
    </row>
    <row r="1458" spans="1:10" ht="13.2">
      <c r="A1458" s="16" t="s">
        <v>1963</v>
      </c>
      <c r="B1458" s="16">
        <v>22192068</v>
      </c>
      <c r="C1458" s="16">
        <v>22101601</v>
      </c>
      <c r="D1458" s="19">
        <v>44368</v>
      </c>
      <c r="E1458" s="16" t="s">
        <v>3746</v>
      </c>
      <c r="F1458" s="16">
        <v>29181178</v>
      </c>
      <c r="G1458" s="16" t="s">
        <v>3747</v>
      </c>
      <c r="H1458" s="17">
        <v>73.3</v>
      </c>
      <c r="I1458" s="102">
        <v>1</v>
      </c>
      <c r="J1458" s="121"/>
    </row>
    <row r="1459" spans="1:10" ht="13.2">
      <c r="A1459" s="16" t="s">
        <v>1963</v>
      </c>
      <c r="B1459" s="16">
        <v>22192068</v>
      </c>
      <c r="C1459" s="16">
        <v>2109355</v>
      </c>
      <c r="D1459" s="19">
        <v>44406</v>
      </c>
      <c r="E1459" s="16" t="s">
        <v>3748</v>
      </c>
      <c r="F1459" s="16">
        <v>36740624</v>
      </c>
      <c r="G1459" s="16" t="s">
        <v>3146</v>
      </c>
      <c r="H1459" s="17">
        <v>403.31</v>
      </c>
      <c r="I1459" s="102">
        <v>1</v>
      </c>
      <c r="J1459" s="121"/>
    </row>
    <row r="1460" spans="1:10" ht="20.399999999999999">
      <c r="A1460" s="16" t="s">
        <v>1963</v>
      </c>
      <c r="B1460" s="16">
        <v>22192068</v>
      </c>
      <c r="C1460" s="16">
        <v>62021</v>
      </c>
      <c r="D1460" s="19">
        <v>44460</v>
      </c>
      <c r="E1460" s="16" t="s">
        <v>3749</v>
      </c>
      <c r="F1460" s="16">
        <v>12618161</v>
      </c>
      <c r="G1460" s="16" t="s">
        <v>3750</v>
      </c>
      <c r="H1460" s="17">
        <v>35.74</v>
      </c>
      <c r="I1460" s="102">
        <v>1</v>
      </c>
      <c r="J1460" s="121"/>
    </row>
    <row r="1461" spans="1:10" ht="20.399999999999999">
      <c r="A1461" s="16" t="s">
        <v>1963</v>
      </c>
      <c r="B1461" s="16">
        <v>22192068</v>
      </c>
      <c r="C1461" s="16">
        <v>72021</v>
      </c>
      <c r="D1461" s="19">
        <v>44460</v>
      </c>
      <c r="E1461" s="16" t="s">
        <v>3751</v>
      </c>
      <c r="F1461" s="16">
        <v>12618161</v>
      </c>
      <c r="G1461" s="16" t="s">
        <v>3752</v>
      </c>
      <c r="H1461" s="17">
        <v>59.06</v>
      </c>
      <c r="I1461" s="102">
        <v>1</v>
      </c>
      <c r="J1461" s="121"/>
    </row>
    <row r="1462" spans="1:10" ht="20.399999999999999">
      <c r="A1462" s="16" t="s">
        <v>1963</v>
      </c>
      <c r="B1462" s="16">
        <v>22192068</v>
      </c>
      <c r="C1462" s="16">
        <v>82021</v>
      </c>
      <c r="D1462" s="19">
        <v>44460</v>
      </c>
      <c r="E1462" s="16" t="s">
        <v>3753</v>
      </c>
      <c r="F1462" s="16">
        <v>12618161</v>
      </c>
      <c r="G1462" s="16" t="s">
        <v>3754</v>
      </c>
      <c r="H1462" s="17">
        <v>119.16</v>
      </c>
      <c r="I1462" s="102">
        <v>1</v>
      </c>
      <c r="J1462" s="121"/>
    </row>
    <row r="1463" spans="1:10" ht="20.399999999999999">
      <c r="A1463" s="16" t="s">
        <v>1963</v>
      </c>
      <c r="B1463" s="16">
        <v>22192068</v>
      </c>
      <c r="C1463" s="16">
        <v>92021</v>
      </c>
      <c r="D1463" s="19">
        <v>44460</v>
      </c>
      <c r="E1463" s="16" t="s">
        <v>3755</v>
      </c>
      <c r="F1463" s="16">
        <v>12618161</v>
      </c>
      <c r="G1463" s="16" t="s">
        <v>3756</v>
      </c>
      <c r="H1463" s="17">
        <v>128</v>
      </c>
      <c r="I1463" s="102">
        <v>1</v>
      </c>
      <c r="J1463" s="121"/>
    </row>
    <row r="1464" spans="1:10" ht="20.399999999999999">
      <c r="A1464" s="16" t="s">
        <v>1963</v>
      </c>
      <c r="B1464" s="16">
        <v>22192068</v>
      </c>
      <c r="C1464" s="16">
        <v>102021</v>
      </c>
      <c r="D1464" s="19">
        <v>44460</v>
      </c>
      <c r="E1464" s="16" t="s">
        <v>3757</v>
      </c>
      <c r="F1464" s="16">
        <v>12618161</v>
      </c>
      <c r="G1464" s="16" t="s">
        <v>3752</v>
      </c>
      <c r="H1464" s="17">
        <v>236.55</v>
      </c>
      <c r="I1464" s="102">
        <v>1</v>
      </c>
      <c r="J1464" s="121"/>
    </row>
    <row r="1465" spans="1:10" ht="20.399999999999999">
      <c r="A1465" s="16" t="s">
        <v>1963</v>
      </c>
      <c r="B1465" s="16">
        <v>22192068</v>
      </c>
      <c r="C1465" s="16">
        <v>112021</v>
      </c>
      <c r="D1465" s="19">
        <v>44460</v>
      </c>
      <c r="E1465" s="16" t="s">
        <v>3758</v>
      </c>
      <c r="F1465" s="16">
        <v>12618161</v>
      </c>
      <c r="G1465" s="16" t="s">
        <v>3756</v>
      </c>
      <c r="H1465" s="17">
        <v>176.88</v>
      </c>
      <c r="I1465" s="102">
        <v>1</v>
      </c>
      <c r="J1465" s="121"/>
    </row>
    <row r="1466" spans="1:10" ht="13.2">
      <c r="A1466" s="16" t="s">
        <v>1963</v>
      </c>
      <c r="B1466" s="16">
        <v>22192068</v>
      </c>
      <c r="C1466" s="16">
        <v>20210079</v>
      </c>
      <c r="D1466" s="19">
        <v>44462</v>
      </c>
      <c r="E1466" s="16" t="s">
        <v>3759</v>
      </c>
      <c r="F1466" s="16">
        <v>36059714</v>
      </c>
      <c r="G1466" s="16" t="s">
        <v>3760</v>
      </c>
      <c r="H1466" s="17">
        <v>230</v>
      </c>
      <c r="I1466" s="102">
        <v>1</v>
      </c>
      <c r="J1466" s="121"/>
    </row>
    <row r="1467" spans="1:10" ht="13.2">
      <c r="A1467" s="16" t="s">
        <v>1963</v>
      </c>
      <c r="B1467" s="16">
        <v>22192068</v>
      </c>
      <c r="C1467" s="16">
        <v>20213437</v>
      </c>
      <c r="D1467" s="19">
        <v>44482</v>
      </c>
      <c r="E1467" s="16" t="s">
        <v>3761</v>
      </c>
      <c r="F1467" s="16">
        <v>31633986</v>
      </c>
      <c r="G1467" s="16" t="s">
        <v>2911</v>
      </c>
      <c r="H1467" s="17">
        <v>644.1</v>
      </c>
      <c r="I1467" s="102">
        <v>1</v>
      </c>
      <c r="J1467" s="121"/>
    </row>
    <row r="1468" spans="1:10" ht="13.2">
      <c r="A1468" s="16" t="s">
        <v>1963</v>
      </c>
      <c r="B1468" s="16"/>
      <c r="C1468" s="16"/>
      <c r="D1468" s="19"/>
      <c r="E1468" s="16" t="s">
        <v>1940</v>
      </c>
      <c r="F1468" s="16" t="s">
        <v>3762</v>
      </c>
      <c r="G1468" s="16" t="s">
        <v>3763</v>
      </c>
      <c r="H1468" s="17"/>
      <c r="I1468" s="102">
        <v>1</v>
      </c>
      <c r="J1468" s="121"/>
    </row>
    <row r="1469" spans="1:10" ht="13.2">
      <c r="A1469" s="16" t="s">
        <v>1963</v>
      </c>
      <c r="B1469" s="16">
        <v>22192069</v>
      </c>
      <c r="C1469" s="16">
        <v>220020</v>
      </c>
      <c r="D1469" s="19">
        <v>44239</v>
      </c>
      <c r="E1469" s="16" t="s">
        <v>3764</v>
      </c>
      <c r="F1469" s="16">
        <v>36806463</v>
      </c>
      <c r="G1469" s="16" t="s">
        <v>3765</v>
      </c>
      <c r="H1469" s="17">
        <v>100</v>
      </c>
      <c r="I1469" s="102">
        <v>1</v>
      </c>
      <c r="J1469" s="121"/>
    </row>
    <row r="1470" spans="1:10" ht="13.2">
      <c r="A1470" s="16" t="s">
        <v>1963</v>
      </c>
      <c r="B1470" s="16">
        <v>22192069</v>
      </c>
      <c r="C1470" s="16" t="s">
        <v>3766</v>
      </c>
      <c r="D1470" s="19">
        <v>44246</v>
      </c>
      <c r="E1470" s="16" t="s">
        <v>3767</v>
      </c>
      <c r="F1470" s="16">
        <v>41981111</v>
      </c>
      <c r="G1470" s="16" t="s">
        <v>3768</v>
      </c>
      <c r="H1470" s="17">
        <v>200</v>
      </c>
      <c r="I1470" s="102">
        <v>1</v>
      </c>
      <c r="J1470" s="121"/>
    </row>
    <row r="1471" spans="1:10" ht="13.2">
      <c r="A1471" s="16" t="s">
        <v>1963</v>
      </c>
      <c r="B1471" s="16">
        <v>22192069</v>
      </c>
      <c r="C1471" s="16">
        <v>221024</v>
      </c>
      <c r="D1471" s="19">
        <v>44250</v>
      </c>
      <c r="E1471" s="16" t="s">
        <v>3769</v>
      </c>
      <c r="F1471" s="16">
        <v>36806463</v>
      </c>
      <c r="G1471" s="16" t="s">
        <v>3765</v>
      </c>
      <c r="H1471" s="17">
        <v>105</v>
      </c>
      <c r="I1471" s="102">
        <v>1</v>
      </c>
      <c r="J1471" s="121"/>
    </row>
    <row r="1472" spans="1:10" ht="13.2">
      <c r="A1472" s="16" t="s">
        <v>1963</v>
      </c>
      <c r="B1472" s="16">
        <v>22192069</v>
      </c>
      <c r="C1472" s="16" t="s">
        <v>3770</v>
      </c>
      <c r="D1472" s="19">
        <v>44245</v>
      </c>
      <c r="E1472" s="16" t="s">
        <v>3771</v>
      </c>
      <c r="F1472" s="16">
        <v>14419963</v>
      </c>
      <c r="G1472" s="16" t="s">
        <v>2877</v>
      </c>
      <c r="H1472" s="17">
        <v>30.5</v>
      </c>
      <c r="I1472" s="102">
        <v>1</v>
      </c>
      <c r="J1472" s="121"/>
    </row>
    <row r="1473" spans="1:10" ht="13.2">
      <c r="A1473" s="16" t="s">
        <v>1963</v>
      </c>
      <c r="B1473" s="16">
        <v>22192069</v>
      </c>
      <c r="C1473" s="16">
        <v>5210697756</v>
      </c>
      <c r="D1473" s="19">
        <v>44257</v>
      </c>
      <c r="E1473" s="16" t="s">
        <v>3772</v>
      </c>
      <c r="F1473" s="16">
        <v>27082440</v>
      </c>
      <c r="G1473" s="16" t="s">
        <v>3773</v>
      </c>
      <c r="H1473" s="17">
        <v>63.58</v>
      </c>
      <c r="I1473" s="102">
        <v>1</v>
      </c>
      <c r="J1473" s="121"/>
    </row>
    <row r="1474" spans="1:10" ht="13.2">
      <c r="A1474" s="16" t="s">
        <v>1963</v>
      </c>
      <c r="B1474" s="16">
        <v>22192069</v>
      </c>
      <c r="C1474" s="16" t="s">
        <v>3774</v>
      </c>
      <c r="D1474" s="19">
        <v>44257</v>
      </c>
      <c r="E1474" s="16" t="s">
        <v>3775</v>
      </c>
      <c r="F1474" s="16">
        <v>47658827</v>
      </c>
      <c r="G1474" s="16" t="s">
        <v>2829</v>
      </c>
      <c r="H1474" s="17">
        <v>59.98</v>
      </c>
      <c r="I1474" s="102">
        <v>1</v>
      </c>
      <c r="J1474" s="121"/>
    </row>
    <row r="1475" spans="1:10" ht="13.2">
      <c r="A1475" s="16" t="s">
        <v>1963</v>
      </c>
      <c r="B1475" s="16">
        <v>22192069</v>
      </c>
      <c r="C1475" s="16" t="s">
        <v>3776</v>
      </c>
      <c r="D1475" s="19">
        <v>44277</v>
      </c>
      <c r="E1475" s="16" t="s">
        <v>3777</v>
      </c>
      <c r="F1475" s="16">
        <v>36746550</v>
      </c>
      <c r="G1475" s="16" t="s">
        <v>3778</v>
      </c>
      <c r="H1475" s="17">
        <v>105</v>
      </c>
      <c r="I1475" s="102">
        <v>1</v>
      </c>
      <c r="J1475" s="121"/>
    </row>
    <row r="1476" spans="1:10" ht="13.2">
      <c r="A1476" s="16" t="s">
        <v>1963</v>
      </c>
      <c r="B1476" s="16">
        <v>22192069</v>
      </c>
      <c r="C1476" s="16">
        <v>221035</v>
      </c>
      <c r="D1476" s="19">
        <v>44287</v>
      </c>
      <c r="E1476" s="16" t="s">
        <v>3769</v>
      </c>
      <c r="F1476" s="16">
        <v>36806463</v>
      </c>
      <c r="G1476" s="16" t="s">
        <v>3765</v>
      </c>
      <c r="H1476" s="17">
        <v>105</v>
      </c>
      <c r="I1476" s="102">
        <v>1</v>
      </c>
      <c r="J1476" s="121"/>
    </row>
    <row r="1477" spans="1:10" ht="13.2">
      <c r="A1477" s="16" t="s">
        <v>1963</v>
      </c>
      <c r="B1477" s="16">
        <v>22192069</v>
      </c>
      <c r="C1477" s="16">
        <v>206001</v>
      </c>
      <c r="D1477" s="19">
        <v>44256</v>
      </c>
      <c r="E1477" s="16" t="s">
        <v>3779</v>
      </c>
      <c r="F1477" s="16">
        <v>53042221</v>
      </c>
      <c r="G1477" s="16" t="s">
        <v>3780</v>
      </c>
      <c r="H1477" s="17">
        <v>158.1</v>
      </c>
      <c r="I1477" s="102">
        <v>1</v>
      </c>
      <c r="J1477" s="121"/>
    </row>
    <row r="1478" spans="1:10" ht="13.2">
      <c r="A1478" s="16" t="s">
        <v>1963</v>
      </c>
      <c r="B1478" s="16">
        <v>22192069</v>
      </c>
      <c r="C1478" s="16">
        <v>74210054</v>
      </c>
      <c r="D1478" s="19">
        <v>44332</v>
      </c>
      <c r="E1478" s="16" t="s">
        <v>3781</v>
      </c>
      <c r="F1478" s="16">
        <v>6223524</v>
      </c>
      <c r="G1478" s="16" t="s">
        <v>3782</v>
      </c>
      <c r="H1478" s="17">
        <v>196.08</v>
      </c>
      <c r="I1478" s="102">
        <v>1</v>
      </c>
      <c r="J1478" s="121"/>
    </row>
    <row r="1479" spans="1:10" ht="13.2">
      <c r="A1479" s="16" t="s">
        <v>1963</v>
      </c>
      <c r="B1479" s="16">
        <v>22192069</v>
      </c>
      <c r="C1479" s="16" t="s">
        <v>3783</v>
      </c>
      <c r="D1479" s="19">
        <v>44333</v>
      </c>
      <c r="E1479" s="16" t="s">
        <v>3784</v>
      </c>
      <c r="F1479" s="16">
        <v>14419963</v>
      </c>
      <c r="G1479" s="16" t="s">
        <v>2877</v>
      </c>
      <c r="H1479" s="17">
        <v>38.5</v>
      </c>
      <c r="I1479" s="102">
        <v>1</v>
      </c>
      <c r="J1479" s="121"/>
    </row>
    <row r="1480" spans="1:10" ht="13.2">
      <c r="A1480" s="16" t="s">
        <v>1963</v>
      </c>
      <c r="B1480" s="16">
        <v>22192069</v>
      </c>
      <c r="C1480" s="16">
        <v>2021057</v>
      </c>
      <c r="D1480" s="19">
        <v>44333</v>
      </c>
      <c r="E1480" s="16" t="s">
        <v>3785</v>
      </c>
      <c r="F1480" s="16">
        <v>36849880</v>
      </c>
      <c r="G1480" s="16" t="s">
        <v>2018</v>
      </c>
      <c r="H1480" s="17">
        <v>119</v>
      </c>
      <c r="I1480" s="102">
        <v>1</v>
      </c>
      <c r="J1480" s="121"/>
    </row>
    <row r="1481" spans="1:10" ht="13.2">
      <c r="A1481" s="16" t="s">
        <v>1963</v>
      </c>
      <c r="B1481" s="16">
        <v>22192069</v>
      </c>
      <c r="C1481" s="16">
        <v>2021000006</v>
      </c>
      <c r="D1481" s="19">
        <v>44335</v>
      </c>
      <c r="E1481" s="16" t="s">
        <v>3786</v>
      </c>
      <c r="F1481" s="16">
        <v>41136322</v>
      </c>
      <c r="G1481" s="16" t="s">
        <v>3787</v>
      </c>
      <c r="H1481" s="17">
        <v>300</v>
      </c>
      <c r="I1481" s="102">
        <v>1</v>
      </c>
      <c r="J1481" s="121"/>
    </row>
    <row r="1482" spans="1:10" ht="13.2">
      <c r="A1482" s="16" t="s">
        <v>1963</v>
      </c>
      <c r="B1482" s="16">
        <v>22192069</v>
      </c>
      <c r="C1482" s="16" t="s">
        <v>3788</v>
      </c>
      <c r="D1482" s="19">
        <v>44339</v>
      </c>
      <c r="E1482" s="16" t="s">
        <v>3789</v>
      </c>
      <c r="F1482" s="16">
        <v>36746550</v>
      </c>
      <c r="G1482" s="16" t="s">
        <v>3778</v>
      </c>
      <c r="H1482" s="17">
        <v>175</v>
      </c>
      <c r="I1482" s="102">
        <v>1</v>
      </c>
      <c r="J1482" s="121"/>
    </row>
    <row r="1483" spans="1:10" ht="13.2">
      <c r="A1483" s="16" t="s">
        <v>1963</v>
      </c>
      <c r="B1483" s="16">
        <v>22192069</v>
      </c>
      <c r="C1483" s="16">
        <v>216661185</v>
      </c>
      <c r="D1483" s="19">
        <v>44347</v>
      </c>
      <c r="E1483" s="16" t="s">
        <v>3790</v>
      </c>
      <c r="F1483" s="16">
        <v>28626249</v>
      </c>
      <c r="G1483" s="16" t="s">
        <v>3791</v>
      </c>
      <c r="H1483" s="17">
        <v>41.62</v>
      </c>
      <c r="I1483" s="102">
        <v>1</v>
      </c>
      <c r="J1483" s="121"/>
    </row>
    <row r="1484" spans="1:10" ht="13.2">
      <c r="A1484" s="16" t="s">
        <v>1963</v>
      </c>
      <c r="B1484" s="16">
        <v>22192069</v>
      </c>
      <c r="C1484" s="16">
        <v>221087</v>
      </c>
      <c r="D1484" s="19">
        <v>44366</v>
      </c>
      <c r="E1484" s="16" t="s">
        <v>3792</v>
      </c>
      <c r="F1484" s="16">
        <v>36806463</v>
      </c>
      <c r="G1484" s="16" t="s">
        <v>3765</v>
      </c>
      <c r="H1484" s="17">
        <v>262</v>
      </c>
      <c r="I1484" s="102">
        <v>1</v>
      </c>
      <c r="J1484" s="121"/>
    </row>
    <row r="1485" spans="1:10" ht="13.2">
      <c r="A1485" s="16" t="s">
        <v>1963</v>
      </c>
      <c r="B1485" s="16">
        <v>22192069</v>
      </c>
      <c r="C1485" s="16">
        <v>44228</v>
      </c>
      <c r="D1485" s="19">
        <v>44410</v>
      </c>
      <c r="E1485" s="16" t="s">
        <v>3793</v>
      </c>
      <c r="F1485" s="16">
        <v>41981111</v>
      </c>
      <c r="G1485" s="16" t="s">
        <v>3794</v>
      </c>
      <c r="H1485" s="17">
        <v>100</v>
      </c>
      <c r="I1485" s="102">
        <v>1</v>
      </c>
      <c r="J1485" s="121"/>
    </row>
    <row r="1486" spans="1:10" ht="13.2">
      <c r="A1486" s="16" t="s">
        <v>1963</v>
      </c>
      <c r="B1486" s="16">
        <v>22192069</v>
      </c>
      <c r="C1486" s="16" t="s">
        <v>3795</v>
      </c>
      <c r="D1486" s="19">
        <v>44410</v>
      </c>
      <c r="E1486" s="16" t="s">
        <v>3796</v>
      </c>
      <c r="F1486" s="16">
        <v>14419963</v>
      </c>
      <c r="G1486" s="16" t="s">
        <v>3797</v>
      </c>
      <c r="H1486" s="17">
        <v>74</v>
      </c>
      <c r="I1486" s="102">
        <v>1</v>
      </c>
      <c r="J1486" s="121"/>
    </row>
    <row r="1487" spans="1:10" ht="13.2">
      <c r="A1487" s="16" t="s">
        <v>1963</v>
      </c>
      <c r="B1487" s="16">
        <v>22192069</v>
      </c>
      <c r="C1487" s="16" t="s">
        <v>3798</v>
      </c>
      <c r="D1487" s="19">
        <v>44410</v>
      </c>
      <c r="E1487" s="16" t="s">
        <v>3799</v>
      </c>
      <c r="F1487" s="16">
        <v>36746550</v>
      </c>
      <c r="G1487" s="16" t="s">
        <v>3800</v>
      </c>
      <c r="H1487" s="17">
        <v>73</v>
      </c>
      <c r="I1487" s="102">
        <v>1</v>
      </c>
      <c r="J1487" s="121"/>
    </row>
    <row r="1488" spans="1:10" ht="13.2">
      <c r="A1488" s="16" t="s">
        <v>1963</v>
      </c>
      <c r="B1488" s="16">
        <v>22192069</v>
      </c>
      <c r="C1488" s="16" t="s">
        <v>3801</v>
      </c>
      <c r="D1488" s="19">
        <v>44410</v>
      </c>
      <c r="E1488" s="16" t="s">
        <v>3802</v>
      </c>
      <c r="F1488" s="16">
        <v>14419963</v>
      </c>
      <c r="G1488" s="16" t="s">
        <v>3797</v>
      </c>
      <c r="H1488" s="17">
        <v>84.55</v>
      </c>
      <c r="I1488" s="102">
        <v>1</v>
      </c>
      <c r="J1488" s="121"/>
    </row>
    <row r="1489" spans="1:10" ht="13.2">
      <c r="A1489" s="16" t="s">
        <v>1963</v>
      </c>
      <c r="B1489" s="16">
        <v>22192069</v>
      </c>
      <c r="C1489" s="16" t="s">
        <v>3803</v>
      </c>
      <c r="D1489" s="19">
        <v>44410</v>
      </c>
      <c r="E1489" s="16" t="s">
        <v>3804</v>
      </c>
      <c r="F1489" s="16">
        <v>36746550</v>
      </c>
      <c r="G1489" s="16" t="s">
        <v>3800</v>
      </c>
      <c r="H1489" s="17">
        <v>125</v>
      </c>
      <c r="I1489" s="102">
        <v>1</v>
      </c>
      <c r="J1489" s="121"/>
    </row>
    <row r="1490" spans="1:10" ht="13.2">
      <c r="A1490" s="16" t="s">
        <v>1963</v>
      </c>
      <c r="B1490" s="16">
        <v>22192069</v>
      </c>
      <c r="C1490" s="16">
        <v>2021000018</v>
      </c>
      <c r="D1490" s="19">
        <v>44418</v>
      </c>
      <c r="E1490" s="16" t="s">
        <v>3805</v>
      </c>
      <c r="F1490" s="16">
        <v>41136322</v>
      </c>
      <c r="G1490" s="16" t="s">
        <v>3787</v>
      </c>
      <c r="H1490" s="17">
        <v>150</v>
      </c>
      <c r="I1490" s="102">
        <v>1</v>
      </c>
      <c r="J1490" s="121"/>
    </row>
    <row r="1491" spans="1:10" ht="13.2">
      <c r="A1491" s="16" t="s">
        <v>1963</v>
      </c>
      <c r="B1491" s="16">
        <v>22192069</v>
      </c>
      <c r="C1491" s="16">
        <v>5086</v>
      </c>
      <c r="D1491" s="19">
        <v>44434</v>
      </c>
      <c r="E1491" s="16" t="s">
        <v>3806</v>
      </c>
      <c r="F1491" s="16">
        <v>37889451</v>
      </c>
      <c r="G1491" s="16" t="s">
        <v>3807</v>
      </c>
      <c r="H1491" s="17">
        <v>28.09</v>
      </c>
      <c r="I1491" s="102">
        <v>1</v>
      </c>
      <c r="J1491" s="121"/>
    </row>
    <row r="1492" spans="1:10" ht="13.2">
      <c r="A1492" s="16" t="s">
        <v>1963</v>
      </c>
      <c r="B1492" s="16">
        <v>22192069</v>
      </c>
      <c r="C1492" s="16">
        <v>1</v>
      </c>
      <c r="D1492" s="19">
        <v>44434</v>
      </c>
      <c r="E1492" s="16" t="s">
        <v>3808</v>
      </c>
      <c r="F1492" s="16">
        <v>37889451</v>
      </c>
      <c r="G1492" s="16" t="s">
        <v>3809</v>
      </c>
      <c r="H1492" s="17">
        <v>60</v>
      </c>
      <c r="I1492" s="102">
        <v>1</v>
      </c>
      <c r="J1492" s="121"/>
    </row>
    <row r="1493" spans="1:10" ht="13.2">
      <c r="A1493" s="16" t="s">
        <v>1963</v>
      </c>
      <c r="B1493" s="16">
        <v>22192069</v>
      </c>
      <c r="C1493" s="16">
        <v>51300522430</v>
      </c>
      <c r="D1493" s="19">
        <v>44392</v>
      </c>
      <c r="E1493" s="16" t="s">
        <v>3810</v>
      </c>
      <c r="F1493" s="16">
        <v>47240458</v>
      </c>
      <c r="G1493" s="16" t="s">
        <v>3811</v>
      </c>
      <c r="H1493" s="17">
        <v>36</v>
      </c>
      <c r="I1493" s="102">
        <v>1</v>
      </c>
      <c r="J1493" s="121"/>
    </row>
    <row r="1494" spans="1:10" ht="13.2">
      <c r="A1494" s="16" t="s">
        <v>1963</v>
      </c>
      <c r="B1494" s="16">
        <v>22192069</v>
      </c>
      <c r="C1494" s="16">
        <v>221108</v>
      </c>
      <c r="D1494" s="19">
        <v>44476</v>
      </c>
      <c r="E1494" s="16" t="s">
        <v>3812</v>
      </c>
      <c r="F1494" s="16">
        <v>36806463</v>
      </c>
      <c r="G1494" s="16" t="s">
        <v>3813</v>
      </c>
      <c r="H1494" s="17">
        <v>113.2</v>
      </c>
      <c r="I1494" s="102">
        <v>1</v>
      </c>
      <c r="J1494" s="121"/>
    </row>
    <row r="1495" spans="1:10" ht="13.2">
      <c r="A1495" s="16" t="s">
        <v>1963</v>
      </c>
      <c r="B1495" s="16">
        <v>22192069</v>
      </c>
      <c r="C1495" s="16" t="s">
        <v>3814</v>
      </c>
      <c r="D1495" s="19">
        <v>44476</v>
      </c>
      <c r="E1495" s="16" t="s">
        <v>3815</v>
      </c>
      <c r="F1495" s="16">
        <v>14419963</v>
      </c>
      <c r="G1495" s="16" t="s">
        <v>2877</v>
      </c>
      <c r="H1495" s="17">
        <v>90.25</v>
      </c>
      <c r="I1495" s="102">
        <v>1</v>
      </c>
      <c r="J1495" s="121"/>
    </row>
    <row r="1496" spans="1:10" ht="13.2">
      <c r="A1496" s="16" t="s">
        <v>1963</v>
      </c>
      <c r="B1496" s="16">
        <v>22192069</v>
      </c>
      <c r="C1496" s="16" t="s">
        <v>3816</v>
      </c>
      <c r="D1496" s="19">
        <v>44476</v>
      </c>
      <c r="E1496" s="16" t="s">
        <v>3817</v>
      </c>
      <c r="F1496" s="16">
        <v>14419963</v>
      </c>
      <c r="G1496" s="16" t="s">
        <v>2877</v>
      </c>
      <c r="H1496" s="17">
        <v>89.15</v>
      </c>
      <c r="I1496" s="102">
        <v>1</v>
      </c>
      <c r="J1496" s="121"/>
    </row>
    <row r="1497" spans="1:10" ht="13.2">
      <c r="A1497" s="16" t="s">
        <v>1963</v>
      </c>
      <c r="B1497" s="16">
        <v>22192069</v>
      </c>
      <c r="C1497" s="16">
        <v>100341202</v>
      </c>
      <c r="D1497" s="19">
        <v>44442</v>
      </c>
      <c r="E1497" s="16" t="s">
        <v>3818</v>
      </c>
      <c r="F1497" s="16">
        <v>44156979</v>
      </c>
      <c r="G1497" s="16" t="s">
        <v>3819</v>
      </c>
      <c r="H1497" s="17">
        <v>82.46</v>
      </c>
      <c r="I1497" s="102">
        <v>1</v>
      </c>
      <c r="J1497" s="121"/>
    </row>
    <row r="1498" spans="1:10" ht="13.2">
      <c r="A1498" s="16" t="s">
        <v>1963</v>
      </c>
      <c r="B1498" s="16">
        <v>22192069</v>
      </c>
      <c r="C1498" s="16">
        <v>96458324</v>
      </c>
      <c r="D1498" s="19">
        <v>44475</v>
      </c>
      <c r="E1498" s="16" t="s">
        <v>3820</v>
      </c>
      <c r="F1498" s="16">
        <v>36661856</v>
      </c>
      <c r="G1498" s="16" t="s">
        <v>3821</v>
      </c>
      <c r="H1498" s="17">
        <v>64.900000000000006</v>
      </c>
      <c r="I1498" s="102">
        <v>1</v>
      </c>
      <c r="J1498" s="121"/>
    </row>
    <row r="1499" spans="1:10" ht="13.2">
      <c r="A1499" s="16" t="s">
        <v>1963</v>
      </c>
      <c r="B1499" s="16">
        <v>22192069</v>
      </c>
      <c r="C1499" s="16">
        <v>44256</v>
      </c>
      <c r="D1499" s="19">
        <v>44480</v>
      </c>
      <c r="E1499" s="16" t="s">
        <v>3822</v>
      </c>
      <c r="F1499" s="16">
        <v>41981111</v>
      </c>
      <c r="G1499" s="16" t="s">
        <v>3794</v>
      </c>
      <c r="H1499" s="17">
        <v>100</v>
      </c>
      <c r="I1499" s="102">
        <v>1</v>
      </c>
      <c r="J1499" s="121"/>
    </row>
    <row r="1500" spans="1:10" ht="13.2">
      <c r="A1500" s="16" t="s">
        <v>1963</v>
      </c>
      <c r="B1500" s="16">
        <v>22192069</v>
      </c>
      <c r="C1500" s="16">
        <v>74210158</v>
      </c>
      <c r="D1500" s="19">
        <v>44488</v>
      </c>
      <c r="E1500" s="16" t="s">
        <v>3823</v>
      </c>
      <c r="F1500" s="16" t="s">
        <v>3824</v>
      </c>
      <c r="G1500" s="16" t="s">
        <v>2478</v>
      </c>
      <c r="H1500" s="17">
        <v>107.76</v>
      </c>
      <c r="I1500" s="102">
        <v>1</v>
      </c>
      <c r="J1500" s="121"/>
    </row>
    <row r="1501" spans="1:10" ht="13.2">
      <c r="A1501" s="16" t="s">
        <v>1963</v>
      </c>
      <c r="B1501" s="16">
        <v>22192069</v>
      </c>
      <c r="C1501" s="16">
        <v>1708</v>
      </c>
      <c r="D1501" s="19">
        <v>44482</v>
      </c>
      <c r="E1501" s="16" t="s">
        <v>3825</v>
      </c>
      <c r="F1501" s="16">
        <v>36746550</v>
      </c>
      <c r="G1501" s="16" t="s">
        <v>3778</v>
      </c>
      <c r="H1501" s="17">
        <v>110</v>
      </c>
      <c r="I1501" s="102">
        <v>1</v>
      </c>
      <c r="J1501" s="121"/>
    </row>
    <row r="1502" spans="1:10" ht="13.2">
      <c r="A1502" s="16" t="s">
        <v>1963</v>
      </c>
      <c r="B1502" s="16">
        <v>22192069</v>
      </c>
      <c r="C1502" s="16">
        <v>221128</v>
      </c>
      <c r="D1502" s="19">
        <v>44476</v>
      </c>
      <c r="E1502" s="16" t="s">
        <v>3826</v>
      </c>
      <c r="F1502" s="16">
        <v>36806463</v>
      </c>
      <c r="G1502" s="16" t="s">
        <v>3813</v>
      </c>
      <c r="H1502" s="17">
        <v>218.28</v>
      </c>
      <c r="I1502" s="102">
        <v>1</v>
      </c>
      <c r="J1502" s="121"/>
    </row>
    <row r="1503" spans="1:10" ht="13.2">
      <c r="A1503" s="16" t="s">
        <v>1963</v>
      </c>
      <c r="B1503" s="16"/>
      <c r="C1503" s="16"/>
      <c r="D1503" s="19"/>
      <c r="E1503" s="16" t="s">
        <v>1940</v>
      </c>
      <c r="F1503" s="16" t="s">
        <v>3827</v>
      </c>
      <c r="G1503" s="16" t="s">
        <v>3828</v>
      </c>
      <c r="H1503" s="17"/>
      <c r="I1503" s="102">
        <v>1</v>
      </c>
      <c r="J1503" s="121"/>
    </row>
    <row r="1504" spans="1:10" ht="13.2">
      <c r="A1504" s="16" t="s">
        <v>1963</v>
      </c>
      <c r="B1504" s="16">
        <v>22192070</v>
      </c>
      <c r="C1504" s="16">
        <v>74210028</v>
      </c>
      <c r="D1504" s="19">
        <v>44293</v>
      </c>
      <c r="E1504" s="16" t="s">
        <v>3829</v>
      </c>
      <c r="F1504" s="16">
        <v>6223524</v>
      </c>
      <c r="G1504" s="16" t="s">
        <v>3830</v>
      </c>
      <c r="H1504" s="17">
        <v>366.37</v>
      </c>
      <c r="I1504" s="102">
        <v>1</v>
      </c>
      <c r="J1504" s="121"/>
    </row>
    <row r="1505" spans="1:10" ht="20.399999999999999">
      <c r="A1505" s="16" t="s">
        <v>1963</v>
      </c>
      <c r="B1505" s="16">
        <v>22192070</v>
      </c>
      <c r="C1505" s="16">
        <v>1221003540</v>
      </c>
      <c r="D1505" s="19">
        <v>44299</v>
      </c>
      <c r="E1505" s="16" t="s">
        <v>3831</v>
      </c>
      <c r="F1505" s="16">
        <v>26904241</v>
      </c>
      <c r="G1505" s="16" t="s">
        <v>3832</v>
      </c>
      <c r="H1505" s="17">
        <v>221.06</v>
      </c>
      <c r="I1505" s="102">
        <v>1</v>
      </c>
      <c r="J1505" s="121"/>
    </row>
    <row r="1506" spans="1:10" ht="13.2">
      <c r="A1506" s="16" t="s">
        <v>1963</v>
      </c>
      <c r="B1506" s="16">
        <v>22192070</v>
      </c>
      <c r="C1506" s="16">
        <v>74210043</v>
      </c>
      <c r="D1506" s="19">
        <v>44320</v>
      </c>
      <c r="E1506" s="16" t="s">
        <v>3829</v>
      </c>
      <c r="F1506" s="16">
        <v>6223524</v>
      </c>
      <c r="G1506" s="16" t="s">
        <v>3830</v>
      </c>
      <c r="H1506" s="17">
        <v>374.76</v>
      </c>
      <c r="I1506" s="102">
        <v>1</v>
      </c>
      <c r="J1506" s="121"/>
    </row>
    <row r="1507" spans="1:10" ht="13.2">
      <c r="A1507" s="16" t="s">
        <v>1963</v>
      </c>
      <c r="B1507" s="16">
        <v>22192070</v>
      </c>
      <c r="C1507" s="16">
        <v>20210611</v>
      </c>
      <c r="D1507" s="19">
        <v>44384</v>
      </c>
      <c r="E1507" s="16" t="s">
        <v>3833</v>
      </c>
      <c r="F1507" s="16">
        <v>36416738</v>
      </c>
      <c r="G1507" s="16" t="s">
        <v>3834</v>
      </c>
      <c r="H1507" s="17">
        <v>653.4</v>
      </c>
      <c r="I1507" s="102">
        <v>1</v>
      </c>
      <c r="J1507" s="121"/>
    </row>
    <row r="1508" spans="1:10" ht="20.399999999999999">
      <c r="A1508" s="16" t="s">
        <v>1963</v>
      </c>
      <c r="B1508" s="16">
        <v>22192070</v>
      </c>
      <c r="C1508" s="16">
        <v>1</v>
      </c>
      <c r="D1508" s="19">
        <v>44384</v>
      </c>
      <c r="E1508" s="16" t="s">
        <v>3835</v>
      </c>
      <c r="F1508" s="16">
        <v>0</v>
      </c>
      <c r="G1508" s="16" t="s">
        <v>3836</v>
      </c>
      <c r="H1508" s="17">
        <v>479.65</v>
      </c>
      <c r="I1508" s="102">
        <v>1</v>
      </c>
      <c r="J1508" s="121"/>
    </row>
    <row r="1509" spans="1:10" ht="13.2">
      <c r="A1509" s="16" t="s">
        <v>1963</v>
      </c>
      <c r="B1509" s="16">
        <v>22192070</v>
      </c>
      <c r="C1509" s="16">
        <v>20210001</v>
      </c>
      <c r="D1509" s="19">
        <v>44417</v>
      </c>
      <c r="E1509" s="16" t="s">
        <v>3837</v>
      </c>
      <c r="F1509" s="16">
        <v>52451844</v>
      </c>
      <c r="G1509" s="16" t="s">
        <v>3838</v>
      </c>
      <c r="H1509" s="17">
        <v>900</v>
      </c>
      <c r="I1509" s="102">
        <v>1</v>
      </c>
      <c r="J1509" s="121"/>
    </row>
    <row r="1510" spans="1:10" ht="13.2">
      <c r="A1510" s="16" t="s">
        <v>1963</v>
      </c>
      <c r="B1510" s="16">
        <v>22192070</v>
      </c>
      <c r="C1510" s="16">
        <v>74210136</v>
      </c>
      <c r="D1510" s="19">
        <v>44435</v>
      </c>
      <c r="E1510" s="16" t="s">
        <v>3829</v>
      </c>
      <c r="F1510" s="16">
        <v>6223524</v>
      </c>
      <c r="G1510" s="16" t="s">
        <v>3830</v>
      </c>
      <c r="H1510" s="17">
        <v>374.76</v>
      </c>
      <c r="I1510" s="102">
        <v>1</v>
      </c>
      <c r="J1510" s="121"/>
    </row>
    <row r="1511" spans="1:10" ht="13.2">
      <c r="A1511" s="16" t="s">
        <v>1963</v>
      </c>
      <c r="B1511" s="16">
        <v>22192070</v>
      </c>
      <c r="C1511" s="16">
        <v>20210002</v>
      </c>
      <c r="D1511" s="19">
        <v>44453</v>
      </c>
      <c r="E1511" s="16" t="s">
        <v>3839</v>
      </c>
      <c r="F1511" s="16">
        <v>52451844</v>
      </c>
      <c r="G1511" s="16" t="s">
        <v>3838</v>
      </c>
      <c r="H1511" s="17">
        <v>396</v>
      </c>
      <c r="I1511" s="102">
        <v>1</v>
      </c>
      <c r="J1511" s="121"/>
    </row>
    <row r="1512" spans="1:10" ht="13.2">
      <c r="A1512" s="16" t="s">
        <v>1963</v>
      </c>
      <c r="B1512" s="16"/>
      <c r="C1512" s="16"/>
      <c r="D1512" s="19"/>
      <c r="E1512" s="16" t="s">
        <v>1940</v>
      </c>
      <c r="F1512" s="16" t="s">
        <v>3840</v>
      </c>
      <c r="G1512" s="16" t="s">
        <v>3841</v>
      </c>
      <c r="H1512" s="17"/>
      <c r="I1512" s="102">
        <v>1</v>
      </c>
      <c r="J1512" s="121"/>
    </row>
    <row r="1513" spans="1:10" ht="20.399999999999999">
      <c r="A1513" s="16" t="s">
        <v>1963</v>
      </c>
      <c r="B1513" s="16">
        <v>22192071</v>
      </c>
      <c r="C1513" s="16">
        <v>20210680</v>
      </c>
      <c r="D1513" s="19">
        <v>44379</v>
      </c>
      <c r="E1513" s="16" t="s">
        <v>3842</v>
      </c>
      <c r="F1513" s="16">
        <v>46528300</v>
      </c>
      <c r="G1513" s="16" t="s">
        <v>3843</v>
      </c>
      <c r="H1513" s="17">
        <v>877.5</v>
      </c>
      <c r="I1513" s="102">
        <v>1</v>
      </c>
      <c r="J1513" s="121"/>
    </row>
    <row r="1514" spans="1:10" ht="20.399999999999999">
      <c r="A1514" s="16" t="s">
        <v>1963</v>
      </c>
      <c r="B1514" s="16">
        <v>22192071</v>
      </c>
      <c r="C1514" s="16">
        <v>202104</v>
      </c>
      <c r="D1514" s="19">
        <v>44379</v>
      </c>
      <c r="E1514" s="16" t="s">
        <v>3842</v>
      </c>
      <c r="F1514" s="16">
        <v>40923665</v>
      </c>
      <c r="G1514" s="16" t="s">
        <v>3844</v>
      </c>
      <c r="H1514" s="17">
        <v>801.5</v>
      </c>
      <c r="I1514" s="102">
        <v>1</v>
      </c>
      <c r="J1514" s="121"/>
    </row>
    <row r="1515" spans="1:10" ht="20.399999999999999">
      <c r="A1515" s="16" t="s">
        <v>1963</v>
      </c>
      <c r="B1515" s="16">
        <v>22192071</v>
      </c>
      <c r="C1515" s="16">
        <v>20210780</v>
      </c>
      <c r="D1515" s="19">
        <v>44413</v>
      </c>
      <c r="E1515" s="16" t="s">
        <v>3845</v>
      </c>
      <c r="F1515" s="16">
        <v>46528300</v>
      </c>
      <c r="G1515" s="16" t="s">
        <v>3843</v>
      </c>
      <c r="H1515" s="17">
        <v>709</v>
      </c>
      <c r="I1515" s="102">
        <v>1</v>
      </c>
      <c r="J1515" s="121"/>
    </row>
    <row r="1516" spans="1:10" ht="20.399999999999999">
      <c r="A1516" s="16" t="s">
        <v>1963</v>
      </c>
      <c r="B1516" s="16">
        <v>22192071</v>
      </c>
      <c r="C1516" s="16">
        <v>202105</v>
      </c>
      <c r="D1516" s="19">
        <v>44413</v>
      </c>
      <c r="E1516" s="16" t="s">
        <v>3846</v>
      </c>
      <c r="F1516" s="16">
        <v>40923665</v>
      </c>
      <c r="G1516" s="16" t="s">
        <v>3844</v>
      </c>
      <c r="H1516" s="17">
        <v>986</v>
      </c>
      <c r="I1516" s="102">
        <v>1</v>
      </c>
      <c r="J1516" s="121"/>
    </row>
    <row r="1517" spans="1:10" ht="13.2">
      <c r="A1517" s="16" t="s">
        <v>1963</v>
      </c>
      <c r="B1517" s="16">
        <v>22192071</v>
      </c>
      <c r="C1517" s="16" t="s">
        <v>3847</v>
      </c>
      <c r="D1517" s="19">
        <v>44480</v>
      </c>
      <c r="E1517" s="16" t="s">
        <v>3848</v>
      </c>
      <c r="F1517" s="16">
        <v>52365921</v>
      </c>
      <c r="G1517" s="16" t="s">
        <v>3849</v>
      </c>
      <c r="H1517" s="17">
        <v>141</v>
      </c>
      <c r="I1517" s="102">
        <v>1</v>
      </c>
      <c r="J1517" s="121"/>
    </row>
    <row r="1518" spans="1:10" ht="13.2">
      <c r="A1518" s="16" t="s">
        <v>1963</v>
      </c>
      <c r="B1518" s="16"/>
      <c r="C1518" s="16"/>
      <c r="D1518" s="19"/>
      <c r="E1518" s="16" t="s">
        <v>1940</v>
      </c>
      <c r="F1518" s="16" t="s">
        <v>3850</v>
      </c>
      <c r="G1518" s="16" t="s">
        <v>3851</v>
      </c>
      <c r="H1518" s="17"/>
      <c r="I1518" s="102">
        <v>1</v>
      </c>
      <c r="J1518" s="121"/>
    </row>
    <row r="1519" spans="1:10" ht="13.2">
      <c r="A1519" s="16" t="s">
        <v>1963</v>
      </c>
      <c r="B1519" s="16">
        <v>22192072</v>
      </c>
      <c r="C1519" s="16">
        <v>200203</v>
      </c>
      <c r="D1519" s="19">
        <v>44211</v>
      </c>
      <c r="E1519" s="16" t="s">
        <v>3852</v>
      </c>
      <c r="F1519" s="16">
        <v>17973660</v>
      </c>
      <c r="G1519" s="16" t="s">
        <v>3853</v>
      </c>
      <c r="H1519" s="17">
        <v>1273</v>
      </c>
      <c r="I1519" s="102">
        <v>1</v>
      </c>
      <c r="J1519" s="121"/>
    </row>
    <row r="1520" spans="1:10" ht="13.2">
      <c r="A1520" s="16" t="s">
        <v>1963</v>
      </c>
      <c r="B1520" s="16">
        <v>22192072</v>
      </c>
      <c r="C1520" s="16">
        <v>210056</v>
      </c>
      <c r="D1520" s="19">
        <v>44393</v>
      </c>
      <c r="E1520" s="16" t="s">
        <v>3854</v>
      </c>
      <c r="F1520" s="16">
        <v>17973660</v>
      </c>
      <c r="G1520" s="16" t="s">
        <v>3853</v>
      </c>
      <c r="H1520" s="17">
        <v>1242</v>
      </c>
      <c r="I1520" s="102">
        <v>1</v>
      </c>
      <c r="J1520" s="121"/>
    </row>
    <row r="1521" spans="1:10" ht="13.2">
      <c r="A1521" s="16" t="s">
        <v>1963</v>
      </c>
      <c r="B1521" s="16">
        <v>22192072</v>
      </c>
      <c r="C1521" s="16">
        <v>210112</v>
      </c>
      <c r="D1521" s="19">
        <v>44479</v>
      </c>
      <c r="E1521" s="16" t="s">
        <v>3855</v>
      </c>
      <c r="F1521" s="16">
        <v>17973660</v>
      </c>
      <c r="G1521" s="16" t="s">
        <v>3853</v>
      </c>
      <c r="H1521" s="17">
        <v>1000</v>
      </c>
      <c r="I1521" s="102">
        <v>1</v>
      </c>
      <c r="J1521" s="121"/>
    </row>
    <row r="1522" spans="1:10" ht="13.2">
      <c r="A1522" s="16" t="s">
        <v>1963</v>
      </c>
      <c r="B1522" s="16"/>
      <c r="C1522" s="16"/>
      <c r="D1522" s="19"/>
      <c r="E1522" s="16" t="s">
        <v>1940</v>
      </c>
      <c r="F1522" s="16" t="s">
        <v>3856</v>
      </c>
      <c r="G1522" s="16" t="s">
        <v>3857</v>
      </c>
      <c r="H1522" s="17"/>
      <c r="I1522" s="102">
        <v>1</v>
      </c>
      <c r="J1522" s="121"/>
    </row>
    <row r="1523" spans="1:10" ht="13.2">
      <c r="A1523" s="16" t="s">
        <v>1963</v>
      </c>
      <c r="B1523" s="16">
        <v>22192073</v>
      </c>
      <c r="C1523" s="16" t="s">
        <v>3858</v>
      </c>
      <c r="D1523" s="19">
        <v>44215</v>
      </c>
      <c r="E1523" s="16" t="s">
        <v>3859</v>
      </c>
      <c r="F1523" s="16">
        <v>37831470</v>
      </c>
      <c r="G1523" s="16" t="s">
        <v>3860</v>
      </c>
      <c r="H1523" s="17">
        <v>369</v>
      </c>
      <c r="I1523" s="102">
        <v>1</v>
      </c>
      <c r="J1523" s="121"/>
    </row>
    <row r="1524" spans="1:10" ht="13.2">
      <c r="A1524" s="16" t="s">
        <v>1963</v>
      </c>
      <c r="B1524" s="16">
        <v>22192073</v>
      </c>
      <c r="C1524" s="16">
        <v>221039</v>
      </c>
      <c r="D1524" s="19">
        <v>44293</v>
      </c>
      <c r="E1524" s="16" t="s">
        <v>3861</v>
      </c>
      <c r="F1524" s="16">
        <v>36806463</v>
      </c>
      <c r="G1524" s="16" t="s">
        <v>3765</v>
      </c>
      <c r="H1524" s="17">
        <v>419.2</v>
      </c>
      <c r="I1524" s="102">
        <v>1</v>
      </c>
      <c r="J1524" s="121"/>
    </row>
    <row r="1525" spans="1:10" ht="30.6">
      <c r="A1525" s="16" t="s">
        <v>1963</v>
      </c>
      <c r="B1525" s="16">
        <v>22192073</v>
      </c>
      <c r="C1525" s="16">
        <v>2021025</v>
      </c>
      <c r="D1525" s="19">
        <v>44306</v>
      </c>
      <c r="E1525" s="16" t="s">
        <v>3862</v>
      </c>
      <c r="F1525" s="16">
        <v>36849880</v>
      </c>
      <c r="G1525" s="16" t="s">
        <v>3863</v>
      </c>
      <c r="H1525" s="17">
        <v>503.21</v>
      </c>
      <c r="I1525" s="102">
        <v>1</v>
      </c>
      <c r="J1525" s="121"/>
    </row>
    <row r="1526" spans="1:10" ht="13.2">
      <c r="A1526" s="16" t="s">
        <v>1963</v>
      </c>
      <c r="B1526" s="16">
        <v>22192073</v>
      </c>
      <c r="C1526" s="16">
        <v>2021053</v>
      </c>
      <c r="D1526" s="19">
        <v>44334</v>
      </c>
      <c r="E1526" s="16" t="s">
        <v>3864</v>
      </c>
      <c r="F1526" s="16">
        <v>36849880</v>
      </c>
      <c r="G1526" s="16" t="s">
        <v>3863</v>
      </c>
      <c r="H1526" s="17">
        <v>379.64</v>
      </c>
      <c r="I1526" s="102">
        <v>1</v>
      </c>
      <c r="J1526" s="121"/>
    </row>
    <row r="1527" spans="1:10" ht="13.2">
      <c r="A1527" s="16" t="s">
        <v>1963</v>
      </c>
      <c r="B1527" s="16">
        <v>22192073</v>
      </c>
      <c r="C1527" s="16" t="s">
        <v>3865</v>
      </c>
      <c r="D1527" s="19">
        <v>44355</v>
      </c>
      <c r="E1527" s="16" t="s">
        <v>3866</v>
      </c>
      <c r="F1527" s="16">
        <v>14419963</v>
      </c>
      <c r="G1527" s="16" t="s">
        <v>3453</v>
      </c>
      <c r="H1527" s="17">
        <v>522.65</v>
      </c>
      <c r="I1527" s="102">
        <v>1</v>
      </c>
      <c r="J1527" s="121"/>
    </row>
    <row r="1528" spans="1:10" ht="13.2">
      <c r="A1528" s="16" t="s">
        <v>1963</v>
      </c>
      <c r="B1528" s="16">
        <v>22192073</v>
      </c>
      <c r="C1528" s="16">
        <v>44197</v>
      </c>
      <c r="D1528" s="19">
        <v>44364</v>
      </c>
      <c r="E1528" s="16" t="s">
        <v>3867</v>
      </c>
      <c r="F1528" s="16" t="s">
        <v>3868</v>
      </c>
      <c r="G1528" s="16" t="s">
        <v>3869</v>
      </c>
      <c r="H1528" s="17">
        <v>69.900000000000006</v>
      </c>
      <c r="I1528" s="102">
        <v>1</v>
      </c>
      <c r="J1528" s="121"/>
    </row>
    <row r="1529" spans="1:10" ht="13.2">
      <c r="A1529" s="16" t="s">
        <v>1963</v>
      </c>
      <c r="B1529" s="16">
        <v>22192073</v>
      </c>
      <c r="C1529" s="16">
        <v>44228</v>
      </c>
      <c r="D1529" s="19">
        <v>44364</v>
      </c>
      <c r="E1529" s="16" t="s">
        <v>3870</v>
      </c>
      <c r="F1529" s="16" t="s">
        <v>3868</v>
      </c>
      <c r="G1529" s="16" t="s">
        <v>3871</v>
      </c>
      <c r="H1529" s="17">
        <v>54</v>
      </c>
      <c r="I1529" s="102">
        <v>1</v>
      </c>
      <c r="J1529" s="121"/>
    </row>
    <row r="1530" spans="1:10" ht="13.2">
      <c r="A1530" s="16" t="s">
        <v>1963</v>
      </c>
      <c r="B1530" s="16">
        <v>22192073</v>
      </c>
      <c r="C1530" s="16">
        <v>221085</v>
      </c>
      <c r="D1530" s="19">
        <v>44364</v>
      </c>
      <c r="E1530" s="16" t="s">
        <v>3872</v>
      </c>
      <c r="F1530" s="16">
        <v>36806463</v>
      </c>
      <c r="G1530" s="16" t="s">
        <v>3765</v>
      </c>
      <c r="H1530" s="17">
        <v>230</v>
      </c>
      <c r="I1530" s="102">
        <v>1</v>
      </c>
      <c r="J1530" s="121"/>
    </row>
    <row r="1531" spans="1:10" ht="13.2">
      <c r="A1531" s="16" t="s">
        <v>1963</v>
      </c>
      <c r="B1531" s="16">
        <v>22192073</v>
      </c>
      <c r="C1531" s="16">
        <v>44256</v>
      </c>
      <c r="D1531" s="19">
        <v>44364</v>
      </c>
      <c r="E1531" s="16" t="s">
        <v>3873</v>
      </c>
      <c r="F1531" s="16" t="s">
        <v>3868</v>
      </c>
      <c r="G1531" s="16" t="s">
        <v>3874</v>
      </c>
      <c r="H1531" s="17">
        <v>29.62</v>
      </c>
      <c r="I1531" s="102">
        <v>1</v>
      </c>
      <c r="J1531" s="121"/>
    </row>
    <row r="1532" spans="1:10" ht="13.2">
      <c r="A1532" s="16" t="s">
        <v>1963</v>
      </c>
      <c r="B1532" s="16">
        <v>22192073</v>
      </c>
      <c r="C1532" s="16">
        <v>44287</v>
      </c>
      <c r="D1532" s="19">
        <v>44364</v>
      </c>
      <c r="E1532" s="16" t="s">
        <v>3875</v>
      </c>
      <c r="F1532" s="16" t="s">
        <v>3868</v>
      </c>
      <c r="G1532" s="16" t="s">
        <v>3876</v>
      </c>
      <c r="H1532" s="17">
        <v>40.86</v>
      </c>
      <c r="I1532" s="102">
        <v>1</v>
      </c>
      <c r="J1532" s="121"/>
    </row>
    <row r="1533" spans="1:10" ht="13.2">
      <c r="A1533" s="16" t="s">
        <v>1963</v>
      </c>
      <c r="B1533" s="16">
        <v>22192073</v>
      </c>
      <c r="C1533" s="16">
        <v>44317</v>
      </c>
      <c r="D1533" s="19">
        <v>44364</v>
      </c>
      <c r="E1533" s="16" t="s">
        <v>3877</v>
      </c>
      <c r="F1533" s="16" t="s">
        <v>3868</v>
      </c>
      <c r="G1533" s="16" t="s">
        <v>3878</v>
      </c>
      <c r="H1533" s="17">
        <v>36.08</v>
      </c>
      <c r="I1533" s="102">
        <v>1</v>
      </c>
      <c r="J1533" s="121"/>
    </row>
    <row r="1534" spans="1:10" ht="13.2">
      <c r="A1534" s="16" t="s">
        <v>1963</v>
      </c>
      <c r="B1534" s="16">
        <v>22192073</v>
      </c>
      <c r="C1534" s="16">
        <v>2021014</v>
      </c>
      <c r="D1534" s="19">
        <v>44386</v>
      </c>
      <c r="E1534" s="16" t="s">
        <v>3879</v>
      </c>
      <c r="F1534" s="16">
        <v>50035215</v>
      </c>
      <c r="G1534" s="16" t="s">
        <v>3880</v>
      </c>
      <c r="H1534" s="17">
        <v>609.84</v>
      </c>
      <c r="I1534" s="102">
        <v>1</v>
      </c>
      <c r="J1534" s="121"/>
    </row>
    <row r="1535" spans="1:10" ht="13.2">
      <c r="A1535" s="16" t="s">
        <v>1963</v>
      </c>
      <c r="B1535" s="16"/>
      <c r="C1535" s="16"/>
      <c r="D1535" s="19"/>
      <c r="E1535" s="16" t="s">
        <v>1940</v>
      </c>
      <c r="F1535" s="16" t="s">
        <v>3881</v>
      </c>
      <c r="G1535" s="16" t="s">
        <v>3882</v>
      </c>
      <c r="H1535" s="17"/>
      <c r="I1535" s="102">
        <v>1</v>
      </c>
      <c r="J1535" s="121"/>
    </row>
    <row r="1536" spans="1:10" ht="13.2">
      <c r="A1536" s="16" t="s">
        <v>1963</v>
      </c>
      <c r="B1536" s="16">
        <v>22192074</v>
      </c>
      <c r="C1536" s="16">
        <v>20210313</v>
      </c>
      <c r="D1536" s="19">
        <v>44265</v>
      </c>
      <c r="E1536" s="16" t="s">
        <v>3883</v>
      </c>
      <c r="F1536" s="16">
        <v>36416738</v>
      </c>
      <c r="G1536" s="16" t="s">
        <v>3884</v>
      </c>
      <c r="H1536" s="17">
        <v>404.04</v>
      </c>
      <c r="I1536" s="102">
        <v>1</v>
      </c>
      <c r="J1536" s="121"/>
    </row>
    <row r="1537" spans="1:10" ht="13.2">
      <c r="A1537" s="16" t="s">
        <v>1963</v>
      </c>
      <c r="B1537" s="16">
        <v>22192074</v>
      </c>
      <c r="C1537" s="16">
        <v>2103461</v>
      </c>
      <c r="D1537" s="19">
        <v>44284</v>
      </c>
      <c r="E1537" s="16" t="s">
        <v>3885</v>
      </c>
      <c r="F1537" s="16">
        <v>36740624</v>
      </c>
      <c r="G1537" s="16" t="s">
        <v>3886</v>
      </c>
      <c r="H1537" s="17">
        <v>190</v>
      </c>
      <c r="I1537" s="102">
        <v>1</v>
      </c>
      <c r="J1537" s="121"/>
    </row>
    <row r="1538" spans="1:10" ht="13.2">
      <c r="A1538" s="16" t="s">
        <v>1963</v>
      </c>
      <c r="B1538" s="16">
        <v>22192074</v>
      </c>
      <c r="C1538" s="16">
        <v>22021083</v>
      </c>
      <c r="D1538" s="19">
        <v>44301</v>
      </c>
      <c r="E1538" s="16" t="s">
        <v>3887</v>
      </c>
      <c r="F1538" s="16">
        <v>36842184</v>
      </c>
      <c r="G1538" s="16" t="s">
        <v>3888</v>
      </c>
      <c r="H1538" s="17">
        <v>441.6</v>
      </c>
      <c r="I1538" s="102">
        <v>1</v>
      </c>
      <c r="J1538" s="121"/>
    </row>
    <row r="1539" spans="1:10" ht="13.2">
      <c r="A1539" s="16" t="s">
        <v>1963</v>
      </c>
      <c r="B1539" s="16">
        <v>22192074</v>
      </c>
      <c r="C1539" s="16">
        <v>20211534</v>
      </c>
      <c r="D1539" s="19">
        <v>44316</v>
      </c>
      <c r="E1539" s="16" t="s">
        <v>3889</v>
      </c>
      <c r="F1539" s="16">
        <v>31633986</v>
      </c>
      <c r="G1539" s="16" t="s">
        <v>3890</v>
      </c>
      <c r="H1539" s="17">
        <v>341.78</v>
      </c>
      <c r="I1539" s="102">
        <v>1</v>
      </c>
      <c r="J1539" s="121"/>
    </row>
    <row r="1540" spans="1:10" ht="20.399999999999999">
      <c r="A1540" s="16" t="s">
        <v>1963</v>
      </c>
      <c r="B1540" s="16">
        <v>22192074</v>
      </c>
      <c r="C1540" s="16">
        <v>20210430</v>
      </c>
      <c r="D1540" s="19">
        <v>44316</v>
      </c>
      <c r="E1540" s="16" t="s">
        <v>3891</v>
      </c>
      <c r="F1540" s="16">
        <v>36416738</v>
      </c>
      <c r="G1540" s="16" t="s">
        <v>3892</v>
      </c>
      <c r="H1540" s="17">
        <v>404.04</v>
      </c>
      <c r="I1540" s="102">
        <v>1</v>
      </c>
      <c r="J1540" s="121"/>
    </row>
    <row r="1541" spans="1:10" ht="13.2">
      <c r="A1541" s="16" t="s">
        <v>1963</v>
      </c>
      <c r="B1541" s="16">
        <v>22192074</v>
      </c>
      <c r="C1541" s="16" t="s">
        <v>3893</v>
      </c>
      <c r="D1541" s="19">
        <v>44334</v>
      </c>
      <c r="E1541" s="16" t="s">
        <v>3894</v>
      </c>
      <c r="F1541" s="16">
        <v>14419963</v>
      </c>
      <c r="G1541" s="16" t="s">
        <v>3895</v>
      </c>
      <c r="H1541" s="17">
        <v>569.08000000000004</v>
      </c>
      <c r="I1541" s="102">
        <v>1</v>
      </c>
      <c r="J1541" s="121"/>
    </row>
    <row r="1542" spans="1:10" ht="13.2">
      <c r="A1542" s="16" t="s">
        <v>1963</v>
      </c>
      <c r="B1542" s="16">
        <v>22192074</v>
      </c>
      <c r="C1542" s="16">
        <v>2106710</v>
      </c>
      <c r="D1542" s="19">
        <v>44355</v>
      </c>
      <c r="E1542" s="16" t="s">
        <v>3896</v>
      </c>
      <c r="F1542" s="16">
        <v>36740624</v>
      </c>
      <c r="G1542" s="16" t="s">
        <v>3886</v>
      </c>
      <c r="H1542" s="17">
        <v>285</v>
      </c>
      <c r="I1542" s="102">
        <v>1</v>
      </c>
      <c r="J1542" s="121"/>
    </row>
    <row r="1543" spans="1:10" ht="13.2">
      <c r="A1543" s="16" t="s">
        <v>1963</v>
      </c>
      <c r="B1543" s="16">
        <v>22192074</v>
      </c>
      <c r="C1543" s="16">
        <v>20211964</v>
      </c>
      <c r="D1543" s="19">
        <v>44357</v>
      </c>
      <c r="E1543" s="16" t="s">
        <v>3897</v>
      </c>
      <c r="F1543" s="16">
        <v>31633986</v>
      </c>
      <c r="G1543" s="16" t="s">
        <v>3890</v>
      </c>
      <c r="H1543" s="17">
        <v>19.16</v>
      </c>
      <c r="I1543" s="102">
        <v>1</v>
      </c>
      <c r="J1543" s="121"/>
    </row>
    <row r="1544" spans="1:10" ht="13.2">
      <c r="A1544" s="16" t="s">
        <v>1963</v>
      </c>
      <c r="B1544" s="16">
        <v>22192074</v>
      </c>
      <c r="C1544" s="16">
        <v>2108878</v>
      </c>
      <c r="D1544" s="19">
        <v>44393</v>
      </c>
      <c r="E1544" s="16" t="s">
        <v>3885</v>
      </c>
      <c r="F1544" s="16">
        <v>36740624</v>
      </c>
      <c r="G1544" s="16" t="s">
        <v>3886</v>
      </c>
      <c r="H1544" s="17">
        <v>190</v>
      </c>
      <c r="I1544" s="102">
        <v>1</v>
      </c>
      <c r="J1544" s="121"/>
    </row>
    <row r="1545" spans="1:10" ht="13.2">
      <c r="A1545" s="16" t="s">
        <v>1963</v>
      </c>
      <c r="B1545" s="16">
        <v>22192074</v>
      </c>
      <c r="C1545" s="16" t="s">
        <v>3898</v>
      </c>
      <c r="D1545" s="19">
        <v>44396</v>
      </c>
      <c r="E1545" s="16" t="s">
        <v>3899</v>
      </c>
      <c r="F1545" s="16">
        <v>14419963</v>
      </c>
      <c r="G1545" s="16" t="s">
        <v>3895</v>
      </c>
      <c r="H1545" s="17">
        <v>168.3</v>
      </c>
      <c r="I1545" s="102">
        <v>1</v>
      </c>
      <c r="J1545" s="121"/>
    </row>
    <row r="1546" spans="1:10" ht="13.2">
      <c r="A1546" s="16" t="s">
        <v>1963</v>
      </c>
      <c r="B1546" s="16"/>
      <c r="C1546" s="16"/>
      <c r="D1546" s="19"/>
      <c r="E1546" s="16" t="s">
        <v>1940</v>
      </c>
      <c r="F1546" s="16" t="s">
        <v>3900</v>
      </c>
      <c r="G1546" s="16" t="s">
        <v>3901</v>
      </c>
      <c r="H1546" s="17"/>
      <c r="I1546" s="102">
        <v>1</v>
      </c>
      <c r="J1546" s="121"/>
    </row>
    <row r="1547" spans="1:10" ht="20.399999999999999">
      <c r="A1547" s="16" t="s">
        <v>1963</v>
      </c>
      <c r="B1547" s="16">
        <v>22192075</v>
      </c>
      <c r="C1547" s="16" t="s">
        <v>3902</v>
      </c>
      <c r="D1547" s="19">
        <v>44370</v>
      </c>
      <c r="E1547" s="16" t="s">
        <v>3903</v>
      </c>
      <c r="F1547" s="16">
        <v>35774282</v>
      </c>
      <c r="G1547" s="16" t="s">
        <v>3904</v>
      </c>
      <c r="H1547" s="17">
        <v>80.069999999999993</v>
      </c>
      <c r="I1547" s="102">
        <v>1</v>
      </c>
      <c r="J1547" s="121"/>
    </row>
    <row r="1548" spans="1:10" ht="13.2">
      <c r="A1548" s="16" t="s">
        <v>1963</v>
      </c>
      <c r="B1548" s="16">
        <v>22192075</v>
      </c>
      <c r="C1548" s="16" t="s">
        <v>3905</v>
      </c>
      <c r="D1548" s="19">
        <v>44377</v>
      </c>
      <c r="E1548" s="16" t="s">
        <v>3906</v>
      </c>
      <c r="F1548" s="16">
        <v>46936238</v>
      </c>
      <c r="G1548" s="16" t="s">
        <v>3907</v>
      </c>
      <c r="H1548" s="17">
        <v>39</v>
      </c>
      <c r="I1548" s="102">
        <v>1</v>
      </c>
      <c r="J1548" s="121"/>
    </row>
    <row r="1549" spans="1:10" ht="13.2">
      <c r="A1549" s="16" t="s">
        <v>1963</v>
      </c>
      <c r="B1549" s="16">
        <v>22192075</v>
      </c>
      <c r="C1549" s="16" t="s">
        <v>3908</v>
      </c>
      <c r="D1549" s="19">
        <v>44358</v>
      </c>
      <c r="E1549" s="16" t="s">
        <v>3909</v>
      </c>
      <c r="F1549" s="16">
        <v>41898664</v>
      </c>
      <c r="G1549" s="16" t="s">
        <v>3910</v>
      </c>
      <c r="H1549" s="17">
        <v>160</v>
      </c>
      <c r="I1549" s="102">
        <v>1</v>
      </c>
      <c r="J1549" s="121"/>
    </row>
    <row r="1550" spans="1:10" ht="20.399999999999999">
      <c r="A1550" s="16" t="s">
        <v>1963</v>
      </c>
      <c r="B1550" s="16">
        <v>22192075</v>
      </c>
      <c r="C1550" s="16">
        <v>2021068</v>
      </c>
      <c r="D1550" s="19">
        <v>44362</v>
      </c>
      <c r="E1550" s="16" t="s">
        <v>3911</v>
      </c>
      <c r="F1550" s="16" t="s">
        <v>3912</v>
      </c>
      <c r="G1550" s="16" t="s">
        <v>2018</v>
      </c>
      <c r="H1550" s="17">
        <v>812.16</v>
      </c>
      <c r="I1550" s="102">
        <v>1</v>
      </c>
      <c r="J1550" s="121"/>
    </row>
    <row r="1551" spans="1:10" ht="13.2">
      <c r="A1551" s="16" t="s">
        <v>1963</v>
      </c>
      <c r="B1551" s="16">
        <v>22192075</v>
      </c>
      <c r="C1551" s="16" t="s">
        <v>3913</v>
      </c>
      <c r="D1551" s="19">
        <v>44466</v>
      </c>
      <c r="E1551" s="16" t="s">
        <v>3906</v>
      </c>
      <c r="F1551" s="16">
        <v>46936238</v>
      </c>
      <c r="G1551" s="16" t="s">
        <v>3907</v>
      </c>
      <c r="H1551" s="17">
        <v>30.1</v>
      </c>
      <c r="I1551" s="102">
        <v>1</v>
      </c>
      <c r="J1551" s="121"/>
    </row>
    <row r="1552" spans="1:10" ht="20.399999999999999">
      <c r="A1552" s="16" t="s">
        <v>1963</v>
      </c>
      <c r="B1552" s="16">
        <v>22192075</v>
      </c>
      <c r="C1552" s="16">
        <v>2021174</v>
      </c>
      <c r="D1552" s="19">
        <v>44473</v>
      </c>
      <c r="E1552" s="16" t="s">
        <v>3914</v>
      </c>
      <c r="F1552" s="16" t="s">
        <v>3912</v>
      </c>
      <c r="G1552" s="16" t="s">
        <v>2018</v>
      </c>
      <c r="H1552" s="17">
        <v>800</v>
      </c>
      <c r="I1552" s="102">
        <v>1</v>
      </c>
      <c r="J1552" s="121"/>
    </row>
    <row r="1553" spans="1:10" ht="20.399999999999999">
      <c r="A1553" s="16" t="s">
        <v>1963</v>
      </c>
      <c r="B1553" s="16">
        <v>22192075</v>
      </c>
      <c r="C1553" s="16">
        <v>2021174</v>
      </c>
      <c r="D1553" s="19">
        <v>44474</v>
      </c>
      <c r="E1553" s="16" t="s">
        <v>3914</v>
      </c>
      <c r="F1553" s="16" t="s">
        <v>3912</v>
      </c>
      <c r="G1553" s="16" t="s">
        <v>2018</v>
      </c>
      <c r="H1553" s="17">
        <v>435.04</v>
      </c>
      <c r="I1553" s="102">
        <v>1</v>
      </c>
      <c r="J1553" s="121"/>
    </row>
    <row r="1554" spans="1:10" ht="20.399999999999999">
      <c r="A1554" s="16" t="s">
        <v>1963</v>
      </c>
      <c r="B1554" s="16">
        <v>22192075</v>
      </c>
      <c r="C1554" s="16">
        <v>2101052</v>
      </c>
      <c r="D1554" s="19">
        <v>44490</v>
      </c>
      <c r="E1554" s="16" t="s">
        <v>3915</v>
      </c>
      <c r="F1554" s="16">
        <v>51860511</v>
      </c>
      <c r="G1554" s="16" t="s">
        <v>3916</v>
      </c>
      <c r="H1554" s="17">
        <v>456.63</v>
      </c>
      <c r="I1554" s="102">
        <v>1</v>
      </c>
      <c r="J1554" s="121"/>
    </row>
    <row r="1555" spans="1:10" ht="20.399999999999999">
      <c r="A1555" s="16" t="s">
        <v>1963</v>
      </c>
      <c r="B1555" s="16">
        <v>22192075</v>
      </c>
      <c r="C1555" s="16">
        <v>41898664</v>
      </c>
      <c r="D1555" s="19">
        <v>44490</v>
      </c>
      <c r="E1555" s="16" t="s">
        <v>3917</v>
      </c>
      <c r="F1555" s="16">
        <v>34005692</v>
      </c>
      <c r="G1555" s="16" t="s">
        <v>3918</v>
      </c>
      <c r="H1555" s="17">
        <v>200</v>
      </c>
      <c r="I1555" s="102">
        <v>1</v>
      </c>
      <c r="J1555" s="121"/>
    </row>
    <row r="1556" spans="1:10" ht="13.2">
      <c r="A1556" s="16" t="s">
        <v>1963</v>
      </c>
      <c r="B1556" s="16"/>
      <c r="C1556" s="16"/>
      <c r="D1556" s="19"/>
      <c r="E1556" s="16" t="s">
        <v>1940</v>
      </c>
      <c r="F1556" s="16" t="s">
        <v>3919</v>
      </c>
      <c r="G1556" s="16" t="s">
        <v>3920</v>
      </c>
      <c r="H1556" s="17"/>
      <c r="I1556" s="102">
        <v>1</v>
      </c>
      <c r="J1556" s="121"/>
    </row>
    <row r="1557" spans="1:10" ht="20.399999999999999">
      <c r="A1557" s="16" t="s">
        <v>1963</v>
      </c>
      <c r="B1557" s="16">
        <v>22192076</v>
      </c>
      <c r="C1557" s="16">
        <v>21009</v>
      </c>
      <c r="D1557" s="19">
        <v>44396</v>
      </c>
      <c r="E1557" s="16" t="s">
        <v>3921</v>
      </c>
      <c r="F1557" s="16">
        <v>51286971</v>
      </c>
      <c r="G1557" s="16" t="s">
        <v>3922</v>
      </c>
      <c r="H1557" s="17">
        <v>1020</v>
      </c>
      <c r="I1557" s="102">
        <v>1</v>
      </c>
      <c r="J1557" s="121"/>
    </row>
    <row r="1558" spans="1:10" ht="20.399999999999999">
      <c r="A1558" s="16" t="s">
        <v>1963</v>
      </c>
      <c r="B1558" s="16">
        <v>22192076</v>
      </c>
      <c r="C1558" s="16">
        <v>21010</v>
      </c>
      <c r="D1558" s="19"/>
      <c r="E1558" s="16" t="s">
        <v>3921</v>
      </c>
      <c r="F1558" s="16">
        <v>51286971</v>
      </c>
      <c r="G1558" s="16" t="s">
        <v>3922</v>
      </c>
      <c r="H1558" s="17">
        <v>993</v>
      </c>
      <c r="I1558" s="102">
        <v>1</v>
      </c>
      <c r="J1558" s="121"/>
    </row>
    <row r="1559" spans="1:10" ht="20.399999999999999">
      <c r="A1559" s="16" t="s">
        <v>1963</v>
      </c>
      <c r="B1559" s="16">
        <v>22192076</v>
      </c>
      <c r="C1559" s="16">
        <v>21014</v>
      </c>
      <c r="D1559" s="19">
        <v>44508</v>
      </c>
      <c r="E1559" s="16" t="s">
        <v>3921</v>
      </c>
      <c r="F1559" s="16">
        <v>51286971</v>
      </c>
      <c r="G1559" s="16" t="s">
        <v>3922</v>
      </c>
      <c r="H1559" s="17">
        <v>1000</v>
      </c>
      <c r="I1559" s="102">
        <v>1</v>
      </c>
      <c r="J1559" s="121"/>
    </row>
    <row r="1560" spans="1:10" ht="13.2">
      <c r="A1560" s="16" t="s">
        <v>1963</v>
      </c>
      <c r="B1560" s="16"/>
      <c r="C1560" s="16"/>
      <c r="D1560" s="19"/>
      <c r="E1560" s="16" t="s">
        <v>1940</v>
      </c>
      <c r="F1560" s="16" t="s">
        <v>3923</v>
      </c>
      <c r="G1560" s="16" t="s">
        <v>3924</v>
      </c>
      <c r="H1560" s="17"/>
      <c r="I1560" s="102">
        <v>1</v>
      </c>
      <c r="J1560" s="121"/>
    </row>
    <row r="1561" spans="1:10" ht="13.2">
      <c r="A1561" s="16" t="s">
        <v>1963</v>
      </c>
      <c r="B1561" s="16">
        <v>22192078</v>
      </c>
      <c r="C1561" s="16" t="s">
        <v>3925</v>
      </c>
      <c r="D1561" s="19">
        <v>44461</v>
      </c>
      <c r="E1561" s="16" t="s">
        <v>3926</v>
      </c>
      <c r="F1561" s="16"/>
      <c r="G1561" s="16" t="s">
        <v>3927</v>
      </c>
      <c r="H1561" s="17">
        <v>153.28</v>
      </c>
      <c r="I1561" s="102">
        <v>1</v>
      </c>
      <c r="J1561" s="121"/>
    </row>
    <row r="1562" spans="1:10" ht="13.2">
      <c r="A1562" s="16" t="s">
        <v>1963</v>
      </c>
      <c r="B1562" s="16">
        <v>22192078</v>
      </c>
      <c r="C1562" s="16" t="s">
        <v>3928</v>
      </c>
      <c r="D1562" s="19">
        <v>44461</v>
      </c>
      <c r="E1562" s="16" t="s">
        <v>3926</v>
      </c>
      <c r="F1562" s="16"/>
      <c r="G1562" s="16" t="s">
        <v>3929</v>
      </c>
      <c r="H1562" s="17">
        <v>211.22</v>
      </c>
      <c r="I1562" s="102">
        <v>1</v>
      </c>
      <c r="J1562" s="121"/>
    </row>
    <row r="1563" spans="1:10" ht="13.2">
      <c r="A1563" s="16" t="s">
        <v>1963</v>
      </c>
      <c r="B1563" s="16">
        <v>22192078</v>
      </c>
      <c r="C1563" s="16" t="s">
        <v>3930</v>
      </c>
      <c r="D1563" s="19">
        <v>44461</v>
      </c>
      <c r="E1563" s="16" t="s">
        <v>3926</v>
      </c>
      <c r="F1563" s="16"/>
      <c r="G1563" s="16" t="s">
        <v>3927</v>
      </c>
      <c r="H1563" s="17">
        <v>211.22</v>
      </c>
      <c r="I1563" s="102">
        <v>1</v>
      </c>
      <c r="J1563" s="121"/>
    </row>
    <row r="1564" spans="1:10" ht="13.2">
      <c r="A1564" s="16" t="s">
        <v>1963</v>
      </c>
      <c r="B1564" s="16">
        <v>22192078</v>
      </c>
      <c r="C1564" s="16" t="s">
        <v>3931</v>
      </c>
      <c r="D1564" s="19">
        <v>44461</v>
      </c>
      <c r="E1564" s="16" t="s">
        <v>3926</v>
      </c>
      <c r="F1564" s="16"/>
      <c r="G1564" s="16" t="s">
        <v>3929</v>
      </c>
      <c r="H1564" s="17">
        <v>211.22</v>
      </c>
      <c r="I1564" s="102">
        <v>1</v>
      </c>
      <c r="J1564" s="121"/>
    </row>
    <row r="1565" spans="1:10" ht="13.2">
      <c r="A1565" s="16" t="s">
        <v>1963</v>
      </c>
      <c r="B1565" s="16">
        <v>22192078</v>
      </c>
      <c r="C1565" s="16" t="s">
        <v>3932</v>
      </c>
      <c r="D1565" s="19">
        <v>44461</v>
      </c>
      <c r="E1565" s="16" t="s">
        <v>3926</v>
      </c>
      <c r="F1565" s="16"/>
      <c r="G1565" s="16" t="s">
        <v>3929</v>
      </c>
      <c r="H1565" s="17">
        <v>211.22</v>
      </c>
      <c r="I1565" s="102">
        <v>1</v>
      </c>
      <c r="J1565" s="121"/>
    </row>
    <row r="1566" spans="1:10" ht="13.2">
      <c r="A1566" s="16" t="s">
        <v>1963</v>
      </c>
      <c r="B1566" s="16">
        <v>22192078</v>
      </c>
      <c r="C1566" s="16" t="s">
        <v>3925</v>
      </c>
      <c r="D1566" s="19">
        <v>44461</v>
      </c>
      <c r="E1566" s="16" t="s">
        <v>3926</v>
      </c>
      <c r="F1566" s="16"/>
      <c r="G1566" s="16" t="s">
        <v>3933</v>
      </c>
      <c r="H1566" s="17">
        <v>1002.4</v>
      </c>
      <c r="I1566" s="102">
        <v>1</v>
      </c>
      <c r="J1566" s="121"/>
    </row>
    <row r="1567" spans="1:10" ht="13.2">
      <c r="A1567" s="16" t="s">
        <v>1963</v>
      </c>
      <c r="B1567" s="16">
        <v>22192078</v>
      </c>
      <c r="C1567" s="16" t="s">
        <v>3934</v>
      </c>
      <c r="D1567" s="19">
        <v>44441</v>
      </c>
      <c r="E1567" s="16" t="s">
        <v>3935</v>
      </c>
      <c r="F1567" s="16">
        <v>36746550</v>
      </c>
      <c r="G1567" s="16" t="s">
        <v>3936</v>
      </c>
      <c r="H1567" s="17">
        <v>150</v>
      </c>
      <c r="I1567" s="102">
        <v>1</v>
      </c>
      <c r="J1567" s="121"/>
    </row>
    <row r="1568" spans="1:10" ht="13.2">
      <c r="A1568" s="16" t="s">
        <v>1963</v>
      </c>
      <c r="B1568" s="16">
        <v>22192078</v>
      </c>
      <c r="C1568" s="16">
        <v>62021</v>
      </c>
      <c r="D1568" s="19">
        <v>44510</v>
      </c>
      <c r="E1568" s="16" t="s">
        <v>3937</v>
      </c>
      <c r="F1568" s="16"/>
      <c r="G1568" s="16" t="s">
        <v>3938</v>
      </c>
      <c r="H1568" s="17">
        <v>211.22</v>
      </c>
      <c r="I1568" s="102">
        <v>1</v>
      </c>
      <c r="J1568" s="121"/>
    </row>
    <row r="1569" spans="1:10" ht="13.2">
      <c r="A1569" s="16" t="s">
        <v>1963</v>
      </c>
      <c r="B1569" s="16">
        <v>22192078</v>
      </c>
      <c r="C1569" s="16">
        <v>72021</v>
      </c>
      <c r="D1569" s="19">
        <v>44511</v>
      </c>
      <c r="E1569" s="16" t="s">
        <v>3939</v>
      </c>
      <c r="F1569" s="16"/>
      <c r="G1569" s="16" t="s">
        <v>3929</v>
      </c>
      <c r="H1569" s="17">
        <v>179</v>
      </c>
      <c r="I1569" s="102">
        <v>1</v>
      </c>
      <c r="J1569" s="121"/>
    </row>
    <row r="1570" spans="1:10" ht="13.2">
      <c r="A1570" s="16" t="s">
        <v>1963</v>
      </c>
      <c r="B1570" s="16">
        <v>22192078</v>
      </c>
      <c r="C1570" s="16">
        <v>22021</v>
      </c>
      <c r="D1570" s="19">
        <v>44510</v>
      </c>
      <c r="E1570" s="16" t="s">
        <v>3940</v>
      </c>
      <c r="F1570" s="16"/>
      <c r="G1570" s="16" t="s">
        <v>3941</v>
      </c>
      <c r="H1570" s="17">
        <v>390.22</v>
      </c>
      <c r="I1570" s="102">
        <v>1</v>
      </c>
      <c r="J1570" s="121"/>
    </row>
    <row r="1571" spans="1:10" ht="13.2">
      <c r="A1571" s="16" t="s">
        <v>1963</v>
      </c>
      <c r="B1571" s="16" t="s">
        <v>4523</v>
      </c>
      <c r="C1571" s="16"/>
      <c r="D1571" s="19"/>
      <c r="E1571" s="16" t="s">
        <v>1940</v>
      </c>
      <c r="F1571" s="16"/>
      <c r="G1571" s="16"/>
      <c r="H1571" s="17"/>
      <c r="I1571" s="102">
        <v>1</v>
      </c>
      <c r="J1571" s="121"/>
    </row>
    <row r="1572" spans="1:10" ht="13.2">
      <c r="A1572" s="16" t="s">
        <v>1963</v>
      </c>
      <c r="B1572" s="16"/>
      <c r="C1572" s="16">
        <v>21001</v>
      </c>
      <c r="D1572" s="19">
        <v>44298</v>
      </c>
      <c r="E1572" s="16" t="s">
        <v>4524</v>
      </c>
      <c r="F1572" s="16">
        <v>45242364</v>
      </c>
      <c r="G1572" s="16" t="s">
        <v>4525</v>
      </c>
      <c r="H1572" s="17">
        <v>1404.5</v>
      </c>
      <c r="I1572" s="102">
        <v>1</v>
      </c>
      <c r="J1572" s="121"/>
    </row>
    <row r="1573" spans="1:10" ht="13.2">
      <c r="A1573" s="16" t="s">
        <v>1963</v>
      </c>
      <c r="B1573" s="16"/>
      <c r="C1573" s="16"/>
      <c r="D1573" s="19"/>
      <c r="E1573" s="16" t="s">
        <v>1940</v>
      </c>
      <c r="F1573" s="16" t="s">
        <v>3942</v>
      </c>
      <c r="G1573" s="16" t="s">
        <v>3943</v>
      </c>
      <c r="H1573" s="17"/>
      <c r="I1573" s="102">
        <v>1</v>
      </c>
      <c r="J1573" s="121"/>
    </row>
    <row r="1574" spans="1:10" ht="13.2">
      <c r="A1574" s="16" t="s">
        <v>1963</v>
      </c>
      <c r="B1574" s="16">
        <v>22192080</v>
      </c>
      <c r="C1574" s="16">
        <v>2021011</v>
      </c>
      <c r="D1574" s="19">
        <v>44306</v>
      </c>
      <c r="E1574" s="16" t="s">
        <v>3944</v>
      </c>
      <c r="F1574" s="16">
        <v>36849880</v>
      </c>
      <c r="G1574" s="16" t="s">
        <v>2018</v>
      </c>
      <c r="H1574" s="17">
        <v>116.16</v>
      </c>
      <c r="I1574" s="102">
        <v>1</v>
      </c>
      <c r="J1574" s="121"/>
    </row>
    <row r="1575" spans="1:10" ht="13.2">
      <c r="A1575" s="16" t="s">
        <v>1963</v>
      </c>
      <c r="B1575" s="16">
        <v>22192080</v>
      </c>
      <c r="C1575" s="16">
        <v>2021041</v>
      </c>
      <c r="D1575" s="19">
        <v>44328</v>
      </c>
      <c r="E1575" s="16" t="s">
        <v>3945</v>
      </c>
      <c r="F1575" s="16">
        <v>36849880</v>
      </c>
      <c r="G1575" s="16" t="s">
        <v>2018</v>
      </c>
      <c r="H1575" s="17">
        <v>350.86</v>
      </c>
      <c r="I1575" s="102">
        <v>1</v>
      </c>
      <c r="J1575" s="121"/>
    </row>
    <row r="1576" spans="1:10" ht="13.2">
      <c r="A1576" s="16" t="s">
        <v>1963</v>
      </c>
      <c r="B1576" s="16">
        <v>22192080</v>
      </c>
      <c r="C1576" s="16">
        <v>2106031674</v>
      </c>
      <c r="D1576" s="19">
        <v>44350</v>
      </c>
      <c r="E1576" s="16" t="s">
        <v>3946</v>
      </c>
      <c r="F1576" s="16">
        <v>313092</v>
      </c>
      <c r="G1576" s="16" t="s">
        <v>3947</v>
      </c>
      <c r="H1576" s="17">
        <v>300</v>
      </c>
      <c r="I1576" s="102">
        <v>1</v>
      </c>
      <c r="J1576" s="121"/>
    </row>
    <row r="1577" spans="1:10" ht="13.2">
      <c r="A1577" s="16" t="s">
        <v>1963</v>
      </c>
      <c r="B1577" s="16">
        <v>22192080</v>
      </c>
      <c r="C1577" s="16">
        <v>188</v>
      </c>
      <c r="D1577" s="19">
        <v>44405</v>
      </c>
      <c r="E1577" s="16" t="s">
        <v>3948</v>
      </c>
      <c r="F1577" s="16">
        <v>36849880</v>
      </c>
      <c r="G1577" s="16" t="s">
        <v>2018</v>
      </c>
      <c r="H1577" s="17">
        <v>291.83999999999997</v>
      </c>
      <c r="I1577" s="102">
        <v>1</v>
      </c>
      <c r="J1577" s="121"/>
    </row>
    <row r="1578" spans="1:10" ht="13.2">
      <c r="A1578" s="16" t="s">
        <v>1963</v>
      </c>
      <c r="B1578" s="16">
        <v>22192080</v>
      </c>
      <c r="C1578" s="16">
        <v>2109131</v>
      </c>
      <c r="D1578" s="19">
        <v>44452</v>
      </c>
      <c r="E1578" s="16" t="s">
        <v>3946</v>
      </c>
      <c r="F1578" s="16">
        <v>313092</v>
      </c>
      <c r="G1578" s="16" t="s">
        <v>3947</v>
      </c>
      <c r="H1578" s="17">
        <v>300</v>
      </c>
      <c r="I1578" s="102">
        <v>1</v>
      </c>
      <c r="J1578" s="121"/>
    </row>
    <row r="1579" spans="1:10" ht="13.2">
      <c r="A1579" s="16" t="s">
        <v>1963</v>
      </c>
      <c r="B1579" s="16">
        <v>22192080</v>
      </c>
      <c r="C1579" s="16">
        <v>271</v>
      </c>
      <c r="D1579" s="19">
        <v>44475</v>
      </c>
      <c r="E1579" s="16" t="s">
        <v>3949</v>
      </c>
      <c r="F1579" s="16">
        <v>36849880</v>
      </c>
      <c r="G1579" s="16" t="s">
        <v>2018</v>
      </c>
      <c r="H1579" s="17">
        <v>300</v>
      </c>
      <c r="I1579" s="102">
        <v>1</v>
      </c>
      <c r="J1579" s="121"/>
    </row>
    <row r="1580" spans="1:10" ht="13.2">
      <c r="A1580" s="16" t="s">
        <v>1963</v>
      </c>
      <c r="B1580" s="16">
        <v>22192080</v>
      </c>
      <c r="C1580" s="16">
        <v>279</v>
      </c>
      <c r="D1580" s="19">
        <v>44482</v>
      </c>
      <c r="E1580" s="16" t="s">
        <v>3950</v>
      </c>
      <c r="F1580" s="16">
        <v>36849880</v>
      </c>
      <c r="G1580" s="16" t="s">
        <v>2018</v>
      </c>
      <c r="H1580" s="17">
        <v>99.36</v>
      </c>
      <c r="I1580" s="102">
        <v>1</v>
      </c>
      <c r="J1580" s="121"/>
    </row>
    <row r="1581" spans="1:10" ht="13.2">
      <c r="A1581" s="16" t="s">
        <v>1963</v>
      </c>
      <c r="B1581" s="16">
        <v>22192080</v>
      </c>
      <c r="C1581" s="16">
        <v>280</v>
      </c>
      <c r="D1581" s="19">
        <v>44482</v>
      </c>
      <c r="E1581" s="16" t="s">
        <v>3950</v>
      </c>
      <c r="F1581" s="16">
        <v>36849880</v>
      </c>
      <c r="G1581" s="16" t="s">
        <v>2018</v>
      </c>
      <c r="H1581" s="17">
        <v>106.92</v>
      </c>
      <c r="I1581" s="102">
        <v>1</v>
      </c>
      <c r="J1581" s="121"/>
    </row>
    <row r="1582" spans="1:10" ht="13.2">
      <c r="A1582" s="16" t="s">
        <v>1963</v>
      </c>
      <c r="B1582" s="16">
        <v>22192080</v>
      </c>
      <c r="C1582" s="16" t="s">
        <v>3951</v>
      </c>
      <c r="D1582" s="19">
        <v>44484</v>
      </c>
      <c r="E1582" s="16" t="s">
        <v>3952</v>
      </c>
      <c r="F1582" s="16">
        <v>36531154</v>
      </c>
      <c r="G1582" s="16" t="s">
        <v>2945</v>
      </c>
      <c r="H1582" s="17">
        <v>23.4</v>
      </c>
      <c r="I1582" s="102">
        <v>1</v>
      </c>
      <c r="J1582" s="121"/>
    </row>
    <row r="1583" spans="1:10" ht="13.2">
      <c r="A1583" s="16" t="s">
        <v>1963</v>
      </c>
      <c r="B1583" s="16">
        <v>22192080</v>
      </c>
      <c r="C1583" s="16">
        <v>2021182</v>
      </c>
      <c r="D1583" s="19">
        <v>44487</v>
      </c>
      <c r="E1583" s="16" t="s">
        <v>3953</v>
      </c>
      <c r="F1583" s="16">
        <v>36849880</v>
      </c>
      <c r="G1583" s="16" t="s">
        <v>2018</v>
      </c>
      <c r="H1583" s="17">
        <v>273.45999999999998</v>
      </c>
      <c r="I1583" s="102">
        <v>1</v>
      </c>
      <c r="J1583" s="121"/>
    </row>
    <row r="1584" spans="1:10" ht="13.2">
      <c r="A1584" s="16" t="s">
        <v>1963</v>
      </c>
      <c r="B1584" s="16">
        <v>22192080</v>
      </c>
      <c r="C1584" s="16">
        <v>2110240</v>
      </c>
      <c r="D1584" s="19">
        <v>44494</v>
      </c>
      <c r="E1584" s="16" t="s">
        <v>3946</v>
      </c>
      <c r="F1584" s="16">
        <v>313092</v>
      </c>
      <c r="G1584" s="16" t="s">
        <v>3947</v>
      </c>
      <c r="H1584" s="17">
        <v>300</v>
      </c>
      <c r="I1584" s="102">
        <v>1</v>
      </c>
      <c r="J1584" s="121"/>
    </row>
    <row r="1585" spans="1:10" ht="13.2">
      <c r="A1585" s="16" t="s">
        <v>1963</v>
      </c>
      <c r="B1585" s="16">
        <v>22192080</v>
      </c>
      <c r="C1585" s="16">
        <v>21102815</v>
      </c>
      <c r="D1585" s="19">
        <v>44497</v>
      </c>
      <c r="E1585" s="16" t="s">
        <v>3946</v>
      </c>
      <c r="F1585" s="16">
        <v>313092</v>
      </c>
      <c r="G1585" s="16" t="s">
        <v>3947</v>
      </c>
      <c r="H1585" s="17">
        <v>300</v>
      </c>
      <c r="I1585" s="102">
        <v>1</v>
      </c>
      <c r="J1585" s="121"/>
    </row>
    <row r="1586" spans="1:10" ht="20.399999999999999">
      <c r="A1586" s="16" t="s">
        <v>1963</v>
      </c>
      <c r="B1586" s="16"/>
      <c r="C1586" s="16"/>
      <c r="D1586" s="19"/>
      <c r="E1586" s="16" t="s">
        <v>1940</v>
      </c>
      <c r="F1586" s="16" t="s">
        <v>3954</v>
      </c>
      <c r="G1586" s="16" t="s">
        <v>3955</v>
      </c>
      <c r="H1586" s="17"/>
      <c r="I1586" s="102">
        <v>1</v>
      </c>
      <c r="J1586" s="121"/>
    </row>
    <row r="1587" spans="1:10" ht="20.399999999999999">
      <c r="A1587" s="16" t="s">
        <v>1963</v>
      </c>
      <c r="B1587" s="16">
        <v>22192081</v>
      </c>
      <c r="C1587" s="16">
        <v>2100070249</v>
      </c>
      <c r="D1587" s="19">
        <v>44250</v>
      </c>
      <c r="E1587" s="16" t="s">
        <v>3956</v>
      </c>
      <c r="F1587" s="16" t="s">
        <v>3957</v>
      </c>
      <c r="G1587" s="16" t="s">
        <v>3958</v>
      </c>
      <c r="H1587" s="17">
        <v>120.85</v>
      </c>
      <c r="I1587" s="102">
        <v>1</v>
      </c>
      <c r="J1587" s="121"/>
    </row>
    <row r="1588" spans="1:10" ht="20.399999999999999">
      <c r="A1588" s="16" t="s">
        <v>1963</v>
      </c>
      <c r="B1588" s="16">
        <v>22192081</v>
      </c>
      <c r="C1588" s="16">
        <v>2100086251</v>
      </c>
      <c r="D1588" s="19">
        <v>44259</v>
      </c>
      <c r="E1588" s="16" t="s">
        <v>3956</v>
      </c>
      <c r="F1588" s="16" t="s">
        <v>3957</v>
      </c>
      <c r="G1588" s="16" t="s">
        <v>3958</v>
      </c>
      <c r="H1588" s="17">
        <v>85.85</v>
      </c>
      <c r="I1588" s="102">
        <v>1</v>
      </c>
      <c r="J1588" s="121"/>
    </row>
    <row r="1589" spans="1:10" ht="13.2">
      <c r="A1589" s="16" t="s">
        <v>1963</v>
      </c>
      <c r="B1589" s="16">
        <v>22192081</v>
      </c>
      <c r="C1589" s="16">
        <v>211281</v>
      </c>
      <c r="D1589" s="19">
        <v>44307</v>
      </c>
      <c r="E1589" s="16" t="s">
        <v>3959</v>
      </c>
      <c r="F1589" s="16">
        <v>31703747</v>
      </c>
      <c r="G1589" s="16" t="s">
        <v>3960</v>
      </c>
      <c r="H1589" s="17">
        <v>1267.48</v>
      </c>
      <c r="I1589" s="102">
        <v>1</v>
      </c>
      <c r="J1589" s="121"/>
    </row>
    <row r="1590" spans="1:10" ht="13.2">
      <c r="A1590" s="16" t="s">
        <v>1963</v>
      </c>
      <c r="B1590" s="16">
        <v>22192081</v>
      </c>
      <c r="C1590" s="16">
        <v>14871</v>
      </c>
      <c r="D1590" s="19">
        <v>44306</v>
      </c>
      <c r="E1590" s="16" t="s">
        <v>3961</v>
      </c>
      <c r="F1590" s="16">
        <v>25564889</v>
      </c>
      <c r="G1590" s="16" t="s">
        <v>3962</v>
      </c>
      <c r="H1590" s="17">
        <v>72.290000000000006</v>
      </c>
      <c r="I1590" s="102">
        <v>1</v>
      </c>
      <c r="J1590" s="121"/>
    </row>
    <row r="1591" spans="1:10" ht="13.2">
      <c r="A1591" s="16" t="s">
        <v>1963</v>
      </c>
      <c r="B1591" s="16">
        <v>22192081</v>
      </c>
      <c r="C1591" s="16">
        <v>2100025200</v>
      </c>
      <c r="D1591" s="19">
        <v>44307</v>
      </c>
      <c r="E1591" s="16" t="s">
        <v>3963</v>
      </c>
      <c r="F1591" s="16">
        <v>26904241</v>
      </c>
      <c r="G1591" s="16" t="s">
        <v>2901</v>
      </c>
      <c r="H1591" s="17">
        <v>39.92</v>
      </c>
      <c r="I1591" s="102">
        <v>1</v>
      </c>
      <c r="J1591" s="121"/>
    </row>
    <row r="1592" spans="1:10" ht="13.2">
      <c r="A1592" s="16" t="s">
        <v>1963</v>
      </c>
      <c r="B1592" s="16">
        <v>22192081</v>
      </c>
      <c r="C1592" s="16" t="s">
        <v>3964</v>
      </c>
      <c r="D1592" s="19">
        <v>44375</v>
      </c>
      <c r="E1592" s="16" t="s">
        <v>3965</v>
      </c>
      <c r="F1592" s="16">
        <v>37873881</v>
      </c>
      <c r="G1592" s="16" t="s">
        <v>3966</v>
      </c>
      <c r="H1592" s="17">
        <v>146.88999999999999</v>
      </c>
      <c r="I1592" s="102">
        <v>1</v>
      </c>
      <c r="J1592" s="121"/>
    </row>
    <row r="1593" spans="1:10" ht="13.2">
      <c r="A1593" s="16" t="s">
        <v>1963</v>
      </c>
      <c r="B1593" s="16">
        <v>22192081</v>
      </c>
      <c r="C1593" s="16" t="s">
        <v>3967</v>
      </c>
      <c r="D1593" s="19">
        <v>44336</v>
      </c>
      <c r="E1593" s="16" t="s">
        <v>3968</v>
      </c>
      <c r="F1593" s="16">
        <v>35888521</v>
      </c>
      <c r="G1593" s="16" t="s">
        <v>3743</v>
      </c>
      <c r="H1593" s="17">
        <v>276</v>
      </c>
      <c r="I1593" s="102">
        <v>1</v>
      </c>
      <c r="J1593" s="121"/>
    </row>
    <row r="1594" spans="1:10" ht="13.2">
      <c r="A1594" s="16" t="s">
        <v>1963</v>
      </c>
      <c r="B1594" s="16">
        <v>22192081</v>
      </c>
      <c r="C1594" s="16">
        <v>210173</v>
      </c>
      <c r="D1594" s="19">
        <v>44336</v>
      </c>
      <c r="E1594" s="16" t="s">
        <v>3969</v>
      </c>
      <c r="F1594" s="16">
        <v>14425238</v>
      </c>
      <c r="G1594" s="16" t="s">
        <v>3970</v>
      </c>
      <c r="H1594" s="17">
        <v>77.900000000000006</v>
      </c>
      <c r="I1594" s="102">
        <v>1</v>
      </c>
      <c r="J1594" s="121"/>
    </row>
    <row r="1595" spans="1:10" ht="13.2">
      <c r="A1595" s="16" t="s">
        <v>1963</v>
      </c>
      <c r="B1595" s="16">
        <v>22192081</v>
      </c>
      <c r="C1595" s="16">
        <v>2210501403</v>
      </c>
      <c r="D1595" s="19">
        <v>44340</v>
      </c>
      <c r="E1595" s="16" t="s">
        <v>3971</v>
      </c>
      <c r="F1595" s="16">
        <v>53423534</v>
      </c>
      <c r="G1595" s="16" t="s">
        <v>3972</v>
      </c>
      <c r="H1595" s="17">
        <v>60.5</v>
      </c>
      <c r="I1595" s="102">
        <v>1</v>
      </c>
      <c r="J1595" s="121"/>
    </row>
    <row r="1596" spans="1:10" ht="13.2">
      <c r="A1596" s="16" t="s">
        <v>1963</v>
      </c>
      <c r="B1596" s="16">
        <v>22192081</v>
      </c>
      <c r="C1596" s="16">
        <v>21083852</v>
      </c>
      <c r="D1596" s="19">
        <v>44350</v>
      </c>
      <c r="E1596" s="16" t="s">
        <v>3956</v>
      </c>
      <c r="F1596" s="16"/>
      <c r="G1596" s="16" t="s">
        <v>3973</v>
      </c>
      <c r="H1596" s="17">
        <v>102.9</v>
      </c>
      <c r="I1596" s="102">
        <v>1</v>
      </c>
      <c r="J1596" s="121"/>
    </row>
    <row r="1597" spans="1:10" ht="13.2">
      <c r="A1597" s="16" t="s">
        <v>1963</v>
      </c>
      <c r="B1597" s="16">
        <v>22192081</v>
      </c>
      <c r="C1597" s="16">
        <v>22125103</v>
      </c>
      <c r="D1597" s="19">
        <v>44363</v>
      </c>
      <c r="E1597" s="16" t="s">
        <v>3956</v>
      </c>
      <c r="F1597" s="16">
        <v>36661856</v>
      </c>
      <c r="G1597" s="16" t="s">
        <v>3974</v>
      </c>
      <c r="H1597" s="17">
        <v>56.59</v>
      </c>
      <c r="I1597" s="102">
        <v>1</v>
      </c>
      <c r="J1597" s="121"/>
    </row>
    <row r="1598" spans="1:10" ht="13.2">
      <c r="A1598" s="16" t="s">
        <v>1963</v>
      </c>
      <c r="B1598" s="16">
        <v>22192081</v>
      </c>
      <c r="C1598" s="16">
        <v>20</v>
      </c>
      <c r="D1598" s="19">
        <v>44292</v>
      </c>
      <c r="E1598" s="16" t="s">
        <v>3975</v>
      </c>
      <c r="F1598" s="16">
        <v>36465224</v>
      </c>
      <c r="G1598" s="16" t="s">
        <v>3976</v>
      </c>
      <c r="H1598" s="17">
        <v>87</v>
      </c>
      <c r="I1598" s="102">
        <v>1</v>
      </c>
      <c r="J1598" s="121"/>
    </row>
    <row r="1599" spans="1:10" ht="13.2">
      <c r="A1599" s="16" t="s">
        <v>1963</v>
      </c>
      <c r="B1599" s="16">
        <v>22192081</v>
      </c>
      <c r="C1599" s="16">
        <v>583</v>
      </c>
      <c r="D1599" s="19">
        <v>44322</v>
      </c>
      <c r="E1599" s="16" t="s">
        <v>3956</v>
      </c>
      <c r="F1599" s="16">
        <v>47658827</v>
      </c>
      <c r="G1599" s="16" t="s">
        <v>3474</v>
      </c>
      <c r="H1599" s="17">
        <v>32.99</v>
      </c>
      <c r="I1599" s="102">
        <v>1</v>
      </c>
      <c r="J1599" s="121"/>
    </row>
    <row r="1600" spans="1:10" ht="13.2">
      <c r="A1600" s="16" t="s">
        <v>1963</v>
      </c>
      <c r="B1600" s="16">
        <v>22192081</v>
      </c>
      <c r="C1600" s="16">
        <v>312</v>
      </c>
      <c r="D1600" s="19">
        <v>44322</v>
      </c>
      <c r="E1600" s="16" t="s">
        <v>3977</v>
      </c>
      <c r="F1600" s="16">
        <v>31335632</v>
      </c>
      <c r="G1600" s="16" t="s">
        <v>3978</v>
      </c>
      <c r="H1600" s="17">
        <v>19.989999999999998</v>
      </c>
      <c r="I1600" s="102">
        <v>1</v>
      </c>
      <c r="J1600" s="121"/>
    </row>
    <row r="1601" spans="1:10" ht="13.2">
      <c r="A1601" s="16" t="s">
        <v>1963</v>
      </c>
      <c r="B1601" s="16">
        <v>22192081</v>
      </c>
      <c r="C1601" s="16">
        <v>822</v>
      </c>
      <c r="D1601" s="19">
        <v>44323</v>
      </c>
      <c r="E1601" s="16" t="s">
        <v>3956</v>
      </c>
      <c r="F1601" s="16">
        <v>36661856</v>
      </c>
      <c r="G1601" s="16" t="s">
        <v>3974</v>
      </c>
      <c r="H1601" s="17">
        <v>57.9</v>
      </c>
      <c r="I1601" s="102">
        <v>1</v>
      </c>
      <c r="J1601" s="121"/>
    </row>
    <row r="1602" spans="1:10" ht="13.2">
      <c r="A1602" s="16" t="s">
        <v>1963</v>
      </c>
      <c r="B1602" s="16">
        <v>22192081</v>
      </c>
      <c r="C1602" s="16">
        <v>2202104215</v>
      </c>
      <c r="D1602" s="19">
        <v>44342</v>
      </c>
      <c r="E1602" s="16" t="s">
        <v>3979</v>
      </c>
      <c r="F1602" s="16">
        <v>36458074</v>
      </c>
      <c r="G1602" s="16" t="s">
        <v>3980</v>
      </c>
      <c r="H1602" s="17">
        <v>157.5</v>
      </c>
      <c r="I1602" s="102">
        <v>1</v>
      </c>
      <c r="J1602" s="121"/>
    </row>
    <row r="1603" spans="1:10" ht="13.2">
      <c r="A1603" s="16" t="s">
        <v>1963</v>
      </c>
      <c r="B1603" s="16">
        <v>22192081</v>
      </c>
      <c r="C1603" s="16">
        <v>100292673</v>
      </c>
      <c r="D1603" s="19">
        <v>44356</v>
      </c>
      <c r="E1603" s="16" t="s">
        <v>3981</v>
      </c>
      <c r="F1603" s="16">
        <v>44156979</v>
      </c>
      <c r="G1603" s="16" t="s">
        <v>3543</v>
      </c>
      <c r="H1603" s="17">
        <v>99.45</v>
      </c>
      <c r="I1603" s="102">
        <v>1</v>
      </c>
      <c r="J1603" s="121"/>
    </row>
    <row r="1604" spans="1:10" ht="13.2">
      <c r="A1604" s="16" t="s">
        <v>1963</v>
      </c>
      <c r="B1604" s="16"/>
      <c r="C1604" s="16"/>
      <c r="D1604" s="19"/>
      <c r="E1604" s="16" t="s">
        <v>1940</v>
      </c>
      <c r="F1604" s="16" t="s">
        <v>3982</v>
      </c>
      <c r="G1604" s="16" t="s">
        <v>3983</v>
      </c>
      <c r="H1604" s="17"/>
      <c r="I1604" s="102">
        <v>1</v>
      </c>
      <c r="J1604" s="121"/>
    </row>
    <row r="1605" spans="1:10" ht="13.2">
      <c r="A1605" s="16" t="s">
        <v>1963</v>
      </c>
      <c r="B1605" s="16">
        <v>22192083</v>
      </c>
      <c r="C1605" s="16">
        <v>3797715301</v>
      </c>
      <c r="D1605" s="19">
        <v>44241</v>
      </c>
      <c r="E1605" s="16" t="s">
        <v>3984</v>
      </c>
      <c r="F1605" s="16">
        <v>44156979</v>
      </c>
      <c r="G1605" s="16" t="s">
        <v>3560</v>
      </c>
      <c r="H1605" s="17">
        <v>27.94</v>
      </c>
      <c r="I1605" s="102">
        <v>1</v>
      </c>
      <c r="J1605" s="121"/>
    </row>
    <row r="1606" spans="1:10" ht="30.6">
      <c r="A1606" s="16" t="s">
        <v>1963</v>
      </c>
      <c r="B1606" s="16">
        <v>22192083</v>
      </c>
      <c r="C1606" s="16">
        <v>2102004</v>
      </c>
      <c r="D1606" s="19">
        <v>44298</v>
      </c>
      <c r="E1606" s="16" t="s">
        <v>3985</v>
      </c>
      <c r="F1606" s="16">
        <v>50780310</v>
      </c>
      <c r="G1606" s="16" t="s">
        <v>2399</v>
      </c>
      <c r="H1606" s="17">
        <v>408</v>
      </c>
      <c r="I1606" s="102">
        <v>1</v>
      </c>
      <c r="J1606" s="121"/>
    </row>
    <row r="1607" spans="1:10" ht="13.2">
      <c r="A1607" s="16" t="s">
        <v>1963</v>
      </c>
      <c r="B1607" s="16">
        <v>22192083</v>
      </c>
      <c r="C1607" s="16">
        <v>3810120301</v>
      </c>
      <c r="D1607" s="19">
        <v>44244</v>
      </c>
      <c r="E1607" s="16" t="s">
        <v>3986</v>
      </c>
      <c r="F1607" s="16">
        <v>44156979</v>
      </c>
      <c r="G1607" s="16" t="s">
        <v>3560</v>
      </c>
      <c r="H1607" s="17">
        <v>39.979999999999997</v>
      </c>
      <c r="I1607" s="102">
        <v>1</v>
      </c>
      <c r="J1607" s="121"/>
    </row>
    <row r="1608" spans="1:10" ht="13.2">
      <c r="A1608" s="16" t="s">
        <v>1963</v>
      </c>
      <c r="B1608" s="16">
        <v>22192083</v>
      </c>
      <c r="C1608" s="16">
        <v>161540403</v>
      </c>
      <c r="D1608" s="19">
        <v>44281</v>
      </c>
      <c r="E1608" s="16" t="s">
        <v>3987</v>
      </c>
      <c r="F1608" s="16">
        <v>35840773</v>
      </c>
      <c r="G1608" s="16" t="s">
        <v>3988</v>
      </c>
      <c r="H1608" s="17">
        <v>102.97</v>
      </c>
      <c r="I1608" s="102">
        <v>1</v>
      </c>
      <c r="J1608" s="121"/>
    </row>
    <row r="1609" spans="1:10" ht="20.399999999999999">
      <c r="A1609" s="16" t="s">
        <v>1963</v>
      </c>
      <c r="B1609" s="16">
        <v>22192083</v>
      </c>
      <c r="C1609" s="16">
        <v>74210029</v>
      </c>
      <c r="D1609" s="19">
        <v>44295</v>
      </c>
      <c r="E1609" s="16" t="s">
        <v>3989</v>
      </c>
      <c r="F1609" s="16">
        <v>6223524</v>
      </c>
      <c r="G1609" s="16" t="s">
        <v>2964</v>
      </c>
      <c r="H1609" s="17">
        <v>331.81</v>
      </c>
      <c r="I1609" s="102">
        <v>1</v>
      </c>
      <c r="J1609" s="121"/>
    </row>
    <row r="1610" spans="1:10" ht="13.2">
      <c r="A1610" s="16" t="s">
        <v>1963</v>
      </c>
      <c r="B1610" s="16">
        <v>22192083</v>
      </c>
      <c r="C1610" s="16">
        <v>161545985</v>
      </c>
      <c r="D1610" s="19">
        <v>44281</v>
      </c>
      <c r="E1610" s="16" t="s">
        <v>3990</v>
      </c>
      <c r="F1610" s="16">
        <v>35840773</v>
      </c>
      <c r="G1610" s="16" t="s">
        <v>3988</v>
      </c>
      <c r="H1610" s="17">
        <v>73.55</v>
      </c>
      <c r="I1610" s="102">
        <v>1</v>
      </c>
      <c r="J1610" s="121"/>
    </row>
    <row r="1611" spans="1:10" ht="13.2">
      <c r="A1611" s="16" t="s">
        <v>1963</v>
      </c>
      <c r="B1611" s="16">
        <v>22192083</v>
      </c>
      <c r="C1611" s="16">
        <v>44317</v>
      </c>
      <c r="D1611" s="19">
        <v>44361</v>
      </c>
      <c r="E1611" s="16" t="s">
        <v>3991</v>
      </c>
      <c r="F1611" s="16">
        <v>0</v>
      </c>
      <c r="G1611" s="16" t="s">
        <v>3992</v>
      </c>
      <c r="H1611" s="17">
        <v>198.56</v>
      </c>
      <c r="I1611" s="102">
        <v>1</v>
      </c>
      <c r="J1611" s="121"/>
    </row>
    <row r="1612" spans="1:10" ht="20.399999999999999">
      <c r="A1612" s="16" t="s">
        <v>1963</v>
      </c>
      <c r="B1612" s="16">
        <v>22192083</v>
      </c>
      <c r="C1612" s="16">
        <v>44256</v>
      </c>
      <c r="D1612" s="19">
        <v>44353</v>
      </c>
      <c r="E1612" s="16" t="s">
        <v>3993</v>
      </c>
      <c r="F1612" s="16">
        <v>0</v>
      </c>
      <c r="G1612" s="16" t="s">
        <v>3994</v>
      </c>
      <c r="H1612" s="17">
        <v>85.6</v>
      </c>
      <c r="I1612" s="102">
        <v>1</v>
      </c>
      <c r="J1612" s="121"/>
    </row>
    <row r="1613" spans="1:10" ht="20.399999999999999">
      <c r="A1613" s="16" t="s">
        <v>1963</v>
      </c>
      <c r="B1613" s="16">
        <v>22192083</v>
      </c>
      <c r="C1613" s="16">
        <v>44317</v>
      </c>
      <c r="D1613" s="19">
        <v>44366</v>
      </c>
      <c r="E1613" s="16" t="s">
        <v>3995</v>
      </c>
      <c r="F1613" s="16">
        <v>0</v>
      </c>
      <c r="G1613" s="16" t="s">
        <v>3994</v>
      </c>
      <c r="H1613" s="17">
        <v>81.180000000000007</v>
      </c>
      <c r="I1613" s="102">
        <v>1</v>
      </c>
      <c r="J1613" s="121"/>
    </row>
    <row r="1614" spans="1:10" ht="13.2">
      <c r="A1614" s="16" t="s">
        <v>1963</v>
      </c>
      <c r="B1614" s="16">
        <v>22192083</v>
      </c>
      <c r="C1614" s="16">
        <v>44348</v>
      </c>
      <c r="D1614" s="19">
        <v>44392</v>
      </c>
      <c r="E1614" s="16" t="s">
        <v>3996</v>
      </c>
      <c r="F1614" s="16">
        <v>0</v>
      </c>
      <c r="G1614" s="16" t="s">
        <v>3992</v>
      </c>
      <c r="H1614" s="17">
        <v>220.88</v>
      </c>
      <c r="I1614" s="102">
        <v>1</v>
      </c>
      <c r="J1614" s="121"/>
    </row>
    <row r="1615" spans="1:10" ht="13.2">
      <c r="A1615" s="16" t="s">
        <v>1963</v>
      </c>
      <c r="B1615" s="16">
        <v>22192083</v>
      </c>
      <c r="C1615" s="16">
        <v>427</v>
      </c>
      <c r="D1615" s="19">
        <v>44385</v>
      </c>
      <c r="E1615" s="16" t="s">
        <v>3997</v>
      </c>
      <c r="F1615" s="16">
        <v>36793783</v>
      </c>
      <c r="G1615" s="16" t="s">
        <v>3998</v>
      </c>
      <c r="H1615" s="17">
        <v>59.88</v>
      </c>
      <c r="I1615" s="102">
        <v>1</v>
      </c>
      <c r="J1615" s="121"/>
    </row>
    <row r="1616" spans="1:10" ht="13.2">
      <c r="A1616" s="16" t="s">
        <v>1963</v>
      </c>
      <c r="B1616" s="16">
        <v>22192083</v>
      </c>
      <c r="C1616" s="16">
        <v>44378</v>
      </c>
      <c r="D1616" s="19">
        <v>44425</v>
      </c>
      <c r="E1616" s="16" t="s">
        <v>3999</v>
      </c>
      <c r="F1616" s="16">
        <v>0</v>
      </c>
      <c r="G1616" s="16" t="s">
        <v>3992</v>
      </c>
      <c r="H1616" s="17">
        <v>220.88</v>
      </c>
      <c r="I1616" s="102">
        <v>1</v>
      </c>
      <c r="J1616" s="121"/>
    </row>
    <row r="1617" spans="1:10" ht="13.2">
      <c r="A1617" s="16" t="s">
        <v>1963</v>
      </c>
      <c r="B1617" s="16">
        <v>22192083</v>
      </c>
      <c r="C1617" s="16">
        <v>100110816</v>
      </c>
      <c r="D1617" s="19">
        <v>44435</v>
      </c>
      <c r="E1617" s="16" t="s">
        <v>4000</v>
      </c>
      <c r="F1617" s="16">
        <v>44156979</v>
      </c>
      <c r="G1617" s="16" t="s">
        <v>3432</v>
      </c>
      <c r="H1617" s="17">
        <v>228.2</v>
      </c>
      <c r="I1617" s="102">
        <v>1</v>
      </c>
      <c r="J1617" s="121"/>
    </row>
    <row r="1618" spans="1:10" ht="13.2">
      <c r="A1618" s="16" t="s">
        <v>1963</v>
      </c>
      <c r="B1618" s="16">
        <v>22192083</v>
      </c>
      <c r="C1618" s="16">
        <v>100111742</v>
      </c>
      <c r="D1618" s="19">
        <v>44447</v>
      </c>
      <c r="E1618" s="16" t="s">
        <v>4001</v>
      </c>
      <c r="F1618" s="16">
        <v>44156979</v>
      </c>
      <c r="G1618" s="16" t="s">
        <v>3432</v>
      </c>
      <c r="H1618" s="17">
        <v>5</v>
      </c>
      <c r="I1618" s="102">
        <v>1</v>
      </c>
      <c r="J1618" s="121"/>
    </row>
    <row r="1619" spans="1:10" ht="20.399999999999999">
      <c r="A1619" s="16" t="s">
        <v>1963</v>
      </c>
      <c r="B1619" s="16">
        <v>22192083</v>
      </c>
      <c r="C1619" s="16">
        <v>138946</v>
      </c>
      <c r="D1619" s="19">
        <v>44435</v>
      </c>
      <c r="E1619" s="16" t="s">
        <v>4002</v>
      </c>
      <c r="F1619" s="16">
        <v>36810797</v>
      </c>
      <c r="G1619" s="16" t="s">
        <v>4003</v>
      </c>
      <c r="H1619" s="17">
        <v>89.27</v>
      </c>
      <c r="I1619" s="102">
        <v>1</v>
      </c>
      <c r="J1619" s="121"/>
    </row>
    <row r="1620" spans="1:10" ht="13.2">
      <c r="A1620" s="16" t="s">
        <v>1963</v>
      </c>
      <c r="B1620" s="16">
        <v>22192083</v>
      </c>
      <c r="C1620" s="16">
        <v>44409</v>
      </c>
      <c r="D1620" s="19">
        <v>44462</v>
      </c>
      <c r="E1620" s="16" t="s">
        <v>4004</v>
      </c>
      <c r="F1620" s="16">
        <v>0</v>
      </c>
      <c r="G1620" s="16" t="s">
        <v>3992</v>
      </c>
      <c r="H1620" s="17">
        <v>217.3</v>
      </c>
      <c r="I1620" s="102">
        <v>1</v>
      </c>
      <c r="J1620" s="121"/>
    </row>
    <row r="1621" spans="1:10" ht="13.2">
      <c r="A1621" s="16" t="s">
        <v>1963</v>
      </c>
      <c r="B1621" s="16">
        <v>22192083</v>
      </c>
      <c r="C1621" s="16">
        <v>3247092021</v>
      </c>
      <c r="D1621" s="19">
        <v>44470</v>
      </c>
      <c r="E1621" s="16" t="s">
        <v>4005</v>
      </c>
      <c r="F1621" s="16">
        <v>202195</v>
      </c>
      <c r="G1621" s="16" t="s">
        <v>4006</v>
      </c>
      <c r="H1621" s="17">
        <v>63.8</v>
      </c>
      <c r="I1621" s="102">
        <v>1</v>
      </c>
      <c r="J1621" s="121"/>
    </row>
    <row r="1622" spans="1:10" ht="20.399999999999999">
      <c r="A1622" s="16" t="s">
        <v>1963</v>
      </c>
      <c r="B1622" s="16">
        <v>22192083</v>
      </c>
      <c r="C1622" s="16">
        <v>74210163</v>
      </c>
      <c r="D1622" s="19">
        <v>44484</v>
      </c>
      <c r="E1622" s="16" t="s">
        <v>4007</v>
      </c>
      <c r="F1622" s="16">
        <v>6223524</v>
      </c>
      <c r="G1622" s="16" t="s">
        <v>2964</v>
      </c>
      <c r="H1622" s="17">
        <v>307.2</v>
      </c>
      <c r="I1622" s="102">
        <v>1</v>
      </c>
      <c r="J1622" s="121"/>
    </row>
    <row r="1623" spans="1:10" ht="20.399999999999999">
      <c r="A1623" s="16" t="s">
        <v>1963</v>
      </c>
      <c r="B1623" s="16"/>
      <c r="C1623" s="16"/>
      <c r="D1623" s="19"/>
      <c r="E1623" s="16" t="s">
        <v>1940</v>
      </c>
      <c r="F1623" s="16" t="s">
        <v>4008</v>
      </c>
      <c r="G1623" s="16" t="s">
        <v>4009</v>
      </c>
      <c r="H1623" s="17"/>
      <c r="I1623" s="102">
        <v>1</v>
      </c>
      <c r="J1623" s="121"/>
    </row>
    <row r="1624" spans="1:10" ht="30.6">
      <c r="A1624" s="16" t="s">
        <v>1963</v>
      </c>
      <c r="B1624" s="16">
        <v>22192084</v>
      </c>
      <c r="C1624" s="16">
        <v>2021001</v>
      </c>
      <c r="D1624" s="19">
        <v>44221</v>
      </c>
      <c r="E1624" s="16" t="s">
        <v>4010</v>
      </c>
      <c r="F1624" s="16">
        <v>47930373</v>
      </c>
      <c r="G1624" s="16" t="s">
        <v>4011</v>
      </c>
      <c r="H1624" s="17">
        <v>550</v>
      </c>
      <c r="I1624" s="102">
        <v>1</v>
      </c>
      <c r="J1624" s="121"/>
    </row>
    <row r="1625" spans="1:10" ht="40.799999999999997">
      <c r="A1625" s="16" t="s">
        <v>1963</v>
      </c>
      <c r="B1625" s="16">
        <v>22192084</v>
      </c>
      <c r="C1625" s="16">
        <v>2021002</v>
      </c>
      <c r="D1625" s="19">
        <v>44270</v>
      </c>
      <c r="E1625" s="16" t="s">
        <v>4012</v>
      </c>
      <c r="F1625" s="16">
        <v>47930373</v>
      </c>
      <c r="G1625" s="16" t="s">
        <v>4011</v>
      </c>
      <c r="H1625" s="17">
        <v>704.03</v>
      </c>
      <c r="I1625" s="102">
        <v>1</v>
      </c>
      <c r="J1625" s="121"/>
    </row>
    <row r="1626" spans="1:10" ht="13.2">
      <c r="A1626" s="16" t="s">
        <v>1963</v>
      </c>
      <c r="B1626" s="16">
        <v>22192084</v>
      </c>
      <c r="C1626" s="16">
        <v>20210001</v>
      </c>
      <c r="D1626" s="19">
        <v>44277</v>
      </c>
      <c r="E1626" s="16" t="s">
        <v>4013</v>
      </c>
      <c r="F1626" s="16">
        <v>51865394</v>
      </c>
      <c r="G1626" s="16" t="s">
        <v>4014</v>
      </c>
      <c r="H1626" s="17">
        <v>800</v>
      </c>
      <c r="I1626" s="102">
        <v>1</v>
      </c>
      <c r="J1626" s="121"/>
    </row>
    <row r="1627" spans="1:10" ht="13.2">
      <c r="A1627" s="16" t="s">
        <v>1963</v>
      </c>
      <c r="B1627" s="16">
        <v>22192084</v>
      </c>
      <c r="C1627" s="16" t="s">
        <v>4015</v>
      </c>
      <c r="D1627" s="19">
        <v>44284</v>
      </c>
      <c r="E1627" s="16" t="s">
        <v>4016</v>
      </c>
      <c r="F1627" s="16">
        <v>14419963</v>
      </c>
      <c r="G1627" s="16" t="s">
        <v>4017</v>
      </c>
      <c r="H1627" s="17">
        <v>101.6</v>
      </c>
      <c r="I1627" s="102">
        <v>1</v>
      </c>
      <c r="J1627" s="121"/>
    </row>
    <row r="1628" spans="1:10" ht="13.2">
      <c r="A1628" s="16" t="s">
        <v>1963</v>
      </c>
      <c r="B1628" s="16">
        <v>22192084</v>
      </c>
      <c r="C1628" s="16">
        <v>7293820540</v>
      </c>
      <c r="D1628" s="19">
        <v>44277</v>
      </c>
      <c r="E1628" s="16" t="s">
        <v>4018</v>
      </c>
      <c r="F1628" s="16">
        <v>44483767</v>
      </c>
      <c r="G1628" s="16" t="s">
        <v>4019</v>
      </c>
      <c r="H1628" s="17">
        <v>256.37</v>
      </c>
      <c r="I1628" s="102">
        <v>1</v>
      </c>
      <c r="J1628" s="121"/>
    </row>
    <row r="1629" spans="1:10" ht="13.2">
      <c r="A1629" s="16" t="s">
        <v>1963</v>
      </c>
      <c r="B1629" s="16">
        <v>22192084</v>
      </c>
      <c r="C1629" s="16">
        <v>4464716280</v>
      </c>
      <c r="D1629" s="19">
        <v>44266</v>
      </c>
      <c r="E1629" s="16" t="s">
        <v>4020</v>
      </c>
      <c r="F1629" s="16">
        <v>44291809</v>
      </c>
      <c r="G1629" s="16" t="s">
        <v>4021</v>
      </c>
      <c r="H1629" s="17">
        <v>350</v>
      </c>
      <c r="I1629" s="102">
        <v>1</v>
      </c>
      <c r="J1629" s="121"/>
    </row>
    <row r="1630" spans="1:10" ht="20.399999999999999">
      <c r="A1630" s="16" t="s">
        <v>1963</v>
      </c>
      <c r="B1630" s="16"/>
      <c r="C1630" s="16"/>
      <c r="D1630" s="19"/>
      <c r="E1630" s="16" t="s">
        <v>1940</v>
      </c>
      <c r="F1630" s="16" t="s">
        <v>4022</v>
      </c>
      <c r="G1630" s="16" t="s">
        <v>4023</v>
      </c>
      <c r="H1630" s="17"/>
      <c r="I1630" s="102">
        <v>1</v>
      </c>
      <c r="J1630" s="121"/>
    </row>
    <row r="1631" spans="1:10" ht="20.399999999999999">
      <c r="A1631" s="16" t="s">
        <v>1963</v>
      </c>
      <c r="B1631" s="16">
        <v>22192086</v>
      </c>
      <c r="C1631" s="16" t="s">
        <v>4024</v>
      </c>
      <c r="D1631" s="19">
        <v>44316</v>
      </c>
      <c r="E1631" s="16" t="s">
        <v>4025</v>
      </c>
      <c r="F1631" s="16">
        <v>50758781</v>
      </c>
      <c r="G1631" s="16" t="s">
        <v>4026</v>
      </c>
      <c r="H1631" s="17">
        <v>1161</v>
      </c>
      <c r="I1631" s="102">
        <v>1</v>
      </c>
      <c r="J1631" s="121"/>
    </row>
    <row r="1632" spans="1:10" ht="20.399999999999999">
      <c r="A1632" s="16" t="s">
        <v>1963</v>
      </c>
      <c r="B1632" s="16">
        <v>22192086</v>
      </c>
      <c r="C1632" s="16" t="s">
        <v>4027</v>
      </c>
      <c r="D1632" s="19">
        <v>44412</v>
      </c>
      <c r="E1632" s="16" t="s">
        <v>4025</v>
      </c>
      <c r="F1632" s="16">
        <v>50758781</v>
      </c>
      <c r="G1632" s="16" t="s">
        <v>4026</v>
      </c>
      <c r="H1632" s="17">
        <v>1350</v>
      </c>
      <c r="I1632" s="102">
        <v>1</v>
      </c>
      <c r="J1632" s="121"/>
    </row>
    <row r="1633" spans="1:10" ht="13.2">
      <c r="A1633" s="16" t="s">
        <v>1963</v>
      </c>
      <c r="B1633" s="16"/>
      <c r="C1633" s="16"/>
      <c r="D1633" s="19"/>
      <c r="E1633" s="16" t="s">
        <v>1940</v>
      </c>
      <c r="F1633" s="16" t="s">
        <v>4028</v>
      </c>
      <c r="G1633" s="16" t="s">
        <v>4029</v>
      </c>
      <c r="H1633" s="17"/>
      <c r="I1633" s="102">
        <v>1</v>
      </c>
      <c r="J1633" s="121"/>
    </row>
    <row r="1634" spans="1:10" ht="20.399999999999999">
      <c r="A1634" s="16" t="s">
        <v>1963</v>
      </c>
      <c r="B1634" s="16">
        <v>22192087</v>
      </c>
      <c r="C1634" s="16">
        <v>20212286</v>
      </c>
      <c r="D1634" s="19">
        <v>44383</v>
      </c>
      <c r="E1634" s="16" t="s">
        <v>4030</v>
      </c>
      <c r="F1634" s="16">
        <v>31633986</v>
      </c>
      <c r="G1634" s="16" t="s">
        <v>4031</v>
      </c>
      <c r="H1634" s="17">
        <v>88.49</v>
      </c>
      <c r="I1634" s="102">
        <v>1</v>
      </c>
      <c r="J1634" s="121"/>
    </row>
    <row r="1635" spans="1:10" ht="13.2">
      <c r="A1635" s="16" t="s">
        <v>1963</v>
      </c>
      <c r="B1635" s="16">
        <v>22192087</v>
      </c>
      <c r="C1635" s="16">
        <v>2021050</v>
      </c>
      <c r="D1635" s="19">
        <v>44448</v>
      </c>
      <c r="E1635" s="16" t="s">
        <v>4032</v>
      </c>
      <c r="F1635" s="16">
        <v>46484370</v>
      </c>
      <c r="G1635" s="16" t="s">
        <v>4033</v>
      </c>
      <c r="H1635" s="17">
        <v>512</v>
      </c>
      <c r="I1635" s="102">
        <v>1</v>
      </c>
      <c r="J1635" s="121"/>
    </row>
    <row r="1636" spans="1:10" ht="20.399999999999999">
      <c r="A1636" s="16" t="s">
        <v>1963</v>
      </c>
      <c r="B1636" s="16">
        <v>22192087</v>
      </c>
      <c r="C1636" s="16">
        <v>2100425</v>
      </c>
      <c r="D1636" s="19">
        <v>44468</v>
      </c>
      <c r="E1636" s="16" t="s">
        <v>4034</v>
      </c>
      <c r="F1636" s="16">
        <v>36780677</v>
      </c>
      <c r="G1636" s="16" t="s">
        <v>4035</v>
      </c>
      <c r="H1636" s="17">
        <v>100</v>
      </c>
      <c r="I1636" s="102">
        <v>1</v>
      </c>
      <c r="J1636" s="121"/>
    </row>
    <row r="1637" spans="1:10" ht="20.399999999999999">
      <c r="A1637" s="16" t="s">
        <v>1963</v>
      </c>
      <c r="B1637" s="16">
        <v>22192087</v>
      </c>
      <c r="C1637" s="16">
        <v>161594701</v>
      </c>
      <c r="D1637" s="19">
        <v>44427</v>
      </c>
      <c r="E1637" s="16" t="s">
        <v>4036</v>
      </c>
      <c r="F1637" s="16">
        <v>35840773</v>
      </c>
      <c r="G1637" s="16" t="s">
        <v>4037</v>
      </c>
      <c r="H1637" s="17">
        <v>30.08</v>
      </c>
      <c r="I1637" s="102">
        <v>1</v>
      </c>
      <c r="J1637" s="121"/>
    </row>
    <row r="1638" spans="1:10" ht="13.2">
      <c r="A1638" s="16" t="s">
        <v>1963</v>
      </c>
      <c r="B1638" s="16">
        <v>22192087</v>
      </c>
      <c r="C1638" s="16">
        <v>20210123</v>
      </c>
      <c r="D1638" s="19">
        <v>44448</v>
      </c>
      <c r="E1638" s="16" t="s">
        <v>4038</v>
      </c>
      <c r="F1638" s="16">
        <v>33127158</v>
      </c>
      <c r="G1638" s="16" t="s">
        <v>4039</v>
      </c>
      <c r="H1638" s="17">
        <v>139</v>
      </c>
      <c r="I1638" s="102">
        <v>1</v>
      </c>
      <c r="J1638" s="121"/>
    </row>
    <row r="1639" spans="1:10" ht="20.399999999999999">
      <c r="A1639" s="16" t="s">
        <v>1963</v>
      </c>
      <c r="B1639" s="16">
        <v>22192087</v>
      </c>
      <c r="C1639" s="16">
        <v>211001427</v>
      </c>
      <c r="D1639" s="19">
        <v>44376</v>
      </c>
      <c r="E1639" s="16" t="s">
        <v>4040</v>
      </c>
      <c r="F1639" s="16">
        <v>25564889</v>
      </c>
      <c r="G1639" s="16" t="s">
        <v>4041</v>
      </c>
      <c r="H1639" s="17">
        <v>143.72</v>
      </c>
      <c r="I1639" s="102">
        <v>1</v>
      </c>
      <c r="J1639" s="121"/>
    </row>
    <row r="1640" spans="1:10" ht="13.2">
      <c r="A1640" s="16" t="s">
        <v>1963</v>
      </c>
      <c r="B1640" s="16">
        <v>22192087</v>
      </c>
      <c r="C1640" s="16">
        <v>211378</v>
      </c>
      <c r="D1640" s="19">
        <v>44421</v>
      </c>
      <c r="E1640" s="16" t="s">
        <v>4042</v>
      </c>
      <c r="F1640" s="16">
        <v>46936238</v>
      </c>
      <c r="G1640" s="16" t="s">
        <v>4043</v>
      </c>
      <c r="H1640" s="17">
        <v>57.5</v>
      </c>
      <c r="I1640" s="102">
        <v>1</v>
      </c>
      <c r="J1640" s="121"/>
    </row>
    <row r="1641" spans="1:10" ht="20.399999999999999">
      <c r="A1641" s="16" t="s">
        <v>1963</v>
      </c>
      <c r="B1641" s="16">
        <v>22192087</v>
      </c>
      <c r="C1641" s="16">
        <v>2021013</v>
      </c>
      <c r="D1641" s="19">
        <v>44433</v>
      </c>
      <c r="E1641" s="16" t="s">
        <v>4044</v>
      </c>
      <c r="F1641" s="16">
        <v>46655760</v>
      </c>
      <c r="G1641" s="16" t="s">
        <v>4045</v>
      </c>
      <c r="H1641" s="17">
        <v>262.5</v>
      </c>
      <c r="I1641" s="102">
        <v>1</v>
      </c>
      <c r="J1641" s="121"/>
    </row>
    <row r="1642" spans="1:10" ht="20.399999999999999">
      <c r="A1642" s="16" t="s">
        <v>1963</v>
      </c>
      <c r="B1642" s="16">
        <v>22192087</v>
      </c>
      <c r="C1642" s="16">
        <v>72210035</v>
      </c>
      <c r="D1642" s="19">
        <v>44267</v>
      </c>
      <c r="E1642" s="16" t="s">
        <v>4046</v>
      </c>
      <c r="F1642" s="16">
        <v>6223524</v>
      </c>
      <c r="G1642" s="16" t="s">
        <v>4047</v>
      </c>
      <c r="H1642" s="17">
        <v>380.87</v>
      </c>
      <c r="I1642" s="102">
        <v>1</v>
      </c>
      <c r="J1642" s="121"/>
    </row>
    <row r="1643" spans="1:10" ht="13.2">
      <c r="A1643" s="16" t="s">
        <v>1963</v>
      </c>
      <c r="B1643" s="16">
        <v>22192087</v>
      </c>
      <c r="C1643" s="16">
        <v>0</v>
      </c>
      <c r="D1643" s="19">
        <v>44350</v>
      </c>
      <c r="E1643" s="16" t="s">
        <v>4048</v>
      </c>
      <c r="F1643" s="16">
        <v>0</v>
      </c>
      <c r="G1643" s="16" t="s">
        <v>4049</v>
      </c>
      <c r="H1643" s="17">
        <v>136.46</v>
      </c>
      <c r="I1643" s="102">
        <v>1</v>
      </c>
      <c r="J1643" s="121"/>
    </row>
    <row r="1644" spans="1:10" ht="13.2">
      <c r="A1644" s="16" t="s">
        <v>1963</v>
      </c>
      <c r="B1644" s="16">
        <v>22192087</v>
      </c>
      <c r="C1644" s="16">
        <v>0</v>
      </c>
      <c r="D1644" s="19">
        <v>44384</v>
      </c>
      <c r="E1644" s="16" t="s">
        <v>4048</v>
      </c>
      <c r="F1644" s="16">
        <v>0</v>
      </c>
      <c r="G1644" s="16" t="s">
        <v>4049</v>
      </c>
      <c r="H1644" s="17">
        <v>136.46</v>
      </c>
      <c r="I1644" s="102">
        <v>1</v>
      </c>
      <c r="J1644" s="121"/>
    </row>
    <row r="1645" spans="1:10" ht="13.2">
      <c r="A1645" s="16" t="s">
        <v>1963</v>
      </c>
      <c r="B1645" s="16">
        <v>22192087</v>
      </c>
      <c r="C1645" s="16">
        <v>0</v>
      </c>
      <c r="D1645" s="19">
        <v>44414</v>
      </c>
      <c r="E1645" s="16" t="s">
        <v>4048</v>
      </c>
      <c r="F1645" s="16">
        <v>0</v>
      </c>
      <c r="G1645" s="16" t="s">
        <v>4049</v>
      </c>
      <c r="H1645" s="17">
        <v>136.46</v>
      </c>
      <c r="I1645" s="102">
        <v>1</v>
      </c>
      <c r="J1645" s="121"/>
    </row>
    <row r="1646" spans="1:10" ht="13.2">
      <c r="A1646" s="16" t="s">
        <v>1963</v>
      </c>
      <c r="B1646" s="16">
        <v>22192087</v>
      </c>
      <c r="C1646" s="16">
        <v>0</v>
      </c>
      <c r="D1646" s="19">
        <v>44445</v>
      </c>
      <c r="E1646" s="16" t="s">
        <v>4048</v>
      </c>
      <c r="F1646" s="16">
        <v>0</v>
      </c>
      <c r="G1646" s="16" t="s">
        <v>4049</v>
      </c>
      <c r="H1646" s="17">
        <v>136.46</v>
      </c>
      <c r="I1646" s="102">
        <v>1</v>
      </c>
      <c r="J1646" s="121"/>
    </row>
    <row r="1647" spans="1:10" ht="20.399999999999999">
      <c r="A1647" s="16" t="s">
        <v>1963</v>
      </c>
      <c r="B1647" s="16"/>
      <c r="C1647" s="16"/>
      <c r="D1647" s="19"/>
      <c r="E1647" s="16" t="s">
        <v>1940</v>
      </c>
      <c r="F1647" s="16" t="s">
        <v>4050</v>
      </c>
      <c r="G1647" s="16" t="s">
        <v>4051</v>
      </c>
      <c r="H1647" s="17"/>
      <c r="I1647" s="102">
        <v>1</v>
      </c>
      <c r="J1647" s="121"/>
    </row>
    <row r="1648" spans="1:10" ht="40.799999999999997">
      <c r="A1648" s="16" t="s">
        <v>1963</v>
      </c>
      <c r="B1648" s="16">
        <v>22192088</v>
      </c>
      <c r="C1648" s="16">
        <v>2021176</v>
      </c>
      <c r="D1648" s="19">
        <v>44487</v>
      </c>
      <c r="E1648" s="16" t="s">
        <v>4052</v>
      </c>
      <c r="F1648" s="16">
        <v>36849880</v>
      </c>
      <c r="G1648" s="16" t="s">
        <v>3553</v>
      </c>
      <c r="H1648" s="17">
        <v>960</v>
      </c>
      <c r="I1648" s="102">
        <v>1</v>
      </c>
      <c r="J1648" s="121"/>
    </row>
    <row r="1649" spans="1:10" ht="13.2">
      <c r="A1649" s="16" t="s">
        <v>1963</v>
      </c>
      <c r="B1649" s="16">
        <v>22192088</v>
      </c>
      <c r="C1649" s="16">
        <v>2092021</v>
      </c>
      <c r="D1649" s="19">
        <v>44482</v>
      </c>
      <c r="E1649" s="16" t="s">
        <v>4053</v>
      </c>
      <c r="F1649" s="16">
        <v>36878910</v>
      </c>
      <c r="G1649" s="16" t="s">
        <v>4054</v>
      </c>
      <c r="H1649" s="17">
        <v>1300</v>
      </c>
      <c r="I1649" s="102">
        <v>1</v>
      </c>
      <c r="J1649" s="121"/>
    </row>
    <row r="1650" spans="1:10" ht="20.399999999999999">
      <c r="A1650" s="16" t="s">
        <v>1963</v>
      </c>
      <c r="B1650" s="16"/>
      <c r="C1650" s="16"/>
      <c r="D1650" s="19"/>
      <c r="E1650" s="16" t="s">
        <v>1940</v>
      </c>
      <c r="F1650" s="16" t="s">
        <v>4055</v>
      </c>
      <c r="G1650" s="16" t="s">
        <v>4056</v>
      </c>
      <c r="H1650" s="17"/>
      <c r="I1650" s="102">
        <v>1</v>
      </c>
      <c r="J1650" s="121"/>
    </row>
    <row r="1651" spans="1:10" ht="20.399999999999999">
      <c r="A1651" s="16" t="s">
        <v>1963</v>
      </c>
      <c r="B1651" s="16">
        <v>22192089</v>
      </c>
      <c r="C1651" s="16">
        <v>1100249678</v>
      </c>
      <c r="D1651" s="19">
        <v>44299</v>
      </c>
      <c r="E1651" s="16" t="s">
        <v>4057</v>
      </c>
      <c r="F1651" s="16" t="s">
        <v>3075</v>
      </c>
      <c r="G1651" s="16" t="s">
        <v>4058</v>
      </c>
      <c r="H1651" s="17">
        <v>282.75</v>
      </c>
      <c r="I1651" s="102">
        <v>1</v>
      </c>
      <c r="J1651" s="121"/>
    </row>
    <row r="1652" spans="1:10" ht="20.399999999999999">
      <c r="A1652" s="16" t="s">
        <v>1963</v>
      </c>
      <c r="B1652" s="16">
        <v>22192089</v>
      </c>
      <c r="C1652" s="16">
        <v>74210040</v>
      </c>
      <c r="D1652" s="19">
        <v>44314</v>
      </c>
      <c r="E1652" s="16" t="s">
        <v>4059</v>
      </c>
      <c r="F1652" s="16">
        <v>6223524</v>
      </c>
      <c r="G1652" s="16" t="s">
        <v>4047</v>
      </c>
      <c r="H1652" s="17">
        <v>196.08</v>
      </c>
      <c r="I1652" s="102">
        <v>1</v>
      </c>
      <c r="J1652" s="121"/>
    </row>
    <row r="1653" spans="1:10" ht="13.2">
      <c r="A1653" s="16" t="s">
        <v>1963</v>
      </c>
      <c r="B1653" s="16">
        <v>22192089</v>
      </c>
      <c r="C1653" s="16">
        <v>1813</v>
      </c>
      <c r="D1653" s="19">
        <v>44369</v>
      </c>
      <c r="E1653" s="16" t="s">
        <v>4060</v>
      </c>
      <c r="F1653" s="16">
        <v>51887819</v>
      </c>
      <c r="G1653" s="16" t="s">
        <v>4061</v>
      </c>
      <c r="H1653" s="17">
        <v>87.07</v>
      </c>
      <c r="I1653" s="102">
        <v>1</v>
      </c>
      <c r="J1653" s="121"/>
    </row>
    <row r="1654" spans="1:10" ht="13.2">
      <c r="A1654" s="16" t="s">
        <v>1963</v>
      </c>
      <c r="B1654" s="16">
        <v>22192089</v>
      </c>
      <c r="C1654" s="16">
        <v>5381</v>
      </c>
      <c r="D1654" s="19">
        <v>44376</v>
      </c>
      <c r="E1654" s="16" t="s">
        <v>4062</v>
      </c>
      <c r="F1654" s="16">
        <v>47658827</v>
      </c>
      <c r="G1654" s="16" t="s">
        <v>4063</v>
      </c>
      <c r="H1654" s="17">
        <v>13.99</v>
      </c>
      <c r="I1654" s="102">
        <v>1</v>
      </c>
      <c r="J1654" s="121"/>
    </row>
    <row r="1655" spans="1:10" ht="20.399999999999999">
      <c r="A1655" s="16" t="s">
        <v>1963</v>
      </c>
      <c r="B1655" s="16">
        <v>22192089</v>
      </c>
      <c r="C1655" s="16">
        <v>112709</v>
      </c>
      <c r="D1655" s="19">
        <v>44413</v>
      </c>
      <c r="E1655" s="16" t="s">
        <v>4064</v>
      </c>
      <c r="F1655" s="16">
        <v>36810797</v>
      </c>
      <c r="G1655" s="16" t="s">
        <v>4065</v>
      </c>
      <c r="H1655" s="17">
        <v>188.92</v>
      </c>
      <c r="I1655" s="102">
        <v>1</v>
      </c>
      <c r="J1655" s="121"/>
    </row>
    <row r="1656" spans="1:10" ht="13.2">
      <c r="A1656" s="16" t="s">
        <v>1963</v>
      </c>
      <c r="B1656" s="16">
        <v>22192089</v>
      </c>
      <c r="C1656" s="16">
        <v>1072004568</v>
      </c>
      <c r="D1656" s="19">
        <v>44434</v>
      </c>
      <c r="E1656" s="16" t="s">
        <v>4066</v>
      </c>
      <c r="F1656" s="16">
        <v>52117481</v>
      </c>
      <c r="G1656" s="16" t="s">
        <v>4067</v>
      </c>
      <c r="H1656" s="17">
        <v>40</v>
      </c>
      <c r="I1656" s="102">
        <v>1</v>
      </c>
      <c r="J1656" s="121"/>
    </row>
    <row r="1657" spans="1:10" ht="13.2">
      <c r="A1657" s="16" t="s">
        <v>1963</v>
      </c>
      <c r="B1657" s="16">
        <v>22192089</v>
      </c>
      <c r="C1657" s="16">
        <v>1041681</v>
      </c>
      <c r="D1657" s="19">
        <v>44469</v>
      </c>
      <c r="E1657" s="16" t="s">
        <v>4066</v>
      </c>
      <c r="F1657" s="16">
        <v>36661856</v>
      </c>
      <c r="G1657" s="16" t="s">
        <v>4068</v>
      </c>
      <c r="H1657" s="17">
        <v>41.9</v>
      </c>
      <c r="I1657" s="102">
        <v>1</v>
      </c>
      <c r="J1657" s="121"/>
    </row>
    <row r="1658" spans="1:10" ht="13.2">
      <c r="A1658" s="16" t="s">
        <v>1963</v>
      </c>
      <c r="B1658" s="16">
        <v>22192089</v>
      </c>
      <c r="C1658" s="16">
        <v>1041031</v>
      </c>
      <c r="D1658" s="19">
        <v>44469</v>
      </c>
      <c r="E1658" s="16" t="s">
        <v>4069</v>
      </c>
      <c r="F1658" s="16">
        <v>36661856</v>
      </c>
      <c r="G1658" s="16" t="s">
        <v>4068</v>
      </c>
      <c r="H1658" s="17">
        <v>65.5</v>
      </c>
      <c r="I1658" s="102">
        <v>1</v>
      </c>
      <c r="J1658" s="121"/>
    </row>
    <row r="1659" spans="1:10" ht="13.2">
      <c r="A1659" s="16" t="s">
        <v>1963</v>
      </c>
      <c r="B1659" s="16">
        <v>22192089</v>
      </c>
      <c r="C1659" s="16">
        <v>21164266</v>
      </c>
      <c r="D1659" s="19">
        <v>44469</v>
      </c>
      <c r="E1659" s="16" t="s">
        <v>4070</v>
      </c>
      <c r="F1659" s="16">
        <v>859579</v>
      </c>
      <c r="G1659" s="16" t="s">
        <v>4071</v>
      </c>
      <c r="H1659" s="17">
        <v>118.5</v>
      </c>
      <c r="I1659" s="102">
        <v>1</v>
      </c>
      <c r="J1659" s="121"/>
    </row>
    <row r="1660" spans="1:10" ht="13.2">
      <c r="A1660" s="16" t="s">
        <v>1963</v>
      </c>
      <c r="B1660" s="16">
        <v>22192089</v>
      </c>
      <c r="C1660" s="16">
        <v>95978899</v>
      </c>
      <c r="D1660" s="19">
        <v>44478</v>
      </c>
      <c r="E1660" s="16" t="s">
        <v>4066</v>
      </c>
      <c r="F1660" s="16">
        <v>36661856</v>
      </c>
      <c r="G1660" s="16" t="s">
        <v>4068</v>
      </c>
      <c r="H1660" s="17">
        <v>60</v>
      </c>
      <c r="I1660" s="102">
        <v>1</v>
      </c>
      <c r="J1660" s="121"/>
    </row>
    <row r="1661" spans="1:10" ht="13.2">
      <c r="A1661" s="16" t="s">
        <v>1963</v>
      </c>
      <c r="B1661" s="16">
        <v>22192089</v>
      </c>
      <c r="C1661" s="16">
        <v>496</v>
      </c>
      <c r="D1661" s="19">
        <v>44478</v>
      </c>
      <c r="E1661" s="16" t="s">
        <v>4072</v>
      </c>
      <c r="F1661" s="16">
        <v>51887819</v>
      </c>
      <c r="G1661" s="16" t="s">
        <v>4061</v>
      </c>
      <c r="H1661" s="17">
        <v>32.58</v>
      </c>
      <c r="I1661" s="102">
        <v>1</v>
      </c>
      <c r="J1661" s="121"/>
    </row>
    <row r="1662" spans="1:10" ht="13.2">
      <c r="A1662" s="16" t="s">
        <v>1963</v>
      </c>
      <c r="B1662" s="16">
        <v>22192089</v>
      </c>
      <c r="C1662" s="16">
        <v>338</v>
      </c>
      <c r="D1662" s="19">
        <v>44478</v>
      </c>
      <c r="E1662" s="16" t="s">
        <v>4073</v>
      </c>
      <c r="F1662" s="16">
        <v>36810797</v>
      </c>
      <c r="G1662" s="16" t="s">
        <v>4065</v>
      </c>
      <c r="H1662" s="17">
        <v>139.97999999999999</v>
      </c>
      <c r="I1662" s="102">
        <v>1</v>
      </c>
      <c r="J1662" s="121"/>
    </row>
    <row r="1663" spans="1:10" ht="13.2">
      <c r="A1663" s="16" t="s">
        <v>1963</v>
      </c>
      <c r="B1663" s="16">
        <v>22192089</v>
      </c>
      <c r="C1663" s="16">
        <v>316</v>
      </c>
      <c r="D1663" s="19">
        <v>44478</v>
      </c>
      <c r="E1663" s="16" t="s">
        <v>4074</v>
      </c>
      <c r="F1663" s="16">
        <v>36661856</v>
      </c>
      <c r="G1663" s="16" t="s">
        <v>4068</v>
      </c>
      <c r="H1663" s="17">
        <v>79.900000000000006</v>
      </c>
      <c r="I1663" s="102">
        <v>1</v>
      </c>
      <c r="J1663" s="121"/>
    </row>
    <row r="1664" spans="1:10" ht="13.2">
      <c r="A1664" s="16" t="s">
        <v>1963</v>
      </c>
      <c r="B1664" s="16">
        <v>22192089</v>
      </c>
      <c r="C1664" s="16" t="s">
        <v>4075</v>
      </c>
      <c r="D1664" s="19">
        <v>44483</v>
      </c>
      <c r="E1664" s="16" t="s">
        <v>4076</v>
      </c>
      <c r="F1664" s="16">
        <v>36740624</v>
      </c>
      <c r="G1664" s="16" t="s">
        <v>4077</v>
      </c>
      <c r="H1664" s="17">
        <v>102.4</v>
      </c>
      <c r="I1664" s="102">
        <v>1</v>
      </c>
      <c r="J1664" s="121"/>
    </row>
    <row r="1665" spans="1:10" ht="13.2">
      <c r="A1665" s="16" t="s">
        <v>1963</v>
      </c>
      <c r="B1665" s="16">
        <v>22192089</v>
      </c>
      <c r="C1665" s="16" t="s">
        <v>4078</v>
      </c>
      <c r="D1665" s="19">
        <v>44489</v>
      </c>
      <c r="E1665" s="16" t="s">
        <v>4079</v>
      </c>
      <c r="F1665" s="16">
        <v>36740625</v>
      </c>
      <c r="G1665" s="16" t="s">
        <v>4077</v>
      </c>
      <c r="H1665" s="17">
        <v>173</v>
      </c>
      <c r="I1665" s="102">
        <v>1</v>
      </c>
      <c r="J1665" s="121"/>
    </row>
    <row r="1666" spans="1:10" ht="13.2">
      <c r="A1666" s="16" t="s">
        <v>1963</v>
      </c>
      <c r="B1666" s="16">
        <v>22192089</v>
      </c>
      <c r="C1666" s="16"/>
      <c r="D1666" s="19"/>
      <c r="E1666" s="16"/>
      <c r="F1666" s="16"/>
      <c r="G1666" s="16"/>
      <c r="H1666" s="17"/>
      <c r="I1666" s="102">
        <v>1</v>
      </c>
      <c r="J1666" s="121"/>
    </row>
    <row r="1667" spans="1:10" ht="20.399999999999999">
      <c r="A1667" s="16" t="s">
        <v>1963</v>
      </c>
      <c r="B1667" s="16">
        <v>22192089</v>
      </c>
      <c r="C1667" s="16" t="s">
        <v>4080</v>
      </c>
      <c r="D1667" s="19">
        <v>44496</v>
      </c>
      <c r="E1667" s="16" t="s">
        <v>4081</v>
      </c>
      <c r="F1667" s="16">
        <v>35814586</v>
      </c>
      <c r="G1667" s="16" t="s">
        <v>4082</v>
      </c>
      <c r="H1667" s="17">
        <v>60.12</v>
      </c>
      <c r="I1667" s="102">
        <v>1</v>
      </c>
      <c r="J1667" s="121"/>
    </row>
    <row r="1668" spans="1:10" ht="20.399999999999999">
      <c r="A1668" s="16" t="s">
        <v>1963</v>
      </c>
      <c r="B1668" s="16">
        <v>22192089</v>
      </c>
      <c r="C1668" s="16" t="s">
        <v>1469</v>
      </c>
      <c r="D1668" s="19">
        <v>44496</v>
      </c>
      <c r="E1668" s="16" t="s">
        <v>4083</v>
      </c>
      <c r="F1668" s="16">
        <v>321010</v>
      </c>
      <c r="G1668" s="16" t="s">
        <v>4084</v>
      </c>
      <c r="H1668" s="17">
        <v>560</v>
      </c>
      <c r="I1668" s="102">
        <v>1</v>
      </c>
      <c r="J1668" s="121"/>
    </row>
    <row r="1669" spans="1:10" ht="13.2">
      <c r="A1669" s="16" t="s">
        <v>1963</v>
      </c>
      <c r="B1669" s="16"/>
      <c r="C1669" s="16"/>
      <c r="D1669" s="19"/>
      <c r="E1669" s="16" t="s">
        <v>1940</v>
      </c>
      <c r="F1669" s="16" t="s">
        <v>4085</v>
      </c>
      <c r="G1669" s="16" t="s">
        <v>4086</v>
      </c>
      <c r="H1669" s="17"/>
      <c r="I1669" s="102">
        <v>1</v>
      </c>
      <c r="J1669" s="121"/>
    </row>
    <row r="1670" spans="1:10" ht="20.399999999999999">
      <c r="A1670" s="16" t="s">
        <v>1963</v>
      </c>
      <c r="B1670" s="16">
        <v>22192090</v>
      </c>
      <c r="C1670" s="16">
        <v>210100039</v>
      </c>
      <c r="D1670" s="19">
        <v>44270</v>
      </c>
      <c r="E1670" s="16" t="s">
        <v>4087</v>
      </c>
      <c r="F1670" s="16">
        <v>46696547</v>
      </c>
      <c r="G1670" s="16" t="s">
        <v>4088</v>
      </c>
      <c r="H1670" s="17">
        <v>2260</v>
      </c>
      <c r="I1670" s="102">
        <v>1</v>
      </c>
      <c r="J1670" s="121"/>
    </row>
    <row r="1671" spans="1:10" ht="13.2">
      <c r="A1671" s="16" t="s">
        <v>1963</v>
      </c>
      <c r="B1671" s="16"/>
      <c r="C1671" s="16"/>
      <c r="D1671" s="19"/>
      <c r="E1671" s="16" t="s">
        <v>1940</v>
      </c>
      <c r="F1671" s="16" t="s">
        <v>4089</v>
      </c>
      <c r="G1671" s="16" t="s">
        <v>4090</v>
      </c>
      <c r="H1671" s="17"/>
      <c r="I1671" s="102">
        <v>1</v>
      </c>
      <c r="J1671" s="121"/>
    </row>
    <row r="1672" spans="1:10" ht="13.2">
      <c r="A1672" s="16" t="s">
        <v>1963</v>
      </c>
      <c r="B1672" s="16">
        <v>22192091</v>
      </c>
      <c r="C1672" s="16">
        <v>221028</v>
      </c>
      <c r="D1672" s="19">
        <v>44267</v>
      </c>
      <c r="E1672" s="16" t="s">
        <v>4091</v>
      </c>
      <c r="F1672" s="16">
        <v>36806463</v>
      </c>
      <c r="G1672" s="16" t="s">
        <v>4092</v>
      </c>
      <c r="H1672" s="17">
        <v>304</v>
      </c>
      <c r="I1672" s="102">
        <v>1</v>
      </c>
      <c r="J1672" s="121"/>
    </row>
    <row r="1673" spans="1:10" ht="20.399999999999999">
      <c r="A1673" s="16" t="s">
        <v>1963</v>
      </c>
      <c r="B1673" s="16">
        <v>22192091</v>
      </c>
      <c r="C1673" s="16">
        <v>6</v>
      </c>
      <c r="D1673" s="19">
        <v>44315</v>
      </c>
      <c r="E1673" s="16" t="s">
        <v>4093</v>
      </c>
      <c r="F1673" s="16">
        <v>52010708</v>
      </c>
      <c r="G1673" s="16" t="s">
        <v>3016</v>
      </c>
      <c r="H1673" s="17">
        <v>120</v>
      </c>
      <c r="I1673" s="102">
        <v>1</v>
      </c>
      <c r="J1673" s="121"/>
    </row>
    <row r="1674" spans="1:10" ht="20.399999999999999">
      <c r="A1674" s="16" t="s">
        <v>1963</v>
      </c>
      <c r="B1674" s="16">
        <v>22192091</v>
      </c>
      <c r="C1674" s="16">
        <v>100109653</v>
      </c>
      <c r="D1674" s="19">
        <v>44325</v>
      </c>
      <c r="E1674" s="16" t="s">
        <v>4094</v>
      </c>
      <c r="F1674" s="16">
        <v>44156979</v>
      </c>
      <c r="G1674" s="16" t="s">
        <v>3543</v>
      </c>
      <c r="H1674" s="17">
        <v>80.75</v>
      </c>
      <c r="I1674" s="102">
        <v>1</v>
      </c>
      <c r="J1674" s="121"/>
    </row>
    <row r="1675" spans="1:10" ht="13.2">
      <c r="A1675" s="16" t="s">
        <v>1963</v>
      </c>
      <c r="B1675" s="16">
        <v>22192091</v>
      </c>
      <c r="C1675" s="16">
        <v>1462</v>
      </c>
      <c r="D1675" s="19">
        <v>44354</v>
      </c>
      <c r="E1675" s="16" t="s">
        <v>4095</v>
      </c>
      <c r="F1675" s="16">
        <v>51887819</v>
      </c>
      <c r="G1675" s="16" t="s">
        <v>4096</v>
      </c>
      <c r="H1675" s="17">
        <v>214.2</v>
      </c>
      <c r="I1675" s="102">
        <v>1</v>
      </c>
      <c r="J1675" s="121"/>
    </row>
    <row r="1676" spans="1:10" ht="13.2">
      <c r="A1676" s="16" t="s">
        <v>1963</v>
      </c>
      <c r="B1676" s="16">
        <v>22192091</v>
      </c>
      <c r="C1676" s="16" t="s">
        <v>4097</v>
      </c>
      <c r="D1676" s="19">
        <v>44354</v>
      </c>
      <c r="E1676" s="16" t="s">
        <v>4098</v>
      </c>
      <c r="F1676" s="16">
        <v>52010708</v>
      </c>
      <c r="G1676" s="16" t="s">
        <v>3016</v>
      </c>
      <c r="H1676" s="17">
        <v>150</v>
      </c>
      <c r="I1676" s="102">
        <v>1</v>
      </c>
      <c r="J1676" s="121"/>
    </row>
    <row r="1677" spans="1:10" ht="13.2">
      <c r="A1677" s="16" t="s">
        <v>1963</v>
      </c>
      <c r="B1677" s="16">
        <v>22192091</v>
      </c>
      <c r="C1677" s="16" t="s">
        <v>4099</v>
      </c>
      <c r="D1677" s="19">
        <v>44354</v>
      </c>
      <c r="E1677" s="16" t="s">
        <v>4100</v>
      </c>
      <c r="F1677" s="16">
        <v>52010708</v>
      </c>
      <c r="G1677" s="16" t="s">
        <v>3016</v>
      </c>
      <c r="H1677" s="17">
        <v>58</v>
      </c>
      <c r="I1677" s="102">
        <v>1</v>
      </c>
      <c r="J1677" s="121"/>
    </row>
    <row r="1678" spans="1:10" ht="13.2">
      <c r="A1678" s="16" t="s">
        <v>1963</v>
      </c>
      <c r="B1678" s="16">
        <v>22192091</v>
      </c>
      <c r="C1678" s="16" t="s">
        <v>4101</v>
      </c>
      <c r="D1678" s="19">
        <v>44358</v>
      </c>
      <c r="E1678" s="16" t="s">
        <v>4102</v>
      </c>
      <c r="F1678" s="16">
        <v>36746550</v>
      </c>
      <c r="G1678" s="16" t="s">
        <v>4103</v>
      </c>
      <c r="H1678" s="17">
        <v>227.06</v>
      </c>
      <c r="I1678" s="102">
        <v>1</v>
      </c>
      <c r="J1678" s="121"/>
    </row>
    <row r="1679" spans="1:10" ht="13.2">
      <c r="A1679" s="16" t="s">
        <v>1963</v>
      </c>
      <c r="B1679" s="16">
        <v>22192091</v>
      </c>
      <c r="C1679" s="16" t="s">
        <v>4104</v>
      </c>
      <c r="D1679" s="19">
        <v>44360</v>
      </c>
      <c r="E1679" s="16" t="s">
        <v>4105</v>
      </c>
      <c r="F1679" s="16">
        <v>47658827</v>
      </c>
      <c r="G1679" s="16" t="s">
        <v>3474</v>
      </c>
      <c r="H1679" s="17">
        <v>55.04</v>
      </c>
      <c r="I1679" s="102">
        <v>1</v>
      </c>
      <c r="J1679" s="121"/>
    </row>
    <row r="1680" spans="1:10" ht="13.2">
      <c r="A1680" s="16" t="s">
        <v>1963</v>
      </c>
      <c r="B1680" s="16">
        <v>22192091</v>
      </c>
      <c r="C1680" s="16">
        <v>618</v>
      </c>
      <c r="D1680" s="19">
        <v>44380</v>
      </c>
      <c r="E1680" s="16" t="s">
        <v>4106</v>
      </c>
      <c r="F1680" s="16">
        <v>44156979</v>
      </c>
      <c r="G1680" s="16" t="s">
        <v>3543</v>
      </c>
      <c r="H1680" s="17">
        <v>5.95</v>
      </c>
      <c r="I1680" s="102">
        <v>1</v>
      </c>
      <c r="J1680" s="121"/>
    </row>
    <row r="1681" spans="1:10" ht="13.2">
      <c r="A1681" s="16" t="s">
        <v>1963</v>
      </c>
      <c r="B1681" s="16">
        <v>22192091</v>
      </c>
      <c r="C1681" s="16">
        <v>232</v>
      </c>
      <c r="D1681" s="19">
        <v>44380</v>
      </c>
      <c r="E1681" s="16" t="s">
        <v>4107</v>
      </c>
      <c r="F1681" s="16">
        <v>36661856</v>
      </c>
      <c r="G1681" s="16" t="s">
        <v>3974</v>
      </c>
      <c r="H1681" s="17">
        <v>45</v>
      </c>
      <c r="I1681" s="102">
        <v>1</v>
      </c>
      <c r="J1681" s="121"/>
    </row>
    <row r="1682" spans="1:10" ht="13.2">
      <c r="A1682" s="16" t="s">
        <v>1963</v>
      </c>
      <c r="B1682" s="16">
        <v>22192091</v>
      </c>
      <c r="C1682" s="16" t="s">
        <v>4108</v>
      </c>
      <c r="D1682" s="19">
        <v>44393</v>
      </c>
      <c r="E1682" s="16" t="s">
        <v>4109</v>
      </c>
      <c r="F1682" s="16">
        <v>40843467</v>
      </c>
      <c r="G1682" s="16" t="s">
        <v>4110</v>
      </c>
      <c r="H1682" s="17">
        <v>1000</v>
      </c>
      <c r="I1682" s="102">
        <v>1</v>
      </c>
      <c r="J1682" s="121"/>
    </row>
    <row r="1683" spans="1:10" ht="13.2">
      <c r="A1683" s="16" t="s">
        <v>1963</v>
      </c>
      <c r="B1683" s="16"/>
      <c r="C1683" s="16"/>
      <c r="D1683" s="19"/>
      <c r="E1683" s="16" t="s">
        <v>1940</v>
      </c>
      <c r="F1683" s="16" t="s">
        <v>4111</v>
      </c>
      <c r="G1683" s="16" t="s">
        <v>4112</v>
      </c>
      <c r="H1683" s="17"/>
      <c r="I1683" s="102">
        <v>1</v>
      </c>
      <c r="J1683" s="121"/>
    </row>
    <row r="1684" spans="1:10" ht="20.399999999999999">
      <c r="A1684" s="16" t="s">
        <v>1963</v>
      </c>
      <c r="B1684" s="16">
        <v>22192092</v>
      </c>
      <c r="C1684" s="16">
        <v>1</v>
      </c>
      <c r="D1684" s="19">
        <v>44316</v>
      </c>
      <c r="E1684" s="16" t="s">
        <v>4113</v>
      </c>
      <c r="F1684" s="16">
        <v>51688158</v>
      </c>
      <c r="G1684" s="16" t="s">
        <v>4114</v>
      </c>
      <c r="H1684" s="17">
        <v>250</v>
      </c>
      <c r="I1684" s="102">
        <v>1</v>
      </c>
      <c r="J1684" s="121"/>
    </row>
    <row r="1685" spans="1:10" ht="20.399999999999999">
      <c r="A1685" s="16" t="s">
        <v>1963</v>
      </c>
      <c r="B1685" s="16">
        <v>22192092</v>
      </c>
      <c r="C1685" s="16">
        <v>27</v>
      </c>
      <c r="D1685" s="19">
        <v>44324</v>
      </c>
      <c r="E1685" s="16" t="s">
        <v>4115</v>
      </c>
      <c r="F1685" s="16">
        <v>51688158</v>
      </c>
      <c r="G1685" s="16" t="s">
        <v>4114</v>
      </c>
      <c r="H1685" s="17">
        <v>280</v>
      </c>
      <c r="I1685" s="102">
        <v>1</v>
      </c>
      <c r="J1685" s="121"/>
    </row>
    <row r="1686" spans="1:10" ht="20.399999999999999">
      <c r="A1686" s="16" t="s">
        <v>1963</v>
      </c>
      <c r="B1686" s="16">
        <v>22192092</v>
      </c>
      <c r="C1686" s="16">
        <v>82</v>
      </c>
      <c r="D1686" s="19">
        <v>44327</v>
      </c>
      <c r="E1686" s="16" t="s">
        <v>4116</v>
      </c>
      <c r="F1686" s="16">
        <v>36849880</v>
      </c>
      <c r="G1686" s="16" t="s">
        <v>4117</v>
      </c>
      <c r="H1686" s="17">
        <v>666</v>
      </c>
      <c r="I1686" s="102">
        <v>1</v>
      </c>
      <c r="J1686" s="121"/>
    </row>
    <row r="1687" spans="1:10" ht="20.399999999999999">
      <c r="A1687" s="16" t="s">
        <v>1963</v>
      </c>
      <c r="B1687" s="16">
        <v>22192092</v>
      </c>
      <c r="C1687" s="16">
        <v>84</v>
      </c>
      <c r="D1687" s="19">
        <v>44327</v>
      </c>
      <c r="E1687" s="16" t="s">
        <v>4118</v>
      </c>
      <c r="F1687" s="16">
        <v>36849880</v>
      </c>
      <c r="G1687" s="16" t="s">
        <v>4117</v>
      </c>
      <c r="H1687" s="17">
        <v>524</v>
      </c>
      <c r="I1687" s="102">
        <v>1</v>
      </c>
      <c r="J1687" s="121"/>
    </row>
    <row r="1688" spans="1:10" ht="20.399999999999999">
      <c r="A1688" s="16" t="s">
        <v>1963</v>
      </c>
      <c r="B1688" s="16">
        <v>22192092</v>
      </c>
      <c r="C1688" s="16" t="s">
        <v>4119</v>
      </c>
      <c r="D1688" s="19">
        <v>44302</v>
      </c>
      <c r="E1688" s="16" t="s">
        <v>4120</v>
      </c>
      <c r="F1688" s="16">
        <v>34122095</v>
      </c>
      <c r="G1688" s="16" t="s">
        <v>4121</v>
      </c>
      <c r="H1688" s="17">
        <v>540</v>
      </c>
      <c r="I1688" s="102">
        <v>1</v>
      </c>
      <c r="J1688" s="121"/>
    </row>
    <row r="1689" spans="1:10" ht="13.2">
      <c r="A1689" s="16" t="s">
        <v>1963</v>
      </c>
      <c r="B1689" s="16"/>
      <c r="C1689" s="16"/>
      <c r="D1689" s="19"/>
      <c r="E1689" s="16" t="s">
        <v>1940</v>
      </c>
      <c r="F1689" s="16" t="s">
        <v>4122</v>
      </c>
      <c r="G1689" s="16" t="s">
        <v>4123</v>
      </c>
      <c r="H1689" s="17"/>
      <c r="I1689" s="102">
        <v>1</v>
      </c>
      <c r="J1689" s="121"/>
    </row>
    <row r="1690" spans="1:10" ht="13.2">
      <c r="A1690" s="16" t="s">
        <v>1963</v>
      </c>
      <c r="B1690" s="16">
        <v>22192093</v>
      </c>
      <c r="C1690" s="16">
        <v>1020210001</v>
      </c>
      <c r="D1690" s="19">
        <v>44328</v>
      </c>
      <c r="E1690" s="16" t="s">
        <v>4124</v>
      </c>
      <c r="F1690" s="16">
        <v>36111597</v>
      </c>
      <c r="G1690" s="16" t="s">
        <v>4125</v>
      </c>
      <c r="H1690" s="17">
        <v>600</v>
      </c>
      <c r="I1690" s="102">
        <v>1</v>
      </c>
      <c r="J1690" s="121"/>
    </row>
    <row r="1691" spans="1:10" ht="20.399999999999999">
      <c r="A1691" s="16" t="s">
        <v>1963</v>
      </c>
      <c r="B1691" s="16">
        <v>22192093</v>
      </c>
      <c r="C1691" s="16">
        <v>1100337162</v>
      </c>
      <c r="D1691" s="19">
        <v>44312</v>
      </c>
      <c r="E1691" s="16" t="s">
        <v>4126</v>
      </c>
      <c r="F1691" s="16" t="s">
        <v>3577</v>
      </c>
      <c r="G1691" s="16" t="s">
        <v>3578</v>
      </c>
      <c r="H1691" s="17">
        <v>169.9</v>
      </c>
      <c r="I1691" s="102">
        <v>1</v>
      </c>
      <c r="J1691" s="121"/>
    </row>
    <row r="1692" spans="1:10" ht="13.2">
      <c r="A1692" s="16" t="s">
        <v>1963</v>
      </c>
      <c r="B1692" s="16">
        <v>22192093</v>
      </c>
      <c r="C1692" s="16">
        <v>20210070</v>
      </c>
      <c r="D1692" s="19">
        <v>44274</v>
      </c>
      <c r="E1692" s="16" t="s">
        <v>4127</v>
      </c>
      <c r="F1692" s="16">
        <v>35888521</v>
      </c>
      <c r="G1692" s="16" t="s">
        <v>3743</v>
      </c>
      <c r="H1692" s="17">
        <v>104.9</v>
      </c>
      <c r="I1692" s="102">
        <v>1</v>
      </c>
      <c r="J1692" s="121"/>
    </row>
    <row r="1693" spans="1:10" ht="13.2">
      <c r="A1693" s="16" t="s">
        <v>1963</v>
      </c>
      <c r="B1693" s="16">
        <v>22192093</v>
      </c>
      <c r="C1693" s="16">
        <v>20210052</v>
      </c>
      <c r="D1693" s="19">
        <v>44257</v>
      </c>
      <c r="E1693" s="16" t="s">
        <v>4127</v>
      </c>
      <c r="F1693" s="16">
        <v>35888521</v>
      </c>
      <c r="G1693" s="16" t="s">
        <v>3743</v>
      </c>
      <c r="H1693" s="17">
        <v>104.9</v>
      </c>
      <c r="I1693" s="102">
        <v>1</v>
      </c>
      <c r="J1693" s="121"/>
    </row>
    <row r="1694" spans="1:10" ht="13.2">
      <c r="A1694" s="16" t="s">
        <v>1963</v>
      </c>
      <c r="B1694" s="16">
        <v>22192093</v>
      </c>
      <c r="C1694" s="16" t="s">
        <v>4128</v>
      </c>
      <c r="D1694" s="19">
        <v>44322</v>
      </c>
      <c r="E1694" s="16" t="s">
        <v>4129</v>
      </c>
      <c r="F1694" s="16">
        <v>36740624</v>
      </c>
      <c r="G1694" s="16" t="s">
        <v>3146</v>
      </c>
      <c r="H1694" s="17">
        <v>161.5</v>
      </c>
      <c r="I1694" s="102">
        <v>1</v>
      </c>
      <c r="J1694" s="121"/>
    </row>
    <row r="1695" spans="1:10" ht="13.2">
      <c r="A1695" s="16" t="s">
        <v>1963</v>
      </c>
      <c r="B1695" s="16">
        <v>22192093</v>
      </c>
      <c r="C1695" s="16">
        <v>12021016</v>
      </c>
      <c r="D1695" s="19">
        <v>44328</v>
      </c>
      <c r="E1695" s="16" t="s">
        <v>4130</v>
      </c>
      <c r="F1695" s="16">
        <v>47721081</v>
      </c>
      <c r="G1695" s="16" t="s">
        <v>2393</v>
      </c>
      <c r="H1695" s="17">
        <v>108</v>
      </c>
      <c r="I1695" s="102">
        <v>1</v>
      </c>
      <c r="J1695" s="121"/>
    </row>
    <row r="1696" spans="1:10" ht="13.2">
      <c r="A1696" s="16" t="s">
        <v>1963</v>
      </c>
      <c r="B1696" s="16">
        <v>22192093</v>
      </c>
      <c r="C1696" s="16"/>
      <c r="D1696" s="19"/>
      <c r="E1696" s="16"/>
      <c r="F1696" s="16"/>
      <c r="G1696" s="16"/>
      <c r="H1696" s="17"/>
      <c r="I1696" s="102">
        <v>1</v>
      </c>
      <c r="J1696" s="121"/>
    </row>
    <row r="1697" spans="1:10" ht="20.399999999999999">
      <c r="A1697" s="16" t="s">
        <v>1963</v>
      </c>
      <c r="B1697" s="16">
        <v>22192093</v>
      </c>
      <c r="C1697" s="16">
        <v>210176</v>
      </c>
      <c r="D1697" s="19">
        <v>44340</v>
      </c>
      <c r="E1697" s="16" t="s">
        <v>4131</v>
      </c>
      <c r="F1697" s="16">
        <v>14425238</v>
      </c>
      <c r="G1697" s="16" t="s">
        <v>4132</v>
      </c>
      <c r="H1697" s="17">
        <v>49.7</v>
      </c>
      <c r="I1697" s="102">
        <v>1</v>
      </c>
      <c r="J1697" s="121"/>
    </row>
    <row r="1698" spans="1:10" ht="20.399999999999999">
      <c r="A1698" s="16" t="s">
        <v>1963</v>
      </c>
      <c r="B1698" s="16">
        <v>22192093</v>
      </c>
      <c r="C1698" s="16" t="s">
        <v>4133</v>
      </c>
      <c r="D1698" s="19">
        <v>44361</v>
      </c>
      <c r="E1698" s="16" t="s">
        <v>4134</v>
      </c>
      <c r="F1698" s="16">
        <v>41188578</v>
      </c>
      <c r="G1698" s="16" t="s">
        <v>4135</v>
      </c>
      <c r="H1698" s="17">
        <v>570.5</v>
      </c>
      <c r="I1698" s="102">
        <v>1</v>
      </c>
      <c r="J1698" s="121"/>
    </row>
    <row r="1699" spans="1:10" ht="20.399999999999999">
      <c r="A1699" s="16" t="s">
        <v>1963</v>
      </c>
      <c r="B1699" s="16">
        <v>22192093</v>
      </c>
      <c r="C1699" s="16" t="s">
        <v>4136</v>
      </c>
      <c r="D1699" s="19">
        <v>44361</v>
      </c>
      <c r="E1699" s="16" t="s">
        <v>4131</v>
      </c>
      <c r="F1699" s="16">
        <v>36740624</v>
      </c>
      <c r="G1699" s="16" t="s">
        <v>3146</v>
      </c>
      <c r="H1699" s="17">
        <v>37.799999999999997</v>
      </c>
      <c r="I1699" s="102">
        <v>1</v>
      </c>
      <c r="J1699" s="121"/>
    </row>
    <row r="1700" spans="1:10" ht="13.2">
      <c r="A1700" s="16" t="s">
        <v>1963</v>
      </c>
      <c r="B1700" s="16">
        <v>22192093</v>
      </c>
      <c r="C1700" s="16">
        <v>20210050</v>
      </c>
      <c r="D1700" s="19">
        <v>44370</v>
      </c>
      <c r="E1700" s="16" t="s">
        <v>4137</v>
      </c>
      <c r="F1700" s="16">
        <v>44842350</v>
      </c>
      <c r="G1700" s="16" t="s">
        <v>4138</v>
      </c>
      <c r="H1700" s="17">
        <v>60</v>
      </c>
      <c r="I1700" s="102">
        <v>1</v>
      </c>
      <c r="J1700" s="121"/>
    </row>
    <row r="1701" spans="1:10" ht="20.399999999999999">
      <c r="A1701" s="16" t="s">
        <v>1963</v>
      </c>
      <c r="B1701" s="16"/>
      <c r="C1701" s="16"/>
      <c r="D1701" s="19"/>
      <c r="E1701" s="16" t="s">
        <v>1940</v>
      </c>
      <c r="F1701" s="16" t="s">
        <v>4139</v>
      </c>
      <c r="G1701" s="16" t="s">
        <v>4140</v>
      </c>
      <c r="H1701" s="17"/>
      <c r="I1701" s="102">
        <v>1</v>
      </c>
      <c r="J1701" s="121"/>
    </row>
    <row r="1702" spans="1:10" ht="13.2">
      <c r="A1702" s="16" t="s">
        <v>1963</v>
      </c>
      <c r="B1702" s="16">
        <v>22192094</v>
      </c>
      <c r="C1702" s="16">
        <v>181</v>
      </c>
      <c r="D1702" s="19">
        <v>44348</v>
      </c>
      <c r="E1702" s="16" t="s">
        <v>2076</v>
      </c>
      <c r="F1702" s="16">
        <v>34448047</v>
      </c>
      <c r="G1702" s="16" t="s">
        <v>2074</v>
      </c>
      <c r="H1702" s="17">
        <v>463</v>
      </c>
      <c r="I1702" s="102">
        <v>1</v>
      </c>
      <c r="J1702" s="121"/>
    </row>
    <row r="1703" spans="1:10" ht="13.2">
      <c r="A1703" s="16" t="s">
        <v>1963</v>
      </c>
      <c r="B1703" s="16">
        <v>22192094</v>
      </c>
      <c r="C1703" s="16">
        <v>733</v>
      </c>
      <c r="D1703" s="19">
        <v>44445</v>
      </c>
      <c r="E1703" s="16" t="s">
        <v>4141</v>
      </c>
      <c r="F1703" s="16">
        <v>34448047</v>
      </c>
      <c r="G1703" s="16" t="s">
        <v>2074</v>
      </c>
      <c r="H1703" s="17">
        <v>224</v>
      </c>
      <c r="I1703" s="102">
        <v>1</v>
      </c>
      <c r="J1703" s="121"/>
    </row>
    <row r="1704" spans="1:10" ht="13.2">
      <c r="A1704" s="16" t="s">
        <v>1963</v>
      </c>
      <c r="B1704" s="16">
        <v>22192094</v>
      </c>
      <c r="C1704" s="16">
        <v>831</v>
      </c>
      <c r="D1704" s="19">
        <v>44469</v>
      </c>
      <c r="E1704" s="16" t="s">
        <v>2079</v>
      </c>
      <c r="F1704" s="16">
        <v>34448047</v>
      </c>
      <c r="G1704" s="16" t="s">
        <v>2074</v>
      </c>
      <c r="H1704" s="17">
        <v>374</v>
      </c>
      <c r="I1704" s="102">
        <v>1</v>
      </c>
      <c r="J1704" s="121"/>
    </row>
    <row r="1705" spans="1:10" ht="13.2">
      <c r="A1705" s="16" t="s">
        <v>1963</v>
      </c>
      <c r="B1705" s="16">
        <v>22192094</v>
      </c>
      <c r="C1705" s="16">
        <v>593</v>
      </c>
      <c r="D1705" s="19">
        <v>44419</v>
      </c>
      <c r="E1705" s="16" t="s">
        <v>2078</v>
      </c>
      <c r="F1705" s="16">
        <v>34448047</v>
      </c>
      <c r="G1705" s="16" t="s">
        <v>2074</v>
      </c>
      <c r="H1705" s="17">
        <v>346</v>
      </c>
      <c r="I1705" s="102">
        <v>1</v>
      </c>
      <c r="J1705" s="121"/>
    </row>
    <row r="1706" spans="1:10" ht="13.2">
      <c r="A1706" s="16" t="s">
        <v>1963</v>
      </c>
      <c r="B1706" s="16">
        <v>22192094</v>
      </c>
      <c r="C1706" s="16">
        <v>385</v>
      </c>
      <c r="D1706" s="19">
        <v>44378</v>
      </c>
      <c r="E1706" s="16" t="s">
        <v>2077</v>
      </c>
      <c r="F1706" s="16">
        <v>34448047</v>
      </c>
      <c r="G1706" s="16" t="s">
        <v>2074</v>
      </c>
      <c r="H1706" s="17">
        <v>386</v>
      </c>
      <c r="I1706" s="102">
        <v>1</v>
      </c>
      <c r="J1706" s="121"/>
    </row>
    <row r="1707" spans="1:10" ht="13.2">
      <c r="A1707" s="16" t="s">
        <v>1963</v>
      </c>
      <c r="B1707" s="16">
        <v>22192094</v>
      </c>
      <c r="C1707" s="16">
        <v>66</v>
      </c>
      <c r="D1707" s="19">
        <v>44320</v>
      </c>
      <c r="E1707" s="16" t="s">
        <v>2075</v>
      </c>
      <c r="F1707" s="16">
        <v>34448047</v>
      </c>
      <c r="G1707" s="16" t="s">
        <v>2074</v>
      </c>
      <c r="H1707" s="17">
        <v>216</v>
      </c>
      <c r="I1707" s="102">
        <v>1</v>
      </c>
      <c r="J1707" s="121"/>
    </row>
    <row r="1708" spans="1:10" ht="20.399999999999999">
      <c r="A1708" s="16" t="s">
        <v>1963</v>
      </c>
      <c r="B1708" s="16"/>
      <c r="C1708" s="16"/>
      <c r="D1708" s="19"/>
      <c r="E1708" s="16" t="s">
        <v>1940</v>
      </c>
      <c r="F1708" s="16" t="s">
        <v>4142</v>
      </c>
      <c r="G1708" s="16" t="s">
        <v>4143</v>
      </c>
      <c r="H1708" s="17"/>
      <c r="I1708" s="102">
        <v>1</v>
      </c>
      <c r="J1708" s="121"/>
    </row>
    <row r="1709" spans="1:10" ht="13.2">
      <c r="A1709" s="16" t="s">
        <v>1963</v>
      </c>
      <c r="B1709" s="16"/>
      <c r="C1709" s="16"/>
      <c r="D1709" s="19"/>
      <c r="E1709" s="16"/>
      <c r="F1709" s="16"/>
      <c r="G1709" s="16"/>
      <c r="H1709" s="17"/>
      <c r="I1709" s="102">
        <v>1</v>
      </c>
      <c r="J1709" s="121"/>
    </row>
    <row r="1710" spans="1:10" ht="13.2">
      <c r="A1710" s="16" t="s">
        <v>1963</v>
      </c>
      <c r="B1710" s="16">
        <v>22192095</v>
      </c>
      <c r="C1710" s="16">
        <v>22101699</v>
      </c>
      <c r="D1710" s="19">
        <v>44300</v>
      </c>
      <c r="E1710" s="16" t="s">
        <v>4144</v>
      </c>
      <c r="F1710" s="16">
        <v>36661856</v>
      </c>
      <c r="G1710" s="16" t="s">
        <v>3974</v>
      </c>
      <c r="H1710" s="17">
        <v>43.6</v>
      </c>
      <c r="I1710" s="102">
        <v>1</v>
      </c>
      <c r="J1710" s="121"/>
    </row>
    <row r="1711" spans="1:10" ht="13.2">
      <c r="A1711" s="16" t="s">
        <v>1963</v>
      </c>
      <c r="B1711" s="16">
        <v>22192095</v>
      </c>
      <c r="C1711" s="16">
        <v>22101699</v>
      </c>
      <c r="D1711" s="19">
        <v>44300</v>
      </c>
      <c r="E1711" s="16" t="s">
        <v>4144</v>
      </c>
      <c r="F1711" s="16">
        <v>36661856</v>
      </c>
      <c r="G1711" s="16" t="s">
        <v>3974</v>
      </c>
      <c r="H1711" s="17">
        <v>40.6</v>
      </c>
      <c r="I1711" s="102">
        <v>1</v>
      </c>
      <c r="J1711" s="121"/>
    </row>
    <row r="1712" spans="1:10" ht="13.2">
      <c r="A1712" s="16" t="s">
        <v>1963</v>
      </c>
      <c r="B1712" s="16">
        <v>22192095</v>
      </c>
      <c r="C1712" s="16">
        <v>95256325</v>
      </c>
      <c r="D1712" s="19">
        <v>44310</v>
      </c>
      <c r="E1712" s="16" t="s">
        <v>4145</v>
      </c>
      <c r="F1712" s="16">
        <v>36661856</v>
      </c>
      <c r="G1712" s="16" t="s">
        <v>3974</v>
      </c>
      <c r="H1712" s="17">
        <v>122.75</v>
      </c>
      <c r="I1712" s="102">
        <v>1</v>
      </c>
      <c r="J1712" s="121"/>
    </row>
    <row r="1713" spans="1:10" ht="20.399999999999999">
      <c r="A1713" s="16" t="s">
        <v>1963</v>
      </c>
      <c r="B1713" s="16">
        <v>22192095</v>
      </c>
      <c r="C1713" s="16">
        <v>554898</v>
      </c>
      <c r="D1713" s="19">
        <v>44331</v>
      </c>
      <c r="E1713" s="16" t="s">
        <v>4146</v>
      </c>
      <c r="F1713" s="16">
        <v>47240458</v>
      </c>
      <c r="G1713" s="16" t="s">
        <v>4147</v>
      </c>
      <c r="H1713" s="17">
        <v>136.1</v>
      </c>
      <c r="I1713" s="102">
        <v>1</v>
      </c>
      <c r="J1713" s="121"/>
    </row>
    <row r="1714" spans="1:10" ht="13.2">
      <c r="A1714" s="16" t="s">
        <v>1963</v>
      </c>
      <c r="B1714" s="16">
        <v>22192095</v>
      </c>
      <c r="C1714" s="16">
        <v>2021000007</v>
      </c>
      <c r="D1714" s="19">
        <v>44344</v>
      </c>
      <c r="E1714" s="16" t="s">
        <v>4148</v>
      </c>
      <c r="F1714" s="16">
        <v>44593805</v>
      </c>
      <c r="G1714" s="16" t="s">
        <v>4149</v>
      </c>
      <c r="H1714" s="17">
        <v>380</v>
      </c>
      <c r="I1714" s="102">
        <v>1</v>
      </c>
      <c r="J1714" s="121"/>
    </row>
    <row r="1715" spans="1:10" ht="13.2">
      <c r="A1715" s="16" t="s">
        <v>1963</v>
      </c>
      <c r="B1715" s="16">
        <v>22192095</v>
      </c>
      <c r="C1715" s="16">
        <v>96022332</v>
      </c>
      <c r="D1715" s="19">
        <v>44366</v>
      </c>
      <c r="E1715" s="16" t="s">
        <v>4150</v>
      </c>
      <c r="F1715" s="16">
        <v>36661856</v>
      </c>
      <c r="G1715" s="16" t="s">
        <v>3974</v>
      </c>
      <c r="H1715" s="17">
        <v>39.4</v>
      </c>
      <c r="I1715" s="102">
        <v>1</v>
      </c>
      <c r="J1715" s="121"/>
    </row>
    <row r="1716" spans="1:10" ht="13.2">
      <c r="A1716" s="16" t="s">
        <v>1963</v>
      </c>
      <c r="B1716" s="16">
        <v>22192095</v>
      </c>
      <c r="C1716" s="16">
        <v>2021000010</v>
      </c>
      <c r="D1716" s="19">
        <v>44379</v>
      </c>
      <c r="E1716" s="16" t="s">
        <v>4151</v>
      </c>
      <c r="F1716" s="16">
        <v>44593805</v>
      </c>
      <c r="G1716" s="16" t="s">
        <v>4149</v>
      </c>
      <c r="H1716" s="17">
        <v>380</v>
      </c>
      <c r="I1716" s="102">
        <v>1</v>
      </c>
      <c r="J1716" s="121"/>
    </row>
    <row r="1717" spans="1:10" ht="13.2">
      <c r="A1717" s="16" t="s">
        <v>1963</v>
      </c>
      <c r="B1717" s="16">
        <v>22192095</v>
      </c>
      <c r="C1717" s="16">
        <v>96025498</v>
      </c>
      <c r="D1717" s="19">
        <v>44401</v>
      </c>
      <c r="E1717" s="16" t="s">
        <v>4152</v>
      </c>
      <c r="F1717" s="16">
        <v>36661856</v>
      </c>
      <c r="G1717" s="16" t="s">
        <v>3974</v>
      </c>
      <c r="H1717" s="17">
        <v>37.700000000000003</v>
      </c>
      <c r="I1717" s="102">
        <v>1</v>
      </c>
      <c r="J1717" s="121"/>
    </row>
    <row r="1718" spans="1:10" ht="13.2">
      <c r="A1718" s="16" t="s">
        <v>1963</v>
      </c>
      <c r="B1718" s="16">
        <v>22192095</v>
      </c>
      <c r="C1718" s="16">
        <v>96025868</v>
      </c>
      <c r="D1718" s="19">
        <v>44405</v>
      </c>
      <c r="E1718" s="16" t="s">
        <v>4144</v>
      </c>
      <c r="F1718" s="16">
        <v>36661856</v>
      </c>
      <c r="G1718" s="16" t="s">
        <v>3974</v>
      </c>
      <c r="H1718" s="17">
        <v>29.9</v>
      </c>
      <c r="I1718" s="102">
        <v>1</v>
      </c>
      <c r="J1718" s="121"/>
    </row>
    <row r="1719" spans="1:10" ht="20.399999999999999">
      <c r="A1719" s="16" t="s">
        <v>1963</v>
      </c>
      <c r="B1719" s="16">
        <v>22192095</v>
      </c>
      <c r="C1719" s="16">
        <v>473623</v>
      </c>
      <c r="D1719" s="19">
        <v>44408</v>
      </c>
      <c r="E1719" s="16" t="s">
        <v>4144</v>
      </c>
      <c r="F1719" s="16" t="s">
        <v>3068</v>
      </c>
      <c r="G1719" s="16" t="s">
        <v>4153</v>
      </c>
      <c r="H1719" s="17">
        <v>41.99</v>
      </c>
      <c r="I1719" s="102">
        <v>1</v>
      </c>
      <c r="J1719" s="121"/>
    </row>
    <row r="1720" spans="1:10" ht="30.6">
      <c r="A1720" s="16" t="s">
        <v>1963</v>
      </c>
      <c r="B1720" s="16">
        <v>22192095</v>
      </c>
      <c r="C1720" s="16">
        <v>118014</v>
      </c>
      <c r="D1720" s="19">
        <v>44408</v>
      </c>
      <c r="E1720" s="16" t="s">
        <v>4154</v>
      </c>
      <c r="F1720" s="16" t="s">
        <v>3058</v>
      </c>
      <c r="G1720" s="16" t="s">
        <v>4155</v>
      </c>
      <c r="H1720" s="17">
        <v>249.08</v>
      </c>
      <c r="I1720" s="102">
        <v>1</v>
      </c>
      <c r="J1720" s="121"/>
    </row>
    <row r="1721" spans="1:10" ht="20.399999999999999">
      <c r="A1721" s="16" t="s">
        <v>1963</v>
      </c>
      <c r="B1721" s="16">
        <v>22192095</v>
      </c>
      <c r="C1721" s="16">
        <v>16267</v>
      </c>
      <c r="D1721" s="19">
        <v>44408</v>
      </c>
      <c r="E1721" s="16" t="s">
        <v>4156</v>
      </c>
      <c r="F1721" s="16" t="s">
        <v>4157</v>
      </c>
      <c r="G1721" s="16" t="s">
        <v>4158</v>
      </c>
      <c r="H1721" s="17">
        <v>55</v>
      </c>
      <c r="I1721" s="102">
        <v>1</v>
      </c>
      <c r="J1721" s="121"/>
    </row>
    <row r="1722" spans="1:10" ht="20.399999999999999">
      <c r="A1722" s="16" t="s">
        <v>1963</v>
      </c>
      <c r="B1722" s="16">
        <v>22192095</v>
      </c>
      <c r="C1722" s="16">
        <v>128984</v>
      </c>
      <c r="D1722" s="19">
        <v>44450</v>
      </c>
      <c r="E1722" s="16" t="s">
        <v>4159</v>
      </c>
      <c r="F1722" s="16" t="s">
        <v>3058</v>
      </c>
      <c r="G1722" s="16" t="s">
        <v>4155</v>
      </c>
      <c r="H1722" s="17">
        <v>16.989999999999998</v>
      </c>
      <c r="I1722" s="102">
        <v>1</v>
      </c>
      <c r="J1722" s="121"/>
    </row>
    <row r="1723" spans="1:10" ht="20.399999999999999">
      <c r="A1723" s="16" t="s">
        <v>1963</v>
      </c>
      <c r="B1723" s="16">
        <v>22192095</v>
      </c>
      <c r="C1723" s="16">
        <v>28325</v>
      </c>
      <c r="D1723" s="19">
        <v>44450</v>
      </c>
      <c r="E1723" s="16" t="s">
        <v>4160</v>
      </c>
      <c r="F1723" s="16" t="s">
        <v>4157</v>
      </c>
      <c r="G1723" s="16" t="s">
        <v>4158</v>
      </c>
      <c r="H1723" s="17">
        <v>32</v>
      </c>
      <c r="I1723" s="102">
        <v>1</v>
      </c>
      <c r="J1723" s="121"/>
    </row>
    <row r="1724" spans="1:10" ht="20.399999999999999">
      <c r="A1724" s="16" t="s">
        <v>1963</v>
      </c>
      <c r="B1724" s="16">
        <v>22192095</v>
      </c>
      <c r="C1724" s="16">
        <v>128990</v>
      </c>
      <c r="D1724" s="19">
        <v>44450</v>
      </c>
      <c r="E1724" s="16" t="s">
        <v>4161</v>
      </c>
      <c r="F1724" s="16" t="s">
        <v>3058</v>
      </c>
      <c r="G1724" s="16" t="s">
        <v>4155</v>
      </c>
      <c r="H1724" s="17">
        <v>91.98</v>
      </c>
      <c r="I1724" s="102">
        <v>1</v>
      </c>
      <c r="J1724" s="121"/>
    </row>
    <row r="1725" spans="1:10" ht="20.399999999999999">
      <c r="A1725" s="16" t="s">
        <v>1963</v>
      </c>
      <c r="B1725" s="16">
        <v>22192095</v>
      </c>
      <c r="C1725" s="16">
        <v>132401</v>
      </c>
      <c r="D1725" s="19">
        <v>44466</v>
      </c>
      <c r="E1725" s="16" t="s">
        <v>4162</v>
      </c>
      <c r="F1725" s="16" t="s">
        <v>3058</v>
      </c>
      <c r="G1725" s="16" t="s">
        <v>4155</v>
      </c>
      <c r="H1725" s="17">
        <v>261.91000000000003</v>
      </c>
      <c r="I1725" s="102">
        <v>1</v>
      </c>
      <c r="J1725" s="121"/>
    </row>
    <row r="1726" spans="1:10" ht="13.2">
      <c r="A1726" s="16" t="s">
        <v>1963</v>
      </c>
      <c r="B1726" s="16">
        <v>22192095</v>
      </c>
      <c r="C1726" s="16">
        <v>486</v>
      </c>
      <c r="D1726" s="19">
        <v>44469</v>
      </c>
      <c r="E1726" s="16" t="s">
        <v>4163</v>
      </c>
      <c r="F1726" s="16">
        <v>52065031</v>
      </c>
      <c r="G1726" s="16" t="s">
        <v>4164</v>
      </c>
      <c r="H1726" s="17">
        <v>50</v>
      </c>
      <c r="I1726" s="102">
        <v>1</v>
      </c>
      <c r="J1726" s="121"/>
    </row>
    <row r="1727" spans="1:10" ht="13.2">
      <c r="A1727" s="16" t="s">
        <v>1963</v>
      </c>
      <c r="B1727" s="16"/>
      <c r="C1727" s="16"/>
      <c r="D1727" s="19"/>
      <c r="E1727" s="16" t="s">
        <v>1940</v>
      </c>
      <c r="F1727" s="16" t="s">
        <v>4165</v>
      </c>
      <c r="G1727" s="16" t="s">
        <v>4166</v>
      </c>
      <c r="H1727" s="17"/>
      <c r="I1727" s="102">
        <v>1</v>
      </c>
      <c r="J1727" s="121"/>
    </row>
    <row r="1728" spans="1:10" ht="13.2">
      <c r="A1728" s="16" t="s">
        <v>1963</v>
      </c>
      <c r="B1728" s="16">
        <v>22192096</v>
      </c>
      <c r="C1728" s="16">
        <v>210278</v>
      </c>
      <c r="D1728" s="19">
        <v>44326</v>
      </c>
      <c r="E1728" s="16" t="s">
        <v>4167</v>
      </c>
      <c r="F1728" s="16">
        <v>50159445</v>
      </c>
      <c r="G1728" s="16" t="s">
        <v>4168</v>
      </c>
      <c r="H1728" s="17">
        <v>2009</v>
      </c>
      <c r="I1728" s="102">
        <v>1</v>
      </c>
      <c r="J1728" s="121"/>
    </row>
    <row r="1729" spans="1:10" ht="13.2">
      <c r="A1729" s="16" t="s">
        <v>1963</v>
      </c>
      <c r="B1729" s="16"/>
      <c r="C1729" s="16"/>
      <c r="D1729" s="19"/>
      <c r="E1729" s="16" t="s">
        <v>1940</v>
      </c>
      <c r="F1729" s="16" t="s">
        <v>4169</v>
      </c>
      <c r="G1729" s="16" t="s">
        <v>4170</v>
      </c>
      <c r="H1729" s="17"/>
      <c r="I1729" s="102">
        <v>1</v>
      </c>
      <c r="J1729" s="121"/>
    </row>
    <row r="1730" spans="1:10" ht="13.2">
      <c r="A1730" s="16" t="s">
        <v>1963</v>
      </c>
      <c r="B1730" s="16">
        <v>22192097</v>
      </c>
      <c r="C1730" s="16">
        <v>22021</v>
      </c>
      <c r="D1730" s="19">
        <v>44295</v>
      </c>
      <c r="E1730" s="16" t="s">
        <v>4171</v>
      </c>
      <c r="F1730" s="16">
        <v>37861590</v>
      </c>
      <c r="G1730" s="16" t="s">
        <v>4172</v>
      </c>
      <c r="H1730" s="17">
        <v>2009</v>
      </c>
      <c r="I1730" s="102">
        <v>1</v>
      </c>
      <c r="J1730" s="121"/>
    </row>
    <row r="1731" spans="1:10" ht="13.2">
      <c r="A1731" s="16" t="s">
        <v>1963</v>
      </c>
      <c r="B1731" s="16"/>
      <c r="C1731" s="16"/>
      <c r="D1731" s="19"/>
      <c r="E1731" s="16" t="s">
        <v>1940</v>
      </c>
      <c r="F1731" s="16" t="s">
        <v>4173</v>
      </c>
      <c r="G1731" s="16" t="s">
        <v>4174</v>
      </c>
      <c r="H1731" s="17"/>
      <c r="I1731" s="102">
        <v>1</v>
      </c>
      <c r="J1731" s="121"/>
    </row>
    <row r="1732" spans="1:10" ht="13.2">
      <c r="A1732" s="16" t="s">
        <v>1963</v>
      </c>
      <c r="B1732" s="16">
        <v>22192098</v>
      </c>
      <c r="C1732" s="16">
        <v>2105005</v>
      </c>
      <c r="D1732" s="19">
        <v>44375</v>
      </c>
      <c r="E1732" s="16" t="s">
        <v>4175</v>
      </c>
      <c r="F1732" s="16">
        <v>50780310</v>
      </c>
      <c r="G1732" s="16" t="s">
        <v>4176</v>
      </c>
      <c r="H1732" s="17">
        <v>89</v>
      </c>
      <c r="I1732" s="102">
        <v>1</v>
      </c>
      <c r="J1732" s="121"/>
    </row>
    <row r="1733" spans="1:10" ht="20.399999999999999">
      <c r="A1733" s="16" t="s">
        <v>1963</v>
      </c>
      <c r="B1733" s="16">
        <v>22192098</v>
      </c>
      <c r="C1733" s="16">
        <v>20210001</v>
      </c>
      <c r="D1733" s="19">
        <v>44375</v>
      </c>
      <c r="E1733" s="16" t="s">
        <v>4177</v>
      </c>
      <c r="F1733" s="16">
        <v>50722115</v>
      </c>
      <c r="G1733" s="16" t="s">
        <v>4178</v>
      </c>
      <c r="H1733" s="17">
        <v>358.08</v>
      </c>
      <c r="I1733" s="102">
        <v>1</v>
      </c>
      <c r="J1733" s="121"/>
    </row>
    <row r="1734" spans="1:10" ht="20.399999999999999">
      <c r="A1734" s="16" t="s">
        <v>1963</v>
      </c>
      <c r="B1734" s="16">
        <v>22192098</v>
      </c>
      <c r="C1734" s="16" t="s">
        <v>4179</v>
      </c>
      <c r="D1734" s="19">
        <v>44384</v>
      </c>
      <c r="E1734" s="16" t="s">
        <v>4180</v>
      </c>
      <c r="F1734" s="16">
        <v>36740624</v>
      </c>
      <c r="G1734" s="16" t="s">
        <v>4181</v>
      </c>
      <c r="H1734" s="17">
        <v>85.96</v>
      </c>
      <c r="I1734" s="102">
        <v>1</v>
      </c>
      <c r="J1734" s="121"/>
    </row>
    <row r="1735" spans="1:10" ht="13.2">
      <c r="A1735" s="16" t="s">
        <v>1963</v>
      </c>
      <c r="B1735" s="16">
        <v>22192098</v>
      </c>
      <c r="C1735" s="16">
        <v>2100080724</v>
      </c>
      <c r="D1735" s="19">
        <v>44384</v>
      </c>
      <c r="E1735" s="16" t="s">
        <v>4182</v>
      </c>
      <c r="F1735" s="16">
        <v>26904241</v>
      </c>
      <c r="G1735" s="16" t="s">
        <v>4183</v>
      </c>
      <c r="H1735" s="17">
        <v>166.9</v>
      </c>
      <c r="I1735" s="102">
        <v>1</v>
      </c>
      <c r="J1735" s="121"/>
    </row>
    <row r="1736" spans="1:10" ht="13.2">
      <c r="A1736" s="16" t="s">
        <v>1963</v>
      </c>
      <c r="B1736" s="16">
        <v>22192098</v>
      </c>
      <c r="C1736" s="16">
        <v>32239</v>
      </c>
      <c r="D1736" s="19">
        <v>44368</v>
      </c>
      <c r="E1736" s="16" t="s">
        <v>4184</v>
      </c>
      <c r="F1736" s="16">
        <v>8822465</v>
      </c>
      <c r="G1736" s="16" t="s">
        <v>4185</v>
      </c>
      <c r="H1736" s="17">
        <v>100.52</v>
      </c>
      <c r="I1736" s="102">
        <v>1</v>
      </c>
      <c r="J1736" s="121"/>
    </row>
    <row r="1737" spans="1:10" ht="13.2">
      <c r="A1737" s="16" t="s">
        <v>1963</v>
      </c>
      <c r="B1737" s="16">
        <v>22192098</v>
      </c>
      <c r="C1737" s="16">
        <v>20210002</v>
      </c>
      <c r="D1737" s="19">
        <v>44414</v>
      </c>
      <c r="E1737" s="16" t="s">
        <v>4186</v>
      </c>
      <c r="F1737" s="16">
        <v>50722115</v>
      </c>
      <c r="G1737" s="16" t="s">
        <v>4178</v>
      </c>
      <c r="H1737" s="17">
        <v>405</v>
      </c>
      <c r="I1737" s="102">
        <v>1</v>
      </c>
      <c r="J1737" s="121"/>
    </row>
    <row r="1738" spans="1:10" ht="13.2">
      <c r="A1738" s="16" t="s">
        <v>1963</v>
      </c>
      <c r="B1738" s="16">
        <v>22192098</v>
      </c>
      <c r="C1738" s="16">
        <v>2108005</v>
      </c>
      <c r="D1738" s="19">
        <v>44434</v>
      </c>
      <c r="E1738" s="16" t="s">
        <v>4175</v>
      </c>
      <c r="F1738" s="16">
        <v>50780310</v>
      </c>
      <c r="G1738" s="16" t="s">
        <v>4176</v>
      </c>
      <c r="H1738" s="17">
        <v>89</v>
      </c>
      <c r="I1738" s="102">
        <v>1</v>
      </c>
      <c r="J1738" s="121"/>
    </row>
    <row r="1739" spans="1:10" ht="20.399999999999999">
      <c r="A1739" s="16" t="s">
        <v>1963</v>
      </c>
      <c r="B1739" s="16">
        <v>22192098</v>
      </c>
      <c r="C1739" s="16">
        <v>20210003</v>
      </c>
      <c r="D1739" s="19">
        <v>44446</v>
      </c>
      <c r="E1739" s="16" t="s">
        <v>4177</v>
      </c>
      <c r="F1739" s="16">
        <v>50722115</v>
      </c>
      <c r="G1739" s="16" t="s">
        <v>4178</v>
      </c>
      <c r="H1739" s="17">
        <v>400.64</v>
      </c>
      <c r="I1739" s="102">
        <v>1</v>
      </c>
      <c r="J1739" s="121"/>
    </row>
    <row r="1740" spans="1:10" ht="13.2">
      <c r="A1740" s="16" t="s">
        <v>1963</v>
      </c>
      <c r="B1740" s="16">
        <v>22192098</v>
      </c>
      <c r="C1740" s="16">
        <v>2109008</v>
      </c>
      <c r="D1740" s="19">
        <v>44460</v>
      </c>
      <c r="E1740" s="16" t="s">
        <v>4187</v>
      </c>
      <c r="F1740" s="16">
        <v>50780310</v>
      </c>
      <c r="G1740" s="16" t="s">
        <v>4176</v>
      </c>
      <c r="H1740" s="17">
        <v>178</v>
      </c>
      <c r="I1740" s="102">
        <v>1</v>
      </c>
      <c r="J1740" s="121"/>
    </row>
    <row r="1741" spans="1:10" ht="13.2">
      <c r="A1741" s="16" t="s">
        <v>1963</v>
      </c>
      <c r="B1741" s="16">
        <v>22192098</v>
      </c>
      <c r="C1741" s="16">
        <v>20806</v>
      </c>
      <c r="D1741" s="19">
        <v>44473</v>
      </c>
      <c r="E1741" s="16" t="s">
        <v>4188</v>
      </c>
      <c r="F1741" s="16">
        <v>47089547</v>
      </c>
      <c r="G1741" s="16" t="s">
        <v>4189</v>
      </c>
      <c r="H1741" s="17">
        <v>135.9</v>
      </c>
      <c r="I1741" s="102">
        <v>1</v>
      </c>
      <c r="J1741" s="121"/>
    </row>
    <row r="1742" spans="1:10" ht="13.2">
      <c r="A1742" s="16" t="s">
        <v>1963</v>
      </c>
      <c r="B1742" s="16"/>
      <c r="C1742" s="16"/>
      <c r="D1742" s="19"/>
      <c r="E1742" s="16" t="s">
        <v>1940</v>
      </c>
      <c r="F1742" s="16" t="s">
        <v>4190</v>
      </c>
      <c r="G1742" s="16" t="s">
        <v>4191</v>
      </c>
      <c r="H1742" s="17"/>
      <c r="I1742" s="102">
        <v>1</v>
      </c>
      <c r="J1742" s="121"/>
    </row>
    <row r="1743" spans="1:10" ht="13.2">
      <c r="A1743" s="16" t="s">
        <v>1963</v>
      </c>
      <c r="B1743" s="16">
        <v>22192100</v>
      </c>
      <c r="C1743" s="16" t="s">
        <v>4192</v>
      </c>
      <c r="D1743" s="19">
        <v>44361</v>
      </c>
      <c r="E1743" s="16" t="s">
        <v>4193</v>
      </c>
      <c r="F1743" s="16">
        <v>36779334</v>
      </c>
      <c r="G1743" s="16" t="s">
        <v>4194</v>
      </c>
      <c r="H1743" s="17">
        <v>285.12</v>
      </c>
      <c r="I1743" s="102">
        <v>1</v>
      </c>
      <c r="J1743" s="121"/>
    </row>
    <row r="1744" spans="1:10" ht="13.2">
      <c r="A1744" s="16" t="s">
        <v>1963</v>
      </c>
      <c r="B1744" s="16">
        <v>22192100</v>
      </c>
      <c r="C1744" s="16" t="s">
        <v>4195</v>
      </c>
      <c r="D1744" s="19">
        <v>44363</v>
      </c>
      <c r="E1744" s="16" t="s">
        <v>4196</v>
      </c>
      <c r="F1744" s="16">
        <v>36779334</v>
      </c>
      <c r="G1744" s="16" t="s">
        <v>4194</v>
      </c>
      <c r="H1744" s="17">
        <v>375.98</v>
      </c>
      <c r="I1744" s="102">
        <v>1</v>
      </c>
      <c r="J1744" s="121"/>
    </row>
    <row r="1745" spans="1:10" ht="13.2">
      <c r="A1745" s="16" t="s">
        <v>1963</v>
      </c>
      <c r="B1745" s="16">
        <v>22192100</v>
      </c>
      <c r="C1745" s="16">
        <v>210304</v>
      </c>
      <c r="D1745" s="19">
        <v>44414</v>
      </c>
      <c r="E1745" s="16" t="s">
        <v>4197</v>
      </c>
      <c r="F1745" s="16">
        <v>14425238</v>
      </c>
      <c r="G1745" s="16" t="s">
        <v>4132</v>
      </c>
      <c r="H1745" s="17">
        <v>316.89999999999998</v>
      </c>
      <c r="I1745" s="102">
        <v>1</v>
      </c>
      <c r="J1745" s="121"/>
    </row>
    <row r="1746" spans="1:10" ht="13.2">
      <c r="A1746" s="16" t="s">
        <v>1963</v>
      </c>
      <c r="B1746" s="16">
        <v>22192100</v>
      </c>
      <c r="C1746" s="16" t="s">
        <v>4198</v>
      </c>
      <c r="D1746" s="19">
        <v>44477</v>
      </c>
      <c r="E1746" s="16" t="s">
        <v>4199</v>
      </c>
      <c r="F1746" s="16">
        <v>41114892</v>
      </c>
      <c r="G1746" s="16" t="s">
        <v>4200</v>
      </c>
      <c r="H1746" s="17">
        <v>780</v>
      </c>
      <c r="I1746" s="102">
        <v>1</v>
      </c>
      <c r="J1746" s="121"/>
    </row>
    <row r="1747" spans="1:10" ht="13.2">
      <c r="A1747" s="16" t="s">
        <v>1963</v>
      </c>
      <c r="B1747" s="16"/>
      <c r="C1747" s="16"/>
      <c r="D1747" s="19"/>
      <c r="E1747" s="16" t="s">
        <v>1940</v>
      </c>
      <c r="F1747" s="16" t="s">
        <v>4201</v>
      </c>
      <c r="G1747" s="16" t="s">
        <v>4202</v>
      </c>
      <c r="H1747" s="17"/>
      <c r="I1747" s="102">
        <v>1</v>
      </c>
      <c r="J1747" s="121"/>
    </row>
    <row r="1748" spans="1:10" ht="13.2">
      <c r="A1748" s="16" t="s">
        <v>1963</v>
      </c>
      <c r="B1748" s="16">
        <v>22192101</v>
      </c>
      <c r="C1748" s="16" t="s">
        <v>4203</v>
      </c>
      <c r="D1748" s="19">
        <v>44267</v>
      </c>
      <c r="E1748" s="16" t="s">
        <v>4204</v>
      </c>
      <c r="F1748" s="16">
        <v>47089547</v>
      </c>
      <c r="G1748" s="16" t="s">
        <v>4205</v>
      </c>
      <c r="H1748" s="17">
        <v>1208</v>
      </c>
      <c r="I1748" s="102">
        <v>1</v>
      </c>
      <c r="J1748" s="121"/>
    </row>
    <row r="1749" spans="1:10" ht="13.2">
      <c r="A1749" s="16" t="s">
        <v>1963</v>
      </c>
      <c r="B1749" s="16">
        <v>22192101</v>
      </c>
      <c r="C1749" s="16" t="s">
        <v>4206</v>
      </c>
      <c r="D1749" s="19">
        <v>44280</v>
      </c>
      <c r="E1749" s="16" t="s">
        <v>4207</v>
      </c>
      <c r="F1749" s="16">
        <v>47163526</v>
      </c>
      <c r="G1749" s="16" t="s">
        <v>4208</v>
      </c>
      <c r="H1749" s="17">
        <v>65.459999999999994</v>
      </c>
      <c r="I1749" s="102">
        <v>1</v>
      </c>
      <c r="J1749" s="121"/>
    </row>
    <row r="1750" spans="1:10" ht="13.2">
      <c r="A1750" s="16" t="s">
        <v>1963</v>
      </c>
      <c r="B1750" s="16">
        <v>22192101</v>
      </c>
      <c r="C1750" s="16">
        <v>48</v>
      </c>
      <c r="D1750" s="19">
        <v>44331</v>
      </c>
      <c r="E1750" s="16" t="s">
        <v>4209</v>
      </c>
      <c r="F1750" s="16">
        <v>47680571</v>
      </c>
      <c r="G1750" s="16" t="s">
        <v>4210</v>
      </c>
      <c r="H1750" s="17">
        <v>15</v>
      </c>
      <c r="I1750" s="102">
        <v>1</v>
      </c>
      <c r="J1750" s="121"/>
    </row>
    <row r="1751" spans="1:10" ht="13.2">
      <c r="A1751" s="16" t="s">
        <v>1963</v>
      </c>
      <c r="B1751" s="16">
        <v>22192101</v>
      </c>
      <c r="C1751" s="16" t="s">
        <v>4211</v>
      </c>
      <c r="D1751" s="19">
        <v>44332</v>
      </c>
      <c r="E1751" s="16" t="s">
        <v>4212</v>
      </c>
      <c r="F1751" s="16">
        <v>47680571</v>
      </c>
      <c r="G1751" s="16" t="s">
        <v>4210</v>
      </c>
      <c r="H1751" s="17">
        <v>20</v>
      </c>
      <c r="I1751" s="102">
        <v>1</v>
      </c>
      <c r="J1751" s="121"/>
    </row>
    <row r="1752" spans="1:10" ht="13.2">
      <c r="A1752" s="16" t="s">
        <v>1963</v>
      </c>
      <c r="B1752" s="16">
        <v>22192101</v>
      </c>
      <c r="C1752" s="16">
        <v>76</v>
      </c>
      <c r="D1752" s="19">
        <v>44337</v>
      </c>
      <c r="E1752" s="16" t="s">
        <v>4213</v>
      </c>
      <c r="F1752" s="16">
        <v>47680571</v>
      </c>
      <c r="G1752" s="16" t="s">
        <v>4210</v>
      </c>
      <c r="H1752" s="17">
        <v>16</v>
      </c>
      <c r="I1752" s="102">
        <v>1</v>
      </c>
      <c r="J1752" s="121"/>
    </row>
    <row r="1753" spans="1:10" ht="13.2">
      <c r="A1753" s="16" t="s">
        <v>1963</v>
      </c>
      <c r="B1753" s="16">
        <v>22192101</v>
      </c>
      <c r="C1753" s="16">
        <v>102</v>
      </c>
      <c r="D1753" s="19">
        <v>44346</v>
      </c>
      <c r="E1753" s="16" t="s">
        <v>4212</v>
      </c>
      <c r="F1753" s="16">
        <v>47680571</v>
      </c>
      <c r="G1753" s="16" t="s">
        <v>4210</v>
      </c>
      <c r="H1753" s="17">
        <v>20</v>
      </c>
      <c r="I1753" s="102">
        <v>1</v>
      </c>
      <c r="J1753" s="121"/>
    </row>
    <row r="1754" spans="1:10" ht="13.2">
      <c r="A1754" s="16" t="s">
        <v>1963</v>
      </c>
      <c r="B1754" s="16">
        <v>22192101</v>
      </c>
      <c r="C1754" s="16">
        <v>5</v>
      </c>
      <c r="D1754" s="19">
        <v>44348</v>
      </c>
      <c r="E1754" s="16" t="s">
        <v>4213</v>
      </c>
      <c r="F1754" s="16">
        <v>47680571</v>
      </c>
      <c r="G1754" s="16" t="s">
        <v>4210</v>
      </c>
      <c r="H1754" s="17">
        <v>16</v>
      </c>
      <c r="I1754" s="102">
        <v>1</v>
      </c>
      <c r="J1754" s="121"/>
    </row>
    <row r="1755" spans="1:10" ht="13.2">
      <c r="A1755" s="16" t="s">
        <v>1963</v>
      </c>
      <c r="B1755" s="16">
        <v>22192101</v>
      </c>
      <c r="C1755" s="16">
        <v>54</v>
      </c>
      <c r="D1755" s="19">
        <v>44363</v>
      </c>
      <c r="E1755" s="16" t="s">
        <v>4214</v>
      </c>
      <c r="F1755" s="16">
        <v>47680571</v>
      </c>
      <c r="G1755" s="16" t="s">
        <v>4210</v>
      </c>
      <c r="H1755" s="17">
        <v>16</v>
      </c>
      <c r="I1755" s="102">
        <v>1</v>
      </c>
      <c r="J1755" s="121"/>
    </row>
    <row r="1756" spans="1:10" ht="13.2">
      <c r="A1756" s="16" t="s">
        <v>1963</v>
      </c>
      <c r="B1756" s="16">
        <v>22192101</v>
      </c>
      <c r="C1756" s="16">
        <v>7</v>
      </c>
      <c r="D1756" s="19">
        <v>44380</v>
      </c>
      <c r="E1756" s="16" t="s">
        <v>4215</v>
      </c>
      <c r="F1756" s="16">
        <v>47680571</v>
      </c>
      <c r="G1756" s="16" t="s">
        <v>4210</v>
      </c>
      <c r="H1756" s="17">
        <v>15</v>
      </c>
      <c r="I1756" s="102">
        <v>1</v>
      </c>
      <c r="J1756" s="121"/>
    </row>
    <row r="1757" spans="1:10" ht="13.2">
      <c r="A1757" s="16" t="s">
        <v>1963</v>
      </c>
      <c r="B1757" s="16">
        <v>22192101</v>
      </c>
      <c r="C1757" s="16">
        <v>27</v>
      </c>
      <c r="D1757" s="19">
        <v>44383</v>
      </c>
      <c r="E1757" s="16" t="s">
        <v>4216</v>
      </c>
      <c r="F1757" s="16">
        <v>47680571</v>
      </c>
      <c r="G1757" s="16" t="s">
        <v>4210</v>
      </c>
      <c r="H1757" s="17">
        <v>18</v>
      </c>
      <c r="I1757" s="102">
        <v>1</v>
      </c>
      <c r="J1757" s="121"/>
    </row>
    <row r="1758" spans="1:10" ht="13.2">
      <c r="A1758" s="16" t="s">
        <v>1963</v>
      </c>
      <c r="B1758" s="16">
        <v>22192101</v>
      </c>
      <c r="C1758" s="16">
        <v>32</v>
      </c>
      <c r="D1758" s="19">
        <v>44385</v>
      </c>
      <c r="E1758" s="16" t="s">
        <v>4216</v>
      </c>
      <c r="F1758" s="16">
        <v>47680571</v>
      </c>
      <c r="G1758" s="16" t="s">
        <v>4210</v>
      </c>
      <c r="H1758" s="17">
        <v>18</v>
      </c>
      <c r="I1758" s="102">
        <v>1</v>
      </c>
      <c r="J1758" s="121"/>
    </row>
    <row r="1759" spans="1:10" ht="13.2">
      <c r="A1759" s="16" t="s">
        <v>1963</v>
      </c>
      <c r="B1759" s="16">
        <v>22192101</v>
      </c>
      <c r="C1759" s="16">
        <v>36</v>
      </c>
      <c r="D1759" s="19">
        <v>44386</v>
      </c>
      <c r="E1759" s="16" t="s">
        <v>4216</v>
      </c>
      <c r="F1759" s="16">
        <v>47680571</v>
      </c>
      <c r="G1759" s="16" t="s">
        <v>4210</v>
      </c>
      <c r="H1759" s="17">
        <v>18</v>
      </c>
      <c r="I1759" s="102">
        <v>1</v>
      </c>
      <c r="J1759" s="121"/>
    </row>
    <row r="1760" spans="1:10" ht="13.2">
      <c r="A1760" s="16" t="s">
        <v>1963</v>
      </c>
      <c r="B1760" s="16">
        <v>22192101</v>
      </c>
      <c r="C1760" s="16">
        <v>84</v>
      </c>
      <c r="D1760" s="19">
        <v>44396</v>
      </c>
      <c r="E1760" s="16" t="s">
        <v>4217</v>
      </c>
      <c r="F1760" s="16">
        <v>47680571</v>
      </c>
      <c r="G1760" s="16" t="s">
        <v>4210</v>
      </c>
      <c r="H1760" s="17">
        <v>84</v>
      </c>
      <c r="I1760" s="102">
        <v>1</v>
      </c>
      <c r="J1760" s="121"/>
    </row>
    <row r="1761" spans="1:10" ht="13.2">
      <c r="A1761" s="16" t="s">
        <v>1963</v>
      </c>
      <c r="B1761" s="16">
        <v>22192101</v>
      </c>
      <c r="C1761" s="16">
        <v>124</v>
      </c>
      <c r="D1761" s="19">
        <v>44404</v>
      </c>
      <c r="E1761" s="16" t="s">
        <v>4216</v>
      </c>
      <c r="F1761" s="16">
        <v>47680571</v>
      </c>
      <c r="G1761" s="16" t="s">
        <v>4210</v>
      </c>
      <c r="H1761" s="17">
        <v>24</v>
      </c>
      <c r="I1761" s="102">
        <v>1</v>
      </c>
      <c r="J1761" s="121"/>
    </row>
    <row r="1762" spans="1:10" ht="13.2">
      <c r="A1762" s="16" t="s">
        <v>1963</v>
      </c>
      <c r="B1762" s="16">
        <v>22192101</v>
      </c>
      <c r="C1762" s="16">
        <v>139</v>
      </c>
      <c r="D1762" s="19">
        <v>44406</v>
      </c>
      <c r="E1762" s="16" t="s">
        <v>4218</v>
      </c>
      <c r="F1762" s="16">
        <v>47680571</v>
      </c>
      <c r="G1762" s="16" t="s">
        <v>4210</v>
      </c>
      <c r="H1762" s="17">
        <v>16</v>
      </c>
      <c r="I1762" s="102">
        <v>1</v>
      </c>
      <c r="J1762" s="121"/>
    </row>
    <row r="1763" spans="1:10" ht="13.2">
      <c r="A1763" s="16" t="s">
        <v>1963</v>
      </c>
      <c r="B1763" s="16">
        <v>22192101</v>
      </c>
      <c r="C1763" s="16">
        <v>149</v>
      </c>
      <c r="D1763" s="19">
        <v>44408</v>
      </c>
      <c r="E1763" s="16" t="s">
        <v>4219</v>
      </c>
      <c r="F1763" s="16">
        <v>47680571</v>
      </c>
      <c r="G1763" s="16" t="s">
        <v>4210</v>
      </c>
      <c r="H1763" s="17">
        <v>15</v>
      </c>
      <c r="I1763" s="102">
        <v>1</v>
      </c>
      <c r="J1763" s="121"/>
    </row>
    <row r="1764" spans="1:10" ht="13.2">
      <c r="A1764" s="16" t="s">
        <v>1963</v>
      </c>
      <c r="B1764" s="16">
        <v>22192101</v>
      </c>
      <c r="C1764" s="16">
        <v>20</v>
      </c>
      <c r="D1764" s="19">
        <v>44412</v>
      </c>
      <c r="E1764" s="16" t="s">
        <v>4219</v>
      </c>
      <c r="F1764" s="16">
        <v>47680571</v>
      </c>
      <c r="G1764" s="16" t="s">
        <v>4210</v>
      </c>
      <c r="H1764" s="17">
        <v>15</v>
      </c>
      <c r="I1764" s="102">
        <v>1</v>
      </c>
      <c r="J1764" s="121"/>
    </row>
    <row r="1765" spans="1:10" ht="13.2">
      <c r="A1765" s="16" t="s">
        <v>1963</v>
      </c>
      <c r="B1765" s="16">
        <v>22192101</v>
      </c>
      <c r="C1765" s="16">
        <v>21</v>
      </c>
      <c r="D1765" s="19">
        <v>44413</v>
      </c>
      <c r="E1765" s="16" t="s">
        <v>4220</v>
      </c>
      <c r="F1765" s="16">
        <v>47680571</v>
      </c>
      <c r="G1765" s="16" t="s">
        <v>4210</v>
      </c>
      <c r="H1765" s="17">
        <v>30</v>
      </c>
      <c r="I1765" s="102">
        <v>1</v>
      </c>
      <c r="J1765" s="121"/>
    </row>
    <row r="1766" spans="1:10" ht="13.2">
      <c r="A1766" s="16" t="s">
        <v>1963</v>
      </c>
      <c r="B1766" s="16">
        <v>22192101</v>
      </c>
      <c r="C1766" s="16">
        <v>103</v>
      </c>
      <c r="D1766" s="19">
        <v>44426</v>
      </c>
      <c r="E1766" s="16" t="s">
        <v>4215</v>
      </c>
      <c r="F1766" s="16">
        <v>47680571</v>
      </c>
      <c r="G1766" s="16" t="s">
        <v>4210</v>
      </c>
      <c r="H1766" s="17">
        <v>24</v>
      </c>
      <c r="I1766" s="102">
        <v>1</v>
      </c>
      <c r="J1766" s="121"/>
    </row>
    <row r="1767" spans="1:10" ht="13.2">
      <c r="A1767" s="16" t="s">
        <v>1963</v>
      </c>
      <c r="B1767" s="16">
        <v>22192101</v>
      </c>
      <c r="C1767" s="16">
        <v>127</v>
      </c>
      <c r="D1767" s="19">
        <v>44432</v>
      </c>
      <c r="E1767" s="16" t="s">
        <v>4221</v>
      </c>
      <c r="F1767" s="16">
        <v>47680571</v>
      </c>
      <c r="G1767" s="16" t="s">
        <v>4210</v>
      </c>
      <c r="H1767" s="17">
        <v>20</v>
      </c>
      <c r="I1767" s="102">
        <v>1</v>
      </c>
      <c r="J1767" s="121"/>
    </row>
    <row r="1768" spans="1:10" ht="13.2">
      <c r="A1768" s="16" t="s">
        <v>1963</v>
      </c>
      <c r="B1768" s="16">
        <v>22192101</v>
      </c>
      <c r="C1768" s="16">
        <v>138</v>
      </c>
      <c r="D1768" s="19">
        <v>44437</v>
      </c>
      <c r="E1768" s="16" t="s">
        <v>4221</v>
      </c>
      <c r="F1768" s="16">
        <v>47680571</v>
      </c>
      <c r="G1768" s="16" t="s">
        <v>4210</v>
      </c>
      <c r="H1768" s="17">
        <v>20</v>
      </c>
      <c r="I1768" s="102">
        <v>1</v>
      </c>
      <c r="J1768" s="121"/>
    </row>
    <row r="1769" spans="1:10" ht="13.2">
      <c r="A1769" s="16" t="s">
        <v>1963</v>
      </c>
      <c r="B1769" s="16">
        <v>22192101</v>
      </c>
      <c r="C1769" s="16">
        <v>5</v>
      </c>
      <c r="D1769" s="19">
        <v>44441</v>
      </c>
      <c r="E1769" s="16" t="s">
        <v>4222</v>
      </c>
      <c r="F1769" s="16">
        <v>47680571</v>
      </c>
      <c r="G1769" s="16" t="s">
        <v>4210</v>
      </c>
      <c r="H1769" s="17">
        <v>30</v>
      </c>
      <c r="I1769" s="102">
        <v>1</v>
      </c>
      <c r="J1769" s="121"/>
    </row>
    <row r="1770" spans="1:10" ht="13.2">
      <c r="A1770" s="16" t="s">
        <v>1963</v>
      </c>
      <c r="B1770" s="16">
        <v>22192101</v>
      </c>
      <c r="C1770" s="16"/>
      <c r="D1770" s="19"/>
      <c r="E1770" s="16"/>
      <c r="F1770" s="16"/>
      <c r="G1770" s="16"/>
      <c r="H1770" s="17"/>
      <c r="I1770" s="102">
        <v>1</v>
      </c>
      <c r="J1770" s="121"/>
    </row>
    <row r="1771" spans="1:10" ht="13.2">
      <c r="A1771" s="16" t="s">
        <v>1963</v>
      </c>
      <c r="B1771" s="16">
        <v>22192101</v>
      </c>
      <c r="C1771" s="16" t="s">
        <v>4223</v>
      </c>
      <c r="D1771" s="19">
        <v>44446</v>
      </c>
      <c r="E1771" s="16" t="s">
        <v>4224</v>
      </c>
      <c r="F1771" s="16">
        <v>47163526</v>
      </c>
      <c r="G1771" s="16" t="s">
        <v>4208</v>
      </c>
      <c r="H1771" s="17">
        <v>205.54</v>
      </c>
      <c r="I1771" s="102">
        <v>1</v>
      </c>
      <c r="J1771" s="121"/>
    </row>
    <row r="1772" spans="1:10" ht="13.2">
      <c r="A1772" s="16" t="s">
        <v>1963</v>
      </c>
      <c r="B1772" s="16">
        <v>22192101</v>
      </c>
      <c r="C1772" s="16">
        <v>37</v>
      </c>
      <c r="D1772" s="19">
        <v>44453</v>
      </c>
      <c r="E1772" s="16" t="s">
        <v>4215</v>
      </c>
      <c r="F1772" s="16">
        <v>47680571</v>
      </c>
      <c r="G1772" s="16" t="s">
        <v>4210</v>
      </c>
      <c r="H1772" s="17">
        <v>16</v>
      </c>
      <c r="I1772" s="102">
        <v>1</v>
      </c>
      <c r="J1772" s="121"/>
    </row>
    <row r="1773" spans="1:10" ht="13.2">
      <c r="A1773" s="16" t="s">
        <v>1963</v>
      </c>
      <c r="B1773" s="16">
        <v>22192101</v>
      </c>
      <c r="C1773" s="16" t="s">
        <v>4225</v>
      </c>
      <c r="D1773" s="19">
        <v>44454</v>
      </c>
      <c r="E1773" s="16" t="s">
        <v>4226</v>
      </c>
      <c r="F1773" s="16">
        <v>47680571</v>
      </c>
      <c r="G1773" s="16" t="s">
        <v>4210</v>
      </c>
      <c r="H1773" s="17">
        <v>34</v>
      </c>
      <c r="I1773" s="102">
        <v>1</v>
      </c>
      <c r="J1773" s="121"/>
    </row>
    <row r="1774" spans="1:10" ht="13.2">
      <c r="A1774" s="16" t="s">
        <v>1963</v>
      </c>
      <c r="B1774" s="16">
        <v>22192101</v>
      </c>
      <c r="C1774" s="16" t="s">
        <v>4227</v>
      </c>
      <c r="D1774" s="19">
        <v>44455</v>
      </c>
      <c r="E1774" s="16" t="s">
        <v>4228</v>
      </c>
      <c r="F1774" s="16">
        <v>47680571</v>
      </c>
      <c r="G1774" s="16" t="s">
        <v>4210</v>
      </c>
      <c r="H1774" s="17">
        <v>18</v>
      </c>
      <c r="I1774" s="102">
        <v>1</v>
      </c>
      <c r="J1774" s="121"/>
    </row>
    <row r="1775" spans="1:10" ht="13.2">
      <c r="A1775" s="16" t="s">
        <v>1963</v>
      </c>
      <c r="B1775" s="16">
        <v>22192101</v>
      </c>
      <c r="C1775" s="16">
        <v>28</v>
      </c>
      <c r="D1775" s="19">
        <v>44451</v>
      </c>
      <c r="E1775" s="16" t="s">
        <v>4229</v>
      </c>
      <c r="F1775" s="16">
        <v>47680571</v>
      </c>
      <c r="G1775" s="16" t="s">
        <v>4210</v>
      </c>
      <c r="H1775" s="17">
        <v>12</v>
      </c>
      <c r="I1775" s="102">
        <v>1</v>
      </c>
      <c r="J1775" s="121"/>
    </row>
    <row r="1776" spans="1:10" ht="13.2">
      <c r="A1776" s="16" t="s">
        <v>1963</v>
      </c>
      <c r="B1776" s="16">
        <v>22192102</v>
      </c>
      <c r="C1776" s="16"/>
      <c r="D1776" s="19"/>
      <c r="E1776" s="16" t="s">
        <v>1940</v>
      </c>
      <c r="F1776" s="16" t="s">
        <v>4230</v>
      </c>
      <c r="G1776" s="16" t="s">
        <v>4231</v>
      </c>
      <c r="H1776" s="17"/>
      <c r="I1776" s="102">
        <v>1</v>
      </c>
      <c r="J1776" s="121"/>
    </row>
    <row r="1777" spans="1:10" ht="20.399999999999999">
      <c r="A1777" s="16" t="s">
        <v>1963</v>
      </c>
      <c r="B1777" s="16">
        <v>22192102</v>
      </c>
      <c r="C1777" s="16">
        <v>20052021</v>
      </c>
      <c r="D1777" s="19">
        <v>44336</v>
      </c>
      <c r="E1777" s="16" t="s">
        <v>4232</v>
      </c>
      <c r="F1777" s="16">
        <v>0</v>
      </c>
      <c r="G1777" s="16" t="s">
        <v>4233</v>
      </c>
      <c r="H1777" s="17">
        <v>1758</v>
      </c>
      <c r="I1777" s="102">
        <v>1</v>
      </c>
      <c r="J1777" s="121"/>
    </row>
    <row r="1778" spans="1:10" ht="20.399999999999999">
      <c r="A1778" s="16" t="s">
        <v>1963</v>
      </c>
      <c r="B1778" s="16"/>
      <c r="C1778" s="16"/>
      <c r="D1778" s="19"/>
      <c r="E1778" s="16" t="s">
        <v>1940</v>
      </c>
      <c r="F1778" s="16" t="s">
        <v>4234</v>
      </c>
      <c r="G1778" s="16" t="s">
        <v>4235</v>
      </c>
      <c r="H1778" s="17"/>
      <c r="I1778" s="102">
        <v>1</v>
      </c>
      <c r="J1778" s="121"/>
    </row>
    <row r="1779" spans="1:10" ht="13.2">
      <c r="A1779" s="16" t="s">
        <v>1963</v>
      </c>
      <c r="B1779" s="16">
        <v>22192103</v>
      </c>
      <c r="C1779" s="16">
        <v>20210330</v>
      </c>
      <c r="D1779" s="19">
        <v>44280</v>
      </c>
      <c r="E1779" s="16" t="s">
        <v>4236</v>
      </c>
      <c r="F1779" s="16">
        <v>36416738</v>
      </c>
      <c r="G1779" s="16" t="s">
        <v>2027</v>
      </c>
      <c r="H1779" s="17">
        <v>1758</v>
      </c>
      <c r="I1779" s="102">
        <v>1</v>
      </c>
      <c r="J1779" s="121"/>
    </row>
    <row r="1780" spans="1:10" ht="13.2">
      <c r="A1780" s="16" t="s">
        <v>1963</v>
      </c>
      <c r="B1780" s="16"/>
      <c r="C1780" s="16"/>
      <c r="D1780" s="19"/>
      <c r="E1780" s="16" t="s">
        <v>1940</v>
      </c>
      <c r="F1780" s="16" t="s">
        <v>4237</v>
      </c>
      <c r="G1780" s="16" t="s">
        <v>4238</v>
      </c>
      <c r="H1780" s="17"/>
      <c r="I1780" s="102">
        <v>1</v>
      </c>
      <c r="J1780" s="121"/>
    </row>
    <row r="1781" spans="1:10" ht="13.2">
      <c r="A1781" s="16" t="s">
        <v>1963</v>
      </c>
      <c r="B1781" s="16">
        <v>22192104</v>
      </c>
      <c r="C1781" s="16">
        <v>210005</v>
      </c>
      <c r="D1781" s="19">
        <v>44300</v>
      </c>
      <c r="E1781" s="16" t="s">
        <v>4239</v>
      </c>
      <c r="F1781" s="16">
        <v>52195244</v>
      </c>
      <c r="G1781" s="16" t="s">
        <v>4240</v>
      </c>
      <c r="H1781" s="17">
        <v>967</v>
      </c>
      <c r="I1781" s="102">
        <v>1</v>
      </c>
      <c r="J1781" s="121"/>
    </row>
    <row r="1782" spans="1:10" ht="13.2">
      <c r="A1782" s="16" t="s">
        <v>1963</v>
      </c>
      <c r="B1782" s="16">
        <v>22192104</v>
      </c>
      <c r="C1782" s="16">
        <v>210006</v>
      </c>
      <c r="D1782" s="19">
        <v>44300</v>
      </c>
      <c r="E1782" s="16" t="s">
        <v>4241</v>
      </c>
      <c r="F1782" s="16">
        <v>52195244</v>
      </c>
      <c r="G1782" s="16" t="s">
        <v>4240</v>
      </c>
      <c r="H1782" s="17">
        <v>540</v>
      </c>
      <c r="I1782" s="102">
        <v>1</v>
      </c>
      <c r="J1782" s="121"/>
    </row>
    <row r="1783" spans="1:10" ht="13.2">
      <c r="A1783" s="16" t="s">
        <v>1963</v>
      </c>
      <c r="B1783" s="16"/>
      <c r="C1783" s="16"/>
      <c r="D1783" s="19"/>
      <c r="E1783" s="16" t="s">
        <v>1940</v>
      </c>
      <c r="F1783" s="16" t="s">
        <v>4242</v>
      </c>
      <c r="G1783" s="16" t="s">
        <v>4243</v>
      </c>
      <c r="H1783" s="17"/>
      <c r="I1783" s="102">
        <v>1</v>
      </c>
      <c r="J1783" s="121"/>
    </row>
    <row r="1784" spans="1:10" ht="13.2">
      <c r="A1784" s="16" t="s">
        <v>1963</v>
      </c>
      <c r="B1784" s="16">
        <v>22192106</v>
      </c>
      <c r="C1784" s="16">
        <v>8512018</v>
      </c>
      <c r="D1784" s="19">
        <v>44322</v>
      </c>
      <c r="E1784" s="16" t="s">
        <v>4244</v>
      </c>
      <c r="F1784" s="16">
        <v>31754953</v>
      </c>
      <c r="G1784" s="16" t="s">
        <v>4245</v>
      </c>
      <c r="H1784" s="17">
        <v>600.94000000000005</v>
      </c>
      <c r="I1784" s="102">
        <v>1</v>
      </c>
      <c r="J1784" s="121"/>
    </row>
    <row r="1785" spans="1:10" ht="13.2">
      <c r="A1785" s="16" t="s">
        <v>1963</v>
      </c>
      <c r="B1785" s="16">
        <v>22192106</v>
      </c>
      <c r="C1785" s="16">
        <v>8652015</v>
      </c>
      <c r="D1785" s="19">
        <v>44322</v>
      </c>
      <c r="E1785" s="16" t="s">
        <v>4246</v>
      </c>
      <c r="F1785" s="16">
        <v>31780547</v>
      </c>
      <c r="G1785" s="16" t="s">
        <v>4247</v>
      </c>
      <c r="H1785" s="17">
        <v>201.54</v>
      </c>
      <c r="I1785" s="102">
        <v>1</v>
      </c>
      <c r="J1785" s="121"/>
    </row>
    <row r="1786" spans="1:10" ht="13.2">
      <c r="A1786" s="16" t="s">
        <v>1963</v>
      </c>
      <c r="B1786" s="16">
        <v>22192106</v>
      </c>
      <c r="C1786" s="16" t="s">
        <v>4248</v>
      </c>
      <c r="D1786" s="19">
        <v>44452</v>
      </c>
      <c r="E1786" s="16" t="s">
        <v>4249</v>
      </c>
      <c r="F1786" s="16">
        <v>46436928</v>
      </c>
      <c r="G1786" s="16" t="s">
        <v>4250</v>
      </c>
      <c r="H1786" s="17">
        <v>45</v>
      </c>
      <c r="I1786" s="102">
        <v>1</v>
      </c>
      <c r="J1786" s="121"/>
    </row>
    <row r="1787" spans="1:10" ht="13.2">
      <c r="A1787" s="16" t="s">
        <v>1963</v>
      </c>
      <c r="B1787" s="16">
        <v>22192106</v>
      </c>
      <c r="C1787" s="16">
        <v>552</v>
      </c>
      <c r="D1787" s="19">
        <v>44462</v>
      </c>
      <c r="E1787" s="16" t="s">
        <v>4251</v>
      </c>
      <c r="F1787" s="16">
        <v>35711019</v>
      </c>
      <c r="G1787" s="16" t="s">
        <v>4252</v>
      </c>
      <c r="H1787" s="17">
        <v>40</v>
      </c>
      <c r="I1787" s="102">
        <v>1</v>
      </c>
      <c r="J1787" s="121"/>
    </row>
    <row r="1788" spans="1:10" ht="13.2">
      <c r="A1788" s="16" t="s">
        <v>1963</v>
      </c>
      <c r="B1788" s="16">
        <v>22192106</v>
      </c>
      <c r="C1788" s="16">
        <v>8512018</v>
      </c>
      <c r="D1788" s="19">
        <v>44498</v>
      </c>
      <c r="E1788" s="16" t="s">
        <v>4253</v>
      </c>
      <c r="F1788" s="16">
        <v>31754953</v>
      </c>
      <c r="G1788" s="16" t="s">
        <v>4245</v>
      </c>
      <c r="H1788" s="17">
        <v>422.52</v>
      </c>
      <c r="I1788" s="102">
        <v>1</v>
      </c>
      <c r="J1788" s="121"/>
    </row>
    <row r="1789" spans="1:10" ht="20.399999999999999">
      <c r="A1789" s="16" t="s">
        <v>1963</v>
      </c>
      <c r="B1789" s="16"/>
      <c r="C1789" s="16"/>
      <c r="D1789" s="19"/>
      <c r="E1789" s="16" t="s">
        <v>1940</v>
      </c>
      <c r="F1789" s="16" t="s">
        <v>4254</v>
      </c>
      <c r="G1789" s="16" t="s">
        <v>4255</v>
      </c>
      <c r="H1789" s="17"/>
      <c r="I1789" s="102">
        <v>1</v>
      </c>
      <c r="J1789" s="121"/>
    </row>
    <row r="1790" spans="1:10" ht="13.2">
      <c r="A1790" s="16" t="s">
        <v>1963</v>
      </c>
      <c r="B1790" s="16">
        <v>22192107</v>
      </c>
      <c r="C1790" s="16">
        <v>20210318</v>
      </c>
      <c r="D1790" s="19">
        <v>44267</v>
      </c>
      <c r="E1790" s="16" t="s">
        <v>4256</v>
      </c>
      <c r="F1790" s="16">
        <v>36416738</v>
      </c>
      <c r="G1790" s="16" t="s">
        <v>4257</v>
      </c>
      <c r="H1790" s="17">
        <v>684.08</v>
      </c>
      <c r="I1790" s="102">
        <v>1</v>
      </c>
      <c r="J1790" s="121"/>
    </row>
    <row r="1791" spans="1:10" ht="13.2">
      <c r="A1791" s="16" t="s">
        <v>1963</v>
      </c>
      <c r="B1791" s="16">
        <v>22192107</v>
      </c>
      <c r="C1791" s="16">
        <v>12021021</v>
      </c>
      <c r="D1791" s="19">
        <v>44336</v>
      </c>
      <c r="E1791" s="16" t="s">
        <v>4258</v>
      </c>
      <c r="F1791" s="16">
        <v>47721081</v>
      </c>
      <c r="G1791" s="16" t="s">
        <v>4259</v>
      </c>
      <c r="H1791" s="17">
        <v>103</v>
      </c>
      <c r="I1791" s="102">
        <v>1</v>
      </c>
      <c r="J1791" s="121"/>
    </row>
    <row r="1792" spans="1:10" ht="13.2">
      <c r="A1792" s="16" t="s">
        <v>1963</v>
      </c>
      <c r="B1792" s="16">
        <v>22192107</v>
      </c>
      <c r="C1792" s="16" t="s">
        <v>4260</v>
      </c>
      <c r="D1792" s="19">
        <v>44362</v>
      </c>
      <c r="E1792" s="16" t="s">
        <v>4261</v>
      </c>
      <c r="F1792" s="16">
        <v>52828565</v>
      </c>
      <c r="G1792" s="16" t="s">
        <v>4262</v>
      </c>
      <c r="H1792" s="17">
        <v>100.84</v>
      </c>
      <c r="I1792" s="102">
        <v>1</v>
      </c>
      <c r="J1792" s="121"/>
    </row>
    <row r="1793" spans="1:10" ht="13.2">
      <c r="A1793" s="16" t="s">
        <v>1963</v>
      </c>
      <c r="B1793" s="16">
        <v>22192107</v>
      </c>
      <c r="C1793" s="16">
        <v>20210044</v>
      </c>
      <c r="D1793" s="19">
        <v>44362</v>
      </c>
      <c r="E1793" s="16" t="s">
        <v>4263</v>
      </c>
      <c r="F1793" s="16">
        <v>652067</v>
      </c>
      <c r="G1793" s="16" t="s">
        <v>4264</v>
      </c>
      <c r="H1793" s="17">
        <v>141.04</v>
      </c>
      <c r="I1793" s="102">
        <v>1</v>
      </c>
      <c r="J1793" s="121"/>
    </row>
    <row r="1794" spans="1:10" ht="13.2">
      <c r="A1794" s="16" t="s">
        <v>1963</v>
      </c>
      <c r="B1794" s="16">
        <v>22192107</v>
      </c>
      <c r="C1794" s="16">
        <v>20210054</v>
      </c>
      <c r="D1794" s="19">
        <v>44389</v>
      </c>
      <c r="E1794" s="16" t="s">
        <v>4265</v>
      </c>
      <c r="F1794" s="16">
        <v>652067</v>
      </c>
      <c r="G1794" s="16" t="s">
        <v>4264</v>
      </c>
      <c r="H1794" s="17">
        <v>112</v>
      </c>
      <c r="I1794" s="102">
        <v>1</v>
      </c>
      <c r="J1794" s="121"/>
    </row>
    <row r="1795" spans="1:10" ht="13.2">
      <c r="A1795" s="16" t="s">
        <v>1963</v>
      </c>
      <c r="B1795" s="16">
        <v>22192107</v>
      </c>
      <c r="C1795" s="16">
        <v>20210059</v>
      </c>
      <c r="D1795" s="19">
        <v>44412</v>
      </c>
      <c r="E1795" s="16" t="s">
        <v>4266</v>
      </c>
      <c r="F1795" s="16">
        <v>652067</v>
      </c>
      <c r="G1795" s="16" t="s">
        <v>4264</v>
      </c>
      <c r="H1795" s="17">
        <v>115.04</v>
      </c>
      <c r="I1795" s="102">
        <v>1</v>
      </c>
      <c r="J1795" s="121"/>
    </row>
    <row r="1796" spans="1:10" ht="13.2">
      <c r="A1796" s="16" t="s">
        <v>1963</v>
      </c>
      <c r="B1796" s="16" t="s">
        <v>4526</v>
      </c>
      <c r="C1796" s="16"/>
      <c r="D1796" s="19"/>
      <c r="E1796" s="16" t="s">
        <v>1940</v>
      </c>
      <c r="F1796" s="16" t="s">
        <v>4532</v>
      </c>
      <c r="G1796" s="16" t="s">
        <v>4531</v>
      </c>
      <c r="H1796" s="17"/>
      <c r="I1796" s="102">
        <v>1</v>
      </c>
      <c r="J1796" s="121"/>
    </row>
    <row r="1797" spans="1:10" ht="13.2">
      <c r="A1797" s="16" t="s">
        <v>1963</v>
      </c>
      <c r="B1797" s="16" t="s">
        <v>4526</v>
      </c>
      <c r="C1797" s="16">
        <v>2021007</v>
      </c>
      <c r="D1797" s="19">
        <v>44475</v>
      </c>
      <c r="E1797" s="16" t="s">
        <v>4527</v>
      </c>
      <c r="F1797" s="16">
        <v>46708693</v>
      </c>
      <c r="G1797" s="16" t="s">
        <v>4528</v>
      </c>
      <c r="H1797" s="17">
        <v>435.5</v>
      </c>
      <c r="I1797" s="102">
        <v>1</v>
      </c>
      <c r="J1797" s="121"/>
    </row>
    <row r="1798" spans="1:10" ht="30.6">
      <c r="A1798" s="16" t="s">
        <v>1963</v>
      </c>
      <c r="B1798" s="16" t="s">
        <v>4526</v>
      </c>
      <c r="C1798" s="16">
        <v>74210120</v>
      </c>
      <c r="D1798" s="19">
        <v>44420</v>
      </c>
      <c r="E1798" s="16" t="s">
        <v>4529</v>
      </c>
      <c r="F1798" s="16">
        <v>6223524</v>
      </c>
      <c r="G1798" s="16" t="s">
        <v>2478</v>
      </c>
      <c r="H1798" s="17">
        <v>378.85</v>
      </c>
      <c r="I1798" s="102">
        <v>1</v>
      </c>
      <c r="J1798" s="121"/>
    </row>
    <row r="1799" spans="1:10" ht="13.2">
      <c r="A1799" s="16" t="s">
        <v>1963</v>
      </c>
      <c r="B1799" s="16" t="s">
        <v>4526</v>
      </c>
      <c r="C1799" s="16">
        <v>2021001</v>
      </c>
      <c r="D1799" s="19">
        <v>44475</v>
      </c>
      <c r="E1799" s="16" t="s">
        <v>4530</v>
      </c>
      <c r="F1799" s="16">
        <v>46708693</v>
      </c>
      <c r="G1799" s="16" t="s">
        <v>4528</v>
      </c>
      <c r="H1799" s="17">
        <f>988-546.35</f>
        <v>441.65</v>
      </c>
      <c r="I1799" s="102">
        <v>1</v>
      </c>
      <c r="J1799" s="121"/>
    </row>
    <row r="1800" spans="1:10" ht="13.2">
      <c r="A1800" s="16" t="s">
        <v>1963</v>
      </c>
      <c r="B1800" s="16">
        <v>22192109</v>
      </c>
      <c r="C1800" s="16"/>
      <c r="D1800" s="19"/>
      <c r="E1800" s="16" t="s">
        <v>1940</v>
      </c>
      <c r="F1800" s="16" t="s">
        <v>4267</v>
      </c>
      <c r="G1800" s="16" t="s">
        <v>4268</v>
      </c>
      <c r="H1800" s="17"/>
      <c r="I1800" s="102">
        <v>1</v>
      </c>
      <c r="J1800" s="121"/>
    </row>
    <row r="1801" spans="1:10" ht="13.2">
      <c r="A1801" s="16" t="s">
        <v>1963</v>
      </c>
      <c r="B1801" s="16">
        <v>22192109</v>
      </c>
      <c r="C1801" s="16" t="s">
        <v>4269</v>
      </c>
      <c r="D1801" s="19" t="s">
        <v>4270</v>
      </c>
      <c r="E1801" s="16" t="s">
        <v>4271</v>
      </c>
      <c r="F1801" s="16" t="s">
        <v>4272</v>
      </c>
      <c r="G1801" s="16" t="s">
        <v>4273</v>
      </c>
      <c r="H1801" s="17">
        <v>100</v>
      </c>
      <c r="I1801" s="102">
        <v>1</v>
      </c>
      <c r="J1801" s="121"/>
    </row>
    <row r="1802" spans="1:10" ht="13.2">
      <c r="A1802" s="16" t="s">
        <v>1963</v>
      </c>
      <c r="B1802" s="16">
        <v>22192109</v>
      </c>
      <c r="C1802" s="16" t="s">
        <v>4274</v>
      </c>
      <c r="D1802" s="19" t="s">
        <v>4275</v>
      </c>
      <c r="E1802" s="16" t="s">
        <v>4271</v>
      </c>
      <c r="F1802" s="16" t="s">
        <v>4272</v>
      </c>
      <c r="G1802" s="16" t="s">
        <v>4273</v>
      </c>
      <c r="H1802" s="17">
        <v>100</v>
      </c>
      <c r="I1802" s="102">
        <v>1</v>
      </c>
      <c r="J1802" s="121"/>
    </row>
    <row r="1803" spans="1:10" ht="13.2">
      <c r="A1803" s="16" t="s">
        <v>1963</v>
      </c>
      <c r="B1803" s="16">
        <v>22192109</v>
      </c>
      <c r="C1803" s="16" t="s">
        <v>4276</v>
      </c>
      <c r="D1803" s="19" t="s">
        <v>4277</v>
      </c>
      <c r="E1803" s="16" t="s">
        <v>4271</v>
      </c>
      <c r="F1803" s="16" t="s">
        <v>4272</v>
      </c>
      <c r="G1803" s="16" t="s">
        <v>4273</v>
      </c>
      <c r="H1803" s="17">
        <v>100</v>
      </c>
      <c r="I1803" s="102">
        <v>1</v>
      </c>
      <c r="J1803" s="121"/>
    </row>
    <row r="1804" spans="1:10" ht="13.2">
      <c r="A1804" s="16" t="s">
        <v>1963</v>
      </c>
      <c r="B1804" s="16">
        <v>22192109</v>
      </c>
      <c r="C1804" s="16" t="s">
        <v>4278</v>
      </c>
      <c r="D1804" s="19" t="s">
        <v>4279</v>
      </c>
      <c r="E1804" s="16" t="s">
        <v>4280</v>
      </c>
      <c r="F1804" s="16" t="s">
        <v>4272</v>
      </c>
      <c r="G1804" s="16" t="s">
        <v>4273</v>
      </c>
      <c r="H1804" s="17">
        <v>100</v>
      </c>
      <c r="I1804" s="102">
        <v>1</v>
      </c>
      <c r="J1804" s="121"/>
    </row>
    <row r="1805" spans="1:10" ht="13.2">
      <c r="A1805" s="16" t="s">
        <v>1963</v>
      </c>
      <c r="B1805" s="16">
        <v>22192109</v>
      </c>
      <c r="C1805" s="16" t="s">
        <v>4281</v>
      </c>
      <c r="D1805" s="19" t="s">
        <v>4282</v>
      </c>
      <c r="E1805" s="16" t="s">
        <v>4280</v>
      </c>
      <c r="F1805" s="16" t="s">
        <v>4272</v>
      </c>
      <c r="G1805" s="16" t="s">
        <v>4273</v>
      </c>
      <c r="H1805" s="17">
        <v>100</v>
      </c>
      <c r="I1805" s="102">
        <v>1</v>
      </c>
      <c r="J1805" s="121"/>
    </row>
    <row r="1806" spans="1:10" ht="13.2">
      <c r="A1806" s="16" t="s">
        <v>1963</v>
      </c>
      <c r="B1806" s="16">
        <v>22192109</v>
      </c>
      <c r="C1806" s="16" t="s">
        <v>4283</v>
      </c>
      <c r="D1806" s="19" t="s">
        <v>4284</v>
      </c>
      <c r="E1806" s="16" t="s">
        <v>4280</v>
      </c>
      <c r="F1806" s="16" t="s">
        <v>4272</v>
      </c>
      <c r="G1806" s="16" t="s">
        <v>4273</v>
      </c>
      <c r="H1806" s="17">
        <v>100</v>
      </c>
      <c r="I1806" s="102">
        <v>1</v>
      </c>
      <c r="J1806" s="121"/>
    </row>
    <row r="1807" spans="1:10" ht="13.2">
      <c r="A1807" s="16" t="s">
        <v>1963</v>
      </c>
      <c r="B1807" s="16">
        <v>22192109</v>
      </c>
      <c r="C1807" s="16" t="s">
        <v>4285</v>
      </c>
      <c r="D1807" s="19" t="s">
        <v>4286</v>
      </c>
      <c r="E1807" s="16" t="s">
        <v>4280</v>
      </c>
      <c r="F1807" s="16" t="s">
        <v>4272</v>
      </c>
      <c r="G1807" s="16" t="s">
        <v>4273</v>
      </c>
      <c r="H1807" s="17">
        <v>100</v>
      </c>
      <c r="I1807" s="102">
        <v>1</v>
      </c>
      <c r="J1807" s="121"/>
    </row>
    <row r="1808" spans="1:10" ht="13.2">
      <c r="A1808" s="16" t="s">
        <v>1963</v>
      </c>
      <c r="B1808" s="16">
        <v>22192109</v>
      </c>
      <c r="C1808" s="16" t="s">
        <v>4278</v>
      </c>
      <c r="D1808" s="19" t="s">
        <v>4287</v>
      </c>
      <c r="E1808" s="16" t="s">
        <v>4288</v>
      </c>
      <c r="F1808" s="16" t="s">
        <v>4272</v>
      </c>
      <c r="G1808" s="16" t="s">
        <v>4273</v>
      </c>
      <c r="H1808" s="17">
        <v>100</v>
      </c>
      <c r="I1808" s="102">
        <v>1</v>
      </c>
      <c r="J1808" s="121"/>
    </row>
    <row r="1809" spans="1:10" ht="13.2">
      <c r="A1809" s="16" t="s">
        <v>1963</v>
      </c>
      <c r="B1809" s="16">
        <v>22192109</v>
      </c>
      <c r="C1809" s="16" t="s">
        <v>4289</v>
      </c>
      <c r="D1809" s="19" t="s">
        <v>4290</v>
      </c>
      <c r="E1809" s="16" t="s">
        <v>4288</v>
      </c>
      <c r="F1809" s="16" t="s">
        <v>4272</v>
      </c>
      <c r="G1809" s="16" t="s">
        <v>4273</v>
      </c>
      <c r="H1809" s="17">
        <v>100</v>
      </c>
      <c r="I1809" s="102">
        <v>1</v>
      </c>
      <c r="J1809" s="121"/>
    </row>
    <row r="1810" spans="1:10" ht="13.2">
      <c r="A1810" s="16" t="s">
        <v>1963</v>
      </c>
      <c r="B1810" s="16">
        <v>22192109</v>
      </c>
      <c r="C1810" s="16" t="s">
        <v>4276</v>
      </c>
      <c r="D1810" s="19" t="s">
        <v>4291</v>
      </c>
      <c r="E1810" s="16" t="s">
        <v>4288</v>
      </c>
      <c r="F1810" s="16" t="s">
        <v>4272</v>
      </c>
      <c r="G1810" s="16" t="s">
        <v>4273</v>
      </c>
      <c r="H1810" s="17">
        <v>50</v>
      </c>
      <c r="I1810" s="102">
        <v>1</v>
      </c>
      <c r="J1810" s="121"/>
    </row>
    <row r="1811" spans="1:10" ht="13.2">
      <c r="A1811" s="16" t="s">
        <v>1963</v>
      </c>
      <c r="B1811" s="16">
        <v>22192109</v>
      </c>
      <c r="C1811" s="16" t="s">
        <v>4292</v>
      </c>
      <c r="D1811" s="19" t="s">
        <v>4293</v>
      </c>
      <c r="E1811" s="16" t="s">
        <v>4288</v>
      </c>
      <c r="F1811" s="16" t="s">
        <v>4272</v>
      </c>
      <c r="G1811" s="16" t="s">
        <v>4273</v>
      </c>
      <c r="H1811" s="17">
        <v>50</v>
      </c>
      <c r="I1811" s="102">
        <v>1</v>
      </c>
      <c r="J1811" s="121"/>
    </row>
    <row r="1812" spans="1:10" ht="13.2">
      <c r="A1812" s="16" t="s">
        <v>1963</v>
      </c>
      <c r="B1812" s="16">
        <v>22192109</v>
      </c>
      <c r="C1812" s="16" t="s">
        <v>4294</v>
      </c>
      <c r="D1812" s="19" t="s">
        <v>4295</v>
      </c>
      <c r="E1812" s="16" t="s">
        <v>4288</v>
      </c>
      <c r="F1812" s="16" t="s">
        <v>4272</v>
      </c>
      <c r="G1812" s="16" t="s">
        <v>4273</v>
      </c>
      <c r="H1812" s="17">
        <v>50</v>
      </c>
      <c r="I1812" s="102">
        <v>1</v>
      </c>
      <c r="J1812" s="121"/>
    </row>
    <row r="1813" spans="1:10" ht="13.2">
      <c r="A1813" s="16" t="s">
        <v>1963</v>
      </c>
      <c r="B1813" s="16">
        <v>22192109</v>
      </c>
      <c r="C1813" s="16" t="s">
        <v>4296</v>
      </c>
      <c r="D1813" s="19" t="s">
        <v>4295</v>
      </c>
      <c r="E1813" s="16" t="s">
        <v>4288</v>
      </c>
      <c r="F1813" s="16" t="s">
        <v>4272</v>
      </c>
      <c r="G1813" s="16" t="s">
        <v>4273</v>
      </c>
      <c r="H1813" s="17">
        <v>56</v>
      </c>
      <c r="I1813" s="102">
        <v>1</v>
      </c>
      <c r="J1813" s="121"/>
    </row>
    <row r="1814" spans="1:10" ht="13.2">
      <c r="A1814" s="16" t="s">
        <v>1963</v>
      </c>
      <c r="B1814" s="16">
        <v>22192109</v>
      </c>
      <c r="C1814" s="16" t="s">
        <v>4297</v>
      </c>
      <c r="D1814" s="19" t="s">
        <v>4298</v>
      </c>
      <c r="E1814" s="16" t="s">
        <v>4288</v>
      </c>
      <c r="F1814" s="16" t="s">
        <v>4272</v>
      </c>
      <c r="G1814" s="16" t="s">
        <v>4273</v>
      </c>
      <c r="H1814" s="17">
        <v>100</v>
      </c>
      <c r="I1814" s="102">
        <v>1</v>
      </c>
      <c r="J1814" s="121"/>
    </row>
    <row r="1815" spans="1:10" ht="13.2">
      <c r="A1815" s="16" t="s">
        <v>1963</v>
      </c>
      <c r="B1815" s="16">
        <v>22192109</v>
      </c>
      <c r="C1815" s="16">
        <v>161</v>
      </c>
      <c r="D1815" s="19">
        <v>44400</v>
      </c>
      <c r="E1815" s="16" t="s">
        <v>4288</v>
      </c>
      <c r="F1815" s="16" t="s">
        <v>4272</v>
      </c>
      <c r="G1815" s="16" t="s">
        <v>4273</v>
      </c>
      <c r="H1815" s="17">
        <v>50</v>
      </c>
      <c r="I1815" s="102">
        <v>1</v>
      </c>
      <c r="J1815" s="121"/>
    </row>
    <row r="1816" spans="1:10" ht="13.2">
      <c r="A1816" s="16" t="s">
        <v>1963</v>
      </c>
      <c r="B1816" s="16"/>
      <c r="C1816" s="16"/>
      <c r="D1816" s="19"/>
      <c r="E1816" s="16" t="s">
        <v>1940</v>
      </c>
      <c r="F1816" s="16" t="s">
        <v>4299</v>
      </c>
      <c r="G1816" s="16" t="s">
        <v>4300</v>
      </c>
      <c r="H1816" s="17"/>
      <c r="I1816" s="102">
        <v>1</v>
      </c>
      <c r="J1816" s="121"/>
    </row>
    <row r="1817" spans="1:10" ht="13.2">
      <c r="A1817" s="16" t="s">
        <v>1963</v>
      </c>
      <c r="B1817" s="16">
        <v>22192110</v>
      </c>
      <c r="C1817" s="16" t="s">
        <v>4301</v>
      </c>
      <c r="D1817" s="19">
        <v>44215</v>
      </c>
      <c r="E1817" s="16" t="s">
        <v>4302</v>
      </c>
      <c r="F1817" s="16">
        <v>48001473</v>
      </c>
      <c r="G1817" s="16" t="s">
        <v>4303</v>
      </c>
      <c r="H1817" s="17">
        <v>224</v>
      </c>
      <c r="I1817" s="102">
        <v>1</v>
      </c>
      <c r="J1817" s="121"/>
    </row>
    <row r="1818" spans="1:10" ht="13.2">
      <c r="A1818" s="16" t="s">
        <v>1963</v>
      </c>
      <c r="B1818" s="16">
        <v>22192110</v>
      </c>
      <c r="C1818" s="16" t="s">
        <v>4304</v>
      </c>
      <c r="D1818" s="19">
        <v>44357</v>
      </c>
      <c r="E1818" s="16" t="s">
        <v>4305</v>
      </c>
      <c r="F1818" s="16">
        <v>48001473</v>
      </c>
      <c r="G1818" s="16" t="s">
        <v>4303</v>
      </c>
      <c r="H1818" s="17">
        <v>308</v>
      </c>
      <c r="I1818" s="102">
        <v>1</v>
      </c>
      <c r="J1818" s="121"/>
    </row>
    <row r="1819" spans="1:10" ht="13.2">
      <c r="A1819" s="16" t="s">
        <v>1963</v>
      </c>
      <c r="B1819" s="16">
        <v>22192110</v>
      </c>
      <c r="C1819" s="16" t="s">
        <v>4306</v>
      </c>
      <c r="D1819" s="19">
        <v>44387</v>
      </c>
      <c r="E1819" s="16" t="s">
        <v>4307</v>
      </c>
      <c r="F1819" s="16">
        <v>48001473</v>
      </c>
      <c r="G1819" s="16" t="s">
        <v>4303</v>
      </c>
      <c r="H1819" s="17">
        <v>308</v>
      </c>
      <c r="I1819" s="102">
        <v>1</v>
      </c>
      <c r="J1819" s="121"/>
    </row>
    <row r="1820" spans="1:10" ht="13.2">
      <c r="A1820" s="16" t="s">
        <v>1963</v>
      </c>
      <c r="B1820" s="16">
        <v>22192110</v>
      </c>
      <c r="C1820" s="16" t="s">
        <v>4308</v>
      </c>
      <c r="D1820" s="19">
        <v>44433</v>
      </c>
      <c r="E1820" s="16" t="s">
        <v>4309</v>
      </c>
      <c r="F1820" s="16">
        <v>48001473</v>
      </c>
      <c r="G1820" s="16" t="s">
        <v>4303</v>
      </c>
      <c r="H1820" s="17">
        <v>110</v>
      </c>
      <c r="I1820" s="102">
        <v>1</v>
      </c>
      <c r="J1820" s="121"/>
    </row>
    <row r="1821" spans="1:10" ht="13.2">
      <c r="A1821" s="16" t="s">
        <v>1963</v>
      </c>
      <c r="B1821" s="16">
        <v>22192110</v>
      </c>
      <c r="C1821" s="16" t="s">
        <v>4310</v>
      </c>
      <c r="D1821" s="19">
        <v>44487</v>
      </c>
      <c r="E1821" s="16" t="s">
        <v>4311</v>
      </c>
      <c r="F1821" s="16">
        <v>48001473</v>
      </c>
      <c r="G1821" s="16" t="s">
        <v>4303</v>
      </c>
      <c r="H1821" s="17">
        <v>306</v>
      </c>
      <c r="I1821" s="102">
        <v>1</v>
      </c>
      <c r="J1821" s="121"/>
    </row>
    <row r="1822" spans="1:10" ht="13.2">
      <c r="A1822" s="16" t="s">
        <v>1963</v>
      </c>
      <c r="B1822" s="16"/>
      <c r="C1822" s="16"/>
      <c r="D1822" s="19"/>
      <c r="E1822" s="16" t="s">
        <v>1940</v>
      </c>
      <c r="F1822" s="16" t="s">
        <v>4312</v>
      </c>
      <c r="G1822" s="16" t="s">
        <v>4313</v>
      </c>
      <c r="H1822" s="17"/>
      <c r="I1822" s="102">
        <v>1</v>
      </c>
      <c r="J1822" s="121"/>
    </row>
    <row r="1823" spans="1:10" ht="13.2">
      <c r="A1823" s="16" t="s">
        <v>1963</v>
      </c>
      <c r="B1823" s="16">
        <v>22192111</v>
      </c>
      <c r="C1823" s="16" t="s">
        <v>4314</v>
      </c>
      <c r="D1823" s="19">
        <v>44383</v>
      </c>
      <c r="E1823" s="16" t="s">
        <v>4315</v>
      </c>
      <c r="F1823" s="16">
        <v>14419963</v>
      </c>
      <c r="G1823" s="16" t="s">
        <v>4316</v>
      </c>
      <c r="H1823" s="17">
        <v>316.7</v>
      </c>
      <c r="I1823" s="102">
        <v>1</v>
      </c>
      <c r="J1823" s="121"/>
    </row>
    <row r="1824" spans="1:10" ht="13.2">
      <c r="A1824" s="16" t="s">
        <v>1963</v>
      </c>
      <c r="B1824" s="16">
        <v>22192111</v>
      </c>
      <c r="C1824" s="16">
        <v>2021323</v>
      </c>
      <c r="D1824" s="19">
        <v>44385</v>
      </c>
      <c r="E1824" s="16" t="s">
        <v>4317</v>
      </c>
      <c r="F1824" s="16">
        <v>48358878</v>
      </c>
      <c r="G1824" s="16" t="s">
        <v>4318</v>
      </c>
      <c r="H1824" s="17">
        <v>205</v>
      </c>
      <c r="I1824" s="102">
        <v>1</v>
      </c>
      <c r="J1824" s="121"/>
    </row>
    <row r="1825" spans="1:10" ht="13.2">
      <c r="A1825" s="16" t="s">
        <v>1963</v>
      </c>
      <c r="B1825" s="16">
        <v>22192111</v>
      </c>
      <c r="C1825" s="16">
        <v>1210021</v>
      </c>
      <c r="D1825" s="19">
        <v>44425</v>
      </c>
      <c r="E1825" s="16" t="s">
        <v>4319</v>
      </c>
      <c r="F1825" s="16">
        <v>46936718</v>
      </c>
      <c r="G1825" s="16" t="s">
        <v>4320</v>
      </c>
      <c r="H1825" s="17">
        <v>189</v>
      </c>
      <c r="I1825" s="102">
        <v>1</v>
      </c>
      <c r="J1825" s="121"/>
    </row>
    <row r="1826" spans="1:10" ht="13.2">
      <c r="A1826" s="16" t="s">
        <v>1963</v>
      </c>
      <c r="B1826" s="16">
        <v>22192111</v>
      </c>
      <c r="C1826" s="16" t="s">
        <v>4321</v>
      </c>
      <c r="D1826" s="19">
        <v>44483</v>
      </c>
      <c r="E1826" s="16" t="s">
        <v>4322</v>
      </c>
      <c r="F1826" s="16">
        <v>14419963</v>
      </c>
      <c r="G1826" s="16" t="s">
        <v>4316</v>
      </c>
      <c r="H1826" s="17">
        <v>163.4</v>
      </c>
      <c r="I1826" s="102">
        <v>1</v>
      </c>
      <c r="J1826" s="121"/>
    </row>
    <row r="1827" spans="1:10" ht="13.2">
      <c r="A1827" s="16" t="s">
        <v>1963</v>
      </c>
      <c r="B1827" s="16">
        <v>22192111</v>
      </c>
      <c r="C1827" s="16" t="s">
        <v>4323</v>
      </c>
      <c r="D1827" s="19">
        <v>44483</v>
      </c>
      <c r="E1827" s="16" t="s">
        <v>4324</v>
      </c>
      <c r="F1827" s="16">
        <v>14419963</v>
      </c>
      <c r="G1827" s="16" t="s">
        <v>4316</v>
      </c>
      <c r="H1827" s="17">
        <v>194.7</v>
      </c>
      <c r="I1827" s="102">
        <v>1</v>
      </c>
      <c r="J1827" s="121"/>
    </row>
    <row r="1828" spans="1:10" ht="13.2">
      <c r="A1828" s="16" t="s">
        <v>1963</v>
      </c>
      <c r="B1828" s="16">
        <v>22192111</v>
      </c>
      <c r="C1828" s="16">
        <v>1210033</v>
      </c>
      <c r="D1828" s="19">
        <v>44495</v>
      </c>
      <c r="E1828" s="16" t="s">
        <v>4325</v>
      </c>
      <c r="F1828" s="16">
        <v>46936718</v>
      </c>
      <c r="G1828" s="16" t="s">
        <v>4320</v>
      </c>
      <c r="H1828" s="17">
        <v>187.2</v>
      </c>
      <c r="I1828" s="102">
        <v>1</v>
      </c>
      <c r="J1828" s="121"/>
    </row>
    <row r="1829" spans="1:10" ht="13.2">
      <c r="A1829" s="16" t="s">
        <v>1963</v>
      </c>
      <c r="B1829" s="16"/>
      <c r="C1829" s="16"/>
      <c r="D1829" s="19"/>
      <c r="E1829" s="16" t="s">
        <v>1940</v>
      </c>
      <c r="F1829" s="16" t="s">
        <v>4326</v>
      </c>
      <c r="G1829" s="16" t="s">
        <v>4327</v>
      </c>
      <c r="H1829" s="17"/>
      <c r="I1829" s="102">
        <v>1</v>
      </c>
      <c r="J1829" s="121"/>
    </row>
    <row r="1830" spans="1:10" ht="13.2">
      <c r="A1830" s="16" t="s">
        <v>1963</v>
      </c>
      <c r="B1830" s="16">
        <v>22192112</v>
      </c>
      <c r="C1830" s="16">
        <v>202100512</v>
      </c>
      <c r="D1830" s="19">
        <v>44328</v>
      </c>
      <c r="E1830" s="16" t="s">
        <v>4328</v>
      </c>
      <c r="F1830" s="16">
        <v>36746550</v>
      </c>
      <c r="G1830" s="16" t="s">
        <v>2797</v>
      </c>
      <c r="H1830" s="17">
        <v>45</v>
      </c>
      <c r="I1830" s="102">
        <v>1</v>
      </c>
      <c r="J1830" s="121"/>
    </row>
    <row r="1831" spans="1:10" ht="13.2">
      <c r="A1831" s="16" t="s">
        <v>1963</v>
      </c>
      <c r="B1831" s="16">
        <v>22192112</v>
      </c>
      <c r="C1831" s="16">
        <v>202100531</v>
      </c>
      <c r="D1831" s="19">
        <v>44347</v>
      </c>
      <c r="E1831" s="16" t="s">
        <v>4329</v>
      </c>
      <c r="F1831" s="16">
        <v>36746550</v>
      </c>
      <c r="G1831" s="16" t="s">
        <v>2797</v>
      </c>
      <c r="H1831" s="17">
        <v>147</v>
      </c>
      <c r="I1831" s="102">
        <v>1</v>
      </c>
      <c r="J1831" s="121"/>
    </row>
    <row r="1832" spans="1:10" ht="13.2">
      <c r="A1832" s="16" t="s">
        <v>1963</v>
      </c>
      <c r="B1832" s="16">
        <v>22192112</v>
      </c>
      <c r="C1832" s="16">
        <v>202100701</v>
      </c>
      <c r="D1832" s="19">
        <v>44378</v>
      </c>
      <c r="E1832" s="16" t="s">
        <v>4330</v>
      </c>
      <c r="F1832" s="16">
        <v>36746550</v>
      </c>
      <c r="G1832" s="16" t="s">
        <v>2797</v>
      </c>
      <c r="H1832" s="17">
        <v>125</v>
      </c>
      <c r="I1832" s="102">
        <v>1</v>
      </c>
      <c r="J1832" s="121"/>
    </row>
    <row r="1833" spans="1:10" ht="13.2">
      <c r="A1833" s="16" t="s">
        <v>1963</v>
      </c>
      <c r="B1833" s="16">
        <v>22192112</v>
      </c>
      <c r="C1833" s="16">
        <v>202100712</v>
      </c>
      <c r="D1833" s="19">
        <v>44389</v>
      </c>
      <c r="E1833" s="16" t="s">
        <v>4331</v>
      </c>
      <c r="F1833" s="16">
        <v>36746550</v>
      </c>
      <c r="G1833" s="16" t="s">
        <v>2797</v>
      </c>
      <c r="H1833" s="17">
        <v>160</v>
      </c>
      <c r="I1833" s="102">
        <v>1</v>
      </c>
      <c r="J1833" s="121"/>
    </row>
    <row r="1834" spans="1:10" ht="13.2">
      <c r="A1834" s="16" t="s">
        <v>1963</v>
      </c>
      <c r="B1834" s="16">
        <v>22192112</v>
      </c>
      <c r="C1834" s="16">
        <v>202100816</v>
      </c>
      <c r="D1834" s="19">
        <v>44424</v>
      </c>
      <c r="E1834" s="16" t="s">
        <v>4332</v>
      </c>
      <c r="F1834" s="16">
        <v>36746550</v>
      </c>
      <c r="G1834" s="16" t="s">
        <v>2797</v>
      </c>
      <c r="H1834" s="17">
        <v>245</v>
      </c>
      <c r="I1834" s="102">
        <v>1</v>
      </c>
      <c r="J1834" s="121"/>
    </row>
    <row r="1835" spans="1:10" ht="13.2">
      <c r="A1835" s="16" t="s">
        <v>1963</v>
      </c>
      <c r="B1835" s="16">
        <v>22192112</v>
      </c>
      <c r="C1835" s="16">
        <v>202100824</v>
      </c>
      <c r="D1835" s="19">
        <v>44432</v>
      </c>
      <c r="E1835" s="16" t="s">
        <v>4333</v>
      </c>
      <c r="F1835" s="16">
        <v>36746550</v>
      </c>
      <c r="G1835" s="16" t="s">
        <v>2797</v>
      </c>
      <c r="H1835" s="17">
        <v>100</v>
      </c>
      <c r="I1835" s="102">
        <v>1</v>
      </c>
      <c r="J1835" s="121"/>
    </row>
    <row r="1836" spans="1:10" ht="13.2">
      <c r="A1836" s="16" t="s">
        <v>1963</v>
      </c>
      <c r="B1836" s="16">
        <v>22192112</v>
      </c>
      <c r="C1836" s="16">
        <v>202100927</v>
      </c>
      <c r="D1836" s="19">
        <v>44466</v>
      </c>
      <c r="E1836" s="16" t="s">
        <v>4334</v>
      </c>
      <c r="F1836" s="16">
        <v>36746550</v>
      </c>
      <c r="G1836" s="16" t="s">
        <v>2797</v>
      </c>
      <c r="H1836" s="17">
        <v>24</v>
      </c>
      <c r="I1836" s="102">
        <v>1</v>
      </c>
      <c r="J1836" s="121"/>
    </row>
    <row r="1837" spans="1:10" ht="13.2">
      <c r="A1837" s="16" t="s">
        <v>1963</v>
      </c>
      <c r="B1837" s="16">
        <v>22192112</v>
      </c>
      <c r="C1837" s="16">
        <v>202100929</v>
      </c>
      <c r="D1837" s="19">
        <v>44468</v>
      </c>
      <c r="E1837" s="16" t="s">
        <v>4335</v>
      </c>
      <c r="F1837" s="16">
        <v>36746550</v>
      </c>
      <c r="G1837" s="16" t="s">
        <v>2797</v>
      </c>
      <c r="H1837" s="17">
        <v>105</v>
      </c>
      <c r="I1837" s="102">
        <v>1</v>
      </c>
      <c r="J1837" s="121"/>
    </row>
    <row r="1838" spans="1:10" ht="13.2">
      <c r="A1838" s="16" t="s">
        <v>1963</v>
      </c>
      <c r="B1838" s="16">
        <v>22192112</v>
      </c>
      <c r="C1838" s="16">
        <v>202101004</v>
      </c>
      <c r="D1838" s="19">
        <v>44473</v>
      </c>
      <c r="E1838" s="16" t="s">
        <v>4336</v>
      </c>
      <c r="F1838" s="16">
        <v>36746550</v>
      </c>
      <c r="G1838" s="16" t="s">
        <v>2797</v>
      </c>
      <c r="H1838" s="17">
        <v>146</v>
      </c>
      <c r="I1838" s="102">
        <v>1</v>
      </c>
      <c r="J1838" s="121"/>
    </row>
    <row r="1839" spans="1:10" ht="13.2">
      <c r="A1839" s="16" t="s">
        <v>1963</v>
      </c>
      <c r="B1839" s="16">
        <v>22192112</v>
      </c>
      <c r="C1839" s="16">
        <v>202101008</v>
      </c>
      <c r="D1839" s="19">
        <v>44477</v>
      </c>
      <c r="E1839" s="16" t="s">
        <v>4337</v>
      </c>
      <c r="F1839" s="16">
        <v>36746550</v>
      </c>
      <c r="G1839" s="16" t="s">
        <v>2797</v>
      </c>
      <c r="H1839" s="17">
        <v>145</v>
      </c>
      <c r="I1839" s="102">
        <v>1</v>
      </c>
      <c r="J1839" s="121"/>
    </row>
    <row r="1840" spans="1:10" ht="13.2">
      <c r="A1840" s="16" t="s">
        <v>1963</v>
      </c>
      <c r="B1840" s="16">
        <v>22192112</v>
      </c>
      <c r="C1840" s="16">
        <v>202101022</v>
      </c>
      <c r="D1840" s="19">
        <v>44491</v>
      </c>
      <c r="E1840" s="16" t="s">
        <v>4328</v>
      </c>
      <c r="F1840" s="16">
        <v>36746550</v>
      </c>
      <c r="G1840" s="16" t="s">
        <v>2797</v>
      </c>
      <c r="H1840" s="17">
        <v>14</v>
      </c>
      <c r="I1840" s="102">
        <v>1</v>
      </c>
      <c r="J1840" s="121"/>
    </row>
    <row r="1841" spans="1:10" ht="13.2">
      <c r="A1841" s="16" t="s">
        <v>1963</v>
      </c>
      <c r="B1841" s="16"/>
      <c r="C1841" s="16"/>
      <c r="D1841" s="19"/>
      <c r="E1841" s="16" t="s">
        <v>1940</v>
      </c>
      <c r="F1841" s="16" t="s">
        <v>4338</v>
      </c>
      <c r="G1841" s="16" t="s">
        <v>4339</v>
      </c>
      <c r="H1841" s="17"/>
      <c r="I1841" s="102">
        <v>1</v>
      </c>
      <c r="J1841" s="121"/>
    </row>
    <row r="1842" spans="1:10" ht="13.2">
      <c r="A1842" s="16" t="s">
        <v>1963</v>
      </c>
      <c r="B1842" s="16">
        <v>22192113</v>
      </c>
      <c r="C1842" s="16">
        <v>2021044</v>
      </c>
      <c r="D1842" s="19">
        <v>44439</v>
      </c>
      <c r="E1842" s="16" t="s">
        <v>4340</v>
      </c>
      <c r="F1842" s="16">
        <v>45279560</v>
      </c>
      <c r="G1842" s="16" t="s">
        <v>4341</v>
      </c>
      <c r="H1842" s="17">
        <v>578.4</v>
      </c>
      <c r="I1842" s="102">
        <v>1</v>
      </c>
      <c r="J1842" s="121"/>
    </row>
    <row r="1843" spans="1:10" ht="13.2">
      <c r="A1843" s="16" t="s">
        <v>1963</v>
      </c>
      <c r="B1843" s="16">
        <v>22192113</v>
      </c>
      <c r="C1843" s="16">
        <v>521164519</v>
      </c>
      <c r="D1843" s="19">
        <v>44480</v>
      </c>
      <c r="E1843" s="16" t="s">
        <v>4342</v>
      </c>
      <c r="F1843" s="16">
        <v>36500968</v>
      </c>
      <c r="G1843" s="16" t="s">
        <v>4343</v>
      </c>
      <c r="H1843" s="17">
        <v>386.6</v>
      </c>
      <c r="I1843" s="102">
        <v>1</v>
      </c>
      <c r="J1843" s="121"/>
    </row>
    <row r="1844" spans="1:10" ht="13.2">
      <c r="A1844" s="16" t="s">
        <v>1963</v>
      </c>
      <c r="B1844" s="16">
        <v>22192113</v>
      </c>
      <c r="C1844" s="16">
        <v>203</v>
      </c>
      <c r="D1844" s="19">
        <v>44490</v>
      </c>
      <c r="E1844" s="16" t="s">
        <v>4344</v>
      </c>
      <c r="F1844" s="16">
        <v>51683814</v>
      </c>
      <c r="G1844" s="16" t="s">
        <v>4345</v>
      </c>
      <c r="H1844" s="17">
        <v>270</v>
      </c>
      <c r="I1844" s="102">
        <v>1</v>
      </c>
      <c r="J1844" s="121"/>
    </row>
    <row r="1845" spans="1:10" ht="13.2">
      <c r="A1845" s="16" t="s">
        <v>1963</v>
      </c>
      <c r="B1845" s="16"/>
      <c r="C1845" s="16"/>
      <c r="D1845" s="19"/>
      <c r="E1845" s="16" t="s">
        <v>1940</v>
      </c>
      <c r="F1845" s="16" t="s">
        <v>4346</v>
      </c>
      <c r="G1845" s="16" t="s">
        <v>4347</v>
      </c>
      <c r="H1845" s="17"/>
      <c r="I1845" s="102">
        <v>1</v>
      </c>
      <c r="J1845" s="121"/>
    </row>
    <row r="1846" spans="1:10" ht="13.2">
      <c r="A1846" s="16" t="s">
        <v>1963</v>
      </c>
      <c r="B1846" s="16" t="s">
        <v>4348</v>
      </c>
      <c r="C1846" s="16">
        <v>210001</v>
      </c>
      <c r="D1846" s="19">
        <v>44390</v>
      </c>
      <c r="E1846" s="16" t="s">
        <v>4349</v>
      </c>
      <c r="F1846" s="16">
        <v>51031523</v>
      </c>
      <c r="G1846" s="16" t="s">
        <v>4350</v>
      </c>
      <c r="H1846" s="17">
        <v>612</v>
      </c>
      <c r="I1846" s="102">
        <v>1</v>
      </c>
      <c r="J1846" s="121"/>
    </row>
    <row r="1847" spans="1:10" ht="13.2">
      <c r="A1847" s="16" t="s">
        <v>1963</v>
      </c>
      <c r="B1847" s="16" t="s">
        <v>4348</v>
      </c>
      <c r="C1847" s="16">
        <v>20210006</v>
      </c>
      <c r="D1847" s="19">
        <v>44391</v>
      </c>
      <c r="E1847" s="16" t="s">
        <v>4351</v>
      </c>
      <c r="F1847" s="16">
        <v>46636935</v>
      </c>
      <c r="G1847" s="16" t="s">
        <v>4352</v>
      </c>
      <c r="H1847" s="17">
        <v>644</v>
      </c>
      <c r="I1847" s="102">
        <v>1</v>
      </c>
      <c r="J1847" s="121"/>
    </row>
    <row r="1848" spans="1:10" ht="13.2">
      <c r="A1848" s="16" t="s">
        <v>1963</v>
      </c>
      <c r="B1848" s="16"/>
      <c r="C1848" s="16"/>
      <c r="D1848" s="19"/>
      <c r="E1848" s="16" t="s">
        <v>1940</v>
      </c>
      <c r="F1848" s="16" t="s">
        <v>4353</v>
      </c>
      <c r="G1848" s="16" t="s">
        <v>4354</v>
      </c>
      <c r="H1848" s="17"/>
      <c r="I1848" s="102">
        <v>1</v>
      </c>
      <c r="J1848" s="121"/>
    </row>
    <row r="1849" spans="1:10" ht="13.2">
      <c r="A1849" s="16" t="s">
        <v>1963</v>
      </c>
      <c r="B1849" s="16">
        <v>22192117</v>
      </c>
      <c r="C1849" s="16">
        <v>210100010</v>
      </c>
      <c r="D1849" s="19">
        <v>44329</v>
      </c>
      <c r="E1849" s="16" t="s">
        <v>4355</v>
      </c>
      <c r="F1849" s="16">
        <v>34853898</v>
      </c>
      <c r="G1849" s="16" t="s">
        <v>4356</v>
      </c>
      <c r="H1849" s="17">
        <v>630.24</v>
      </c>
      <c r="I1849" s="102">
        <v>1</v>
      </c>
      <c r="J1849" s="121"/>
    </row>
    <row r="1850" spans="1:10" ht="13.2">
      <c r="A1850" s="16" t="s">
        <v>1963</v>
      </c>
      <c r="B1850" s="16">
        <v>22192117</v>
      </c>
      <c r="C1850" s="16">
        <v>74210027</v>
      </c>
      <c r="D1850" s="19">
        <v>44287</v>
      </c>
      <c r="E1850" s="16" t="s">
        <v>4357</v>
      </c>
      <c r="F1850" s="16">
        <v>6223524</v>
      </c>
      <c r="G1850" s="16" t="s">
        <v>4358</v>
      </c>
      <c r="H1850" s="17">
        <v>374.76</v>
      </c>
      <c r="I1850" s="102">
        <v>1</v>
      </c>
      <c r="J1850" s="121"/>
    </row>
    <row r="1851" spans="1:10" ht="13.2">
      <c r="A1851" s="16" t="s">
        <v>1963</v>
      </c>
      <c r="B1851" s="16"/>
      <c r="C1851" s="16"/>
      <c r="D1851" s="19"/>
      <c r="E1851" s="16" t="s">
        <v>1940</v>
      </c>
      <c r="F1851" s="16" t="s">
        <v>4359</v>
      </c>
      <c r="G1851" s="16" t="s">
        <v>4360</v>
      </c>
      <c r="H1851" s="17"/>
      <c r="I1851" s="102">
        <v>1</v>
      </c>
      <c r="J1851" s="121"/>
    </row>
    <row r="1852" spans="1:10" ht="13.2">
      <c r="A1852" s="16" t="s">
        <v>1963</v>
      </c>
      <c r="B1852" s="16">
        <v>22192119</v>
      </c>
      <c r="C1852" s="16" t="s">
        <v>4361</v>
      </c>
      <c r="D1852" s="19">
        <v>44257</v>
      </c>
      <c r="E1852" s="16" t="s">
        <v>4362</v>
      </c>
      <c r="F1852" s="16">
        <v>44156979</v>
      </c>
      <c r="G1852" s="16" t="s">
        <v>3509</v>
      </c>
      <c r="H1852" s="17">
        <v>39.950000000000003</v>
      </c>
      <c r="I1852" s="102">
        <v>1</v>
      </c>
      <c r="J1852" s="121"/>
    </row>
    <row r="1853" spans="1:10" ht="13.2">
      <c r="A1853" s="16" t="s">
        <v>1963</v>
      </c>
      <c r="B1853" s="16">
        <v>22192119</v>
      </c>
      <c r="C1853" s="16" t="s">
        <v>4363</v>
      </c>
      <c r="D1853" s="19">
        <v>44257</v>
      </c>
      <c r="E1853" s="16" t="s">
        <v>4362</v>
      </c>
      <c r="F1853" s="16">
        <v>44156979</v>
      </c>
      <c r="G1853" s="16" t="s">
        <v>3509</v>
      </c>
      <c r="H1853" s="17">
        <v>15.95</v>
      </c>
      <c r="I1853" s="102">
        <v>1</v>
      </c>
      <c r="J1853" s="121"/>
    </row>
    <row r="1854" spans="1:10" ht="13.2">
      <c r="A1854" s="16" t="s">
        <v>1963</v>
      </c>
      <c r="B1854" s="16">
        <v>22192119</v>
      </c>
      <c r="C1854" s="16" t="s">
        <v>4364</v>
      </c>
      <c r="D1854" s="19">
        <v>44257</v>
      </c>
      <c r="E1854" s="16" t="s">
        <v>4365</v>
      </c>
      <c r="F1854" s="16">
        <v>50552511</v>
      </c>
      <c r="G1854" s="16" t="s">
        <v>4366</v>
      </c>
      <c r="H1854" s="17">
        <v>19.989999999999998</v>
      </c>
      <c r="I1854" s="102">
        <v>1</v>
      </c>
      <c r="J1854" s="121"/>
    </row>
    <row r="1855" spans="1:10" ht="13.2">
      <c r="A1855" s="16" t="s">
        <v>1963</v>
      </c>
      <c r="B1855" s="16">
        <v>22192119</v>
      </c>
      <c r="C1855" s="16" t="s">
        <v>4367</v>
      </c>
      <c r="D1855" s="19">
        <v>44257</v>
      </c>
      <c r="E1855" s="16" t="s">
        <v>4365</v>
      </c>
      <c r="F1855" s="16">
        <v>44156979</v>
      </c>
      <c r="G1855" s="16" t="s">
        <v>3509</v>
      </c>
      <c r="H1855" s="17">
        <v>19.95</v>
      </c>
      <c r="I1855" s="102">
        <v>1</v>
      </c>
      <c r="J1855" s="121"/>
    </row>
    <row r="1856" spans="1:10" ht="13.2">
      <c r="A1856" s="16" t="s">
        <v>1963</v>
      </c>
      <c r="B1856" s="16">
        <v>22192119</v>
      </c>
      <c r="C1856" s="16" t="s">
        <v>4368</v>
      </c>
      <c r="D1856" s="19">
        <v>44272</v>
      </c>
      <c r="E1856" s="16" t="s">
        <v>4365</v>
      </c>
      <c r="F1856" s="16">
        <v>44156979</v>
      </c>
      <c r="G1856" s="16" t="s">
        <v>3509</v>
      </c>
      <c r="H1856" s="17">
        <v>97.44</v>
      </c>
      <c r="I1856" s="102">
        <v>1</v>
      </c>
      <c r="J1856" s="121"/>
    </row>
    <row r="1857" spans="1:10" ht="13.2">
      <c r="A1857" s="16" t="s">
        <v>1963</v>
      </c>
      <c r="B1857" s="16">
        <v>22192119</v>
      </c>
      <c r="C1857" s="16" t="s">
        <v>4369</v>
      </c>
      <c r="D1857" s="19">
        <v>44370</v>
      </c>
      <c r="E1857" s="16" t="s">
        <v>4370</v>
      </c>
      <c r="F1857" s="16">
        <v>6223524</v>
      </c>
      <c r="G1857" s="16" t="s">
        <v>2478</v>
      </c>
      <c r="H1857" s="17">
        <v>112.97</v>
      </c>
      <c r="I1857" s="102">
        <v>1</v>
      </c>
      <c r="J1857" s="121"/>
    </row>
    <row r="1858" spans="1:10" ht="20.399999999999999">
      <c r="A1858" s="16" t="s">
        <v>1963</v>
      </c>
      <c r="B1858" s="16">
        <v>22192119</v>
      </c>
      <c r="C1858" s="16" t="s">
        <v>4371</v>
      </c>
      <c r="D1858" s="19">
        <v>44377</v>
      </c>
      <c r="E1858" s="16" t="s">
        <v>4372</v>
      </c>
      <c r="F1858" s="16">
        <v>0</v>
      </c>
      <c r="G1858" s="16" t="s">
        <v>4373</v>
      </c>
      <c r="H1858" s="17">
        <v>37.130000000000003</v>
      </c>
      <c r="I1858" s="102">
        <v>1</v>
      </c>
      <c r="J1858" s="121"/>
    </row>
    <row r="1859" spans="1:10" ht="20.399999999999999">
      <c r="A1859" s="16" t="s">
        <v>1963</v>
      </c>
      <c r="B1859" s="16">
        <v>22192119</v>
      </c>
      <c r="C1859" s="16" t="s">
        <v>4371</v>
      </c>
      <c r="D1859" s="19">
        <v>44377</v>
      </c>
      <c r="E1859" s="16" t="s">
        <v>4374</v>
      </c>
      <c r="F1859" s="16">
        <v>0</v>
      </c>
      <c r="G1859" s="16" t="s">
        <v>4373</v>
      </c>
      <c r="H1859" s="17">
        <v>38.46</v>
      </c>
      <c r="I1859" s="102">
        <v>1</v>
      </c>
      <c r="J1859" s="121"/>
    </row>
    <row r="1860" spans="1:10" ht="20.399999999999999">
      <c r="A1860" s="16" t="s">
        <v>1963</v>
      </c>
      <c r="B1860" s="16">
        <v>22192119</v>
      </c>
      <c r="C1860" s="16" t="s">
        <v>4371</v>
      </c>
      <c r="D1860" s="19">
        <v>44377</v>
      </c>
      <c r="E1860" s="16" t="s">
        <v>4375</v>
      </c>
      <c r="F1860" s="16">
        <v>0</v>
      </c>
      <c r="G1860" s="16" t="s">
        <v>4373</v>
      </c>
      <c r="H1860" s="17">
        <v>49.48</v>
      </c>
      <c r="I1860" s="102">
        <v>1</v>
      </c>
      <c r="J1860" s="121"/>
    </row>
    <row r="1861" spans="1:10" ht="13.2">
      <c r="A1861" s="16" t="s">
        <v>1963</v>
      </c>
      <c r="B1861" s="16">
        <v>22192119</v>
      </c>
      <c r="C1861" s="16" t="s">
        <v>4376</v>
      </c>
      <c r="D1861" s="19">
        <v>44387</v>
      </c>
      <c r="E1861" s="16" t="s">
        <v>4377</v>
      </c>
      <c r="F1861" s="16">
        <v>0</v>
      </c>
      <c r="G1861" s="16" t="s">
        <v>4378</v>
      </c>
      <c r="H1861" s="17">
        <v>49.98</v>
      </c>
      <c r="I1861" s="102">
        <v>1</v>
      </c>
      <c r="J1861" s="121"/>
    </row>
    <row r="1862" spans="1:10" ht="13.2">
      <c r="A1862" s="16" t="s">
        <v>1963</v>
      </c>
      <c r="B1862" s="16">
        <v>22192119</v>
      </c>
      <c r="C1862" s="16" t="s">
        <v>4379</v>
      </c>
      <c r="D1862" s="19">
        <v>44402</v>
      </c>
      <c r="E1862" s="16" t="s">
        <v>4380</v>
      </c>
      <c r="F1862" s="16">
        <v>44156979</v>
      </c>
      <c r="G1862" s="16" t="s">
        <v>3509</v>
      </c>
      <c r="H1862" s="17">
        <v>89.15</v>
      </c>
      <c r="I1862" s="102">
        <v>1</v>
      </c>
      <c r="J1862" s="121"/>
    </row>
    <row r="1863" spans="1:10" ht="13.2">
      <c r="A1863" s="16" t="s">
        <v>1963</v>
      </c>
      <c r="B1863" s="16">
        <v>22192119</v>
      </c>
      <c r="C1863" s="16" t="s">
        <v>4381</v>
      </c>
      <c r="D1863" s="19">
        <v>44402</v>
      </c>
      <c r="E1863" s="16" t="s">
        <v>4365</v>
      </c>
      <c r="F1863" s="16">
        <v>35832932</v>
      </c>
      <c r="G1863" s="16" t="s">
        <v>4382</v>
      </c>
      <c r="H1863" s="17">
        <v>64.95</v>
      </c>
      <c r="I1863" s="102">
        <v>1</v>
      </c>
      <c r="J1863" s="121"/>
    </row>
    <row r="1864" spans="1:10" ht="13.2">
      <c r="A1864" s="16" t="s">
        <v>1963</v>
      </c>
      <c r="B1864" s="16">
        <v>22192119</v>
      </c>
      <c r="C1864" s="16" t="s">
        <v>4383</v>
      </c>
      <c r="D1864" s="19">
        <v>44402</v>
      </c>
      <c r="E1864" s="16" t="s">
        <v>4362</v>
      </c>
      <c r="F1864" s="16">
        <v>51887819</v>
      </c>
      <c r="G1864" s="16" t="s">
        <v>4384</v>
      </c>
      <c r="H1864" s="17">
        <v>64.989999999999995</v>
      </c>
      <c r="I1864" s="102">
        <v>1</v>
      </c>
      <c r="J1864" s="121"/>
    </row>
    <row r="1865" spans="1:10" ht="13.2">
      <c r="A1865" s="16" t="s">
        <v>1963</v>
      </c>
      <c r="B1865" s="16">
        <v>22192119</v>
      </c>
      <c r="C1865" s="16" t="s">
        <v>4385</v>
      </c>
      <c r="D1865" s="19">
        <v>44404</v>
      </c>
      <c r="E1865" s="16" t="s">
        <v>4386</v>
      </c>
      <c r="F1865" s="16">
        <v>47658827</v>
      </c>
      <c r="G1865" s="16" t="s">
        <v>4387</v>
      </c>
      <c r="H1865" s="17">
        <v>45.94</v>
      </c>
      <c r="I1865" s="102">
        <v>1</v>
      </c>
      <c r="J1865" s="121"/>
    </row>
    <row r="1866" spans="1:10" ht="13.2">
      <c r="A1866" s="16" t="s">
        <v>1963</v>
      </c>
      <c r="B1866" s="16">
        <v>22192119</v>
      </c>
      <c r="C1866" s="16" t="s">
        <v>4388</v>
      </c>
      <c r="D1866" s="19">
        <v>44445</v>
      </c>
      <c r="E1866" s="16" t="s">
        <v>4365</v>
      </c>
      <c r="F1866" s="16">
        <v>32889798</v>
      </c>
      <c r="G1866" s="16" t="s">
        <v>4389</v>
      </c>
      <c r="H1866" s="17">
        <v>150</v>
      </c>
      <c r="I1866" s="102">
        <v>1</v>
      </c>
      <c r="J1866" s="121"/>
    </row>
    <row r="1867" spans="1:10" ht="13.2">
      <c r="A1867" s="16" t="s">
        <v>1963</v>
      </c>
      <c r="B1867" s="16">
        <v>22192119</v>
      </c>
      <c r="C1867" s="16" t="s">
        <v>4390</v>
      </c>
      <c r="D1867" s="19">
        <v>44490</v>
      </c>
      <c r="E1867" s="16" t="s">
        <v>4362</v>
      </c>
      <c r="F1867" s="16">
        <v>44156979</v>
      </c>
      <c r="G1867" s="16" t="s">
        <v>3509</v>
      </c>
      <c r="H1867" s="17">
        <v>9.9499999999999993</v>
      </c>
      <c r="I1867" s="102">
        <v>1</v>
      </c>
      <c r="J1867" s="121"/>
    </row>
    <row r="1868" spans="1:10" ht="13.2">
      <c r="A1868" s="16" t="s">
        <v>1963</v>
      </c>
      <c r="B1868" s="16">
        <v>22192119</v>
      </c>
      <c r="C1868" s="16" t="s">
        <v>4391</v>
      </c>
      <c r="D1868" s="19">
        <v>44494</v>
      </c>
      <c r="E1868" s="16" t="s">
        <v>4370</v>
      </c>
      <c r="F1868" s="16">
        <v>6223524</v>
      </c>
      <c r="G1868" s="16" t="s">
        <v>2478</v>
      </c>
      <c r="H1868" s="17">
        <v>98.72</v>
      </c>
      <c r="I1868" s="102">
        <v>1</v>
      </c>
      <c r="J1868" s="121"/>
    </row>
    <row r="1869" spans="1:10" ht="13.2">
      <c r="A1869" s="16" t="s">
        <v>1963</v>
      </c>
      <c r="B1869" s="16"/>
      <c r="C1869" s="16"/>
      <c r="D1869" s="19"/>
      <c r="E1869" s="16" t="s">
        <v>1940</v>
      </c>
      <c r="F1869" s="16" t="s">
        <v>4392</v>
      </c>
      <c r="G1869" s="16" t="s">
        <v>4393</v>
      </c>
      <c r="H1869" s="17"/>
      <c r="I1869" s="102">
        <v>1</v>
      </c>
      <c r="J1869" s="121"/>
    </row>
    <row r="1870" spans="1:10" ht="13.2">
      <c r="A1870" s="16" t="s">
        <v>1963</v>
      </c>
      <c r="B1870" s="16">
        <v>22192120</v>
      </c>
      <c r="C1870" s="16">
        <v>122</v>
      </c>
      <c r="D1870" s="19">
        <v>44356</v>
      </c>
      <c r="E1870" s="16" t="s">
        <v>4394</v>
      </c>
      <c r="F1870" s="16">
        <v>36849880</v>
      </c>
      <c r="G1870" s="16" t="s">
        <v>4395</v>
      </c>
      <c r="H1870" s="17">
        <v>972.8</v>
      </c>
      <c r="I1870" s="102">
        <v>1</v>
      </c>
      <c r="J1870" s="121"/>
    </row>
    <row r="1871" spans="1:10" ht="13.2">
      <c r="A1871" s="16" t="s">
        <v>1963</v>
      </c>
      <c r="B1871" s="16">
        <v>22192120</v>
      </c>
      <c r="C1871" s="16">
        <v>1147</v>
      </c>
      <c r="D1871" s="19">
        <v>44314</v>
      </c>
      <c r="E1871" s="16" t="s">
        <v>4396</v>
      </c>
      <c r="F1871" s="16">
        <v>31703747</v>
      </c>
      <c r="G1871" s="16" t="s">
        <v>4397</v>
      </c>
      <c r="H1871" s="17">
        <f>340.4-308.2</f>
        <v>32.199999999999989</v>
      </c>
      <c r="I1871" s="102">
        <v>1</v>
      </c>
      <c r="J1871" s="121"/>
    </row>
    <row r="1872" spans="1:10" ht="13.2">
      <c r="A1872" s="16" t="s">
        <v>1963</v>
      </c>
      <c r="B1872" s="16"/>
      <c r="C1872" s="16"/>
      <c r="D1872" s="19"/>
      <c r="E1872" s="16" t="s">
        <v>1940</v>
      </c>
      <c r="F1872" s="16" t="s">
        <v>4398</v>
      </c>
      <c r="G1872" s="16" t="s">
        <v>4399</v>
      </c>
      <c r="H1872" s="17"/>
      <c r="I1872" s="102">
        <v>1</v>
      </c>
      <c r="J1872" s="121"/>
    </row>
    <row r="1873" spans="1:10" ht="13.2">
      <c r="A1873" s="16" t="s">
        <v>1963</v>
      </c>
      <c r="B1873" s="16">
        <v>22192121</v>
      </c>
      <c r="C1873" s="16">
        <v>702021</v>
      </c>
      <c r="D1873" s="19">
        <v>44339</v>
      </c>
      <c r="E1873" s="16" t="s">
        <v>4400</v>
      </c>
      <c r="F1873" s="16">
        <v>31083757</v>
      </c>
      <c r="G1873" s="16" t="s">
        <v>4401</v>
      </c>
      <c r="H1873" s="17">
        <v>1005</v>
      </c>
      <c r="I1873" s="102">
        <v>1</v>
      </c>
      <c r="J1873" s="121"/>
    </row>
    <row r="1874" spans="1:10" ht="13.2">
      <c r="A1874" s="16" t="s">
        <v>1963</v>
      </c>
      <c r="B1874" s="16"/>
      <c r="C1874" s="16"/>
      <c r="D1874" s="19"/>
      <c r="E1874" s="16" t="s">
        <v>1940</v>
      </c>
      <c r="F1874" s="16" t="s">
        <v>4402</v>
      </c>
      <c r="G1874" s="16" t="s">
        <v>4403</v>
      </c>
      <c r="H1874" s="17"/>
      <c r="I1874" s="102">
        <v>1</v>
      </c>
      <c r="J1874" s="121"/>
    </row>
    <row r="1875" spans="1:10" ht="13.2">
      <c r="A1875" s="16" t="s">
        <v>1963</v>
      </c>
      <c r="B1875" s="16" t="s">
        <v>4408</v>
      </c>
      <c r="C1875" s="16">
        <v>44440</v>
      </c>
      <c r="D1875" s="19">
        <v>44445</v>
      </c>
      <c r="E1875" s="16" t="s">
        <v>4404</v>
      </c>
      <c r="F1875" s="16">
        <v>37811843</v>
      </c>
      <c r="G1875" s="16" t="s">
        <v>4405</v>
      </c>
      <c r="H1875" s="17">
        <v>300</v>
      </c>
      <c r="I1875" s="102">
        <v>1</v>
      </c>
      <c r="J1875" s="121"/>
    </row>
    <row r="1876" spans="1:10" ht="13.2">
      <c r="A1876" s="16" t="s">
        <v>1963</v>
      </c>
      <c r="B1876" s="16" t="s">
        <v>4408</v>
      </c>
      <c r="C1876" s="16">
        <v>15102021</v>
      </c>
      <c r="D1876" s="19">
        <v>44484</v>
      </c>
      <c r="E1876" s="16" t="s">
        <v>4406</v>
      </c>
      <c r="F1876" s="16">
        <v>37408925</v>
      </c>
      <c r="G1876" s="16" t="s">
        <v>4407</v>
      </c>
      <c r="H1876" s="17">
        <v>448</v>
      </c>
      <c r="I1876" s="102">
        <v>1</v>
      </c>
      <c r="J1876" s="121"/>
    </row>
    <row r="1877" spans="1:10" ht="13.2">
      <c r="A1877" s="16" t="s">
        <v>1963</v>
      </c>
      <c r="B1877" s="16"/>
      <c r="C1877" s="16"/>
      <c r="D1877" s="19"/>
      <c r="E1877" s="16" t="s">
        <v>1940</v>
      </c>
      <c r="F1877" s="16" t="s">
        <v>4409</v>
      </c>
      <c r="G1877" s="16" t="s">
        <v>4410</v>
      </c>
      <c r="H1877" s="17"/>
      <c r="I1877" s="102">
        <v>1</v>
      </c>
      <c r="J1877" s="121"/>
    </row>
    <row r="1878" spans="1:10" ht="13.2">
      <c r="A1878" s="16" t="s">
        <v>1963</v>
      </c>
      <c r="B1878" s="16">
        <v>22192128</v>
      </c>
      <c r="C1878" s="16" t="s">
        <v>4411</v>
      </c>
      <c r="D1878" s="19">
        <v>44340</v>
      </c>
      <c r="E1878" s="16" t="s">
        <v>4412</v>
      </c>
      <c r="F1878" s="16">
        <v>36854140</v>
      </c>
      <c r="G1878" s="16" t="s">
        <v>4413</v>
      </c>
      <c r="H1878" s="17">
        <v>166.32</v>
      </c>
      <c r="I1878" s="102">
        <v>1</v>
      </c>
      <c r="J1878" s="121"/>
    </row>
    <row r="1879" spans="1:10" ht="13.2">
      <c r="A1879" s="16" t="s">
        <v>1963</v>
      </c>
      <c r="B1879" s="16">
        <v>22192128</v>
      </c>
      <c r="C1879" s="16">
        <v>1035</v>
      </c>
      <c r="D1879" s="19">
        <v>44389</v>
      </c>
      <c r="E1879" s="16" t="s">
        <v>4414</v>
      </c>
      <c r="F1879" s="16">
        <v>36746550</v>
      </c>
      <c r="G1879" s="16" t="s">
        <v>4103</v>
      </c>
      <c r="H1879" s="17">
        <v>60</v>
      </c>
      <c r="I1879" s="102">
        <v>1</v>
      </c>
      <c r="J1879" s="121"/>
    </row>
    <row r="1880" spans="1:10" ht="13.2">
      <c r="A1880" s="16" t="s">
        <v>1963</v>
      </c>
      <c r="B1880" s="16">
        <v>22192128</v>
      </c>
      <c r="C1880" s="16">
        <v>20210656</v>
      </c>
      <c r="D1880" s="19">
        <v>44401</v>
      </c>
      <c r="E1880" s="16" t="s">
        <v>4415</v>
      </c>
      <c r="F1880" s="16">
        <v>35888521</v>
      </c>
      <c r="G1880" s="16" t="s">
        <v>3743</v>
      </c>
      <c r="H1880" s="17">
        <v>278.99</v>
      </c>
      <c r="I1880" s="102">
        <v>1</v>
      </c>
      <c r="J1880" s="121"/>
    </row>
    <row r="1881" spans="1:10" ht="13.2">
      <c r="A1881" s="16" t="s">
        <v>1963</v>
      </c>
      <c r="B1881" s="16">
        <v>22192128</v>
      </c>
      <c r="C1881" s="16">
        <v>1762</v>
      </c>
      <c r="D1881" s="19">
        <v>44489</v>
      </c>
      <c r="E1881" s="16" t="s">
        <v>4416</v>
      </c>
      <c r="F1881" s="16">
        <v>36746550</v>
      </c>
      <c r="G1881" s="16" t="s">
        <v>4103</v>
      </c>
      <c r="H1881" s="17">
        <v>80</v>
      </c>
      <c r="I1881" s="102">
        <v>1</v>
      </c>
      <c r="J1881" s="121"/>
    </row>
    <row r="1882" spans="1:10" ht="13.2">
      <c r="A1882" s="16" t="s">
        <v>1963</v>
      </c>
      <c r="B1882" s="16">
        <v>22192128</v>
      </c>
      <c r="C1882" s="16" t="s">
        <v>4417</v>
      </c>
      <c r="D1882" s="19">
        <v>44523</v>
      </c>
      <c r="E1882" s="16" t="s">
        <v>4418</v>
      </c>
      <c r="F1882" s="16">
        <v>36854140</v>
      </c>
      <c r="G1882" s="16" t="s">
        <v>4413</v>
      </c>
      <c r="H1882" s="17">
        <v>110.88</v>
      </c>
      <c r="I1882" s="102">
        <v>1</v>
      </c>
      <c r="J1882" s="121"/>
    </row>
    <row r="1883" spans="1:10" ht="13.2">
      <c r="A1883" s="16" t="s">
        <v>1963</v>
      </c>
      <c r="B1883" s="16"/>
      <c r="C1883" s="16"/>
      <c r="D1883" s="19"/>
      <c r="E1883" s="16" t="s">
        <v>1940</v>
      </c>
      <c r="F1883" s="16" t="s">
        <v>4419</v>
      </c>
      <c r="G1883" s="16" t="s">
        <v>4420</v>
      </c>
      <c r="H1883" s="17"/>
      <c r="I1883" s="102">
        <v>1</v>
      </c>
      <c r="J1883" s="121"/>
    </row>
    <row r="1884" spans="1:10" ht="13.2">
      <c r="A1884" s="16" t="s">
        <v>1963</v>
      </c>
      <c r="B1884" s="16">
        <v>22192130</v>
      </c>
      <c r="C1884" s="16">
        <v>74210045</v>
      </c>
      <c r="D1884" s="19">
        <v>44321</v>
      </c>
      <c r="E1884" s="16" t="s">
        <v>4421</v>
      </c>
      <c r="F1884" s="16">
        <v>6223524</v>
      </c>
      <c r="G1884" s="16" t="s">
        <v>2478</v>
      </c>
      <c r="H1884" s="17">
        <v>198</v>
      </c>
      <c r="I1884" s="102">
        <v>1</v>
      </c>
      <c r="J1884" s="121"/>
    </row>
    <row r="1885" spans="1:10" ht="13.2">
      <c r="A1885" s="16" t="s">
        <v>1963</v>
      </c>
      <c r="B1885" s="16">
        <v>22192130</v>
      </c>
      <c r="C1885" s="16">
        <v>2021040811</v>
      </c>
      <c r="D1885" s="19">
        <v>44336</v>
      </c>
      <c r="E1885" s="16" t="s">
        <v>4422</v>
      </c>
      <c r="F1885" s="16">
        <v>430499</v>
      </c>
      <c r="G1885" s="16" t="s">
        <v>4423</v>
      </c>
      <c r="H1885" s="17">
        <v>358</v>
      </c>
      <c r="I1885" s="102">
        <v>1</v>
      </c>
      <c r="J1885" s="121"/>
    </row>
    <row r="1886" spans="1:10" ht="13.2">
      <c r="A1886" s="16" t="s">
        <v>1963</v>
      </c>
      <c r="B1886" s="16">
        <v>22192130</v>
      </c>
      <c r="C1886" s="16">
        <v>7410076</v>
      </c>
      <c r="D1886" s="19">
        <v>44356</v>
      </c>
      <c r="E1886" s="16" t="s">
        <v>4421</v>
      </c>
      <c r="F1886" s="16">
        <v>6223524</v>
      </c>
      <c r="G1886" s="16" t="s">
        <v>2478</v>
      </c>
      <c r="H1886" s="17">
        <v>198</v>
      </c>
      <c r="I1886" s="102">
        <v>1</v>
      </c>
      <c r="J1886" s="121"/>
    </row>
    <row r="1887" spans="1:10" ht="13.2">
      <c r="A1887" s="16" t="s">
        <v>1963</v>
      </c>
      <c r="B1887" s="16"/>
      <c r="C1887" s="16"/>
      <c r="D1887" s="19"/>
      <c r="E1887" s="16" t="s">
        <v>1940</v>
      </c>
      <c r="F1887" s="16" t="s">
        <v>4424</v>
      </c>
      <c r="G1887" s="16" t="s">
        <v>4425</v>
      </c>
      <c r="H1887" s="17"/>
      <c r="I1887" s="102">
        <v>1</v>
      </c>
      <c r="J1887" s="121"/>
    </row>
    <row r="1888" spans="1:10" ht="13.2">
      <c r="A1888" s="16" t="s">
        <v>1963</v>
      </c>
      <c r="B1888" s="16">
        <v>22192133</v>
      </c>
      <c r="C1888" s="16">
        <v>2021002</v>
      </c>
      <c r="D1888" s="19">
        <v>44328</v>
      </c>
      <c r="E1888" s="16" t="s">
        <v>4426</v>
      </c>
      <c r="F1888" s="16">
        <v>34911138</v>
      </c>
      <c r="G1888" s="16" t="s">
        <v>4427</v>
      </c>
      <c r="H1888" s="17">
        <v>754</v>
      </c>
      <c r="I1888" s="102">
        <v>1</v>
      </c>
      <c r="J1888" s="121"/>
    </row>
    <row r="1889" spans="1:10" ht="13.2">
      <c r="A1889" s="16" t="s">
        <v>1963</v>
      </c>
      <c r="B1889" s="16"/>
      <c r="C1889" s="16"/>
      <c r="D1889" s="19"/>
      <c r="E1889" s="16" t="s">
        <v>1940</v>
      </c>
      <c r="F1889" s="16" t="s">
        <v>4428</v>
      </c>
      <c r="G1889" s="16" t="s">
        <v>4429</v>
      </c>
      <c r="H1889" s="17"/>
      <c r="I1889" s="102">
        <v>1</v>
      </c>
      <c r="J1889" s="121"/>
    </row>
    <row r="1890" spans="1:10" ht="13.2">
      <c r="A1890" s="16" t="s">
        <v>1963</v>
      </c>
      <c r="B1890" s="16">
        <v>22192134</v>
      </c>
      <c r="C1890" s="16">
        <v>642021</v>
      </c>
      <c r="D1890" s="19">
        <v>44321</v>
      </c>
      <c r="E1890" s="16" t="s">
        <v>4430</v>
      </c>
      <c r="F1890" s="16">
        <v>31083757</v>
      </c>
      <c r="G1890" s="16" t="s">
        <v>4431</v>
      </c>
      <c r="H1890" s="17">
        <v>754</v>
      </c>
      <c r="I1890" s="102">
        <v>1</v>
      </c>
      <c r="J1890" s="121"/>
    </row>
    <row r="1891" spans="1:10" ht="13.2">
      <c r="A1891" s="16" t="s">
        <v>1963</v>
      </c>
      <c r="B1891" s="16"/>
      <c r="C1891" s="16"/>
      <c r="D1891" s="19"/>
      <c r="E1891" s="16" t="s">
        <v>1940</v>
      </c>
      <c r="F1891" s="16" t="s">
        <v>4432</v>
      </c>
      <c r="G1891" s="16" t="s">
        <v>4435</v>
      </c>
      <c r="H1891" s="17"/>
      <c r="I1891" s="102">
        <v>1</v>
      </c>
      <c r="J1891" s="121"/>
    </row>
    <row r="1892" spans="1:10" ht="13.2">
      <c r="A1892" s="16" t="s">
        <v>1963</v>
      </c>
      <c r="B1892" s="16">
        <v>22192135</v>
      </c>
      <c r="C1892" s="16">
        <v>2021002</v>
      </c>
      <c r="D1892" s="19">
        <v>44417</v>
      </c>
      <c r="E1892" s="16" t="s">
        <v>4433</v>
      </c>
      <c r="F1892" s="16">
        <v>50385534</v>
      </c>
      <c r="G1892" s="16" t="s">
        <v>4434</v>
      </c>
      <c r="H1892" s="17">
        <v>503</v>
      </c>
      <c r="I1892" s="102">
        <v>1</v>
      </c>
      <c r="J1892" s="121"/>
    </row>
    <row r="1893" spans="1:10" ht="13.2">
      <c r="A1893" s="16" t="s">
        <v>1963</v>
      </c>
      <c r="B1893" s="16"/>
      <c r="C1893" s="16"/>
      <c r="D1893" s="19"/>
      <c r="E1893" s="16" t="s">
        <v>1940</v>
      </c>
      <c r="F1893" s="16" t="s">
        <v>4436</v>
      </c>
      <c r="G1893" s="16" t="s">
        <v>4437</v>
      </c>
      <c r="H1893" s="17"/>
      <c r="I1893" s="102">
        <v>1</v>
      </c>
      <c r="J1893" s="121"/>
    </row>
    <row r="1894" spans="1:10" ht="13.2">
      <c r="A1894" s="16" t="s">
        <v>1963</v>
      </c>
      <c r="B1894" s="16">
        <v>22192136</v>
      </c>
      <c r="C1894" s="16">
        <v>22192136</v>
      </c>
      <c r="D1894" s="19">
        <v>44462</v>
      </c>
      <c r="E1894" s="16" t="s">
        <v>4438</v>
      </c>
      <c r="F1894" s="16">
        <v>0</v>
      </c>
      <c r="G1894" s="16" t="s">
        <v>4439</v>
      </c>
      <c r="H1894" s="17">
        <v>251.5</v>
      </c>
      <c r="I1894" s="102">
        <v>1</v>
      </c>
      <c r="J1894" s="121"/>
    </row>
    <row r="1895" spans="1:10" ht="13.2">
      <c r="A1895" s="16" t="s">
        <v>1963</v>
      </c>
      <c r="B1895" s="16">
        <v>22192136</v>
      </c>
      <c r="C1895" s="16">
        <v>2021169</v>
      </c>
      <c r="D1895" s="19">
        <v>44468</v>
      </c>
      <c r="E1895" s="16" t="s">
        <v>4440</v>
      </c>
      <c r="F1895" s="16">
        <v>36849880</v>
      </c>
      <c r="G1895" s="16" t="s">
        <v>4441</v>
      </c>
      <c r="H1895" s="17">
        <v>251.5</v>
      </c>
      <c r="I1895" s="102">
        <v>1</v>
      </c>
      <c r="J1895" s="121"/>
    </row>
    <row r="1896" spans="1:10" ht="13.2">
      <c r="A1896" s="16" t="s">
        <v>1963</v>
      </c>
      <c r="B1896" s="16"/>
      <c r="C1896" s="16"/>
      <c r="D1896" s="19"/>
      <c r="E1896" s="16" t="s">
        <v>1940</v>
      </c>
      <c r="F1896" s="16" t="s">
        <v>4442</v>
      </c>
      <c r="G1896" s="16" t="s">
        <v>4443</v>
      </c>
      <c r="H1896" s="17"/>
      <c r="I1896" s="102">
        <v>1</v>
      </c>
      <c r="J1896" s="121"/>
    </row>
    <row r="1897" spans="1:10" ht="20.399999999999999">
      <c r="A1897" s="16" t="s">
        <v>1963</v>
      </c>
      <c r="B1897" s="16">
        <v>22192137</v>
      </c>
      <c r="C1897" s="16">
        <v>210001</v>
      </c>
      <c r="D1897" s="19">
        <v>44494</v>
      </c>
      <c r="E1897" s="16" t="s">
        <v>4444</v>
      </c>
      <c r="F1897" s="16">
        <v>47590611</v>
      </c>
      <c r="G1897" s="16" t="s">
        <v>4445</v>
      </c>
      <c r="H1897" s="17">
        <v>503</v>
      </c>
      <c r="I1897" s="102">
        <v>1</v>
      </c>
      <c r="J1897" s="121"/>
    </row>
    <row r="1898" spans="1:10" ht="13.2">
      <c r="A1898" s="16" t="s">
        <v>1963</v>
      </c>
      <c r="B1898" s="16"/>
      <c r="C1898" s="16"/>
      <c r="D1898" s="19"/>
      <c r="E1898" s="16" t="s">
        <v>1940</v>
      </c>
      <c r="F1898" s="16" t="s">
        <v>4446</v>
      </c>
      <c r="G1898" s="16" t="s">
        <v>4447</v>
      </c>
      <c r="H1898" s="17"/>
      <c r="I1898" s="102">
        <v>1</v>
      </c>
      <c r="J1898" s="121"/>
    </row>
    <row r="1899" spans="1:10" ht="13.2">
      <c r="A1899" s="16" t="s">
        <v>1963</v>
      </c>
      <c r="B1899" s="16">
        <v>22192138</v>
      </c>
      <c r="C1899" s="16" t="s">
        <v>4448</v>
      </c>
      <c r="D1899" s="19">
        <v>44259</v>
      </c>
      <c r="E1899" s="16" t="s">
        <v>4449</v>
      </c>
      <c r="F1899" s="16">
        <v>14419963</v>
      </c>
      <c r="G1899" s="16" t="s">
        <v>3453</v>
      </c>
      <c r="H1899" s="17">
        <v>120.8</v>
      </c>
      <c r="I1899" s="102">
        <v>1</v>
      </c>
      <c r="J1899" s="121"/>
    </row>
    <row r="1900" spans="1:10" ht="20.399999999999999">
      <c r="A1900" s="16" t="s">
        <v>1963</v>
      </c>
      <c r="B1900" s="16">
        <v>22192138</v>
      </c>
      <c r="C1900" s="16">
        <v>100170646</v>
      </c>
      <c r="D1900" s="19">
        <v>44275</v>
      </c>
      <c r="E1900" s="16" t="s">
        <v>4450</v>
      </c>
      <c r="F1900" s="16">
        <v>282500217</v>
      </c>
      <c r="G1900" s="16" t="s">
        <v>4058</v>
      </c>
      <c r="H1900" s="17">
        <v>192.25</v>
      </c>
      <c r="I1900" s="102">
        <v>1</v>
      </c>
      <c r="J1900" s="121"/>
    </row>
    <row r="1901" spans="1:10" ht="13.2">
      <c r="A1901" s="16" t="s">
        <v>1963</v>
      </c>
      <c r="B1901" s="16">
        <v>22192138</v>
      </c>
      <c r="C1901" s="16">
        <v>100186242</v>
      </c>
      <c r="D1901" s="19">
        <v>44280</v>
      </c>
      <c r="E1901" s="16" t="s">
        <v>4451</v>
      </c>
      <c r="F1901" s="16">
        <v>189.95</v>
      </c>
      <c r="G1901" s="16" t="s">
        <v>3578</v>
      </c>
      <c r="H1901" s="17">
        <v>189.95</v>
      </c>
      <c r="I1901" s="102">
        <v>1</v>
      </c>
      <c r="J1901" s="121"/>
    </row>
    <row r="1902" spans="1:10" ht="13.2">
      <c r="A1902" s="16" t="s">
        <v>1963</v>
      </c>
      <c r="B1902" s="16"/>
      <c r="C1902" s="16"/>
      <c r="D1902" s="19"/>
      <c r="E1902" s="16" t="s">
        <v>1940</v>
      </c>
      <c r="F1902" s="16" t="s">
        <v>4452</v>
      </c>
      <c r="G1902" s="16" t="s">
        <v>4453</v>
      </c>
      <c r="H1902" s="17"/>
      <c r="I1902" s="102">
        <v>1</v>
      </c>
      <c r="J1902" s="121"/>
    </row>
    <row r="1903" spans="1:10" ht="20.399999999999999">
      <c r="A1903" s="16" t="s">
        <v>1963</v>
      </c>
      <c r="B1903" s="16">
        <v>22192140</v>
      </c>
      <c r="C1903" s="16" t="s">
        <v>4454</v>
      </c>
      <c r="D1903" s="19">
        <v>44221</v>
      </c>
      <c r="E1903" s="16" t="s">
        <v>4455</v>
      </c>
      <c r="F1903" s="16">
        <v>35739738</v>
      </c>
      <c r="G1903" s="16" t="s">
        <v>4456</v>
      </c>
      <c r="H1903" s="17">
        <v>272.97000000000003</v>
      </c>
      <c r="I1903" s="102">
        <v>1</v>
      </c>
      <c r="J1903" s="121"/>
    </row>
    <row r="1904" spans="1:10" ht="13.2">
      <c r="A1904" s="16" t="s">
        <v>1963</v>
      </c>
      <c r="B1904" s="16">
        <v>22192140</v>
      </c>
      <c r="C1904" s="16">
        <v>75247102</v>
      </c>
      <c r="D1904" s="19">
        <v>44427</v>
      </c>
      <c r="E1904" s="16" t="s">
        <v>4455</v>
      </c>
      <c r="F1904" s="16">
        <v>36661856</v>
      </c>
      <c r="G1904" s="16" t="s">
        <v>3974</v>
      </c>
      <c r="H1904" s="17">
        <v>230.03</v>
      </c>
      <c r="I1904" s="102">
        <v>1</v>
      </c>
      <c r="J1904" s="121"/>
    </row>
    <row r="1905" spans="1:10" ht="20.399999999999999">
      <c r="A1905" s="16" t="s">
        <v>1963</v>
      </c>
      <c r="B1905" s="16"/>
      <c r="C1905" s="16"/>
      <c r="D1905" s="19"/>
      <c r="E1905" s="16" t="s">
        <v>1940</v>
      </c>
      <c r="F1905" s="16" t="s">
        <v>4458</v>
      </c>
      <c r="G1905" s="16" t="s">
        <v>4459</v>
      </c>
      <c r="H1905" s="17"/>
      <c r="I1905" s="102">
        <v>1</v>
      </c>
      <c r="J1905" s="121"/>
    </row>
    <row r="1906" spans="1:10" ht="13.2">
      <c r="A1906" s="16" t="s">
        <v>1963</v>
      </c>
      <c r="B1906" s="16">
        <v>22192143</v>
      </c>
      <c r="C1906" s="16">
        <v>22021084</v>
      </c>
      <c r="D1906" s="19">
        <v>44301</v>
      </c>
      <c r="E1906" s="16" t="s">
        <v>4460</v>
      </c>
      <c r="F1906" s="16">
        <v>36842184</v>
      </c>
      <c r="G1906" s="16" t="s">
        <v>4461</v>
      </c>
      <c r="H1906" s="17">
        <v>503</v>
      </c>
      <c r="I1906" s="102">
        <v>1</v>
      </c>
      <c r="J1906" s="121"/>
    </row>
    <row r="1907" spans="1:10" ht="13.2">
      <c r="A1907" s="16" t="s">
        <v>1963</v>
      </c>
      <c r="B1907" s="16"/>
      <c r="C1907" s="16"/>
      <c r="D1907" s="19"/>
      <c r="E1907" s="16" t="s">
        <v>1940</v>
      </c>
      <c r="F1907" s="16" t="s">
        <v>4462</v>
      </c>
      <c r="G1907" s="16" t="s">
        <v>4463</v>
      </c>
      <c r="H1907" s="17"/>
      <c r="I1907" s="102">
        <v>1</v>
      </c>
      <c r="J1907" s="121"/>
    </row>
    <row r="1908" spans="1:10" ht="13.2">
      <c r="A1908" s="16" t="s">
        <v>1963</v>
      </c>
      <c r="B1908" s="16">
        <v>22192145</v>
      </c>
      <c r="C1908" s="16">
        <v>20200330</v>
      </c>
      <c r="D1908" s="19">
        <v>44312</v>
      </c>
      <c r="E1908" s="16" t="s">
        <v>4464</v>
      </c>
      <c r="F1908" s="16">
        <v>36416738</v>
      </c>
      <c r="G1908" s="16" t="s">
        <v>2027</v>
      </c>
      <c r="H1908" s="17">
        <v>503</v>
      </c>
      <c r="I1908" s="102">
        <v>1</v>
      </c>
      <c r="J1908" s="121"/>
    </row>
    <row r="1909" spans="1:10" ht="13.2">
      <c r="A1909" s="16" t="s">
        <v>1963</v>
      </c>
      <c r="B1909" s="16"/>
      <c r="C1909" s="16"/>
      <c r="D1909" s="19"/>
      <c r="E1909" s="16" t="s">
        <v>1940</v>
      </c>
      <c r="F1909" s="16" t="s">
        <v>4465</v>
      </c>
      <c r="G1909" s="16" t="s">
        <v>4466</v>
      </c>
      <c r="H1909" s="17"/>
      <c r="I1909" s="102">
        <v>1</v>
      </c>
      <c r="J1909" s="121"/>
    </row>
    <row r="1910" spans="1:10" ht="13.2">
      <c r="A1910" s="16" t="s">
        <v>1963</v>
      </c>
      <c r="B1910" s="16">
        <v>22192146</v>
      </c>
      <c r="C1910" s="16" t="s">
        <v>4467</v>
      </c>
      <c r="D1910" s="19">
        <v>44250</v>
      </c>
      <c r="E1910" s="16" t="s">
        <v>4468</v>
      </c>
      <c r="F1910" s="16">
        <v>36416738</v>
      </c>
      <c r="G1910" s="16" t="s">
        <v>3337</v>
      </c>
      <c r="H1910" s="17">
        <v>221</v>
      </c>
      <c r="I1910" s="102">
        <v>1</v>
      </c>
      <c r="J1910" s="121"/>
    </row>
    <row r="1911" spans="1:10" ht="13.2">
      <c r="A1911" s="16" t="s">
        <v>1963</v>
      </c>
      <c r="B1911" s="16">
        <v>22192146</v>
      </c>
      <c r="C1911" s="16" t="s">
        <v>4469</v>
      </c>
      <c r="D1911" s="19">
        <v>44480</v>
      </c>
      <c r="E1911" s="16" t="s">
        <v>4470</v>
      </c>
      <c r="F1911" s="16">
        <v>34122095</v>
      </c>
      <c r="G1911" s="16" t="s">
        <v>4471</v>
      </c>
      <c r="H1911" s="17">
        <v>282</v>
      </c>
      <c r="I1911" s="102">
        <v>1</v>
      </c>
      <c r="J1911" s="121"/>
    </row>
    <row r="1912" spans="1:10" ht="13.2">
      <c r="A1912" s="16" t="s">
        <v>1963</v>
      </c>
      <c r="B1912" s="16"/>
      <c r="C1912" s="16"/>
      <c r="D1912" s="19"/>
      <c r="E1912" s="16" t="s">
        <v>1940</v>
      </c>
      <c r="F1912" s="16" t="s">
        <v>4472</v>
      </c>
      <c r="G1912" s="16" t="s">
        <v>4473</v>
      </c>
      <c r="H1912" s="17"/>
      <c r="I1912" s="102">
        <v>1</v>
      </c>
      <c r="J1912" s="121"/>
    </row>
    <row r="1913" spans="1:10" ht="20.399999999999999">
      <c r="A1913" s="16" t="s">
        <v>1963</v>
      </c>
      <c r="B1913" s="16">
        <v>22192148</v>
      </c>
      <c r="C1913" s="16">
        <v>210012</v>
      </c>
      <c r="D1913" s="19">
        <v>44483</v>
      </c>
      <c r="E1913" s="16" t="s">
        <v>4474</v>
      </c>
      <c r="F1913" s="16">
        <v>36229270</v>
      </c>
      <c r="G1913" s="16" t="s">
        <v>4475</v>
      </c>
      <c r="H1913" s="17">
        <v>252</v>
      </c>
      <c r="I1913" s="102">
        <v>1</v>
      </c>
      <c r="J1913" s="121"/>
    </row>
    <row r="1914" spans="1:10" ht="13.2">
      <c r="A1914" s="16" t="s">
        <v>1963</v>
      </c>
      <c r="B1914" s="16"/>
      <c r="C1914" s="16"/>
      <c r="D1914" s="19"/>
      <c r="E1914" s="16" t="s">
        <v>1940</v>
      </c>
      <c r="F1914" s="16" t="s">
        <v>4476</v>
      </c>
      <c r="G1914" s="16" t="s">
        <v>4477</v>
      </c>
      <c r="H1914" s="17"/>
      <c r="I1914" s="102">
        <v>1</v>
      </c>
      <c r="J1914" s="121"/>
    </row>
    <row r="1915" spans="1:10" ht="20.399999999999999">
      <c r="A1915" s="16" t="s">
        <v>1963</v>
      </c>
      <c r="B1915" s="16">
        <v>22192150</v>
      </c>
      <c r="C1915" s="16">
        <v>3884410301</v>
      </c>
      <c r="D1915" s="19">
        <v>44266</v>
      </c>
      <c r="E1915" s="16" t="s">
        <v>4478</v>
      </c>
      <c r="F1915" s="16">
        <v>44156979</v>
      </c>
      <c r="G1915" s="16" t="s">
        <v>4479</v>
      </c>
      <c r="H1915" s="17">
        <v>100.98</v>
      </c>
      <c r="I1915" s="102">
        <v>1</v>
      </c>
      <c r="J1915" s="121"/>
    </row>
    <row r="1916" spans="1:10" ht="20.399999999999999">
      <c r="A1916" s="16" t="s">
        <v>1963</v>
      </c>
      <c r="B1916" s="16">
        <v>22192150</v>
      </c>
      <c r="C1916" s="16" t="s">
        <v>4480</v>
      </c>
      <c r="D1916" s="19">
        <v>44361</v>
      </c>
      <c r="E1916" s="16" t="s">
        <v>4481</v>
      </c>
      <c r="F1916" s="16">
        <v>14419963</v>
      </c>
      <c r="G1916" s="16" t="s">
        <v>4457</v>
      </c>
      <c r="H1916" s="17">
        <v>100</v>
      </c>
      <c r="I1916" s="102">
        <v>1</v>
      </c>
      <c r="J1916" s="121"/>
    </row>
    <row r="1917" spans="1:10" ht="13.2">
      <c r="A1917" s="16" t="s">
        <v>1963</v>
      </c>
      <c r="B1917" s="16">
        <v>22192150</v>
      </c>
      <c r="C1917" s="16">
        <v>8.882024047542E+16</v>
      </c>
      <c r="D1917" s="19">
        <v>44379</v>
      </c>
      <c r="E1917" s="16" t="s">
        <v>4482</v>
      </c>
      <c r="F1917" s="16">
        <v>47658827</v>
      </c>
      <c r="G1917" s="16" t="s">
        <v>3474</v>
      </c>
      <c r="H1917" s="17">
        <v>23.53</v>
      </c>
      <c r="I1917" s="102">
        <v>1</v>
      </c>
      <c r="J1917" s="121"/>
    </row>
    <row r="1918" spans="1:10" ht="13.2">
      <c r="A1918" s="16" t="s">
        <v>1963</v>
      </c>
      <c r="B1918" s="16">
        <v>22192150</v>
      </c>
      <c r="C1918" s="16">
        <v>20211176</v>
      </c>
      <c r="D1918" s="19">
        <v>44442</v>
      </c>
      <c r="E1918" s="16" t="s">
        <v>4483</v>
      </c>
      <c r="F1918" s="16">
        <v>46249567</v>
      </c>
      <c r="G1918" s="16" t="s">
        <v>4484</v>
      </c>
      <c r="H1918" s="17">
        <v>27.49</v>
      </c>
      <c r="I1918" s="102">
        <v>1</v>
      </c>
      <c r="J1918" s="121"/>
    </row>
    <row r="1919" spans="1:10" ht="20.399999999999999">
      <c r="A1919" s="16" t="s">
        <v>1963</v>
      </c>
      <c r="B1919" s="16"/>
      <c r="C1919" s="16"/>
      <c r="D1919" s="19"/>
      <c r="E1919" s="16" t="s">
        <v>1940</v>
      </c>
      <c r="F1919" s="16" t="s">
        <v>4485</v>
      </c>
      <c r="G1919" s="16" t="s">
        <v>4486</v>
      </c>
      <c r="H1919" s="17"/>
      <c r="I1919" s="102">
        <v>1</v>
      </c>
      <c r="J1919" s="121"/>
    </row>
    <row r="1920" spans="1:10" ht="13.2">
      <c r="A1920" s="16" t="s">
        <v>1963</v>
      </c>
      <c r="B1920" s="16">
        <v>22192151</v>
      </c>
      <c r="C1920" s="16">
        <v>1100377131</v>
      </c>
      <c r="D1920" s="19">
        <v>44323</v>
      </c>
      <c r="E1920" s="16" t="s">
        <v>4487</v>
      </c>
      <c r="F1920" s="16">
        <v>98322875</v>
      </c>
      <c r="G1920" s="16" t="s">
        <v>4488</v>
      </c>
      <c r="H1920" s="17">
        <v>194.55</v>
      </c>
      <c r="I1920" s="102">
        <v>1</v>
      </c>
      <c r="J1920" s="121"/>
    </row>
    <row r="1921" spans="1:10" ht="13.2">
      <c r="A1921" s="16" t="s">
        <v>1963</v>
      </c>
      <c r="B1921" s="16">
        <v>22192151</v>
      </c>
      <c r="C1921" s="16">
        <v>11597</v>
      </c>
      <c r="D1921" s="19">
        <v>44348</v>
      </c>
      <c r="E1921" s="16" t="s">
        <v>4489</v>
      </c>
      <c r="F1921" s="16">
        <v>0</v>
      </c>
      <c r="G1921" s="16" t="s">
        <v>4490</v>
      </c>
      <c r="H1921" s="17">
        <v>57.45</v>
      </c>
      <c r="I1921" s="102">
        <v>1</v>
      </c>
      <c r="J1921" s="121"/>
    </row>
    <row r="1922" spans="1:10" ht="13.2">
      <c r="A1922" s="16" t="s">
        <v>1963</v>
      </c>
      <c r="B1922" s="16"/>
      <c r="C1922" s="16"/>
      <c r="D1922" s="19"/>
      <c r="E1922" s="16" t="s">
        <v>1940</v>
      </c>
      <c r="F1922" s="16" t="s">
        <v>4491</v>
      </c>
      <c r="G1922" s="16" t="s">
        <v>4492</v>
      </c>
      <c r="H1922" s="17"/>
      <c r="I1922" s="102">
        <v>1</v>
      </c>
      <c r="J1922" s="121"/>
    </row>
    <row r="1923" spans="1:10" ht="13.2">
      <c r="A1923" s="16" t="s">
        <v>1963</v>
      </c>
      <c r="B1923" s="16">
        <v>22192153</v>
      </c>
      <c r="C1923" s="16" t="s">
        <v>4493</v>
      </c>
      <c r="D1923" s="19">
        <v>44355</v>
      </c>
      <c r="E1923" s="16" t="s">
        <v>4494</v>
      </c>
      <c r="F1923" s="16">
        <v>30881897</v>
      </c>
      <c r="G1923" s="16" t="s">
        <v>4495</v>
      </c>
      <c r="H1923" s="17">
        <v>108</v>
      </c>
      <c r="I1923" s="102">
        <v>1</v>
      </c>
      <c r="J1923" s="121"/>
    </row>
    <row r="1924" spans="1:10" ht="13.2">
      <c r="A1924" s="16" t="s">
        <v>1963</v>
      </c>
      <c r="B1924" s="16">
        <v>22192153</v>
      </c>
      <c r="C1924" s="16" t="s">
        <v>4496</v>
      </c>
      <c r="D1924" s="19">
        <v>44387</v>
      </c>
      <c r="E1924" s="16" t="s">
        <v>4494</v>
      </c>
      <c r="F1924" s="16">
        <v>30881897</v>
      </c>
      <c r="G1924" s="16" t="s">
        <v>4495</v>
      </c>
      <c r="H1924" s="17">
        <v>144</v>
      </c>
      <c r="I1924" s="102">
        <v>1</v>
      </c>
      <c r="J1924" s="121"/>
    </row>
    <row r="1925" spans="1:10" ht="13.2">
      <c r="A1925" s="16" t="s">
        <v>1963</v>
      </c>
      <c r="B1925" s="16"/>
      <c r="C1925" s="16"/>
      <c r="D1925" s="19"/>
      <c r="E1925" s="16" t="s">
        <v>1940</v>
      </c>
      <c r="F1925" s="16" t="s">
        <v>4497</v>
      </c>
      <c r="G1925" s="16" t="s">
        <v>4498</v>
      </c>
      <c r="H1925" s="17"/>
      <c r="I1925" s="102">
        <v>1</v>
      </c>
      <c r="J1925" s="121"/>
    </row>
    <row r="1926" spans="1:10" ht="13.2">
      <c r="A1926" s="16" t="s">
        <v>1963</v>
      </c>
      <c r="B1926" s="16">
        <v>22192156</v>
      </c>
      <c r="C1926" s="16">
        <v>74210139</v>
      </c>
      <c r="D1926" s="19">
        <v>44442</v>
      </c>
      <c r="E1926" s="16" t="s">
        <v>4499</v>
      </c>
      <c r="F1926" s="16">
        <v>6223524</v>
      </c>
      <c r="G1926" s="16" t="s">
        <v>2478</v>
      </c>
      <c r="H1926" s="17">
        <v>252</v>
      </c>
      <c r="I1926" s="102">
        <v>1</v>
      </c>
      <c r="J1926" s="121"/>
    </row>
    <row r="1927" spans="1:10" ht="13.2">
      <c r="A1927" s="16" t="s">
        <v>1963</v>
      </c>
      <c r="B1927" s="16"/>
      <c r="C1927" s="16"/>
      <c r="D1927" s="19"/>
      <c r="E1927" s="16" t="s">
        <v>1940</v>
      </c>
      <c r="F1927" s="16" t="s">
        <v>4500</v>
      </c>
      <c r="G1927" s="16" t="s">
        <v>4501</v>
      </c>
      <c r="H1927" s="17"/>
      <c r="I1927" s="102">
        <v>1</v>
      </c>
      <c r="J1927" s="121"/>
    </row>
    <row r="1928" spans="1:10" ht="13.2">
      <c r="A1928" s="16" t="s">
        <v>1963</v>
      </c>
      <c r="B1928" s="16">
        <v>22192157</v>
      </c>
      <c r="C1928" s="16">
        <v>72</v>
      </c>
      <c r="D1928" s="19">
        <v>44208</v>
      </c>
      <c r="E1928" s="16" t="s">
        <v>4502</v>
      </c>
      <c r="F1928" s="16">
        <v>31343228</v>
      </c>
      <c r="G1928" s="16" t="s">
        <v>4503</v>
      </c>
      <c r="H1928" s="17">
        <v>175.14</v>
      </c>
      <c r="I1928" s="102">
        <v>1</v>
      </c>
      <c r="J1928" s="121"/>
    </row>
    <row r="1929" spans="1:10" ht="13.2">
      <c r="A1929" s="16" t="s">
        <v>1963</v>
      </c>
      <c r="B1929" s="16">
        <v>22192157</v>
      </c>
      <c r="C1929" s="16">
        <v>210373</v>
      </c>
      <c r="D1929" s="19">
        <v>44449</v>
      </c>
      <c r="E1929" s="16" t="s">
        <v>4504</v>
      </c>
      <c r="F1929" s="16">
        <v>14425238</v>
      </c>
      <c r="G1929" s="16" t="s">
        <v>4132</v>
      </c>
      <c r="H1929" s="17">
        <v>76.86</v>
      </c>
      <c r="I1929" s="102">
        <v>1</v>
      </c>
      <c r="J1929" s="121"/>
    </row>
    <row r="1930" spans="1:10" ht="13.2">
      <c r="A1930" s="16" t="s">
        <v>1963</v>
      </c>
      <c r="B1930" s="16"/>
      <c r="C1930" s="16"/>
      <c r="D1930" s="19"/>
      <c r="E1930" s="16" t="s">
        <v>1940</v>
      </c>
      <c r="F1930" s="16" t="s">
        <v>4505</v>
      </c>
      <c r="G1930" s="16" t="s">
        <v>4506</v>
      </c>
      <c r="H1930" s="17"/>
      <c r="I1930" s="102">
        <v>1</v>
      </c>
      <c r="J1930" s="121"/>
    </row>
    <row r="1931" spans="1:10" ht="13.2">
      <c r="A1931" s="16" t="s">
        <v>1963</v>
      </c>
      <c r="B1931" s="16">
        <v>22192163</v>
      </c>
      <c r="C1931" s="16">
        <v>74210061</v>
      </c>
      <c r="D1931" s="19">
        <v>44334</v>
      </c>
      <c r="E1931" s="16" t="s">
        <v>4507</v>
      </c>
      <c r="F1931" s="16">
        <v>6223524</v>
      </c>
      <c r="G1931" s="16" t="s">
        <v>2424</v>
      </c>
      <c r="H1931" s="17">
        <v>102</v>
      </c>
      <c r="I1931" s="102">
        <v>1</v>
      </c>
      <c r="J1931" s="121"/>
    </row>
    <row r="1932" spans="1:10" ht="13.2">
      <c r="A1932" s="16" t="s">
        <v>1963</v>
      </c>
      <c r="B1932" s="16">
        <v>22192163</v>
      </c>
      <c r="C1932" s="16" t="s">
        <v>4508</v>
      </c>
      <c r="D1932" s="19">
        <v>44351</v>
      </c>
      <c r="E1932" s="16" t="s">
        <v>4509</v>
      </c>
      <c r="F1932" s="16">
        <v>36746550</v>
      </c>
      <c r="G1932" s="16" t="s">
        <v>4510</v>
      </c>
      <c r="H1932" s="17">
        <v>150</v>
      </c>
      <c r="I1932" s="102">
        <v>1</v>
      </c>
      <c r="J1932" s="121"/>
    </row>
    <row r="1933" spans="1:10" ht="13.2">
      <c r="A1933" s="16" t="s">
        <v>1963</v>
      </c>
      <c r="B1933" s="16"/>
      <c r="C1933" s="16"/>
      <c r="D1933" s="19"/>
      <c r="E1933" s="16" t="s">
        <v>1940</v>
      </c>
      <c r="F1933" s="16" t="s">
        <v>4511</v>
      </c>
      <c r="G1933" s="16" t="s">
        <v>4512</v>
      </c>
      <c r="H1933" s="17"/>
      <c r="I1933" s="102">
        <v>1</v>
      </c>
      <c r="J1933" s="121"/>
    </row>
    <row r="1934" spans="1:10" ht="13.2">
      <c r="A1934" s="16" t="s">
        <v>1963</v>
      </c>
      <c r="B1934" s="16">
        <v>22192165</v>
      </c>
      <c r="C1934" s="16" t="s">
        <v>4513</v>
      </c>
      <c r="D1934" s="19">
        <v>44293</v>
      </c>
      <c r="E1934" s="16" t="s">
        <v>4514</v>
      </c>
      <c r="F1934" s="16">
        <v>44156979</v>
      </c>
      <c r="G1934" s="16" t="s">
        <v>3509</v>
      </c>
      <c r="H1934" s="17">
        <v>252</v>
      </c>
      <c r="I1934" s="102">
        <v>1</v>
      </c>
      <c r="J1934" s="121"/>
    </row>
    <row r="1935" spans="1:10" ht="13.2">
      <c r="A1935" s="16" t="s">
        <v>1963</v>
      </c>
      <c r="B1935" s="16"/>
      <c r="C1935" s="16"/>
      <c r="D1935" s="19"/>
      <c r="E1935" s="16" t="s">
        <v>1940</v>
      </c>
      <c r="F1935" s="16" t="s">
        <v>4515</v>
      </c>
      <c r="G1935" s="16" t="s">
        <v>4516</v>
      </c>
      <c r="H1935" s="17"/>
      <c r="I1935" s="102">
        <v>1</v>
      </c>
      <c r="J1935" s="121"/>
    </row>
    <row r="1936" spans="1:10" ht="13.2">
      <c r="A1936" s="16" t="s">
        <v>1963</v>
      </c>
      <c r="B1936" s="16">
        <v>22192166</v>
      </c>
      <c r="C1936" s="16" t="s">
        <v>4517</v>
      </c>
      <c r="D1936" s="19">
        <v>44461</v>
      </c>
      <c r="E1936" s="16" t="s">
        <v>4518</v>
      </c>
      <c r="F1936" s="16">
        <v>36849880</v>
      </c>
      <c r="G1936" s="16" t="s">
        <v>2018</v>
      </c>
      <c r="H1936" s="17">
        <v>252</v>
      </c>
      <c r="I1936" s="102">
        <v>1</v>
      </c>
      <c r="J1936" s="121"/>
    </row>
    <row r="1937" spans="1:10" ht="13.2">
      <c r="A1937" s="16" t="s">
        <v>1963</v>
      </c>
      <c r="B1937" s="16"/>
      <c r="C1937" s="16"/>
      <c r="D1937" s="19"/>
      <c r="E1937" s="16" t="s">
        <v>4533</v>
      </c>
      <c r="F1937" s="16"/>
      <c r="G1937" s="16"/>
      <c r="H1937" s="17"/>
      <c r="I1937" s="102">
        <v>2</v>
      </c>
      <c r="J1937" s="121"/>
    </row>
    <row r="1938" spans="1:10" ht="30.6">
      <c r="A1938" s="16" t="s">
        <v>1963</v>
      </c>
      <c r="B1938" s="16">
        <v>22192201</v>
      </c>
      <c r="C1938" s="16" t="s">
        <v>2505</v>
      </c>
      <c r="D1938" s="19">
        <v>44268</v>
      </c>
      <c r="E1938" s="16" t="s">
        <v>4534</v>
      </c>
      <c r="F1938" s="16">
        <v>12032021</v>
      </c>
      <c r="G1938" s="16" t="s">
        <v>4535</v>
      </c>
      <c r="H1938" s="17">
        <f>6498-5866</f>
        <v>632</v>
      </c>
      <c r="I1938" s="102">
        <v>2</v>
      </c>
      <c r="J1938" s="121"/>
    </row>
    <row r="1939" spans="1:10" ht="30.6">
      <c r="A1939" s="16" t="s">
        <v>14397</v>
      </c>
      <c r="B1939" s="16">
        <v>22192201</v>
      </c>
      <c r="C1939" s="16" t="s">
        <v>2505</v>
      </c>
      <c r="D1939" s="19">
        <v>44268</v>
      </c>
      <c r="E1939" s="16" t="s">
        <v>4534</v>
      </c>
      <c r="F1939" s="16">
        <v>12032021</v>
      </c>
      <c r="G1939" s="16" t="s">
        <v>4535</v>
      </c>
      <c r="H1939" s="17">
        <v>5866</v>
      </c>
      <c r="I1939" s="102">
        <v>2</v>
      </c>
      <c r="J1939" s="121"/>
    </row>
    <row r="1940" spans="1:10" ht="20.399999999999999">
      <c r="A1940" s="16" t="s">
        <v>1963</v>
      </c>
      <c r="B1940" s="16">
        <v>22192201</v>
      </c>
      <c r="C1940" s="16" t="s">
        <v>4536</v>
      </c>
      <c r="D1940" s="19">
        <v>44268</v>
      </c>
      <c r="E1940" s="16" t="s">
        <v>4537</v>
      </c>
      <c r="F1940" s="16">
        <v>17640270</v>
      </c>
      <c r="G1940" s="16" t="s">
        <v>4538</v>
      </c>
      <c r="H1940" s="17">
        <v>793.96</v>
      </c>
      <c r="I1940" s="102">
        <v>2</v>
      </c>
      <c r="J1940" s="121"/>
    </row>
    <row r="1941" spans="1:10" ht="20.399999999999999">
      <c r="A1941" s="16" t="s">
        <v>1963</v>
      </c>
      <c r="B1941" s="16">
        <v>22192201</v>
      </c>
      <c r="C1941" s="16" t="s">
        <v>4539</v>
      </c>
      <c r="D1941" s="19">
        <v>44259</v>
      </c>
      <c r="E1941" s="16" t="s">
        <v>4540</v>
      </c>
      <c r="F1941" s="16">
        <v>17640270</v>
      </c>
      <c r="G1941" s="16" t="s">
        <v>4538</v>
      </c>
      <c r="H1941" s="17">
        <v>529.41</v>
      </c>
      <c r="I1941" s="102">
        <v>2</v>
      </c>
      <c r="J1941" s="121"/>
    </row>
    <row r="1942" spans="1:10" ht="20.399999999999999">
      <c r="A1942" s="16" t="s">
        <v>1963</v>
      </c>
      <c r="B1942" s="16">
        <v>22192201</v>
      </c>
      <c r="C1942" s="16" t="s">
        <v>2505</v>
      </c>
      <c r="D1942" s="19">
        <v>44225</v>
      </c>
      <c r="E1942" s="16" t="s">
        <v>4541</v>
      </c>
      <c r="F1942" s="16">
        <v>17640270</v>
      </c>
      <c r="G1942" s="16" t="s">
        <v>4538</v>
      </c>
      <c r="H1942" s="17">
        <v>847.97</v>
      </c>
      <c r="I1942" s="102">
        <v>2</v>
      </c>
      <c r="J1942" s="121"/>
    </row>
    <row r="1943" spans="1:10" ht="20.399999999999999">
      <c r="A1943" s="16" t="s">
        <v>1963</v>
      </c>
      <c r="B1943" s="16">
        <v>22192201</v>
      </c>
      <c r="C1943" s="16" t="s">
        <v>4542</v>
      </c>
      <c r="D1943" s="19">
        <v>44268</v>
      </c>
      <c r="E1943" s="16" t="s">
        <v>4543</v>
      </c>
      <c r="F1943" s="16">
        <v>17640270</v>
      </c>
      <c r="G1943" s="16" t="s">
        <v>4538</v>
      </c>
      <c r="H1943" s="17">
        <v>50</v>
      </c>
      <c r="I1943" s="102">
        <v>2</v>
      </c>
      <c r="J1943" s="121"/>
    </row>
    <row r="1944" spans="1:10" ht="20.399999999999999">
      <c r="A1944" s="16" t="s">
        <v>1963</v>
      </c>
      <c r="B1944" s="16">
        <v>22192201</v>
      </c>
      <c r="C1944" s="16">
        <v>1100131177</v>
      </c>
      <c r="D1944" s="19">
        <v>44264</v>
      </c>
      <c r="E1944" s="16" t="s">
        <v>4544</v>
      </c>
      <c r="F1944" s="16" t="s">
        <v>4545</v>
      </c>
      <c r="G1944" s="16" t="s">
        <v>4546</v>
      </c>
      <c r="H1944" s="17">
        <v>178.42</v>
      </c>
      <c r="I1944" s="102">
        <v>2</v>
      </c>
      <c r="J1944" s="121"/>
    </row>
    <row r="1945" spans="1:10" ht="20.399999999999999">
      <c r="A1945" s="16" t="s">
        <v>1963</v>
      </c>
      <c r="B1945" s="16">
        <v>22192201</v>
      </c>
      <c r="C1945" s="16">
        <v>1501202101</v>
      </c>
      <c r="D1945" s="19">
        <v>44222</v>
      </c>
      <c r="E1945" s="16" t="s">
        <v>4547</v>
      </c>
      <c r="F1945" s="16">
        <v>43755631</v>
      </c>
      <c r="G1945" s="16" t="s">
        <v>4548</v>
      </c>
      <c r="H1945" s="17">
        <v>380</v>
      </c>
      <c r="I1945" s="102">
        <v>2</v>
      </c>
      <c r="J1945" s="121"/>
    </row>
    <row r="1946" spans="1:10" ht="30.6">
      <c r="A1946" s="16" t="s">
        <v>1963</v>
      </c>
      <c r="B1946" s="16">
        <v>22192201</v>
      </c>
      <c r="C1946" s="16" t="s">
        <v>4549</v>
      </c>
      <c r="D1946" s="19">
        <v>44211</v>
      </c>
      <c r="E1946" s="16" t="s">
        <v>4550</v>
      </c>
      <c r="F1946" s="16">
        <v>14419963</v>
      </c>
      <c r="G1946" s="16" t="s">
        <v>4551</v>
      </c>
      <c r="H1946" s="17">
        <v>299.74</v>
      </c>
      <c r="I1946" s="102">
        <v>2</v>
      </c>
      <c r="J1946" s="121"/>
    </row>
    <row r="1947" spans="1:10" ht="20.399999999999999">
      <c r="A1947" s="16" t="s">
        <v>1963</v>
      </c>
      <c r="B1947" s="16">
        <v>22192201</v>
      </c>
      <c r="C1947" s="16">
        <v>248</v>
      </c>
      <c r="D1947" s="19">
        <v>44198</v>
      </c>
      <c r="E1947" s="16" t="s">
        <v>4552</v>
      </c>
      <c r="F1947" s="16">
        <v>52065031</v>
      </c>
      <c r="G1947" s="16" t="s">
        <v>4553</v>
      </c>
      <c r="H1947" s="17">
        <v>380</v>
      </c>
      <c r="I1947" s="102">
        <v>2</v>
      </c>
      <c r="J1947" s="121"/>
    </row>
    <row r="1948" spans="1:10" ht="20.399999999999999">
      <c r="A1948" s="16" t="s">
        <v>1963</v>
      </c>
      <c r="B1948" s="16">
        <v>22192201</v>
      </c>
      <c r="C1948" s="16">
        <v>59620230</v>
      </c>
      <c r="D1948" s="19">
        <v>44227</v>
      </c>
      <c r="E1948" s="16" t="s">
        <v>4554</v>
      </c>
      <c r="F1948" s="16">
        <v>31322051</v>
      </c>
      <c r="G1948" s="16" t="s">
        <v>4555</v>
      </c>
      <c r="H1948" s="17">
        <v>59.85</v>
      </c>
      <c r="I1948" s="102">
        <v>2</v>
      </c>
      <c r="J1948" s="121"/>
    </row>
    <row r="1949" spans="1:10" ht="20.399999999999999">
      <c r="A1949" s="16" t="s">
        <v>1963</v>
      </c>
      <c r="B1949" s="16">
        <v>22192201</v>
      </c>
      <c r="C1949" s="16">
        <v>210002</v>
      </c>
      <c r="D1949" s="19">
        <v>44292</v>
      </c>
      <c r="E1949" s="16" t="s">
        <v>4556</v>
      </c>
      <c r="F1949" s="16">
        <v>52195244</v>
      </c>
      <c r="G1949" s="16" t="s">
        <v>4557</v>
      </c>
      <c r="H1949" s="17">
        <v>240</v>
      </c>
      <c r="I1949" s="102">
        <v>2</v>
      </c>
      <c r="J1949" s="121"/>
    </row>
    <row r="1950" spans="1:10" ht="20.399999999999999">
      <c r="A1950" s="16" t="s">
        <v>1963</v>
      </c>
      <c r="B1950" s="16">
        <v>22192201</v>
      </c>
      <c r="C1950" s="16" t="s">
        <v>4558</v>
      </c>
      <c r="D1950" s="19">
        <v>44292</v>
      </c>
      <c r="E1950" s="16" t="s">
        <v>4559</v>
      </c>
      <c r="F1950" s="16">
        <v>17640270</v>
      </c>
      <c r="G1950" s="16" t="s">
        <v>4560</v>
      </c>
      <c r="H1950" s="17">
        <v>1097.3599999999999</v>
      </c>
      <c r="I1950" s="102">
        <v>2</v>
      </c>
      <c r="J1950" s="121"/>
    </row>
    <row r="1951" spans="1:10" ht="20.399999999999999">
      <c r="A1951" s="16" t="s">
        <v>1963</v>
      </c>
      <c r="B1951" s="16">
        <v>22192201</v>
      </c>
      <c r="C1951" s="16">
        <v>1320213070</v>
      </c>
      <c r="D1951" s="19">
        <v>44311</v>
      </c>
      <c r="E1951" s="16" t="s">
        <v>4561</v>
      </c>
      <c r="F1951" s="16">
        <v>55350169</v>
      </c>
      <c r="G1951" s="16" t="s">
        <v>4562</v>
      </c>
      <c r="H1951" s="17">
        <v>292</v>
      </c>
      <c r="I1951" s="102">
        <v>2</v>
      </c>
      <c r="J1951" s="121"/>
    </row>
    <row r="1952" spans="1:10" ht="20.399999999999999">
      <c r="A1952" s="16" t="s">
        <v>1963</v>
      </c>
      <c r="B1952" s="16">
        <v>22192201</v>
      </c>
      <c r="C1952" s="16">
        <v>1320213243</v>
      </c>
      <c r="D1952" s="19">
        <v>44314</v>
      </c>
      <c r="E1952" s="16" t="s">
        <v>4563</v>
      </c>
      <c r="F1952" s="16">
        <v>55350169</v>
      </c>
      <c r="G1952" s="16" t="s">
        <v>4562</v>
      </c>
      <c r="H1952" s="17">
        <v>73</v>
      </c>
      <c r="I1952" s="102">
        <v>2</v>
      </c>
      <c r="J1952" s="121"/>
    </row>
    <row r="1953" spans="1:10" ht="30.6">
      <c r="A1953" s="16" t="s">
        <v>1963</v>
      </c>
      <c r="B1953" s="16">
        <v>22192201</v>
      </c>
      <c r="C1953" s="16">
        <v>5784863010</v>
      </c>
      <c r="D1953" s="19">
        <v>44327</v>
      </c>
      <c r="E1953" s="16" t="s">
        <v>4564</v>
      </c>
      <c r="F1953" s="16">
        <v>51076840</v>
      </c>
      <c r="G1953" s="16" t="s">
        <v>4565</v>
      </c>
      <c r="H1953" s="17">
        <v>470.13</v>
      </c>
      <c r="I1953" s="102">
        <v>2</v>
      </c>
      <c r="J1953" s="121"/>
    </row>
    <row r="1954" spans="1:10" ht="30.6">
      <c r="A1954" s="16" t="s">
        <v>1963</v>
      </c>
      <c r="B1954" s="16">
        <v>22192201</v>
      </c>
      <c r="C1954" s="16">
        <v>5784883011</v>
      </c>
      <c r="D1954" s="19">
        <v>44328</v>
      </c>
      <c r="E1954" s="16" t="s">
        <v>4566</v>
      </c>
      <c r="F1954" s="16">
        <v>51076840</v>
      </c>
      <c r="G1954" s="16" t="s">
        <v>4565</v>
      </c>
      <c r="H1954" s="17">
        <v>414.9</v>
      </c>
      <c r="I1954" s="102">
        <v>2</v>
      </c>
      <c r="J1954" s="121"/>
    </row>
    <row r="1955" spans="1:10" ht="20.399999999999999">
      <c r="A1955" s="16" t="s">
        <v>1963</v>
      </c>
      <c r="B1955" s="16">
        <v>22192201</v>
      </c>
      <c r="C1955" s="16">
        <v>202137355</v>
      </c>
      <c r="D1955" s="19">
        <v>44314</v>
      </c>
      <c r="E1955" s="16" t="s">
        <v>4567</v>
      </c>
      <c r="F1955" s="16">
        <v>50006501</v>
      </c>
      <c r="G1955" s="16" t="s">
        <v>4568</v>
      </c>
      <c r="H1955" s="17">
        <v>100</v>
      </c>
      <c r="I1955" s="102">
        <v>2</v>
      </c>
      <c r="J1955" s="121"/>
    </row>
    <row r="1956" spans="1:10" ht="20.399999999999999">
      <c r="A1956" s="16" t="s">
        <v>1963</v>
      </c>
      <c r="B1956" s="16">
        <v>22192201</v>
      </c>
      <c r="C1956" s="16">
        <v>202137349</v>
      </c>
      <c r="D1956" s="19">
        <v>44314</v>
      </c>
      <c r="E1956" s="16" t="s">
        <v>4569</v>
      </c>
      <c r="F1956" s="16">
        <v>50006501</v>
      </c>
      <c r="G1956" s="16" t="s">
        <v>4568</v>
      </c>
      <c r="H1956" s="17">
        <v>100</v>
      </c>
      <c r="I1956" s="102">
        <v>2</v>
      </c>
      <c r="J1956" s="121"/>
    </row>
    <row r="1957" spans="1:10" ht="20.399999999999999">
      <c r="A1957" s="16" t="s">
        <v>1963</v>
      </c>
      <c r="B1957" s="16">
        <v>22192201</v>
      </c>
      <c r="C1957" s="16">
        <v>405000136</v>
      </c>
      <c r="D1957" s="19">
        <v>44333</v>
      </c>
      <c r="E1957" s="16" t="s">
        <v>4570</v>
      </c>
      <c r="F1957" s="16">
        <v>11331328</v>
      </c>
      <c r="G1957" s="16" t="s">
        <v>4571</v>
      </c>
      <c r="H1957" s="17">
        <v>359.14</v>
      </c>
      <c r="I1957" s="102">
        <v>2</v>
      </c>
      <c r="J1957" s="121"/>
    </row>
    <row r="1958" spans="1:10" ht="20.399999999999999">
      <c r="A1958" s="16" t="s">
        <v>1963</v>
      </c>
      <c r="B1958" s="16">
        <v>22192201</v>
      </c>
      <c r="C1958" s="16">
        <v>44378</v>
      </c>
      <c r="D1958" s="19">
        <v>44337</v>
      </c>
      <c r="E1958" s="16" t="s">
        <v>4572</v>
      </c>
      <c r="F1958" s="16">
        <v>17640270</v>
      </c>
      <c r="G1958" s="16" t="s">
        <v>4560</v>
      </c>
      <c r="H1958" s="17">
        <v>699.52</v>
      </c>
      <c r="I1958" s="102">
        <v>2</v>
      </c>
      <c r="J1958" s="121"/>
    </row>
    <row r="1959" spans="1:10" ht="20.399999999999999">
      <c r="A1959" s="16" t="s">
        <v>1963</v>
      </c>
      <c r="B1959" s="16">
        <v>22192201</v>
      </c>
      <c r="C1959" s="16">
        <v>676715</v>
      </c>
      <c r="D1959" s="19">
        <v>44333</v>
      </c>
      <c r="E1959" s="16" t="s">
        <v>4573</v>
      </c>
      <c r="F1959" s="16">
        <v>11331328</v>
      </c>
      <c r="G1959" s="16" t="s">
        <v>4574</v>
      </c>
      <c r="H1959" s="17">
        <v>34.58</v>
      </c>
      <c r="I1959" s="102">
        <v>2</v>
      </c>
      <c r="J1959" s="121"/>
    </row>
    <row r="1960" spans="1:10" ht="20.399999999999999">
      <c r="A1960" s="16" t="s">
        <v>1963</v>
      </c>
      <c r="B1960" s="16">
        <v>22192201</v>
      </c>
      <c r="C1960" s="16">
        <v>679714</v>
      </c>
      <c r="D1960" s="19">
        <v>44333</v>
      </c>
      <c r="E1960" s="16" t="s">
        <v>4575</v>
      </c>
      <c r="F1960" s="16">
        <v>11331328</v>
      </c>
      <c r="G1960" s="16" t="s">
        <v>4574</v>
      </c>
      <c r="H1960" s="17">
        <v>34.58</v>
      </c>
      <c r="I1960" s="102">
        <v>2</v>
      </c>
      <c r="J1960" s="121"/>
    </row>
    <row r="1961" spans="1:10" ht="20.399999999999999">
      <c r="A1961" s="16" t="s">
        <v>1963</v>
      </c>
      <c r="B1961" s="16">
        <v>22192201</v>
      </c>
      <c r="C1961" s="16" t="s">
        <v>4576</v>
      </c>
      <c r="D1961" s="19">
        <v>44363</v>
      </c>
      <c r="E1961" s="16" t="s">
        <v>4577</v>
      </c>
      <c r="F1961" s="16">
        <v>353414964</v>
      </c>
      <c r="G1961" s="16" t="s">
        <v>4578</v>
      </c>
      <c r="H1961" s="17">
        <v>220</v>
      </c>
      <c r="I1961" s="102">
        <v>2</v>
      </c>
      <c r="J1961" s="121"/>
    </row>
    <row r="1962" spans="1:10" ht="20.399999999999999">
      <c r="A1962" s="16" t="s">
        <v>1963</v>
      </c>
      <c r="B1962" s="16">
        <v>22192201</v>
      </c>
      <c r="C1962" s="16">
        <v>21005522</v>
      </c>
      <c r="D1962" s="19">
        <v>44363</v>
      </c>
      <c r="E1962" s="16" t="s">
        <v>4579</v>
      </c>
      <c r="F1962" s="16">
        <v>82716390</v>
      </c>
      <c r="G1962" s="16" t="s">
        <v>4580</v>
      </c>
      <c r="H1962" s="17">
        <v>1093.4000000000001</v>
      </c>
      <c r="I1962" s="102">
        <v>2</v>
      </c>
      <c r="J1962" s="121"/>
    </row>
    <row r="1963" spans="1:10" ht="20.399999999999999">
      <c r="A1963" s="16" t="s">
        <v>1963</v>
      </c>
      <c r="B1963" s="16">
        <v>22192201</v>
      </c>
      <c r="C1963" s="16">
        <v>405000152</v>
      </c>
      <c r="D1963" s="19">
        <v>44349</v>
      </c>
      <c r="E1963" s="16" t="s">
        <v>4581</v>
      </c>
      <c r="F1963" s="16">
        <v>11331328</v>
      </c>
      <c r="G1963" s="16" t="s">
        <v>4582</v>
      </c>
      <c r="H1963" s="17">
        <v>459.89</v>
      </c>
      <c r="I1963" s="102">
        <v>2</v>
      </c>
      <c r="J1963" s="121"/>
    </row>
    <row r="1964" spans="1:10" ht="20.399999999999999">
      <c r="A1964" s="16" t="s">
        <v>1963</v>
      </c>
      <c r="B1964" s="16">
        <v>22192201</v>
      </c>
      <c r="C1964" s="16">
        <v>405000153</v>
      </c>
      <c r="D1964" s="19">
        <v>44364</v>
      </c>
      <c r="E1964" s="16" t="s">
        <v>4583</v>
      </c>
      <c r="F1964" s="16">
        <v>11331328</v>
      </c>
      <c r="G1964" s="16" t="s">
        <v>4582</v>
      </c>
      <c r="H1964" s="17">
        <v>211.9</v>
      </c>
      <c r="I1964" s="102">
        <v>2</v>
      </c>
      <c r="J1964" s="121"/>
    </row>
    <row r="1965" spans="1:10" ht="20.399999999999999">
      <c r="A1965" s="16" t="s">
        <v>1963</v>
      </c>
      <c r="B1965" s="16">
        <v>22192201</v>
      </c>
      <c r="C1965" s="16">
        <v>2100035502</v>
      </c>
      <c r="D1965" s="19">
        <v>44302</v>
      </c>
      <c r="E1965" s="16" t="s">
        <v>4584</v>
      </c>
      <c r="F1965" s="16">
        <v>35158097</v>
      </c>
      <c r="G1965" s="16" t="s">
        <v>4585</v>
      </c>
      <c r="H1965" s="17">
        <v>341.6</v>
      </c>
      <c r="I1965" s="102">
        <v>2</v>
      </c>
      <c r="J1965" s="121"/>
    </row>
    <row r="1966" spans="1:10" ht="20.399999999999999">
      <c r="A1966" s="16" t="s">
        <v>1963</v>
      </c>
      <c r="B1966" s="16">
        <v>22192201</v>
      </c>
      <c r="C1966" s="16">
        <v>72021</v>
      </c>
      <c r="D1966" s="19">
        <v>44389</v>
      </c>
      <c r="E1966" s="16" t="s">
        <v>4586</v>
      </c>
      <c r="F1966" s="16">
        <v>17640270</v>
      </c>
      <c r="G1966" s="16" t="s">
        <v>4538</v>
      </c>
      <c r="H1966" s="17">
        <v>699.52</v>
      </c>
      <c r="I1966" s="102">
        <v>2</v>
      </c>
      <c r="J1966" s="121"/>
    </row>
    <row r="1967" spans="1:10" ht="20.399999999999999">
      <c r="A1967" s="16" t="s">
        <v>1963</v>
      </c>
      <c r="B1967" s="16">
        <v>22192201</v>
      </c>
      <c r="C1967" s="16">
        <v>82021</v>
      </c>
      <c r="D1967" s="19">
        <v>44389</v>
      </c>
      <c r="E1967" s="16" t="s">
        <v>4587</v>
      </c>
      <c r="F1967" s="16">
        <v>17640270</v>
      </c>
      <c r="G1967" s="16" t="s">
        <v>4538</v>
      </c>
      <c r="H1967" s="17">
        <v>291.92</v>
      </c>
      <c r="I1967" s="102">
        <v>2</v>
      </c>
      <c r="J1967" s="121"/>
    </row>
    <row r="1968" spans="1:10" ht="20.399999999999999">
      <c r="A1968" s="16" t="s">
        <v>1963</v>
      </c>
      <c r="B1968" s="16">
        <v>22192201</v>
      </c>
      <c r="C1968" s="16">
        <v>44470</v>
      </c>
      <c r="D1968" s="19">
        <v>44389</v>
      </c>
      <c r="E1968" s="16" t="s">
        <v>4588</v>
      </c>
      <c r="F1968" s="16">
        <v>17640270</v>
      </c>
      <c r="G1968" s="16" t="s">
        <v>4538</v>
      </c>
      <c r="H1968" s="17">
        <v>288</v>
      </c>
      <c r="I1968" s="102">
        <v>2</v>
      </c>
      <c r="J1968" s="121"/>
    </row>
    <row r="1969" spans="1:10" ht="20.399999999999999">
      <c r="A1969" s="16" t="s">
        <v>1963</v>
      </c>
      <c r="B1969" s="16">
        <v>22192201</v>
      </c>
      <c r="C1969" s="16">
        <v>727</v>
      </c>
      <c r="D1969" s="19">
        <v>44392</v>
      </c>
      <c r="E1969" s="16" t="s">
        <v>4589</v>
      </c>
      <c r="F1969" s="16" t="s">
        <v>4590</v>
      </c>
      <c r="G1969" s="16" t="s">
        <v>4591</v>
      </c>
      <c r="H1969" s="17">
        <v>507.74</v>
      </c>
      <c r="I1969" s="102">
        <v>2</v>
      </c>
      <c r="J1969" s="121"/>
    </row>
    <row r="1970" spans="1:10" ht="20.399999999999999">
      <c r="A1970" s="16" t="s">
        <v>1963</v>
      </c>
      <c r="B1970" s="16">
        <v>22192201</v>
      </c>
      <c r="C1970" s="16">
        <v>1119</v>
      </c>
      <c r="D1970" s="19">
        <v>44397</v>
      </c>
      <c r="E1970" s="16" t="s">
        <v>4592</v>
      </c>
      <c r="F1970" s="16" t="s">
        <v>4593</v>
      </c>
      <c r="G1970" s="16" t="s">
        <v>4594</v>
      </c>
      <c r="H1970" s="17">
        <v>255.41</v>
      </c>
      <c r="I1970" s="102">
        <v>2</v>
      </c>
      <c r="J1970" s="121"/>
    </row>
    <row r="1971" spans="1:10" ht="20.399999999999999">
      <c r="A1971" s="16" t="s">
        <v>1963</v>
      </c>
      <c r="B1971" s="16">
        <v>22192201</v>
      </c>
      <c r="C1971" s="16">
        <v>404</v>
      </c>
      <c r="D1971" s="19">
        <v>44408</v>
      </c>
      <c r="E1971" s="16" t="s">
        <v>4595</v>
      </c>
      <c r="F1971" s="16">
        <v>14446099</v>
      </c>
      <c r="G1971" s="16" t="s">
        <v>4596</v>
      </c>
      <c r="H1971" s="17">
        <v>354</v>
      </c>
      <c r="I1971" s="102">
        <v>2</v>
      </c>
      <c r="J1971" s="121"/>
    </row>
    <row r="1972" spans="1:10" ht="20.399999999999999">
      <c r="A1972" s="16" t="s">
        <v>1963</v>
      </c>
      <c r="B1972" s="16">
        <v>22192201</v>
      </c>
      <c r="C1972" s="16">
        <v>416</v>
      </c>
      <c r="D1972" s="19">
        <v>44411</v>
      </c>
      <c r="E1972" s="16" t="s">
        <v>4597</v>
      </c>
      <c r="F1972" s="16">
        <v>14446099</v>
      </c>
      <c r="G1972" s="16" t="s">
        <v>4596</v>
      </c>
      <c r="H1972" s="17">
        <v>354</v>
      </c>
      <c r="I1972" s="102">
        <v>2</v>
      </c>
      <c r="J1972" s="121"/>
    </row>
    <row r="1973" spans="1:10" ht="20.399999999999999">
      <c r="A1973" s="16" t="s">
        <v>1963</v>
      </c>
      <c r="B1973" s="16">
        <v>22192201</v>
      </c>
      <c r="C1973" s="16">
        <v>420</v>
      </c>
      <c r="D1973" s="19">
        <v>44414</v>
      </c>
      <c r="E1973" s="16" t="s">
        <v>4598</v>
      </c>
      <c r="F1973" s="16">
        <v>14446099</v>
      </c>
      <c r="G1973" s="16" t="s">
        <v>4596</v>
      </c>
      <c r="H1973" s="17">
        <v>118</v>
      </c>
      <c r="I1973" s="102">
        <v>2</v>
      </c>
      <c r="J1973" s="121"/>
    </row>
    <row r="1974" spans="1:10" ht="20.399999999999999">
      <c r="A1974" s="16" t="s">
        <v>1963</v>
      </c>
      <c r="B1974" s="16">
        <v>22192201</v>
      </c>
      <c r="C1974" s="16">
        <v>19638</v>
      </c>
      <c r="D1974" s="19">
        <v>44399</v>
      </c>
      <c r="E1974" s="16" t="s">
        <v>4599</v>
      </c>
      <c r="F1974" s="16">
        <v>35880899</v>
      </c>
      <c r="G1974" s="16" t="s">
        <v>4600</v>
      </c>
      <c r="H1974" s="17">
        <v>136.6</v>
      </c>
      <c r="I1974" s="102">
        <v>2</v>
      </c>
      <c r="J1974" s="121"/>
    </row>
    <row r="1975" spans="1:10" ht="20.399999999999999">
      <c r="A1975" s="16" t="s">
        <v>1963</v>
      </c>
      <c r="B1975" s="16">
        <v>22192201</v>
      </c>
      <c r="C1975" s="16">
        <v>10976</v>
      </c>
      <c r="D1975" s="19">
        <v>44469</v>
      </c>
      <c r="E1975" s="16" t="s">
        <v>4601</v>
      </c>
      <c r="F1975" s="16">
        <v>4010296491</v>
      </c>
      <c r="G1975" s="16" t="s">
        <v>4602</v>
      </c>
      <c r="H1975" s="17">
        <v>365.88</v>
      </c>
      <c r="I1975" s="102">
        <v>2</v>
      </c>
      <c r="J1975" s="121"/>
    </row>
    <row r="1976" spans="1:10" ht="20.399999999999999">
      <c r="A1976" s="16" t="s">
        <v>1963</v>
      </c>
      <c r="B1976" s="16">
        <v>22192201</v>
      </c>
      <c r="C1976" s="16">
        <v>19682</v>
      </c>
      <c r="D1976" s="19">
        <v>44407</v>
      </c>
      <c r="E1976" s="16" t="s">
        <v>4603</v>
      </c>
      <c r="F1976" s="16">
        <v>35880899</v>
      </c>
      <c r="G1976" s="16" t="s">
        <v>4600</v>
      </c>
      <c r="H1976" s="17">
        <v>208.8</v>
      </c>
      <c r="I1976" s="102">
        <v>2</v>
      </c>
      <c r="J1976" s="121"/>
    </row>
    <row r="1977" spans="1:10" ht="20.399999999999999">
      <c r="A1977" s="16" t="s">
        <v>1963</v>
      </c>
      <c r="B1977" s="16">
        <v>22192201</v>
      </c>
      <c r="C1977" s="16">
        <v>256529</v>
      </c>
      <c r="D1977" s="19">
        <v>44421</v>
      </c>
      <c r="E1977" s="16" t="s">
        <v>4604</v>
      </c>
      <c r="F1977" s="16" t="s">
        <v>4605</v>
      </c>
      <c r="G1977" s="16" t="s">
        <v>4606</v>
      </c>
      <c r="H1977" s="17">
        <v>260</v>
      </c>
      <c r="I1977" s="102">
        <v>2</v>
      </c>
      <c r="J1977" s="121"/>
    </row>
    <row r="1978" spans="1:10" ht="20.399999999999999">
      <c r="A1978" s="16" t="s">
        <v>1963</v>
      </c>
      <c r="B1978" s="16">
        <v>22192201</v>
      </c>
      <c r="C1978" s="16">
        <v>7804293010</v>
      </c>
      <c r="D1978" s="19">
        <v>44440</v>
      </c>
      <c r="E1978" s="16" t="s">
        <v>4607</v>
      </c>
      <c r="F1978" s="16">
        <v>334503</v>
      </c>
      <c r="G1978" s="16" t="s">
        <v>4608</v>
      </c>
      <c r="H1978" s="17">
        <v>1104.3499999999999</v>
      </c>
      <c r="I1978" s="102">
        <v>2</v>
      </c>
      <c r="J1978" s="121"/>
    </row>
    <row r="1979" spans="1:10" ht="20.399999999999999">
      <c r="A1979" s="16" t="s">
        <v>1963</v>
      </c>
      <c r="B1979" s="16">
        <v>22192201</v>
      </c>
      <c r="C1979" s="16" t="s">
        <v>4609</v>
      </c>
      <c r="D1979" s="19">
        <v>44451</v>
      </c>
      <c r="E1979" s="16" t="s">
        <v>4610</v>
      </c>
      <c r="F1979" s="16">
        <v>4950199705</v>
      </c>
      <c r="G1979" s="16" t="s">
        <v>4611</v>
      </c>
      <c r="H1979" s="17">
        <v>1187.24</v>
      </c>
      <c r="I1979" s="102">
        <v>2</v>
      </c>
      <c r="J1979" s="121"/>
    </row>
    <row r="1980" spans="1:10" ht="20.399999999999999">
      <c r="A1980" s="16" t="s">
        <v>1963</v>
      </c>
      <c r="B1980" s="16">
        <v>22192201</v>
      </c>
      <c r="C1980" s="16">
        <v>18995618</v>
      </c>
      <c r="D1980" s="19">
        <v>44414</v>
      </c>
      <c r="E1980" s="16" t="s">
        <v>4612</v>
      </c>
      <c r="F1980" s="16">
        <v>189956</v>
      </c>
      <c r="G1980" s="16" t="s">
        <v>4613</v>
      </c>
      <c r="H1980" s="17">
        <v>460.8</v>
      </c>
      <c r="I1980" s="102">
        <v>2</v>
      </c>
      <c r="J1980" s="121"/>
    </row>
    <row r="1981" spans="1:10" ht="20.399999999999999">
      <c r="A1981" s="16" t="s">
        <v>1963</v>
      </c>
      <c r="B1981" s="16">
        <v>22192201</v>
      </c>
      <c r="C1981" s="16" t="s">
        <v>4614</v>
      </c>
      <c r="D1981" s="19">
        <v>44420</v>
      </c>
      <c r="E1981" s="16" t="s">
        <v>4615</v>
      </c>
      <c r="F1981" s="16">
        <v>75210126</v>
      </c>
      <c r="G1981" s="16" t="s">
        <v>4616</v>
      </c>
      <c r="H1981" s="17">
        <v>356.42</v>
      </c>
      <c r="I1981" s="102">
        <v>2</v>
      </c>
      <c r="J1981" s="121"/>
    </row>
    <row r="1982" spans="1:10" ht="20.399999999999999">
      <c r="A1982" s="16" t="s">
        <v>1963</v>
      </c>
      <c r="B1982" s="16">
        <v>22192201</v>
      </c>
      <c r="C1982" s="16">
        <v>1834401</v>
      </c>
      <c r="D1982" s="19">
        <v>44433</v>
      </c>
      <c r="E1982" s="16" t="s">
        <v>4617</v>
      </c>
      <c r="F1982" s="16">
        <v>75210126</v>
      </c>
      <c r="G1982" s="16" t="s">
        <v>4616</v>
      </c>
      <c r="H1982" s="17">
        <v>618.49</v>
      </c>
      <c r="I1982" s="102">
        <v>2</v>
      </c>
      <c r="J1982" s="121"/>
    </row>
    <row r="1983" spans="1:10" ht="20.399999999999999">
      <c r="A1983" s="16" t="s">
        <v>1963</v>
      </c>
      <c r="B1983" s="16">
        <v>22192201</v>
      </c>
      <c r="C1983" s="16">
        <v>290722021</v>
      </c>
      <c r="D1983" s="19">
        <v>44406</v>
      </c>
      <c r="E1983" s="16" t="s">
        <v>4618</v>
      </c>
      <c r="F1983" s="16">
        <v>334503</v>
      </c>
      <c r="G1983" s="16" t="s">
        <v>4608</v>
      </c>
      <c r="H1983" s="17">
        <v>667.79</v>
      </c>
      <c r="I1983" s="102">
        <v>2</v>
      </c>
      <c r="J1983" s="121"/>
    </row>
    <row r="1984" spans="1:10" ht="20.399999999999999">
      <c r="A1984" s="16" t="s">
        <v>1963</v>
      </c>
      <c r="B1984" s="16">
        <v>22192201</v>
      </c>
      <c r="C1984" s="16">
        <v>27082021</v>
      </c>
      <c r="D1984" s="19">
        <v>44435</v>
      </c>
      <c r="E1984" s="16" t="s">
        <v>4619</v>
      </c>
      <c r="F1984" s="16">
        <v>292498319</v>
      </c>
      <c r="G1984" s="16" t="s">
        <v>4620</v>
      </c>
      <c r="H1984" s="17">
        <v>683.63</v>
      </c>
      <c r="I1984" s="102">
        <v>2</v>
      </c>
      <c r="J1984" s="121"/>
    </row>
    <row r="1985" spans="1:10" ht="20.399999999999999">
      <c r="A1985" s="16" t="s">
        <v>1963</v>
      </c>
      <c r="B1985" s="16">
        <v>22192201</v>
      </c>
      <c r="C1985" s="16" t="s">
        <v>4621</v>
      </c>
      <c r="D1985" s="19">
        <v>44434</v>
      </c>
      <c r="E1985" s="16" t="s">
        <v>4622</v>
      </c>
      <c r="F1985" s="16" t="s">
        <v>4623</v>
      </c>
      <c r="G1985" s="16" t="s">
        <v>4624</v>
      </c>
      <c r="H1985" s="17">
        <v>400.16</v>
      </c>
      <c r="I1985" s="102">
        <v>2</v>
      </c>
      <c r="J1985" s="121"/>
    </row>
    <row r="1986" spans="1:10" ht="20.399999999999999">
      <c r="A1986" s="16" t="s">
        <v>1963</v>
      </c>
      <c r="B1986" s="16">
        <v>22192201</v>
      </c>
      <c r="C1986" s="16" t="s">
        <v>4625</v>
      </c>
      <c r="D1986" s="19">
        <v>44429</v>
      </c>
      <c r="E1986" s="16" t="s">
        <v>4626</v>
      </c>
      <c r="F1986" s="16" t="s">
        <v>4627</v>
      </c>
      <c r="G1986" s="16" t="s">
        <v>4628</v>
      </c>
      <c r="H1986" s="17">
        <v>512</v>
      </c>
      <c r="I1986" s="102">
        <v>2</v>
      </c>
      <c r="J1986" s="121"/>
    </row>
    <row r="1987" spans="1:10" ht="30.6">
      <c r="A1987" s="16" t="s">
        <v>1963</v>
      </c>
      <c r="B1987" s="16">
        <v>22192201</v>
      </c>
      <c r="C1987" s="16">
        <v>112021</v>
      </c>
      <c r="D1987" s="19">
        <v>44508</v>
      </c>
      <c r="E1987" s="16" t="s">
        <v>4629</v>
      </c>
      <c r="F1987" s="16">
        <v>17640270</v>
      </c>
      <c r="G1987" s="16" t="s">
        <v>4630</v>
      </c>
      <c r="H1987" s="17">
        <v>196</v>
      </c>
      <c r="I1987" s="102">
        <v>2</v>
      </c>
      <c r="J1987" s="121"/>
    </row>
    <row r="1988" spans="1:10" ht="13.2">
      <c r="A1988" s="16" t="s">
        <v>1963</v>
      </c>
      <c r="B1988" s="16">
        <v>22192201</v>
      </c>
      <c r="C1988" s="16">
        <v>7795985711</v>
      </c>
      <c r="D1988" s="19">
        <v>44439</v>
      </c>
      <c r="E1988" s="16" t="s">
        <v>4631</v>
      </c>
      <c r="F1988" s="16">
        <v>334503</v>
      </c>
      <c r="G1988" s="16" t="s">
        <v>4632</v>
      </c>
      <c r="H1988" s="17">
        <v>555.58000000000004</v>
      </c>
      <c r="I1988" s="102">
        <v>2</v>
      </c>
      <c r="J1988" s="121"/>
    </row>
    <row r="1989" spans="1:10" ht="20.399999999999999">
      <c r="A1989" s="16" t="s">
        <v>1963</v>
      </c>
      <c r="B1989" s="16">
        <v>22192201</v>
      </c>
      <c r="C1989" s="16">
        <v>4190</v>
      </c>
      <c r="D1989" s="19">
        <v>44469</v>
      </c>
      <c r="E1989" s="16" t="s">
        <v>4633</v>
      </c>
      <c r="F1989" s="16">
        <v>0</v>
      </c>
      <c r="G1989" s="16" t="s">
        <v>4602</v>
      </c>
      <c r="H1989" s="17">
        <v>365.88</v>
      </c>
      <c r="I1989" s="102">
        <v>2</v>
      </c>
      <c r="J1989" s="121"/>
    </row>
    <row r="1990" spans="1:10" ht="20.399999999999999">
      <c r="A1990" s="16" t="s">
        <v>1963</v>
      </c>
      <c r="B1990" s="16">
        <v>22192201</v>
      </c>
      <c r="C1990" s="16">
        <v>43364</v>
      </c>
      <c r="D1990" s="19">
        <v>44469</v>
      </c>
      <c r="E1990" s="16" t="s">
        <v>4634</v>
      </c>
      <c r="F1990" s="16">
        <v>0</v>
      </c>
      <c r="G1990" s="16" t="s">
        <v>4635</v>
      </c>
      <c r="H1990" s="17">
        <v>128.18</v>
      </c>
      <c r="I1990" s="102">
        <v>2</v>
      </c>
      <c r="J1990" s="121"/>
    </row>
    <row r="1991" spans="1:10" ht="20.399999999999999">
      <c r="A1991" s="16" t="s">
        <v>1963</v>
      </c>
      <c r="B1991" s="16">
        <v>22192201</v>
      </c>
      <c r="C1991" s="16">
        <v>807</v>
      </c>
      <c r="D1991" s="19">
        <v>44480</v>
      </c>
      <c r="E1991" s="16" t="s">
        <v>4636</v>
      </c>
      <c r="F1991" s="16">
        <v>31343503</v>
      </c>
      <c r="G1991" s="16" t="s">
        <v>4637</v>
      </c>
      <c r="H1991" s="17">
        <v>103.4</v>
      </c>
      <c r="I1991" s="102">
        <v>2</v>
      </c>
      <c r="J1991" s="121"/>
    </row>
    <row r="1992" spans="1:10" ht="13.2">
      <c r="A1992" s="16" t="s">
        <v>1963</v>
      </c>
      <c r="B1992" s="16">
        <v>22192201</v>
      </c>
      <c r="C1992" s="16">
        <v>1100877854</v>
      </c>
      <c r="D1992" s="19">
        <v>44417</v>
      </c>
      <c r="E1992" s="16" t="s">
        <v>4638</v>
      </c>
      <c r="F1992" s="16">
        <v>0</v>
      </c>
      <c r="G1992" s="16" t="s">
        <v>4639</v>
      </c>
      <c r="H1992" s="17">
        <v>104.68</v>
      </c>
      <c r="I1992" s="102">
        <v>2</v>
      </c>
      <c r="J1992" s="121"/>
    </row>
    <row r="1993" spans="1:10" ht="20.399999999999999">
      <c r="A1993" s="16" t="s">
        <v>1963</v>
      </c>
      <c r="B1993" s="16">
        <v>22192201</v>
      </c>
      <c r="C1993" s="16">
        <v>7006</v>
      </c>
      <c r="D1993" s="19">
        <v>44473</v>
      </c>
      <c r="E1993" s="16" t="s">
        <v>4638</v>
      </c>
      <c r="F1993" s="16" t="s">
        <v>3068</v>
      </c>
      <c r="G1993" s="16" t="s">
        <v>4640</v>
      </c>
      <c r="H1993" s="17">
        <v>97.95</v>
      </c>
      <c r="I1993" s="102">
        <v>2</v>
      </c>
      <c r="J1993" s="121"/>
    </row>
    <row r="1994" spans="1:10" ht="13.2">
      <c r="A1994" s="16" t="s">
        <v>1963</v>
      </c>
      <c r="B1994" s="16">
        <v>22192201</v>
      </c>
      <c r="C1994" s="16">
        <v>1100976227</v>
      </c>
      <c r="D1994" s="19">
        <v>44441</v>
      </c>
      <c r="E1994" s="16" t="s">
        <v>4638</v>
      </c>
      <c r="F1994" s="16">
        <v>0</v>
      </c>
      <c r="G1994" s="16" t="s">
        <v>4639</v>
      </c>
      <c r="H1994" s="17">
        <v>99.95</v>
      </c>
      <c r="I1994" s="102">
        <v>2</v>
      </c>
      <c r="J1994" s="121"/>
    </row>
    <row r="1995" spans="1:10" ht="20.399999999999999">
      <c r="A1995" s="16" t="s">
        <v>1963</v>
      </c>
      <c r="B1995" s="16">
        <v>22192201</v>
      </c>
      <c r="C1995" s="16">
        <v>19993</v>
      </c>
      <c r="D1995" s="19">
        <v>44448</v>
      </c>
      <c r="E1995" s="16" t="s">
        <v>4641</v>
      </c>
      <c r="F1995" s="16">
        <v>35880899</v>
      </c>
      <c r="G1995" s="16" t="s">
        <v>4642</v>
      </c>
      <c r="H1995" s="17">
        <v>97.9</v>
      </c>
      <c r="I1995" s="102">
        <v>2</v>
      </c>
      <c r="J1995" s="121"/>
    </row>
    <row r="1996" spans="1:10" ht="20.399999999999999">
      <c r="A1996" s="16" t="s">
        <v>1963</v>
      </c>
      <c r="B1996" s="16">
        <v>22192201</v>
      </c>
      <c r="C1996" s="16">
        <v>20217</v>
      </c>
      <c r="D1996" s="19">
        <v>44499</v>
      </c>
      <c r="E1996" s="16" t="s">
        <v>4643</v>
      </c>
      <c r="F1996" s="16">
        <v>72250349</v>
      </c>
      <c r="G1996" s="16" t="s">
        <v>4644</v>
      </c>
      <c r="H1996" s="17">
        <v>800</v>
      </c>
      <c r="I1996" s="102">
        <v>2</v>
      </c>
      <c r="J1996" s="121"/>
    </row>
    <row r="1997" spans="1:10" ht="20.399999999999999">
      <c r="A1997" s="16" t="s">
        <v>1963</v>
      </c>
      <c r="B1997" s="16">
        <v>22192201</v>
      </c>
      <c r="C1997" s="16">
        <v>20218</v>
      </c>
      <c r="D1997" s="19">
        <v>44469</v>
      </c>
      <c r="E1997" s="16" t="s">
        <v>4645</v>
      </c>
      <c r="F1997" s="16">
        <v>72250349</v>
      </c>
      <c r="G1997" s="16" t="s">
        <v>4644</v>
      </c>
      <c r="H1997" s="17">
        <v>400</v>
      </c>
      <c r="I1997" s="102">
        <v>2</v>
      </c>
      <c r="J1997" s="121"/>
    </row>
    <row r="1998" spans="1:10" ht="20.399999999999999">
      <c r="A1998" s="16" t="s">
        <v>1963</v>
      </c>
      <c r="B1998" s="16">
        <v>22192201</v>
      </c>
      <c r="C1998" s="16">
        <v>364</v>
      </c>
      <c r="D1998" s="19">
        <v>44423</v>
      </c>
      <c r="E1998" s="16" t="s">
        <v>4646</v>
      </c>
      <c r="F1998" s="16">
        <v>31343503</v>
      </c>
      <c r="G1998" s="16" t="s">
        <v>4647</v>
      </c>
      <c r="H1998" s="17">
        <v>51.7</v>
      </c>
      <c r="I1998" s="102">
        <v>2</v>
      </c>
      <c r="J1998" s="121"/>
    </row>
    <row r="1999" spans="1:10" ht="20.399999999999999">
      <c r="A1999" s="16" t="s">
        <v>1963</v>
      </c>
      <c r="B1999" s="16">
        <v>22192201</v>
      </c>
      <c r="C1999" s="16">
        <v>333</v>
      </c>
      <c r="D1999" s="19">
        <v>44419</v>
      </c>
      <c r="E1999" s="16" t="s">
        <v>4648</v>
      </c>
      <c r="F1999" s="16">
        <v>31343503</v>
      </c>
      <c r="G1999" s="16" t="s">
        <v>4637</v>
      </c>
      <c r="H1999" s="17">
        <v>51.7</v>
      </c>
      <c r="I1999" s="102">
        <v>2</v>
      </c>
      <c r="J1999" s="121"/>
    </row>
    <row r="2000" spans="1:10" ht="20.399999999999999">
      <c r="A2000" s="16" t="s">
        <v>1963</v>
      </c>
      <c r="B2000" s="16">
        <v>22192201</v>
      </c>
      <c r="C2000" s="16">
        <v>92021</v>
      </c>
      <c r="D2000" s="19">
        <v>44508</v>
      </c>
      <c r="E2000" s="16" t="s">
        <v>4649</v>
      </c>
      <c r="F2000" s="16">
        <v>17640270</v>
      </c>
      <c r="G2000" s="16" t="s">
        <v>4630</v>
      </c>
      <c r="H2000" s="17">
        <f>948.28-91</f>
        <v>857.28</v>
      </c>
      <c r="I2000" s="102">
        <v>2</v>
      </c>
      <c r="J2000" s="121"/>
    </row>
    <row r="2001" spans="1:10" ht="13.2">
      <c r="A2001" s="16" t="s">
        <v>1963</v>
      </c>
      <c r="B2001" s="16">
        <v>22192202</v>
      </c>
      <c r="C2001" s="16">
        <v>122020</v>
      </c>
      <c r="D2001" s="19">
        <v>44207</v>
      </c>
      <c r="E2001" s="16" t="s">
        <v>1994</v>
      </c>
      <c r="F2001" s="16">
        <v>45224145</v>
      </c>
      <c r="G2001" s="16" t="s">
        <v>4650</v>
      </c>
      <c r="H2001" s="17">
        <v>1400</v>
      </c>
      <c r="I2001" s="102">
        <v>2</v>
      </c>
      <c r="J2001" s="121"/>
    </row>
    <row r="2002" spans="1:10" ht="13.2">
      <c r="A2002" s="16" t="s">
        <v>1963</v>
      </c>
      <c r="B2002" s="16">
        <v>22192202</v>
      </c>
      <c r="C2002" s="16">
        <v>12021</v>
      </c>
      <c r="D2002" s="19">
        <v>44242</v>
      </c>
      <c r="E2002" s="16" t="s">
        <v>4651</v>
      </c>
      <c r="F2002" s="16">
        <v>45224145</v>
      </c>
      <c r="G2002" s="16" t="s">
        <v>4650</v>
      </c>
      <c r="H2002" s="17">
        <v>2000</v>
      </c>
      <c r="I2002" s="102">
        <v>2</v>
      </c>
      <c r="J2002" s="121"/>
    </row>
    <row r="2003" spans="1:10" ht="13.2">
      <c r="A2003" s="16" t="s">
        <v>1963</v>
      </c>
      <c r="B2003" s="16">
        <v>22192202</v>
      </c>
      <c r="C2003" s="16">
        <v>22021</v>
      </c>
      <c r="D2003" s="19">
        <v>44273</v>
      </c>
      <c r="E2003" s="16" t="s">
        <v>4652</v>
      </c>
      <c r="F2003" s="16">
        <v>45224145</v>
      </c>
      <c r="G2003" s="16" t="s">
        <v>4650</v>
      </c>
      <c r="H2003" s="17">
        <v>2000</v>
      </c>
      <c r="I2003" s="102">
        <v>2</v>
      </c>
      <c r="J2003" s="121"/>
    </row>
    <row r="2004" spans="1:10" ht="13.2">
      <c r="A2004" s="16" t="s">
        <v>1963</v>
      </c>
      <c r="B2004" s="16">
        <v>22192202</v>
      </c>
      <c r="C2004" s="16">
        <v>8120027268</v>
      </c>
      <c r="D2004" s="19">
        <v>44200</v>
      </c>
      <c r="E2004" s="16" t="s">
        <v>4653</v>
      </c>
      <c r="F2004" s="16">
        <v>35897821</v>
      </c>
      <c r="G2004" s="16" t="s">
        <v>4654</v>
      </c>
      <c r="H2004" s="17">
        <v>429.64</v>
      </c>
      <c r="I2004" s="102">
        <v>2</v>
      </c>
      <c r="J2004" s="121"/>
    </row>
    <row r="2005" spans="1:10" ht="13.2">
      <c r="A2005" s="16" t="s">
        <v>1963</v>
      </c>
      <c r="B2005" s="16">
        <v>22192202</v>
      </c>
      <c r="C2005" s="16"/>
      <c r="D2005" s="19">
        <v>44197</v>
      </c>
      <c r="E2005" s="16" t="s">
        <v>4655</v>
      </c>
      <c r="F2005" s="16">
        <v>0</v>
      </c>
      <c r="G2005" s="16" t="s">
        <v>4656</v>
      </c>
      <c r="H2005" s="17">
        <v>72.05</v>
      </c>
      <c r="I2005" s="102">
        <v>2</v>
      </c>
      <c r="J2005" s="121"/>
    </row>
    <row r="2006" spans="1:10" ht="13.2">
      <c r="A2006" s="16" t="s">
        <v>1963</v>
      </c>
      <c r="B2006" s="16">
        <v>22192202</v>
      </c>
      <c r="C2006" s="16" t="s">
        <v>4657</v>
      </c>
      <c r="D2006" s="19">
        <v>44204</v>
      </c>
      <c r="E2006" s="16" t="s">
        <v>4658</v>
      </c>
      <c r="F2006" s="16">
        <v>0</v>
      </c>
      <c r="G2006" s="16" t="s">
        <v>4659</v>
      </c>
      <c r="H2006" s="17">
        <v>803.18</v>
      </c>
      <c r="I2006" s="102">
        <v>2</v>
      </c>
      <c r="J2006" s="121"/>
    </row>
    <row r="2007" spans="1:10" ht="13.2">
      <c r="A2007" s="16" t="s">
        <v>1963</v>
      </c>
      <c r="B2007" s="16">
        <v>22192202</v>
      </c>
      <c r="C2007" s="16" t="s">
        <v>4660</v>
      </c>
      <c r="D2007" s="19">
        <v>44210</v>
      </c>
      <c r="E2007" s="16" t="s">
        <v>4661</v>
      </c>
      <c r="F2007" s="16">
        <v>0</v>
      </c>
      <c r="G2007" s="16" t="s">
        <v>4659</v>
      </c>
      <c r="H2007" s="17">
        <v>900.2</v>
      </c>
      <c r="I2007" s="102">
        <v>2</v>
      </c>
      <c r="J2007" s="121"/>
    </row>
    <row r="2008" spans="1:10" ht="20.399999999999999">
      <c r="A2008" s="16" t="s">
        <v>1963</v>
      </c>
      <c r="B2008" s="16">
        <v>22192202</v>
      </c>
      <c r="C2008" s="16">
        <v>358</v>
      </c>
      <c r="D2008" s="19">
        <v>44211</v>
      </c>
      <c r="E2008" s="16" t="s">
        <v>4662</v>
      </c>
      <c r="F2008" s="16">
        <v>0</v>
      </c>
      <c r="G2008" s="16" t="s">
        <v>4663</v>
      </c>
      <c r="H2008" s="17">
        <v>62.07</v>
      </c>
      <c r="I2008" s="102">
        <v>2</v>
      </c>
      <c r="J2008" s="121"/>
    </row>
    <row r="2009" spans="1:10" ht="13.2">
      <c r="A2009" s="16" t="s">
        <v>1963</v>
      </c>
      <c r="B2009" s="16">
        <v>22192202</v>
      </c>
      <c r="C2009" s="16">
        <v>221100013</v>
      </c>
      <c r="D2009" s="19">
        <v>44214</v>
      </c>
      <c r="E2009" s="16" t="s">
        <v>4664</v>
      </c>
      <c r="F2009" s="16">
        <v>36822477</v>
      </c>
      <c r="G2009" s="16" t="s">
        <v>4665</v>
      </c>
      <c r="H2009" s="17">
        <v>245</v>
      </c>
      <c r="I2009" s="102">
        <v>2</v>
      </c>
      <c r="J2009" s="121"/>
    </row>
    <row r="2010" spans="1:10" ht="13.2">
      <c r="A2010" s="16" t="s">
        <v>1963</v>
      </c>
      <c r="B2010" s="16">
        <v>22192202</v>
      </c>
      <c r="C2010" s="16">
        <v>212021</v>
      </c>
      <c r="D2010" s="19">
        <v>44198</v>
      </c>
      <c r="E2010" s="16" t="s">
        <v>4666</v>
      </c>
      <c r="F2010" s="16">
        <v>0</v>
      </c>
      <c r="G2010" s="16" t="s">
        <v>4667</v>
      </c>
      <c r="H2010" s="17">
        <v>36</v>
      </c>
      <c r="I2010" s="102">
        <v>2</v>
      </c>
      <c r="J2010" s="121"/>
    </row>
    <row r="2011" spans="1:10" ht="13.2">
      <c r="A2011" s="16" t="s">
        <v>1963</v>
      </c>
      <c r="B2011" s="16">
        <v>22192202</v>
      </c>
      <c r="C2011" s="16">
        <v>912021</v>
      </c>
      <c r="D2011" s="19">
        <v>44205</v>
      </c>
      <c r="E2011" s="16" t="s">
        <v>4668</v>
      </c>
      <c r="F2011" s="16">
        <v>0</v>
      </c>
      <c r="G2011" s="16" t="s">
        <v>4667</v>
      </c>
      <c r="H2011" s="17">
        <v>36</v>
      </c>
      <c r="I2011" s="102">
        <v>2</v>
      </c>
      <c r="J2011" s="121"/>
    </row>
    <row r="2012" spans="1:10" ht="13.2">
      <c r="A2012" s="16" t="s">
        <v>1963</v>
      </c>
      <c r="B2012" s="16">
        <v>22192202</v>
      </c>
      <c r="C2012" s="16">
        <v>32021</v>
      </c>
      <c r="D2012" s="19">
        <v>44305</v>
      </c>
      <c r="E2012" s="16" t="s">
        <v>4669</v>
      </c>
      <c r="F2012" s="16">
        <v>45224145</v>
      </c>
      <c r="G2012" s="16" t="s">
        <v>4650</v>
      </c>
      <c r="H2012" s="17">
        <v>1400</v>
      </c>
      <c r="I2012" s="102">
        <v>2</v>
      </c>
      <c r="J2012" s="121"/>
    </row>
    <row r="2013" spans="1:10" ht="13.2">
      <c r="A2013" s="16" t="s">
        <v>1963</v>
      </c>
      <c r="B2013" s="16">
        <v>22192202</v>
      </c>
      <c r="C2013" s="16">
        <v>202104</v>
      </c>
      <c r="D2013" s="19">
        <v>44342</v>
      </c>
      <c r="E2013" s="16" t="s">
        <v>4670</v>
      </c>
      <c r="F2013" s="16">
        <v>47994649</v>
      </c>
      <c r="G2013" s="16" t="s">
        <v>1993</v>
      </c>
      <c r="H2013" s="17">
        <v>650</v>
      </c>
      <c r="I2013" s="102">
        <v>2</v>
      </c>
      <c r="J2013" s="121"/>
    </row>
    <row r="2014" spans="1:10" ht="13.2">
      <c r="A2014" s="16" t="s">
        <v>1963</v>
      </c>
      <c r="B2014" s="16">
        <v>22192202</v>
      </c>
      <c r="C2014" s="16">
        <v>42021</v>
      </c>
      <c r="D2014" s="19">
        <v>44342</v>
      </c>
      <c r="E2014" s="16" t="s">
        <v>4671</v>
      </c>
      <c r="F2014" s="16">
        <v>45224145</v>
      </c>
      <c r="G2014" s="16" t="s">
        <v>4650</v>
      </c>
      <c r="H2014" s="17">
        <v>1200</v>
      </c>
      <c r="I2014" s="102">
        <v>2</v>
      </c>
      <c r="J2014" s="121"/>
    </row>
    <row r="2015" spans="1:10" ht="13.2">
      <c r="A2015" s="16" t="s">
        <v>1963</v>
      </c>
      <c r="B2015" s="16">
        <v>22192202</v>
      </c>
      <c r="C2015" s="16">
        <v>421</v>
      </c>
      <c r="D2015" s="19">
        <v>44371</v>
      </c>
      <c r="E2015" s="16" t="s">
        <v>4671</v>
      </c>
      <c r="F2015" s="16">
        <v>225053</v>
      </c>
      <c r="G2015" s="16" t="s">
        <v>4672</v>
      </c>
      <c r="H2015" s="17">
        <v>650</v>
      </c>
      <c r="I2015" s="102">
        <v>2</v>
      </c>
      <c r="J2015" s="121"/>
    </row>
    <row r="2016" spans="1:10" ht="13.2">
      <c r="A2016" s="16" t="s">
        <v>1963</v>
      </c>
      <c r="B2016" s="16">
        <v>22192202</v>
      </c>
      <c r="C2016" s="16">
        <v>521</v>
      </c>
      <c r="D2016" s="19">
        <v>44393</v>
      </c>
      <c r="E2016" s="16" t="s">
        <v>4673</v>
      </c>
      <c r="F2016" s="16">
        <v>225053</v>
      </c>
      <c r="G2016" s="16" t="s">
        <v>4672</v>
      </c>
      <c r="H2016" s="17">
        <v>1150</v>
      </c>
      <c r="I2016" s="102">
        <v>2</v>
      </c>
      <c r="J2016" s="121"/>
    </row>
    <row r="2017" spans="1:10" ht="13.2">
      <c r="A2017" s="16" t="s">
        <v>1963</v>
      </c>
      <c r="B2017" s="16">
        <v>22192202</v>
      </c>
      <c r="C2017" s="16">
        <v>20210006</v>
      </c>
      <c r="D2017" s="19">
        <v>44307</v>
      </c>
      <c r="E2017" s="16" t="s">
        <v>4669</v>
      </c>
      <c r="F2017" s="16">
        <v>52109887</v>
      </c>
      <c r="G2017" s="16" t="s">
        <v>4674</v>
      </c>
      <c r="H2017" s="17">
        <v>132</v>
      </c>
      <c r="I2017" s="102">
        <v>2</v>
      </c>
      <c r="J2017" s="121"/>
    </row>
    <row r="2018" spans="1:10" ht="13.2">
      <c r="A2018" s="16" t="s">
        <v>1963</v>
      </c>
      <c r="B2018" s="16">
        <v>22192202</v>
      </c>
      <c r="C2018" s="16">
        <v>20210009</v>
      </c>
      <c r="D2018" s="19">
        <v>44342</v>
      </c>
      <c r="E2018" s="16" t="s">
        <v>4671</v>
      </c>
      <c r="F2018" s="16">
        <v>52109887</v>
      </c>
      <c r="G2018" s="16" t="s">
        <v>4674</v>
      </c>
      <c r="H2018" s="17">
        <v>156</v>
      </c>
      <c r="I2018" s="102">
        <v>2</v>
      </c>
      <c r="J2018" s="121"/>
    </row>
    <row r="2019" spans="1:10" ht="13.2">
      <c r="A2019" s="16" t="s">
        <v>1963</v>
      </c>
      <c r="B2019" s="16">
        <v>22192202</v>
      </c>
      <c r="C2019" s="16">
        <v>2021027</v>
      </c>
      <c r="D2019" s="19">
        <v>44342</v>
      </c>
      <c r="E2019" s="16" t="s">
        <v>2627</v>
      </c>
      <c r="F2019" s="16">
        <v>36849880</v>
      </c>
      <c r="G2019" s="16" t="s">
        <v>4675</v>
      </c>
      <c r="H2019" s="17">
        <v>375</v>
      </c>
      <c r="I2019" s="102">
        <v>2</v>
      </c>
      <c r="J2019" s="121"/>
    </row>
    <row r="2020" spans="1:10" ht="13.2">
      <c r="A2020" s="16" t="s">
        <v>1963</v>
      </c>
      <c r="B2020" s="16">
        <v>22192202</v>
      </c>
      <c r="C2020" s="16">
        <v>120421</v>
      </c>
      <c r="D2020" s="19">
        <v>44298</v>
      </c>
      <c r="E2020" s="16" t="s">
        <v>4676</v>
      </c>
      <c r="F2020" s="16">
        <v>0</v>
      </c>
      <c r="G2020" s="16" t="s">
        <v>4677</v>
      </c>
      <c r="H2020" s="17">
        <v>63</v>
      </c>
      <c r="I2020" s="102">
        <v>2</v>
      </c>
      <c r="J2020" s="121"/>
    </row>
    <row r="2021" spans="1:10" ht="13.2">
      <c r="A2021" s="16" t="s">
        <v>1963</v>
      </c>
      <c r="B2021" s="16">
        <v>22192202</v>
      </c>
      <c r="C2021" s="16">
        <v>25421</v>
      </c>
      <c r="D2021" s="19">
        <v>44311</v>
      </c>
      <c r="E2021" s="16" t="s">
        <v>4678</v>
      </c>
      <c r="F2021" s="16">
        <v>72042265</v>
      </c>
      <c r="G2021" s="16" t="s">
        <v>4679</v>
      </c>
      <c r="H2021" s="17">
        <v>55</v>
      </c>
      <c r="I2021" s="102">
        <v>2</v>
      </c>
      <c r="J2021" s="121"/>
    </row>
    <row r="2022" spans="1:10" ht="13.2">
      <c r="A2022" s="16" t="s">
        <v>1963</v>
      </c>
      <c r="B2022" s="16">
        <v>22192202</v>
      </c>
      <c r="C2022" s="16">
        <v>29421</v>
      </c>
      <c r="D2022" s="19">
        <v>44315</v>
      </c>
      <c r="E2022" s="16" t="s">
        <v>4680</v>
      </c>
      <c r="F2022" s="16">
        <v>72042265</v>
      </c>
      <c r="G2022" s="16" t="s">
        <v>4679</v>
      </c>
      <c r="H2022" s="17">
        <v>220</v>
      </c>
      <c r="I2022" s="102">
        <v>2</v>
      </c>
      <c r="J2022" s="121"/>
    </row>
    <row r="2023" spans="1:10" ht="13.2">
      <c r="A2023" s="16" t="s">
        <v>1963</v>
      </c>
      <c r="B2023" s="16">
        <v>22192202</v>
      </c>
      <c r="C2023" s="16">
        <v>352021</v>
      </c>
      <c r="D2023" s="19">
        <v>44319</v>
      </c>
      <c r="E2023" s="16" t="s">
        <v>4681</v>
      </c>
      <c r="F2023" s="16">
        <v>0</v>
      </c>
      <c r="G2023" s="16" t="s">
        <v>4682</v>
      </c>
      <c r="H2023" s="17">
        <v>55</v>
      </c>
      <c r="I2023" s="102">
        <v>2</v>
      </c>
      <c r="J2023" s="121"/>
    </row>
    <row r="2024" spans="1:10" ht="13.2">
      <c r="A2024" s="16" t="s">
        <v>1963</v>
      </c>
      <c r="B2024" s="16">
        <v>22192202</v>
      </c>
      <c r="C2024" s="16">
        <v>210507211</v>
      </c>
      <c r="D2024" s="19">
        <v>44323</v>
      </c>
      <c r="E2024" s="16" t="s">
        <v>4683</v>
      </c>
      <c r="F2024" s="16">
        <v>12883436</v>
      </c>
      <c r="G2024" s="16" t="s">
        <v>4684</v>
      </c>
      <c r="H2024" s="17">
        <v>19.28</v>
      </c>
      <c r="I2024" s="102">
        <v>2</v>
      </c>
      <c r="J2024" s="121"/>
    </row>
    <row r="2025" spans="1:10" ht="13.2">
      <c r="A2025" s="16" t="s">
        <v>1963</v>
      </c>
      <c r="B2025" s="16">
        <v>22192202</v>
      </c>
      <c r="C2025" s="16">
        <v>210507212</v>
      </c>
      <c r="D2025" s="19">
        <v>44323</v>
      </c>
      <c r="E2025" s="16" t="s">
        <v>4685</v>
      </c>
      <c r="F2025" s="16">
        <v>12883436</v>
      </c>
      <c r="G2025" s="16" t="s">
        <v>4684</v>
      </c>
      <c r="H2025" s="17">
        <v>19.28</v>
      </c>
      <c r="I2025" s="102">
        <v>2</v>
      </c>
      <c r="J2025" s="121"/>
    </row>
    <row r="2026" spans="1:10" ht="13.2">
      <c r="A2026" s="16" t="s">
        <v>1963</v>
      </c>
      <c r="B2026" s="16">
        <v>22192202</v>
      </c>
      <c r="C2026" s="16">
        <v>24907</v>
      </c>
      <c r="D2026" s="19">
        <v>44323</v>
      </c>
      <c r="E2026" s="16" t="s">
        <v>4686</v>
      </c>
      <c r="F2026" s="16" t="s">
        <v>4687</v>
      </c>
      <c r="G2026" s="16" t="s">
        <v>4688</v>
      </c>
      <c r="H2026" s="17">
        <v>81.19</v>
      </c>
      <c r="I2026" s="102">
        <v>2</v>
      </c>
      <c r="J2026" s="121"/>
    </row>
    <row r="2027" spans="1:10" ht="13.2">
      <c r="A2027" s="16" t="s">
        <v>1963</v>
      </c>
      <c r="B2027" s="16">
        <v>22192202</v>
      </c>
      <c r="C2027" s="16">
        <v>24908</v>
      </c>
      <c r="D2027" s="19">
        <v>44323</v>
      </c>
      <c r="E2027" s="16" t="s">
        <v>4689</v>
      </c>
      <c r="F2027" s="16" t="s">
        <v>4687</v>
      </c>
      <c r="G2027" s="16" t="s">
        <v>4688</v>
      </c>
      <c r="H2027" s="17">
        <v>30.45</v>
      </c>
      <c r="I2027" s="102">
        <v>2</v>
      </c>
      <c r="J2027" s="121"/>
    </row>
    <row r="2028" spans="1:10" ht="20.399999999999999">
      <c r="A2028" s="16" t="s">
        <v>1963</v>
      </c>
      <c r="B2028" s="16">
        <v>22192202</v>
      </c>
      <c r="C2028" s="16">
        <v>24052021</v>
      </c>
      <c r="D2028" s="19">
        <v>44340</v>
      </c>
      <c r="E2028" s="16" t="s">
        <v>4690</v>
      </c>
      <c r="F2028" s="16" t="s">
        <v>4691</v>
      </c>
      <c r="G2028" s="16" t="s">
        <v>4692</v>
      </c>
      <c r="H2028" s="17">
        <v>60</v>
      </c>
      <c r="I2028" s="102">
        <v>2</v>
      </c>
      <c r="J2028" s="121"/>
    </row>
    <row r="2029" spans="1:10" ht="20.399999999999999">
      <c r="A2029" s="16" t="s">
        <v>1963</v>
      </c>
      <c r="B2029" s="16">
        <v>22192202</v>
      </c>
      <c r="C2029" s="16">
        <v>20210530</v>
      </c>
      <c r="D2029" s="19">
        <v>44343</v>
      </c>
      <c r="E2029" s="16" t="s">
        <v>4693</v>
      </c>
      <c r="F2029" s="16" t="s">
        <v>4691</v>
      </c>
      <c r="G2029" s="16" t="s">
        <v>4694</v>
      </c>
      <c r="H2029" s="17">
        <v>30</v>
      </c>
      <c r="I2029" s="102">
        <v>2</v>
      </c>
      <c r="J2029" s="121"/>
    </row>
    <row r="2030" spans="1:10" ht="13.2">
      <c r="A2030" s="16" t="s">
        <v>1963</v>
      </c>
      <c r="B2030" s="16">
        <v>22192202</v>
      </c>
      <c r="C2030" s="16">
        <v>20210534</v>
      </c>
      <c r="D2030" s="19">
        <v>44344</v>
      </c>
      <c r="E2030" s="16" t="s">
        <v>4695</v>
      </c>
      <c r="F2030" s="16"/>
      <c r="G2030" s="16" t="s">
        <v>4694</v>
      </c>
      <c r="H2030" s="17">
        <v>30</v>
      </c>
      <c r="I2030" s="102">
        <v>2</v>
      </c>
      <c r="J2030" s="121"/>
    </row>
    <row r="2031" spans="1:10" ht="20.399999999999999">
      <c r="A2031" s="16" t="s">
        <v>1963</v>
      </c>
      <c r="B2031" s="16">
        <v>22192202</v>
      </c>
      <c r="C2031" s="16">
        <v>373474</v>
      </c>
      <c r="D2031" s="19">
        <v>44344</v>
      </c>
      <c r="E2031" s="16" t="s">
        <v>4696</v>
      </c>
      <c r="F2031" s="16" t="s">
        <v>4697</v>
      </c>
      <c r="G2031" s="16" t="s">
        <v>4698</v>
      </c>
      <c r="H2031" s="17">
        <v>270</v>
      </c>
      <c r="I2031" s="102">
        <v>2</v>
      </c>
      <c r="J2031" s="121"/>
    </row>
    <row r="2032" spans="1:10" ht="13.2">
      <c r="A2032" s="16" t="s">
        <v>1963</v>
      </c>
      <c r="B2032" s="16">
        <v>22192202</v>
      </c>
      <c r="C2032" s="16">
        <v>202106</v>
      </c>
      <c r="D2032" s="19">
        <v>44406</v>
      </c>
      <c r="E2032" s="16" t="s">
        <v>4699</v>
      </c>
      <c r="F2032" s="16">
        <v>47994649</v>
      </c>
      <c r="G2032" s="16" t="s">
        <v>1993</v>
      </c>
      <c r="H2032" s="17">
        <v>1700</v>
      </c>
      <c r="I2032" s="102">
        <v>2</v>
      </c>
      <c r="J2032" s="121"/>
    </row>
    <row r="2033" spans="1:10" ht="13.2">
      <c r="A2033" s="16" t="s">
        <v>1963</v>
      </c>
      <c r="B2033" s="16">
        <v>22192202</v>
      </c>
      <c r="C2033" s="16">
        <v>62021</v>
      </c>
      <c r="D2033" s="19">
        <v>44404</v>
      </c>
      <c r="E2033" s="16" t="s">
        <v>4699</v>
      </c>
      <c r="F2033" s="16">
        <v>45224145</v>
      </c>
      <c r="G2033" s="16" t="s">
        <v>4650</v>
      </c>
      <c r="H2033" s="17">
        <v>1500</v>
      </c>
      <c r="I2033" s="102">
        <v>2</v>
      </c>
      <c r="J2033" s="121"/>
    </row>
    <row r="2034" spans="1:10" ht="13.2">
      <c r="A2034" s="16" t="s">
        <v>1963</v>
      </c>
      <c r="B2034" s="16">
        <v>22192202</v>
      </c>
      <c r="C2034" s="16">
        <v>72021</v>
      </c>
      <c r="D2034" s="19">
        <v>44431</v>
      </c>
      <c r="E2034" s="16" t="s">
        <v>4700</v>
      </c>
      <c r="F2034" s="16">
        <v>45224145</v>
      </c>
      <c r="G2034" s="16" t="s">
        <v>4650</v>
      </c>
      <c r="H2034" s="17">
        <v>1500</v>
      </c>
      <c r="I2034" s="102">
        <v>2</v>
      </c>
      <c r="J2034" s="121"/>
    </row>
    <row r="2035" spans="1:10" ht="13.2">
      <c r="A2035" s="16" t="s">
        <v>1963</v>
      </c>
      <c r="B2035" s="16">
        <v>22192202</v>
      </c>
      <c r="C2035" s="16">
        <v>202107</v>
      </c>
      <c r="D2035" s="19">
        <v>44439</v>
      </c>
      <c r="E2035" s="16" t="s">
        <v>4700</v>
      </c>
      <c r="F2035" s="16">
        <v>47994649</v>
      </c>
      <c r="G2035" s="16" t="s">
        <v>1993</v>
      </c>
      <c r="H2035" s="17">
        <v>1700</v>
      </c>
      <c r="I2035" s="102">
        <v>2</v>
      </c>
      <c r="J2035" s="121"/>
    </row>
    <row r="2036" spans="1:10" ht="13.2">
      <c r="A2036" s="16" t="s">
        <v>1963</v>
      </c>
      <c r="B2036" s="16">
        <v>22192202</v>
      </c>
      <c r="C2036" s="16">
        <v>202108</v>
      </c>
      <c r="D2036" s="19">
        <v>44474</v>
      </c>
      <c r="E2036" s="16" t="s">
        <v>4701</v>
      </c>
      <c r="F2036" s="16">
        <v>47994649</v>
      </c>
      <c r="G2036" s="16" t="s">
        <v>1993</v>
      </c>
      <c r="H2036" s="17">
        <v>500</v>
      </c>
      <c r="I2036" s="102">
        <v>2</v>
      </c>
      <c r="J2036" s="121"/>
    </row>
    <row r="2037" spans="1:10" ht="13.2">
      <c r="A2037" s="16" t="s">
        <v>1963</v>
      </c>
      <c r="B2037" s="16">
        <v>22192202</v>
      </c>
      <c r="C2037" s="16">
        <v>821</v>
      </c>
      <c r="D2037" s="19">
        <v>44469</v>
      </c>
      <c r="E2037" s="16" t="s">
        <v>4701</v>
      </c>
      <c r="F2037" s="16" t="s">
        <v>4702</v>
      </c>
      <c r="G2037" s="16" t="s">
        <v>4672</v>
      </c>
      <c r="H2037" s="17">
        <v>300</v>
      </c>
      <c r="I2037" s="102">
        <v>2</v>
      </c>
      <c r="J2037" s="121"/>
    </row>
    <row r="2038" spans="1:10" ht="13.2">
      <c r="A2038" s="16" t="s">
        <v>1963</v>
      </c>
      <c r="B2038" s="16">
        <v>22192202</v>
      </c>
      <c r="C2038" s="16">
        <v>11286</v>
      </c>
      <c r="D2038" s="19">
        <v>44490</v>
      </c>
      <c r="E2038" s="16" t="s">
        <v>4703</v>
      </c>
      <c r="F2038" s="16">
        <v>35897619</v>
      </c>
      <c r="G2038" s="16" t="s">
        <v>4704</v>
      </c>
      <c r="H2038" s="17">
        <v>46</v>
      </c>
      <c r="I2038" s="102">
        <v>2</v>
      </c>
      <c r="J2038" s="121"/>
    </row>
    <row r="2039" spans="1:10" ht="13.2">
      <c r="A2039" s="16" t="s">
        <v>1963</v>
      </c>
      <c r="B2039" s="16">
        <v>22192202</v>
      </c>
      <c r="C2039" s="16">
        <v>11287</v>
      </c>
      <c r="D2039" s="19">
        <v>44490</v>
      </c>
      <c r="E2039" s="16" t="s">
        <v>4703</v>
      </c>
      <c r="F2039" s="16">
        <v>35897619</v>
      </c>
      <c r="G2039" s="16" t="s">
        <v>4704</v>
      </c>
      <c r="H2039" s="17">
        <v>46</v>
      </c>
      <c r="I2039" s="102">
        <v>2</v>
      </c>
      <c r="J2039" s="121"/>
    </row>
    <row r="2040" spans="1:10" ht="20.399999999999999">
      <c r="A2040" s="16" t="s">
        <v>1963</v>
      </c>
      <c r="B2040" s="16">
        <v>22192202</v>
      </c>
      <c r="C2040" s="16">
        <v>221100479</v>
      </c>
      <c r="D2040" s="19">
        <v>44487</v>
      </c>
      <c r="E2040" s="16" t="s">
        <v>4705</v>
      </c>
      <c r="F2040" s="16">
        <v>36822477</v>
      </c>
      <c r="G2040" s="16" t="s">
        <v>4665</v>
      </c>
      <c r="H2040" s="17">
        <v>1916</v>
      </c>
      <c r="I2040" s="102">
        <v>2</v>
      </c>
      <c r="J2040" s="121"/>
    </row>
    <row r="2041" spans="1:10" ht="13.2">
      <c r="A2041" s="16" t="s">
        <v>1963</v>
      </c>
      <c r="B2041" s="16">
        <v>22192202</v>
      </c>
      <c r="C2041" s="16">
        <v>221100499</v>
      </c>
      <c r="D2041" s="19">
        <v>44502</v>
      </c>
      <c r="E2041" s="16" t="s">
        <v>4706</v>
      </c>
      <c r="F2041" s="16">
        <v>36822477</v>
      </c>
      <c r="G2041" s="16" t="s">
        <v>4665</v>
      </c>
      <c r="H2041" s="17">
        <v>174</v>
      </c>
      <c r="I2041" s="102">
        <v>2</v>
      </c>
      <c r="J2041" s="121"/>
    </row>
    <row r="2042" spans="1:10" ht="13.2">
      <c r="A2042" s="16" t="s">
        <v>1963</v>
      </c>
      <c r="B2042" s="16">
        <v>22192202</v>
      </c>
      <c r="C2042" s="16">
        <v>441186</v>
      </c>
      <c r="D2042" s="19">
        <v>44492</v>
      </c>
      <c r="E2042" s="16" t="s">
        <v>4707</v>
      </c>
      <c r="F2042" s="16">
        <v>0</v>
      </c>
      <c r="G2042" s="16" t="s">
        <v>4708</v>
      </c>
      <c r="H2042" s="17">
        <v>70.66</v>
      </c>
      <c r="I2042" s="102">
        <v>2</v>
      </c>
      <c r="J2042" s="121"/>
    </row>
    <row r="2043" spans="1:10" ht="13.2">
      <c r="A2043" s="16" t="s">
        <v>1963</v>
      </c>
      <c r="B2043" s="16">
        <v>22192202</v>
      </c>
      <c r="C2043" s="16">
        <v>64</v>
      </c>
      <c r="D2043" s="19">
        <v>44493</v>
      </c>
      <c r="E2043" s="16" t="s">
        <v>4709</v>
      </c>
      <c r="F2043" s="16">
        <v>0</v>
      </c>
      <c r="G2043" s="16" t="s">
        <v>4710</v>
      </c>
      <c r="H2043" s="17">
        <v>59.38</v>
      </c>
      <c r="I2043" s="102">
        <v>2</v>
      </c>
      <c r="J2043" s="121"/>
    </row>
    <row r="2044" spans="1:10" ht="13.2">
      <c r="A2044" s="16" t="s">
        <v>1963</v>
      </c>
      <c r="B2044" s="16">
        <v>22192202</v>
      </c>
      <c r="C2044" s="16">
        <v>29102021</v>
      </c>
      <c r="D2044" s="19">
        <v>44498</v>
      </c>
      <c r="E2044" s="16" t="s">
        <v>4711</v>
      </c>
      <c r="F2044" s="16">
        <v>0</v>
      </c>
      <c r="G2044" s="16" t="s">
        <v>4712</v>
      </c>
      <c r="H2044" s="17">
        <v>98.54</v>
      </c>
      <c r="I2044" s="102">
        <v>2</v>
      </c>
      <c r="J2044" s="121"/>
    </row>
    <row r="2045" spans="1:10" ht="13.2">
      <c r="A2045" s="16" t="s">
        <v>1963</v>
      </c>
      <c r="B2045" s="16">
        <v>22192202</v>
      </c>
      <c r="C2045" s="16">
        <v>162735</v>
      </c>
      <c r="D2045" s="19">
        <v>44491</v>
      </c>
      <c r="E2045" s="16" t="s">
        <v>4713</v>
      </c>
      <c r="F2045" s="16">
        <v>0</v>
      </c>
      <c r="G2045" s="16" t="s">
        <v>4714</v>
      </c>
      <c r="H2045" s="17">
        <v>40</v>
      </c>
      <c r="I2045" s="102">
        <v>2</v>
      </c>
      <c r="J2045" s="121"/>
    </row>
    <row r="2046" spans="1:10" ht="13.2">
      <c r="A2046" s="16" t="s">
        <v>1963</v>
      </c>
      <c r="B2046" s="16">
        <v>22192202</v>
      </c>
      <c r="C2046" s="16">
        <v>162732</v>
      </c>
      <c r="D2046" s="19">
        <v>44500</v>
      </c>
      <c r="E2046" s="16" t="s">
        <v>4715</v>
      </c>
      <c r="F2046" s="16">
        <v>0</v>
      </c>
      <c r="G2046" s="16" t="s">
        <v>4714</v>
      </c>
      <c r="H2046" s="17">
        <v>43</v>
      </c>
      <c r="I2046" s="102">
        <v>2</v>
      </c>
      <c r="J2046" s="121"/>
    </row>
    <row r="2047" spans="1:10" ht="13.2">
      <c r="A2047" s="16" t="s">
        <v>1963</v>
      </c>
      <c r="B2047" s="16">
        <v>22192202</v>
      </c>
      <c r="C2047" s="16">
        <v>202109</v>
      </c>
      <c r="D2047" s="19">
        <v>44496</v>
      </c>
      <c r="E2047" s="16" t="s">
        <v>4716</v>
      </c>
      <c r="F2047" s="16">
        <v>47994649</v>
      </c>
      <c r="G2047" s="16" t="s">
        <v>1993</v>
      </c>
      <c r="H2047" s="17">
        <v>1500</v>
      </c>
      <c r="I2047" s="102">
        <v>2</v>
      </c>
      <c r="J2047" s="121"/>
    </row>
    <row r="2048" spans="1:10" ht="13.2">
      <c r="A2048" s="16" t="s">
        <v>1963</v>
      </c>
      <c r="B2048" s="16">
        <v>22192202</v>
      </c>
      <c r="C2048" s="16">
        <v>92021</v>
      </c>
      <c r="D2048" s="19">
        <v>44496</v>
      </c>
      <c r="E2048" s="16" t="s">
        <v>4716</v>
      </c>
      <c r="F2048" s="16">
        <v>45224145</v>
      </c>
      <c r="G2048" s="16" t="s">
        <v>4650</v>
      </c>
      <c r="H2048" s="17">
        <v>1500</v>
      </c>
      <c r="I2048" s="102">
        <v>2</v>
      </c>
      <c r="J2048" s="121"/>
    </row>
    <row r="2049" spans="1:10" ht="13.2">
      <c r="A2049" s="16" t="s">
        <v>1963</v>
      </c>
      <c r="B2049" s="16">
        <v>22192202</v>
      </c>
      <c r="C2049" s="16">
        <v>102021</v>
      </c>
      <c r="D2049" s="19">
        <v>44530</v>
      </c>
      <c r="E2049" s="16" t="s">
        <v>4717</v>
      </c>
      <c r="F2049" s="16">
        <v>45224145</v>
      </c>
      <c r="G2049" s="16" t="s">
        <v>4650</v>
      </c>
      <c r="H2049" s="17">
        <f>2000-323.92</f>
        <v>1676.08</v>
      </c>
      <c r="I2049" s="102">
        <v>2</v>
      </c>
      <c r="J2049" s="121"/>
    </row>
    <row r="2050" spans="1:10" ht="20.399999999999999">
      <c r="A2050" s="16" t="s">
        <v>1963</v>
      </c>
      <c r="B2050" s="16">
        <v>22192203</v>
      </c>
      <c r="C2050" s="16">
        <v>159276</v>
      </c>
      <c r="D2050" s="19">
        <v>44203</v>
      </c>
      <c r="E2050" s="16" t="s">
        <v>4718</v>
      </c>
      <c r="F2050" s="16">
        <v>0</v>
      </c>
      <c r="G2050" s="16" t="s">
        <v>4719</v>
      </c>
      <c r="H2050" s="17">
        <v>646.79999999999995</v>
      </c>
      <c r="I2050" s="102">
        <v>2</v>
      </c>
      <c r="J2050" s="121"/>
    </row>
    <row r="2051" spans="1:10" ht="20.399999999999999">
      <c r="A2051" s="16" t="s">
        <v>1963</v>
      </c>
      <c r="B2051" s="16">
        <v>22192203</v>
      </c>
      <c r="C2051" s="16">
        <v>2721</v>
      </c>
      <c r="D2051" s="19">
        <v>44207</v>
      </c>
      <c r="E2051" s="16" t="s">
        <v>4720</v>
      </c>
      <c r="F2051" s="16">
        <v>35772271</v>
      </c>
      <c r="G2051" s="16" t="s">
        <v>4721</v>
      </c>
      <c r="H2051" s="17">
        <v>486.66</v>
      </c>
      <c r="I2051" s="102">
        <v>2</v>
      </c>
      <c r="J2051" s="121"/>
    </row>
    <row r="2052" spans="1:10" ht="20.399999999999999">
      <c r="A2052" s="16" t="s">
        <v>1963</v>
      </c>
      <c r="B2052" s="16">
        <v>22192203</v>
      </c>
      <c r="C2052" s="16">
        <v>2821</v>
      </c>
      <c r="D2052" s="19">
        <v>44209</v>
      </c>
      <c r="E2052" s="16" t="s">
        <v>4722</v>
      </c>
      <c r="F2052" s="16">
        <v>35772271</v>
      </c>
      <c r="G2052" s="16" t="s">
        <v>4721</v>
      </c>
      <c r="H2052" s="17">
        <v>486.66</v>
      </c>
      <c r="I2052" s="102">
        <v>2</v>
      </c>
      <c r="J2052" s="121"/>
    </row>
    <row r="2053" spans="1:10" ht="13.2">
      <c r="A2053" s="16" t="s">
        <v>1963</v>
      </c>
      <c r="B2053" s="16">
        <v>22192203</v>
      </c>
      <c r="C2053" s="16">
        <v>201009</v>
      </c>
      <c r="D2053" s="19">
        <v>44211</v>
      </c>
      <c r="E2053" s="16" t="s">
        <v>4723</v>
      </c>
      <c r="F2053" s="16">
        <v>0</v>
      </c>
      <c r="G2053" s="16" t="s">
        <v>4724</v>
      </c>
      <c r="H2053" s="17">
        <v>790</v>
      </c>
      <c r="I2053" s="102">
        <v>2</v>
      </c>
      <c r="J2053" s="121"/>
    </row>
    <row r="2054" spans="1:10" ht="13.2">
      <c r="A2054" s="16" t="s">
        <v>1963</v>
      </c>
      <c r="B2054" s="16">
        <v>22192203</v>
      </c>
      <c r="C2054" s="16">
        <v>91410939136</v>
      </c>
      <c r="D2054" s="19">
        <v>44210</v>
      </c>
      <c r="E2054" s="16" t="s">
        <v>4725</v>
      </c>
      <c r="F2054" s="16">
        <v>0</v>
      </c>
      <c r="G2054" s="16" t="s">
        <v>4724</v>
      </c>
      <c r="H2054" s="17">
        <v>150</v>
      </c>
      <c r="I2054" s="102">
        <v>2</v>
      </c>
      <c r="J2054" s="121"/>
    </row>
    <row r="2055" spans="1:10" ht="20.399999999999999">
      <c r="A2055" s="16" t="s">
        <v>1963</v>
      </c>
      <c r="B2055" s="16">
        <v>22192203</v>
      </c>
      <c r="C2055" s="16">
        <v>5621</v>
      </c>
      <c r="D2055" s="19">
        <v>44223</v>
      </c>
      <c r="E2055" s="16" t="s">
        <v>4726</v>
      </c>
      <c r="F2055" s="16">
        <v>35772271</v>
      </c>
      <c r="G2055" s="16" t="s">
        <v>4721</v>
      </c>
      <c r="H2055" s="17">
        <v>443.2</v>
      </c>
      <c r="I2055" s="102">
        <v>2</v>
      </c>
      <c r="J2055" s="121"/>
    </row>
    <row r="2056" spans="1:10" ht="20.399999999999999">
      <c r="A2056" s="16" t="s">
        <v>1963</v>
      </c>
      <c r="B2056" s="16">
        <v>22192203</v>
      </c>
      <c r="C2056" s="16">
        <v>5721</v>
      </c>
      <c r="D2056" s="19">
        <v>44235</v>
      </c>
      <c r="E2056" s="16" t="s">
        <v>4727</v>
      </c>
      <c r="F2056" s="16">
        <v>35772271</v>
      </c>
      <c r="G2056" s="16" t="s">
        <v>4721</v>
      </c>
      <c r="H2056" s="17">
        <v>393.2</v>
      </c>
      <c r="I2056" s="102">
        <v>2</v>
      </c>
      <c r="J2056" s="121"/>
    </row>
    <row r="2057" spans="1:10" ht="13.2">
      <c r="A2057" s="16" t="s">
        <v>1963</v>
      </c>
      <c r="B2057" s="16">
        <v>22192203</v>
      </c>
      <c r="C2057" s="16">
        <v>20</v>
      </c>
      <c r="D2057" s="19">
        <v>44264</v>
      </c>
      <c r="E2057" s="16" t="s">
        <v>4728</v>
      </c>
      <c r="F2057" s="16">
        <v>52195244</v>
      </c>
      <c r="G2057" s="16" t="s">
        <v>4729</v>
      </c>
      <c r="H2057" s="17">
        <v>110</v>
      </c>
      <c r="I2057" s="102">
        <v>2</v>
      </c>
      <c r="J2057" s="121"/>
    </row>
    <row r="2058" spans="1:10" ht="13.2">
      <c r="A2058" s="16" t="s">
        <v>1963</v>
      </c>
      <c r="B2058" s="16">
        <v>22192203</v>
      </c>
      <c r="C2058" s="16">
        <v>21</v>
      </c>
      <c r="D2058" s="19">
        <v>44264</v>
      </c>
      <c r="E2058" s="16" t="s">
        <v>4728</v>
      </c>
      <c r="F2058" s="16">
        <v>52195244</v>
      </c>
      <c r="G2058" s="16" t="s">
        <v>4729</v>
      </c>
      <c r="H2058" s="17">
        <v>110</v>
      </c>
      <c r="I2058" s="102">
        <v>2</v>
      </c>
      <c r="J2058" s="121"/>
    </row>
    <row r="2059" spans="1:10" ht="20.399999999999999">
      <c r="A2059" s="16" t="s">
        <v>1963</v>
      </c>
      <c r="B2059" s="16">
        <v>22192203</v>
      </c>
      <c r="C2059" s="16">
        <v>25821</v>
      </c>
      <c r="D2059" s="19">
        <v>44277</v>
      </c>
      <c r="E2059" s="16" t="s">
        <v>4730</v>
      </c>
      <c r="F2059" s="16">
        <v>35772271</v>
      </c>
      <c r="G2059" s="16" t="s">
        <v>4721</v>
      </c>
      <c r="H2059" s="17">
        <v>171.99</v>
      </c>
      <c r="I2059" s="102">
        <v>2</v>
      </c>
      <c r="J2059" s="121"/>
    </row>
    <row r="2060" spans="1:10" ht="13.2">
      <c r="A2060" s="16" t="s">
        <v>1963</v>
      </c>
      <c r="B2060" s="16">
        <v>22192203</v>
      </c>
      <c r="C2060" s="16">
        <v>25721</v>
      </c>
      <c r="D2060" s="19">
        <v>44277</v>
      </c>
      <c r="E2060" s="16" t="s">
        <v>4731</v>
      </c>
      <c r="F2060" s="16">
        <v>35772271</v>
      </c>
      <c r="G2060" s="16" t="s">
        <v>4721</v>
      </c>
      <c r="H2060" s="17">
        <v>171.99</v>
      </c>
      <c r="I2060" s="102">
        <v>2</v>
      </c>
      <c r="J2060" s="121"/>
    </row>
    <row r="2061" spans="1:10" ht="20.399999999999999">
      <c r="A2061" s="16" t="s">
        <v>1963</v>
      </c>
      <c r="B2061" s="16">
        <v>22192203</v>
      </c>
      <c r="C2061" s="16">
        <v>240321</v>
      </c>
      <c r="D2061" s="19">
        <v>44279</v>
      </c>
      <c r="E2061" s="16" t="s">
        <v>4732</v>
      </c>
      <c r="F2061" s="16">
        <v>0</v>
      </c>
      <c r="G2061" s="16" t="s">
        <v>4733</v>
      </c>
      <c r="H2061" s="17">
        <v>676</v>
      </c>
      <c r="I2061" s="102">
        <v>2</v>
      </c>
      <c r="J2061" s="121"/>
    </row>
    <row r="2062" spans="1:10" ht="20.399999999999999">
      <c r="A2062" s="16" t="s">
        <v>1963</v>
      </c>
      <c r="B2062" s="16">
        <v>22192203</v>
      </c>
      <c r="C2062" s="16">
        <v>310321</v>
      </c>
      <c r="D2062" s="19">
        <v>44286</v>
      </c>
      <c r="E2062" s="16" t="s">
        <v>4734</v>
      </c>
      <c r="F2062" s="16">
        <v>0</v>
      </c>
      <c r="G2062" s="16" t="s">
        <v>4733</v>
      </c>
      <c r="H2062" s="17">
        <v>716</v>
      </c>
      <c r="I2062" s="102">
        <v>2</v>
      </c>
      <c r="J2062" s="121"/>
    </row>
    <row r="2063" spans="1:10" ht="20.399999999999999">
      <c r="A2063" s="16" t="s">
        <v>1963</v>
      </c>
      <c r="B2063" s="16">
        <v>22192203</v>
      </c>
      <c r="C2063" s="16">
        <v>20421</v>
      </c>
      <c r="D2063" s="19">
        <v>44288</v>
      </c>
      <c r="E2063" s="16" t="s">
        <v>4735</v>
      </c>
      <c r="F2063" s="16">
        <v>0</v>
      </c>
      <c r="G2063" s="16" t="s">
        <v>4733</v>
      </c>
      <c r="H2063" s="17">
        <v>169</v>
      </c>
      <c r="I2063" s="102">
        <v>2</v>
      </c>
      <c r="J2063" s="121"/>
    </row>
    <row r="2064" spans="1:10" ht="20.399999999999999">
      <c r="A2064" s="16" t="s">
        <v>1963</v>
      </c>
      <c r="B2064" s="16">
        <v>22192203</v>
      </c>
      <c r="C2064" s="16">
        <v>30421</v>
      </c>
      <c r="D2064" s="19">
        <v>44289</v>
      </c>
      <c r="E2064" s="16" t="s">
        <v>4736</v>
      </c>
      <c r="F2064" s="16">
        <v>0</v>
      </c>
      <c r="G2064" s="16" t="s">
        <v>4733</v>
      </c>
      <c r="H2064" s="17">
        <v>926.7</v>
      </c>
      <c r="I2064" s="102">
        <v>2</v>
      </c>
      <c r="J2064" s="121"/>
    </row>
    <row r="2065" spans="1:10" ht="13.2">
      <c r="A2065" s="16" t="s">
        <v>1963</v>
      </c>
      <c r="B2065" s="16">
        <v>22192203</v>
      </c>
      <c r="C2065" s="16"/>
      <c r="D2065" s="19"/>
      <c r="E2065" s="16"/>
      <c r="F2065" s="16"/>
      <c r="G2065" s="16"/>
      <c r="H2065" s="17"/>
      <c r="I2065" s="102">
        <v>2</v>
      </c>
      <c r="J2065" s="121"/>
    </row>
    <row r="2066" spans="1:10" ht="20.399999999999999">
      <c r="A2066" s="16" t="s">
        <v>1963</v>
      </c>
      <c r="B2066" s="16">
        <v>22192203</v>
      </c>
      <c r="C2066" s="16">
        <v>140421</v>
      </c>
      <c r="D2066" s="19">
        <v>44300</v>
      </c>
      <c r="E2066" s="16" t="s">
        <v>4737</v>
      </c>
      <c r="F2066" s="16">
        <v>0</v>
      </c>
      <c r="G2066" s="16" t="s">
        <v>4738</v>
      </c>
      <c r="H2066" s="17">
        <v>645.77</v>
      </c>
      <c r="I2066" s="102">
        <v>2</v>
      </c>
      <c r="J2066" s="121"/>
    </row>
    <row r="2067" spans="1:10" ht="13.2">
      <c r="A2067" s="16" t="s">
        <v>1963</v>
      </c>
      <c r="B2067" s="16">
        <v>22192203</v>
      </c>
      <c r="C2067" s="16">
        <v>32621</v>
      </c>
      <c r="D2067" s="19">
        <v>44301</v>
      </c>
      <c r="E2067" s="16" t="s">
        <v>4739</v>
      </c>
      <c r="F2067" s="16">
        <v>35772271</v>
      </c>
      <c r="G2067" s="16" t="s">
        <v>4721</v>
      </c>
      <c r="H2067" s="17">
        <v>129</v>
      </c>
      <c r="I2067" s="102">
        <v>2</v>
      </c>
      <c r="J2067" s="121"/>
    </row>
    <row r="2068" spans="1:10" ht="20.399999999999999">
      <c r="A2068" s="16" t="s">
        <v>1963</v>
      </c>
      <c r="B2068" s="16">
        <v>22192203</v>
      </c>
      <c r="C2068" s="16">
        <v>406866</v>
      </c>
      <c r="D2068" s="19">
        <v>44307</v>
      </c>
      <c r="E2068" s="16" t="s">
        <v>4740</v>
      </c>
      <c r="F2068" s="16">
        <v>0</v>
      </c>
      <c r="G2068" s="16" t="s">
        <v>4741</v>
      </c>
      <c r="H2068" s="17">
        <v>70</v>
      </c>
      <c r="I2068" s="102">
        <v>2</v>
      </c>
      <c r="J2068" s="121"/>
    </row>
    <row r="2069" spans="1:10" ht="20.399999999999999">
      <c r="A2069" s="16" t="s">
        <v>1963</v>
      </c>
      <c r="B2069" s="16">
        <v>22192203</v>
      </c>
      <c r="C2069" s="16">
        <v>212</v>
      </c>
      <c r="D2069" s="19">
        <v>44310</v>
      </c>
      <c r="E2069" s="16" t="s">
        <v>4742</v>
      </c>
      <c r="F2069" s="16">
        <v>35826321</v>
      </c>
      <c r="G2069" s="16" t="s">
        <v>4743</v>
      </c>
      <c r="H2069" s="17">
        <v>65</v>
      </c>
      <c r="I2069" s="102">
        <v>2</v>
      </c>
      <c r="J2069" s="121"/>
    </row>
    <row r="2070" spans="1:10" ht="20.399999999999999">
      <c r="A2070" s="16" t="s">
        <v>1963</v>
      </c>
      <c r="B2070" s="16">
        <v>22192203</v>
      </c>
      <c r="C2070" s="16">
        <v>211</v>
      </c>
      <c r="D2070" s="19">
        <v>44310</v>
      </c>
      <c r="E2070" s="16" t="s">
        <v>4744</v>
      </c>
      <c r="F2070" s="16">
        <v>35826321</v>
      </c>
      <c r="G2070" s="16" t="s">
        <v>4743</v>
      </c>
      <c r="H2070" s="17">
        <v>65</v>
      </c>
      <c r="I2070" s="102">
        <v>2</v>
      </c>
      <c r="J2070" s="121"/>
    </row>
    <row r="2071" spans="1:10" ht="20.399999999999999">
      <c r="A2071" s="16" t="s">
        <v>1963</v>
      </c>
      <c r="B2071" s="16">
        <v>22192203</v>
      </c>
      <c r="C2071" s="16">
        <v>25042021</v>
      </c>
      <c r="D2071" s="19">
        <v>44311</v>
      </c>
      <c r="E2071" s="16" t="s">
        <v>4745</v>
      </c>
      <c r="F2071" s="16">
        <v>72042265</v>
      </c>
      <c r="G2071" s="16" t="s">
        <v>4746</v>
      </c>
      <c r="H2071" s="17">
        <v>55</v>
      </c>
      <c r="I2071" s="102">
        <v>2</v>
      </c>
      <c r="J2071" s="121"/>
    </row>
    <row r="2072" spans="1:10" ht="20.399999999999999">
      <c r="A2072" s="16" t="s">
        <v>1963</v>
      </c>
      <c r="B2072" s="16">
        <v>22192203</v>
      </c>
      <c r="C2072" s="16">
        <v>200914374</v>
      </c>
      <c r="D2072" s="19">
        <v>44314</v>
      </c>
      <c r="E2072" s="16" t="s">
        <v>4747</v>
      </c>
      <c r="F2072" s="16">
        <v>25710206</v>
      </c>
      <c r="G2072" s="16" t="s">
        <v>4748</v>
      </c>
      <c r="H2072" s="17">
        <v>218.56</v>
      </c>
      <c r="I2072" s="102">
        <v>2</v>
      </c>
      <c r="J2072" s="121"/>
    </row>
    <row r="2073" spans="1:10" ht="13.2">
      <c r="A2073" s="16" t="s">
        <v>1963</v>
      </c>
      <c r="B2073" s="16">
        <v>22192203</v>
      </c>
      <c r="C2073" s="16">
        <v>2692023883</v>
      </c>
      <c r="D2073" s="19">
        <v>44340</v>
      </c>
      <c r="E2073" s="16" t="s">
        <v>4749</v>
      </c>
      <c r="F2073" s="16">
        <v>0</v>
      </c>
      <c r="G2073" s="16" t="s">
        <v>4750</v>
      </c>
      <c r="H2073" s="17">
        <v>147.24</v>
      </c>
      <c r="I2073" s="102">
        <v>2</v>
      </c>
      <c r="J2073" s="121"/>
    </row>
    <row r="2074" spans="1:10" ht="13.2">
      <c r="A2074" s="16" t="s">
        <v>1963</v>
      </c>
      <c r="B2074" s="16">
        <v>22192203</v>
      </c>
      <c r="C2074" s="16">
        <v>7052021</v>
      </c>
      <c r="D2074" s="19">
        <v>44323</v>
      </c>
      <c r="E2074" s="16" t="s">
        <v>4751</v>
      </c>
      <c r="F2074" s="16">
        <v>50616366</v>
      </c>
      <c r="G2074" s="16" t="s">
        <v>4752</v>
      </c>
      <c r="H2074" s="17">
        <v>45.49</v>
      </c>
      <c r="I2074" s="102">
        <v>2</v>
      </c>
      <c r="J2074" s="121"/>
    </row>
    <row r="2075" spans="1:10" ht="13.2">
      <c r="A2075" s="16" t="s">
        <v>1963</v>
      </c>
      <c r="B2075" s="16">
        <v>22192203</v>
      </c>
      <c r="C2075" s="16">
        <v>95233376</v>
      </c>
      <c r="D2075" s="19">
        <v>44342</v>
      </c>
      <c r="E2075" s="16" t="s">
        <v>4753</v>
      </c>
      <c r="F2075" s="16">
        <v>36661856</v>
      </c>
      <c r="G2075" s="16" t="s">
        <v>4754</v>
      </c>
      <c r="H2075" s="17">
        <v>58.55</v>
      </c>
      <c r="I2075" s="102">
        <v>2</v>
      </c>
      <c r="J2075" s="121"/>
    </row>
    <row r="2076" spans="1:10" ht="13.2">
      <c r="A2076" s="16" t="s">
        <v>1963</v>
      </c>
      <c r="B2076" s="16">
        <v>22192203</v>
      </c>
      <c r="C2076" s="16">
        <v>24052021</v>
      </c>
      <c r="D2076" s="19">
        <v>44340</v>
      </c>
      <c r="E2076" s="16" t="s">
        <v>4751</v>
      </c>
      <c r="F2076" s="16">
        <v>50616366</v>
      </c>
      <c r="G2076" s="16" t="s">
        <v>4752</v>
      </c>
      <c r="H2076" s="17">
        <v>29.99</v>
      </c>
      <c r="I2076" s="102">
        <v>2</v>
      </c>
      <c r="J2076" s="121"/>
    </row>
    <row r="2077" spans="1:10" ht="13.2">
      <c r="A2077" s="16" t="s">
        <v>1963</v>
      </c>
      <c r="B2077" s="16">
        <v>22192203</v>
      </c>
      <c r="C2077" s="16">
        <v>1100464513</v>
      </c>
      <c r="D2077" s="19">
        <v>44343</v>
      </c>
      <c r="E2077" s="16" t="s">
        <v>4753</v>
      </c>
      <c r="F2077" s="16">
        <v>0</v>
      </c>
      <c r="G2077" s="16" t="s">
        <v>3578</v>
      </c>
      <c r="H2077" s="17">
        <v>109.9</v>
      </c>
      <c r="I2077" s="102">
        <v>2</v>
      </c>
      <c r="J2077" s="121"/>
    </row>
    <row r="2078" spans="1:10" ht="13.2">
      <c r="A2078" s="16" t="s">
        <v>1963</v>
      </c>
      <c r="B2078" s="16">
        <v>22192203</v>
      </c>
      <c r="C2078" s="16">
        <v>23700001666</v>
      </c>
      <c r="D2078" s="19">
        <v>44347</v>
      </c>
      <c r="E2078" s="16" t="s">
        <v>4753</v>
      </c>
      <c r="F2078" s="16">
        <v>0</v>
      </c>
      <c r="G2078" s="16" t="s">
        <v>4755</v>
      </c>
      <c r="H2078" s="17">
        <v>76.900000000000006</v>
      </c>
      <c r="I2078" s="102">
        <v>2</v>
      </c>
      <c r="J2078" s="121"/>
    </row>
    <row r="2079" spans="1:10" ht="13.2">
      <c r="A2079" s="16" t="s">
        <v>1963</v>
      </c>
      <c r="B2079" s="16">
        <v>22192203</v>
      </c>
      <c r="C2079" s="16">
        <v>23700002161</v>
      </c>
      <c r="D2079" s="19">
        <v>44349</v>
      </c>
      <c r="E2079" s="16" t="s">
        <v>4756</v>
      </c>
      <c r="F2079" s="16">
        <v>0</v>
      </c>
      <c r="G2079" s="16" t="s">
        <v>4755</v>
      </c>
      <c r="H2079" s="17">
        <v>22.45</v>
      </c>
      <c r="I2079" s="102">
        <v>2</v>
      </c>
      <c r="J2079" s="121"/>
    </row>
    <row r="2080" spans="1:10" ht="13.2">
      <c r="A2080" s="16" t="s">
        <v>1963</v>
      </c>
      <c r="B2080" s="16">
        <v>22192203</v>
      </c>
      <c r="C2080" s="16">
        <v>600579442</v>
      </c>
      <c r="D2080" s="19">
        <v>44351</v>
      </c>
      <c r="E2080" s="16" t="s">
        <v>4757</v>
      </c>
      <c r="F2080" s="16">
        <v>0</v>
      </c>
      <c r="G2080" s="16" t="s">
        <v>3578</v>
      </c>
      <c r="H2080" s="17">
        <v>33.85</v>
      </c>
      <c r="I2080" s="102">
        <v>2</v>
      </c>
      <c r="J2080" s="121"/>
    </row>
    <row r="2081" spans="1:10" ht="13.2">
      <c r="A2081" s="16" t="s">
        <v>1963</v>
      </c>
      <c r="B2081" s="16">
        <v>22192203</v>
      </c>
      <c r="C2081" s="16">
        <v>22121868</v>
      </c>
      <c r="D2081" s="19">
        <v>44354</v>
      </c>
      <c r="E2081" s="16" t="s">
        <v>4751</v>
      </c>
      <c r="F2081" s="16">
        <v>36661856</v>
      </c>
      <c r="G2081" s="16" t="s">
        <v>4754</v>
      </c>
      <c r="H2081" s="17">
        <v>77.89</v>
      </c>
      <c r="I2081" s="102">
        <v>2</v>
      </c>
      <c r="J2081" s="121"/>
    </row>
    <row r="2082" spans="1:10" ht="13.2">
      <c r="A2082" s="16" t="s">
        <v>1963</v>
      </c>
      <c r="B2082" s="16">
        <v>22192203</v>
      </c>
      <c r="C2082" s="16">
        <v>600594877</v>
      </c>
      <c r="D2082" s="19">
        <v>44354</v>
      </c>
      <c r="E2082" s="16" t="s">
        <v>4751</v>
      </c>
      <c r="F2082" s="16">
        <v>0</v>
      </c>
      <c r="G2082" s="16" t="s">
        <v>3578</v>
      </c>
      <c r="H2082" s="17">
        <v>23.86</v>
      </c>
      <c r="I2082" s="102">
        <v>2</v>
      </c>
      <c r="J2082" s="121"/>
    </row>
    <row r="2083" spans="1:10" ht="13.2">
      <c r="A2083" s="16" t="s">
        <v>1963</v>
      </c>
      <c r="B2083" s="16">
        <v>22192203</v>
      </c>
      <c r="C2083" s="16">
        <v>2303038</v>
      </c>
      <c r="D2083" s="19">
        <v>44379</v>
      </c>
      <c r="E2083" s="16" t="s">
        <v>4758</v>
      </c>
      <c r="F2083" s="16">
        <v>0</v>
      </c>
      <c r="G2083" s="16" t="s">
        <v>4759</v>
      </c>
      <c r="H2083" s="17">
        <v>99.9</v>
      </c>
      <c r="I2083" s="102">
        <v>2</v>
      </c>
      <c r="J2083" s="121"/>
    </row>
    <row r="2084" spans="1:10" ht="20.399999999999999">
      <c r="A2084" s="16" t="s">
        <v>1963</v>
      </c>
      <c r="B2084" s="16">
        <v>22192203</v>
      </c>
      <c r="C2084" s="16">
        <v>2012114</v>
      </c>
      <c r="D2084" s="19">
        <v>44338</v>
      </c>
      <c r="E2084" s="16" t="s">
        <v>4760</v>
      </c>
      <c r="F2084" s="16">
        <v>36680397</v>
      </c>
      <c r="G2084" s="16" t="s">
        <v>4761</v>
      </c>
      <c r="H2084" s="17">
        <v>1689.5</v>
      </c>
      <c r="I2084" s="102">
        <v>2</v>
      </c>
      <c r="J2084" s="121"/>
    </row>
    <row r="2085" spans="1:10" ht="20.399999999999999">
      <c r="A2085" s="16" t="s">
        <v>1963</v>
      </c>
      <c r="B2085" s="16">
        <v>22192203</v>
      </c>
      <c r="C2085" s="16">
        <v>2104138</v>
      </c>
      <c r="D2085" s="19">
        <v>44338</v>
      </c>
      <c r="E2085" s="16" t="s">
        <v>4762</v>
      </c>
      <c r="F2085" s="16">
        <v>36680397</v>
      </c>
      <c r="G2085" s="16" t="s">
        <v>4761</v>
      </c>
      <c r="H2085" s="17">
        <v>142</v>
      </c>
      <c r="I2085" s="102">
        <v>2</v>
      </c>
      <c r="J2085" s="121"/>
    </row>
    <row r="2086" spans="1:10" ht="20.399999999999999">
      <c r="A2086" s="16" t="s">
        <v>1963</v>
      </c>
      <c r="B2086" s="16">
        <v>22192203</v>
      </c>
      <c r="C2086" s="16">
        <v>2104018</v>
      </c>
      <c r="D2086" s="19">
        <v>44338</v>
      </c>
      <c r="E2086" s="16" t="s">
        <v>4763</v>
      </c>
      <c r="F2086" s="16">
        <v>36680397</v>
      </c>
      <c r="G2086" s="16" t="s">
        <v>4761</v>
      </c>
      <c r="H2086" s="17">
        <v>1562</v>
      </c>
      <c r="I2086" s="102">
        <v>2</v>
      </c>
      <c r="J2086" s="121"/>
    </row>
    <row r="2087" spans="1:10" ht="20.399999999999999">
      <c r="A2087" s="16" t="s">
        <v>1963</v>
      </c>
      <c r="B2087" s="16">
        <v>22192203</v>
      </c>
      <c r="C2087" s="16">
        <v>19574</v>
      </c>
      <c r="D2087" s="19">
        <v>44390</v>
      </c>
      <c r="E2087" s="16" t="s">
        <v>4764</v>
      </c>
      <c r="F2087" s="16">
        <v>35880899</v>
      </c>
      <c r="G2087" s="16" t="s">
        <v>4642</v>
      </c>
      <c r="H2087" s="17">
        <v>617</v>
      </c>
      <c r="I2087" s="102">
        <v>2</v>
      </c>
      <c r="J2087" s="121"/>
    </row>
    <row r="2088" spans="1:10" ht="13.2">
      <c r="A2088" s="16" t="s">
        <v>1963</v>
      </c>
      <c r="B2088" s="16">
        <v>22192203</v>
      </c>
      <c r="C2088" s="16">
        <v>15677</v>
      </c>
      <c r="D2088" s="19">
        <v>44205</v>
      </c>
      <c r="E2088" s="16" t="s">
        <v>4765</v>
      </c>
      <c r="F2088" s="16">
        <v>0</v>
      </c>
      <c r="G2088" s="16" t="s">
        <v>152</v>
      </c>
      <c r="H2088" s="17">
        <v>38</v>
      </c>
      <c r="I2088" s="102">
        <v>2</v>
      </c>
      <c r="J2088" s="121"/>
    </row>
    <row r="2089" spans="1:10" ht="13.2">
      <c r="A2089" s="16" t="s">
        <v>1963</v>
      </c>
      <c r="B2089" s="16">
        <v>22192203</v>
      </c>
      <c r="C2089" s="16">
        <v>19913</v>
      </c>
      <c r="D2089" s="19">
        <v>44440</v>
      </c>
      <c r="E2089" s="16" t="s">
        <v>4766</v>
      </c>
      <c r="F2089" s="16">
        <v>35880899</v>
      </c>
      <c r="G2089" s="16" t="s">
        <v>4642</v>
      </c>
      <c r="H2089" s="17">
        <v>632.15</v>
      </c>
      <c r="I2089" s="102">
        <v>2</v>
      </c>
      <c r="J2089" s="121"/>
    </row>
    <row r="2090" spans="1:10" ht="13.2">
      <c r="A2090" s="16" t="s">
        <v>1963</v>
      </c>
      <c r="B2090" s="16">
        <v>22192203</v>
      </c>
      <c r="C2090" s="16">
        <v>20177</v>
      </c>
      <c r="D2090" s="19">
        <v>44469</v>
      </c>
      <c r="E2090" s="16" t="s">
        <v>4767</v>
      </c>
      <c r="F2090" s="16">
        <v>35880899</v>
      </c>
      <c r="G2090" s="16" t="s">
        <v>4642</v>
      </c>
      <c r="H2090" s="17">
        <v>615.29999999999995</v>
      </c>
      <c r="I2090" s="102">
        <v>2</v>
      </c>
      <c r="J2090" s="121"/>
    </row>
    <row r="2091" spans="1:10" ht="20.399999999999999">
      <c r="A2091" s="16" t="s">
        <v>1963</v>
      </c>
      <c r="B2091" s="16">
        <v>22192203</v>
      </c>
      <c r="C2091" s="16">
        <v>260011199</v>
      </c>
      <c r="D2091" s="19">
        <v>44457</v>
      </c>
      <c r="E2091" s="16" t="s">
        <v>4768</v>
      </c>
      <c r="F2091" s="16">
        <v>47116757</v>
      </c>
      <c r="G2091" s="16" t="s">
        <v>4769</v>
      </c>
      <c r="H2091" s="17">
        <f>157.74-62.8</f>
        <v>94.940000000000012</v>
      </c>
      <c r="I2091" s="102">
        <v>2</v>
      </c>
      <c r="J2091" s="121"/>
    </row>
    <row r="2092" spans="1:10" ht="13.2">
      <c r="A2092" s="16" t="s">
        <v>1963</v>
      </c>
      <c r="B2092" s="16">
        <v>22192203</v>
      </c>
      <c r="C2092" s="16">
        <v>2682026577</v>
      </c>
      <c r="D2092" s="19">
        <v>44425</v>
      </c>
      <c r="E2092" s="16" t="s">
        <v>4770</v>
      </c>
      <c r="F2092" s="16">
        <v>0</v>
      </c>
      <c r="G2092" s="16" t="s">
        <v>4771</v>
      </c>
      <c r="H2092" s="17">
        <v>163.25</v>
      </c>
      <c r="I2092" s="102">
        <v>2</v>
      </c>
      <c r="J2092" s="121"/>
    </row>
    <row r="2093" spans="1:10" ht="30.6">
      <c r="A2093" s="16" t="s">
        <v>1963</v>
      </c>
      <c r="B2093" s="16">
        <v>22192203</v>
      </c>
      <c r="C2093" s="16">
        <v>112321</v>
      </c>
      <c r="D2093" s="19">
        <v>44488</v>
      </c>
      <c r="E2093" s="16" t="s">
        <v>4772</v>
      </c>
      <c r="F2093" s="16">
        <v>35772271</v>
      </c>
      <c r="G2093" s="16" t="s">
        <v>4721</v>
      </c>
      <c r="H2093" s="17">
        <v>307.3</v>
      </c>
      <c r="I2093" s="102">
        <v>2</v>
      </c>
      <c r="J2093" s="121"/>
    </row>
    <row r="2094" spans="1:10" ht="30.6">
      <c r="A2094" s="16" t="s">
        <v>1963</v>
      </c>
      <c r="B2094" s="16">
        <v>22192203</v>
      </c>
      <c r="C2094" s="16" t="s">
        <v>4773</v>
      </c>
      <c r="D2094" s="19">
        <v>44488</v>
      </c>
      <c r="E2094" s="16" t="s">
        <v>4774</v>
      </c>
      <c r="F2094" s="16">
        <v>35772271</v>
      </c>
      <c r="G2094" s="16" t="s">
        <v>4721</v>
      </c>
      <c r="H2094" s="17">
        <v>96.68</v>
      </c>
      <c r="I2094" s="102">
        <v>2</v>
      </c>
      <c r="J2094" s="121"/>
    </row>
    <row r="2095" spans="1:10" ht="20.399999999999999">
      <c r="A2095" s="16" t="s">
        <v>1963</v>
      </c>
      <c r="B2095" s="16">
        <v>22192203</v>
      </c>
      <c r="C2095" s="16">
        <v>28</v>
      </c>
      <c r="D2095" s="19">
        <v>44450</v>
      </c>
      <c r="E2095" s="16" t="s">
        <v>4775</v>
      </c>
      <c r="F2095" s="16">
        <v>72042265</v>
      </c>
      <c r="G2095" s="16" t="s">
        <v>4746</v>
      </c>
      <c r="H2095" s="17">
        <v>36</v>
      </c>
      <c r="I2095" s="102">
        <v>2</v>
      </c>
      <c r="J2095" s="121"/>
    </row>
    <row r="2096" spans="1:10" ht="13.2">
      <c r="A2096" s="16" t="s">
        <v>1963</v>
      </c>
      <c r="B2096" s="16">
        <v>22192204</v>
      </c>
      <c r="C2096" s="16">
        <v>2021001</v>
      </c>
      <c r="D2096" s="19">
        <v>44228</v>
      </c>
      <c r="E2096" s="16" t="s">
        <v>4776</v>
      </c>
      <c r="F2096" s="16">
        <v>53557247</v>
      </c>
      <c r="G2096" s="16" t="s">
        <v>4777</v>
      </c>
      <c r="H2096" s="17">
        <v>2300</v>
      </c>
      <c r="I2096" s="102">
        <v>2</v>
      </c>
      <c r="J2096" s="121"/>
    </row>
    <row r="2097" spans="1:10" ht="13.2">
      <c r="A2097" s="16" t="s">
        <v>1963</v>
      </c>
      <c r="B2097" s="16">
        <v>22192204</v>
      </c>
      <c r="C2097" s="16">
        <v>2021002</v>
      </c>
      <c r="D2097" s="19">
        <v>44243</v>
      </c>
      <c r="E2097" s="16" t="s">
        <v>4778</v>
      </c>
      <c r="F2097" s="16">
        <v>53557247</v>
      </c>
      <c r="G2097" s="16" t="s">
        <v>4777</v>
      </c>
      <c r="H2097" s="17">
        <v>2300</v>
      </c>
      <c r="I2097" s="102">
        <v>2</v>
      </c>
      <c r="J2097" s="121"/>
    </row>
    <row r="2098" spans="1:10" ht="13.2">
      <c r="A2098" s="16" t="s">
        <v>1963</v>
      </c>
      <c r="B2098" s="16">
        <v>22192204</v>
      </c>
      <c r="C2098" s="16">
        <v>20210011</v>
      </c>
      <c r="D2098" s="19">
        <v>44244</v>
      </c>
      <c r="E2098" s="16" t="s">
        <v>4779</v>
      </c>
      <c r="F2098" s="16">
        <v>50882864</v>
      </c>
      <c r="G2098" s="16" t="s">
        <v>4780</v>
      </c>
      <c r="H2098" s="17">
        <v>45</v>
      </c>
      <c r="I2098" s="102">
        <v>2</v>
      </c>
      <c r="J2098" s="121"/>
    </row>
    <row r="2099" spans="1:10" ht="20.399999999999999">
      <c r="A2099" s="16" t="s">
        <v>1963</v>
      </c>
      <c r="B2099" s="16">
        <v>22192204</v>
      </c>
      <c r="C2099" s="16" t="s">
        <v>4781</v>
      </c>
      <c r="D2099" s="19">
        <v>44236</v>
      </c>
      <c r="E2099" s="16" t="s">
        <v>4782</v>
      </c>
      <c r="F2099" s="16" t="s">
        <v>4783</v>
      </c>
      <c r="G2099" s="16" t="s">
        <v>4784</v>
      </c>
      <c r="H2099" s="17">
        <v>312.32</v>
      </c>
      <c r="I2099" s="102">
        <v>2</v>
      </c>
      <c r="J2099" s="121"/>
    </row>
    <row r="2100" spans="1:10" ht="13.2">
      <c r="A2100" s="16" t="s">
        <v>1963</v>
      </c>
      <c r="B2100" s="16">
        <v>22192204</v>
      </c>
      <c r="C2100" s="16">
        <v>108</v>
      </c>
      <c r="D2100" s="19">
        <v>44302</v>
      </c>
      <c r="E2100" s="16" t="s">
        <v>4785</v>
      </c>
      <c r="F2100" s="16">
        <v>45594929</v>
      </c>
      <c r="G2100" s="16" t="s">
        <v>4786</v>
      </c>
      <c r="H2100" s="17">
        <v>60</v>
      </c>
      <c r="I2100" s="102">
        <v>2</v>
      </c>
      <c r="J2100" s="121"/>
    </row>
    <row r="2101" spans="1:10" ht="20.399999999999999">
      <c r="A2101" s="16" t="s">
        <v>1963</v>
      </c>
      <c r="B2101" s="16">
        <v>22192204</v>
      </c>
      <c r="C2101" s="16" t="s">
        <v>4787</v>
      </c>
      <c r="D2101" s="19">
        <v>44264</v>
      </c>
      <c r="E2101" s="16" t="s">
        <v>4788</v>
      </c>
      <c r="F2101" s="16">
        <v>0</v>
      </c>
      <c r="G2101" s="16" t="s">
        <v>4789</v>
      </c>
      <c r="H2101" s="17">
        <v>387.3</v>
      </c>
      <c r="I2101" s="102">
        <v>2</v>
      </c>
      <c r="J2101" s="121"/>
    </row>
    <row r="2102" spans="1:10" ht="30.6">
      <c r="A2102" s="16" t="s">
        <v>1963</v>
      </c>
      <c r="B2102" s="16">
        <v>22192204</v>
      </c>
      <c r="C2102" s="16" t="s">
        <v>4790</v>
      </c>
      <c r="D2102" s="19">
        <v>44260</v>
      </c>
      <c r="E2102" s="16" t="s">
        <v>4791</v>
      </c>
      <c r="F2102" s="16">
        <v>0</v>
      </c>
      <c r="G2102" s="16" t="s">
        <v>4792</v>
      </c>
      <c r="H2102" s="17">
        <v>638.54</v>
      </c>
      <c r="I2102" s="102">
        <v>2</v>
      </c>
      <c r="J2102" s="121"/>
    </row>
    <row r="2103" spans="1:10" ht="13.2">
      <c r="A2103" s="16" t="s">
        <v>1963</v>
      </c>
      <c r="B2103" s="16">
        <v>22192204</v>
      </c>
      <c r="C2103" s="16" t="s">
        <v>4793</v>
      </c>
      <c r="D2103" s="19">
        <v>44266</v>
      </c>
      <c r="E2103" s="16" t="s">
        <v>3403</v>
      </c>
      <c r="F2103" s="16">
        <v>36746550</v>
      </c>
      <c r="G2103" s="16" t="s">
        <v>2797</v>
      </c>
      <c r="H2103" s="17">
        <v>157</v>
      </c>
      <c r="I2103" s="102">
        <v>2</v>
      </c>
      <c r="J2103" s="121"/>
    </row>
    <row r="2104" spans="1:10" ht="13.2">
      <c r="A2104" s="16" t="s">
        <v>1963</v>
      </c>
      <c r="B2104" s="16">
        <v>22192204</v>
      </c>
      <c r="C2104" s="16">
        <v>1100107316</v>
      </c>
      <c r="D2104" s="19">
        <v>44257</v>
      </c>
      <c r="E2104" s="16" t="s">
        <v>4794</v>
      </c>
      <c r="F2104" s="16">
        <v>0</v>
      </c>
      <c r="G2104" s="16" t="s">
        <v>3578</v>
      </c>
      <c r="H2104" s="17">
        <v>194.9</v>
      </c>
      <c r="I2104" s="102">
        <v>2</v>
      </c>
      <c r="J2104" s="121"/>
    </row>
    <row r="2105" spans="1:10" ht="13.2">
      <c r="A2105" s="16" t="s">
        <v>1963</v>
      </c>
      <c r="B2105" s="16">
        <v>22192204</v>
      </c>
      <c r="C2105" s="16">
        <v>2286468</v>
      </c>
      <c r="D2105" s="19">
        <v>44257</v>
      </c>
      <c r="E2105" s="16" t="s">
        <v>4795</v>
      </c>
      <c r="F2105" s="16">
        <v>0</v>
      </c>
      <c r="G2105" s="16" t="s">
        <v>2553</v>
      </c>
      <c r="H2105" s="17">
        <v>131.80000000000001</v>
      </c>
      <c r="I2105" s="102">
        <v>2</v>
      </c>
      <c r="J2105" s="121"/>
    </row>
    <row r="2106" spans="1:10" ht="30.6">
      <c r="A2106" s="16" t="s">
        <v>1963</v>
      </c>
      <c r="B2106" s="16">
        <v>22192204</v>
      </c>
      <c r="C2106" s="16">
        <v>92430</v>
      </c>
      <c r="D2106" s="19">
        <v>44324</v>
      </c>
      <c r="E2106" s="16" t="s">
        <v>4796</v>
      </c>
      <c r="F2106" s="16">
        <v>0</v>
      </c>
      <c r="G2106" s="16" t="s">
        <v>4797</v>
      </c>
      <c r="H2106" s="17">
        <v>82.29</v>
      </c>
      <c r="I2106" s="102">
        <v>2</v>
      </c>
      <c r="J2106" s="121"/>
    </row>
    <row r="2107" spans="1:10" ht="30.6">
      <c r="A2107" s="16" t="s">
        <v>1963</v>
      </c>
      <c r="B2107" s="16">
        <v>22192204</v>
      </c>
      <c r="C2107" s="16">
        <v>92619</v>
      </c>
      <c r="D2107" s="19">
        <v>44332</v>
      </c>
      <c r="E2107" s="16" t="s">
        <v>4798</v>
      </c>
      <c r="F2107" s="16">
        <v>0</v>
      </c>
      <c r="G2107" s="16" t="s">
        <v>4797</v>
      </c>
      <c r="H2107" s="17">
        <v>576</v>
      </c>
      <c r="I2107" s="102">
        <v>2</v>
      </c>
      <c r="J2107" s="121"/>
    </row>
    <row r="2108" spans="1:10" ht="13.2">
      <c r="A2108" s="16" t="s">
        <v>1963</v>
      </c>
      <c r="B2108" s="16">
        <v>22192204</v>
      </c>
      <c r="C2108" s="16">
        <v>20210056</v>
      </c>
      <c r="D2108" s="19">
        <v>44424</v>
      </c>
      <c r="E2108" s="16" t="s">
        <v>4799</v>
      </c>
      <c r="F2108" s="16">
        <v>50882864</v>
      </c>
      <c r="G2108" s="16" t="s">
        <v>4780</v>
      </c>
      <c r="H2108" s="17">
        <v>45</v>
      </c>
      <c r="I2108" s="102">
        <v>2</v>
      </c>
      <c r="J2108" s="121"/>
    </row>
    <row r="2109" spans="1:10" ht="13.2">
      <c r="A2109" s="16" t="s">
        <v>1963</v>
      </c>
      <c r="B2109" s="16">
        <v>22192204</v>
      </c>
      <c r="C2109" s="16">
        <v>1100895908</v>
      </c>
      <c r="D2109" s="19">
        <v>44424</v>
      </c>
      <c r="E2109" s="16" t="s">
        <v>4795</v>
      </c>
      <c r="F2109" s="16">
        <v>0</v>
      </c>
      <c r="G2109" s="16" t="s">
        <v>3578</v>
      </c>
      <c r="H2109" s="17">
        <v>50.85</v>
      </c>
      <c r="I2109" s="102">
        <v>2</v>
      </c>
      <c r="J2109" s="121"/>
    </row>
    <row r="2110" spans="1:10" ht="20.399999999999999">
      <c r="A2110" s="16" t="s">
        <v>1963</v>
      </c>
      <c r="B2110" s="16">
        <v>22192204</v>
      </c>
      <c r="C2110" s="16" t="s">
        <v>4800</v>
      </c>
      <c r="D2110" s="19">
        <v>44417</v>
      </c>
      <c r="E2110" s="16" t="s">
        <v>4801</v>
      </c>
      <c r="F2110" s="16">
        <v>0</v>
      </c>
      <c r="G2110" s="16" t="s">
        <v>4802</v>
      </c>
      <c r="H2110" s="17">
        <v>385.73</v>
      </c>
      <c r="I2110" s="102">
        <v>2</v>
      </c>
      <c r="J2110" s="121"/>
    </row>
    <row r="2111" spans="1:10" ht="13.2">
      <c r="A2111" s="16" t="s">
        <v>1963</v>
      </c>
      <c r="B2111" s="16">
        <v>22192204</v>
      </c>
      <c r="C2111" s="16">
        <v>100821</v>
      </c>
      <c r="D2111" s="19">
        <v>44418</v>
      </c>
      <c r="E2111" s="16" t="s">
        <v>4803</v>
      </c>
      <c r="F2111" s="16">
        <v>0</v>
      </c>
      <c r="G2111" s="16" t="s">
        <v>4804</v>
      </c>
      <c r="H2111" s="17">
        <v>55</v>
      </c>
      <c r="I2111" s="102">
        <v>2</v>
      </c>
      <c r="J2111" s="121"/>
    </row>
    <row r="2112" spans="1:10" ht="20.399999999999999">
      <c r="A2112" s="16" t="s">
        <v>1963</v>
      </c>
      <c r="B2112" s="16">
        <v>22192204</v>
      </c>
      <c r="C2112" s="16">
        <v>202101801</v>
      </c>
      <c r="D2112" s="19">
        <v>44425</v>
      </c>
      <c r="E2112" s="16" t="s">
        <v>4805</v>
      </c>
      <c r="F2112" s="16">
        <v>0</v>
      </c>
      <c r="G2112" s="16" t="s">
        <v>4806</v>
      </c>
      <c r="H2112" s="17">
        <v>148.77000000000001</v>
      </c>
      <c r="I2112" s="102">
        <v>2</v>
      </c>
      <c r="J2112" s="121"/>
    </row>
    <row r="2113" spans="1:10" ht="13.2">
      <c r="A2113" s="16" t="s">
        <v>1963</v>
      </c>
      <c r="B2113" s="16">
        <v>22192204</v>
      </c>
      <c r="C2113" s="16">
        <v>170821</v>
      </c>
      <c r="D2113" s="19">
        <v>44424</v>
      </c>
      <c r="E2113" s="16" t="s">
        <v>4807</v>
      </c>
      <c r="F2113" s="16">
        <v>0</v>
      </c>
      <c r="G2113" s="16" t="s">
        <v>4808</v>
      </c>
      <c r="H2113" s="17">
        <v>60</v>
      </c>
      <c r="I2113" s="102">
        <v>2</v>
      </c>
      <c r="J2113" s="121"/>
    </row>
    <row r="2114" spans="1:10" ht="20.399999999999999">
      <c r="A2114" s="16" t="s">
        <v>1963</v>
      </c>
      <c r="B2114" s="16">
        <v>22192204</v>
      </c>
      <c r="C2114" s="16">
        <v>13504650</v>
      </c>
      <c r="D2114" s="19">
        <v>44376</v>
      </c>
      <c r="E2114" s="16" t="s">
        <v>4809</v>
      </c>
      <c r="F2114" s="16">
        <v>0</v>
      </c>
      <c r="G2114" s="16" t="s">
        <v>4810</v>
      </c>
      <c r="H2114" s="17">
        <v>677</v>
      </c>
      <c r="I2114" s="102">
        <v>2</v>
      </c>
      <c r="J2114" s="121"/>
    </row>
    <row r="2115" spans="1:10" ht="20.399999999999999">
      <c r="A2115" s="16" t="s">
        <v>1963</v>
      </c>
      <c r="B2115" s="16">
        <v>22192204</v>
      </c>
      <c r="C2115" s="16" t="s">
        <v>4811</v>
      </c>
      <c r="D2115" s="19">
        <v>44368</v>
      </c>
      <c r="E2115" s="16" t="s">
        <v>4812</v>
      </c>
      <c r="F2115" s="16">
        <v>0</v>
      </c>
      <c r="G2115" s="16" t="s">
        <v>4813</v>
      </c>
      <c r="H2115" s="17">
        <v>1024.74</v>
      </c>
      <c r="I2115" s="102">
        <v>2</v>
      </c>
      <c r="J2115" s="121"/>
    </row>
    <row r="2116" spans="1:10" ht="13.2">
      <c r="A2116" s="16" t="s">
        <v>1963</v>
      </c>
      <c r="B2116" s="16">
        <v>22192204</v>
      </c>
      <c r="C2116" s="16">
        <v>0</v>
      </c>
      <c r="D2116" s="19">
        <v>44368</v>
      </c>
      <c r="E2116" s="16" t="s">
        <v>4814</v>
      </c>
      <c r="F2116" s="16">
        <v>0</v>
      </c>
      <c r="G2116" s="16" t="s">
        <v>4815</v>
      </c>
      <c r="H2116" s="17">
        <v>45</v>
      </c>
      <c r="I2116" s="102">
        <v>2</v>
      </c>
      <c r="J2116" s="121"/>
    </row>
    <row r="2117" spans="1:10" ht="13.2">
      <c r="A2117" s="16" t="s">
        <v>1963</v>
      </c>
      <c r="B2117" s="16">
        <v>22192204</v>
      </c>
      <c r="C2117" s="16">
        <v>0</v>
      </c>
      <c r="D2117" s="19">
        <v>44375</v>
      </c>
      <c r="E2117" s="16" t="s">
        <v>4816</v>
      </c>
      <c r="F2117" s="16">
        <v>0</v>
      </c>
      <c r="G2117" s="16" t="s">
        <v>4817</v>
      </c>
      <c r="H2117" s="17">
        <v>45</v>
      </c>
      <c r="I2117" s="102">
        <v>2</v>
      </c>
      <c r="J2117" s="121"/>
    </row>
    <row r="2118" spans="1:10" ht="20.399999999999999">
      <c r="A2118" s="16" t="s">
        <v>1963</v>
      </c>
      <c r="B2118" s="16">
        <v>22192204</v>
      </c>
      <c r="C2118" s="16" t="s">
        <v>4818</v>
      </c>
      <c r="D2118" s="19">
        <v>44361</v>
      </c>
      <c r="E2118" s="16" t="s">
        <v>4819</v>
      </c>
      <c r="F2118" s="16">
        <v>0</v>
      </c>
      <c r="G2118" s="16" t="s">
        <v>4820</v>
      </c>
      <c r="H2118" s="17">
        <v>807.16</v>
      </c>
      <c r="I2118" s="102">
        <v>2</v>
      </c>
      <c r="J2118" s="121"/>
    </row>
    <row r="2119" spans="1:10" ht="20.399999999999999">
      <c r="A2119" s="16" t="s">
        <v>1963</v>
      </c>
      <c r="B2119" s="16">
        <v>22192204</v>
      </c>
      <c r="C2119" s="16">
        <v>4122</v>
      </c>
      <c r="D2119" s="19">
        <v>44453</v>
      </c>
      <c r="E2119" s="16" t="s">
        <v>4821</v>
      </c>
      <c r="F2119" s="16">
        <v>0</v>
      </c>
      <c r="G2119" s="16" t="s">
        <v>4822</v>
      </c>
      <c r="H2119" s="17">
        <v>1374.01</v>
      </c>
      <c r="I2119" s="102">
        <v>2</v>
      </c>
      <c r="J2119" s="121"/>
    </row>
    <row r="2120" spans="1:10" ht="20.399999999999999">
      <c r="A2120" s="16" t="s">
        <v>1963</v>
      </c>
      <c r="B2120" s="16">
        <v>22192204</v>
      </c>
      <c r="C2120" s="16">
        <v>4425</v>
      </c>
      <c r="D2120" s="19">
        <v>44445</v>
      </c>
      <c r="E2120" s="16" t="s">
        <v>4823</v>
      </c>
      <c r="F2120" s="16">
        <v>0</v>
      </c>
      <c r="G2120" s="16" t="s">
        <v>4824</v>
      </c>
      <c r="H2120" s="17">
        <v>435.06</v>
      </c>
      <c r="I2120" s="102">
        <v>2</v>
      </c>
      <c r="J2120" s="121"/>
    </row>
    <row r="2121" spans="1:10" ht="20.399999999999999">
      <c r="A2121" s="16" t="s">
        <v>1963</v>
      </c>
      <c r="B2121" s="16">
        <v>22192204</v>
      </c>
      <c r="C2121" s="16" t="s">
        <v>4825</v>
      </c>
      <c r="D2121" s="19">
        <v>44453</v>
      </c>
      <c r="E2121" s="16" t="s">
        <v>4826</v>
      </c>
      <c r="F2121" s="16">
        <v>0</v>
      </c>
      <c r="G2121" s="16" t="s">
        <v>4827</v>
      </c>
      <c r="H2121" s="17">
        <v>137.5</v>
      </c>
      <c r="I2121" s="102">
        <v>2</v>
      </c>
      <c r="J2121" s="121"/>
    </row>
    <row r="2122" spans="1:10" ht="20.399999999999999">
      <c r="A2122" s="16" t="s">
        <v>1963</v>
      </c>
      <c r="B2122" s="16">
        <v>22192204</v>
      </c>
      <c r="C2122" s="16" t="s">
        <v>4828</v>
      </c>
      <c r="D2122" s="19">
        <v>44453</v>
      </c>
      <c r="E2122" s="16" t="s">
        <v>4829</v>
      </c>
      <c r="F2122" s="16">
        <v>0</v>
      </c>
      <c r="G2122" s="16" t="s">
        <v>4830</v>
      </c>
      <c r="H2122" s="17">
        <v>429</v>
      </c>
      <c r="I2122" s="102">
        <v>2</v>
      </c>
      <c r="J2122" s="121"/>
    </row>
    <row r="2123" spans="1:10" ht="20.399999999999999">
      <c r="A2123" s="16" t="s">
        <v>1963</v>
      </c>
      <c r="B2123" s="16">
        <v>22192204</v>
      </c>
      <c r="C2123" s="16" t="s">
        <v>4831</v>
      </c>
      <c r="D2123" s="19">
        <v>44459</v>
      </c>
      <c r="E2123" s="16" t="s">
        <v>4832</v>
      </c>
      <c r="F2123" s="16">
        <v>0</v>
      </c>
      <c r="G2123" s="16" t="s">
        <v>4830</v>
      </c>
      <c r="H2123" s="17">
        <v>131</v>
      </c>
      <c r="I2123" s="102">
        <v>2</v>
      </c>
      <c r="J2123" s="121"/>
    </row>
    <row r="2124" spans="1:10" ht="20.399999999999999">
      <c r="A2124" s="16" t="s">
        <v>1963</v>
      </c>
      <c r="B2124" s="16">
        <v>22192204</v>
      </c>
      <c r="C2124" s="16" t="s">
        <v>4833</v>
      </c>
      <c r="D2124" s="19">
        <v>44455</v>
      </c>
      <c r="E2124" s="16" t="s">
        <v>4834</v>
      </c>
      <c r="F2124" s="16">
        <v>0</v>
      </c>
      <c r="G2124" s="16" t="s">
        <v>4830</v>
      </c>
      <c r="H2124" s="17">
        <v>277</v>
      </c>
      <c r="I2124" s="102">
        <v>2</v>
      </c>
      <c r="J2124" s="121"/>
    </row>
    <row r="2125" spans="1:10" ht="20.399999999999999">
      <c r="A2125" s="16" t="s">
        <v>1963</v>
      </c>
      <c r="B2125" s="16">
        <v>22192204</v>
      </c>
      <c r="C2125" s="16">
        <v>81916</v>
      </c>
      <c r="D2125" s="19">
        <v>44466</v>
      </c>
      <c r="E2125" s="16" t="s">
        <v>4835</v>
      </c>
      <c r="F2125" s="16">
        <v>0</v>
      </c>
      <c r="G2125" s="16" t="s">
        <v>4836</v>
      </c>
      <c r="H2125" s="17">
        <v>339</v>
      </c>
      <c r="I2125" s="102">
        <v>2</v>
      </c>
      <c r="J2125" s="121"/>
    </row>
    <row r="2126" spans="1:10" ht="20.399999999999999">
      <c r="A2126" s="16" t="s">
        <v>1963</v>
      </c>
      <c r="B2126" s="16">
        <v>22192204</v>
      </c>
      <c r="C2126" s="16" t="s">
        <v>4837</v>
      </c>
      <c r="D2126" s="19">
        <v>44442</v>
      </c>
      <c r="E2126" s="16" t="s">
        <v>4838</v>
      </c>
      <c r="F2126" s="16">
        <v>0</v>
      </c>
      <c r="G2126" s="16" t="s">
        <v>4839</v>
      </c>
      <c r="H2126" s="17">
        <f>354.44-297.09</f>
        <v>57.350000000000023</v>
      </c>
      <c r="I2126" s="102">
        <v>2</v>
      </c>
      <c r="J2126" s="121"/>
    </row>
    <row r="2127" spans="1:10" ht="13.2">
      <c r="A2127" s="16" t="s">
        <v>1963</v>
      </c>
      <c r="B2127" s="16">
        <v>22192204</v>
      </c>
      <c r="C2127" s="16">
        <v>4</v>
      </c>
      <c r="D2127" s="19">
        <v>44445</v>
      </c>
      <c r="E2127" s="16" t="s">
        <v>4840</v>
      </c>
      <c r="F2127" s="16">
        <v>0</v>
      </c>
      <c r="G2127" s="16" t="s">
        <v>4841</v>
      </c>
      <c r="H2127" s="17">
        <v>60</v>
      </c>
      <c r="I2127" s="102">
        <v>2</v>
      </c>
      <c r="J2127" s="121"/>
    </row>
    <row r="2128" spans="1:10" ht="13.2">
      <c r="A2128" s="16" t="s">
        <v>1963</v>
      </c>
      <c r="B2128" s="16">
        <v>22192204</v>
      </c>
      <c r="C2128" s="16">
        <v>200921</v>
      </c>
      <c r="D2128" s="19">
        <v>44458</v>
      </c>
      <c r="E2128" s="16" t="s">
        <v>4842</v>
      </c>
      <c r="F2128" s="16">
        <v>0</v>
      </c>
      <c r="G2128" s="16" t="s">
        <v>4843</v>
      </c>
      <c r="H2128" s="17">
        <v>55</v>
      </c>
      <c r="I2128" s="102">
        <v>2</v>
      </c>
      <c r="J2128" s="121"/>
    </row>
    <row r="2129" spans="1:10" ht="20.399999999999999">
      <c r="A2129" s="16" t="s">
        <v>1963</v>
      </c>
      <c r="B2129" s="16">
        <v>22192204</v>
      </c>
      <c r="C2129" s="16" t="s">
        <v>4844</v>
      </c>
      <c r="D2129" s="19">
        <v>44455</v>
      </c>
      <c r="E2129" s="16" t="s">
        <v>4845</v>
      </c>
      <c r="F2129" s="16">
        <v>0</v>
      </c>
      <c r="G2129" s="16" t="s">
        <v>4846</v>
      </c>
      <c r="H2129" s="17">
        <v>24</v>
      </c>
      <c r="I2129" s="102">
        <v>2</v>
      </c>
      <c r="J2129" s="121"/>
    </row>
    <row r="2130" spans="1:10" ht="20.399999999999999">
      <c r="A2130" s="16" t="s">
        <v>1963</v>
      </c>
      <c r="B2130" s="16">
        <v>22192204</v>
      </c>
      <c r="C2130" s="16" t="s">
        <v>4847</v>
      </c>
      <c r="D2130" s="19">
        <v>44457</v>
      </c>
      <c r="E2130" s="16" t="s">
        <v>4845</v>
      </c>
      <c r="F2130" s="16">
        <v>0</v>
      </c>
      <c r="G2130" s="16" t="s">
        <v>4846</v>
      </c>
      <c r="H2130" s="17">
        <v>24</v>
      </c>
      <c r="I2130" s="102">
        <v>2</v>
      </c>
      <c r="J2130" s="121"/>
    </row>
    <row r="2131" spans="1:10" ht="20.399999999999999">
      <c r="A2131" s="16" t="s">
        <v>1963</v>
      </c>
      <c r="B2131" s="16">
        <v>22192204</v>
      </c>
      <c r="C2131" s="16" t="s">
        <v>4848</v>
      </c>
      <c r="D2131" s="19">
        <v>44452</v>
      </c>
      <c r="E2131" s="16" t="s">
        <v>4845</v>
      </c>
      <c r="F2131" s="16">
        <v>0</v>
      </c>
      <c r="G2131" s="16" t="s">
        <v>4846</v>
      </c>
      <c r="H2131" s="17">
        <v>33.880000000000003</v>
      </c>
      <c r="I2131" s="102">
        <v>2</v>
      </c>
      <c r="J2131" s="121"/>
    </row>
    <row r="2132" spans="1:10" ht="13.2">
      <c r="A2132" s="16" t="s">
        <v>1963</v>
      </c>
      <c r="B2132" s="16">
        <v>22192204</v>
      </c>
      <c r="C2132" s="16" t="s">
        <v>4849</v>
      </c>
      <c r="D2132" s="19">
        <v>44462</v>
      </c>
      <c r="E2132" s="16" t="s">
        <v>4850</v>
      </c>
      <c r="F2132" s="16">
        <v>0</v>
      </c>
      <c r="G2132" s="16" t="s">
        <v>4851</v>
      </c>
      <c r="H2132" s="17">
        <v>20</v>
      </c>
      <c r="I2132" s="102">
        <v>2</v>
      </c>
      <c r="J2132" s="121"/>
    </row>
    <row r="2133" spans="1:10" ht="20.399999999999999">
      <c r="A2133" s="16" t="s">
        <v>1963</v>
      </c>
      <c r="B2133" s="16">
        <v>22192204</v>
      </c>
      <c r="C2133" s="16">
        <v>21951798</v>
      </c>
      <c r="D2133" s="19">
        <v>44473</v>
      </c>
      <c r="E2133" s="16" t="s">
        <v>4852</v>
      </c>
      <c r="F2133" s="16">
        <v>45263230</v>
      </c>
      <c r="G2133" s="16" t="s">
        <v>4853</v>
      </c>
      <c r="H2133" s="17">
        <v>36.9</v>
      </c>
      <c r="I2133" s="102">
        <v>2</v>
      </c>
      <c r="J2133" s="121"/>
    </row>
    <row r="2134" spans="1:10" ht="20.399999999999999">
      <c r="A2134" s="16" t="s">
        <v>1963</v>
      </c>
      <c r="B2134" s="16">
        <v>22192204</v>
      </c>
      <c r="C2134" s="16">
        <v>21951800</v>
      </c>
      <c r="D2134" s="19">
        <v>44473</v>
      </c>
      <c r="E2134" s="16" t="s">
        <v>4852</v>
      </c>
      <c r="F2134" s="16">
        <v>45263230</v>
      </c>
      <c r="G2134" s="16" t="s">
        <v>4853</v>
      </c>
      <c r="H2134" s="17">
        <v>36.9</v>
      </c>
      <c r="I2134" s="102">
        <v>2</v>
      </c>
      <c r="J2134" s="121"/>
    </row>
    <row r="2135" spans="1:10" ht="13.2">
      <c r="A2135" s="16" t="s">
        <v>1963</v>
      </c>
      <c r="B2135" s="16">
        <v>22192205</v>
      </c>
      <c r="C2135" s="16">
        <v>2120000042</v>
      </c>
      <c r="D2135" s="19">
        <v>44200</v>
      </c>
      <c r="E2135" s="16" t="s">
        <v>4854</v>
      </c>
      <c r="F2135" s="16">
        <v>45853461</v>
      </c>
      <c r="G2135" s="16" t="s">
        <v>4855</v>
      </c>
      <c r="H2135" s="17">
        <v>109.65</v>
      </c>
      <c r="I2135" s="102">
        <v>2</v>
      </c>
      <c r="J2135" s="121"/>
    </row>
    <row r="2136" spans="1:10" ht="20.399999999999999">
      <c r="A2136" s="16" t="s">
        <v>1963</v>
      </c>
      <c r="B2136" s="16">
        <v>22192205</v>
      </c>
      <c r="C2136" s="16">
        <v>221009</v>
      </c>
      <c r="D2136" s="19">
        <v>44215</v>
      </c>
      <c r="E2136" s="16" t="s">
        <v>4854</v>
      </c>
      <c r="F2136" s="16">
        <v>36806463</v>
      </c>
      <c r="G2136" s="16" t="s">
        <v>3404</v>
      </c>
      <c r="H2136" s="17">
        <v>49</v>
      </c>
      <c r="I2136" s="102">
        <v>2</v>
      </c>
      <c r="J2136" s="121"/>
    </row>
    <row r="2137" spans="1:10" ht="20.399999999999999">
      <c r="A2137" s="16" t="s">
        <v>1963</v>
      </c>
      <c r="B2137" s="16">
        <v>22192205</v>
      </c>
      <c r="C2137" s="16" t="s">
        <v>4856</v>
      </c>
      <c r="D2137" s="19">
        <v>44216</v>
      </c>
      <c r="E2137" s="16" t="s">
        <v>4854</v>
      </c>
      <c r="F2137" s="16" t="s">
        <v>4545</v>
      </c>
      <c r="G2137" s="16" t="s">
        <v>3578</v>
      </c>
      <c r="H2137" s="17">
        <v>420.87</v>
      </c>
      <c r="I2137" s="102">
        <v>2</v>
      </c>
      <c r="J2137" s="121"/>
    </row>
    <row r="2138" spans="1:10" ht="20.399999999999999">
      <c r="A2138" s="16" t="s">
        <v>1963</v>
      </c>
      <c r="B2138" s="16">
        <v>22192205</v>
      </c>
      <c r="C2138" s="16">
        <v>1100030690</v>
      </c>
      <c r="D2138" s="19">
        <v>44228</v>
      </c>
      <c r="E2138" s="16" t="s">
        <v>4854</v>
      </c>
      <c r="F2138" s="16" t="s">
        <v>4545</v>
      </c>
      <c r="G2138" s="16" t="s">
        <v>3578</v>
      </c>
      <c r="H2138" s="17">
        <v>609.74</v>
      </c>
      <c r="I2138" s="102">
        <v>2</v>
      </c>
      <c r="J2138" s="121"/>
    </row>
    <row r="2139" spans="1:10" ht="13.2">
      <c r="A2139" s="16" t="s">
        <v>1963</v>
      </c>
      <c r="B2139" s="16">
        <v>22192205</v>
      </c>
      <c r="C2139" s="16">
        <v>1020210001</v>
      </c>
      <c r="D2139" s="19">
        <v>44230</v>
      </c>
      <c r="E2139" s="16" t="s">
        <v>3713</v>
      </c>
      <c r="F2139" s="16">
        <v>53166817</v>
      </c>
      <c r="G2139" s="16" t="s">
        <v>4857</v>
      </c>
      <c r="H2139" s="17">
        <v>1000</v>
      </c>
      <c r="I2139" s="102">
        <v>2</v>
      </c>
      <c r="J2139" s="121"/>
    </row>
    <row r="2140" spans="1:10" ht="13.2">
      <c r="A2140" s="16" t="s">
        <v>1963</v>
      </c>
      <c r="B2140" s="16">
        <v>22192205</v>
      </c>
      <c r="C2140" s="16">
        <v>218110001</v>
      </c>
      <c r="D2140" s="19">
        <v>44231</v>
      </c>
      <c r="E2140" s="16" t="s">
        <v>4858</v>
      </c>
      <c r="F2140" s="16">
        <v>51665034</v>
      </c>
      <c r="G2140" s="16" t="s">
        <v>4859</v>
      </c>
      <c r="H2140" s="17">
        <v>2000</v>
      </c>
      <c r="I2140" s="102">
        <v>2</v>
      </c>
      <c r="J2140" s="121"/>
    </row>
    <row r="2141" spans="1:10" ht="20.399999999999999">
      <c r="A2141" s="16" t="s">
        <v>1963</v>
      </c>
      <c r="B2141" s="16">
        <v>22192205</v>
      </c>
      <c r="C2141" s="16">
        <v>1458</v>
      </c>
      <c r="D2141" s="19">
        <v>44312</v>
      </c>
      <c r="E2141" s="16" t="s">
        <v>639</v>
      </c>
      <c r="F2141" s="16">
        <v>31642284</v>
      </c>
      <c r="G2141" s="16" t="s">
        <v>4860</v>
      </c>
      <c r="H2141" s="17">
        <v>100</v>
      </c>
      <c r="I2141" s="102">
        <v>2</v>
      </c>
      <c r="J2141" s="121"/>
    </row>
    <row r="2142" spans="1:10" ht="20.399999999999999">
      <c r="A2142" s="16" t="s">
        <v>1963</v>
      </c>
      <c r="B2142" s="16">
        <v>22192205</v>
      </c>
      <c r="C2142" s="16">
        <v>221060</v>
      </c>
      <c r="D2142" s="19">
        <v>44314</v>
      </c>
      <c r="E2142" s="16" t="s">
        <v>4861</v>
      </c>
      <c r="F2142" s="16">
        <v>36806463</v>
      </c>
      <c r="G2142" s="16" t="s">
        <v>3404</v>
      </c>
      <c r="H2142" s="17">
        <v>198</v>
      </c>
      <c r="I2142" s="102">
        <v>2</v>
      </c>
      <c r="J2142" s="121"/>
    </row>
    <row r="2143" spans="1:10" ht="20.399999999999999">
      <c r="A2143" s="16" t="s">
        <v>1963</v>
      </c>
      <c r="B2143" s="16">
        <v>22192205</v>
      </c>
      <c r="C2143" s="16">
        <v>33</v>
      </c>
      <c r="D2143" s="19">
        <v>44324</v>
      </c>
      <c r="E2143" s="16" t="s">
        <v>4862</v>
      </c>
      <c r="F2143" s="16" t="s">
        <v>4863</v>
      </c>
      <c r="G2143" s="16" t="s">
        <v>4864</v>
      </c>
      <c r="H2143" s="17">
        <v>300</v>
      </c>
      <c r="I2143" s="102">
        <v>2</v>
      </c>
      <c r="J2143" s="121"/>
    </row>
    <row r="2144" spans="1:10" ht="20.399999999999999">
      <c r="A2144" s="16" t="s">
        <v>1963</v>
      </c>
      <c r="B2144" s="16">
        <v>22192205</v>
      </c>
      <c r="C2144" s="16">
        <v>2213</v>
      </c>
      <c r="D2144" s="19">
        <v>44328</v>
      </c>
      <c r="E2144" s="16" t="s">
        <v>639</v>
      </c>
      <c r="F2144" s="16">
        <v>31642284</v>
      </c>
      <c r="G2144" s="16" t="s">
        <v>4865</v>
      </c>
      <c r="H2144" s="17">
        <v>100</v>
      </c>
      <c r="I2144" s="102">
        <v>2</v>
      </c>
      <c r="J2144" s="121"/>
    </row>
    <row r="2145" spans="1:10" ht="13.2">
      <c r="A2145" s="16" t="s">
        <v>1963</v>
      </c>
      <c r="B2145" s="16">
        <v>22192205</v>
      </c>
      <c r="C2145" s="16" t="s">
        <v>4866</v>
      </c>
      <c r="D2145" s="19">
        <v>44329</v>
      </c>
      <c r="E2145" s="16" t="s">
        <v>3112</v>
      </c>
      <c r="F2145" s="16">
        <v>42217962</v>
      </c>
      <c r="G2145" s="16" t="s">
        <v>4867</v>
      </c>
      <c r="H2145" s="17">
        <v>200</v>
      </c>
      <c r="I2145" s="102">
        <v>2</v>
      </c>
      <c r="J2145" s="121"/>
    </row>
    <row r="2146" spans="1:10" ht="13.2">
      <c r="A2146" s="16" t="s">
        <v>1963</v>
      </c>
      <c r="B2146" s="16">
        <v>22192205</v>
      </c>
      <c r="C2146" s="16">
        <v>2021001</v>
      </c>
      <c r="D2146" s="19">
        <v>44337</v>
      </c>
      <c r="E2146" s="16" t="s">
        <v>4868</v>
      </c>
      <c r="F2146" s="16">
        <v>47433299</v>
      </c>
      <c r="G2146" s="16" t="s">
        <v>4869</v>
      </c>
      <c r="H2146" s="17">
        <v>900</v>
      </c>
      <c r="I2146" s="102">
        <v>2</v>
      </c>
      <c r="J2146" s="121"/>
    </row>
    <row r="2147" spans="1:10" ht="20.399999999999999">
      <c r="A2147" s="16" t="s">
        <v>1963</v>
      </c>
      <c r="B2147" s="16">
        <v>22192205</v>
      </c>
      <c r="C2147" s="16">
        <v>1100533705</v>
      </c>
      <c r="D2147" s="19">
        <v>44352</v>
      </c>
      <c r="E2147" s="16" t="s">
        <v>4854</v>
      </c>
      <c r="F2147" s="16" t="s">
        <v>4545</v>
      </c>
      <c r="G2147" s="16" t="s">
        <v>3578</v>
      </c>
      <c r="H2147" s="17">
        <v>753.84</v>
      </c>
      <c r="I2147" s="102">
        <v>2</v>
      </c>
      <c r="J2147" s="121"/>
    </row>
    <row r="2148" spans="1:10" ht="13.2">
      <c r="A2148" s="16" t="s">
        <v>1963</v>
      </c>
      <c r="B2148" s="16">
        <v>22192205</v>
      </c>
      <c r="C2148" s="16">
        <v>2000800</v>
      </c>
      <c r="D2148" s="19">
        <v>44352</v>
      </c>
      <c r="E2148" s="16" t="s">
        <v>4870</v>
      </c>
      <c r="F2148" s="16">
        <v>44369514</v>
      </c>
      <c r="G2148" s="16" t="s">
        <v>4871</v>
      </c>
      <c r="H2148" s="17">
        <v>93.8</v>
      </c>
      <c r="I2148" s="102">
        <v>2</v>
      </c>
      <c r="J2148" s="121"/>
    </row>
    <row r="2149" spans="1:10" ht="13.2">
      <c r="A2149" s="16" t="s">
        <v>1963</v>
      </c>
      <c r="B2149" s="16">
        <v>22192205</v>
      </c>
      <c r="C2149" s="16" t="s">
        <v>4872</v>
      </c>
      <c r="D2149" s="19">
        <v>44384</v>
      </c>
      <c r="E2149" s="16" t="s">
        <v>4873</v>
      </c>
      <c r="F2149" s="16">
        <v>3063</v>
      </c>
      <c r="G2149" s="16" t="s">
        <v>4874</v>
      </c>
      <c r="H2149" s="17">
        <v>252.35</v>
      </c>
      <c r="I2149" s="102">
        <v>2</v>
      </c>
      <c r="J2149" s="121"/>
    </row>
    <row r="2150" spans="1:10" ht="13.2">
      <c r="A2150" s="16" t="s">
        <v>1963</v>
      </c>
      <c r="B2150" s="16">
        <v>22192205</v>
      </c>
      <c r="C2150" s="16">
        <v>218110002</v>
      </c>
      <c r="D2150" s="19">
        <v>44388</v>
      </c>
      <c r="E2150" s="16" t="s">
        <v>4875</v>
      </c>
      <c r="F2150" s="16">
        <v>51665034</v>
      </c>
      <c r="G2150" s="16" t="s">
        <v>4859</v>
      </c>
      <c r="H2150" s="17">
        <v>1000</v>
      </c>
      <c r="I2150" s="102">
        <v>2</v>
      </c>
      <c r="J2150" s="121"/>
    </row>
    <row r="2151" spans="1:10" ht="13.2">
      <c r="A2151" s="16" t="s">
        <v>1963</v>
      </c>
      <c r="B2151" s="16">
        <v>22192205</v>
      </c>
      <c r="C2151" s="16">
        <v>2859</v>
      </c>
      <c r="D2151" s="19">
        <v>44389</v>
      </c>
      <c r="E2151" s="16" t="s">
        <v>4854</v>
      </c>
      <c r="F2151" s="16">
        <v>47658827</v>
      </c>
      <c r="G2151" s="16" t="s">
        <v>3474</v>
      </c>
      <c r="H2151" s="17">
        <v>22.99</v>
      </c>
      <c r="I2151" s="102">
        <v>2</v>
      </c>
      <c r="J2151" s="121"/>
    </row>
    <row r="2152" spans="1:10" ht="13.2">
      <c r="A2152" s="16" t="s">
        <v>1963</v>
      </c>
      <c r="B2152" s="16">
        <v>22192205</v>
      </c>
      <c r="C2152" s="16">
        <v>2021003</v>
      </c>
      <c r="D2152" s="19">
        <v>44390</v>
      </c>
      <c r="E2152" s="16" t="s">
        <v>3713</v>
      </c>
      <c r="F2152" s="16">
        <v>686930</v>
      </c>
      <c r="G2152" s="16" t="s">
        <v>4876</v>
      </c>
      <c r="H2152" s="17">
        <v>1000</v>
      </c>
      <c r="I2152" s="102">
        <v>2</v>
      </c>
      <c r="J2152" s="121"/>
    </row>
    <row r="2153" spans="1:10" ht="13.2">
      <c r="A2153" s="16" t="s">
        <v>1963</v>
      </c>
      <c r="B2153" s="16">
        <v>22192205</v>
      </c>
      <c r="C2153" s="16" t="s">
        <v>4877</v>
      </c>
      <c r="D2153" s="19">
        <v>44398</v>
      </c>
      <c r="E2153" s="16" t="s">
        <v>4854</v>
      </c>
      <c r="F2153" s="16">
        <v>36740624</v>
      </c>
      <c r="G2153" s="16" t="s">
        <v>3146</v>
      </c>
      <c r="H2153" s="17">
        <v>225</v>
      </c>
      <c r="I2153" s="102">
        <v>2</v>
      </c>
      <c r="J2153" s="121"/>
    </row>
    <row r="2154" spans="1:10" ht="20.399999999999999">
      <c r="A2154" s="16" t="s">
        <v>1963</v>
      </c>
      <c r="B2154" s="16">
        <v>22192205</v>
      </c>
      <c r="C2154" s="16">
        <v>1100880803</v>
      </c>
      <c r="D2154" s="19">
        <v>44418</v>
      </c>
      <c r="E2154" s="16" t="s">
        <v>4878</v>
      </c>
      <c r="F2154" s="16" t="s">
        <v>4545</v>
      </c>
      <c r="G2154" s="16" t="s">
        <v>3578</v>
      </c>
      <c r="H2154" s="17">
        <v>744.64</v>
      </c>
      <c r="I2154" s="102">
        <v>2</v>
      </c>
      <c r="J2154" s="121"/>
    </row>
    <row r="2155" spans="1:10" ht="13.2">
      <c r="A2155" s="16" t="s">
        <v>1963</v>
      </c>
      <c r="B2155" s="16">
        <v>22192205</v>
      </c>
      <c r="C2155" s="16" t="s">
        <v>4879</v>
      </c>
      <c r="D2155" s="19">
        <v>44428</v>
      </c>
      <c r="E2155" s="16" t="s">
        <v>4880</v>
      </c>
      <c r="F2155" s="16">
        <v>153</v>
      </c>
      <c r="G2155" s="16" t="s">
        <v>4874</v>
      </c>
      <c r="H2155" s="17">
        <v>222.77</v>
      </c>
      <c r="I2155" s="102">
        <v>2</v>
      </c>
      <c r="J2155" s="121"/>
    </row>
    <row r="2156" spans="1:10" ht="13.2">
      <c r="A2156" s="16" t="s">
        <v>1963</v>
      </c>
      <c r="B2156" s="16">
        <v>22192205</v>
      </c>
      <c r="C2156" s="16">
        <v>1020210009</v>
      </c>
      <c r="D2156" s="19">
        <v>44432</v>
      </c>
      <c r="E2156" s="16" t="s">
        <v>3713</v>
      </c>
      <c r="F2156" s="16">
        <v>53166817</v>
      </c>
      <c r="G2156" s="16" t="s">
        <v>4857</v>
      </c>
      <c r="H2156" s="17">
        <v>1000</v>
      </c>
      <c r="I2156" s="102">
        <v>2</v>
      </c>
      <c r="J2156" s="121"/>
    </row>
    <row r="2157" spans="1:10" ht="13.2">
      <c r="A2157" s="16" t="s">
        <v>1963</v>
      </c>
      <c r="B2157" s="16">
        <v>22192205</v>
      </c>
      <c r="C2157" s="16">
        <v>2021003</v>
      </c>
      <c r="D2157" s="19">
        <v>44455</v>
      </c>
      <c r="E2157" s="16" t="s">
        <v>4881</v>
      </c>
      <c r="F2157" s="16">
        <v>47433299</v>
      </c>
      <c r="G2157" s="16" t="s">
        <v>4882</v>
      </c>
      <c r="H2157" s="17">
        <v>500</v>
      </c>
      <c r="I2157" s="102">
        <v>2</v>
      </c>
      <c r="J2157" s="121"/>
    </row>
    <row r="2158" spans="1:10" ht="30.6">
      <c r="A2158" s="16" t="s">
        <v>1963</v>
      </c>
      <c r="B2158" s="16">
        <v>22192205</v>
      </c>
      <c r="C2158" s="16">
        <v>439</v>
      </c>
      <c r="D2158" s="19">
        <v>44503</v>
      </c>
      <c r="E2158" s="16" t="s">
        <v>4883</v>
      </c>
      <c r="F2158" s="16">
        <v>42062501</v>
      </c>
      <c r="G2158" s="16" t="s">
        <v>4884</v>
      </c>
      <c r="H2158" s="17">
        <v>50</v>
      </c>
      <c r="I2158" s="102">
        <v>2</v>
      </c>
      <c r="J2158" s="121"/>
    </row>
    <row r="2159" spans="1:10" ht="13.2">
      <c r="A2159" s="16" t="s">
        <v>1963</v>
      </c>
      <c r="B2159" s="16">
        <v>22192205</v>
      </c>
      <c r="C2159" s="16">
        <v>6024</v>
      </c>
      <c r="D2159" s="19">
        <v>44505</v>
      </c>
      <c r="E2159" s="16" t="s">
        <v>4885</v>
      </c>
      <c r="F2159" s="16">
        <v>45899991</v>
      </c>
      <c r="G2159" s="16" t="s">
        <v>4886</v>
      </c>
      <c r="H2159" s="17">
        <v>85</v>
      </c>
      <c r="I2159" s="102">
        <v>2</v>
      </c>
      <c r="J2159" s="121"/>
    </row>
    <row r="2160" spans="1:10" ht="20.399999999999999">
      <c r="A2160" s="16" t="s">
        <v>1963</v>
      </c>
      <c r="B2160" s="16">
        <v>22192205</v>
      </c>
      <c r="C2160" s="16">
        <v>1101262674</v>
      </c>
      <c r="D2160" s="19">
        <v>44508</v>
      </c>
      <c r="E2160" s="16" t="s">
        <v>4878</v>
      </c>
      <c r="F2160" s="16" t="s">
        <v>4545</v>
      </c>
      <c r="G2160" s="16" t="s">
        <v>3578</v>
      </c>
      <c r="H2160" s="17">
        <v>490.45</v>
      </c>
      <c r="I2160" s="102">
        <v>2</v>
      </c>
      <c r="J2160" s="121"/>
    </row>
    <row r="2161" spans="1:10" ht="20.399999999999999">
      <c r="A2161" s="16" t="s">
        <v>1963</v>
      </c>
      <c r="B2161" s="16">
        <v>22192205</v>
      </c>
      <c r="C2161" s="16">
        <v>221144</v>
      </c>
      <c r="D2161" s="19">
        <v>44510</v>
      </c>
      <c r="E2161" s="16" t="s">
        <v>4854</v>
      </c>
      <c r="F2161" s="16">
        <v>36806463</v>
      </c>
      <c r="G2161" s="16" t="s">
        <v>3404</v>
      </c>
      <c r="H2161" s="17">
        <v>218</v>
      </c>
      <c r="I2161" s="102">
        <v>2</v>
      </c>
      <c r="J2161" s="121"/>
    </row>
    <row r="2162" spans="1:10" ht="20.399999999999999">
      <c r="A2162" s="16" t="s">
        <v>1963</v>
      </c>
      <c r="B2162" s="16">
        <v>22192205</v>
      </c>
      <c r="C2162" s="16">
        <v>450</v>
      </c>
      <c r="D2162" s="19">
        <v>44510</v>
      </c>
      <c r="E2162" s="16" t="s">
        <v>639</v>
      </c>
      <c r="F2162" s="16">
        <v>31642284</v>
      </c>
      <c r="G2162" s="16" t="s">
        <v>4865</v>
      </c>
      <c r="H2162" s="17">
        <v>100</v>
      </c>
      <c r="I2162" s="102">
        <v>2</v>
      </c>
      <c r="J2162" s="121"/>
    </row>
    <row r="2163" spans="1:10" ht="13.2">
      <c r="A2163" s="16" t="s">
        <v>1963</v>
      </c>
      <c r="B2163" s="16">
        <v>22192205</v>
      </c>
      <c r="C2163" s="16">
        <v>87</v>
      </c>
      <c r="D2163" s="19">
        <v>44513</v>
      </c>
      <c r="E2163" s="16" t="s">
        <v>4862</v>
      </c>
      <c r="F2163" s="16">
        <v>46253688</v>
      </c>
      <c r="G2163" s="16" t="s">
        <v>4864</v>
      </c>
      <c r="H2163" s="17">
        <f>300-46.1</f>
        <v>253.9</v>
      </c>
      <c r="I2163" s="102">
        <v>2</v>
      </c>
      <c r="J2163" s="121"/>
    </row>
    <row r="2164" spans="1:10" ht="13.2">
      <c r="A2164" s="16" t="s">
        <v>1963</v>
      </c>
      <c r="B2164" s="16">
        <v>22192206</v>
      </c>
      <c r="C2164" s="16">
        <v>47</v>
      </c>
      <c r="D2164" s="19">
        <v>44207</v>
      </c>
      <c r="E2164" s="16" t="s">
        <v>4887</v>
      </c>
      <c r="F2164" s="16">
        <v>31415164</v>
      </c>
      <c r="G2164" s="16" t="s">
        <v>4888</v>
      </c>
      <c r="H2164" s="17">
        <v>594.4</v>
      </c>
      <c r="I2164" s="102">
        <v>2</v>
      </c>
      <c r="J2164" s="121"/>
    </row>
    <row r="2165" spans="1:10" ht="13.2">
      <c r="A2165" s="16" t="s">
        <v>1963</v>
      </c>
      <c r="B2165" s="16">
        <v>22192206</v>
      </c>
      <c r="C2165" s="16">
        <v>121</v>
      </c>
      <c r="D2165" s="19">
        <v>44215</v>
      </c>
      <c r="E2165" s="16" t="s">
        <v>4889</v>
      </c>
      <c r="F2165" s="16">
        <v>45937257</v>
      </c>
      <c r="G2165" s="16" t="s">
        <v>4890</v>
      </c>
      <c r="H2165" s="17">
        <v>117</v>
      </c>
      <c r="I2165" s="102">
        <v>2</v>
      </c>
      <c r="J2165" s="121"/>
    </row>
    <row r="2166" spans="1:10" ht="13.2">
      <c r="A2166" s="16" t="s">
        <v>1963</v>
      </c>
      <c r="B2166" s="16">
        <v>22192206</v>
      </c>
      <c r="C2166" s="16">
        <v>925</v>
      </c>
      <c r="D2166" s="19">
        <v>44235</v>
      </c>
      <c r="E2166" s="16" t="s">
        <v>4891</v>
      </c>
      <c r="F2166" s="16">
        <v>36841676</v>
      </c>
      <c r="G2166" s="16" t="s">
        <v>4892</v>
      </c>
      <c r="H2166" s="17">
        <v>85</v>
      </c>
      <c r="I2166" s="102">
        <v>2</v>
      </c>
      <c r="J2166" s="121"/>
    </row>
    <row r="2167" spans="1:10" ht="13.2">
      <c r="A2167" s="16" t="s">
        <v>1963</v>
      </c>
      <c r="B2167" s="16">
        <v>22192206</v>
      </c>
      <c r="C2167" s="16">
        <v>74</v>
      </c>
      <c r="D2167" s="19">
        <v>44265</v>
      </c>
      <c r="E2167" s="16" t="s">
        <v>4893</v>
      </c>
      <c r="F2167" s="16">
        <v>31415164</v>
      </c>
      <c r="G2167" s="16" t="s">
        <v>4888</v>
      </c>
      <c r="H2167" s="17">
        <v>52.8</v>
      </c>
      <c r="I2167" s="102">
        <v>2</v>
      </c>
      <c r="J2167" s="121"/>
    </row>
    <row r="2168" spans="1:10" ht="13.2">
      <c r="A2168" s="16" t="s">
        <v>1963</v>
      </c>
      <c r="B2168" s="16">
        <v>22192206</v>
      </c>
      <c r="C2168" s="16">
        <v>17</v>
      </c>
      <c r="D2168" s="19">
        <v>44229</v>
      </c>
      <c r="E2168" s="16" t="s">
        <v>4894</v>
      </c>
      <c r="F2168" s="16">
        <v>35870281</v>
      </c>
      <c r="G2168" s="16" t="s">
        <v>4895</v>
      </c>
      <c r="H2168" s="17">
        <v>30</v>
      </c>
      <c r="I2168" s="102">
        <v>2</v>
      </c>
      <c r="J2168" s="121"/>
    </row>
    <row r="2169" spans="1:10" ht="13.2">
      <c r="A2169" s="16" t="s">
        <v>1963</v>
      </c>
      <c r="B2169" s="16">
        <v>22192206</v>
      </c>
      <c r="C2169" s="16">
        <v>66</v>
      </c>
      <c r="D2169" s="19">
        <v>44250</v>
      </c>
      <c r="E2169" s="16" t="s">
        <v>4896</v>
      </c>
      <c r="F2169" s="16">
        <v>31415164</v>
      </c>
      <c r="G2169" s="16" t="s">
        <v>4888</v>
      </c>
      <c r="H2169" s="17">
        <v>108</v>
      </c>
      <c r="I2169" s="102">
        <v>2</v>
      </c>
      <c r="J2169" s="121"/>
    </row>
    <row r="2170" spans="1:10" ht="13.2">
      <c r="A2170" s="16" t="s">
        <v>1963</v>
      </c>
      <c r="B2170" s="16">
        <v>22192206</v>
      </c>
      <c r="C2170" s="16">
        <v>794</v>
      </c>
      <c r="D2170" s="19">
        <v>44236</v>
      </c>
      <c r="E2170" s="16" t="s">
        <v>4897</v>
      </c>
      <c r="F2170" s="16">
        <v>31321828</v>
      </c>
      <c r="G2170" s="16" t="s">
        <v>4898</v>
      </c>
      <c r="H2170" s="17">
        <v>30.79</v>
      </c>
      <c r="I2170" s="102">
        <v>2</v>
      </c>
      <c r="J2170" s="121"/>
    </row>
    <row r="2171" spans="1:10" ht="13.2">
      <c r="A2171" s="16" t="s">
        <v>1963</v>
      </c>
      <c r="B2171" s="16">
        <v>22192206</v>
      </c>
      <c r="C2171" s="16">
        <v>2021010</v>
      </c>
      <c r="D2171" s="19">
        <v>44254</v>
      </c>
      <c r="E2171" s="16" t="s">
        <v>4899</v>
      </c>
      <c r="F2171" s="16">
        <v>36779334</v>
      </c>
      <c r="G2171" s="16" t="s">
        <v>2952</v>
      </c>
      <c r="H2171" s="17">
        <v>216</v>
      </c>
      <c r="I2171" s="102">
        <v>2</v>
      </c>
      <c r="J2171" s="121"/>
    </row>
    <row r="2172" spans="1:10" ht="13.2">
      <c r="A2172" s="16" t="s">
        <v>1963</v>
      </c>
      <c r="B2172" s="16">
        <v>22192206</v>
      </c>
      <c r="C2172" s="16">
        <v>698243</v>
      </c>
      <c r="D2172" s="19">
        <v>44268</v>
      </c>
      <c r="E2172" s="16" t="s">
        <v>4900</v>
      </c>
      <c r="F2172" s="16">
        <v>36661856</v>
      </c>
      <c r="G2172" s="16" t="s">
        <v>4901</v>
      </c>
      <c r="H2172" s="17">
        <v>29.9</v>
      </c>
      <c r="I2172" s="102">
        <v>2</v>
      </c>
      <c r="J2172" s="121"/>
    </row>
    <row r="2173" spans="1:10" ht="13.2">
      <c r="A2173" s="16" t="s">
        <v>1963</v>
      </c>
      <c r="B2173" s="16">
        <v>22192206</v>
      </c>
      <c r="C2173" s="16">
        <v>696867</v>
      </c>
      <c r="D2173" s="19">
        <v>44268</v>
      </c>
      <c r="E2173" s="16" t="s">
        <v>4902</v>
      </c>
      <c r="F2173" s="16">
        <v>36661856</v>
      </c>
      <c r="G2173" s="16" t="s">
        <v>4901</v>
      </c>
      <c r="H2173" s="17">
        <v>45.5</v>
      </c>
      <c r="I2173" s="102">
        <v>2</v>
      </c>
      <c r="J2173" s="121"/>
    </row>
    <row r="2174" spans="1:10" ht="13.2">
      <c r="A2174" s="16" t="s">
        <v>1963</v>
      </c>
      <c r="B2174" s="16">
        <v>22192206</v>
      </c>
      <c r="C2174" s="16">
        <v>697617</v>
      </c>
      <c r="D2174" s="19">
        <v>44268</v>
      </c>
      <c r="E2174" s="16" t="s">
        <v>4903</v>
      </c>
      <c r="F2174" s="16">
        <v>36661856</v>
      </c>
      <c r="G2174" s="16" t="s">
        <v>4901</v>
      </c>
      <c r="H2174" s="17">
        <v>22.9</v>
      </c>
      <c r="I2174" s="102">
        <v>2</v>
      </c>
      <c r="J2174" s="121"/>
    </row>
    <row r="2175" spans="1:10" ht="13.2">
      <c r="A2175" s="16" t="s">
        <v>1963</v>
      </c>
      <c r="B2175" s="16">
        <v>22192206</v>
      </c>
      <c r="C2175" s="16">
        <v>202100241</v>
      </c>
      <c r="D2175" s="19">
        <v>44273</v>
      </c>
      <c r="E2175" s="16" t="s">
        <v>4904</v>
      </c>
      <c r="F2175" s="16">
        <v>76005909</v>
      </c>
      <c r="G2175" s="16" t="s">
        <v>4905</v>
      </c>
      <c r="H2175" s="17">
        <v>277.47000000000003</v>
      </c>
      <c r="I2175" s="102">
        <v>2</v>
      </c>
      <c r="J2175" s="121"/>
    </row>
    <row r="2176" spans="1:10" ht="13.2">
      <c r="A2176" s="16" t="s">
        <v>1963</v>
      </c>
      <c r="B2176" s="16">
        <v>22192206</v>
      </c>
      <c r="C2176" s="16" t="s">
        <v>4906</v>
      </c>
      <c r="D2176" s="19">
        <v>44269</v>
      </c>
      <c r="E2176" s="16" t="s">
        <v>4907</v>
      </c>
      <c r="F2176" s="16">
        <v>29352886</v>
      </c>
      <c r="G2176" s="16" t="s">
        <v>4908</v>
      </c>
      <c r="H2176" s="17">
        <v>798.54</v>
      </c>
      <c r="I2176" s="102">
        <v>2</v>
      </c>
      <c r="J2176" s="121"/>
    </row>
    <row r="2177" spans="1:10" ht="13.2">
      <c r="A2177" s="16" t="s">
        <v>1963</v>
      </c>
      <c r="B2177" s="16">
        <v>22192206</v>
      </c>
      <c r="C2177" s="16">
        <v>2190673</v>
      </c>
      <c r="D2177" s="19">
        <v>44271</v>
      </c>
      <c r="E2177" s="16" t="s">
        <v>4909</v>
      </c>
      <c r="F2177" s="16">
        <v>31391303</v>
      </c>
      <c r="G2177" s="16" t="s">
        <v>4910</v>
      </c>
      <c r="H2177" s="17">
        <v>59.9</v>
      </c>
      <c r="I2177" s="102">
        <v>2</v>
      </c>
      <c r="J2177" s="121"/>
    </row>
    <row r="2178" spans="1:10" ht="13.2">
      <c r="A2178" s="16" t="s">
        <v>1963</v>
      </c>
      <c r="B2178" s="16">
        <v>22192206</v>
      </c>
      <c r="C2178" s="16">
        <v>42671</v>
      </c>
      <c r="D2178" s="19">
        <v>44281</v>
      </c>
      <c r="E2178" s="16" t="s">
        <v>4911</v>
      </c>
      <c r="F2178" s="16">
        <v>0</v>
      </c>
      <c r="G2178" s="16" t="s">
        <v>4912</v>
      </c>
      <c r="H2178" s="17">
        <v>615.58000000000004</v>
      </c>
      <c r="I2178" s="102">
        <v>2</v>
      </c>
      <c r="J2178" s="121"/>
    </row>
    <row r="2179" spans="1:10" ht="13.2">
      <c r="A2179" s="16" t="s">
        <v>1963</v>
      </c>
      <c r="B2179" s="16">
        <v>22192206</v>
      </c>
      <c r="C2179" s="16" t="s">
        <v>4913</v>
      </c>
      <c r="D2179" s="19">
        <v>44284</v>
      </c>
      <c r="E2179" s="16" t="s">
        <v>4914</v>
      </c>
      <c r="F2179" s="16">
        <v>0</v>
      </c>
      <c r="G2179" s="16" t="s">
        <v>4915</v>
      </c>
      <c r="H2179" s="17">
        <v>714</v>
      </c>
      <c r="I2179" s="102">
        <v>2</v>
      </c>
      <c r="J2179" s="121"/>
    </row>
    <row r="2180" spans="1:10" ht="13.2">
      <c r="A2180" s="16" t="s">
        <v>1963</v>
      </c>
      <c r="B2180" s="16">
        <v>22192206</v>
      </c>
      <c r="C2180" s="16" t="s">
        <v>4916</v>
      </c>
      <c r="D2180" s="19">
        <v>44292</v>
      </c>
      <c r="E2180" s="16" t="s">
        <v>4917</v>
      </c>
      <c r="F2180" s="16">
        <v>29352886</v>
      </c>
      <c r="G2180" s="16" t="s">
        <v>4908</v>
      </c>
      <c r="H2180" s="17">
        <v>359.76</v>
      </c>
      <c r="I2180" s="102">
        <v>2</v>
      </c>
      <c r="J2180" s="121"/>
    </row>
    <row r="2181" spans="1:10" ht="20.399999999999999">
      <c r="A2181" s="16" t="s">
        <v>1963</v>
      </c>
      <c r="B2181" s="16">
        <v>22192206</v>
      </c>
      <c r="C2181" s="16">
        <v>38039</v>
      </c>
      <c r="D2181" s="19">
        <v>44288</v>
      </c>
      <c r="E2181" s="16" t="s">
        <v>4918</v>
      </c>
      <c r="F2181" s="16">
        <v>0</v>
      </c>
      <c r="G2181" s="16" t="s">
        <v>4919</v>
      </c>
      <c r="H2181" s="17">
        <v>276.14999999999998</v>
      </c>
      <c r="I2181" s="102">
        <v>2</v>
      </c>
      <c r="J2181" s="121"/>
    </row>
    <row r="2182" spans="1:10" ht="20.399999999999999">
      <c r="A2182" s="16" t="s">
        <v>1963</v>
      </c>
      <c r="B2182" s="16">
        <v>22192206</v>
      </c>
      <c r="C2182" s="16">
        <v>38329</v>
      </c>
      <c r="D2182" s="19">
        <v>44293</v>
      </c>
      <c r="E2182" s="16" t="s">
        <v>4918</v>
      </c>
      <c r="F2182" s="16">
        <v>0</v>
      </c>
      <c r="G2182" s="16" t="s">
        <v>4919</v>
      </c>
      <c r="H2182" s="17">
        <v>109.9</v>
      </c>
      <c r="I2182" s="102">
        <v>2</v>
      </c>
      <c r="J2182" s="121"/>
    </row>
    <row r="2183" spans="1:10" ht="20.399999999999999">
      <c r="A2183" s="16" t="s">
        <v>1963</v>
      </c>
      <c r="B2183" s="16">
        <v>22192206</v>
      </c>
      <c r="C2183" s="16">
        <v>38483</v>
      </c>
      <c r="D2183" s="19">
        <v>44295</v>
      </c>
      <c r="E2183" s="16" t="s">
        <v>4918</v>
      </c>
      <c r="F2183" s="16">
        <v>0</v>
      </c>
      <c r="G2183" s="16" t="s">
        <v>4919</v>
      </c>
      <c r="H2183" s="17">
        <v>54.95</v>
      </c>
      <c r="I2183" s="102">
        <v>2</v>
      </c>
      <c r="J2183" s="121"/>
    </row>
    <row r="2184" spans="1:10" ht="13.2">
      <c r="A2184" s="16" t="s">
        <v>1963</v>
      </c>
      <c r="B2184" s="16">
        <v>22192206</v>
      </c>
      <c r="C2184" s="16">
        <v>8019529</v>
      </c>
      <c r="D2184" s="19">
        <v>44296</v>
      </c>
      <c r="E2184" s="16" t="s">
        <v>4920</v>
      </c>
      <c r="F2184" s="16">
        <v>0</v>
      </c>
      <c r="G2184" s="16" t="s">
        <v>4921</v>
      </c>
      <c r="H2184" s="17">
        <v>53.3</v>
      </c>
      <c r="I2184" s="102">
        <v>2</v>
      </c>
      <c r="J2184" s="121"/>
    </row>
    <row r="2185" spans="1:10" ht="13.2">
      <c r="A2185" s="16" t="s">
        <v>1963</v>
      </c>
      <c r="B2185" s="16">
        <v>22192206</v>
      </c>
      <c r="C2185" s="16">
        <v>1100280569</v>
      </c>
      <c r="D2185" s="19">
        <v>44304</v>
      </c>
      <c r="E2185" s="16" t="s">
        <v>4795</v>
      </c>
      <c r="F2185" s="16">
        <v>0</v>
      </c>
      <c r="G2185" s="16" t="s">
        <v>4922</v>
      </c>
      <c r="H2185" s="17">
        <v>169.9</v>
      </c>
      <c r="I2185" s="102">
        <v>2</v>
      </c>
      <c r="J2185" s="121"/>
    </row>
    <row r="2186" spans="1:10" ht="13.2">
      <c r="A2186" s="16" t="s">
        <v>1963</v>
      </c>
      <c r="B2186" s="16">
        <v>22192206</v>
      </c>
      <c r="C2186" s="16">
        <v>4210400891</v>
      </c>
      <c r="D2186" s="19">
        <v>44299</v>
      </c>
      <c r="E2186" s="16" t="s">
        <v>4909</v>
      </c>
      <c r="F2186" s="16">
        <v>44480229</v>
      </c>
      <c r="G2186" s="16" t="s">
        <v>4923</v>
      </c>
      <c r="H2186" s="17">
        <v>49</v>
      </c>
      <c r="I2186" s="102">
        <v>2</v>
      </c>
      <c r="J2186" s="121"/>
    </row>
    <row r="2187" spans="1:10" ht="13.2">
      <c r="A2187" s="16" t="s">
        <v>1963</v>
      </c>
      <c r="B2187" s="16">
        <v>22192206</v>
      </c>
      <c r="C2187" s="16">
        <v>1</v>
      </c>
      <c r="D2187" s="19">
        <v>44316</v>
      </c>
      <c r="E2187" s="16" t="s">
        <v>4924</v>
      </c>
      <c r="F2187" s="16">
        <v>47102918</v>
      </c>
      <c r="G2187" s="16" t="s">
        <v>4925</v>
      </c>
      <c r="H2187" s="17">
        <v>900</v>
      </c>
      <c r="I2187" s="102">
        <v>2</v>
      </c>
      <c r="J2187" s="121"/>
    </row>
    <row r="2188" spans="1:10" ht="13.2">
      <c r="A2188" s="16" t="s">
        <v>1963</v>
      </c>
      <c r="B2188" s="16">
        <v>22192206</v>
      </c>
      <c r="C2188" s="16">
        <v>2</v>
      </c>
      <c r="D2188" s="19">
        <v>44316</v>
      </c>
      <c r="E2188" s="16" t="s">
        <v>4926</v>
      </c>
      <c r="F2188" s="16">
        <v>47102918</v>
      </c>
      <c r="G2188" s="16" t="s">
        <v>4925</v>
      </c>
      <c r="H2188" s="17">
        <v>480</v>
      </c>
      <c r="I2188" s="102">
        <v>2</v>
      </c>
      <c r="J2188" s="121"/>
    </row>
    <row r="2189" spans="1:10" ht="13.2">
      <c r="A2189" s="16" t="s">
        <v>1963</v>
      </c>
      <c r="B2189" s="16">
        <v>22192206</v>
      </c>
      <c r="C2189" s="16" t="s">
        <v>4927</v>
      </c>
      <c r="D2189" s="19">
        <v>44307</v>
      </c>
      <c r="E2189" s="16" t="s">
        <v>4928</v>
      </c>
      <c r="F2189" s="16">
        <v>36229270</v>
      </c>
      <c r="G2189" s="16" t="s">
        <v>4929</v>
      </c>
      <c r="H2189" s="17">
        <v>265.5</v>
      </c>
      <c r="I2189" s="102">
        <v>2</v>
      </c>
      <c r="J2189" s="121"/>
    </row>
    <row r="2190" spans="1:10" ht="13.2">
      <c r="A2190" s="16" t="s">
        <v>1963</v>
      </c>
      <c r="B2190" s="16">
        <v>22192206</v>
      </c>
      <c r="C2190" s="16">
        <v>615</v>
      </c>
      <c r="D2190" s="19">
        <v>44302</v>
      </c>
      <c r="E2190" s="16" t="s">
        <v>4930</v>
      </c>
      <c r="F2190" s="16">
        <v>36821829</v>
      </c>
      <c r="G2190" s="16" t="s">
        <v>4931</v>
      </c>
      <c r="H2190" s="17">
        <v>9</v>
      </c>
      <c r="I2190" s="102">
        <v>2</v>
      </c>
      <c r="J2190" s="121"/>
    </row>
    <row r="2191" spans="1:10" ht="13.2">
      <c r="A2191" s="16" t="s">
        <v>1963</v>
      </c>
      <c r="B2191" s="16">
        <v>22192206</v>
      </c>
      <c r="C2191" s="16">
        <v>91</v>
      </c>
      <c r="D2191" s="19">
        <v>44284</v>
      </c>
      <c r="E2191" s="16" t="s">
        <v>4932</v>
      </c>
      <c r="F2191" s="16">
        <v>31415164</v>
      </c>
      <c r="G2191" s="16" t="s">
        <v>4888</v>
      </c>
      <c r="H2191" s="17">
        <v>294.39999999999998</v>
      </c>
      <c r="I2191" s="102">
        <v>2</v>
      </c>
      <c r="J2191" s="121"/>
    </row>
    <row r="2192" spans="1:10" ht="13.2">
      <c r="A2192" s="16" t="s">
        <v>1963</v>
      </c>
      <c r="B2192" s="16">
        <v>22192206</v>
      </c>
      <c r="C2192" s="16">
        <v>1141</v>
      </c>
      <c r="D2192" s="19">
        <v>44296</v>
      </c>
      <c r="E2192" s="16" t="s">
        <v>4933</v>
      </c>
      <c r="F2192" s="16">
        <v>0</v>
      </c>
      <c r="G2192" s="16" t="s">
        <v>4934</v>
      </c>
      <c r="H2192" s="17">
        <v>150</v>
      </c>
      <c r="I2192" s="102">
        <v>2</v>
      </c>
      <c r="J2192" s="121"/>
    </row>
    <row r="2193" spans="1:10" ht="13.2">
      <c r="A2193" s="16" t="s">
        <v>1963</v>
      </c>
      <c r="B2193" s="16">
        <v>22192206</v>
      </c>
      <c r="C2193" s="16" t="s">
        <v>4935</v>
      </c>
      <c r="D2193" s="19">
        <v>44319</v>
      </c>
      <c r="E2193" s="16" t="s">
        <v>4936</v>
      </c>
      <c r="F2193" s="16">
        <v>29352886</v>
      </c>
      <c r="G2193" s="16" t="s">
        <v>4908</v>
      </c>
      <c r="H2193" s="17">
        <v>397.5</v>
      </c>
      <c r="I2193" s="102">
        <v>2</v>
      </c>
      <c r="J2193" s="121"/>
    </row>
    <row r="2194" spans="1:10" ht="20.399999999999999">
      <c r="A2194" s="16" t="s">
        <v>1963</v>
      </c>
      <c r="B2194" s="16">
        <v>22192206</v>
      </c>
      <c r="C2194" s="16">
        <v>92562</v>
      </c>
      <c r="D2194" s="19">
        <v>44330</v>
      </c>
      <c r="E2194" s="16" t="s">
        <v>4937</v>
      </c>
      <c r="F2194" s="16">
        <v>0</v>
      </c>
      <c r="G2194" s="16" t="s">
        <v>4797</v>
      </c>
      <c r="H2194" s="17">
        <v>274.61</v>
      </c>
      <c r="I2194" s="102">
        <v>2</v>
      </c>
      <c r="J2194" s="121"/>
    </row>
    <row r="2195" spans="1:10" ht="20.399999999999999">
      <c r="A2195" s="16" t="s">
        <v>1963</v>
      </c>
      <c r="B2195" s="16">
        <v>22192206</v>
      </c>
      <c r="C2195" s="16" t="s">
        <v>4938</v>
      </c>
      <c r="D2195" s="19">
        <v>44332</v>
      </c>
      <c r="E2195" s="16" t="s">
        <v>4939</v>
      </c>
      <c r="F2195" s="16">
        <v>29352886</v>
      </c>
      <c r="G2195" s="16" t="s">
        <v>4908</v>
      </c>
      <c r="H2195" s="17">
        <v>385</v>
      </c>
      <c r="I2195" s="102">
        <v>2</v>
      </c>
      <c r="J2195" s="121"/>
    </row>
    <row r="2196" spans="1:10" ht="13.2">
      <c r="A2196" s="16" t="s">
        <v>1963</v>
      </c>
      <c r="B2196" s="16">
        <v>22192206</v>
      </c>
      <c r="C2196" s="16">
        <v>2199488</v>
      </c>
      <c r="D2196" s="19">
        <v>44333</v>
      </c>
      <c r="E2196" s="16" t="s">
        <v>4940</v>
      </c>
      <c r="F2196" s="16">
        <v>31391303</v>
      </c>
      <c r="G2196" s="16" t="s">
        <v>4910</v>
      </c>
      <c r="H2196" s="17">
        <v>36.9</v>
      </c>
      <c r="I2196" s="102">
        <v>2</v>
      </c>
      <c r="J2196" s="121"/>
    </row>
    <row r="2197" spans="1:10" ht="20.399999999999999">
      <c r="A2197" s="16" t="s">
        <v>1963</v>
      </c>
      <c r="B2197" s="16">
        <v>22192206</v>
      </c>
      <c r="C2197" s="16" t="s">
        <v>4941</v>
      </c>
      <c r="D2197" s="19">
        <v>44351</v>
      </c>
      <c r="E2197" s="16" t="s">
        <v>4942</v>
      </c>
      <c r="F2197" s="16">
        <v>29352886</v>
      </c>
      <c r="G2197" s="16" t="s">
        <v>4908</v>
      </c>
      <c r="H2197" s="17">
        <v>1101</v>
      </c>
      <c r="I2197" s="102">
        <v>2</v>
      </c>
      <c r="J2197" s="121"/>
    </row>
    <row r="2198" spans="1:10" ht="13.2">
      <c r="A2198" s="16" t="s">
        <v>1963</v>
      </c>
      <c r="B2198" s="16">
        <v>22192206</v>
      </c>
      <c r="C2198" s="16">
        <v>202100945</v>
      </c>
      <c r="D2198" s="19">
        <v>44347</v>
      </c>
      <c r="E2198" s="16" t="s">
        <v>4943</v>
      </c>
      <c r="F2198" s="16">
        <v>76005909</v>
      </c>
      <c r="G2198" s="16" t="s">
        <v>4944</v>
      </c>
      <c r="H2198" s="17">
        <v>149.58000000000001</v>
      </c>
      <c r="I2198" s="102">
        <v>2</v>
      </c>
      <c r="J2198" s="121"/>
    </row>
    <row r="2199" spans="1:10" ht="13.2">
      <c r="A2199" s="16" t="s">
        <v>1963</v>
      </c>
      <c r="B2199" s="16">
        <v>22192206</v>
      </c>
      <c r="C2199" s="16" t="s">
        <v>4945</v>
      </c>
      <c r="D2199" s="19">
        <v>44304</v>
      </c>
      <c r="E2199" s="16" t="s">
        <v>4946</v>
      </c>
      <c r="F2199" s="16">
        <v>36229270</v>
      </c>
      <c r="G2199" s="16" t="s">
        <v>4947</v>
      </c>
      <c r="H2199" s="17">
        <v>46.5</v>
      </c>
      <c r="I2199" s="102">
        <v>2</v>
      </c>
      <c r="J2199" s="121"/>
    </row>
    <row r="2200" spans="1:10" ht="13.2">
      <c r="A2200" s="16" t="s">
        <v>1963</v>
      </c>
      <c r="B2200" s="16">
        <v>22192206</v>
      </c>
      <c r="C2200" s="16" t="s">
        <v>4948</v>
      </c>
      <c r="D2200" s="19">
        <v>44299</v>
      </c>
      <c r="E2200" s="16" t="s">
        <v>4949</v>
      </c>
      <c r="F2200" s="16">
        <v>36229270</v>
      </c>
      <c r="G2200" s="16" t="s">
        <v>4947</v>
      </c>
      <c r="H2200" s="17">
        <v>95.5</v>
      </c>
      <c r="I2200" s="102">
        <v>2</v>
      </c>
      <c r="J2200" s="121"/>
    </row>
    <row r="2201" spans="1:10" ht="13.2">
      <c r="A2201" s="16" t="s">
        <v>1963</v>
      </c>
      <c r="B2201" s="16">
        <v>22192206</v>
      </c>
      <c r="C2201" s="16">
        <v>3</v>
      </c>
      <c r="D2201" s="19">
        <v>44316</v>
      </c>
      <c r="E2201" s="16" t="s">
        <v>4950</v>
      </c>
      <c r="F2201" s="16">
        <v>47102918</v>
      </c>
      <c r="G2201" s="16" t="s">
        <v>4925</v>
      </c>
      <c r="H2201" s="17">
        <v>1590</v>
      </c>
      <c r="I2201" s="102">
        <v>2</v>
      </c>
      <c r="J2201" s="121"/>
    </row>
    <row r="2202" spans="1:10" ht="20.399999999999999">
      <c r="A2202" s="16" t="s">
        <v>1963</v>
      </c>
      <c r="B2202" s="16">
        <v>22192206</v>
      </c>
      <c r="C2202" s="16">
        <v>5684797081</v>
      </c>
      <c r="D2202" s="19">
        <v>44336</v>
      </c>
      <c r="E2202" s="16" t="s">
        <v>4951</v>
      </c>
      <c r="F2202" s="16">
        <v>0</v>
      </c>
      <c r="G2202" s="16" t="s">
        <v>4952</v>
      </c>
      <c r="H2202" s="17">
        <v>43.26</v>
      </c>
      <c r="I2202" s="102">
        <v>2</v>
      </c>
      <c r="J2202" s="121"/>
    </row>
    <row r="2203" spans="1:10" ht="20.399999999999999">
      <c r="A2203" s="16" t="s">
        <v>1963</v>
      </c>
      <c r="B2203" s="16">
        <v>22192206</v>
      </c>
      <c r="C2203" s="16">
        <v>5842430923</v>
      </c>
      <c r="D2203" s="19">
        <v>44336</v>
      </c>
      <c r="E2203" s="16" t="s">
        <v>4953</v>
      </c>
      <c r="F2203" s="16">
        <v>0</v>
      </c>
      <c r="G2203" s="16" t="s">
        <v>4952</v>
      </c>
      <c r="H2203" s="17">
        <v>43.26</v>
      </c>
      <c r="I2203" s="102">
        <v>2</v>
      </c>
      <c r="J2203" s="121"/>
    </row>
    <row r="2204" spans="1:10" ht="20.399999999999999">
      <c r="A2204" s="16" t="s">
        <v>1963</v>
      </c>
      <c r="B2204" s="16">
        <v>22192206</v>
      </c>
      <c r="C2204" s="16">
        <v>32021</v>
      </c>
      <c r="D2204" s="19">
        <v>44364</v>
      </c>
      <c r="E2204" s="16" t="s">
        <v>4954</v>
      </c>
      <c r="F2204" s="16">
        <v>51221233</v>
      </c>
      <c r="G2204" s="16" t="s">
        <v>4955</v>
      </c>
      <c r="H2204" s="17">
        <v>1281</v>
      </c>
      <c r="I2204" s="102">
        <v>2</v>
      </c>
      <c r="J2204" s="121"/>
    </row>
    <row r="2205" spans="1:10" ht="13.2">
      <c r="A2205" s="16" t="s">
        <v>1963</v>
      </c>
      <c r="B2205" s="16">
        <v>22192206</v>
      </c>
      <c r="C2205" s="16">
        <v>21927461</v>
      </c>
      <c r="D2205" s="19">
        <v>44369</v>
      </c>
      <c r="E2205" s="16" t="s">
        <v>4940</v>
      </c>
      <c r="F2205" s="16">
        <v>31391303</v>
      </c>
      <c r="G2205" s="16" t="s">
        <v>4910</v>
      </c>
      <c r="H2205" s="17">
        <v>36.9</v>
      </c>
      <c r="I2205" s="102">
        <v>2</v>
      </c>
      <c r="J2205" s="121"/>
    </row>
    <row r="2206" spans="1:10" ht="13.2">
      <c r="A2206" s="16" t="s">
        <v>1963</v>
      </c>
      <c r="B2206" s="16">
        <v>22192206</v>
      </c>
      <c r="C2206" s="16">
        <v>4400041908</v>
      </c>
      <c r="D2206" s="19">
        <v>44362</v>
      </c>
      <c r="E2206" s="16" t="s">
        <v>4956</v>
      </c>
      <c r="F2206" s="16">
        <v>35956402</v>
      </c>
      <c r="G2206" s="16" t="s">
        <v>4957</v>
      </c>
      <c r="H2206" s="17">
        <v>148</v>
      </c>
      <c r="I2206" s="102">
        <v>2</v>
      </c>
      <c r="J2206" s="121"/>
    </row>
    <row r="2207" spans="1:10" ht="20.399999999999999">
      <c r="A2207" s="16" t="s">
        <v>1963</v>
      </c>
      <c r="B2207" s="16" t="s">
        <v>4958</v>
      </c>
      <c r="C2207" s="16" t="s">
        <v>4959</v>
      </c>
      <c r="D2207" s="19">
        <v>44481</v>
      </c>
      <c r="E2207" s="16" t="s">
        <v>4960</v>
      </c>
      <c r="F2207" s="16" t="s">
        <v>3342</v>
      </c>
      <c r="G2207" s="16" t="s">
        <v>4955</v>
      </c>
      <c r="H2207" s="17">
        <v>180</v>
      </c>
      <c r="I2207" s="102">
        <v>2</v>
      </c>
      <c r="J2207" s="121"/>
    </row>
    <row r="2208" spans="1:10" ht="20.399999999999999">
      <c r="A2208" s="16" t="s">
        <v>1963</v>
      </c>
      <c r="B2208" s="16" t="s">
        <v>4958</v>
      </c>
      <c r="C2208" s="16" t="s">
        <v>4961</v>
      </c>
      <c r="D2208" s="19">
        <v>44462</v>
      </c>
      <c r="E2208" s="16" t="s">
        <v>4962</v>
      </c>
      <c r="F2208" s="16" t="s">
        <v>3656</v>
      </c>
      <c r="G2208" s="16" t="s">
        <v>3578</v>
      </c>
      <c r="H2208" s="17">
        <f>289.85-68.5</f>
        <v>221.35000000000002</v>
      </c>
      <c r="I2208" s="102">
        <v>2</v>
      </c>
      <c r="J2208" s="121"/>
    </row>
    <row r="2209" spans="1:10" ht="13.2">
      <c r="A2209" s="16" t="s">
        <v>1963</v>
      </c>
      <c r="B2209" s="16" t="s">
        <v>4963</v>
      </c>
      <c r="C2209" s="16" t="s">
        <v>4964</v>
      </c>
      <c r="D2209" s="19">
        <v>44316</v>
      </c>
      <c r="E2209" s="16" t="s">
        <v>4965</v>
      </c>
      <c r="F2209" s="16" t="s">
        <v>4966</v>
      </c>
      <c r="G2209" s="16" t="s">
        <v>2270</v>
      </c>
      <c r="H2209" s="17">
        <v>104</v>
      </c>
      <c r="I2209" s="102">
        <v>2</v>
      </c>
      <c r="J2209" s="121"/>
    </row>
    <row r="2210" spans="1:10" ht="13.2">
      <c r="A2210" s="16" t="s">
        <v>1963</v>
      </c>
      <c r="B2210" s="16" t="s">
        <v>4963</v>
      </c>
      <c r="C2210" s="16" t="s">
        <v>4967</v>
      </c>
      <c r="D2210" s="19">
        <v>44326</v>
      </c>
      <c r="E2210" s="16" t="s">
        <v>4968</v>
      </c>
      <c r="F2210" s="16" t="s">
        <v>4969</v>
      </c>
      <c r="G2210" s="16" t="s">
        <v>2317</v>
      </c>
      <c r="H2210" s="17">
        <v>60</v>
      </c>
      <c r="I2210" s="102">
        <v>2</v>
      </c>
      <c r="J2210" s="121"/>
    </row>
    <row r="2211" spans="1:10" ht="13.2">
      <c r="A2211" s="16" t="s">
        <v>1963</v>
      </c>
      <c r="B2211" s="16" t="s">
        <v>4963</v>
      </c>
      <c r="C2211" s="16" t="s">
        <v>4967</v>
      </c>
      <c r="D2211" s="19">
        <v>44331</v>
      </c>
      <c r="E2211" s="16" t="s">
        <v>4970</v>
      </c>
      <c r="F2211" s="16" t="s">
        <v>2954</v>
      </c>
      <c r="G2211" s="16" t="s">
        <v>3704</v>
      </c>
      <c r="H2211" s="17">
        <v>10</v>
      </c>
      <c r="I2211" s="102">
        <v>2</v>
      </c>
      <c r="J2211" s="121"/>
    </row>
    <row r="2212" spans="1:10" ht="20.399999999999999">
      <c r="A2212" s="16" t="s">
        <v>1963</v>
      </c>
      <c r="B2212" s="16" t="s">
        <v>4963</v>
      </c>
      <c r="C2212" s="16" t="s">
        <v>4971</v>
      </c>
      <c r="D2212" s="19">
        <v>44342</v>
      </c>
      <c r="E2212" s="16" t="s">
        <v>4972</v>
      </c>
      <c r="F2212" s="16" t="s">
        <v>4973</v>
      </c>
      <c r="G2212" s="16" t="s">
        <v>4974</v>
      </c>
      <c r="H2212" s="17">
        <v>63.6</v>
      </c>
      <c r="I2212" s="102">
        <v>2</v>
      </c>
      <c r="J2212" s="121"/>
    </row>
    <row r="2213" spans="1:10" ht="13.2">
      <c r="A2213" s="16" t="s">
        <v>1963</v>
      </c>
      <c r="B2213" s="16" t="s">
        <v>4963</v>
      </c>
      <c r="C2213" s="16" t="s">
        <v>4975</v>
      </c>
      <c r="D2213" s="19">
        <v>44347</v>
      </c>
      <c r="E2213" s="16" t="s">
        <v>4976</v>
      </c>
      <c r="F2213" s="16" t="s">
        <v>4966</v>
      </c>
      <c r="G2213" s="16" t="s">
        <v>2270</v>
      </c>
      <c r="H2213" s="17">
        <v>246.5</v>
      </c>
      <c r="I2213" s="102">
        <v>2</v>
      </c>
      <c r="J2213" s="121"/>
    </row>
    <row r="2214" spans="1:10" ht="20.399999999999999">
      <c r="A2214" s="16" t="s">
        <v>1963</v>
      </c>
      <c r="B2214" s="16" t="s">
        <v>4963</v>
      </c>
      <c r="C2214" s="16" t="s">
        <v>4977</v>
      </c>
      <c r="D2214" s="19">
        <v>44351</v>
      </c>
      <c r="E2214" s="16" t="s">
        <v>4978</v>
      </c>
      <c r="F2214" s="16" t="s">
        <v>4979</v>
      </c>
      <c r="G2214" s="16" t="s">
        <v>4754</v>
      </c>
      <c r="H2214" s="17">
        <v>221.6</v>
      </c>
      <c r="I2214" s="102">
        <v>2</v>
      </c>
      <c r="J2214" s="121"/>
    </row>
    <row r="2215" spans="1:10" ht="20.399999999999999">
      <c r="A2215" s="16" t="s">
        <v>1963</v>
      </c>
      <c r="B2215" s="16" t="s">
        <v>4963</v>
      </c>
      <c r="C2215" s="16" t="s">
        <v>4980</v>
      </c>
      <c r="D2215" s="19">
        <v>44358</v>
      </c>
      <c r="E2215" s="16" t="s">
        <v>4981</v>
      </c>
      <c r="F2215" s="16" t="s">
        <v>4967</v>
      </c>
      <c r="G2215" s="16" t="s">
        <v>4982</v>
      </c>
      <c r="H2215" s="17">
        <v>140.22999999999999</v>
      </c>
      <c r="I2215" s="102">
        <v>2</v>
      </c>
      <c r="J2215" s="121"/>
    </row>
    <row r="2216" spans="1:10" ht="13.2">
      <c r="A2216" s="16" t="s">
        <v>1963</v>
      </c>
      <c r="B2216" s="16" t="s">
        <v>4963</v>
      </c>
      <c r="C2216" s="16" t="s">
        <v>4983</v>
      </c>
      <c r="D2216" s="19">
        <v>44376</v>
      </c>
      <c r="E2216" s="16" t="s">
        <v>4984</v>
      </c>
      <c r="F2216" s="16" t="s">
        <v>4966</v>
      </c>
      <c r="G2216" s="16" t="s">
        <v>2270</v>
      </c>
      <c r="H2216" s="17">
        <v>132.5</v>
      </c>
      <c r="I2216" s="102">
        <v>2</v>
      </c>
      <c r="J2216" s="121"/>
    </row>
    <row r="2217" spans="1:10" ht="13.2">
      <c r="A2217" s="16" t="s">
        <v>1963</v>
      </c>
      <c r="B2217" s="16" t="s">
        <v>4963</v>
      </c>
      <c r="C2217" s="16" t="s">
        <v>4985</v>
      </c>
      <c r="D2217" s="19">
        <v>44378</v>
      </c>
      <c r="E2217" s="16" t="s">
        <v>4986</v>
      </c>
      <c r="F2217" s="16" t="s">
        <v>4987</v>
      </c>
      <c r="G2217" s="16" t="s">
        <v>4988</v>
      </c>
      <c r="H2217" s="17">
        <v>4030</v>
      </c>
      <c r="I2217" s="102">
        <v>2</v>
      </c>
      <c r="J2217" s="121"/>
    </row>
    <row r="2218" spans="1:10" ht="13.2">
      <c r="A2218" s="16" t="s">
        <v>1963</v>
      </c>
      <c r="B2218" s="16" t="s">
        <v>4963</v>
      </c>
      <c r="C2218" s="16" t="s">
        <v>4989</v>
      </c>
      <c r="D2218" s="19">
        <v>44378</v>
      </c>
      <c r="E2218" s="16" t="s">
        <v>4990</v>
      </c>
      <c r="F2218" s="16" t="s">
        <v>4987</v>
      </c>
      <c r="G2218" s="16" t="s">
        <v>4988</v>
      </c>
      <c r="H2218" s="17">
        <v>1760</v>
      </c>
      <c r="I2218" s="102">
        <v>2</v>
      </c>
      <c r="J2218" s="121"/>
    </row>
    <row r="2219" spans="1:10" ht="20.399999999999999">
      <c r="A2219" s="16" t="s">
        <v>1963</v>
      </c>
      <c r="B2219" s="16">
        <v>22192207</v>
      </c>
      <c r="C2219" s="16">
        <v>12345</v>
      </c>
      <c r="D2219" s="19">
        <v>44388</v>
      </c>
      <c r="E2219" s="16" t="s">
        <v>4991</v>
      </c>
      <c r="F2219" s="16">
        <v>26673827</v>
      </c>
      <c r="G2219" s="16" t="s">
        <v>4992</v>
      </c>
      <c r="H2219" s="17">
        <v>44</v>
      </c>
      <c r="I2219" s="102">
        <v>2</v>
      </c>
      <c r="J2219" s="121"/>
    </row>
    <row r="2220" spans="1:10" ht="20.399999999999999">
      <c r="A2220" s="16" t="s">
        <v>1963</v>
      </c>
      <c r="B2220" s="16">
        <v>22192207</v>
      </c>
      <c r="C2220" s="16">
        <v>20004403</v>
      </c>
      <c r="D2220" s="19">
        <v>44391</v>
      </c>
      <c r="E2220" s="16" t="s">
        <v>4993</v>
      </c>
      <c r="F2220" s="16">
        <v>26839881</v>
      </c>
      <c r="G2220" s="16" t="s">
        <v>4994</v>
      </c>
      <c r="H2220" s="17">
        <v>225.58</v>
      </c>
      <c r="I2220" s="102">
        <v>2</v>
      </c>
      <c r="J2220" s="121"/>
    </row>
    <row r="2221" spans="1:10" ht="13.2">
      <c r="A2221" s="16" t="s">
        <v>1963</v>
      </c>
      <c r="B2221" s="16">
        <v>22192207</v>
      </c>
      <c r="C2221" s="16">
        <v>72021</v>
      </c>
      <c r="D2221" s="19">
        <v>44408</v>
      </c>
      <c r="E2221" s="16" t="s">
        <v>4995</v>
      </c>
      <c r="F2221" s="16" t="s">
        <v>4996</v>
      </c>
      <c r="G2221" s="16" t="s">
        <v>2270</v>
      </c>
      <c r="H2221" s="17">
        <v>106</v>
      </c>
      <c r="I2221" s="102">
        <v>2</v>
      </c>
      <c r="J2221" s="121"/>
    </row>
    <row r="2222" spans="1:10" ht="20.399999999999999">
      <c r="A2222" s="16" t="s">
        <v>1963</v>
      </c>
      <c r="B2222" s="16">
        <v>22192207</v>
      </c>
      <c r="C2222" s="16">
        <v>12345</v>
      </c>
      <c r="D2222" s="19">
        <v>44418</v>
      </c>
      <c r="E2222" s="16" t="s">
        <v>4997</v>
      </c>
      <c r="F2222" s="16">
        <v>35658789</v>
      </c>
      <c r="G2222" s="16" t="s">
        <v>4998</v>
      </c>
      <c r="H2222" s="17">
        <v>44</v>
      </c>
      <c r="I2222" s="102">
        <v>2</v>
      </c>
      <c r="J2222" s="121"/>
    </row>
    <row r="2223" spans="1:10" ht="13.2">
      <c r="A2223" s="16" t="s">
        <v>1963</v>
      </c>
      <c r="B2223" s="16">
        <v>22192207</v>
      </c>
      <c r="C2223" s="16">
        <v>82021</v>
      </c>
      <c r="D2223" s="19">
        <v>44439</v>
      </c>
      <c r="E2223" s="16" t="s">
        <v>4999</v>
      </c>
      <c r="F2223" s="16" t="s">
        <v>4996</v>
      </c>
      <c r="G2223" s="16" t="s">
        <v>2270</v>
      </c>
      <c r="H2223" s="17">
        <v>121.5</v>
      </c>
      <c r="I2223" s="102">
        <v>2</v>
      </c>
      <c r="J2223" s="121"/>
    </row>
    <row r="2224" spans="1:10" ht="13.2">
      <c r="A2224" s="16" t="s">
        <v>1963</v>
      </c>
      <c r="B2224" s="16">
        <v>22192207</v>
      </c>
      <c r="C2224" s="16">
        <v>292021</v>
      </c>
      <c r="D2224" s="19">
        <v>44470</v>
      </c>
      <c r="E2224" s="16" t="s">
        <v>5000</v>
      </c>
      <c r="F2224" s="16">
        <v>41061594</v>
      </c>
      <c r="G2224" s="16" t="s">
        <v>4988</v>
      </c>
      <c r="H2224" s="17">
        <v>2550</v>
      </c>
      <c r="I2224" s="102">
        <v>2</v>
      </c>
      <c r="J2224" s="121"/>
    </row>
    <row r="2225" spans="1:10" ht="13.2">
      <c r="A2225" s="16" t="s">
        <v>1963</v>
      </c>
      <c r="B2225" s="16">
        <v>22192207</v>
      </c>
      <c r="C2225" s="16">
        <v>302021</v>
      </c>
      <c r="D2225" s="19">
        <v>44470</v>
      </c>
      <c r="E2225" s="16" t="s">
        <v>5001</v>
      </c>
      <c r="F2225" s="16">
        <v>41061594</v>
      </c>
      <c r="G2225" s="16" t="s">
        <v>4988</v>
      </c>
      <c r="H2225" s="17">
        <v>1540</v>
      </c>
      <c r="I2225" s="102">
        <v>2</v>
      </c>
      <c r="J2225" s="121"/>
    </row>
    <row r="2226" spans="1:10" ht="13.2">
      <c r="A2226" s="16" t="s">
        <v>1963</v>
      </c>
      <c r="B2226" s="16">
        <v>22192207</v>
      </c>
      <c r="C2226" s="16">
        <v>312021</v>
      </c>
      <c r="D2226" s="19">
        <v>44470</v>
      </c>
      <c r="E2226" s="16" t="s">
        <v>5002</v>
      </c>
      <c r="F2226" s="16">
        <v>41061594</v>
      </c>
      <c r="G2226" s="16" t="s">
        <v>4988</v>
      </c>
      <c r="H2226" s="17">
        <f>2010-1409.51</f>
        <v>600.49</v>
      </c>
      <c r="I2226" s="102">
        <v>2</v>
      </c>
      <c r="J2226" s="121"/>
    </row>
    <row r="2227" spans="1:10" ht="13.2">
      <c r="A2227" s="16" t="s">
        <v>1963</v>
      </c>
      <c r="B2227" s="16">
        <v>22192208</v>
      </c>
      <c r="C2227" s="16">
        <v>20210001</v>
      </c>
      <c r="D2227" s="19">
        <v>44225</v>
      </c>
      <c r="E2227" s="16" t="s">
        <v>1994</v>
      </c>
      <c r="F2227" s="16">
        <v>52109887</v>
      </c>
      <c r="G2227" s="16" t="s">
        <v>4674</v>
      </c>
      <c r="H2227" s="17">
        <v>180</v>
      </c>
      <c r="I2227" s="102">
        <v>2</v>
      </c>
      <c r="J2227" s="121"/>
    </row>
    <row r="2228" spans="1:10" ht="13.2">
      <c r="A2228" s="16" t="s">
        <v>1963</v>
      </c>
      <c r="B2228" s="16">
        <v>22192208</v>
      </c>
      <c r="C2228" s="16">
        <v>202101</v>
      </c>
      <c r="D2228" s="19">
        <v>44225</v>
      </c>
      <c r="E2228" s="16" t="s">
        <v>1994</v>
      </c>
      <c r="F2228" s="16">
        <v>75957736</v>
      </c>
      <c r="G2228" s="16" t="s">
        <v>5003</v>
      </c>
      <c r="H2228" s="17">
        <v>600</v>
      </c>
      <c r="I2228" s="102">
        <v>2</v>
      </c>
      <c r="J2228" s="121"/>
    </row>
    <row r="2229" spans="1:10" ht="13.2">
      <c r="A2229" s="16" t="s">
        <v>1963</v>
      </c>
      <c r="B2229" s="16">
        <v>22192208</v>
      </c>
      <c r="C2229" s="16">
        <v>202102</v>
      </c>
      <c r="D2229" s="19">
        <v>44284</v>
      </c>
      <c r="E2229" s="16" t="s">
        <v>5004</v>
      </c>
      <c r="F2229" s="16">
        <v>75957736</v>
      </c>
      <c r="G2229" s="16" t="s">
        <v>5003</v>
      </c>
      <c r="H2229" s="17">
        <v>600</v>
      </c>
      <c r="I2229" s="102">
        <v>2</v>
      </c>
      <c r="J2229" s="121"/>
    </row>
    <row r="2230" spans="1:10" ht="13.2">
      <c r="A2230" s="16" t="s">
        <v>1963</v>
      </c>
      <c r="B2230" s="16">
        <v>22192208</v>
      </c>
      <c r="C2230" s="16">
        <v>202103</v>
      </c>
      <c r="D2230" s="19">
        <v>44313</v>
      </c>
      <c r="E2230" s="16" t="s">
        <v>5005</v>
      </c>
      <c r="F2230" s="16">
        <v>75957736</v>
      </c>
      <c r="G2230" s="16" t="s">
        <v>5003</v>
      </c>
      <c r="H2230" s="17">
        <v>600</v>
      </c>
      <c r="I2230" s="102">
        <v>2</v>
      </c>
      <c r="J2230" s="121"/>
    </row>
    <row r="2231" spans="1:10" ht="13.2">
      <c r="A2231" s="16" t="s">
        <v>1963</v>
      </c>
      <c r="B2231" s="16">
        <v>22192208</v>
      </c>
      <c r="C2231" s="16">
        <v>42021</v>
      </c>
      <c r="D2231" s="19">
        <v>44343</v>
      </c>
      <c r="E2231" s="16" t="s">
        <v>4671</v>
      </c>
      <c r="F2231" s="16">
        <v>51783410</v>
      </c>
      <c r="G2231" s="16" t="s">
        <v>1989</v>
      </c>
      <c r="H2231" s="17">
        <v>800</v>
      </c>
      <c r="I2231" s="102">
        <v>2</v>
      </c>
      <c r="J2231" s="121"/>
    </row>
    <row r="2232" spans="1:10" ht="13.2">
      <c r="A2232" s="16" t="s">
        <v>1963</v>
      </c>
      <c r="B2232" s="16">
        <v>22192208</v>
      </c>
      <c r="C2232" s="16">
        <v>202106</v>
      </c>
      <c r="D2232" s="19">
        <v>44342</v>
      </c>
      <c r="E2232" s="16" t="s">
        <v>4671</v>
      </c>
      <c r="F2232" s="16">
        <v>75957736</v>
      </c>
      <c r="G2232" s="16" t="s">
        <v>5003</v>
      </c>
      <c r="H2232" s="17">
        <v>500</v>
      </c>
      <c r="I2232" s="102">
        <v>2</v>
      </c>
      <c r="J2232" s="121"/>
    </row>
    <row r="2233" spans="1:10" ht="13.2">
      <c r="A2233" s="16" t="s">
        <v>1963</v>
      </c>
      <c r="B2233" s="16">
        <v>22192208</v>
      </c>
      <c r="C2233" s="16" t="s">
        <v>5006</v>
      </c>
      <c r="D2233" s="19">
        <v>44349</v>
      </c>
      <c r="E2233" s="16" t="s">
        <v>5007</v>
      </c>
      <c r="F2233" s="16">
        <v>41888863</v>
      </c>
      <c r="G2233" s="16" t="s">
        <v>5008</v>
      </c>
      <c r="H2233" s="17">
        <v>315.04000000000002</v>
      </c>
      <c r="I2233" s="102">
        <v>2</v>
      </c>
      <c r="J2233" s="121"/>
    </row>
    <row r="2234" spans="1:10" ht="13.2">
      <c r="A2234" s="16" t="s">
        <v>1963</v>
      </c>
      <c r="B2234" s="16">
        <v>22192208</v>
      </c>
      <c r="C2234" s="16" t="s">
        <v>5009</v>
      </c>
      <c r="D2234" s="19">
        <v>44349</v>
      </c>
      <c r="E2234" s="16" t="s">
        <v>5010</v>
      </c>
      <c r="F2234" s="16">
        <v>41888863</v>
      </c>
      <c r="G2234" s="16" t="s">
        <v>5008</v>
      </c>
      <c r="H2234" s="17">
        <v>105.01</v>
      </c>
      <c r="I2234" s="102">
        <v>2</v>
      </c>
      <c r="J2234" s="121"/>
    </row>
    <row r="2235" spans="1:10" ht="13.2">
      <c r="A2235" s="16" t="s">
        <v>1963</v>
      </c>
      <c r="B2235" s="16">
        <v>22192208</v>
      </c>
      <c r="C2235" s="16">
        <v>202107</v>
      </c>
      <c r="D2235" s="19">
        <v>44384</v>
      </c>
      <c r="E2235" s="16" t="s">
        <v>4673</v>
      </c>
      <c r="F2235" s="16">
        <v>75957736</v>
      </c>
      <c r="G2235" s="16" t="s">
        <v>5003</v>
      </c>
      <c r="H2235" s="17">
        <v>2150</v>
      </c>
      <c r="I2235" s="102">
        <v>2</v>
      </c>
      <c r="J2235" s="121"/>
    </row>
    <row r="2236" spans="1:10" ht="20.399999999999999">
      <c r="A2236" s="16" t="s">
        <v>1963</v>
      </c>
      <c r="B2236" s="16">
        <v>22192208</v>
      </c>
      <c r="C2236" s="16">
        <v>1342021</v>
      </c>
      <c r="D2236" s="19">
        <v>44299</v>
      </c>
      <c r="E2236" s="16" t="s">
        <v>5011</v>
      </c>
      <c r="F2236" s="16">
        <v>0</v>
      </c>
      <c r="G2236" s="16" t="s">
        <v>5012</v>
      </c>
      <c r="H2236" s="17">
        <v>110</v>
      </c>
      <c r="I2236" s="102">
        <v>2</v>
      </c>
      <c r="J2236" s="121"/>
    </row>
    <row r="2237" spans="1:10" ht="20.399999999999999">
      <c r="A2237" s="16" t="s">
        <v>1963</v>
      </c>
      <c r="B2237" s="16">
        <v>22192208</v>
      </c>
      <c r="C2237" s="16" t="s">
        <v>5013</v>
      </c>
      <c r="D2237" s="19">
        <v>44298</v>
      </c>
      <c r="E2237" s="16" t="s">
        <v>5014</v>
      </c>
      <c r="F2237" s="16">
        <v>0</v>
      </c>
      <c r="G2237" s="16" t="s">
        <v>5015</v>
      </c>
      <c r="H2237" s="17">
        <v>53.06</v>
      </c>
      <c r="I2237" s="102">
        <v>2</v>
      </c>
      <c r="J2237" s="121"/>
    </row>
    <row r="2238" spans="1:10" ht="20.399999999999999">
      <c r="A2238" s="16" t="s">
        <v>1963</v>
      </c>
      <c r="B2238" s="16">
        <v>22192208</v>
      </c>
      <c r="C2238" s="16" t="s">
        <v>5016</v>
      </c>
      <c r="D2238" s="19">
        <v>44300</v>
      </c>
      <c r="E2238" s="16" t="s">
        <v>5017</v>
      </c>
      <c r="F2238" s="16">
        <v>0</v>
      </c>
      <c r="G2238" s="16" t="s">
        <v>5015</v>
      </c>
      <c r="H2238" s="17">
        <v>26.49</v>
      </c>
      <c r="I2238" s="102">
        <v>2</v>
      </c>
      <c r="J2238" s="121"/>
    </row>
    <row r="2239" spans="1:10" ht="20.399999999999999">
      <c r="A2239" s="16" t="s">
        <v>1963</v>
      </c>
      <c r="B2239" s="16">
        <v>22192208</v>
      </c>
      <c r="C2239" s="16" t="s">
        <v>5018</v>
      </c>
      <c r="D2239" s="19">
        <v>44302</v>
      </c>
      <c r="E2239" s="16" t="s">
        <v>5019</v>
      </c>
      <c r="F2239" s="16">
        <v>0</v>
      </c>
      <c r="G2239" s="16" t="s">
        <v>5015</v>
      </c>
      <c r="H2239" s="17">
        <v>48.46</v>
      </c>
      <c r="I2239" s="102">
        <v>2</v>
      </c>
      <c r="J2239" s="121"/>
    </row>
    <row r="2240" spans="1:10" ht="13.2">
      <c r="A2240" s="16" t="s">
        <v>1963</v>
      </c>
      <c r="B2240" s="16">
        <v>22192208</v>
      </c>
      <c r="C2240" s="16">
        <v>2021201</v>
      </c>
      <c r="D2240" s="19">
        <v>44313</v>
      </c>
      <c r="E2240" s="16" t="s">
        <v>5020</v>
      </c>
      <c r="F2240" s="16">
        <v>0</v>
      </c>
      <c r="G2240" s="16" t="s">
        <v>5021</v>
      </c>
      <c r="H2240" s="17">
        <v>100.5</v>
      </c>
      <c r="I2240" s="102">
        <v>2</v>
      </c>
      <c r="J2240" s="121"/>
    </row>
    <row r="2241" spans="1:10" ht="13.2">
      <c r="A2241" s="16" t="s">
        <v>1963</v>
      </c>
      <c r="B2241" s="16">
        <v>22192208</v>
      </c>
      <c r="C2241" s="16">
        <v>2021202</v>
      </c>
      <c r="D2241" s="19">
        <v>44315</v>
      </c>
      <c r="E2241" s="16" t="s">
        <v>5022</v>
      </c>
      <c r="F2241" s="16">
        <v>0</v>
      </c>
      <c r="G2241" s="16" t="s">
        <v>5021</v>
      </c>
      <c r="H2241" s="17">
        <v>50.09</v>
      </c>
      <c r="I2241" s="102">
        <v>2</v>
      </c>
      <c r="J2241" s="121"/>
    </row>
    <row r="2242" spans="1:10" ht="13.2">
      <c r="A2242" s="16" t="s">
        <v>1963</v>
      </c>
      <c r="B2242" s="16">
        <v>22192208</v>
      </c>
      <c r="C2242" s="16">
        <v>2021203</v>
      </c>
      <c r="D2242" s="19">
        <v>44316</v>
      </c>
      <c r="E2242" s="16" t="s">
        <v>5023</v>
      </c>
      <c r="F2242" s="16">
        <v>0</v>
      </c>
      <c r="G2242" s="16" t="s">
        <v>5021</v>
      </c>
      <c r="H2242" s="17">
        <v>50.2</v>
      </c>
      <c r="I2242" s="102">
        <v>2</v>
      </c>
      <c r="J2242" s="121"/>
    </row>
    <row r="2243" spans="1:10" ht="20.399999999999999">
      <c r="A2243" s="16" t="s">
        <v>1963</v>
      </c>
      <c r="B2243" s="16">
        <v>22192208</v>
      </c>
      <c r="C2243" s="16" t="s">
        <v>5024</v>
      </c>
      <c r="D2243" s="19">
        <v>44308</v>
      </c>
      <c r="E2243" s="16" t="s">
        <v>5025</v>
      </c>
      <c r="F2243" s="16">
        <v>0</v>
      </c>
      <c r="G2243" s="16" t="s">
        <v>5026</v>
      </c>
      <c r="H2243" s="17">
        <v>251.21</v>
      </c>
      <c r="I2243" s="102">
        <v>2</v>
      </c>
      <c r="J2243" s="121"/>
    </row>
    <row r="2244" spans="1:10" ht="20.399999999999999">
      <c r="A2244" s="16" t="s">
        <v>1963</v>
      </c>
      <c r="B2244" s="16">
        <v>22192208</v>
      </c>
      <c r="C2244" s="16" t="s">
        <v>5024</v>
      </c>
      <c r="D2244" s="19">
        <v>44308</v>
      </c>
      <c r="E2244" s="16" t="s">
        <v>5025</v>
      </c>
      <c r="F2244" s="16">
        <v>0</v>
      </c>
      <c r="G2244" s="16" t="s">
        <v>5026</v>
      </c>
      <c r="H2244" s="17">
        <v>251.21</v>
      </c>
      <c r="I2244" s="102">
        <v>2</v>
      </c>
      <c r="J2244" s="121"/>
    </row>
    <row r="2245" spans="1:10" ht="20.399999999999999">
      <c r="A2245" s="16" t="s">
        <v>1963</v>
      </c>
      <c r="B2245" s="16">
        <v>22192208</v>
      </c>
      <c r="C2245" s="16">
        <v>21</v>
      </c>
      <c r="D2245" s="19">
        <v>44325</v>
      </c>
      <c r="E2245" s="16" t="s">
        <v>5027</v>
      </c>
      <c r="F2245" s="16">
        <v>0</v>
      </c>
      <c r="G2245" s="16" t="s">
        <v>5028</v>
      </c>
      <c r="H2245" s="17">
        <v>350</v>
      </c>
      <c r="I2245" s="102">
        <v>2</v>
      </c>
      <c r="J2245" s="121"/>
    </row>
    <row r="2246" spans="1:10" ht="20.399999999999999">
      <c r="A2246" s="16" t="s">
        <v>1963</v>
      </c>
      <c r="B2246" s="16">
        <v>22192208</v>
      </c>
      <c r="C2246" s="16">
        <v>26</v>
      </c>
      <c r="D2246" s="19">
        <v>44332</v>
      </c>
      <c r="E2246" s="16" t="s">
        <v>5029</v>
      </c>
      <c r="F2246" s="16">
        <v>0</v>
      </c>
      <c r="G2246" s="16" t="s">
        <v>5028</v>
      </c>
      <c r="H2246" s="17">
        <v>400</v>
      </c>
      <c r="I2246" s="102">
        <v>2</v>
      </c>
      <c r="J2246" s="121"/>
    </row>
    <row r="2247" spans="1:10" ht="13.2">
      <c r="A2247" s="16" t="s">
        <v>1963</v>
      </c>
      <c r="B2247" s="16">
        <v>22192208</v>
      </c>
      <c r="C2247" s="16">
        <v>2021050095</v>
      </c>
      <c r="D2247" s="19">
        <v>44347</v>
      </c>
      <c r="E2247" s="16" t="s">
        <v>5030</v>
      </c>
      <c r="F2247" s="16">
        <v>47621028</v>
      </c>
      <c r="G2247" s="16" t="s">
        <v>5031</v>
      </c>
      <c r="H2247" s="17">
        <v>63</v>
      </c>
      <c r="I2247" s="102">
        <v>2</v>
      </c>
      <c r="J2247" s="121"/>
    </row>
    <row r="2248" spans="1:10" ht="13.2">
      <c r="A2248" s="16" t="s">
        <v>1963</v>
      </c>
      <c r="B2248" s="16">
        <v>22192208</v>
      </c>
      <c r="C2248" s="16">
        <v>2100110</v>
      </c>
      <c r="D2248" s="19">
        <v>44348</v>
      </c>
      <c r="E2248" s="16" t="s">
        <v>5032</v>
      </c>
      <c r="F2248" s="16">
        <v>43846700</v>
      </c>
      <c r="G2248" s="16" t="s">
        <v>5033</v>
      </c>
      <c r="H2248" s="17">
        <v>112</v>
      </c>
      <c r="I2248" s="102">
        <v>2</v>
      </c>
      <c r="J2248" s="121"/>
    </row>
    <row r="2249" spans="1:10" ht="13.2">
      <c r="A2249" s="16" t="s">
        <v>1963</v>
      </c>
      <c r="B2249" s="16">
        <v>22192208</v>
      </c>
      <c r="C2249" s="16">
        <v>2740</v>
      </c>
      <c r="D2249" s="19">
        <v>44386</v>
      </c>
      <c r="E2249" s="16" t="s">
        <v>5034</v>
      </c>
      <c r="F2249" s="16">
        <v>36773590</v>
      </c>
      <c r="G2249" s="16" t="s">
        <v>5035</v>
      </c>
      <c r="H2249" s="17">
        <v>62.91</v>
      </c>
      <c r="I2249" s="102">
        <v>2</v>
      </c>
      <c r="J2249" s="121"/>
    </row>
    <row r="2250" spans="1:10" ht="13.2">
      <c r="A2250" s="16" t="s">
        <v>1963</v>
      </c>
      <c r="B2250" s="16">
        <v>22192208</v>
      </c>
      <c r="C2250" s="16">
        <v>2021100</v>
      </c>
      <c r="D2250" s="19">
        <v>44386</v>
      </c>
      <c r="E2250" s="16" t="s">
        <v>5036</v>
      </c>
      <c r="F2250" s="16">
        <v>30562571</v>
      </c>
      <c r="G2250" s="16" t="s">
        <v>5037</v>
      </c>
      <c r="H2250" s="17">
        <v>71</v>
      </c>
      <c r="I2250" s="102">
        <v>2</v>
      </c>
      <c r="J2250" s="121"/>
    </row>
    <row r="2251" spans="1:10" ht="13.2">
      <c r="A2251" s="16" t="s">
        <v>1963</v>
      </c>
      <c r="B2251" s="16">
        <v>22192208</v>
      </c>
      <c r="C2251" s="16">
        <v>2021102</v>
      </c>
      <c r="D2251" s="19">
        <v>44387</v>
      </c>
      <c r="E2251" s="16" t="s">
        <v>5038</v>
      </c>
      <c r="F2251" s="16">
        <v>30562571</v>
      </c>
      <c r="G2251" s="16" t="s">
        <v>5037</v>
      </c>
      <c r="H2251" s="17">
        <v>71</v>
      </c>
      <c r="I2251" s="102">
        <v>2</v>
      </c>
      <c r="J2251" s="121"/>
    </row>
    <row r="2252" spans="1:10" ht="13.2">
      <c r="A2252" s="16" t="s">
        <v>1963</v>
      </c>
      <c r="B2252" s="16">
        <v>22192208</v>
      </c>
      <c r="C2252" s="16">
        <v>202108</v>
      </c>
      <c r="D2252" s="19">
        <v>44405</v>
      </c>
      <c r="E2252" s="16" t="s">
        <v>4699</v>
      </c>
      <c r="F2252" s="16">
        <v>75957736</v>
      </c>
      <c r="G2252" s="16" t="s">
        <v>5003</v>
      </c>
      <c r="H2252" s="17">
        <v>1500</v>
      </c>
      <c r="I2252" s="102">
        <v>2</v>
      </c>
      <c r="J2252" s="121"/>
    </row>
    <row r="2253" spans="1:10" ht="13.2">
      <c r="A2253" s="16" t="s">
        <v>1963</v>
      </c>
      <c r="B2253" s="16">
        <v>22192208</v>
      </c>
      <c r="C2253" s="16">
        <v>202109</v>
      </c>
      <c r="D2253" s="19">
        <v>44439</v>
      </c>
      <c r="E2253" s="16" t="s">
        <v>4700</v>
      </c>
      <c r="F2253" s="16">
        <v>75957736</v>
      </c>
      <c r="G2253" s="16" t="s">
        <v>5003</v>
      </c>
      <c r="H2253" s="17">
        <v>1500</v>
      </c>
      <c r="I2253" s="102">
        <v>2</v>
      </c>
      <c r="J2253" s="121"/>
    </row>
    <row r="2254" spans="1:10" ht="13.2">
      <c r="A2254" s="16" t="s">
        <v>1963</v>
      </c>
      <c r="B2254" s="16">
        <v>22192208</v>
      </c>
      <c r="C2254" s="16">
        <v>202110</v>
      </c>
      <c r="D2254" s="19">
        <v>44468</v>
      </c>
      <c r="E2254" s="16" t="s">
        <v>4701</v>
      </c>
      <c r="F2254" s="16">
        <v>75957736</v>
      </c>
      <c r="G2254" s="16" t="s">
        <v>5003</v>
      </c>
      <c r="H2254" s="17">
        <f>1500-421.18</f>
        <v>1078.82</v>
      </c>
      <c r="I2254" s="102">
        <v>2</v>
      </c>
      <c r="J2254" s="121"/>
    </row>
    <row r="2255" spans="1:10" ht="13.2">
      <c r="A2255" s="16" t="s">
        <v>1963</v>
      </c>
      <c r="B2255" s="16">
        <v>22192209</v>
      </c>
      <c r="C2255" s="16">
        <v>85</v>
      </c>
      <c r="D2255" s="19">
        <v>44262</v>
      </c>
      <c r="E2255" s="16" t="s">
        <v>5039</v>
      </c>
      <c r="F2255" s="16">
        <v>35853891</v>
      </c>
      <c r="G2255" s="16" t="s">
        <v>3330</v>
      </c>
      <c r="H2255" s="17">
        <v>70</v>
      </c>
      <c r="I2255" s="102">
        <v>2</v>
      </c>
      <c r="J2255" s="121"/>
    </row>
    <row r="2256" spans="1:10" ht="13.2">
      <c r="A2256" s="16" t="s">
        <v>1963</v>
      </c>
      <c r="B2256" s="16">
        <v>22192209</v>
      </c>
      <c r="C2256" s="16">
        <v>122</v>
      </c>
      <c r="D2256" s="19">
        <v>44263</v>
      </c>
      <c r="E2256" s="16" t="s">
        <v>5040</v>
      </c>
      <c r="F2256" s="16">
        <v>35853891</v>
      </c>
      <c r="G2256" s="16" t="s">
        <v>3330</v>
      </c>
      <c r="H2256" s="17">
        <v>36</v>
      </c>
      <c r="I2256" s="102">
        <v>2</v>
      </c>
      <c r="J2256" s="121"/>
    </row>
    <row r="2257" spans="1:10" ht="20.399999999999999">
      <c r="A2257" s="16" t="s">
        <v>1963</v>
      </c>
      <c r="B2257" s="16">
        <v>22192209</v>
      </c>
      <c r="C2257" s="16">
        <v>0</v>
      </c>
      <c r="D2257" s="19">
        <v>44264</v>
      </c>
      <c r="E2257" s="16" t="s">
        <v>5041</v>
      </c>
      <c r="F2257" s="16">
        <v>0</v>
      </c>
      <c r="G2257" s="16" t="s">
        <v>5042</v>
      </c>
      <c r="H2257" s="17">
        <v>73.5</v>
      </c>
      <c r="I2257" s="102">
        <v>2</v>
      </c>
      <c r="J2257" s="121"/>
    </row>
    <row r="2258" spans="1:10" ht="20.399999999999999">
      <c r="A2258" s="16" t="s">
        <v>1963</v>
      </c>
      <c r="B2258" s="16">
        <v>22192209</v>
      </c>
      <c r="C2258" s="16">
        <v>5</v>
      </c>
      <c r="D2258" s="19">
        <v>44300</v>
      </c>
      <c r="E2258" s="16" t="s">
        <v>5043</v>
      </c>
      <c r="F2258" s="16">
        <v>0</v>
      </c>
      <c r="G2258" s="16" t="s">
        <v>5044</v>
      </c>
      <c r="H2258" s="17">
        <v>35</v>
      </c>
      <c r="I2258" s="102">
        <v>2</v>
      </c>
      <c r="J2258" s="121"/>
    </row>
    <row r="2259" spans="1:10" ht="13.2">
      <c r="A2259" s="16" t="s">
        <v>1963</v>
      </c>
      <c r="B2259" s="16">
        <v>22192209</v>
      </c>
      <c r="C2259" s="16">
        <v>64</v>
      </c>
      <c r="D2259" s="19">
        <v>44303</v>
      </c>
      <c r="E2259" s="16" t="s">
        <v>5045</v>
      </c>
      <c r="F2259" s="16">
        <v>0</v>
      </c>
      <c r="G2259" s="16" t="s">
        <v>5044</v>
      </c>
      <c r="H2259" s="17">
        <v>35</v>
      </c>
      <c r="I2259" s="102">
        <v>2</v>
      </c>
      <c r="J2259" s="121"/>
    </row>
    <row r="2260" spans="1:10" ht="13.2">
      <c r="A2260" s="16" t="s">
        <v>1963</v>
      </c>
      <c r="B2260" s="16">
        <v>22192209</v>
      </c>
      <c r="C2260" s="16">
        <v>7</v>
      </c>
      <c r="D2260" s="19">
        <v>44303</v>
      </c>
      <c r="E2260" s="16" t="s">
        <v>5046</v>
      </c>
      <c r="F2260" s="16">
        <v>0</v>
      </c>
      <c r="G2260" s="16" t="s">
        <v>5047</v>
      </c>
      <c r="H2260" s="17">
        <v>11.89</v>
      </c>
      <c r="I2260" s="102">
        <v>2</v>
      </c>
      <c r="J2260" s="121"/>
    </row>
    <row r="2261" spans="1:10" ht="20.399999999999999">
      <c r="A2261" s="16" t="s">
        <v>1963</v>
      </c>
      <c r="B2261" s="16">
        <v>22192209</v>
      </c>
      <c r="C2261" s="16">
        <v>44197</v>
      </c>
      <c r="D2261" s="19">
        <v>44300</v>
      </c>
      <c r="E2261" s="16" t="s">
        <v>5048</v>
      </c>
      <c r="F2261" s="16">
        <v>0</v>
      </c>
      <c r="G2261" s="16" t="s">
        <v>5049</v>
      </c>
      <c r="H2261" s="17">
        <v>250</v>
      </c>
      <c r="I2261" s="102">
        <v>2</v>
      </c>
      <c r="J2261" s="121"/>
    </row>
    <row r="2262" spans="1:10" ht="20.399999999999999">
      <c r="A2262" s="16" t="s">
        <v>1963</v>
      </c>
      <c r="B2262" s="16">
        <v>22192209</v>
      </c>
      <c r="C2262" s="16">
        <v>0</v>
      </c>
      <c r="D2262" s="19">
        <v>44305</v>
      </c>
      <c r="E2262" s="16" t="s">
        <v>5050</v>
      </c>
      <c r="F2262" s="16">
        <v>0</v>
      </c>
      <c r="G2262" s="16" t="s">
        <v>5042</v>
      </c>
      <c r="H2262" s="17">
        <v>270.89999999999998</v>
      </c>
      <c r="I2262" s="102">
        <v>2</v>
      </c>
      <c r="J2262" s="121"/>
    </row>
    <row r="2263" spans="1:10" ht="13.2">
      <c r="A2263" s="16" t="s">
        <v>1963</v>
      </c>
      <c r="B2263" s="16">
        <v>22192209</v>
      </c>
      <c r="C2263" s="16">
        <v>2021001</v>
      </c>
      <c r="D2263" s="19">
        <v>44316</v>
      </c>
      <c r="E2263" s="16" t="s">
        <v>2428</v>
      </c>
      <c r="F2263" s="16">
        <v>42140501</v>
      </c>
      <c r="G2263" s="16" t="s">
        <v>5051</v>
      </c>
      <c r="H2263" s="17">
        <v>450</v>
      </c>
      <c r="I2263" s="102">
        <v>2</v>
      </c>
      <c r="J2263" s="121"/>
    </row>
    <row r="2264" spans="1:10" ht="13.2">
      <c r="A2264" s="16" t="s">
        <v>1963</v>
      </c>
      <c r="B2264" s="16">
        <v>22192209</v>
      </c>
      <c r="C2264" s="16">
        <v>2252021</v>
      </c>
      <c r="D2264" s="19">
        <v>44338</v>
      </c>
      <c r="E2264" s="16" t="s">
        <v>5052</v>
      </c>
      <c r="F2264" s="16">
        <v>72042265</v>
      </c>
      <c r="G2264" s="16" t="s">
        <v>4679</v>
      </c>
      <c r="H2264" s="17">
        <v>80</v>
      </c>
      <c r="I2264" s="102">
        <v>2</v>
      </c>
      <c r="J2264" s="121"/>
    </row>
    <row r="2265" spans="1:10" ht="13.2">
      <c r="A2265" s="16" t="s">
        <v>1963</v>
      </c>
      <c r="B2265" s="16">
        <v>22192209</v>
      </c>
      <c r="C2265" s="16">
        <v>2252021</v>
      </c>
      <c r="D2265" s="19">
        <v>44338</v>
      </c>
      <c r="E2265" s="16" t="s">
        <v>5053</v>
      </c>
      <c r="F2265" s="16">
        <v>72042265</v>
      </c>
      <c r="G2265" s="16" t="s">
        <v>4679</v>
      </c>
      <c r="H2265" s="17">
        <v>36</v>
      </c>
      <c r="I2265" s="102">
        <v>2</v>
      </c>
      <c r="J2265" s="121"/>
    </row>
    <row r="2266" spans="1:10" ht="13.2">
      <c r="A2266" s="16" t="s">
        <v>1963</v>
      </c>
      <c r="B2266" s="16">
        <v>22192209</v>
      </c>
      <c r="C2266" s="16">
        <v>83545</v>
      </c>
      <c r="D2266" s="19">
        <v>44338</v>
      </c>
      <c r="E2266" s="16" t="s">
        <v>5054</v>
      </c>
      <c r="F2266" s="16">
        <v>9834150</v>
      </c>
      <c r="G2266" s="16" t="s">
        <v>5055</v>
      </c>
      <c r="H2266" s="17">
        <v>62.86</v>
      </c>
      <c r="I2266" s="102">
        <v>2</v>
      </c>
      <c r="J2266" s="121"/>
    </row>
    <row r="2267" spans="1:10" ht="20.399999999999999">
      <c r="A2267" s="16" t="s">
        <v>1963</v>
      </c>
      <c r="B2267" s="16">
        <v>22192209</v>
      </c>
      <c r="C2267" s="16">
        <v>2452021</v>
      </c>
      <c r="D2267" s="19">
        <v>44340</v>
      </c>
      <c r="E2267" s="16" t="s">
        <v>5056</v>
      </c>
      <c r="F2267" s="16">
        <v>0</v>
      </c>
      <c r="G2267" s="16" t="s">
        <v>5042</v>
      </c>
      <c r="H2267" s="17">
        <v>148.5</v>
      </c>
      <c r="I2267" s="102">
        <v>2</v>
      </c>
      <c r="J2267" s="121"/>
    </row>
    <row r="2268" spans="1:10" ht="13.2">
      <c r="A2268" s="16" t="s">
        <v>1963</v>
      </c>
      <c r="B2268" s="16">
        <v>22192209</v>
      </c>
      <c r="C2268" s="16">
        <v>9006</v>
      </c>
      <c r="D2268" s="19">
        <v>44380</v>
      </c>
      <c r="E2268" s="16" t="s">
        <v>5057</v>
      </c>
      <c r="F2268" s="16">
        <v>45291080</v>
      </c>
      <c r="G2268" s="16" t="s">
        <v>5058</v>
      </c>
      <c r="H2268" s="17">
        <v>15</v>
      </c>
      <c r="I2268" s="102">
        <v>2</v>
      </c>
      <c r="J2268" s="121"/>
    </row>
    <row r="2269" spans="1:10" ht="13.2">
      <c r="A2269" s="16" t="s">
        <v>1963</v>
      </c>
      <c r="B2269" s="16">
        <v>22192209</v>
      </c>
      <c r="C2269" s="16">
        <v>9006</v>
      </c>
      <c r="D2269" s="19">
        <v>44380</v>
      </c>
      <c r="E2269" s="16" t="s">
        <v>5059</v>
      </c>
      <c r="F2269" s="16">
        <v>36489565</v>
      </c>
      <c r="G2269" s="16" t="s">
        <v>5060</v>
      </c>
      <c r="H2269" s="17">
        <v>46</v>
      </c>
      <c r="I2269" s="102">
        <v>2</v>
      </c>
      <c r="J2269" s="121"/>
    </row>
    <row r="2270" spans="1:10" ht="20.399999999999999">
      <c r="A2270" s="16" t="s">
        <v>1963</v>
      </c>
      <c r="B2270" s="16">
        <v>22192209</v>
      </c>
      <c r="C2270" s="16">
        <v>0</v>
      </c>
      <c r="D2270" s="19">
        <v>44380</v>
      </c>
      <c r="E2270" s="16" t="s">
        <v>5061</v>
      </c>
      <c r="F2270" s="16">
        <v>0</v>
      </c>
      <c r="G2270" s="16" t="s">
        <v>5042</v>
      </c>
      <c r="H2270" s="17">
        <v>103.5</v>
      </c>
      <c r="I2270" s="102">
        <v>2</v>
      </c>
      <c r="J2270" s="121"/>
    </row>
    <row r="2271" spans="1:10" ht="13.2">
      <c r="A2271" s="16" t="s">
        <v>1963</v>
      </c>
      <c r="B2271" s="16">
        <v>22192209</v>
      </c>
      <c r="C2271" s="16">
        <v>201</v>
      </c>
      <c r="D2271" s="19">
        <v>44376</v>
      </c>
      <c r="E2271" s="16" t="s">
        <v>5062</v>
      </c>
      <c r="F2271" s="16">
        <v>36746550</v>
      </c>
      <c r="G2271" s="16" t="s">
        <v>5063</v>
      </c>
      <c r="H2271" s="17">
        <v>220</v>
      </c>
      <c r="I2271" s="102">
        <v>2</v>
      </c>
      <c r="J2271" s="121"/>
    </row>
    <row r="2272" spans="1:10" ht="13.2">
      <c r="A2272" s="16" t="s">
        <v>1963</v>
      </c>
      <c r="B2272" s="16">
        <v>22192209</v>
      </c>
      <c r="C2272" s="16">
        <v>38</v>
      </c>
      <c r="D2272" s="19">
        <v>44306</v>
      </c>
      <c r="E2272" s="16" t="s">
        <v>5062</v>
      </c>
      <c r="F2272" s="16">
        <v>36746550</v>
      </c>
      <c r="G2272" s="16" t="s">
        <v>5063</v>
      </c>
      <c r="H2272" s="17">
        <v>220</v>
      </c>
      <c r="I2272" s="102">
        <v>2</v>
      </c>
      <c r="J2272" s="121"/>
    </row>
    <row r="2273" spans="1:10" ht="13.2">
      <c r="A2273" s="16" t="s">
        <v>1963</v>
      </c>
      <c r="B2273" s="16">
        <v>22192209</v>
      </c>
      <c r="C2273" s="16">
        <v>2021006</v>
      </c>
      <c r="D2273" s="19">
        <v>44432</v>
      </c>
      <c r="E2273" s="16" t="s">
        <v>5064</v>
      </c>
      <c r="F2273" s="16">
        <v>42140501</v>
      </c>
      <c r="G2273" s="16" t="s">
        <v>5051</v>
      </c>
      <c r="H2273" s="17">
        <v>2584</v>
      </c>
      <c r="I2273" s="102">
        <v>2</v>
      </c>
      <c r="J2273" s="121"/>
    </row>
    <row r="2274" spans="1:10" ht="13.2">
      <c r="A2274" s="16" t="s">
        <v>1963</v>
      </c>
      <c r="B2274" s="16">
        <v>22192209</v>
      </c>
      <c r="C2274" s="16">
        <v>2021012</v>
      </c>
      <c r="D2274" s="19">
        <v>44503</v>
      </c>
      <c r="E2274" s="16" t="s">
        <v>5065</v>
      </c>
      <c r="F2274" s="16">
        <v>42140501</v>
      </c>
      <c r="G2274" s="16" t="s">
        <v>5051</v>
      </c>
      <c r="H2274" s="17">
        <f>256.5-4.65</f>
        <v>251.85</v>
      </c>
      <c r="I2274" s="102">
        <v>2</v>
      </c>
      <c r="J2274" s="121"/>
    </row>
    <row r="2275" spans="1:10" ht="13.2">
      <c r="A2275" s="16" t="s">
        <v>1963</v>
      </c>
      <c r="B2275" s="16">
        <v>22192210</v>
      </c>
      <c r="C2275" s="16">
        <v>48</v>
      </c>
      <c r="D2275" s="19">
        <v>44207</v>
      </c>
      <c r="E2275" s="16" t="s">
        <v>5066</v>
      </c>
      <c r="F2275" s="16">
        <v>31415164</v>
      </c>
      <c r="G2275" s="16" t="s">
        <v>5067</v>
      </c>
      <c r="H2275" s="17">
        <v>573.6</v>
      </c>
      <c r="I2275" s="102">
        <v>2</v>
      </c>
      <c r="J2275" s="121"/>
    </row>
    <row r="2276" spans="1:10" ht="13.2">
      <c r="A2276" s="16" t="s">
        <v>1963</v>
      </c>
      <c r="B2276" s="16">
        <v>22192210</v>
      </c>
      <c r="C2276" s="16">
        <v>63</v>
      </c>
      <c r="D2276" s="19">
        <v>44238</v>
      </c>
      <c r="E2276" s="16" t="s">
        <v>5066</v>
      </c>
      <c r="F2276" s="16">
        <v>31415164</v>
      </c>
      <c r="G2276" s="16" t="s">
        <v>5067</v>
      </c>
      <c r="H2276" s="17">
        <v>392</v>
      </c>
      <c r="I2276" s="102">
        <v>2</v>
      </c>
      <c r="J2276" s="121"/>
    </row>
    <row r="2277" spans="1:10" ht="13.2">
      <c r="A2277" s="16" t="s">
        <v>1963</v>
      </c>
      <c r="B2277" s="16">
        <v>22192210</v>
      </c>
      <c r="C2277" s="16">
        <v>65</v>
      </c>
      <c r="D2277" s="19">
        <v>44250</v>
      </c>
      <c r="E2277" s="16" t="s">
        <v>5066</v>
      </c>
      <c r="F2277" s="16">
        <v>31415164</v>
      </c>
      <c r="G2277" s="16" t="s">
        <v>5067</v>
      </c>
      <c r="H2277" s="17">
        <v>495.2</v>
      </c>
      <c r="I2277" s="102">
        <v>2</v>
      </c>
      <c r="J2277" s="121"/>
    </row>
    <row r="2278" spans="1:10" ht="13.2">
      <c r="A2278" s="16" t="s">
        <v>1963</v>
      </c>
      <c r="B2278" s="16">
        <v>22192210</v>
      </c>
      <c r="C2278" s="16">
        <v>75</v>
      </c>
      <c r="D2278" s="19">
        <v>44266</v>
      </c>
      <c r="E2278" s="16" t="s">
        <v>5066</v>
      </c>
      <c r="F2278" s="16">
        <v>31415164</v>
      </c>
      <c r="G2278" s="16" t="s">
        <v>5067</v>
      </c>
      <c r="H2278" s="17">
        <v>244.8</v>
      </c>
      <c r="I2278" s="102">
        <v>2</v>
      </c>
      <c r="J2278" s="121"/>
    </row>
    <row r="2279" spans="1:10" ht="13.2">
      <c r="A2279" s="16" t="s">
        <v>1963</v>
      </c>
      <c r="B2279" s="16">
        <v>22192210</v>
      </c>
      <c r="C2279" s="16">
        <v>80</v>
      </c>
      <c r="D2279" s="19">
        <v>44270</v>
      </c>
      <c r="E2279" s="16" t="s">
        <v>5066</v>
      </c>
      <c r="F2279" s="16">
        <v>31415164</v>
      </c>
      <c r="G2279" s="16" t="s">
        <v>5067</v>
      </c>
      <c r="H2279" s="17">
        <v>448.8</v>
      </c>
      <c r="I2279" s="102">
        <v>2</v>
      </c>
      <c r="J2279" s="121"/>
    </row>
    <row r="2280" spans="1:10" ht="13.2">
      <c r="A2280" s="16" t="s">
        <v>1963</v>
      </c>
      <c r="B2280" s="16">
        <v>22192210</v>
      </c>
      <c r="C2280" s="16">
        <v>89</v>
      </c>
      <c r="D2280" s="19">
        <v>44280</v>
      </c>
      <c r="E2280" s="16" t="s">
        <v>5066</v>
      </c>
      <c r="F2280" s="16">
        <v>31415164</v>
      </c>
      <c r="G2280" s="16" t="s">
        <v>5067</v>
      </c>
      <c r="H2280" s="17">
        <v>349.6</v>
      </c>
      <c r="I2280" s="102">
        <v>2</v>
      </c>
      <c r="J2280" s="121"/>
    </row>
    <row r="2281" spans="1:10" ht="13.2">
      <c r="A2281" s="16" t="s">
        <v>1963</v>
      </c>
      <c r="B2281" s="16">
        <v>22192210</v>
      </c>
      <c r="C2281" s="16">
        <v>45</v>
      </c>
      <c r="D2281" s="19">
        <v>44326</v>
      </c>
      <c r="E2281" s="16" t="s">
        <v>4163</v>
      </c>
      <c r="F2281" s="16">
        <v>32462832</v>
      </c>
      <c r="G2281" s="16" t="s">
        <v>5068</v>
      </c>
      <c r="H2281" s="17">
        <v>25</v>
      </c>
      <c r="I2281" s="102">
        <v>2</v>
      </c>
      <c r="J2281" s="121"/>
    </row>
    <row r="2282" spans="1:10" ht="13.2">
      <c r="A2282" s="16" t="s">
        <v>1963</v>
      </c>
      <c r="B2282" s="16">
        <v>22192210</v>
      </c>
      <c r="C2282" s="16">
        <v>42</v>
      </c>
      <c r="D2282" s="19">
        <v>44326</v>
      </c>
      <c r="E2282" s="16" t="s">
        <v>5069</v>
      </c>
      <c r="F2282" s="16">
        <v>32462832</v>
      </c>
      <c r="G2282" s="16" t="s">
        <v>5068</v>
      </c>
      <c r="H2282" s="17">
        <v>150</v>
      </c>
      <c r="I2282" s="102">
        <v>2</v>
      </c>
      <c r="J2282" s="121"/>
    </row>
    <row r="2283" spans="1:10" ht="13.2">
      <c r="A2283" s="16" t="s">
        <v>1963</v>
      </c>
      <c r="B2283" s="16">
        <v>22192210</v>
      </c>
      <c r="C2283" s="16">
        <v>54</v>
      </c>
      <c r="D2283" s="19">
        <v>44327</v>
      </c>
      <c r="E2283" s="16" t="s">
        <v>4163</v>
      </c>
      <c r="F2283" s="16">
        <v>32462832</v>
      </c>
      <c r="G2283" s="16" t="s">
        <v>5068</v>
      </c>
      <c r="H2283" s="17">
        <v>25</v>
      </c>
      <c r="I2283" s="102">
        <v>2</v>
      </c>
      <c r="J2283" s="121"/>
    </row>
    <row r="2284" spans="1:10" ht="13.2">
      <c r="A2284" s="16" t="s">
        <v>1963</v>
      </c>
      <c r="B2284" s="16">
        <v>22192210</v>
      </c>
      <c r="C2284" s="16">
        <v>85</v>
      </c>
      <c r="D2284" s="19">
        <v>44330</v>
      </c>
      <c r="E2284" s="16" t="s">
        <v>5069</v>
      </c>
      <c r="F2284" s="16">
        <v>32462832</v>
      </c>
      <c r="G2284" s="16" t="s">
        <v>5068</v>
      </c>
      <c r="H2284" s="17">
        <v>150</v>
      </c>
      <c r="I2284" s="102">
        <v>2</v>
      </c>
      <c r="J2284" s="121"/>
    </row>
    <row r="2285" spans="1:10" ht="13.2">
      <c r="A2285" s="16" t="s">
        <v>1963</v>
      </c>
      <c r="B2285" s="16">
        <v>22192210</v>
      </c>
      <c r="C2285" s="16">
        <v>102</v>
      </c>
      <c r="D2285" s="19">
        <v>44334</v>
      </c>
      <c r="E2285" s="16" t="s">
        <v>5070</v>
      </c>
      <c r="F2285" s="16">
        <v>32462832</v>
      </c>
      <c r="G2285" s="16" t="s">
        <v>5068</v>
      </c>
      <c r="H2285" s="17">
        <v>35</v>
      </c>
      <c r="I2285" s="102">
        <v>2</v>
      </c>
      <c r="J2285" s="121"/>
    </row>
    <row r="2286" spans="1:10" ht="13.2">
      <c r="A2286" s="16" t="s">
        <v>1963</v>
      </c>
      <c r="B2286" s="16">
        <v>22192210</v>
      </c>
      <c r="C2286" s="16">
        <v>119</v>
      </c>
      <c r="D2286" s="19">
        <v>44336</v>
      </c>
      <c r="E2286" s="16" t="s">
        <v>5069</v>
      </c>
      <c r="F2286" s="16">
        <v>32462832</v>
      </c>
      <c r="G2286" s="16" t="s">
        <v>5068</v>
      </c>
      <c r="H2286" s="17">
        <v>180</v>
      </c>
      <c r="I2286" s="102">
        <v>2</v>
      </c>
      <c r="J2286" s="121"/>
    </row>
    <row r="2287" spans="1:10" ht="13.2">
      <c r="A2287" s="16" t="s">
        <v>1963</v>
      </c>
      <c r="B2287" s="16">
        <v>22192210</v>
      </c>
      <c r="C2287" s="16">
        <v>53</v>
      </c>
      <c r="D2287" s="19">
        <v>44341</v>
      </c>
      <c r="E2287" s="16" t="s">
        <v>5071</v>
      </c>
      <c r="F2287" s="16">
        <v>33800995</v>
      </c>
      <c r="G2287" s="16" t="s">
        <v>2328</v>
      </c>
      <c r="H2287" s="17">
        <v>20</v>
      </c>
      <c r="I2287" s="102">
        <v>2</v>
      </c>
      <c r="J2287" s="121"/>
    </row>
    <row r="2288" spans="1:10" ht="13.2">
      <c r="A2288" s="16" t="s">
        <v>1963</v>
      </c>
      <c r="B2288" s="16">
        <v>22192210</v>
      </c>
      <c r="C2288" s="16">
        <v>118</v>
      </c>
      <c r="D2288" s="19">
        <v>44342</v>
      </c>
      <c r="E2288" s="16" t="s">
        <v>5066</v>
      </c>
      <c r="F2288" s="16">
        <v>31415164</v>
      </c>
      <c r="G2288" s="16" t="s">
        <v>5067</v>
      </c>
      <c r="H2288" s="17">
        <v>316</v>
      </c>
      <c r="I2288" s="102">
        <v>2</v>
      </c>
      <c r="J2288" s="121"/>
    </row>
    <row r="2289" spans="1:10" ht="13.2">
      <c r="A2289" s="16" t="s">
        <v>1963</v>
      </c>
      <c r="B2289" s="16">
        <v>22192210</v>
      </c>
      <c r="C2289" s="16">
        <v>129</v>
      </c>
      <c r="D2289" s="19">
        <v>44369</v>
      </c>
      <c r="E2289" s="16" t="s">
        <v>5066</v>
      </c>
      <c r="F2289" s="16">
        <v>31415164</v>
      </c>
      <c r="G2289" s="16" t="s">
        <v>5067</v>
      </c>
      <c r="H2289" s="17">
        <v>57.6</v>
      </c>
      <c r="I2289" s="102">
        <v>2</v>
      </c>
      <c r="J2289" s="121"/>
    </row>
    <row r="2290" spans="1:10" ht="13.2">
      <c r="A2290" s="16" t="s">
        <v>1963</v>
      </c>
      <c r="B2290" s="16">
        <v>22192210</v>
      </c>
      <c r="C2290" s="16">
        <v>133</v>
      </c>
      <c r="D2290" s="19">
        <v>44369</v>
      </c>
      <c r="E2290" s="16" t="s">
        <v>5066</v>
      </c>
      <c r="F2290" s="16">
        <v>31415164</v>
      </c>
      <c r="G2290" s="16" t="s">
        <v>5067</v>
      </c>
      <c r="H2290" s="17">
        <v>246.4</v>
      </c>
      <c r="I2290" s="102">
        <v>2</v>
      </c>
      <c r="J2290" s="121"/>
    </row>
    <row r="2291" spans="1:10" ht="13.2">
      <c r="A2291" s="16" t="s">
        <v>1963</v>
      </c>
      <c r="B2291" s="16">
        <v>22192210</v>
      </c>
      <c r="C2291" s="16">
        <v>2</v>
      </c>
      <c r="D2291" s="19">
        <v>44410</v>
      </c>
      <c r="E2291" s="16" t="s">
        <v>4455</v>
      </c>
      <c r="F2291" s="16">
        <v>45393222</v>
      </c>
      <c r="G2291" s="16" t="s">
        <v>5072</v>
      </c>
      <c r="H2291" s="17">
        <f>1310-19</f>
        <v>1291</v>
      </c>
      <c r="I2291" s="102">
        <v>2</v>
      </c>
      <c r="J2291" s="121"/>
    </row>
    <row r="2292" spans="1:10" ht="20.399999999999999">
      <c r="A2292" s="16" t="s">
        <v>1963</v>
      </c>
      <c r="B2292" s="16">
        <v>22192211</v>
      </c>
      <c r="C2292" s="16" t="s">
        <v>5073</v>
      </c>
      <c r="D2292" s="19">
        <v>44244</v>
      </c>
      <c r="E2292" s="16" t="s">
        <v>5074</v>
      </c>
      <c r="F2292" s="16">
        <v>14419963</v>
      </c>
      <c r="G2292" s="16" t="s">
        <v>3453</v>
      </c>
      <c r="H2292" s="17">
        <v>237.8</v>
      </c>
      <c r="I2292" s="102">
        <v>2</v>
      </c>
      <c r="J2292" s="121"/>
    </row>
    <row r="2293" spans="1:10" ht="13.2">
      <c r="A2293" s="16" t="s">
        <v>1963</v>
      </c>
      <c r="B2293" s="16">
        <v>22192211</v>
      </c>
      <c r="C2293" s="16">
        <v>2</v>
      </c>
      <c r="D2293" s="19">
        <v>44200</v>
      </c>
      <c r="E2293" s="16" t="s">
        <v>5075</v>
      </c>
      <c r="F2293" s="16">
        <v>51703092</v>
      </c>
      <c r="G2293" s="16" t="s">
        <v>5076</v>
      </c>
      <c r="H2293" s="17">
        <v>90</v>
      </c>
      <c r="I2293" s="102">
        <v>2</v>
      </c>
      <c r="J2293" s="121"/>
    </row>
    <row r="2294" spans="1:10" ht="20.399999999999999">
      <c r="A2294" s="16" t="s">
        <v>1963</v>
      </c>
      <c r="B2294" s="16">
        <v>22192211</v>
      </c>
      <c r="C2294" s="16">
        <v>1100015185</v>
      </c>
      <c r="D2294" s="19">
        <v>44222</v>
      </c>
      <c r="E2294" s="16" t="s">
        <v>5077</v>
      </c>
      <c r="F2294" s="16" t="s">
        <v>3075</v>
      </c>
      <c r="G2294" s="16" t="s">
        <v>5078</v>
      </c>
      <c r="H2294" s="17">
        <v>224.56</v>
      </c>
      <c r="I2294" s="102">
        <v>2</v>
      </c>
      <c r="J2294" s="121"/>
    </row>
    <row r="2295" spans="1:10" ht="13.2">
      <c r="A2295" s="16" t="s">
        <v>1963</v>
      </c>
      <c r="B2295" s="16">
        <v>22192211</v>
      </c>
      <c r="C2295" s="16">
        <v>10007</v>
      </c>
      <c r="D2295" s="19">
        <v>44258</v>
      </c>
      <c r="E2295" s="16" t="s">
        <v>5079</v>
      </c>
      <c r="F2295" s="16">
        <v>52195244</v>
      </c>
      <c r="G2295" s="16" t="s">
        <v>5080</v>
      </c>
      <c r="H2295" s="17">
        <v>35</v>
      </c>
      <c r="I2295" s="102">
        <v>2</v>
      </c>
      <c r="J2295" s="121"/>
    </row>
    <row r="2296" spans="1:10" ht="13.2">
      <c r="A2296" s="16" t="s">
        <v>1963</v>
      </c>
      <c r="B2296" s="16">
        <v>22192211</v>
      </c>
      <c r="C2296" s="16" t="s">
        <v>5081</v>
      </c>
      <c r="D2296" s="19">
        <v>44327</v>
      </c>
      <c r="E2296" s="16" t="s">
        <v>5082</v>
      </c>
      <c r="F2296" s="16">
        <v>14419963</v>
      </c>
      <c r="G2296" s="16" t="s">
        <v>4457</v>
      </c>
      <c r="H2296" s="17">
        <v>199.5</v>
      </c>
      <c r="I2296" s="102">
        <v>2</v>
      </c>
      <c r="J2296" s="121"/>
    </row>
    <row r="2297" spans="1:10" ht="20.399999999999999">
      <c r="A2297" s="16" t="s">
        <v>1963</v>
      </c>
      <c r="B2297" s="16">
        <v>22192211</v>
      </c>
      <c r="C2297" s="16">
        <v>0</v>
      </c>
      <c r="D2297" s="19">
        <v>44297</v>
      </c>
      <c r="E2297" s="16" t="s">
        <v>5083</v>
      </c>
      <c r="F2297" s="16">
        <v>1461474</v>
      </c>
      <c r="G2297" s="16" t="s">
        <v>5084</v>
      </c>
      <c r="H2297" s="17">
        <v>13.42</v>
      </c>
      <c r="I2297" s="102">
        <v>2</v>
      </c>
      <c r="J2297" s="121"/>
    </row>
    <row r="2298" spans="1:10" ht="13.2">
      <c r="A2298" s="16" t="s">
        <v>1963</v>
      </c>
      <c r="B2298" s="16">
        <v>22192211</v>
      </c>
      <c r="C2298" s="16">
        <v>283</v>
      </c>
      <c r="D2298" s="19">
        <v>44361</v>
      </c>
      <c r="E2298" s="16" t="s">
        <v>5085</v>
      </c>
      <c r="F2298" s="16">
        <v>45953601</v>
      </c>
      <c r="G2298" s="16" t="s">
        <v>5086</v>
      </c>
      <c r="H2298" s="17">
        <v>499.7</v>
      </c>
      <c r="I2298" s="102">
        <v>2</v>
      </c>
      <c r="J2298" s="121"/>
    </row>
    <row r="2299" spans="1:10" ht="20.399999999999999">
      <c r="A2299" s="16" t="s">
        <v>1963</v>
      </c>
      <c r="B2299" s="16">
        <v>22192211</v>
      </c>
      <c r="C2299" s="16">
        <v>0</v>
      </c>
      <c r="D2299" s="19">
        <v>44281</v>
      </c>
      <c r="E2299" s="16" t="s">
        <v>5087</v>
      </c>
      <c r="F2299" s="16">
        <v>52195244</v>
      </c>
      <c r="G2299" s="16" t="s">
        <v>5080</v>
      </c>
      <c r="H2299" s="17">
        <v>63</v>
      </c>
      <c r="I2299" s="102">
        <v>2</v>
      </c>
      <c r="J2299" s="121"/>
    </row>
    <row r="2300" spans="1:10" ht="13.2">
      <c r="A2300" s="16" t="s">
        <v>1963</v>
      </c>
      <c r="B2300" s="16">
        <v>22192211</v>
      </c>
      <c r="C2300" s="16">
        <v>2989</v>
      </c>
      <c r="D2300" s="19">
        <v>44451</v>
      </c>
      <c r="E2300" s="16" t="s">
        <v>5088</v>
      </c>
      <c r="F2300" s="16">
        <v>26478421</v>
      </c>
      <c r="G2300" s="16" t="s">
        <v>5089</v>
      </c>
      <c r="H2300" s="17">
        <v>348.78</v>
      </c>
      <c r="I2300" s="102">
        <v>2</v>
      </c>
      <c r="J2300" s="121"/>
    </row>
    <row r="2301" spans="1:10" ht="20.399999999999999">
      <c r="A2301" s="16" t="s">
        <v>1963</v>
      </c>
      <c r="B2301" s="16">
        <v>22192211</v>
      </c>
      <c r="C2301" s="16">
        <v>295</v>
      </c>
      <c r="D2301" s="19">
        <v>44497</v>
      </c>
      <c r="E2301" s="16" t="s">
        <v>5090</v>
      </c>
      <c r="F2301" s="16">
        <v>45953601</v>
      </c>
      <c r="G2301" s="16" t="s">
        <v>5091</v>
      </c>
      <c r="H2301" s="17">
        <v>890</v>
      </c>
      <c r="I2301" s="102">
        <v>2</v>
      </c>
      <c r="J2301" s="121"/>
    </row>
    <row r="2302" spans="1:10" ht="13.2">
      <c r="A2302" s="16" t="s">
        <v>1963</v>
      </c>
      <c r="B2302" s="16">
        <v>22192211</v>
      </c>
      <c r="C2302" s="16">
        <v>5212813285</v>
      </c>
      <c r="D2302" s="19">
        <v>44497</v>
      </c>
      <c r="E2302" s="16" t="s">
        <v>5092</v>
      </c>
      <c r="F2302" s="16">
        <v>27082440</v>
      </c>
      <c r="G2302" s="16" t="s">
        <v>5093</v>
      </c>
      <c r="H2302" s="17">
        <v>660.79</v>
      </c>
      <c r="I2302" s="102">
        <v>2</v>
      </c>
      <c r="J2302" s="121"/>
    </row>
    <row r="2303" spans="1:10" ht="13.2">
      <c r="A2303" s="16" t="s">
        <v>1963</v>
      </c>
      <c r="B2303" s="16">
        <v>22192211</v>
      </c>
      <c r="C2303" s="16">
        <v>210036</v>
      </c>
      <c r="D2303" s="19">
        <v>44487</v>
      </c>
      <c r="E2303" s="16" t="s">
        <v>5094</v>
      </c>
      <c r="F2303" s="16">
        <v>52195244</v>
      </c>
      <c r="G2303" s="16" t="s">
        <v>5095</v>
      </c>
      <c r="H2303" s="17">
        <v>196</v>
      </c>
      <c r="I2303" s="102">
        <v>2</v>
      </c>
      <c r="J2303" s="121"/>
    </row>
    <row r="2304" spans="1:10" ht="20.399999999999999">
      <c r="A2304" s="16" t="s">
        <v>1963</v>
      </c>
      <c r="B2304" s="16">
        <v>22192212</v>
      </c>
      <c r="C2304" s="16">
        <v>2021016</v>
      </c>
      <c r="D2304" s="19">
        <v>44340</v>
      </c>
      <c r="E2304" s="16" t="s">
        <v>5096</v>
      </c>
      <c r="F2304" s="16">
        <v>53025440</v>
      </c>
      <c r="G2304" s="16" t="s">
        <v>5097</v>
      </c>
      <c r="H2304" s="17">
        <v>2500</v>
      </c>
      <c r="I2304" s="102">
        <v>2</v>
      </c>
      <c r="J2304" s="121"/>
    </row>
    <row r="2305" spans="1:10" ht="40.799999999999997">
      <c r="A2305" s="16" t="s">
        <v>1963</v>
      </c>
      <c r="B2305" s="16" t="s">
        <v>5098</v>
      </c>
      <c r="C2305" s="16" t="s">
        <v>5099</v>
      </c>
      <c r="D2305" s="19">
        <v>44340</v>
      </c>
      <c r="E2305" s="16" t="s">
        <v>5100</v>
      </c>
      <c r="F2305" s="16" t="s">
        <v>5101</v>
      </c>
      <c r="G2305" s="16" t="s">
        <v>5102</v>
      </c>
      <c r="H2305" s="17">
        <v>2042</v>
      </c>
      <c r="I2305" s="102">
        <v>2</v>
      </c>
      <c r="J2305" s="121"/>
    </row>
    <row r="2306" spans="1:10" ht="13.2">
      <c r="A2306" s="16" t="s">
        <v>1963</v>
      </c>
      <c r="B2306" s="16" t="s">
        <v>5098</v>
      </c>
      <c r="C2306" s="16" t="s">
        <v>5103</v>
      </c>
      <c r="D2306" s="19">
        <v>44349</v>
      </c>
      <c r="E2306" s="16" t="s">
        <v>643</v>
      </c>
      <c r="F2306" s="16" t="s">
        <v>5104</v>
      </c>
      <c r="G2306" s="16" t="s">
        <v>5105</v>
      </c>
      <c r="H2306" s="17">
        <v>331.4</v>
      </c>
      <c r="I2306" s="102">
        <v>2</v>
      </c>
      <c r="J2306" s="121"/>
    </row>
    <row r="2307" spans="1:10" ht="13.2">
      <c r="A2307" s="16" t="s">
        <v>1963</v>
      </c>
      <c r="B2307" s="16" t="s">
        <v>5098</v>
      </c>
      <c r="C2307" s="16" t="s">
        <v>5106</v>
      </c>
      <c r="D2307" s="19">
        <v>44375</v>
      </c>
      <c r="E2307" s="16" t="s">
        <v>4770</v>
      </c>
      <c r="F2307" s="16" t="s">
        <v>3656</v>
      </c>
      <c r="G2307" s="16" t="s">
        <v>3578</v>
      </c>
      <c r="H2307" s="17">
        <v>114.88</v>
      </c>
      <c r="I2307" s="102">
        <v>2</v>
      </c>
      <c r="J2307" s="121"/>
    </row>
    <row r="2308" spans="1:10" ht="13.2">
      <c r="A2308" s="16" t="s">
        <v>1963</v>
      </c>
      <c r="B2308" s="16" t="s">
        <v>5098</v>
      </c>
      <c r="C2308" s="16" t="s">
        <v>5107</v>
      </c>
      <c r="D2308" s="19">
        <v>44420</v>
      </c>
      <c r="E2308" s="16" t="s">
        <v>5108</v>
      </c>
      <c r="F2308" s="16" t="s">
        <v>5109</v>
      </c>
      <c r="G2308" s="16" t="s">
        <v>5110</v>
      </c>
      <c r="H2308" s="17">
        <f>16.5-4.78</f>
        <v>11.719999999999999</v>
      </c>
      <c r="I2308" s="102">
        <v>2</v>
      </c>
      <c r="J2308" s="121"/>
    </row>
    <row r="2309" spans="1:10" ht="20.399999999999999">
      <c r="A2309" s="16" t="s">
        <v>1963</v>
      </c>
      <c r="B2309" s="16">
        <v>22192213</v>
      </c>
      <c r="C2309" s="16">
        <v>22021</v>
      </c>
      <c r="D2309" s="19">
        <v>44524</v>
      </c>
      <c r="E2309" s="16" t="s">
        <v>5111</v>
      </c>
      <c r="F2309" s="16">
        <v>43046754</v>
      </c>
      <c r="G2309" s="16" t="s">
        <v>5112</v>
      </c>
      <c r="H2309" s="17">
        <v>5000</v>
      </c>
      <c r="I2309" s="102">
        <v>2</v>
      </c>
      <c r="J2309" s="121"/>
    </row>
    <row r="2310" spans="1:10" ht="20.399999999999999">
      <c r="A2310" s="16" t="s">
        <v>1963</v>
      </c>
      <c r="B2310" s="16">
        <v>22092214</v>
      </c>
      <c r="C2310" s="16">
        <v>8121004798</v>
      </c>
      <c r="D2310" s="19">
        <v>44329</v>
      </c>
      <c r="E2310" s="16" t="s">
        <v>5113</v>
      </c>
      <c r="F2310" s="16">
        <v>35897821</v>
      </c>
      <c r="G2310" s="16" t="s">
        <v>5114</v>
      </c>
      <c r="H2310" s="17">
        <f>1741.61</f>
        <v>1741.61</v>
      </c>
      <c r="I2310" s="102">
        <v>2</v>
      </c>
      <c r="J2310" s="121"/>
    </row>
    <row r="2311" spans="1:10" ht="20.399999999999999">
      <c r="A2311" s="16" t="s">
        <v>1963</v>
      </c>
      <c r="B2311" s="16">
        <v>22092214</v>
      </c>
      <c r="C2311" s="16" t="s">
        <v>5115</v>
      </c>
      <c r="D2311" s="19">
        <v>44231</v>
      </c>
      <c r="E2311" s="16" t="s">
        <v>5116</v>
      </c>
      <c r="F2311" s="16" t="s">
        <v>5117</v>
      </c>
      <c r="G2311" s="16" t="s">
        <v>5118</v>
      </c>
      <c r="H2311" s="17">
        <f>1666.2-873.19</f>
        <v>793.01</v>
      </c>
      <c r="I2311" s="102">
        <v>2</v>
      </c>
      <c r="J2311" s="121"/>
    </row>
    <row r="2312" spans="1:10" ht="13.2">
      <c r="A2312" s="16" t="s">
        <v>1963</v>
      </c>
      <c r="B2312" s="16">
        <v>22092214</v>
      </c>
      <c r="C2312" s="16">
        <v>193</v>
      </c>
      <c r="D2312" s="19">
        <v>44269</v>
      </c>
      <c r="E2312" s="16" t="s">
        <v>5119</v>
      </c>
      <c r="F2312" s="16">
        <v>35853891</v>
      </c>
      <c r="G2312" s="16" t="s">
        <v>641</v>
      </c>
      <c r="H2312" s="17">
        <v>70</v>
      </c>
      <c r="I2312" s="102">
        <v>2</v>
      </c>
      <c r="J2312" s="121"/>
    </row>
    <row r="2313" spans="1:10" ht="13.2">
      <c r="A2313" s="16" t="s">
        <v>1963</v>
      </c>
      <c r="B2313" s="16">
        <v>22092214</v>
      </c>
      <c r="C2313" s="16">
        <v>274</v>
      </c>
      <c r="D2313" s="19">
        <v>44276</v>
      </c>
      <c r="E2313" s="16" t="s">
        <v>5120</v>
      </c>
      <c r="F2313" s="16">
        <v>35853891</v>
      </c>
      <c r="G2313" s="16" t="s">
        <v>641</v>
      </c>
      <c r="H2313" s="17">
        <v>140</v>
      </c>
      <c r="I2313" s="102">
        <v>2</v>
      </c>
      <c r="J2313" s="121"/>
    </row>
    <row r="2314" spans="1:10" ht="13.2">
      <c r="A2314" s="16" t="s">
        <v>1963</v>
      </c>
      <c r="B2314" s="16">
        <v>22092214</v>
      </c>
      <c r="C2314" s="16">
        <v>307</v>
      </c>
      <c r="D2314" s="19">
        <v>44277</v>
      </c>
      <c r="E2314" s="16" t="s">
        <v>5121</v>
      </c>
      <c r="F2314" s="16">
        <v>35853891</v>
      </c>
      <c r="G2314" s="16" t="s">
        <v>641</v>
      </c>
      <c r="H2314" s="17">
        <v>36</v>
      </c>
      <c r="I2314" s="102">
        <v>2</v>
      </c>
      <c r="J2314" s="121"/>
    </row>
    <row r="2315" spans="1:10" ht="20.399999999999999">
      <c r="A2315" s="16" t="s">
        <v>1963</v>
      </c>
      <c r="B2315" s="16">
        <v>22092214</v>
      </c>
      <c r="C2315" s="16" t="s">
        <v>5122</v>
      </c>
      <c r="D2315" s="19">
        <v>44370</v>
      </c>
      <c r="E2315" s="16" t="s">
        <v>5123</v>
      </c>
      <c r="F2315" s="16">
        <v>32104772</v>
      </c>
      <c r="G2315" s="16" t="s">
        <v>5124</v>
      </c>
      <c r="H2315" s="17">
        <v>170.7</v>
      </c>
      <c r="I2315" s="102">
        <v>2</v>
      </c>
      <c r="J2315" s="121"/>
    </row>
    <row r="2316" spans="1:10" ht="30.6">
      <c r="A2316" s="16" t="s">
        <v>1963</v>
      </c>
      <c r="B2316" s="16">
        <v>22092214</v>
      </c>
      <c r="C2316" s="16" t="s">
        <v>5125</v>
      </c>
      <c r="D2316" s="19">
        <v>44409</v>
      </c>
      <c r="E2316" s="16" t="s">
        <v>5126</v>
      </c>
      <c r="F2316" s="16">
        <v>91740</v>
      </c>
      <c r="G2316" s="16" t="s">
        <v>5026</v>
      </c>
      <c r="H2316" s="17">
        <v>498</v>
      </c>
      <c r="I2316" s="102">
        <v>2</v>
      </c>
      <c r="J2316" s="121"/>
    </row>
    <row r="2317" spans="1:10" ht="30.6">
      <c r="A2317" s="16" t="s">
        <v>1963</v>
      </c>
      <c r="B2317" s="16">
        <v>22092214</v>
      </c>
      <c r="C2317" s="16" t="s">
        <v>5127</v>
      </c>
      <c r="D2317" s="19">
        <v>44418</v>
      </c>
      <c r="E2317" s="16" t="s">
        <v>5128</v>
      </c>
      <c r="F2317" s="16">
        <v>91740</v>
      </c>
      <c r="G2317" s="16" t="s">
        <v>5026</v>
      </c>
      <c r="H2317" s="17">
        <v>398</v>
      </c>
      <c r="I2317" s="102">
        <v>2</v>
      </c>
      <c r="J2317" s="121"/>
    </row>
    <row r="2318" spans="1:10" ht="20.399999999999999">
      <c r="A2318" s="16" t="s">
        <v>1963</v>
      </c>
      <c r="B2318" s="16">
        <v>22092214</v>
      </c>
      <c r="C2318" s="16">
        <v>221001333669</v>
      </c>
      <c r="D2318" s="19">
        <v>44493</v>
      </c>
      <c r="E2318" s="16" t="s">
        <v>5129</v>
      </c>
      <c r="F2318" s="16">
        <v>91740</v>
      </c>
      <c r="G2318" s="16" t="s">
        <v>5026</v>
      </c>
      <c r="H2318" s="17">
        <v>225.02</v>
      </c>
      <c r="I2318" s="102">
        <v>2</v>
      </c>
      <c r="J2318" s="121"/>
    </row>
    <row r="2319" spans="1:10" ht="20.399999999999999">
      <c r="A2319" s="16" t="s">
        <v>1963</v>
      </c>
      <c r="B2319" s="16">
        <v>22092214</v>
      </c>
      <c r="C2319" s="16">
        <v>2113564136</v>
      </c>
      <c r="D2319" s="19">
        <v>44340</v>
      </c>
      <c r="E2319" s="16" t="s">
        <v>5130</v>
      </c>
      <c r="F2319" s="16" t="s">
        <v>5131</v>
      </c>
      <c r="G2319" s="16" t="s">
        <v>5132</v>
      </c>
      <c r="H2319" s="17">
        <v>199.99</v>
      </c>
      <c r="I2319" s="102">
        <v>2</v>
      </c>
      <c r="J2319" s="121"/>
    </row>
    <row r="2320" spans="1:10" ht="20.399999999999999">
      <c r="A2320" s="16" t="s">
        <v>1963</v>
      </c>
      <c r="B2320" s="16">
        <v>22092214</v>
      </c>
      <c r="C2320" s="16">
        <v>369491</v>
      </c>
      <c r="D2320" s="19">
        <v>44343</v>
      </c>
      <c r="E2320" s="16" t="s">
        <v>5133</v>
      </c>
      <c r="F2320" s="16" t="s">
        <v>5134</v>
      </c>
      <c r="G2320" s="16" t="s">
        <v>5135</v>
      </c>
      <c r="H2320" s="17">
        <v>63.18</v>
      </c>
      <c r="I2320" s="102">
        <v>2</v>
      </c>
      <c r="J2320" s="121"/>
    </row>
    <row r="2321" spans="1:10" ht="20.399999999999999">
      <c r="A2321" s="16" t="s">
        <v>1963</v>
      </c>
      <c r="B2321" s="16">
        <v>22092214</v>
      </c>
      <c r="C2321" s="16">
        <v>202110237911</v>
      </c>
      <c r="D2321" s="19">
        <v>44492</v>
      </c>
      <c r="E2321" s="16" t="s">
        <v>5136</v>
      </c>
      <c r="F2321" s="16" t="s">
        <v>5137</v>
      </c>
      <c r="G2321" s="16" t="s">
        <v>5138</v>
      </c>
      <c r="H2321" s="17">
        <v>153</v>
      </c>
      <c r="I2321" s="102">
        <v>2</v>
      </c>
      <c r="J2321" s="121"/>
    </row>
    <row r="2322" spans="1:10" ht="20.399999999999999">
      <c r="A2322" s="16" t="s">
        <v>1963</v>
      </c>
      <c r="B2322" s="16">
        <v>22092214</v>
      </c>
      <c r="C2322" s="16">
        <v>86794</v>
      </c>
      <c r="D2322" s="19">
        <v>44329</v>
      </c>
      <c r="E2322" s="16" t="s">
        <v>5139</v>
      </c>
      <c r="F2322" s="16">
        <v>5142333774</v>
      </c>
      <c r="G2322" s="16" t="s">
        <v>5140</v>
      </c>
      <c r="H2322" s="17">
        <v>201.89</v>
      </c>
      <c r="I2322" s="102">
        <v>2</v>
      </c>
      <c r="J2322" s="121"/>
    </row>
    <row r="2323" spans="1:10" ht="20.399999999999999">
      <c r="A2323" s="16" t="s">
        <v>1963</v>
      </c>
      <c r="B2323" s="16">
        <v>22092214</v>
      </c>
      <c r="C2323" s="16">
        <v>30879</v>
      </c>
      <c r="D2323" s="19">
        <v>44393</v>
      </c>
      <c r="E2323" s="16" t="s">
        <v>5141</v>
      </c>
      <c r="F2323" s="16" t="s">
        <v>5142</v>
      </c>
      <c r="G2323" s="16" t="s">
        <v>5143</v>
      </c>
      <c r="H2323" s="17">
        <v>309.60000000000002</v>
      </c>
      <c r="I2323" s="102">
        <v>2</v>
      </c>
      <c r="J2323" s="121"/>
    </row>
    <row r="2324" spans="1:10" ht="13.2">
      <c r="A2324" s="16" t="s">
        <v>1963</v>
      </c>
      <c r="B2324" s="16">
        <v>22192215</v>
      </c>
      <c r="C2324" s="16">
        <v>2150201283</v>
      </c>
      <c r="D2324" s="19">
        <v>44217</v>
      </c>
      <c r="E2324" s="16" t="s">
        <v>5144</v>
      </c>
      <c r="F2324" s="16">
        <v>29184673</v>
      </c>
      <c r="G2324" s="16" t="s">
        <v>5145</v>
      </c>
      <c r="H2324" s="17">
        <v>95.15</v>
      </c>
      <c r="I2324" s="102">
        <v>2</v>
      </c>
      <c r="J2324" s="121"/>
    </row>
    <row r="2325" spans="1:10" ht="13.2">
      <c r="A2325" s="16" t="s">
        <v>1963</v>
      </c>
      <c r="B2325" s="16">
        <v>22192215</v>
      </c>
      <c r="C2325" s="16">
        <v>31102167</v>
      </c>
      <c r="D2325" s="19">
        <v>44214</v>
      </c>
      <c r="E2325" s="16" t="s">
        <v>5146</v>
      </c>
      <c r="F2325" s="16">
        <v>7195559</v>
      </c>
      <c r="G2325" s="16" t="s">
        <v>5147</v>
      </c>
      <c r="H2325" s="17">
        <v>113</v>
      </c>
      <c r="I2325" s="102">
        <v>2</v>
      </c>
      <c r="J2325" s="121"/>
    </row>
    <row r="2326" spans="1:10" ht="13.2">
      <c r="A2326" s="16" t="s">
        <v>1963</v>
      </c>
      <c r="B2326" s="16">
        <v>22192215</v>
      </c>
      <c r="C2326" s="16">
        <v>316</v>
      </c>
      <c r="D2326" s="19">
        <v>44220</v>
      </c>
      <c r="E2326" s="16" t="s">
        <v>5144</v>
      </c>
      <c r="F2326" s="16">
        <v>36661856</v>
      </c>
      <c r="G2326" s="16" t="s">
        <v>3974</v>
      </c>
      <c r="H2326" s="17">
        <v>47.6</v>
      </c>
      <c r="I2326" s="102">
        <v>2</v>
      </c>
      <c r="J2326" s="121"/>
    </row>
    <row r="2327" spans="1:10" ht="13.2">
      <c r="A2327" s="16" t="s">
        <v>1963</v>
      </c>
      <c r="B2327" s="16">
        <v>22192215</v>
      </c>
      <c r="C2327" s="16">
        <v>2072021</v>
      </c>
      <c r="D2327" s="19">
        <v>44379</v>
      </c>
      <c r="E2327" s="16" t="s">
        <v>5148</v>
      </c>
      <c r="F2327" s="16">
        <v>28038635</v>
      </c>
      <c r="G2327" s="16" t="s">
        <v>5149</v>
      </c>
      <c r="H2327" s="17">
        <v>129.97</v>
      </c>
      <c r="I2327" s="102">
        <v>2</v>
      </c>
      <c r="J2327" s="121"/>
    </row>
    <row r="2328" spans="1:10" ht="13.2">
      <c r="A2328" s="16" t="s">
        <v>1963</v>
      </c>
      <c r="B2328" s="16">
        <v>22192215</v>
      </c>
      <c r="C2328" s="16">
        <v>21001953</v>
      </c>
      <c r="D2328" s="19">
        <v>44352</v>
      </c>
      <c r="E2328" s="16" t="s">
        <v>5150</v>
      </c>
      <c r="F2328" s="16">
        <v>0</v>
      </c>
      <c r="G2328" s="16" t="s">
        <v>5151</v>
      </c>
      <c r="H2328" s="17">
        <v>129</v>
      </c>
      <c r="I2328" s="102">
        <v>2</v>
      </c>
      <c r="J2328" s="121"/>
    </row>
    <row r="2329" spans="1:10" ht="13.2">
      <c r="A2329" s="16" t="s">
        <v>1963</v>
      </c>
      <c r="B2329" s="16">
        <v>22192215</v>
      </c>
      <c r="C2329" s="16">
        <v>2318</v>
      </c>
      <c r="D2329" s="19">
        <v>44386</v>
      </c>
      <c r="E2329" s="16" t="s">
        <v>5150</v>
      </c>
      <c r="F2329" s="16">
        <v>46433678</v>
      </c>
      <c r="G2329" s="16" t="s">
        <v>5152</v>
      </c>
      <c r="H2329" s="17">
        <v>141.85</v>
      </c>
      <c r="I2329" s="102">
        <v>2</v>
      </c>
      <c r="J2329" s="121"/>
    </row>
    <row r="2330" spans="1:10" ht="13.2">
      <c r="A2330" s="16" t="s">
        <v>1963</v>
      </c>
      <c r="B2330" s="16">
        <v>22192215</v>
      </c>
      <c r="C2330" s="16">
        <v>642</v>
      </c>
      <c r="D2330" s="19">
        <v>44325</v>
      </c>
      <c r="E2330" s="16" t="s">
        <v>5150</v>
      </c>
      <c r="F2330" s="16">
        <v>46433678</v>
      </c>
      <c r="G2330" s="16" t="s">
        <v>5153</v>
      </c>
      <c r="H2330" s="17">
        <v>290.8</v>
      </c>
      <c r="I2330" s="102">
        <v>2</v>
      </c>
      <c r="J2330" s="121"/>
    </row>
    <row r="2331" spans="1:10" ht="13.2">
      <c r="A2331" s="16" t="s">
        <v>1963</v>
      </c>
      <c r="B2331" s="16">
        <v>22192215</v>
      </c>
      <c r="C2331" s="16">
        <v>2072021</v>
      </c>
      <c r="D2331" s="19">
        <v>44379</v>
      </c>
      <c r="E2331" s="16" t="s">
        <v>5154</v>
      </c>
      <c r="F2331" s="16">
        <v>61834304</v>
      </c>
      <c r="G2331" s="16" t="s">
        <v>5155</v>
      </c>
      <c r="H2331" s="17">
        <v>44</v>
      </c>
      <c r="I2331" s="102">
        <v>2</v>
      </c>
      <c r="J2331" s="121"/>
    </row>
    <row r="2332" spans="1:10" ht="13.2">
      <c r="A2332" s="16" t="s">
        <v>1963</v>
      </c>
      <c r="B2332" s="16">
        <v>22192215</v>
      </c>
      <c r="C2332" s="16">
        <v>2398</v>
      </c>
      <c r="D2332" s="19">
        <v>44360</v>
      </c>
      <c r="E2332" s="16" t="s">
        <v>5156</v>
      </c>
      <c r="F2332" s="16">
        <v>47658827</v>
      </c>
      <c r="G2332" s="16" t="s">
        <v>3474</v>
      </c>
      <c r="H2332" s="17">
        <v>37.979999999999997</v>
      </c>
      <c r="I2332" s="102">
        <v>2</v>
      </c>
      <c r="J2332" s="121"/>
    </row>
    <row r="2333" spans="1:10" ht="13.2">
      <c r="A2333" s="16" t="s">
        <v>1963</v>
      </c>
      <c r="B2333" s="16">
        <v>22192215</v>
      </c>
      <c r="C2333" s="16">
        <v>1814</v>
      </c>
      <c r="D2333" s="19">
        <v>44339</v>
      </c>
      <c r="E2333" s="16" t="s">
        <v>5157</v>
      </c>
      <c r="F2333" s="16">
        <v>48251208</v>
      </c>
      <c r="G2333" s="16" t="s">
        <v>5158</v>
      </c>
      <c r="H2333" s="17">
        <v>10.59</v>
      </c>
      <c r="I2333" s="102">
        <v>2</v>
      </c>
      <c r="J2333" s="121"/>
    </row>
    <row r="2334" spans="1:10" ht="13.2">
      <c r="A2334" s="16" t="s">
        <v>1963</v>
      </c>
      <c r="B2334" s="16">
        <v>22192215</v>
      </c>
      <c r="C2334" s="16">
        <v>190421</v>
      </c>
      <c r="D2334" s="19">
        <v>44305</v>
      </c>
      <c r="E2334" s="16" t="s">
        <v>5159</v>
      </c>
      <c r="F2334" s="16">
        <v>0</v>
      </c>
      <c r="G2334" s="16" t="s">
        <v>5160</v>
      </c>
      <c r="H2334" s="17">
        <v>325</v>
      </c>
      <c r="I2334" s="102">
        <v>2</v>
      </c>
      <c r="J2334" s="121"/>
    </row>
    <row r="2335" spans="1:10" ht="13.2">
      <c r="A2335" s="16" t="s">
        <v>1963</v>
      </c>
      <c r="B2335" s="16">
        <v>22192215</v>
      </c>
      <c r="C2335" s="16">
        <v>2</v>
      </c>
      <c r="D2335" s="19">
        <v>44329</v>
      </c>
      <c r="E2335" s="16" t="s">
        <v>5161</v>
      </c>
      <c r="F2335" s="16">
        <v>50060091</v>
      </c>
      <c r="G2335" s="16" t="s">
        <v>1935</v>
      </c>
      <c r="H2335" s="17">
        <v>322</v>
      </c>
      <c r="I2335" s="102">
        <v>2</v>
      </c>
      <c r="J2335" s="121"/>
    </row>
    <row r="2336" spans="1:10" ht="13.2">
      <c r="A2336" s="16" t="s">
        <v>1963</v>
      </c>
      <c r="B2336" s="16">
        <v>22192215</v>
      </c>
      <c r="C2336" s="16">
        <v>6</v>
      </c>
      <c r="D2336" s="19">
        <v>44207</v>
      </c>
      <c r="E2336" s="16" t="s">
        <v>5162</v>
      </c>
      <c r="F2336" s="16">
        <v>51703092</v>
      </c>
      <c r="G2336" s="16" t="s">
        <v>5163</v>
      </c>
      <c r="H2336" s="17">
        <v>90</v>
      </c>
      <c r="I2336" s="102">
        <v>2</v>
      </c>
      <c r="J2336" s="121"/>
    </row>
    <row r="2337" spans="1:10" ht="13.2">
      <c r="A2337" s="16" t="s">
        <v>1963</v>
      </c>
      <c r="B2337" s="16">
        <v>22192215</v>
      </c>
      <c r="C2337" s="16">
        <v>21001488</v>
      </c>
      <c r="D2337" s="19">
        <v>44203</v>
      </c>
      <c r="E2337" s="16" t="s">
        <v>5164</v>
      </c>
      <c r="F2337" s="16">
        <v>0</v>
      </c>
      <c r="G2337" s="16" t="s">
        <v>5165</v>
      </c>
      <c r="H2337" s="17">
        <v>57.5</v>
      </c>
      <c r="I2337" s="102">
        <v>2</v>
      </c>
      <c r="J2337" s="121"/>
    </row>
    <row r="2338" spans="1:10" ht="13.2">
      <c r="A2338" s="16" t="s">
        <v>1963</v>
      </c>
      <c r="B2338" s="16">
        <v>22192215</v>
      </c>
      <c r="C2338" s="16">
        <v>21078196</v>
      </c>
      <c r="D2338" s="19">
        <v>44354</v>
      </c>
      <c r="E2338" s="16" t="s">
        <v>5164</v>
      </c>
      <c r="F2338" s="16">
        <v>0</v>
      </c>
      <c r="G2338" s="16" t="s">
        <v>5165</v>
      </c>
      <c r="H2338" s="17">
        <v>57.51</v>
      </c>
      <c r="I2338" s="102">
        <v>2</v>
      </c>
      <c r="J2338" s="121"/>
    </row>
    <row r="2339" spans="1:10" ht="13.2">
      <c r="A2339" s="16" t="s">
        <v>1963</v>
      </c>
      <c r="B2339" s="16">
        <v>22192215</v>
      </c>
      <c r="C2339" s="16">
        <v>212140020</v>
      </c>
      <c r="D2339" s="19">
        <v>44322</v>
      </c>
      <c r="E2339" s="16" t="s">
        <v>5154</v>
      </c>
      <c r="F2339" s="16">
        <v>35274158</v>
      </c>
      <c r="G2339" s="16" t="s">
        <v>5166</v>
      </c>
      <c r="H2339" s="17">
        <v>24.95</v>
      </c>
      <c r="I2339" s="102">
        <v>2</v>
      </c>
      <c r="J2339" s="121"/>
    </row>
    <row r="2340" spans="1:10" ht="13.2">
      <c r="A2340" s="16" t="s">
        <v>1963</v>
      </c>
      <c r="B2340" s="16">
        <v>22192215</v>
      </c>
      <c r="C2340" s="16"/>
      <c r="D2340" s="19"/>
      <c r="E2340" s="16"/>
      <c r="F2340" s="16"/>
      <c r="G2340" s="16"/>
      <c r="H2340" s="17"/>
      <c r="I2340" s="102">
        <v>2</v>
      </c>
      <c r="J2340" s="121"/>
    </row>
    <row r="2341" spans="1:10" ht="13.2">
      <c r="A2341" s="16" t="s">
        <v>1963</v>
      </c>
      <c r="B2341" s="16">
        <v>22192215</v>
      </c>
      <c r="C2341" s="16">
        <v>203863</v>
      </c>
      <c r="D2341" s="19">
        <v>44272</v>
      </c>
      <c r="E2341" s="16" t="s">
        <v>5167</v>
      </c>
      <c r="F2341" s="16">
        <v>51633761</v>
      </c>
      <c r="G2341" s="16" t="s">
        <v>5168</v>
      </c>
      <c r="H2341" s="17">
        <v>83.5</v>
      </c>
      <c r="I2341" s="102">
        <v>2</v>
      </c>
      <c r="J2341" s="121"/>
    </row>
    <row r="2342" spans="1:10" ht="13.2">
      <c r="A2342" s="16" t="s">
        <v>1963</v>
      </c>
      <c r="B2342" s="16">
        <v>22192215</v>
      </c>
      <c r="C2342" s="16">
        <v>204888</v>
      </c>
      <c r="D2342" s="19">
        <v>44363</v>
      </c>
      <c r="E2342" s="16" t="s">
        <v>5169</v>
      </c>
      <c r="F2342" s="16">
        <v>51633761</v>
      </c>
      <c r="G2342" s="16" t="s">
        <v>5168</v>
      </c>
      <c r="H2342" s="17">
        <v>137.5</v>
      </c>
      <c r="I2342" s="102">
        <v>2</v>
      </c>
      <c r="J2342" s="121"/>
    </row>
    <row r="2343" spans="1:10" ht="13.2">
      <c r="A2343" s="16" t="s">
        <v>1963</v>
      </c>
      <c r="B2343" s="16">
        <v>22192215</v>
      </c>
      <c r="C2343" s="16">
        <v>1</v>
      </c>
      <c r="D2343" s="19">
        <v>44410</v>
      </c>
      <c r="E2343" s="16" t="s">
        <v>5170</v>
      </c>
      <c r="F2343" s="16">
        <v>53358899</v>
      </c>
      <c r="G2343" s="16" t="s">
        <v>5171</v>
      </c>
      <c r="H2343" s="17">
        <v>30</v>
      </c>
      <c r="I2343" s="102">
        <v>2</v>
      </c>
      <c r="J2343" s="121"/>
    </row>
    <row r="2344" spans="1:10" ht="13.2">
      <c r="A2344" s="16" t="s">
        <v>1963</v>
      </c>
      <c r="B2344" s="16">
        <v>22192215</v>
      </c>
      <c r="C2344" s="16">
        <v>3</v>
      </c>
      <c r="D2344" s="19">
        <v>44412</v>
      </c>
      <c r="E2344" s="16" t="s">
        <v>5170</v>
      </c>
      <c r="F2344" s="16">
        <v>0</v>
      </c>
      <c r="G2344" s="16" t="s">
        <v>5172</v>
      </c>
      <c r="H2344" s="17">
        <v>25</v>
      </c>
      <c r="I2344" s="102">
        <v>2</v>
      </c>
      <c r="J2344" s="121"/>
    </row>
    <row r="2345" spans="1:10" ht="13.2">
      <c r="A2345" s="16" t="s">
        <v>1963</v>
      </c>
      <c r="B2345" s="16">
        <v>22192215</v>
      </c>
      <c r="C2345" s="16">
        <v>1</v>
      </c>
      <c r="D2345" s="19">
        <v>44413</v>
      </c>
      <c r="E2345" s="16" t="s">
        <v>5170</v>
      </c>
      <c r="F2345" s="16">
        <v>51923530</v>
      </c>
      <c r="G2345" s="16" t="s">
        <v>5173</v>
      </c>
      <c r="H2345" s="17">
        <v>25</v>
      </c>
      <c r="I2345" s="102">
        <v>2</v>
      </c>
      <c r="J2345" s="121"/>
    </row>
    <row r="2346" spans="1:10" ht="13.2">
      <c r="A2346" s="16" t="s">
        <v>1963</v>
      </c>
      <c r="B2346" s="16">
        <v>22192215</v>
      </c>
      <c r="C2346" s="16">
        <v>202107412</v>
      </c>
      <c r="D2346" s="19">
        <v>44307</v>
      </c>
      <c r="E2346" s="16" t="s">
        <v>5174</v>
      </c>
      <c r="F2346" s="16">
        <v>47608803</v>
      </c>
      <c r="G2346" s="16" t="s">
        <v>5175</v>
      </c>
      <c r="H2346" s="17">
        <v>54.19</v>
      </c>
      <c r="I2346" s="102">
        <v>2</v>
      </c>
      <c r="J2346" s="121"/>
    </row>
    <row r="2347" spans="1:10" ht="13.2">
      <c r="A2347" s="16" t="s">
        <v>1963</v>
      </c>
      <c r="B2347" s="16">
        <v>22192215</v>
      </c>
      <c r="C2347" s="16">
        <v>13</v>
      </c>
      <c r="D2347" s="19">
        <v>44419</v>
      </c>
      <c r="E2347" s="16" t="s">
        <v>5170</v>
      </c>
      <c r="F2347" s="16">
        <v>35870281</v>
      </c>
      <c r="G2347" s="16" t="s">
        <v>5176</v>
      </c>
      <c r="H2347" s="17">
        <v>30</v>
      </c>
      <c r="I2347" s="102">
        <v>2</v>
      </c>
      <c r="J2347" s="121"/>
    </row>
    <row r="2348" spans="1:10" ht="13.2">
      <c r="A2348" s="16" t="s">
        <v>1963</v>
      </c>
      <c r="B2348" s="16">
        <v>22192215</v>
      </c>
      <c r="C2348" s="16">
        <v>4</v>
      </c>
      <c r="D2348" s="19">
        <v>44319</v>
      </c>
      <c r="E2348" s="16" t="s">
        <v>5177</v>
      </c>
      <c r="F2348" s="16">
        <v>47228636</v>
      </c>
      <c r="G2348" s="16" t="s">
        <v>5178</v>
      </c>
      <c r="H2348" s="17">
        <v>25</v>
      </c>
      <c r="I2348" s="102">
        <v>2</v>
      </c>
      <c r="J2348" s="121"/>
    </row>
    <row r="2349" spans="1:10" ht="13.2">
      <c r="A2349" s="16" t="s">
        <v>1963</v>
      </c>
      <c r="B2349" s="16">
        <v>22192215</v>
      </c>
      <c r="C2349" s="16">
        <v>52</v>
      </c>
      <c r="D2349" s="19">
        <v>44336</v>
      </c>
      <c r="E2349" s="16" t="s">
        <v>5177</v>
      </c>
      <c r="F2349" s="16">
        <v>47228636</v>
      </c>
      <c r="G2349" s="16" t="s">
        <v>5178</v>
      </c>
      <c r="H2349" s="17">
        <v>25</v>
      </c>
      <c r="I2349" s="102">
        <v>2</v>
      </c>
      <c r="J2349" s="121"/>
    </row>
    <row r="2350" spans="1:10" ht="13.2">
      <c r="A2350" s="16" t="s">
        <v>1963</v>
      </c>
      <c r="B2350" s="16">
        <v>22192215</v>
      </c>
      <c r="C2350" s="16">
        <v>350</v>
      </c>
      <c r="D2350" s="19">
        <v>44355</v>
      </c>
      <c r="E2350" s="16" t="s">
        <v>5179</v>
      </c>
      <c r="F2350" s="16">
        <v>35767715</v>
      </c>
      <c r="G2350" s="16" t="s">
        <v>5180</v>
      </c>
      <c r="H2350" s="17">
        <v>11.99</v>
      </c>
      <c r="I2350" s="102">
        <v>2</v>
      </c>
      <c r="J2350" s="121"/>
    </row>
    <row r="2351" spans="1:10" ht="13.2">
      <c r="A2351" s="16" t="s">
        <v>1963</v>
      </c>
      <c r="B2351" s="16">
        <v>22192215</v>
      </c>
      <c r="C2351" s="16">
        <v>1183</v>
      </c>
      <c r="D2351" s="19">
        <v>44407</v>
      </c>
      <c r="E2351" s="16" t="s">
        <v>5179</v>
      </c>
      <c r="F2351" s="16">
        <v>35767715</v>
      </c>
      <c r="G2351" s="16" t="s">
        <v>5180</v>
      </c>
      <c r="H2351" s="17">
        <v>11.99</v>
      </c>
      <c r="I2351" s="102">
        <v>2</v>
      </c>
      <c r="J2351" s="121"/>
    </row>
    <row r="2352" spans="1:10" ht="13.2">
      <c r="A2352" s="16" t="s">
        <v>1963</v>
      </c>
      <c r="B2352" s="16">
        <v>22192215</v>
      </c>
      <c r="C2352" s="16">
        <v>4876</v>
      </c>
      <c r="D2352" s="19">
        <v>44244</v>
      </c>
      <c r="E2352" s="16" t="s">
        <v>5181</v>
      </c>
      <c r="F2352" s="16">
        <v>15447005</v>
      </c>
      <c r="G2352" s="16" t="s">
        <v>5182</v>
      </c>
      <c r="H2352" s="17">
        <v>35</v>
      </c>
      <c r="I2352" s="102">
        <v>2</v>
      </c>
      <c r="J2352" s="121"/>
    </row>
    <row r="2353" spans="1:10" ht="13.2">
      <c r="A2353" s="16" t="s">
        <v>1963</v>
      </c>
      <c r="B2353" s="16">
        <v>22192215</v>
      </c>
      <c r="C2353" s="16">
        <v>46</v>
      </c>
      <c r="D2353" s="19">
        <v>44270</v>
      </c>
      <c r="E2353" s="16" t="s">
        <v>5159</v>
      </c>
      <c r="F2353" s="16">
        <v>52195244</v>
      </c>
      <c r="G2353" s="16" t="s">
        <v>4729</v>
      </c>
      <c r="H2353" s="17">
        <v>28</v>
      </c>
      <c r="I2353" s="102">
        <v>2</v>
      </c>
      <c r="J2353" s="121"/>
    </row>
    <row r="2354" spans="1:10" ht="13.2">
      <c r="A2354" s="16" t="s">
        <v>1963</v>
      </c>
      <c r="B2354" s="16">
        <v>22192215</v>
      </c>
      <c r="C2354" s="16">
        <v>155</v>
      </c>
      <c r="D2354" s="19">
        <v>44428</v>
      </c>
      <c r="E2354" s="16" t="s">
        <v>5159</v>
      </c>
      <c r="F2354" s="16">
        <v>52195244</v>
      </c>
      <c r="G2354" s="16" t="s">
        <v>4729</v>
      </c>
      <c r="H2354" s="17">
        <v>21</v>
      </c>
      <c r="I2354" s="102">
        <v>2</v>
      </c>
      <c r="J2354" s="121"/>
    </row>
    <row r="2355" spans="1:10" ht="13.2">
      <c r="A2355" s="16" t="s">
        <v>1963</v>
      </c>
      <c r="B2355" s="16">
        <v>22192215</v>
      </c>
      <c r="C2355" s="16">
        <v>16</v>
      </c>
      <c r="D2355" s="19">
        <v>44322</v>
      </c>
      <c r="E2355" s="16" t="s">
        <v>5159</v>
      </c>
      <c r="F2355" s="16">
        <v>52195244</v>
      </c>
      <c r="G2355" s="16" t="s">
        <v>4729</v>
      </c>
      <c r="H2355" s="17">
        <v>21</v>
      </c>
      <c r="I2355" s="102">
        <v>2</v>
      </c>
      <c r="J2355" s="121"/>
    </row>
    <row r="2356" spans="1:10" ht="13.2">
      <c r="A2356" s="16" t="s">
        <v>1963</v>
      </c>
      <c r="B2356" s="16">
        <v>22192215</v>
      </c>
      <c r="C2356" s="16">
        <v>38</v>
      </c>
      <c r="D2356" s="19">
        <v>44329</v>
      </c>
      <c r="E2356" s="16" t="s">
        <v>5159</v>
      </c>
      <c r="F2356" s="16">
        <v>52195244</v>
      </c>
      <c r="G2356" s="16" t="s">
        <v>4729</v>
      </c>
      <c r="H2356" s="17">
        <v>14</v>
      </c>
      <c r="I2356" s="102">
        <v>2</v>
      </c>
      <c r="J2356" s="121"/>
    </row>
    <row r="2357" spans="1:10" ht="13.2">
      <c r="A2357" s="16" t="s">
        <v>1963</v>
      </c>
      <c r="B2357" s="16">
        <v>22192215</v>
      </c>
      <c r="C2357" s="16">
        <v>1</v>
      </c>
      <c r="D2357" s="19">
        <v>44319</v>
      </c>
      <c r="E2357" s="16" t="s">
        <v>5159</v>
      </c>
      <c r="F2357" s="16">
        <v>52195244</v>
      </c>
      <c r="G2357" s="16" t="s">
        <v>4729</v>
      </c>
      <c r="H2357" s="17">
        <v>14</v>
      </c>
      <c r="I2357" s="102">
        <v>2</v>
      </c>
      <c r="J2357" s="121"/>
    </row>
    <row r="2358" spans="1:10" ht="13.2">
      <c r="A2358" s="16" t="s">
        <v>1963</v>
      </c>
      <c r="B2358" s="16">
        <v>22192215</v>
      </c>
      <c r="C2358" s="16">
        <v>90</v>
      </c>
      <c r="D2358" s="19">
        <v>44315</v>
      </c>
      <c r="E2358" s="16" t="s">
        <v>5159</v>
      </c>
      <c r="F2358" s="16">
        <v>52195244</v>
      </c>
      <c r="G2358" s="16" t="s">
        <v>4729</v>
      </c>
      <c r="H2358" s="17">
        <v>14</v>
      </c>
      <c r="I2358" s="102">
        <v>2</v>
      </c>
      <c r="J2358" s="121"/>
    </row>
    <row r="2359" spans="1:10" ht="13.2">
      <c r="A2359" s="16" t="s">
        <v>1963</v>
      </c>
      <c r="B2359" s="16">
        <v>22192215</v>
      </c>
      <c r="C2359" s="16">
        <v>53</v>
      </c>
      <c r="D2359" s="19">
        <v>44333</v>
      </c>
      <c r="E2359" s="16" t="s">
        <v>5159</v>
      </c>
      <c r="F2359" s="16">
        <v>52195244</v>
      </c>
      <c r="G2359" s="16" t="s">
        <v>4729</v>
      </c>
      <c r="H2359" s="17">
        <v>14</v>
      </c>
      <c r="I2359" s="102">
        <v>2</v>
      </c>
      <c r="J2359" s="121"/>
    </row>
    <row r="2360" spans="1:10" ht="13.2">
      <c r="A2360" s="16" t="s">
        <v>1963</v>
      </c>
      <c r="B2360" s="16">
        <v>22192215</v>
      </c>
      <c r="C2360" s="16">
        <v>50</v>
      </c>
      <c r="D2360" s="19">
        <v>44271</v>
      </c>
      <c r="E2360" s="16" t="s">
        <v>5159</v>
      </c>
      <c r="F2360" s="16">
        <v>52195244</v>
      </c>
      <c r="G2360" s="16" t="s">
        <v>4729</v>
      </c>
      <c r="H2360" s="17">
        <v>7</v>
      </c>
      <c r="I2360" s="102">
        <v>2</v>
      </c>
      <c r="J2360" s="121"/>
    </row>
    <row r="2361" spans="1:10" ht="13.2">
      <c r="A2361" s="16" t="s">
        <v>1963</v>
      </c>
      <c r="B2361" s="16">
        <v>22192215</v>
      </c>
      <c r="C2361" s="16">
        <v>140521</v>
      </c>
      <c r="D2361" s="19">
        <v>44330</v>
      </c>
      <c r="E2361" s="16" t="s">
        <v>5183</v>
      </c>
      <c r="F2361" s="16">
        <v>50922335</v>
      </c>
      <c r="G2361" s="16" t="s">
        <v>5184</v>
      </c>
      <c r="H2361" s="17">
        <v>10</v>
      </c>
      <c r="I2361" s="102">
        <v>2</v>
      </c>
      <c r="J2361" s="121"/>
    </row>
    <row r="2362" spans="1:10" ht="13.2">
      <c r="A2362" s="16" t="s">
        <v>1963</v>
      </c>
      <c r="B2362" s="16">
        <v>22192215</v>
      </c>
      <c r="C2362" s="16">
        <v>3937</v>
      </c>
      <c r="D2362" s="19">
        <v>44216</v>
      </c>
      <c r="E2362" s="16" t="s">
        <v>5164</v>
      </c>
      <c r="F2362" s="16">
        <v>8136424</v>
      </c>
      <c r="G2362" s="16" t="s">
        <v>5185</v>
      </c>
      <c r="H2362" s="17">
        <v>120.32</v>
      </c>
      <c r="I2362" s="102">
        <v>2</v>
      </c>
      <c r="J2362" s="121"/>
    </row>
    <row r="2363" spans="1:10" ht="13.2">
      <c r="A2363" s="16" t="s">
        <v>1963</v>
      </c>
      <c r="B2363" s="16">
        <v>22192215</v>
      </c>
      <c r="C2363" s="16">
        <v>9580</v>
      </c>
      <c r="D2363" s="19">
        <v>44352</v>
      </c>
      <c r="E2363" s="16" t="s">
        <v>5186</v>
      </c>
      <c r="F2363" s="16">
        <v>0</v>
      </c>
      <c r="G2363" s="16" t="s">
        <v>5187</v>
      </c>
      <c r="H2363" s="17">
        <v>99.9</v>
      </c>
      <c r="I2363" s="102">
        <v>2</v>
      </c>
      <c r="J2363" s="121"/>
    </row>
    <row r="2364" spans="1:10" ht="13.2">
      <c r="A2364" s="16" t="s">
        <v>1963</v>
      </c>
      <c r="B2364" s="16">
        <v>22192215</v>
      </c>
      <c r="C2364" s="16">
        <v>6679</v>
      </c>
      <c r="D2364" s="19">
        <v>44407</v>
      </c>
      <c r="E2364" s="16" t="s">
        <v>5154</v>
      </c>
      <c r="F2364" s="16">
        <v>0</v>
      </c>
      <c r="G2364" s="16" t="s">
        <v>5188</v>
      </c>
      <c r="H2364" s="17">
        <v>19.989999999999998</v>
      </c>
      <c r="I2364" s="102">
        <v>2</v>
      </c>
      <c r="J2364" s="121"/>
    </row>
    <row r="2365" spans="1:10" ht="13.2">
      <c r="A2365" s="16" t="s">
        <v>1963</v>
      </c>
      <c r="B2365" s="16">
        <v>22192215</v>
      </c>
      <c r="C2365" s="16">
        <v>40</v>
      </c>
      <c r="D2365" s="19">
        <v>44364</v>
      </c>
      <c r="E2365" s="16" t="s">
        <v>5144</v>
      </c>
      <c r="F2365" s="16">
        <v>0</v>
      </c>
      <c r="G2365" s="16" t="s">
        <v>5189</v>
      </c>
      <c r="H2365" s="17">
        <v>51.89</v>
      </c>
      <c r="I2365" s="102">
        <v>2</v>
      </c>
      <c r="J2365" s="121"/>
    </row>
    <row r="2366" spans="1:10" ht="13.2">
      <c r="A2366" s="16" t="s">
        <v>1963</v>
      </c>
      <c r="B2366" s="16">
        <v>22192215</v>
      </c>
      <c r="C2366" s="16">
        <v>22762</v>
      </c>
      <c r="D2366" s="19">
        <v>44364</v>
      </c>
      <c r="E2366" s="16" t="s">
        <v>5186</v>
      </c>
      <c r="F2366" s="16">
        <v>0</v>
      </c>
      <c r="G2366" s="16" t="s">
        <v>5190</v>
      </c>
      <c r="H2366" s="17">
        <v>132.22999999999999</v>
      </c>
      <c r="I2366" s="102">
        <v>2</v>
      </c>
      <c r="J2366" s="121"/>
    </row>
    <row r="2367" spans="1:10" ht="13.2">
      <c r="A2367" s="16" t="s">
        <v>1963</v>
      </c>
      <c r="B2367" s="16">
        <v>22192215</v>
      </c>
      <c r="C2367" s="16">
        <v>4601475703</v>
      </c>
      <c r="D2367" s="19">
        <v>44307</v>
      </c>
      <c r="E2367" s="16" t="s">
        <v>5191</v>
      </c>
      <c r="F2367" s="16">
        <v>35956402</v>
      </c>
      <c r="G2367" s="16" t="s">
        <v>4957</v>
      </c>
      <c r="H2367" s="17">
        <v>1267.43</v>
      </c>
      <c r="I2367" s="102">
        <v>2</v>
      </c>
      <c r="J2367" s="121"/>
    </row>
    <row r="2368" spans="1:10" ht="13.2">
      <c r="A2368" s="16" t="s">
        <v>1963</v>
      </c>
      <c r="B2368" s="16">
        <v>22192215</v>
      </c>
      <c r="C2368" s="16">
        <v>687</v>
      </c>
      <c r="D2368" s="19">
        <v>44347</v>
      </c>
      <c r="E2368" s="16" t="s">
        <v>5154</v>
      </c>
      <c r="F2368" s="16">
        <v>0</v>
      </c>
      <c r="G2368" s="16" t="s">
        <v>5192</v>
      </c>
      <c r="H2368" s="17">
        <v>29.74</v>
      </c>
      <c r="I2368" s="102">
        <v>2</v>
      </c>
      <c r="J2368" s="121"/>
    </row>
    <row r="2369" spans="1:10" ht="13.2">
      <c r="A2369" s="16" t="s">
        <v>1963</v>
      </c>
      <c r="B2369" s="16">
        <v>22192215</v>
      </c>
      <c r="C2369" s="16">
        <v>1034</v>
      </c>
      <c r="D2369" s="19">
        <v>44431</v>
      </c>
      <c r="E2369" s="16" t="s">
        <v>5193</v>
      </c>
      <c r="F2369" s="16">
        <v>31744109</v>
      </c>
      <c r="G2369" s="16" t="s">
        <v>1941</v>
      </c>
      <c r="H2369" s="17">
        <v>36</v>
      </c>
      <c r="I2369" s="102">
        <v>2</v>
      </c>
      <c r="J2369" s="121"/>
    </row>
    <row r="2370" spans="1:10" ht="13.2">
      <c r="A2370" s="16" t="s">
        <v>1963</v>
      </c>
      <c r="B2370" s="16">
        <v>22192215</v>
      </c>
      <c r="C2370" s="16">
        <v>2926</v>
      </c>
      <c r="D2370" s="19">
        <v>44431</v>
      </c>
      <c r="E2370" s="16" t="s">
        <v>5194</v>
      </c>
      <c r="F2370" s="16">
        <v>0</v>
      </c>
      <c r="G2370" s="16" t="s">
        <v>5195</v>
      </c>
      <c r="H2370" s="17">
        <v>35.31</v>
      </c>
      <c r="I2370" s="102">
        <v>2</v>
      </c>
      <c r="J2370" s="121"/>
    </row>
    <row r="2371" spans="1:10" ht="13.2">
      <c r="A2371" s="16" t="s">
        <v>1963</v>
      </c>
      <c r="B2371" s="16">
        <v>22192215</v>
      </c>
      <c r="C2371" s="16">
        <v>10106948</v>
      </c>
      <c r="D2371" s="19">
        <v>44364</v>
      </c>
      <c r="E2371" s="16" t="s">
        <v>5196</v>
      </c>
      <c r="F2371" s="16">
        <v>0</v>
      </c>
      <c r="G2371" s="16" t="s">
        <v>5197</v>
      </c>
      <c r="H2371" s="17">
        <v>55.27</v>
      </c>
      <c r="I2371" s="102">
        <v>2</v>
      </c>
      <c r="J2371" s="121"/>
    </row>
    <row r="2372" spans="1:10" ht="13.2">
      <c r="A2372" s="16" t="s">
        <v>1963</v>
      </c>
      <c r="B2372" s="16">
        <v>22192215</v>
      </c>
      <c r="C2372" s="16">
        <v>20921</v>
      </c>
      <c r="D2372" s="19">
        <v>44441</v>
      </c>
      <c r="E2372" s="16" t="s">
        <v>5198</v>
      </c>
      <c r="F2372" s="16">
        <v>0</v>
      </c>
      <c r="G2372" s="16" t="s">
        <v>5199</v>
      </c>
      <c r="H2372" s="17">
        <v>84</v>
      </c>
      <c r="I2372" s="102">
        <v>2</v>
      </c>
      <c r="J2372" s="121"/>
    </row>
    <row r="2373" spans="1:10" ht="13.2">
      <c r="A2373" s="16" t="s">
        <v>1963</v>
      </c>
      <c r="B2373" s="16">
        <v>22192215</v>
      </c>
      <c r="C2373" s="16">
        <v>1021</v>
      </c>
      <c r="D2373" s="19">
        <v>44431</v>
      </c>
      <c r="E2373" s="16" t="s">
        <v>5200</v>
      </c>
      <c r="F2373" s="16">
        <v>31744109</v>
      </c>
      <c r="G2373" s="16" t="s">
        <v>1941</v>
      </c>
      <c r="H2373" s="17">
        <v>36</v>
      </c>
      <c r="I2373" s="102">
        <v>2</v>
      </c>
      <c r="J2373" s="121"/>
    </row>
    <row r="2374" spans="1:10" ht="13.2">
      <c r="A2374" s="16" t="s">
        <v>1963</v>
      </c>
      <c r="B2374" s="16">
        <v>22192215</v>
      </c>
      <c r="C2374" s="16">
        <v>202118002</v>
      </c>
      <c r="D2374" s="19">
        <v>44443</v>
      </c>
      <c r="E2374" s="16" t="s">
        <v>5154</v>
      </c>
      <c r="F2374" s="16">
        <v>47608803</v>
      </c>
      <c r="G2374" s="16" t="s">
        <v>5175</v>
      </c>
      <c r="H2374" s="17">
        <v>22.19</v>
      </c>
      <c r="I2374" s="102">
        <v>2</v>
      </c>
      <c r="J2374" s="121"/>
    </row>
    <row r="2375" spans="1:10" ht="13.2">
      <c r="A2375" s="16" t="s">
        <v>1963</v>
      </c>
      <c r="B2375" s="16">
        <v>22192215</v>
      </c>
      <c r="C2375" s="16">
        <v>7319</v>
      </c>
      <c r="D2375" s="19">
        <v>44434</v>
      </c>
      <c r="E2375" s="16" t="s">
        <v>5164</v>
      </c>
      <c r="F2375" s="16">
        <v>8136424</v>
      </c>
      <c r="G2375" s="16" t="s">
        <v>5185</v>
      </c>
      <c r="H2375" s="17">
        <v>104.26</v>
      </c>
      <c r="I2375" s="102">
        <v>2</v>
      </c>
      <c r="J2375" s="121"/>
    </row>
    <row r="2376" spans="1:10" ht="13.2">
      <c r="A2376" s="16" t="s">
        <v>1963</v>
      </c>
      <c r="B2376" s="16">
        <v>22192215</v>
      </c>
      <c r="C2376" s="16">
        <v>206153</v>
      </c>
      <c r="D2376" s="19">
        <v>44445</v>
      </c>
      <c r="E2376" s="16" t="s">
        <v>5174</v>
      </c>
      <c r="F2376" s="16">
        <v>51633761</v>
      </c>
      <c r="G2376" s="16" t="s">
        <v>5168</v>
      </c>
      <c r="H2376" s="17">
        <v>82.5</v>
      </c>
      <c r="I2376" s="102">
        <v>2</v>
      </c>
      <c r="J2376" s="121"/>
    </row>
    <row r="2377" spans="1:10" ht="13.2">
      <c r="A2377" s="16" t="s">
        <v>1963</v>
      </c>
      <c r="B2377" s="16">
        <v>22192215</v>
      </c>
      <c r="C2377" s="16">
        <v>206197</v>
      </c>
      <c r="D2377" s="19">
        <v>44445</v>
      </c>
      <c r="E2377" s="16" t="s">
        <v>5154</v>
      </c>
      <c r="F2377" s="16">
        <v>51633761</v>
      </c>
      <c r="G2377" s="16" t="s">
        <v>5168</v>
      </c>
      <c r="H2377" s="17">
        <v>33.5</v>
      </c>
      <c r="I2377" s="102">
        <v>2</v>
      </c>
      <c r="J2377" s="121"/>
    </row>
    <row r="2378" spans="1:10" ht="13.2">
      <c r="A2378" s="16" t="s">
        <v>1963</v>
      </c>
      <c r="B2378" s="16">
        <v>22192215</v>
      </c>
      <c r="C2378" s="16"/>
      <c r="D2378" s="19"/>
      <c r="E2378" s="16"/>
      <c r="F2378" s="16"/>
      <c r="G2378" s="16"/>
      <c r="H2378" s="17"/>
      <c r="I2378" s="102">
        <v>2</v>
      </c>
      <c r="J2378" s="121"/>
    </row>
    <row r="2379" spans="1:10" ht="13.2">
      <c r="A2379" s="16" t="s">
        <v>1963</v>
      </c>
      <c r="B2379" s="16">
        <v>22192215</v>
      </c>
      <c r="C2379" s="16">
        <v>32</v>
      </c>
      <c r="D2379" s="19">
        <v>44448</v>
      </c>
      <c r="E2379" s="16" t="s">
        <v>5159</v>
      </c>
      <c r="F2379" s="16">
        <v>52195244</v>
      </c>
      <c r="G2379" s="16" t="s">
        <v>4729</v>
      </c>
      <c r="H2379" s="17">
        <v>21</v>
      </c>
      <c r="I2379" s="102">
        <v>2</v>
      </c>
      <c r="J2379" s="121"/>
    </row>
    <row r="2380" spans="1:10" ht="13.2">
      <c r="A2380" s="16" t="s">
        <v>1963</v>
      </c>
      <c r="B2380" s="16">
        <v>22192215</v>
      </c>
      <c r="C2380" s="16">
        <v>202118002</v>
      </c>
      <c r="D2380" s="19">
        <v>44446</v>
      </c>
      <c r="E2380" s="16" t="s">
        <v>5154</v>
      </c>
      <c r="F2380" s="16">
        <v>47608803</v>
      </c>
      <c r="G2380" s="16" t="s">
        <v>5175</v>
      </c>
      <c r="H2380" s="17">
        <v>22.19</v>
      </c>
      <c r="I2380" s="102">
        <v>2</v>
      </c>
      <c r="J2380" s="121"/>
    </row>
    <row r="2381" spans="1:10" ht="13.2">
      <c r="A2381" s="16" t="s">
        <v>1963</v>
      </c>
      <c r="B2381" s="16">
        <v>22192215</v>
      </c>
      <c r="C2381" s="16">
        <v>1002846931</v>
      </c>
      <c r="D2381" s="19">
        <v>44468</v>
      </c>
      <c r="E2381" s="16" t="s">
        <v>5201</v>
      </c>
      <c r="F2381" s="16">
        <v>0</v>
      </c>
      <c r="G2381" s="16" t="s">
        <v>5202</v>
      </c>
      <c r="H2381" s="17">
        <v>132.4</v>
      </c>
      <c r="I2381" s="102">
        <v>2</v>
      </c>
      <c r="J2381" s="121"/>
    </row>
    <row r="2382" spans="1:10" ht="13.2">
      <c r="A2382" s="16" t="s">
        <v>1963</v>
      </c>
      <c r="B2382" s="16">
        <v>22192215</v>
      </c>
      <c r="C2382" s="16">
        <v>18</v>
      </c>
      <c r="D2382" s="19">
        <v>44473</v>
      </c>
      <c r="E2382" s="16" t="s">
        <v>5159</v>
      </c>
      <c r="F2382" s="16">
        <v>52195244</v>
      </c>
      <c r="G2382" s="16" t="s">
        <v>4729</v>
      </c>
      <c r="H2382" s="17">
        <v>21</v>
      </c>
      <c r="I2382" s="102">
        <v>2</v>
      </c>
      <c r="J2382" s="121"/>
    </row>
    <row r="2383" spans="1:10" ht="13.2">
      <c r="A2383" s="16" t="s">
        <v>1963</v>
      </c>
      <c r="B2383" s="16">
        <v>22192215</v>
      </c>
      <c r="C2383" s="16">
        <v>21100400135</v>
      </c>
      <c r="D2383" s="19">
        <v>44473</v>
      </c>
      <c r="E2383" s="16" t="s">
        <v>5186</v>
      </c>
      <c r="F2383" s="16">
        <v>53706790</v>
      </c>
      <c r="G2383" s="16" t="s">
        <v>5203</v>
      </c>
      <c r="H2383" s="17">
        <f>149.99-141.18</f>
        <v>8.8100000000000023</v>
      </c>
      <c r="I2383" s="102">
        <v>2</v>
      </c>
      <c r="J2383" s="121"/>
    </row>
    <row r="2384" spans="1:10" ht="13.2">
      <c r="A2384" s="16" t="s">
        <v>1963</v>
      </c>
      <c r="B2384" s="16">
        <v>22192215</v>
      </c>
      <c r="C2384" s="16">
        <v>1</v>
      </c>
      <c r="D2384" s="19">
        <v>44473</v>
      </c>
      <c r="E2384" s="16" t="s">
        <v>5161</v>
      </c>
      <c r="F2384" s="16">
        <v>50060091</v>
      </c>
      <c r="G2384" s="16" t="s">
        <v>5204</v>
      </c>
      <c r="H2384" s="17">
        <v>30</v>
      </c>
      <c r="I2384" s="102">
        <v>2</v>
      </c>
      <c r="J2384" s="121"/>
    </row>
    <row r="2385" spans="1:10" ht="13.2">
      <c r="A2385" s="16" t="s">
        <v>1963</v>
      </c>
      <c r="B2385" s="16">
        <v>22192216</v>
      </c>
      <c r="C2385" s="16">
        <v>21002</v>
      </c>
      <c r="D2385" s="19">
        <v>44201</v>
      </c>
      <c r="E2385" s="16" t="s">
        <v>5205</v>
      </c>
      <c r="F2385" s="16">
        <v>51703092</v>
      </c>
      <c r="G2385" s="16" t="s">
        <v>5163</v>
      </c>
      <c r="H2385" s="17">
        <v>90</v>
      </c>
      <c r="I2385" s="102">
        <v>2</v>
      </c>
      <c r="J2385" s="121"/>
    </row>
    <row r="2386" spans="1:10" ht="13.2">
      <c r="A2386" s="16" t="s">
        <v>1963</v>
      </c>
      <c r="B2386" s="16">
        <v>22192216</v>
      </c>
      <c r="C2386" s="16">
        <v>2259546</v>
      </c>
      <c r="D2386" s="19">
        <v>44202</v>
      </c>
      <c r="E2386" s="16" t="s">
        <v>5206</v>
      </c>
      <c r="F2386" s="16">
        <v>11111111</v>
      </c>
      <c r="G2386" s="16" t="s">
        <v>2553</v>
      </c>
      <c r="H2386" s="17">
        <v>244.66</v>
      </c>
      <c r="I2386" s="102">
        <v>2</v>
      </c>
      <c r="J2386" s="121"/>
    </row>
    <row r="2387" spans="1:10" ht="13.2">
      <c r="A2387" s="16" t="s">
        <v>1963</v>
      </c>
      <c r="B2387" s="16">
        <v>22192216</v>
      </c>
      <c r="C2387" s="16">
        <v>262</v>
      </c>
      <c r="D2387" s="19">
        <v>44211</v>
      </c>
      <c r="E2387" s="16" t="s">
        <v>5207</v>
      </c>
      <c r="F2387" s="16">
        <v>36746550</v>
      </c>
      <c r="G2387" s="16" t="s">
        <v>2797</v>
      </c>
      <c r="H2387" s="17">
        <v>310</v>
      </c>
      <c r="I2387" s="102">
        <v>2</v>
      </c>
      <c r="J2387" s="121"/>
    </row>
    <row r="2388" spans="1:10" ht="13.2">
      <c r="A2388" s="16" t="s">
        <v>1963</v>
      </c>
      <c r="B2388" s="16">
        <v>22192216</v>
      </c>
      <c r="C2388" s="16">
        <v>387</v>
      </c>
      <c r="D2388" s="19">
        <v>44265</v>
      </c>
      <c r="E2388" s="16" t="s">
        <v>5208</v>
      </c>
      <c r="F2388" s="16">
        <v>36746550</v>
      </c>
      <c r="G2388" s="16" t="s">
        <v>2797</v>
      </c>
      <c r="H2388" s="17">
        <v>99</v>
      </c>
      <c r="I2388" s="102">
        <v>2</v>
      </c>
      <c r="J2388" s="121"/>
    </row>
    <row r="2389" spans="1:10" ht="13.2">
      <c r="A2389" s="16" t="s">
        <v>1963</v>
      </c>
      <c r="B2389" s="16">
        <v>22192216</v>
      </c>
      <c r="C2389" s="16">
        <v>388</v>
      </c>
      <c r="D2389" s="19">
        <v>44265</v>
      </c>
      <c r="E2389" s="16" t="s">
        <v>5209</v>
      </c>
      <c r="F2389" s="16">
        <v>36746550</v>
      </c>
      <c r="G2389" s="16" t="s">
        <v>2797</v>
      </c>
      <c r="H2389" s="17">
        <v>100</v>
      </c>
      <c r="I2389" s="102">
        <v>2</v>
      </c>
      <c r="J2389" s="121"/>
    </row>
    <row r="2390" spans="1:10" ht="13.2">
      <c r="A2390" s="16" t="s">
        <v>1963</v>
      </c>
      <c r="B2390" s="16">
        <v>22192216</v>
      </c>
      <c r="C2390" s="16">
        <v>476</v>
      </c>
      <c r="D2390" s="19">
        <v>44302</v>
      </c>
      <c r="E2390" s="16" t="s">
        <v>5209</v>
      </c>
      <c r="F2390" s="16">
        <v>37746550</v>
      </c>
      <c r="G2390" s="16" t="s">
        <v>2797</v>
      </c>
      <c r="H2390" s="17">
        <v>350</v>
      </c>
      <c r="I2390" s="102">
        <v>2</v>
      </c>
      <c r="J2390" s="121"/>
    </row>
    <row r="2391" spans="1:10" ht="13.2">
      <c r="A2391" s="16" t="s">
        <v>1963</v>
      </c>
      <c r="B2391" s="16">
        <v>22192216</v>
      </c>
      <c r="C2391" s="16">
        <v>617</v>
      </c>
      <c r="D2391" s="19">
        <v>44312</v>
      </c>
      <c r="E2391" s="16" t="s">
        <v>5210</v>
      </c>
      <c r="F2391" s="16">
        <v>44156979</v>
      </c>
      <c r="G2391" s="16" t="s">
        <v>3543</v>
      </c>
      <c r="H2391" s="17">
        <v>87.95</v>
      </c>
      <c r="I2391" s="102">
        <v>2</v>
      </c>
      <c r="J2391" s="121"/>
    </row>
    <row r="2392" spans="1:10" ht="13.2">
      <c r="A2392" s="16" t="s">
        <v>1963</v>
      </c>
      <c r="B2392" s="16">
        <v>22192216</v>
      </c>
      <c r="C2392" s="16">
        <v>791</v>
      </c>
      <c r="D2392" s="19">
        <v>44350</v>
      </c>
      <c r="E2392" s="16" t="s">
        <v>5209</v>
      </c>
      <c r="F2392" s="16">
        <v>36746550</v>
      </c>
      <c r="G2392" s="16" t="s">
        <v>2797</v>
      </c>
      <c r="H2392" s="17">
        <v>70</v>
      </c>
      <c r="I2392" s="102">
        <v>2</v>
      </c>
      <c r="J2392" s="121"/>
    </row>
    <row r="2393" spans="1:10" ht="13.2">
      <c r="A2393" s="16" t="s">
        <v>1963</v>
      </c>
      <c r="B2393" s="16">
        <v>22192216</v>
      </c>
      <c r="C2393" s="16">
        <v>2021013</v>
      </c>
      <c r="D2393" s="19">
        <v>44357</v>
      </c>
      <c r="E2393" s="16" t="s">
        <v>5209</v>
      </c>
      <c r="F2393" s="16">
        <v>51845571</v>
      </c>
      <c r="G2393" s="16" t="s">
        <v>3209</v>
      </c>
      <c r="H2393" s="17">
        <v>235</v>
      </c>
      <c r="I2393" s="102">
        <v>2</v>
      </c>
      <c r="J2393" s="121"/>
    </row>
    <row r="2394" spans="1:10" ht="13.2">
      <c r="A2394" s="16" t="s">
        <v>1963</v>
      </c>
      <c r="B2394" s="16">
        <v>22192216</v>
      </c>
      <c r="C2394" s="16">
        <v>481</v>
      </c>
      <c r="D2394" s="19">
        <v>44359</v>
      </c>
      <c r="E2394" s="16" t="s">
        <v>5206</v>
      </c>
      <c r="F2394" s="16">
        <v>36188271</v>
      </c>
      <c r="G2394" s="16" t="s">
        <v>5211</v>
      </c>
      <c r="H2394" s="17">
        <v>97.49</v>
      </c>
      <c r="I2394" s="102">
        <v>2</v>
      </c>
      <c r="J2394" s="121"/>
    </row>
    <row r="2395" spans="1:10" ht="13.2">
      <c r="A2395" s="16" t="s">
        <v>1963</v>
      </c>
      <c r="B2395" s="16">
        <v>22192216</v>
      </c>
      <c r="C2395" s="16">
        <v>482</v>
      </c>
      <c r="D2395" s="19">
        <v>44359</v>
      </c>
      <c r="E2395" s="16" t="s">
        <v>5206</v>
      </c>
      <c r="F2395" s="16">
        <v>36188271</v>
      </c>
      <c r="G2395" s="16" t="s">
        <v>5211</v>
      </c>
      <c r="H2395" s="17">
        <v>62</v>
      </c>
      <c r="I2395" s="102">
        <v>2</v>
      </c>
      <c r="J2395" s="121"/>
    </row>
    <row r="2396" spans="1:10" ht="13.2">
      <c r="A2396" s="16" t="s">
        <v>1963</v>
      </c>
      <c r="B2396" s="16">
        <v>22192216</v>
      </c>
      <c r="C2396" s="16">
        <v>932</v>
      </c>
      <c r="D2396" s="19">
        <v>44371</v>
      </c>
      <c r="E2396" s="16" t="s">
        <v>5209</v>
      </c>
      <c r="F2396" s="16">
        <v>36746550</v>
      </c>
      <c r="G2396" s="16" t="s">
        <v>2797</v>
      </c>
      <c r="H2396" s="17">
        <v>60</v>
      </c>
      <c r="I2396" s="102">
        <v>2</v>
      </c>
      <c r="J2396" s="121"/>
    </row>
    <row r="2397" spans="1:10" ht="13.2">
      <c r="A2397" s="16" t="s">
        <v>1963</v>
      </c>
      <c r="B2397" s="16">
        <v>22192216</v>
      </c>
      <c r="C2397" s="16">
        <v>2368275</v>
      </c>
      <c r="D2397" s="19">
        <v>44371</v>
      </c>
      <c r="E2397" s="16" t="s">
        <v>4514</v>
      </c>
      <c r="F2397" s="16">
        <v>11111111</v>
      </c>
      <c r="G2397" s="16" t="s">
        <v>2553</v>
      </c>
      <c r="H2397" s="17">
        <v>316.79000000000002</v>
      </c>
      <c r="I2397" s="102">
        <v>2</v>
      </c>
      <c r="J2397" s="121"/>
    </row>
    <row r="2398" spans="1:10" ht="13.2">
      <c r="A2398" s="16" t="s">
        <v>1963</v>
      </c>
      <c r="B2398" s="16">
        <v>22192216</v>
      </c>
      <c r="C2398" s="16">
        <v>994</v>
      </c>
      <c r="D2398" s="19">
        <v>44379</v>
      </c>
      <c r="E2398" s="16" t="s">
        <v>5209</v>
      </c>
      <c r="F2398" s="16">
        <v>36746550</v>
      </c>
      <c r="G2398" s="16" t="s">
        <v>2797</v>
      </c>
      <c r="H2398" s="17">
        <v>260</v>
      </c>
      <c r="I2398" s="102">
        <v>2</v>
      </c>
      <c r="J2398" s="121"/>
    </row>
    <row r="2399" spans="1:10" ht="13.2">
      <c r="A2399" s="16" t="s">
        <v>1963</v>
      </c>
      <c r="B2399" s="16">
        <v>22192216</v>
      </c>
      <c r="C2399" s="16">
        <v>0</v>
      </c>
      <c r="D2399" s="19">
        <v>44380</v>
      </c>
      <c r="E2399" s="16" t="s">
        <v>5212</v>
      </c>
      <c r="F2399" s="16">
        <v>51286971</v>
      </c>
      <c r="G2399" s="16" t="s">
        <v>5213</v>
      </c>
      <c r="H2399" s="17">
        <v>36</v>
      </c>
      <c r="I2399" s="102">
        <v>2</v>
      </c>
      <c r="J2399" s="121"/>
    </row>
    <row r="2400" spans="1:10" ht="13.2">
      <c r="A2400" s="16" t="s">
        <v>1963</v>
      </c>
      <c r="B2400" s="16">
        <v>22192216</v>
      </c>
      <c r="C2400" s="16">
        <v>177</v>
      </c>
      <c r="D2400" s="19">
        <v>44380</v>
      </c>
      <c r="E2400" s="16" t="s">
        <v>5214</v>
      </c>
      <c r="F2400" s="16">
        <v>43825761</v>
      </c>
      <c r="G2400" s="16" t="s">
        <v>5215</v>
      </c>
      <c r="H2400" s="17">
        <v>237</v>
      </c>
      <c r="I2400" s="102">
        <v>2</v>
      </c>
      <c r="J2400" s="121"/>
    </row>
    <row r="2401" spans="1:10" ht="13.2">
      <c r="A2401" s="16" t="s">
        <v>1963</v>
      </c>
      <c r="B2401" s="16">
        <v>22192216</v>
      </c>
      <c r="C2401" s="16">
        <v>188</v>
      </c>
      <c r="D2401" s="19">
        <v>44382</v>
      </c>
      <c r="E2401" s="16" t="s">
        <v>5216</v>
      </c>
      <c r="F2401" s="16">
        <v>43825761</v>
      </c>
      <c r="G2401" s="16" t="s">
        <v>5215</v>
      </c>
      <c r="H2401" s="17">
        <v>118.5</v>
      </c>
      <c r="I2401" s="102">
        <v>2</v>
      </c>
      <c r="J2401" s="121"/>
    </row>
    <row r="2402" spans="1:10" ht="13.2">
      <c r="A2402" s="16" t="s">
        <v>1963</v>
      </c>
      <c r="B2402" s="16">
        <v>22192216</v>
      </c>
      <c r="C2402" s="16">
        <v>196</v>
      </c>
      <c r="D2402" s="19">
        <v>44383</v>
      </c>
      <c r="E2402" s="16" t="s">
        <v>5216</v>
      </c>
      <c r="F2402" s="16">
        <v>43825761</v>
      </c>
      <c r="G2402" s="16" t="s">
        <v>5215</v>
      </c>
      <c r="H2402" s="17">
        <v>118.5</v>
      </c>
      <c r="I2402" s="102">
        <v>2</v>
      </c>
      <c r="J2402" s="121"/>
    </row>
    <row r="2403" spans="1:10" ht="13.2">
      <c r="A2403" s="16" t="s">
        <v>1963</v>
      </c>
      <c r="B2403" s="16">
        <v>22192216</v>
      </c>
      <c r="C2403" s="16">
        <v>1125</v>
      </c>
      <c r="D2403" s="19">
        <v>44399</v>
      </c>
      <c r="E2403" s="16" t="s">
        <v>5209</v>
      </c>
      <c r="F2403" s="16">
        <v>36746550</v>
      </c>
      <c r="G2403" s="16" t="s">
        <v>2797</v>
      </c>
      <c r="H2403" s="17">
        <v>170</v>
      </c>
      <c r="I2403" s="102">
        <v>2</v>
      </c>
      <c r="J2403" s="121"/>
    </row>
    <row r="2404" spans="1:10" ht="13.2">
      <c r="A2404" s="16" t="s">
        <v>1963</v>
      </c>
      <c r="B2404" s="16">
        <v>22192216</v>
      </c>
      <c r="C2404" s="16">
        <v>4623</v>
      </c>
      <c r="D2404" s="19">
        <v>44406</v>
      </c>
      <c r="E2404" s="16" t="s">
        <v>5209</v>
      </c>
      <c r="F2404" s="16">
        <v>44156979</v>
      </c>
      <c r="G2404" s="16" t="s">
        <v>3543</v>
      </c>
      <c r="H2404" s="17">
        <v>31.8</v>
      </c>
      <c r="I2404" s="102">
        <v>2</v>
      </c>
      <c r="J2404" s="121"/>
    </row>
    <row r="2405" spans="1:10" ht="13.2">
      <c r="A2405" s="16" t="s">
        <v>1963</v>
      </c>
      <c r="B2405" s="16">
        <v>22192216</v>
      </c>
      <c r="C2405" s="16">
        <v>1226</v>
      </c>
      <c r="D2405" s="19">
        <v>44413</v>
      </c>
      <c r="E2405" s="16" t="s">
        <v>5209</v>
      </c>
      <c r="F2405" s="16">
        <v>36746550</v>
      </c>
      <c r="G2405" s="16" t="s">
        <v>2797</v>
      </c>
      <c r="H2405" s="17">
        <v>85</v>
      </c>
      <c r="I2405" s="102">
        <v>2</v>
      </c>
      <c r="J2405" s="121"/>
    </row>
    <row r="2406" spans="1:10" ht="13.2">
      <c r="A2406" s="16" t="s">
        <v>1963</v>
      </c>
      <c r="B2406" s="16">
        <v>22192216</v>
      </c>
      <c r="C2406" s="16">
        <v>1100879170</v>
      </c>
      <c r="D2406" s="19">
        <v>44417</v>
      </c>
      <c r="E2406" s="16" t="s">
        <v>5206</v>
      </c>
      <c r="F2406" s="16">
        <v>11111111</v>
      </c>
      <c r="G2406" s="16" t="s">
        <v>5217</v>
      </c>
      <c r="H2406" s="17">
        <v>177.9</v>
      </c>
      <c r="I2406" s="102">
        <v>2</v>
      </c>
      <c r="J2406" s="121"/>
    </row>
    <row r="2407" spans="1:10" ht="13.2">
      <c r="A2407" s="16" t="s">
        <v>1963</v>
      </c>
      <c r="B2407" s="16">
        <v>22192216</v>
      </c>
      <c r="C2407" s="16">
        <v>2397150</v>
      </c>
      <c r="D2407" s="19">
        <v>44418</v>
      </c>
      <c r="E2407" s="16" t="s">
        <v>5210</v>
      </c>
      <c r="F2407" s="16">
        <v>11111111</v>
      </c>
      <c r="G2407" s="16" t="s">
        <v>2553</v>
      </c>
      <c r="H2407" s="17">
        <v>99.6</v>
      </c>
      <c r="I2407" s="102">
        <v>2</v>
      </c>
      <c r="J2407" s="121"/>
    </row>
    <row r="2408" spans="1:10" ht="13.2">
      <c r="A2408" s="16" t="s">
        <v>1963</v>
      </c>
      <c r="B2408" s="16">
        <v>22192216</v>
      </c>
      <c r="C2408" s="16">
        <v>534</v>
      </c>
      <c r="D2408" s="19">
        <v>44419</v>
      </c>
      <c r="E2408" s="16" t="s">
        <v>5210</v>
      </c>
      <c r="F2408" s="16">
        <v>44156979</v>
      </c>
      <c r="G2408" s="16" t="s">
        <v>3543</v>
      </c>
      <c r="H2408" s="17">
        <v>15.89</v>
      </c>
      <c r="I2408" s="102">
        <v>2</v>
      </c>
      <c r="J2408" s="121"/>
    </row>
    <row r="2409" spans="1:10" ht="13.2">
      <c r="A2409" s="16" t="s">
        <v>1963</v>
      </c>
      <c r="B2409" s="16">
        <v>22192216</v>
      </c>
      <c r="C2409" s="16">
        <v>1297</v>
      </c>
      <c r="D2409" s="19">
        <v>44421</v>
      </c>
      <c r="E2409" s="16" t="s">
        <v>5218</v>
      </c>
      <c r="F2409" s="16">
        <v>36746550</v>
      </c>
      <c r="G2409" s="16" t="s">
        <v>2797</v>
      </c>
      <c r="H2409" s="17">
        <v>15</v>
      </c>
      <c r="I2409" s="102">
        <v>2</v>
      </c>
      <c r="J2409" s="121"/>
    </row>
    <row r="2410" spans="1:10" ht="20.399999999999999">
      <c r="A2410" s="16" t="s">
        <v>1963</v>
      </c>
      <c r="B2410" s="16">
        <v>22192216</v>
      </c>
      <c r="C2410" s="16">
        <v>202110102</v>
      </c>
      <c r="D2410" s="19">
        <v>44434</v>
      </c>
      <c r="E2410" s="16" t="s">
        <v>5219</v>
      </c>
      <c r="F2410" s="16">
        <v>53442075</v>
      </c>
      <c r="G2410" s="16" t="s">
        <v>5220</v>
      </c>
      <c r="H2410" s="17">
        <v>306</v>
      </c>
      <c r="I2410" s="102">
        <v>2</v>
      </c>
      <c r="J2410" s="121"/>
    </row>
    <row r="2411" spans="1:10" ht="13.2">
      <c r="A2411" s="16" t="s">
        <v>1963</v>
      </c>
      <c r="B2411" s="16">
        <v>22192216</v>
      </c>
      <c r="C2411" s="16">
        <v>9</v>
      </c>
      <c r="D2411" s="19">
        <v>44442</v>
      </c>
      <c r="E2411" s="16" t="s">
        <v>5170</v>
      </c>
      <c r="F2411" s="16">
        <v>11111111</v>
      </c>
      <c r="G2411" s="16" t="s">
        <v>2328</v>
      </c>
      <c r="H2411" s="17">
        <v>40</v>
      </c>
      <c r="I2411" s="102">
        <v>2</v>
      </c>
      <c r="J2411" s="121"/>
    </row>
    <row r="2412" spans="1:10" ht="13.2">
      <c r="A2412" s="16" t="s">
        <v>1963</v>
      </c>
      <c r="B2412" s="16">
        <v>22192216</v>
      </c>
      <c r="C2412" s="16">
        <v>1</v>
      </c>
      <c r="D2412" s="19">
        <v>44445</v>
      </c>
      <c r="E2412" s="16" t="s">
        <v>5170</v>
      </c>
      <c r="F2412" s="16">
        <v>53358899</v>
      </c>
      <c r="G2412" s="16" t="s">
        <v>5171</v>
      </c>
      <c r="H2412" s="17">
        <v>25</v>
      </c>
      <c r="I2412" s="102">
        <v>2</v>
      </c>
      <c r="J2412" s="121"/>
    </row>
    <row r="2413" spans="1:10" ht="13.2">
      <c r="A2413" s="16" t="s">
        <v>1963</v>
      </c>
      <c r="B2413" s="16">
        <v>22192216</v>
      </c>
      <c r="C2413" s="16">
        <v>27</v>
      </c>
      <c r="D2413" s="19">
        <v>44448</v>
      </c>
      <c r="E2413" s="16" t="s">
        <v>5170</v>
      </c>
      <c r="F2413" s="16">
        <v>11111111</v>
      </c>
      <c r="G2413" s="16" t="s">
        <v>2328</v>
      </c>
      <c r="H2413" s="17">
        <v>40</v>
      </c>
      <c r="I2413" s="102">
        <v>2</v>
      </c>
      <c r="J2413" s="121"/>
    </row>
    <row r="2414" spans="1:10" ht="13.2">
      <c r="A2414" s="16" t="s">
        <v>1963</v>
      </c>
      <c r="B2414" s="16">
        <v>22192216</v>
      </c>
      <c r="C2414" s="16">
        <v>1506</v>
      </c>
      <c r="D2414" s="19">
        <v>44449</v>
      </c>
      <c r="E2414" s="16" t="s">
        <v>5209</v>
      </c>
      <c r="F2414" s="16">
        <v>36746550</v>
      </c>
      <c r="G2414" s="16" t="s">
        <v>2797</v>
      </c>
      <c r="H2414" s="17">
        <v>255</v>
      </c>
      <c r="I2414" s="102">
        <v>2</v>
      </c>
      <c r="J2414" s="121"/>
    </row>
    <row r="2415" spans="1:10" ht="13.2">
      <c r="A2415" s="16" t="s">
        <v>1963</v>
      </c>
      <c r="B2415" s="16">
        <v>22192216</v>
      </c>
      <c r="C2415" s="16">
        <v>1101090755</v>
      </c>
      <c r="D2415" s="19">
        <v>44462</v>
      </c>
      <c r="E2415" s="16" t="s">
        <v>5206</v>
      </c>
      <c r="F2415" s="16">
        <v>11111111</v>
      </c>
      <c r="G2415" s="16" t="s">
        <v>5217</v>
      </c>
      <c r="H2415" s="17">
        <v>189.34</v>
      </c>
      <c r="I2415" s="102">
        <v>2</v>
      </c>
      <c r="J2415" s="121"/>
    </row>
    <row r="2416" spans="1:10" ht="13.2">
      <c r="A2416" s="16" t="s">
        <v>1963</v>
      </c>
      <c r="B2416" s="16">
        <v>22192216</v>
      </c>
      <c r="C2416" s="16">
        <v>3491</v>
      </c>
      <c r="D2416" s="19">
        <v>44466</v>
      </c>
      <c r="E2416" s="16" t="s">
        <v>5221</v>
      </c>
      <c r="F2416" s="16">
        <v>36841676</v>
      </c>
      <c r="G2416" s="16" t="s">
        <v>4892</v>
      </c>
      <c r="H2416" s="17">
        <v>85</v>
      </c>
      <c r="I2416" s="102">
        <v>2</v>
      </c>
      <c r="J2416" s="121"/>
    </row>
    <row r="2417" spans="1:10" ht="13.2">
      <c r="A2417" s="16" t="s">
        <v>1963</v>
      </c>
      <c r="B2417" s="16">
        <v>22192216</v>
      </c>
      <c r="C2417" s="16">
        <v>78</v>
      </c>
      <c r="D2417" s="19">
        <v>44481</v>
      </c>
      <c r="E2417" s="16" t="s">
        <v>5170</v>
      </c>
      <c r="F2417" s="16">
        <v>52082016</v>
      </c>
      <c r="G2417" s="16" t="s">
        <v>5222</v>
      </c>
      <c r="H2417" s="17">
        <v>40</v>
      </c>
      <c r="I2417" s="102">
        <v>2</v>
      </c>
      <c r="J2417" s="121"/>
    </row>
    <row r="2418" spans="1:10" ht="13.2">
      <c r="A2418" s="16" t="s">
        <v>1963</v>
      </c>
      <c r="B2418" s="16">
        <v>22192216</v>
      </c>
      <c r="C2418" s="16">
        <v>89</v>
      </c>
      <c r="D2418" s="19">
        <v>44482</v>
      </c>
      <c r="E2418" s="16" t="s">
        <v>5223</v>
      </c>
      <c r="F2418" s="16">
        <v>52082016</v>
      </c>
      <c r="G2418" s="16" t="s">
        <v>5222</v>
      </c>
      <c r="H2418" s="17">
        <v>220</v>
      </c>
      <c r="I2418" s="102">
        <v>2</v>
      </c>
      <c r="J2418" s="121"/>
    </row>
    <row r="2419" spans="1:10" ht="13.2">
      <c r="A2419" s="16" t="s">
        <v>1963</v>
      </c>
      <c r="B2419" s="16">
        <v>22192216</v>
      </c>
      <c r="C2419" s="16">
        <v>178</v>
      </c>
      <c r="D2419" s="19">
        <v>44497</v>
      </c>
      <c r="E2419" s="16" t="s">
        <v>5224</v>
      </c>
      <c r="F2419" s="16">
        <v>52082016</v>
      </c>
      <c r="G2419" s="16" t="s">
        <v>5222</v>
      </c>
      <c r="H2419" s="17">
        <v>250</v>
      </c>
      <c r="I2419" s="102">
        <v>2</v>
      </c>
      <c r="J2419" s="121"/>
    </row>
    <row r="2420" spans="1:10" ht="13.2">
      <c r="A2420" s="16" t="s">
        <v>1963</v>
      </c>
      <c r="B2420" s="16">
        <v>22192216</v>
      </c>
      <c r="C2420" s="16">
        <v>1464</v>
      </c>
      <c r="D2420" s="19">
        <v>44499</v>
      </c>
      <c r="E2420" s="16" t="s">
        <v>5209</v>
      </c>
      <c r="F2420" s="16">
        <v>51887819</v>
      </c>
      <c r="G2420" s="16" t="s">
        <v>4096</v>
      </c>
      <c r="H2420" s="17">
        <v>24.99</v>
      </c>
      <c r="I2420" s="102">
        <v>2</v>
      </c>
      <c r="J2420" s="121"/>
    </row>
    <row r="2421" spans="1:10" ht="13.2">
      <c r="A2421" s="16" t="s">
        <v>1963</v>
      </c>
      <c r="B2421" s="16">
        <v>22192216</v>
      </c>
      <c r="C2421" s="16">
        <v>2190096775</v>
      </c>
      <c r="D2421" s="19">
        <v>44499</v>
      </c>
      <c r="E2421" s="16" t="s">
        <v>5210</v>
      </c>
      <c r="F2421" s="16">
        <v>51887819</v>
      </c>
      <c r="G2421" s="16" t="s">
        <v>4096</v>
      </c>
      <c r="H2421" s="17">
        <f>51.45-14.86</f>
        <v>36.590000000000003</v>
      </c>
      <c r="I2421" s="102">
        <v>2</v>
      </c>
      <c r="J2421" s="121"/>
    </row>
    <row r="2422" spans="1:10" ht="13.2">
      <c r="A2422" s="16" t="s">
        <v>1963</v>
      </c>
      <c r="B2422" s="16">
        <v>22192217</v>
      </c>
      <c r="C2422" s="16">
        <v>11072021</v>
      </c>
      <c r="D2422" s="19">
        <v>44388</v>
      </c>
      <c r="E2422" s="16" t="s">
        <v>5225</v>
      </c>
      <c r="F2422" s="16">
        <v>0</v>
      </c>
      <c r="G2422" s="16" t="s">
        <v>5226</v>
      </c>
      <c r="H2422" s="17">
        <v>36</v>
      </c>
      <c r="I2422" s="102">
        <v>2</v>
      </c>
      <c r="J2422" s="121"/>
    </row>
    <row r="2423" spans="1:10" ht="20.399999999999999">
      <c r="A2423" s="16" t="s">
        <v>1963</v>
      </c>
      <c r="B2423" s="16">
        <v>22192217</v>
      </c>
      <c r="C2423" s="16">
        <v>24480</v>
      </c>
      <c r="D2423" s="19">
        <v>44390</v>
      </c>
      <c r="E2423" s="16" t="s">
        <v>5227</v>
      </c>
      <c r="F2423" s="16" t="s">
        <v>5228</v>
      </c>
      <c r="G2423" s="16" t="s">
        <v>5229</v>
      </c>
      <c r="H2423" s="17">
        <v>158.6</v>
      </c>
      <c r="I2423" s="102">
        <v>2</v>
      </c>
      <c r="J2423" s="121"/>
    </row>
    <row r="2424" spans="1:10" ht="40.799999999999997">
      <c r="A2424" s="16" t="s">
        <v>1963</v>
      </c>
      <c r="B2424" s="16">
        <v>22192217</v>
      </c>
      <c r="C2424" s="16">
        <v>1</v>
      </c>
      <c r="D2424" s="19">
        <v>44391</v>
      </c>
      <c r="E2424" s="16" t="s">
        <v>5230</v>
      </c>
      <c r="F2424" s="16" t="s">
        <v>3656</v>
      </c>
      <c r="G2424" s="16" t="s">
        <v>5231</v>
      </c>
      <c r="H2424" s="17">
        <v>328</v>
      </c>
      <c r="I2424" s="102">
        <v>2</v>
      </c>
      <c r="J2424" s="121"/>
    </row>
    <row r="2425" spans="1:10" ht="13.2">
      <c r="A2425" s="16" t="s">
        <v>1963</v>
      </c>
      <c r="B2425" s="16">
        <v>22192217</v>
      </c>
      <c r="C2425" s="16">
        <v>17072021</v>
      </c>
      <c r="D2425" s="19">
        <v>44394</v>
      </c>
      <c r="E2425" s="16" t="s">
        <v>5232</v>
      </c>
      <c r="F2425" s="16">
        <v>0</v>
      </c>
      <c r="G2425" s="16" t="s">
        <v>5233</v>
      </c>
      <c r="H2425" s="17">
        <v>36</v>
      </c>
      <c r="I2425" s="102">
        <v>2</v>
      </c>
      <c r="J2425" s="121"/>
    </row>
    <row r="2426" spans="1:10" ht="51">
      <c r="A2426" s="16" t="s">
        <v>1963</v>
      </c>
      <c r="B2426" s="16">
        <v>22192217</v>
      </c>
      <c r="C2426" s="16">
        <v>2</v>
      </c>
      <c r="D2426" s="19">
        <v>44398</v>
      </c>
      <c r="E2426" s="16" t="s">
        <v>5234</v>
      </c>
      <c r="F2426" s="16">
        <v>0</v>
      </c>
      <c r="G2426" s="16" t="s">
        <v>5231</v>
      </c>
      <c r="H2426" s="17">
        <v>215.1</v>
      </c>
      <c r="I2426" s="102">
        <v>2</v>
      </c>
      <c r="J2426" s="121"/>
    </row>
    <row r="2427" spans="1:10" ht="13.2">
      <c r="A2427" s="16" t="s">
        <v>1963</v>
      </c>
      <c r="B2427" s="16">
        <v>22192217</v>
      </c>
      <c r="C2427" s="16">
        <v>6</v>
      </c>
      <c r="D2427" s="19">
        <v>44396</v>
      </c>
      <c r="E2427" s="16" t="s">
        <v>5235</v>
      </c>
      <c r="F2427" s="16">
        <v>0</v>
      </c>
      <c r="G2427" s="16" t="s">
        <v>5233</v>
      </c>
      <c r="H2427" s="17">
        <v>15</v>
      </c>
      <c r="I2427" s="102">
        <v>2</v>
      </c>
      <c r="J2427" s="121"/>
    </row>
    <row r="2428" spans="1:10" ht="30.6">
      <c r="A2428" s="16" t="s">
        <v>1963</v>
      </c>
      <c r="B2428" s="16">
        <v>22192217</v>
      </c>
      <c r="C2428" s="16">
        <v>20210427</v>
      </c>
      <c r="D2428" s="19">
        <v>44414</v>
      </c>
      <c r="E2428" s="16" t="s">
        <v>5236</v>
      </c>
      <c r="F2428" s="16">
        <v>42173060</v>
      </c>
      <c r="G2428" s="16" t="s">
        <v>5237</v>
      </c>
      <c r="H2428" s="17">
        <v>300</v>
      </c>
      <c r="I2428" s="102">
        <v>2</v>
      </c>
      <c r="J2428" s="121"/>
    </row>
    <row r="2429" spans="1:10" ht="13.2">
      <c r="A2429" s="16" t="s">
        <v>1963</v>
      </c>
      <c r="B2429" s="16">
        <v>22192217</v>
      </c>
      <c r="C2429" s="16">
        <v>14</v>
      </c>
      <c r="D2429" s="19">
        <v>44422</v>
      </c>
      <c r="E2429" s="16" t="s">
        <v>5238</v>
      </c>
      <c r="F2429" s="16">
        <v>72042265</v>
      </c>
      <c r="G2429" s="16" t="s">
        <v>5239</v>
      </c>
      <c r="H2429" s="17">
        <v>39.39</v>
      </c>
      <c r="I2429" s="102">
        <v>2</v>
      </c>
      <c r="J2429" s="121"/>
    </row>
    <row r="2430" spans="1:10" ht="20.399999999999999">
      <c r="A2430" s="16" t="s">
        <v>1963</v>
      </c>
      <c r="B2430" s="16">
        <v>22192217</v>
      </c>
      <c r="C2430" s="16">
        <v>133262</v>
      </c>
      <c r="D2430" s="19">
        <v>44422</v>
      </c>
      <c r="E2430" s="16" t="s">
        <v>5240</v>
      </c>
      <c r="F2430" s="16">
        <v>351008</v>
      </c>
      <c r="G2430" s="16" t="s">
        <v>5241</v>
      </c>
      <c r="H2430" s="17">
        <v>35.450000000000003</v>
      </c>
      <c r="I2430" s="102">
        <v>2</v>
      </c>
      <c r="J2430" s="121"/>
    </row>
    <row r="2431" spans="1:10" ht="20.399999999999999">
      <c r="A2431" s="16" t="s">
        <v>1963</v>
      </c>
      <c r="B2431" s="16">
        <v>22192217</v>
      </c>
      <c r="C2431" s="16">
        <v>133274</v>
      </c>
      <c r="D2431" s="19">
        <v>44423</v>
      </c>
      <c r="E2431" s="16" t="s">
        <v>5242</v>
      </c>
      <c r="F2431" s="16">
        <v>351008</v>
      </c>
      <c r="G2431" s="16" t="s">
        <v>5241</v>
      </c>
      <c r="H2431" s="17">
        <v>35.450000000000003</v>
      </c>
      <c r="I2431" s="102">
        <v>2</v>
      </c>
      <c r="J2431" s="121"/>
    </row>
    <row r="2432" spans="1:10" ht="13.2">
      <c r="A2432" s="16" t="s">
        <v>1963</v>
      </c>
      <c r="B2432" s="16">
        <v>22192217</v>
      </c>
      <c r="C2432" s="16">
        <v>1026</v>
      </c>
      <c r="D2432" s="19">
        <v>44431</v>
      </c>
      <c r="E2432" s="16" t="s">
        <v>5243</v>
      </c>
      <c r="F2432" s="16">
        <v>31744109</v>
      </c>
      <c r="G2432" s="16" t="s">
        <v>5244</v>
      </c>
      <c r="H2432" s="17">
        <v>36</v>
      </c>
      <c r="I2432" s="102">
        <v>2</v>
      </c>
      <c r="J2432" s="121"/>
    </row>
    <row r="2433" spans="1:10" ht="40.799999999999997">
      <c r="A2433" s="16" t="s">
        <v>1963</v>
      </c>
      <c r="B2433" s="16">
        <v>22192217</v>
      </c>
      <c r="C2433" s="16">
        <v>3</v>
      </c>
      <c r="D2433" s="19">
        <v>44433</v>
      </c>
      <c r="E2433" s="16" t="s">
        <v>5245</v>
      </c>
      <c r="F2433" s="16">
        <v>0</v>
      </c>
      <c r="G2433" s="16" t="s">
        <v>5231</v>
      </c>
      <c r="H2433" s="17">
        <v>151.5</v>
      </c>
      <c r="I2433" s="102">
        <v>2</v>
      </c>
      <c r="J2433" s="121"/>
    </row>
    <row r="2434" spans="1:10" ht="13.2">
      <c r="A2434" s="16" t="s">
        <v>1963</v>
      </c>
      <c r="B2434" s="16">
        <v>22192217</v>
      </c>
      <c r="C2434" s="16">
        <v>29082021</v>
      </c>
      <c r="D2434" s="19">
        <v>44437</v>
      </c>
      <c r="E2434" s="16" t="s">
        <v>5246</v>
      </c>
      <c r="F2434" s="16">
        <v>14222990</v>
      </c>
      <c r="G2434" s="16" t="s">
        <v>5247</v>
      </c>
      <c r="H2434" s="17">
        <v>36</v>
      </c>
      <c r="I2434" s="102">
        <v>2</v>
      </c>
      <c r="J2434" s="121"/>
    </row>
    <row r="2435" spans="1:10" ht="40.799999999999997">
      <c r="A2435" s="16" t="s">
        <v>1963</v>
      </c>
      <c r="B2435" s="16">
        <v>22192217</v>
      </c>
      <c r="C2435" s="16">
        <v>4</v>
      </c>
      <c r="D2435" s="19">
        <v>44439</v>
      </c>
      <c r="E2435" s="16" t="s">
        <v>5248</v>
      </c>
      <c r="F2435" s="16">
        <v>0</v>
      </c>
      <c r="G2435" s="16" t="s">
        <v>5231</v>
      </c>
      <c r="H2435" s="17">
        <v>91.5</v>
      </c>
      <c r="I2435" s="102">
        <v>2</v>
      </c>
      <c r="J2435" s="121"/>
    </row>
    <row r="2436" spans="1:10" ht="13.2">
      <c r="A2436" s="16" t="s">
        <v>1963</v>
      </c>
      <c r="B2436" s="16">
        <v>22192217</v>
      </c>
      <c r="C2436" s="16">
        <v>18</v>
      </c>
      <c r="D2436" s="19">
        <v>44457</v>
      </c>
      <c r="E2436" s="16" t="s">
        <v>5249</v>
      </c>
      <c r="F2436" s="16" t="s">
        <v>5250</v>
      </c>
      <c r="G2436" s="16" t="s">
        <v>5251</v>
      </c>
      <c r="H2436" s="17">
        <v>39.53</v>
      </c>
      <c r="I2436" s="102">
        <v>2</v>
      </c>
      <c r="J2436" s="121"/>
    </row>
    <row r="2437" spans="1:10" ht="30.6">
      <c r="A2437" s="16" t="s">
        <v>1963</v>
      </c>
      <c r="B2437" s="16">
        <v>22192217</v>
      </c>
      <c r="C2437" s="16">
        <v>2101003034</v>
      </c>
      <c r="D2437" s="19">
        <v>44457</v>
      </c>
      <c r="E2437" s="16" t="s">
        <v>5252</v>
      </c>
      <c r="F2437" s="16" t="s">
        <v>5253</v>
      </c>
      <c r="G2437" s="16" t="s">
        <v>5254</v>
      </c>
      <c r="H2437" s="17">
        <v>37.549999999999997</v>
      </c>
      <c r="I2437" s="102">
        <v>2</v>
      </c>
      <c r="J2437" s="121"/>
    </row>
    <row r="2438" spans="1:10" ht="40.799999999999997">
      <c r="A2438" s="16" t="s">
        <v>1963</v>
      </c>
      <c r="B2438" s="16">
        <v>22192217</v>
      </c>
      <c r="C2438" s="16">
        <v>5</v>
      </c>
      <c r="D2438" s="19">
        <v>44459</v>
      </c>
      <c r="E2438" s="16" t="s">
        <v>5255</v>
      </c>
      <c r="F2438" s="16">
        <v>0</v>
      </c>
      <c r="G2438" s="16" t="s">
        <v>5231</v>
      </c>
      <c r="H2438" s="17">
        <v>192</v>
      </c>
      <c r="I2438" s="102">
        <v>2</v>
      </c>
      <c r="J2438" s="121"/>
    </row>
    <row r="2439" spans="1:10" ht="13.2">
      <c r="A2439" s="16" t="s">
        <v>1963</v>
      </c>
      <c r="B2439" s="16">
        <v>22192217</v>
      </c>
      <c r="C2439" s="16">
        <v>18</v>
      </c>
      <c r="D2439" s="19">
        <v>44472</v>
      </c>
      <c r="E2439" s="16" t="s">
        <v>5256</v>
      </c>
      <c r="F2439" s="16">
        <v>72042265</v>
      </c>
      <c r="G2439" s="16" t="s">
        <v>5239</v>
      </c>
      <c r="H2439" s="17">
        <v>39.51</v>
      </c>
      <c r="I2439" s="102">
        <v>2</v>
      </c>
      <c r="J2439" s="121"/>
    </row>
    <row r="2440" spans="1:10" ht="20.399999999999999">
      <c r="A2440" s="16" t="s">
        <v>1963</v>
      </c>
      <c r="B2440" s="16">
        <v>22192217</v>
      </c>
      <c r="C2440" s="16" t="s">
        <v>5257</v>
      </c>
      <c r="D2440" s="19">
        <v>44471</v>
      </c>
      <c r="E2440" s="16" t="s">
        <v>5258</v>
      </c>
      <c r="F2440" s="16" t="s">
        <v>5259</v>
      </c>
      <c r="G2440" s="16" t="s">
        <v>5260</v>
      </c>
      <c r="H2440" s="17">
        <v>30.42</v>
      </c>
      <c r="I2440" s="102">
        <v>2</v>
      </c>
      <c r="J2440" s="121"/>
    </row>
    <row r="2441" spans="1:10" ht="20.399999999999999">
      <c r="A2441" s="16" t="s">
        <v>1963</v>
      </c>
      <c r="B2441" s="16">
        <v>22192217</v>
      </c>
      <c r="C2441" s="16" t="s">
        <v>5261</v>
      </c>
      <c r="D2441" s="19">
        <v>44472</v>
      </c>
      <c r="E2441" s="16" t="s">
        <v>5262</v>
      </c>
      <c r="F2441" s="16" t="s">
        <v>5259</v>
      </c>
      <c r="G2441" s="16" t="s">
        <v>5260</v>
      </c>
      <c r="H2441" s="17">
        <v>43.06</v>
      </c>
      <c r="I2441" s="102">
        <v>2</v>
      </c>
      <c r="J2441" s="121"/>
    </row>
    <row r="2442" spans="1:10" ht="40.799999999999997">
      <c r="A2442" s="16" t="s">
        <v>1963</v>
      </c>
      <c r="B2442" s="16">
        <v>22192217</v>
      </c>
      <c r="C2442" s="16">
        <v>6</v>
      </c>
      <c r="D2442" s="19">
        <v>44474</v>
      </c>
      <c r="E2442" s="16" t="s">
        <v>5263</v>
      </c>
      <c r="F2442" s="16">
        <v>0</v>
      </c>
      <c r="G2442" s="16" t="s">
        <v>5231</v>
      </c>
      <c r="H2442" s="17">
        <v>251.7</v>
      </c>
      <c r="I2442" s="102">
        <v>2</v>
      </c>
      <c r="J2442" s="121"/>
    </row>
    <row r="2443" spans="1:10" ht="20.399999999999999">
      <c r="A2443" s="16" t="s">
        <v>1963</v>
      </c>
      <c r="B2443" s="16">
        <v>22192217</v>
      </c>
      <c r="C2443" s="16">
        <v>20210677</v>
      </c>
      <c r="D2443" s="19">
        <v>44512</v>
      </c>
      <c r="E2443" s="16" t="s">
        <v>5264</v>
      </c>
      <c r="F2443" s="16">
        <v>42173060</v>
      </c>
      <c r="G2443" s="16" t="s">
        <v>5265</v>
      </c>
      <c r="H2443" s="17">
        <v>1400</v>
      </c>
      <c r="I2443" s="102">
        <v>2</v>
      </c>
      <c r="J2443" s="121"/>
    </row>
    <row r="2444" spans="1:10" ht="13.2">
      <c r="A2444" s="16" t="s">
        <v>1963</v>
      </c>
      <c r="B2444" s="16">
        <v>22192218</v>
      </c>
      <c r="C2444" s="16">
        <v>22</v>
      </c>
      <c r="D2444" s="19">
        <v>44265</v>
      </c>
      <c r="E2444" s="16" t="s">
        <v>5266</v>
      </c>
      <c r="F2444" s="16">
        <v>36746550</v>
      </c>
      <c r="G2444" s="16" t="s">
        <v>5267</v>
      </c>
      <c r="H2444" s="17">
        <v>365</v>
      </c>
      <c r="I2444" s="102">
        <v>2</v>
      </c>
      <c r="J2444" s="121"/>
    </row>
    <row r="2445" spans="1:10" ht="20.399999999999999">
      <c r="A2445" s="16" t="s">
        <v>1963</v>
      </c>
      <c r="B2445" s="16">
        <v>22192218</v>
      </c>
      <c r="C2445" s="16" t="s">
        <v>5268</v>
      </c>
      <c r="D2445" s="19">
        <v>44269</v>
      </c>
      <c r="E2445" s="16" t="s">
        <v>5269</v>
      </c>
      <c r="F2445" s="16">
        <v>0</v>
      </c>
      <c r="G2445" s="16" t="s">
        <v>5270</v>
      </c>
      <c r="H2445" s="17">
        <v>212.64</v>
      </c>
      <c r="I2445" s="102">
        <v>2</v>
      </c>
      <c r="J2445" s="121"/>
    </row>
    <row r="2446" spans="1:10" ht="20.399999999999999">
      <c r="A2446" s="16" t="s">
        <v>1963</v>
      </c>
      <c r="B2446" s="16">
        <v>22192218</v>
      </c>
      <c r="C2446" s="16">
        <v>802755</v>
      </c>
      <c r="D2446" s="19">
        <v>44272</v>
      </c>
      <c r="E2446" s="16" t="s">
        <v>5271</v>
      </c>
      <c r="F2446" s="16">
        <v>0</v>
      </c>
      <c r="G2446" s="16" t="s">
        <v>5270</v>
      </c>
      <c r="H2446" s="17">
        <v>145.66999999999999</v>
      </c>
      <c r="I2446" s="102">
        <v>2</v>
      </c>
      <c r="J2446" s="121"/>
    </row>
    <row r="2447" spans="1:10" ht="20.399999999999999">
      <c r="A2447" s="16" t="s">
        <v>1963</v>
      </c>
      <c r="B2447" s="16">
        <v>22192218</v>
      </c>
      <c r="C2447" s="16" t="s">
        <v>5272</v>
      </c>
      <c r="D2447" s="19">
        <v>44274</v>
      </c>
      <c r="E2447" s="16" t="s">
        <v>5273</v>
      </c>
      <c r="F2447" s="16">
        <v>0</v>
      </c>
      <c r="G2447" s="16" t="s">
        <v>5274</v>
      </c>
      <c r="H2447" s="17">
        <v>120</v>
      </c>
      <c r="I2447" s="102">
        <v>2</v>
      </c>
      <c r="J2447" s="121"/>
    </row>
    <row r="2448" spans="1:10" ht="13.2">
      <c r="A2448" s="16" t="s">
        <v>1963</v>
      </c>
      <c r="B2448" s="16">
        <v>22192218</v>
      </c>
      <c r="C2448" s="16">
        <v>1132021</v>
      </c>
      <c r="D2448" s="19">
        <v>44266</v>
      </c>
      <c r="E2448" s="16" t="s">
        <v>5275</v>
      </c>
      <c r="F2448" s="16">
        <v>0</v>
      </c>
      <c r="G2448" s="16" t="s">
        <v>5274</v>
      </c>
      <c r="H2448" s="17">
        <v>36</v>
      </c>
      <c r="I2448" s="102">
        <v>2</v>
      </c>
      <c r="J2448" s="121"/>
    </row>
    <row r="2449" spans="1:10" ht="13.2">
      <c r="A2449" s="16" t="s">
        <v>1963</v>
      </c>
      <c r="B2449" s="16">
        <v>22192218</v>
      </c>
      <c r="C2449" s="16" t="s">
        <v>5276</v>
      </c>
      <c r="D2449" s="19">
        <v>44265</v>
      </c>
      <c r="E2449" s="16" t="s">
        <v>5277</v>
      </c>
      <c r="F2449" s="16">
        <v>0</v>
      </c>
      <c r="G2449" s="16" t="s">
        <v>5278</v>
      </c>
      <c r="H2449" s="17">
        <v>17.78</v>
      </c>
      <c r="I2449" s="102">
        <v>2</v>
      </c>
      <c r="J2449" s="121"/>
    </row>
    <row r="2450" spans="1:10" ht="13.2">
      <c r="A2450" s="16" t="s">
        <v>1963</v>
      </c>
      <c r="B2450" s="16">
        <v>22192218</v>
      </c>
      <c r="C2450" s="16" t="s">
        <v>5279</v>
      </c>
      <c r="D2450" s="19">
        <v>44276</v>
      </c>
      <c r="E2450" s="16" t="s">
        <v>5280</v>
      </c>
      <c r="F2450" s="16">
        <v>0</v>
      </c>
      <c r="G2450" s="16" t="s">
        <v>5281</v>
      </c>
      <c r="H2450" s="17">
        <v>72</v>
      </c>
      <c r="I2450" s="102">
        <v>2</v>
      </c>
      <c r="J2450" s="121"/>
    </row>
    <row r="2451" spans="1:10" ht="13.2">
      <c r="A2451" s="16" t="s">
        <v>1963</v>
      </c>
      <c r="B2451" s="16">
        <v>22192218</v>
      </c>
      <c r="C2451" s="16">
        <v>2020239826</v>
      </c>
      <c r="D2451" s="19">
        <v>44262</v>
      </c>
      <c r="E2451" s="16" t="s">
        <v>4909</v>
      </c>
      <c r="F2451" s="16">
        <v>30811384</v>
      </c>
      <c r="G2451" s="16" t="s">
        <v>5282</v>
      </c>
      <c r="H2451" s="17">
        <v>70</v>
      </c>
      <c r="I2451" s="102">
        <v>2</v>
      </c>
      <c r="J2451" s="121"/>
    </row>
    <row r="2452" spans="1:10" ht="13.2">
      <c r="A2452" s="16" t="s">
        <v>1963</v>
      </c>
      <c r="B2452" s="16">
        <v>22192218</v>
      </c>
      <c r="C2452" s="16">
        <v>1021710637</v>
      </c>
      <c r="D2452" s="19">
        <v>44208</v>
      </c>
      <c r="E2452" s="16" t="s">
        <v>5283</v>
      </c>
      <c r="F2452" s="16">
        <v>35766450</v>
      </c>
      <c r="G2452" s="16" t="s">
        <v>5284</v>
      </c>
      <c r="H2452" s="17"/>
      <c r="I2452" s="102">
        <v>2</v>
      </c>
      <c r="J2452" s="121"/>
    </row>
    <row r="2453" spans="1:10" ht="20.399999999999999">
      <c r="A2453" s="16" t="s">
        <v>1963</v>
      </c>
      <c r="B2453" s="16">
        <v>22192218</v>
      </c>
      <c r="C2453" s="16" t="s">
        <v>5285</v>
      </c>
      <c r="D2453" s="19">
        <v>44272</v>
      </c>
      <c r="E2453" s="16" t="s">
        <v>5286</v>
      </c>
      <c r="F2453" s="16">
        <v>0</v>
      </c>
      <c r="G2453" s="16" t="s">
        <v>5270</v>
      </c>
      <c r="H2453" s="17">
        <v>138.28</v>
      </c>
      <c r="I2453" s="102">
        <v>2</v>
      </c>
      <c r="J2453" s="121"/>
    </row>
    <row r="2454" spans="1:10" ht="13.2">
      <c r="A2454" s="16" t="s">
        <v>1963</v>
      </c>
      <c r="B2454" s="16">
        <v>22192218</v>
      </c>
      <c r="C2454" s="16">
        <v>95371352</v>
      </c>
      <c r="D2454" s="19">
        <v>44327</v>
      </c>
      <c r="E2454" s="16" t="s">
        <v>5287</v>
      </c>
      <c r="F2454" s="16">
        <v>36661856</v>
      </c>
      <c r="G2454" s="16" t="s">
        <v>5288</v>
      </c>
      <c r="H2454" s="17">
        <v>136.6</v>
      </c>
      <c r="I2454" s="102">
        <v>2</v>
      </c>
      <c r="J2454" s="121"/>
    </row>
    <row r="2455" spans="1:10" ht="13.2">
      <c r="A2455" s="16" t="s">
        <v>1963</v>
      </c>
      <c r="B2455" s="16">
        <v>22192218</v>
      </c>
      <c r="C2455" s="16">
        <v>95371138</v>
      </c>
      <c r="D2455" s="19">
        <v>44325</v>
      </c>
      <c r="E2455" s="16" t="s">
        <v>5287</v>
      </c>
      <c r="F2455" s="16">
        <v>36661856</v>
      </c>
      <c r="G2455" s="16" t="s">
        <v>5288</v>
      </c>
      <c r="H2455" s="17">
        <v>46.8</v>
      </c>
      <c r="I2455" s="102">
        <v>2</v>
      </c>
      <c r="J2455" s="121"/>
    </row>
    <row r="2456" spans="1:10" ht="13.2">
      <c r="A2456" s="16" t="s">
        <v>1963</v>
      </c>
      <c r="B2456" s="16">
        <v>22192218</v>
      </c>
      <c r="C2456" s="16">
        <v>202404752</v>
      </c>
      <c r="D2456" s="19">
        <v>44327</v>
      </c>
      <c r="E2456" s="16" t="s">
        <v>5289</v>
      </c>
      <c r="F2456" s="16">
        <v>47658827</v>
      </c>
      <c r="G2456" s="16" t="s">
        <v>5290</v>
      </c>
      <c r="H2456" s="17">
        <v>30.66</v>
      </c>
      <c r="I2456" s="102">
        <v>2</v>
      </c>
      <c r="J2456" s="121"/>
    </row>
    <row r="2457" spans="1:10" ht="13.2">
      <c r="A2457" s="16" t="s">
        <v>1963</v>
      </c>
      <c r="B2457" s="16">
        <v>22192218</v>
      </c>
      <c r="C2457" s="16">
        <v>137</v>
      </c>
      <c r="D2457" s="19">
        <v>44363</v>
      </c>
      <c r="E2457" s="16" t="s">
        <v>5291</v>
      </c>
      <c r="F2457" s="16">
        <v>36746550</v>
      </c>
      <c r="G2457" s="16" t="s">
        <v>5267</v>
      </c>
      <c r="H2457" s="17">
        <v>218</v>
      </c>
      <c r="I2457" s="102">
        <v>2</v>
      </c>
      <c r="J2457" s="121"/>
    </row>
    <row r="2458" spans="1:10" ht="13.2">
      <c r="A2458" s="16" t="s">
        <v>1963</v>
      </c>
      <c r="B2458" s="16">
        <v>22192218</v>
      </c>
      <c r="C2458" s="16">
        <v>55</v>
      </c>
      <c r="D2458" s="19">
        <v>44326</v>
      </c>
      <c r="E2458" s="16" t="s">
        <v>5292</v>
      </c>
      <c r="F2458" s="16">
        <v>36746550</v>
      </c>
      <c r="G2458" s="16" t="s">
        <v>5267</v>
      </c>
      <c r="H2458" s="17">
        <v>95</v>
      </c>
      <c r="I2458" s="102">
        <v>2</v>
      </c>
      <c r="J2458" s="121"/>
    </row>
    <row r="2459" spans="1:10" ht="13.2">
      <c r="A2459" s="16" t="s">
        <v>1963</v>
      </c>
      <c r="B2459" s="16">
        <v>22192218</v>
      </c>
      <c r="C2459" s="16">
        <v>218</v>
      </c>
      <c r="D2459" s="19">
        <v>44364</v>
      </c>
      <c r="E2459" s="16" t="s">
        <v>5293</v>
      </c>
      <c r="F2459" s="16">
        <v>46242180</v>
      </c>
      <c r="G2459" s="16" t="s">
        <v>5294</v>
      </c>
      <c r="H2459" s="17">
        <v>45</v>
      </c>
      <c r="I2459" s="102">
        <v>2</v>
      </c>
      <c r="J2459" s="121"/>
    </row>
    <row r="2460" spans="1:10" ht="13.2">
      <c r="A2460" s="16" t="s">
        <v>1963</v>
      </c>
      <c r="B2460" s="16">
        <v>22192218</v>
      </c>
      <c r="C2460" s="16">
        <v>9121325932</v>
      </c>
      <c r="D2460" s="19">
        <v>44318</v>
      </c>
      <c r="E2460" s="16" t="s">
        <v>5295</v>
      </c>
      <c r="F2460" s="16">
        <v>35897821</v>
      </c>
      <c r="G2460" s="16" t="s">
        <v>5296</v>
      </c>
      <c r="H2460" s="17"/>
      <c r="I2460" s="102">
        <v>2</v>
      </c>
      <c r="J2460" s="121"/>
    </row>
    <row r="2461" spans="1:10" ht="20.399999999999999">
      <c r="A2461" s="16" t="s">
        <v>1963</v>
      </c>
      <c r="B2461" s="16">
        <v>22192218</v>
      </c>
      <c r="C2461" s="16">
        <v>105962</v>
      </c>
      <c r="D2461" s="19">
        <v>44347</v>
      </c>
      <c r="E2461" s="16" t="s">
        <v>5297</v>
      </c>
      <c r="F2461" s="16">
        <v>3049052</v>
      </c>
      <c r="G2461" s="16" t="s">
        <v>5298</v>
      </c>
      <c r="H2461" s="17">
        <v>38.56</v>
      </c>
      <c r="I2461" s="102">
        <v>2</v>
      </c>
      <c r="J2461" s="121"/>
    </row>
    <row r="2462" spans="1:10" ht="20.399999999999999">
      <c r="A2462" s="16" t="s">
        <v>1963</v>
      </c>
      <c r="B2462" s="16">
        <v>22192218</v>
      </c>
      <c r="C2462" s="16">
        <v>2337</v>
      </c>
      <c r="D2462" s="19">
        <v>44328</v>
      </c>
      <c r="E2462" s="16" t="s">
        <v>5299</v>
      </c>
      <c r="F2462" s="16">
        <v>3049052</v>
      </c>
      <c r="G2462" s="16" t="s">
        <v>5298</v>
      </c>
      <c r="H2462" s="17">
        <v>700</v>
      </c>
      <c r="I2462" s="102">
        <v>2</v>
      </c>
      <c r="J2462" s="121"/>
    </row>
    <row r="2463" spans="1:10" ht="20.399999999999999">
      <c r="A2463" s="16" t="s">
        <v>1963</v>
      </c>
      <c r="B2463" s="16">
        <v>22192218</v>
      </c>
      <c r="C2463" s="16">
        <v>2337</v>
      </c>
      <c r="D2463" s="19">
        <v>44338</v>
      </c>
      <c r="E2463" s="16" t="s">
        <v>5300</v>
      </c>
      <c r="F2463" s="16">
        <v>3049052</v>
      </c>
      <c r="G2463" s="16" t="s">
        <v>5298</v>
      </c>
      <c r="H2463" s="17">
        <v>700</v>
      </c>
      <c r="I2463" s="102">
        <v>2</v>
      </c>
      <c r="J2463" s="121"/>
    </row>
    <row r="2464" spans="1:10" ht="20.399999999999999">
      <c r="A2464" s="16" t="s">
        <v>1963</v>
      </c>
      <c r="B2464" s="16">
        <v>22192218</v>
      </c>
      <c r="C2464" s="16">
        <v>2337</v>
      </c>
      <c r="D2464" s="19">
        <v>44335</v>
      </c>
      <c r="E2464" s="16" t="s">
        <v>5301</v>
      </c>
      <c r="F2464" s="16">
        <v>3049052</v>
      </c>
      <c r="G2464" s="16" t="s">
        <v>5298</v>
      </c>
      <c r="H2464" s="17">
        <v>40</v>
      </c>
      <c r="I2464" s="102">
        <v>2</v>
      </c>
      <c r="J2464" s="121"/>
    </row>
    <row r="2465" spans="1:10" ht="13.2">
      <c r="A2465" s="16" t="s">
        <v>1963</v>
      </c>
      <c r="B2465" s="16">
        <v>22192218</v>
      </c>
      <c r="C2465" s="16"/>
      <c r="D2465" s="19"/>
      <c r="E2465" s="16"/>
      <c r="F2465" s="16"/>
      <c r="G2465" s="16"/>
      <c r="H2465" s="17"/>
      <c r="I2465" s="102">
        <v>2</v>
      </c>
      <c r="J2465" s="121"/>
    </row>
    <row r="2466" spans="1:10" ht="13.2">
      <c r="A2466" s="16" t="s">
        <v>1963</v>
      </c>
      <c r="B2466" s="16">
        <v>22192218</v>
      </c>
      <c r="C2466" s="16"/>
      <c r="D2466" s="19"/>
      <c r="E2466" s="16"/>
      <c r="F2466" s="16"/>
      <c r="G2466" s="16"/>
      <c r="H2466" s="17"/>
      <c r="I2466" s="102">
        <v>2</v>
      </c>
      <c r="J2466" s="121"/>
    </row>
    <row r="2467" spans="1:10" ht="13.2">
      <c r="A2467" s="16" t="s">
        <v>1963</v>
      </c>
      <c r="B2467" s="16">
        <v>22192218</v>
      </c>
      <c r="C2467" s="16">
        <v>230521</v>
      </c>
      <c r="D2467" s="19">
        <v>44339</v>
      </c>
      <c r="E2467" s="16" t="s">
        <v>5302</v>
      </c>
      <c r="F2467" s="16">
        <v>3049052</v>
      </c>
      <c r="G2467" s="16" t="s">
        <v>5303</v>
      </c>
      <c r="H2467" s="17">
        <v>36</v>
      </c>
      <c r="I2467" s="102">
        <v>2</v>
      </c>
      <c r="J2467" s="121"/>
    </row>
    <row r="2468" spans="1:10" ht="13.2">
      <c r="A2468" s="16" t="s">
        <v>1963</v>
      </c>
      <c r="B2468" s="16">
        <v>22192218</v>
      </c>
      <c r="C2468" s="16">
        <v>1226</v>
      </c>
      <c r="D2468" s="19">
        <v>44335</v>
      </c>
      <c r="E2468" s="16" t="s">
        <v>5304</v>
      </c>
      <c r="F2468" s="16">
        <v>3049052</v>
      </c>
      <c r="G2468" s="16" t="s">
        <v>5303</v>
      </c>
      <c r="H2468" s="17">
        <v>39</v>
      </c>
      <c r="I2468" s="102">
        <v>2</v>
      </c>
      <c r="J2468" s="121"/>
    </row>
    <row r="2469" spans="1:10" ht="13.2">
      <c r="A2469" s="16" t="s">
        <v>1963</v>
      </c>
      <c r="B2469" s="16">
        <v>22192218</v>
      </c>
      <c r="C2469" s="16">
        <v>5658</v>
      </c>
      <c r="D2469" s="19">
        <v>44487</v>
      </c>
      <c r="E2469" s="16" t="s">
        <v>5305</v>
      </c>
      <c r="F2469" s="16">
        <v>46242180</v>
      </c>
      <c r="G2469" s="16" t="s">
        <v>5306</v>
      </c>
      <c r="H2469" s="17">
        <v>230</v>
      </c>
      <c r="I2469" s="102">
        <v>2</v>
      </c>
      <c r="J2469" s="121"/>
    </row>
    <row r="2470" spans="1:10" ht="13.2">
      <c r="A2470" s="16" t="s">
        <v>1963</v>
      </c>
      <c r="B2470" s="16">
        <v>22192218</v>
      </c>
      <c r="C2470" s="16">
        <v>5719</v>
      </c>
      <c r="D2470" s="19">
        <v>44489</v>
      </c>
      <c r="E2470" s="16" t="s">
        <v>5307</v>
      </c>
      <c r="F2470" s="16">
        <v>46242180</v>
      </c>
      <c r="G2470" s="16" t="s">
        <v>5306</v>
      </c>
      <c r="H2470" s="17">
        <v>60</v>
      </c>
      <c r="I2470" s="102">
        <v>2</v>
      </c>
      <c r="J2470" s="121"/>
    </row>
    <row r="2471" spans="1:10" ht="13.2">
      <c r="A2471" s="16" t="s">
        <v>1963</v>
      </c>
      <c r="B2471" s="16">
        <v>22192218</v>
      </c>
      <c r="C2471" s="16">
        <v>5729</v>
      </c>
      <c r="D2471" s="19">
        <v>44489</v>
      </c>
      <c r="E2471" s="16" t="s">
        <v>5308</v>
      </c>
      <c r="F2471" s="16">
        <v>46242180</v>
      </c>
      <c r="G2471" s="16" t="s">
        <v>5306</v>
      </c>
      <c r="H2471" s="17">
        <v>160</v>
      </c>
      <c r="I2471" s="102">
        <v>2</v>
      </c>
      <c r="J2471" s="121"/>
    </row>
    <row r="2472" spans="1:10" ht="13.2">
      <c r="A2472" s="16" t="s">
        <v>1963</v>
      </c>
      <c r="B2472" s="16">
        <v>22192218</v>
      </c>
      <c r="C2472" s="16">
        <v>2264</v>
      </c>
      <c r="D2472" s="19">
        <v>44496</v>
      </c>
      <c r="E2472" s="16" t="s">
        <v>5307</v>
      </c>
      <c r="F2472" s="16">
        <v>46242180</v>
      </c>
      <c r="G2472" s="16" t="s">
        <v>5306</v>
      </c>
      <c r="H2472" s="17">
        <v>60</v>
      </c>
      <c r="I2472" s="102">
        <v>2</v>
      </c>
      <c r="J2472" s="121"/>
    </row>
    <row r="2473" spans="1:10" ht="13.2">
      <c r="A2473" s="16" t="s">
        <v>1963</v>
      </c>
      <c r="B2473" s="16">
        <v>22192218</v>
      </c>
      <c r="C2473" s="16">
        <v>5861</v>
      </c>
      <c r="D2473" s="19">
        <v>44496</v>
      </c>
      <c r="E2473" s="16" t="s">
        <v>5307</v>
      </c>
      <c r="F2473" s="16">
        <v>46242180</v>
      </c>
      <c r="G2473" s="16" t="s">
        <v>5306</v>
      </c>
      <c r="H2473" s="17">
        <v>200</v>
      </c>
      <c r="I2473" s="102">
        <v>2</v>
      </c>
      <c r="J2473" s="121"/>
    </row>
    <row r="2474" spans="1:10" ht="13.2">
      <c r="A2474" s="16" t="s">
        <v>1963</v>
      </c>
      <c r="B2474" s="16">
        <v>22192218</v>
      </c>
      <c r="C2474" s="16">
        <v>5860</v>
      </c>
      <c r="D2474" s="19">
        <v>44496</v>
      </c>
      <c r="E2474" s="16" t="s">
        <v>5309</v>
      </c>
      <c r="F2474" s="16">
        <v>46242180</v>
      </c>
      <c r="G2474" s="16" t="s">
        <v>5306</v>
      </c>
      <c r="H2474" s="17">
        <v>100</v>
      </c>
      <c r="I2474" s="102">
        <v>2</v>
      </c>
      <c r="J2474" s="121"/>
    </row>
    <row r="2475" spans="1:10" ht="13.2">
      <c r="A2475" s="16" t="s">
        <v>1963</v>
      </c>
      <c r="B2475" s="16">
        <v>22192218</v>
      </c>
      <c r="C2475" s="16">
        <v>2315</v>
      </c>
      <c r="D2475" s="19">
        <v>44497</v>
      </c>
      <c r="E2475" s="16" t="s">
        <v>5310</v>
      </c>
      <c r="F2475" s="16">
        <v>46242180</v>
      </c>
      <c r="G2475" s="16" t="s">
        <v>5306</v>
      </c>
      <c r="H2475" s="17">
        <v>35</v>
      </c>
      <c r="I2475" s="102">
        <v>2</v>
      </c>
      <c r="J2475" s="121"/>
    </row>
    <row r="2476" spans="1:10" ht="20.399999999999999">
      <c r="A2476" s="16" t="s">
        <v>1963</v>
      </c>
      <c r="B2476" s="16">
        <v>22192218</v>
      </c>
      <c r="C2476" s="16">
        <v>1839</v>
      </c>
      <c r="D2476" s="19">
        <v>44498</v>
      </c>
      <c r="E2476" s="16" t="s">
        <v>5311</v>
      </c>
      <c r="F2476" s="16">
        <v>36746550</v>
      </c>
      <c r="G2476" s="16" t="s">
        <v>2206</v>
      </c>
      <c r="H2476" s="17">
        <f>925-72.99</f>
        <v>852.01</v>
      </c>
      <c r="I2476" s="102">
        <v>2</v>
      </c>
      <c r="J2476" s="121"/>
    </row>
    <row r="2477" spans="1:10" ht="13.2">
      <c r="A2477" s="16" t="s">
        <v>1963</v>
      </c>
      <c r="B2477" s="16">
        <v>22192219</v>
      </c>
      <c r="C2477" s="16">
        <v>2021001</v>
      </c>
      <c r="D2477" s="19">
        <v>44299</v>
      </c>
      <c r="E2477" s="16" t="s">
        <v>5312</v>
      </c>
      <c r="F2477" s="16">
        <v>30864011</v>
      </c>
      <c r="G2477" s="16" t="s">
        <v>5313</v>
      </c>
      <c r="H2477" s="17">
        <v>1400</v>
      </c>
      <c r="I2477" s="102">
        <v>2</v>
      </c>
      <c r="J2477" s="121"/>
    </row>
    <row r="2478" spans="1:10" ht="13.2">
      <c r="A2478" s="16" t="s">
        <v>1963</v>
      </c>
      <c r="B2478" s="16">
        <v>22192219</v>
      </c>
      <c r="C2478" s="16">
        <v>2021002</v>
      </c>
      <c r="D2478" s="19">
        <v>44336</v>
      </c>
      <c r="E2478" s="16" t="s">
        <v>5314</v>
      </c>
      <c r="F2478" s="16">
        <v>30864011</v>
      </c>
      <c r="G2478" s="16" t="s">
        <v>5313</v>
      </c>
      <c r="H2478" s="17">
        <v>1500</v>
      </c>
      <c r="I2478" s="102">
        <v>2</v>
      </c>
      <c r="J2478" s="121"/>
    </row>
    <row r="2479" spans="1:10" ht="13.2">
      <c r="A2479" s="16" t="s">
        <v>1963</v>
      </c>
      <c r="B2479" s="16">
        <v>22192219</v>
      </c>
      <c r="C2479" s="16">
        <v>2021004</v>
      </c>
      <c r="D2479" s="19">
        <v>44411</v>
      </c>
      <c r="E2479" s="16" t="s">
        <v>5315</v>
      </c>
      <c r="F2479" s="16">
        <v>30864011</v>
      </c>
      <c r="G2479" s="16" t="s">
        <v>5313</v>
      </c>
      <c r="H2479" s="17">
        <v>1500</v>
      </c>
      <c r="I2479" s="102">
        <v>2</v>
      </c>
      <c r="J2479" s="121"/>
    </row>
    <row r="2480" spans="1:10" ht="13.8">
      <c r="A2480" s="16" t="s">
        <v>1963</v>
      </c>
      <c r="B2480" s="16">
        <v>22192219</v>
      </c>
      <c r="C2480" s="337">
        <v>2021004</v>
      </c>
      <c r="D2480" s="19">
        <v>44511</v>
      </c>
      <c r="E2480" s="337" t="s">
        <v>5315</v>
      </c>
      <c r="F2480" s="337">
        <v>30864011</v>
      </c>
      <c r="G2480" s="337" t="s">
        <v>5313</v>
      </c>
      <c r="H2480" s="338">
        <f>1250-650</f>
        <v>600</v>
      </c>
      <c r="I2480" s="102">
        <v>2</v>
      </c>
      <c r="J2480" s="121"/>
    </row>
    <row r="2481" spans="1:10" ht="13.2">
      <c r="A2481" s="16" t="s">
        <v>1963</v>
      </c>
      <c r="B2481" s="16">
        <v>22192220</v>
      </c>
      <c r="C2481" s="16">
        <v>20210337</v>
      </c>
      <c r="D2481" s="19">
        <v>44449</v>
      </c>
      <c r="E2481" s="16" t="s">
        <v>5316</v>
      </c>
      <c r="F2481" s="16">
        <v>42173060</v>
      </c>
      <c r="G2481" s="16" t="s">
        <v>2326</v>
      </c>
      <c r="H2481" s="17">
        <v>1700</v>
      </c>
      <c r="I2481" s="102">
        <v>2</v>
      </c>
      <c r="J2481" s="121"/>
    </row>
    <row r="2482" spans="1:10" ht="13.2">
      <c r="A2482" s="16" t="s">
        <v>1963</v>
      </c>
      <c r="B2482" s="16">
        <v>22192220</v>
      </c>
      <c r="C2482" s="16">
        <v>20210394</v>
      </c>
      <c r="D2482" s="19">
        <v>44449</v>
      </c>
      <c r="E2482" s="16" t="s">
        <v>5317</v>
      </c>
      <c r="F2482" s="16">
        <v>42173060</v>
      </c>
      <c r="G2482" s="16" t="s">
        <v>5318</v>
      </c>
      <c r="H2482" s="17">
        <v>1700</v>
      </c>
      <c r="I2482" s="102">
        <v>2</v>
      </c>
      <c r="J2482" s="121"/>
    </row>
    <row r="2483" spans="1:10" ht="13.2">
      <c r="A2483" s="16" t="s">
        <v>1963</v>
      </c>
      <c r="B2483" s="16">
        <v>22192220</v>
      </c>
      <c r="C2483" s="16">
        <v>20210449</v>
      </c>
      <c r="D2483" s="19">
        <v>44449</v>
      </c>
      <c r="E2483" s="16" t="s">
        <v>5319</v>
      </c>
      <c r="F2483" s="16">
        <v>42173060</v>
      </c>
      <c r="G2483" s="16" t="s">
        <v>5318</v>
      </c>
      <c r="H2483" s="17">
        <f>1700-100</f>
        <v>1600</v>
      </c>
      <c r="I2483" s="102">
        <v>2</v>
      </c>
      <c r="J2483" s="121"/>
    </row>
    <row r="2484" spans="1:10" ht="13.2">
      <c r="A2484" s="16" t="s">
        <v>1963</v>
      </c>
      <c r="B2484" s="16">
        <v>22192221</v>
      </c>
      <c r="C2484" s="16">
        <v>2021112302</v>
      </c>
      <c r="D2484" s="19">
        <v>44244</v>
      </c>
      <c r="E2484" s="16" t="s">
        <v>2398</v>
      </c>
      <c r="F2484" s="16">
        <v>26904241</v>
      </c>
      <c r="G2484" s="16" t="s">
        <v>5320</v>
      </c>
      <c r="H2484" s="17">
        <v>496.96</v>
      </c>
      <c r="I2484" s="102">
        <v>2</v>
      </c>
      <c r="J2484" s="121"/>
    </row>
    <row r="2485" spans="1:10" ht="13.2">
      <c r="A2485" s="16" t="s">
        <v>1963</v>
      </c>
      <c r="B2485" s="16">
        <v>22192221</v>
      </c>
      <c r="C2485" s="16" t="s">
        <v>5321</v>
      </c>
      <c r="D2485" s="19">
        <v>44254</v>
      </c>
      <c r="E2485" s="16" t="s">
        <v>5322</v>
      </c>
      <c r="F2485" s="16">
        <v>50487922</v>
      </c>
      <c r="G2485" s="16" t="s">
        <v>5323</v>
      </c>
      <c r="H2485" s="17">
        <v>56.57</v>
      </c>
      <c r="I2485" s="102">
        <v>2</v>
      </c>
      <c r="J2485" s="121"/>
    </row>
    <row r="2486" spans="1:10" ht="13.2">
      <c r="A2486" s="16" t="s">
        <v>1963</v>
      </c>
      <c r="B2486" s="16">
        <v>22192221</v>
      </c>
      <c r="C2486" s="16" t="s">
        <v>5324</v>
      </c>
      <c r="D2486" s="19">
        <v>44249</v>
      </c>
      <c r="E2486" s="16" t="s">
        <v>5325</v>
      </c>
      <c r="F2486" s="16">
        <v>50487922</v>
      </c>
      <c r="G2486" s="16" t="s">
        <v>5323</v>
      </c>
      <c r="H2486" s="17">
        <v>25.94</v>
      </c>
      <c r="I2486" s="102">
        <v>2</v>
      </c>
      <c r="J2486" s="121"/>
    </row>
    <row r="2487" spans="1:10" ht="13.2">
      <c r="A2487" s="16" t="s">
        <v>1963</v>
      </c>
      <c r="B2487" s="16">
        <v>22192221</v>
      </c>
      <c r="C2487" s="16" t="s">
        <v>5326</v>
      </c>
      <c r="D2487" s="19">
        <v>44244</v>
      </c>
      <c r="E2487" s="16" t="s">
        <v>5327</v>
      </c>
      <c r="F2487" s="16">
        <v>50487922</v>
      </c>
      <c r="G2487" s="16" t="s">
        <v>5323</v>
      </c>
      <c r="H2487" s="17">
        <v>38.950000000000003</v>
      </c>
      <c r="I2487" s="102">
        <v>2</v>
      </c>
      <c r="J2487" s="121"/>
    </row>
    <row r="2488" spans="1:10" ht="13.2">
      <c r="A2488" s="16" t="s">
        <v>1963</v>
      </c>
      <c r="B2488" s="16">
        <v>22192221</v>
      </c>
      <c r="C2488" s="16" t="s">
        <v>5328</v>
      </c>
      <c r="D2488" s="19">
        <v>44222</v>
      </c>
      <c r="E2488" s="16" t="s">
        <v>5329</v>
      </c>
      <c r="F2488" s="16">
        <v>50487922</v>
      </c>
      <c r="G2488" s="16" t="s">
        <v>5323</v>
      </c>
      <c r="H2488" s="17">
        <v>99.56</v>
      </c>
      <c r="I2488" s="102">
        <v>2</v>
      </c>
      <c r="J2488" s="121"/>
    </row>
    <row r="2489" spans="1:10" ht="13.2">
      <c r="A2489" s="16" t="s">
        <v>1963</v>
      </c>
      <c r="B2489" s="16">
        <v>22192221</v>
      </c>
      <c r="C2489" s="16" t="s">
        <v>5330</v>
      </c>
      <c r="D2489" s="19">
        <v>44238</v>
      </c>
      <c r="E2489" s="16" t="s">
        <v>5331</v>
      </c>
      <c r="F2489" s="16">
        <v>50487922</v>
      </c>
      <c r="G2489" s="16" t="s">
        <v>5323</v>
      </c>
      <c r="H2489" s="17">
        <v>40.51</v>
      </c>
      <c r="I2489" s="102">
        <v>2</v>
      </c>
      <c r="J2489" s="121"/>
    </row>
    <row r="2490" spans="1:10" ht="13.2">
      <c r="A2490" s="16" t="s">
        <v>1963</v>
      </c>
      <c r="B2490" s="16">
        <v>22192221</v>
      </c>
      <c r="C2490" s="16" t="s">
        <v>5332</v>
      </c>
      <c r="D2490" s="19">
        <v>44198</v>
      </c>
      <c r="E2490" s="16" t="s">
        <v>5333</v>
      </c>
      <c r="F2490" s="16">
        <v>50487922</v>
      </c>
      <c r="G2490" s="16" t="s">
        <v>5323</v>
      </c>
      <c r="H2490" s="17">
        <v>43.91</v>
      </c>
      <c r="I2490" s="102">
        <v>2</v>
      </c>
      <c r="J2490" s="121"/>
    </row>
    <row r="2491" spans="1:10" ht="13.2">
      <c r="A2491" s="16" t="s">
        <v>1963</v>
      </c>
      <c r="B2491" s="16">
        <v>22192221</v>
      </c>
      <c r="C2491" s="16">
        <v>10001033589</v>
      </c>
      <c r="D2491" s="19">
        <v>44252</v>
      </c>
      <c r="E2491" s="16" t="s">
        <v>5334</v>
      </c>
      <c r="F2491" s="16">
        <v>46440224</v>
      </c>
      <c r="G2491" s="16" t="s">
        <v>5335</v>
      </c>
      <c r="H2491" s="17">
        <v>19.8</v>
      </c>
      <c r="I2491" s="102">
        <v>2</v>
      </c>
      <c r="J2491" s="121"/>
    </row>
    <row r="2492" spans="1:10" ht="13.2">
      <c r="A2492" s="16" t="s">
        <v>1963</v>
      </c>
      <c r="B2492" s="16">
        <v>22192221</v>
      </c>
      <c r="C2492" s="16" t="s">
        <v>5336</v>
      </c>
      <c r="D2492" s="19">
        <v>44262</v>
      </c>
      <c r="E2492" s="16" t="s">
        <v>5337</v>
      </c>
      <c r="F2492" s="16">
        <v>50487922</v>
      </c>
      <c r="G2492" s="16" t="s">
        <v>5323</v>
      </c>
      <c r="H2492" s="17">
        <v>16.93</v>
      </c>
      <c r="I2492" s="102">
        <v>2</v>
      </c>
      <c r="J2492" s="121"/>
    </row>
    <row r="2493" spans="1:10" ht="13.2">
      <c r="A2493" s="16" t="s">
        <v>1963</v>
      </c>
      <c r="B2493" s="16">
        <v>22192221</v>
      </c>
      <c r="C2493" s="16">
        <v>66</v>
      </c>
      <c r="D2493" s="19">
        <v>44277</v>
      </c>
      <c r="E2493" s="16" t="s">
        <v>5338</v>
      </c>
      <c r="F2493" s="16">
        <v>52195244</v>
      </c>
      <c r="G2493" s="16" t="s">
        <v>5339</v>
      </c>
      <c r="H2493" s="17">
        <v>48</v>
      </c>
      <c r="I2493" s="102">
        <v>2</v>
      </c>
      <c r="J2493" s="121"/>
    </row>
    <row r="2494" spans="1:10" ht="13.2">
      <c r="A2494" s="16" t="s">
        <v>1963</v>
      </c>
      <c r="B2494" s="16">
        <v>22192221</v>
      </c>
      <c r="C2494" s="16" t="s">
        <v>5340</v>
      </c>
      <c r="D2494" s="19">
        <v>44286</v>
      </c>
      <c r="E2494" s="16" t="s">
        <v>5341</v>
      </c>
      <c r="F2494" s="16">
        <v>36740624</v>
      </c>
      <c r="G2494" s="16" t="s">
        <v>3146</v>
      </c>
      <c r="H2494" s="17">
        <v>53.4</v>
      </c>
      <c r="I2494" s="102">
        <v>2</v>
      </c>
      <c r="J2494" s="121"/>
    </row>
    <row r="2495" spans="1:10" ht="13.2">
      <c r="A2495" s="16" t="s">
        <v>1963</v>
      </c>
      <c r="B2495" s="16">
        <v>22192221</v>
      </c>
      <c r="C2495" s="16">
        <v>81</v>
      </c>
      <c r="D2495" s="19">
        <v>44286</v>
      </c>
      <c r="E2495" s="16" t="s">
        <v>2398</v>
      </c>
      <c r="F2495" s="16">
        <v>36746550</v>
      </c>
      <c r="G2495" s="16" t="s">
        <v>2972</v>
      </c>
      <c r="H2495" s="17">
        <v>328</v>
      </c>
      <c r="I2495" s="102">
        <v>2</v>
      </c>
      <c r="J2495" s="121"/>
    </row>
    <row r="2496" spans="1:10" ht="13.2">
      <c r="A2496" s="16" t="s">
        <v>1963</v>
      </c>
      <c r="B2496" s="16">
        <v>22192221</v>
      </c>
      <c r="C2496" s="16" t="s">
        <v>5342</v>
      </c>
      <c r="D2496" s="19">
        <v>44288</v>
      </c>
      <c r="E2496" s="16" t="s">
        <v>5343</v>
      </c>
      <c r="F2496" s="16">
        <v>50487922</v>
      </c>
      <c r="G2496" s="16" t="s">
        <v>5323</v>
      </c>
      <c r="H2496" s="17">
        <v>18.989999999999998</v>
      </c>
      <c r="I2496" s="102">
        <v>2</v>
      </c>
      <c r="J2496" s="121"/>
    </row>
    <row r="2497" spans="1:10" ht="13.2">
      <c r="A2497" s="16" t="s">
        <v>1963</v>
      </c>
      <c r="B2497" s="16">
        <v>22192221</v>
      </c>
      <c r="C2497" s="16" t="s">
        <v>5344</v>
      </c>
      <c r="D2497" s="19">
        <v>44298</v>
      </c>
      <c r="E2497" s="16" t="s">
        <v>5345</v>
      </c>
      <c r="F2497" s="16">
        <v>50487922</v>
      </c>
      <c r="G2497" s="16" t="s">
        <v>5323</v>
      </c>
      <c r="H2497" s="17">
        <v>33.200000000000003</v>
      </c>
      <c r="I2497" s="102">
        <v>2</v>
      </c>
      <c r="J2497" s="121"/>
    </row>
    <row r="2498" spans="1:10" ht="13.2">
      <c r="A2498" s="16" t="s">
        <v>1963</v>
      </c>
      <c r="B2498" s="16">
        <v>22192221</v>
      </c>
      <c r="C2498" s="16">
        <v>110249861</v>
      </c>
      <c r="D2498" s="19">
        <v>44301</v>
      </c>
      <c r="E2498" s="16" t="s">
        <v>4795</v>
      </c>
      <c r="F2498" s="16" t="s">
        <v>5346</v>
      </c>
      <c r="G2498" s="16" t="s">
        <v>3578</v>
      </c>
      <c r="H2498" s="17">
        <v>239.9</v>
      </c>
      <c r="I2498" s="102">
        <v>2</v>
      </c>
      <c r="J2498" s="121"/>
    </row>
    <row r="2499" spans="1:10" ht="13.2">
      <c r="A2499" s="16" t="s">
        <v>1963</v>
      </c>
      <c r="B2499" s="16">
        <v>22192221</v>
      </c>
      <c r="C2499" s="16" t="s">
        <v>5347</v>
      </c>
      <c r="D2499" s="19">
        <v>44308</v>
      </c>
      <c r="E2499" s="16" t="s">
        <v>5345</v>
      </c>
      <c r="F2499" s="16">
        <v>50487922</v>
      </c>
      <c r="G2499" s="16" t="s">
        <v>5323</v>
      </c>
      <c r="H2499" s="17">
        <v>21.02</v>
      </c>
      <c r="I2499" s="102">
        <v>2</v>
      </c>
      <c r="J2499" s="121"/>
    </row>
    <row r="2500" spans="1:10" ht="13.2">
      <c r="A2500" s="16" t="s">
        <v>1963</v>
      </c>
      <c r="B2500" s="16">
        <v>22192221</v>
      </c>
      <c r="C2500" s="16">
        <v>3</v>
      </c>
      <c r="D2500" s="19">
        <v>44317</v>
      </c>
      <c r="E2500" s="16" t="s">
        <v>5348</v>
      </c>
      <c r="F2500" s="16">
        <v>36322831</v>
      </c>
      <c r="G2500" s="16" t="s">
        <v>4273</v>
      </c>
      <c r="H2500" s="17">
        <v>100</v>
      </c>
      <c r="I2500" s="102">
        <v>2</v>
      </c>
      <c r="J2500" s="121"/>
    </row>
    <row r="2501" spans="1:10" ht="13.2">
      <c r="A2501" s="16" t="s">
        <v>1963</v>
      </c>
      <c r="B2501" s="16">
        <v>22192221</v>
      </c>
      <c r="C2501" s="16">
        <v>15</v>
      </c>
      <c r="D2501" s="19">
        <v>44320</v>
      </c>
      <c r="E2501" s="16" t="s">
        <v>5348</v>
      </c>
      <c r="F2501" s="16">
        <v>36322831</v>
      </c>
      <c r="G2501" s="16" t="s">
        <v>4273</v>
      </c>
      <c r="H2501" s="17">
        <v>50</v>
      </c>
      <c r="I2501" s="102">
        <v>2</v>
      </c>
      <c r="J2501" s="121"/>
    </row>
    <row r="2502" spans="1:10" ht="13.2">
      <c r="A2502" s="16" t="s">
        <v>1963</v>
      </c>
      <c r="B2502" s="16">
        <v>22192221</v>
      </c>
      <c r="C2502" s="16" t="s">
        <v>5349</v>
      </c>
      <c r="D2502" s="19">
        <v>44325</v>
      </c>
      <c r="E2502" s="16" t="s">
        <v>5350</v>
      </c>
      <c r="F2502" s="16">
        <v>50487922</v>
      </c>
      <c r="G2502" s="16" t="s">
        <v>5323</v>
      </c>
      <c r="H2502" s="17">
        <v>39.520000000000003</v>
      </c>
      <c r="I2502" s="102">
        <v>2</v>
      </c>
      <c r="J2502" s="121"/>
    </row>
    <row r="2503" spans="1:10" ht="13.2">
      <c r="A2503" s="16" t="s">
        <v>1963</v>
      </c>
      <c r="B2503" s="16">
        <v>22192221</v>
      </c>
      <c r="C2503" s="16">
        <v>65</v>
      </c>
      <c r="D2503" s="19">
        <v>44327</v>
      </c>
      <c r="E2503" s="16" t="s">
        <v>5348</v>
      </c>
      <c r="F2503" s="16">
        <v>36322831</v>
      </c>
      <c r="G2503" s="16" t="s">
        <v>4273</v>
      </c>
      <c r="H2503" s="17">
        <v>50</v>
      </c>
      <c r="I2503" s="102">
        <v>2</v>
      </c>
      <c r="J2503" s="121"/>
    </row>
    <row r="2504" spans="1:10" ht="13.2">
      <c r="A2504" s="16" t="s">
        <v>1963</v>
      </c>
      <c r="B2504" s="16">
        <v>22192221</v>
      </c>
      <c r="C2504" s="16">
        <v>90</v>
      </c>
      <c r="D2504" s="19">
        <v>44337</v>
      </c>
      <c r="E2504" s="16" t="s">
        <v>5348</v>
      </c>
      <c r="F2504" s="16">
        <v>36322831</v>
      </c>
      <c r="G2504" s="16" t="s">
        <v>4273</v>
      </c>
      <c r="H2504" s="17">
        <v>50</v>
      </c>
      <c r="I2504" s="102">
        <v>2</v>
      </c>
      <c r="J2504" s="121"/>
    </row>
    <row r="2505" spans="1:10" ht="13.2">
      <c r="A2505" s="16" t="s">
        <v>1963</v>
      </c>
      <c r="B2505" s="16">
        <v>22192221</v>
      </c>
      <c r="C2505" s="16">
        <v>12</v>
      </c>
      <c r="D2505" s="19">
        <v>44331</v>
      </c>
      <c r="E2505" s="16" t="s">
        <v>4970</v>
      </c>
      <c r="F2505" s="16">
        <v>37988948</v>
      </c>
      <c r="G2505" s="16" t="s">
        <v>5351</v>
      </c>
      <c r="H2505" s="17">
        <v>10</v>
      </c>
      <c r="I2505" s="102">
        <v>2</v>
      </c>
      <c r="J2505" s="121"/>
    </row>
    <row r="2506" spans="1:10" ht="13.2">
      <c r="A2506" s="16" t="s">
        <v>1963</v>
      </c>
      <c r="B2506" s="16">
        <v>22192221</v>
      </c>
      <c r="C2506" s="16">
        <v>100327147</v>
      </c>
      <c r="D2506" s="19">
        <v>44337</v>
      </c>
      <c r="E2506" s="16" t="s">
        <v>5352</v>
      </c>
      <c r="F2506" s="16">
        <v>44156979</v>
      </c>
      <c r="G2506" s="16" t="s">
        <v>3543</v>
      </c>
      <c r="H2506" s="17">
        <v>1.95</v>
      </c>
      <c r="I2506" s="102">
        <v>2</v>
      </c>
      <c r="J2506" s="121"/>
    </row>
    <row r="2507" spans="1:10" ht="13.2">
      <c r="A2507" s="16" t="s">
        <v>1963</v>
      </c>
      <c r="B2507" s="16">
        <v>22192221</v>
      </c>
      <c r="C2507" s="16">
        <v>100327145</v>
      </c>
      <c r="D2507" s="19">
        <v>44337</v>
      </c>
      <c r="E2507" s="16" t="s">
        <v>5352</v>
      </c>
      <c r="F2507" s="16">
        <v>44156979</v>
      </c>
      <c r="G2507" s="16" t="s">
        <v>3543</v>
      </c>
      <c r="H2507" s="17">
        <v>26.55</v>
      </c>
      <c r="I2507" s="102">
        <v>2</v>
      </c>
      <c r="J2507" s="121"/>
    </row>
    <row r="2508" spans="1:10" ht="13.2">
      <c r="A2508" s="16" t="s">
        <v>1963</v>
      </c>
      <c r="B2508" s="16">
        <v>22192221</v>
      </c>
      <c r="C2508" s="16">
        <v>31</v>
      </c>
      <c r="D2508" s="19">
        <v>44338</v>
      </c>
      <c r="E2508" s="16" t="s">
        <v>5053</v>
      </c>
      <c r="F2508" s="16">
        <v>0</v>
      </c>
      <c r="G2508" s="16" t="s">
        <v>5047</v>
      </c>
      <c r="H2508" s="17">
        <v>35</v>
      </c>
      <c r="I2508" s="102">
        <v>2</v>
      </c>
      <c r="J2508" s="121"/>
    </row>
    <row r="2509" spans="1:10" ht="13.2">
      <c r="A2509" s="16" t="s">
        <v>1963</v>
      </c>
      <c r="B2509" s="16">
        <v>22192221</v>
      </c>
      <c r="C2509" s="16"/>
      <c r="D2509" s="19"/>
      <c r="E2509" s="16"/>
      <c r="F2509" s="16"/>
      <c r="G2509" s="16"/>
      <c r="H2509" s="17"/>
      <c r="I2509" s="102">
        <v>2</v>
      </c>
      <c r="J2509" s="121"/>
    </row>
    <row r="2510" spans="1:10" ht="13.2">
      <c r="A2510" s="16" t="s">
        <v>1963</v>
      </c>
      <c r="B2510" s="16">
        <v>22192221</v>
      </c>
      <c r="C2510" s="16" t="s">
        <v>5353</v>
      </c>
      <c r="D2510" s="19">
        <v>44338</v>
      </c>
      <c r="E2510" s="16" t="s">
        <v>5354</v>
      </c>
      <c r="F2510" s="16">
        <v>0</v>
      </c>
      <c r="G2510" s="16" t="s">
        <v>5355</v>
      </c>
      <c r="H2510" s="17">
        <v>272.39999999999998</v>
      </c>
      <c r="I2510" s="102">
        <v>2</v>
      </c>
      <c r="J2510" s="121"/>
    </row>
    <row r="2511" spans="1:10" ht="13.2">
      <c r="A2511" s="16" t="s">
        <v>1963</v>
      </c>
      <c r="B2511" s="16">
        <v>22192221</v>
      </c>
      <c r="C2511" s="16" t="s">
        <v>5356</v>
      </c>
      <c r="D2511" s="19">
        <v>44376</v>
      </c>
      <c r="E2511" s="16" t="s">
        <v>5357</v>
      </c>
      <c r="F2511" s="16">
        <v>0</v>
      </c>
      <c r="G2511" s="16" t="s">
        <v>5355</v>
      </c>
      <c r="H2511" s="17">
        <v>129.30000000000001</v>
      </c>
      <c r="I2511" s="102">
        <v>2</v>
      </c>
      <c r="J2511" s="121"/>
    </row>
    <row r="2512" spans="1:10" ht="13.2">
      <c r="A2512" s="16" t="s">
        <v>1963</v>
      </c>
      <c r="B2512" s="16">
        <v>22192221</v>
      </c>
      <c r="C2512" s="16">
        <v>13</v>
      </c>
      <c r="D2512" s="19">
        <v>44350</v>
      </c>
      <c r="E2512" s="16" t="s">
        <v>5348</v>
      </c>
      <c r="F2512" s="16">
        <v>36322831</v>
      </c>
      <c r="G2512" s="16" t="s">
        <v>4273</v>
      </c>
      <c r="H2512" s="17">
        <v>50</v>
      </c>
      <c r="I2512" s="102">
        <v>2</v>
      </c>
      <c r="J2512" s="121"/>
    </row>
    <row r="2513" spans="1:10" ht="13.2">
      <c r="A2513" s="16" t="s">
        <v>1963</v>
      </c>
      <c r="B2513" s="16">
        <v>22192221</v>
      </c>
      <c r="C2513" s="16">
        <v>89</v>
      </c>
      <c r="D2513" s="19">
        <v>44362</v>
      </c>
      <c r="E2513" s="16" t="s">
        <v>5348</v>
      </c>
      <c r="F2513" s="16">
        <v>36322831</v>
      </c>
      <c r="G2513" s="16" t="s">
        <v>4273</v>
      </c>
      <c r="H2513" s="17">
        <v>50</v>
      </c>
      <c r="I2513" s="102">
        <v>2</v>
      </c>
      <c r="J2513" s="121"/>
    </row>
    <row r="2514" spans="1:10" ht="13.2">
      <c r="A2514" s="16" t="s">
        <v>1963</v>
      </c>
      <c r="B2514" s="16">
        <v>22192221</v>
      </c>
      <c r="C2514" s="16">
        <v>1100604142</v>
      </c>
      <c r="D2514" s="19">
        <v>44362</v>
      </c>
      <c r="E2514" s="16" t="s">
        <v>5287</v>
      </c>
      <c r="F2514" s="16" t="s">
        <v>5346</v>
      </c>
      <c r="G2514" s="16" t="s">
        <v>3578</v>
      </c>
      <c r="H2514" s="17">
        <v>69.87</v>
      </c>
      <c r="I2514" s="102">
        <v>2</v>
      </c>
      <c r="J2514" s="121"/>
    </row>
    <row r="2515" spans="1:10" ht="13.2">
      <c r="A2515" s="16" t="s">
        <v>1963</v>
      </c>
      <c r="B2515" s="16">
        <v>22192221</v>
      </c>
      <c r="C2515" s="16">
        <v>124</v>
      </c>
      <c r="D2515" s="19">
        <v>44371</v>
      </c>
      <c r="E2515" s="16" t="s">
        <v>5348</v>
      </c>
      <c r="F2515" s="16">
        <v>36322831</v>
      </c>
      <c r="G2515" s="16" t="s">
        <v>4273</v>
      </c>
      <c r="H2515" s="17">
        <v>50</v>
      </c>
      <c r="I2515" s="102">
        <v>2</v>
      </c>
      <c r="J2515" s="121"/>
    </row>
    <row r="2516" spans="1:10" ht="13.2">
      <c r="A2516" s="16" t="s">
        <v>1963</v>
      </c>
      <c r="B2516" s="16">
        <v>22192221</v>
      </c>
      <c r="C2516" s="16">
        <v>21200588</v>
      </c>
      <c r="D2516" s="19">
        <v>44374</v>
      </c>
      <c r="E2516" s="16" t="s">
        <v>5358</v>
      </c>
      <c r="F2516" s="16">
        <v>89821707</v>
      </c>
      <c r="G2516" s="16" t="s">
        <v>5359</v>
      </c>
      <c r="H2516" s="17">
        <v>4.43</v>
      </c>
      <c r="I2516" s="102">
        <v>2</v>
      </c>
      <c r="J2516" s="121"/>
    </row>
    <row r="2517" spans="1:10" ht="13.2">
      <c r="A2517" s="16" t="s">
        <v>1963</v>
      </c>
      <c r="B2517" s="16">
        <v>22192221</v>
      </c>
      <c r="C2517" s="16">
        <v>17</v>
      </c>
      <c r="D2517" s="19">
        <v>44378</v>
      </c>
      <c r="E2517" s="16" t="s">
        <v>4163</v>
      </c>
      <c r="F2517" s="16">
        <v>46975691</v>
      </c>
      <c r="G2517" s="16" t="s">
        <v>5360</v>
      </c>
      <c r="H2517" s="17">
        <v>18.5</v>
      </c>
      <c r="I2517" s="102">
        <v>2</v>
      </c>
      <c r="J2517" s="121"/>
    </row>
    <row r="2518" spans="1:10" ht="13.2">
      <c r="A2518" s="16" t="s">
        <v>1963</v>
      </c>
      <c r="B2518" s="16">
        <v>22192221</v>
      </c>
      <c r="C2518" s="16">
        <v>27</v>
      </c>
      <c r="D2518" s="19">
        <v>44380</v>
      </c>
      <c r="E2518" s="16" t="s">
        <v>5212</v>
      </c>
      <c r="F2518" s="16">
        <v>17149461</v>
      </c>
      <c r="G2518" s="16" t="s">
        <v>5361</v>
      </c>
      <c r="H2518" s="17">
        <v>25</v>
      </c>
      <c r="I2518" s="102">
        <v>2</v>
      </c>
      <c r="J2518" s="121"/>
    </row>
    <row r="2519" spans="1:10" ht="13.2">
      <c r="A2519" s="16" t="s">
        <v>1963</v>
      </c>
      <c r="B2519" s="16">
        <v>22192221</v>
      </c>
      <c r="C2519" s="16">
        <v>108</v>
      </c>
      <c r="D2519" s="19">
        <v>44383</v>
      </c>
      <c r="E2519" s="16" t="s">
        <v>4163</v>
      </c>
      <c r="F2519" s="16">
        <v>46975691</v>
      </c>
      <c r="G2519" s="16" t="s">
        <v>5360</v>
      </c>
      <c r="H2519" s="17">
        <v>20.5</v>
      </c>
      <c r="I2519" s="102">
        <v>2</v>
      </c>
      <c r="J2519" s="121"/>
    </row>
    <row r="2520" spans="1:10" ht="13.2">
      <c r="A2520" s="16" t="s">
        <v>1963</v>
      </c>
      <c r="B2520" s="16">
        <v>22192221</v>
      </c>
      <c r="C2520" s="16">
        <v>170</v>
      </c>
      <c r="D2520" s="19">
        <v>44386</v>
      </c>
      <c r="E2520" s="16" t="s">
        <v>5362</v>
      </c>
      <c r="F2520" s="16">
        <v>46975691</v>
      </c>
      <c r="G2520" s="16" t="s">
        <v>5360</v>
      </c>
      <c r="H2520" s="17">
        <v>20</v>
      </c>
      <c r="I2520" s="102">
        <v>2</v>
      </c>
      <c r="J2520" s="121"/>
    </row>
    <row r="2521" spans="1:10" ht="13.2">
      <c r="A2521" s="16" t="s">
        <v>1963</v>
      </c>
      <c r="B2521" s="16">
        <v>22192221</v>
      </c>
      <c r="C2521" s="16">
        <v>2132101578</v>
      </c>
      <c r="D2521" s="19">
        <v>44386</v>
      </c>
      <c r="E2521" s="16" t="s">
        <v>4795</v>
      </c>
      <c r="F2521" s="16">
        <v>46817549</v>
      </c>
      <c r="G2521" s="16" t="s">
        <v>5363</v>
      </c>
      <c r="H2521" s="17">
        <v>84</v>
      </c>
      <c r="I2521" s="102">
        <v>2</v>
      </c>
      <c r="J2521" s="121"/>
    </row>
    <row r="2522" spans="1:10" ht="13.2">
      <c r="A2522" s="16" t="s">
        <v>1963</v>
      </c>
      <c r="B2522" s="16">
        <v>22192221</v>
      </c>
      <c r="C2522" s="16" t="s">
        <v>5364</v>
      </c>
      <c r="D2522" s="19">
        <v>44389</v>
      </c>
      <c r="E2522" s="16" t="s">
        <v>5365</v>
      </c>
      <c r="F2522" s="16">
        <v>610470</v>
      </c>
      <c r="G2522" s="16" t="s">
        <v>5366</v>
      </c>
      <c r="H2522" s="17">
        <v>14</v>
      </c>
      <c r="I2522" s="102">
        <v>2</v>
      </c>
      <c r="J2522" s="121"/>
    </row>
    <row r="2523" spans="1:10" ht="13.2">
      <c r="A2523" s="16" t="s">
        <v>1963</v>
      </c>
      <c r="B2523" s="16">
        <v>22192221</v>
      </c>
      <c r="C2523" s="16">
        <v>205</v>
      </c>
      <c r="D2523" s="19">
        <v>44407</v>
      </c>
      <c r="E2523" s="16" t="s">
        <v>5348</v>
      </c>
      <c r="F2523" s="16">
        <v>36322831</v>
      </c>
      <c r="G2523" s="16" t="s">
        <v>4273</v>
      </c>
      <c r="H2523" s="17">
        <v>50</v>
      </c>
      <c r="I2523" s="102">
        <v>2</v>
      </c>
      <c r="J2523" s="121"/>
    </row>
    <row r="2524" spans="1:10" ht="13.2">
      <c r="A2524" s="16" t="s">
        <v>1963</v>
      </c>
      <c r="B2524" s="16">
        <v>22192221</v>
      </c>
      <c r="C2524" s="16">
        <v>75</v>
      </c>
      <c r="D2524" s="19">
        <v>44418</v>
      </c>
      <c r="E2524" s="16" t="s">
        <v>5348</v>
      </c>
      <c r="F2524" s="16">
        <v>36322831</v>
      </c>
      <c r="G2524" s="16" t="s">
        <v>4273</v>
      </c>
      <c r="H2524" s="17">
        <v>50</v>
      </c>
      <c r="I2524" s="102">
        <v>2</v>
      </c>
      <c r="J2524" s="121"/>
    </row>
    <row r="2525" spans="1:10" ht="13.2">
      <c r="A2525" s="16" t="s">
        <v>1963</v>
      </c>
      <c r="B2525" s="16">
        <v>22192221</v>
      </c>
      <c r="C2525" s="16">
        <v>77</v>
      </c>
      <c r="D2525" s="19">
        <v>44419</v>
      </c>
      <c r="E2525" s="16" t="s">
        <v>5348</v>
      </c>
      <c r="F2525" s="16">
        <v>36322831</v>
      </c>
      <c r="G2525" s="16" t="s">
        <v>4273</v>
      </c>
      <c r="H2525" s="17">
        <v>50</v>
      </c>
      <c r="I2525" s="102">
        <v>2</v>
      </c>
      <c r="J2525" s="121"/>
    </row>
    <row r="2526" spans="1:10" ht="13.2">
      <c r="A2526" s="16" t="s">
        <v>1963</v>
      </c>
      <c r="B2526" s="16">
        <v>22192221</v>
      </c>
      <c r="C2526" s="16">
        <v>105</v>
      </c>
      <c r="D2526" s="19">
        <v>44422</v>
      </c>
      <c r="E2526" s="16" t="s">
        <v>5367</v>
      </c>
      <c r="F2526" s="16">
        <v>31941346</v>
      </c>
      <c r="G2526" s="16" t="s">
        <v>2683</v>
      </c>
      <c r="H2526" s="17">
        <v>25</v>
      </c>
      <c r="I2526" s="102">
        <v>2</v>
      </c>
      <c r="J2526" s="121"/>
    </row>
    <row r="2527" spans="1:10" ht="13.2">
      <c r="A2527" s="16" t="s">
        <v>1963</v>
      </c>
      <c r="B2527" s="16">
        <v>22192221</v>
      </c>
      <c r="C2527" s="16">
        <v>18</v>
      </c>
      <c r="D2527" s="19">
        <v>44430</v>
      </c>
      <c r="E2527" s="16" t="s">
        <v>5368</v>
      </c>
      <c r="F2527" s="16">
        <v>22826611</v>
      </c>
      <c r="G2527" s="16" t="s">
        <v>5369</v>
      </c>
      <c r="H2527" s="17">
        <v>36</v>
      </c>
      <c r="I2527" s="102">
        <v>2</v>
      </c>
      <c r="J2527" s="121"/>
    </row>
    <row r="2528" spans="1:10" ht="13.2">
      <c r="A2528" s="16" t="s">
        <v>1963</v>
      </c>
      <c r="B2528" s="16">
        <v>22192221</v>
      </c>
      <c r="C2528" s="16">
        <v>110092797</v>
      </c>
      <c r="D2528" s="19">
        <v>44432</v>
      </c>
      <c r="E2528" s="16" t="s">
        <v>4795</v>
      </c>
      <c r="F2528" s="16" t="s">
        <v>5346</v>
      </c>
      <c r="G2528" s="16" t="s">
        <v>3578</v>
      </c>
      <c r="H2528" s="17">
        <v>331.41</v>
      </c>
      <c r="I2528" s="102">
        <v>2</v>
      </c>
      <c r="J2528" s="121"/>
    </row>
    <row r="2529" spans="1:10" ht="13.2">
      <c r="A2529" s="16" t="s">
        <v>1963</v>
      </c>
      <c r="B2529" s="16">
        <v>22192221</v>
      </c>
      <c r="C2529" s="16" t="s">
        <v>5370</v>
      </c>
      <c r="D2529" s="19">
        <v>44427</v>
      </c>
      <c r="E2529" s="16" t="s">
        <v>5371</v>
      </c>
      <c r="F2529" s="16">
        <v>36740624</v>
      </c>
      <c r="G2529" s="16" t="s">
        <v>3146</v>
      </c>
      <c r="H2529" s="17">
        <v>89</v>
      </c>
      <c r="I2529" s="102">
        <v>2</v>
      </c>
      <c r="J2529" s="121"/>
    </row>
    <row r="2530" spans="1:10" ht="13.2">
      <c r="A2530" s="16" t="s">
        <v>1963</v>
      </c>
      <c r="B2530" s="16">
        <v>22192221</v>
      </c>
      <c r="C2530" s="16" t="s">
        <v>5372</v>
      </c>
      <c r="D2530" s="19">
        <v>44427</v>
      </c>
      <c r="E2530" s="16" t="s">
        <v>5373</v>
      </c>
      <c r="F2530" s="16">
        <v>36342165</v>
      </c>
      <c r="G2530" s="16" t="s">
        <v>5374</v>
      </c>
      <c r="H2530" s="17">
        <v>48</v>
      </c>
      <c r="I2530" s="102">
        <v>2</v>
      </c>
      <c r="J2530" s="121"/>
    </row>
    <row r="2531" spans="1:10" ht="13.2">
      <c r="A2531" s="16" t="s">
        <v>1963</v>
      </c>
      <c r="B2531" s="16">
        <v>22192221</v>
      </c>
      <c r="C2531" s="16">
        <v>133</v>
      </c>
      <c r="D2531" s="19">
        <v>44427</v>
      </c>
      <c r="E2531" s="16" t="s">
        <v>5348</v>
      </c>
      <c r="F2531" s="16">
        <v>36322831</v>
      </c>
      <c r="G2531" s="16" t="s">
        <v>4273</v>
      </c>
      <c r="H2531" s="17">
        <v>50</v>
      </c>
      <c r="I2531" s="102">
        <v>2</v>
      </c>
      <c r="J2531" s="121"/>
    </row>
    <row r="2532" spans="1:10" ht="13.2">
      <c r="A2532" s="16" t="s">
        <v>1963</v>
      </c>
      <c r="B2532" s="16">
        <v>22192221</v>
      </c>
      <c r="C2532" s="16">
        <v>148</v>
      </c>
      <c r="D2532" s="19">
        <v>44428</v>
      </c>
      <c r="E2532" s="16" t="s">
        <v>5348</v>
      </c>
      <c r="F2532" s="16">
        <v>36322831</v>
      </c>
      <c r="G2532" s="16" t="s">
        <v>4273</v>
      </c>
      <c r="H2532" s="17">
        <v>50</v>
      </c>
      <c r="I2532" s="102">
        <v>2</v>
      </c>
      <c r="J2532" s="121"/>
    </row>
    <row r="2533" spans="1:10" ht="20.399999999999999">
      <c r="A2533" s="16" t="s">
        <v>1963</v>
      </c>
      <c r="B2533" s="16">
        <v>22192221</v>
      </c>
      <c r="C2533" s="16" t="s">
        <v>5375</v>
      </c>
      <c r="D2533" s="19">
        <v>44438</v>
      </c>
      <c r="E2533" s="16" t="s">
        <v>5376</v>
      </c>
      <c r="F2533" s="16">
        <v>0</v>
      </c>
      <c r="G2533" s="16" t="s">
        <v>5377</v>
      </c>
      <c r="H2533" s="17">
        <v>36</v>
      </c>
      <c r="I2533" s="102">
        <v>2</v>
      </c>
      <c r="J2533" s="121"/>
    </row>
    <row r="2534" spans="1:10" ht="13.2">
      <c r="A2534" s="16" t="s">
        <v>1963</v>
      </c>
      <c r="B2534" s="16">
        <v>22192221</v>
      </c>
      <c r="C2534" s="16">
        <v>721840040</v>
      </c>
      <c r="D2534" s="19">
        <v>44438</v>
      </c>
      <c r="E2534" s="16" t="s">
        <v>5378</v>
      </c>
      <c r="F2534" s="16" t="s">
        <v>5379</v>
      </c>
      <c r="G2534" s="16" t="s">
        <v>5380</v>
      </c>
      <c r="H2534" s="17">
        <v>11.04</v>
      </c>
      <c r="I2534" s="102">
        <v>2</v>
      </c>
      <c r="J2534" s="121"/>
    </row>
    <row r="2535" spans="1:10" ht="13.2">
      <c r="A2535" s="16" t="s">
        <v>1963</v>
      </c>
      <c r="B2535" s="16">
        <v>22192221</v>
      </c>
      <c r="C2535" s="16">
        <v>21</v>
      </c>
      <c r="D2535" s="19">
        <v>44444</v>
      </c>
      <c r="E2535" s="16" t="s">
        <v>5381</v>
      </c>
      <c r="F2535" s="16">
        <v>72042265</v>
      </c>
      <c r="G2535" s="16" t="s">
        <v>5382</v>
      </c>
      <c r="H2535" s="17">
        <v>36</v>
      </c>
      <c r="I2535" s="102">
        <v>2</v>
      </c>
      <c r="J2535" s="121"/>
    </row>
    <row r="2536" spans="1:10" ht="13.2">
      <c r="A2536" s="16" t="s">
        <v>1963</v>
      </c>
      <c r="B2536" s="16">
        <v>22192221</v>
      </c>
      <c r="C2536" s="16">
        <v>52</v>
      </c>
      <c r="D2536" s="19">
        <v>44447</v>
      </c>
      <c r="E2536" s="16" t="s">
        <v>5348</v>
      </c>
      <c r="F2536" s="16">
        <v>36322831</v>
      </c>
      <c r="G2536" s="16" t="s">
        <v>4273</v>
      </c>
      <c r="H2536" s="17">
        <v>50</v>
      </c>
      <c r="I2536" s="102">
        <v>2</v>
      </c>
      <c r="J2536" s="121"/>
    </row>
    <row r="2537" spans="1:10" ht="20.399999999999999">
      <c r="A2537" s="16" t="s">
        <v>1963</v>
      </c>
      <c r="B2537" s="16">
        <v>22192221</v>
      </c>
      <c r="C2537" s="16" t="s">
        <v>5383</v>
      </c>
      <c r="D2537" s="19">
        <v>44449</v>
      </c>
      <c r="E2537" s="16" t="s">
        <v>3403</v>
      </c>
      <c r="F2537" s="16">
        <v>26904241</v>
      </c>
      <c r="G2537" s="16" t="s">
        <v>5320</v>
      </c>
      <c r="H2537" s="17">
        <v>124.99</v>
      </c>
      <c r="I2537" s="102">
        <v>2</v>
      </c>
      <c r="J2537" s="121"/>
    </row>
    <row r="2538" spans="1:10" ht="13.2">
      <c r="A2538" s="16" t="s">
        <v>1963</v>
      </c>
      <c r="B2538" s="16">
        <v>22192221</v>
      </c>
      <c r="C2538" s="16">
        <v>15</v>
      </c>
      <c r="D2538" s="19">
        <v>44451</v>
      </c>
      <c r="E2538" s="16" t="s">
        <v>5384</v>
      </c>
      <c r="F2538" s="16">
        <v>72042265</v>
      </c>
      <c r="G2538" s="16" t="s">
        <v>5382</v>
      </c>
      <c r="H2538" s="17">
        <v>36</v>
      </c>
      <c r="I2538" s="102">
        <v>2</v>
      </c>
      <c r="J2538" s="121"/>
    </row>
    <row r="2539" spans="1:10" ht="13.2">
      <c r="A2539" s="16" t="s">
        <v>1963</v>
      </c>
      <c r="B2539" s="16">
        <v>22192221</v>
      </c>
      <c r="C2539" s="16">
        <v>6</v>
      </c>
      <c r="D2539" s="19">
        <v>44457</v>
      </c>
      <c r="E2539" s="16" t="s">
        <v>5249</v>
      </c>
      <c r="F2539" s="16">
        <v>0</v>
      </c>
      <c r="G2539" s="16" t="s">
        <v>5385</v>
      </c>
      <c r="H2539" s="17">
        <v>20</v>
      </c>
      <c r="I2539" s="102">
        <v>2</v>
      </c>
      <c r="J2539" s="121"/>
    </row>
    <row r="2540" spans="1:10" ht="20.399999999999999">
      <c r="A2540" s="16" t="s">
        <v>1963</v>
      </c>
      <c r="B2540" s="16">
        <v>22192221</v>
      </c>
      <c r="C2540" s="16" t="s">
        <v>5386</v>
      </c>
      <c r="D2540" s="19">
        <v>44456</v>
      </c>
      <c r="E2540" s="16" t="s">
        <v>3403</v>
      </c>
      <c r="F2540" s="16">
        <v>26904241</v>
      </c>
      <c r="G2540" s="16" t="s">
        <v>5320</v>
      </c>
      <c r="H2540" s="17">
        <v>179.71</v>
      </c>
      <c r="I2540" s="102">
        <v>2</v>
      </c>
      <c r="J2540" s="121"/>
    </row>
    <row r="2541" spans="1:10" ht="13.2">
      <c r="A2541" s="16" t="s">
        <v>1963</v>
      </c>
      <c r="B2541" s="16">
        <v>22192221</v>
      </c>
      <c r="C2541" s="16">
        <v>125</v>
      </c>
      <c r="D2541" s="19">
        <v>44459</v>
      </c>
      <c r="E2541" s="16" t="s">
        <v>5348</v>
      </c>
      <c r="F2541" s="16">
        <v>36322831</v>
      </c>
      <c r="G2541" s="16" t="s">
        <v>4273</v>
      </c>
      <c r="H2541" s="17">
        <v>50</v>
      </c>
      <c r="I2541" s="102">
        <v>2</v>
      </c>
      <c r="J2541" s="121"/>
    </row>
    <row r="2542" spans="1:10" ht="13.2">
      <c r="A2542" s="16" t="s">
        <v>1963</v>
      </c>
      <c r="B2542" s="16">
        <v>22192221</v>
      </c>
      <c r="C2542" s="16" t="s">
        <v>5387</v>
      </c>
      <c r="D2542" s="19">
        <v>44481</v>
      </c>
      <c r="E2542" s="16" t="s">
        <v>5322</v>
      </c>
      <c r="F2542" s="16">
        <v>50487922</v>
      </c>
      <c r="G2542" s="16" t="s">
        <v>5323</v>
      </c>
      <c r="H2542" s="17">
        <v>26.21</v>
      </c>
      <c r="I2542" s="102">
        <v>2</v>
      </c>
      <c r="J2542" s="121"/>
    </row>
    <row r="2543" spans="1:10" ht="13.2">
      <c r="A2543" s="16" t="s">
        <v>1963</v>
      </c>
      <c r="B2543" s="16">
        <v>22192221</v>
      </c>
      <c r="C2543" s="16" t="s">
        <v>5388</v>
      </c>
      <c r="D2543" s="19">
        <v>44484</v>
      </c>
      <c r="E2543" s="16" t="s">
        <v>5322</v>
      </c>
      <c r="F2543" s="16">
        <v>50487922</v>
      </c>
      <c r="G2543" s="16" t="s">
        <v>5323</v>
      </c>
      <c r="H2543" s="17">
        <v>39.130000000000003</v>
      </c>
      <c r="I2543" s="102">
        <v>2</v>
      </c>
      <c r="J2543" s="121"/>
    </row>
    <row r="2544" spans="1:10" ht="13.2">
      <c r="A2544" s="16" t="s">
        <v>1963</v>
      </c>
      <c r="B2544" s="16">
        <v>22192221</v>
      </c>
      <c r="C2544" s="16" t="s">
        <v>5389</v>
      </c>
      <c r="D2544" s="19">
        <v>44489</v>
      </c>
      <c r="E2544" s="16" t="s">
        <v>5390</v>
      </c>
      <c r="F2544" s="16">
        <v>17973660</v>
      </c>
      <c r="G2544" s="16" t="s">
        <v>2882</v>
      </c>
      <c r="H2544" s="17">
        <v>38</v>
      </c>
      <c r="I2544" s="102">
        <v>2</v>
      </c>
      <c r="J2544" s="121"/>
    </row>
    <row r="2545" spans="1:10" ht="13.2">
      <c r="A2545" s="16" t="s">
        <v>1963</v>
      </c>
      <c r="B2545" s="16">
        <v>22192221</v>
      </c>
      <c r="C2545" s="16" t="s">
        <v>5391</v>
      </c>
      <c r="D2545" s="19">
        <v>44489</v>
      </c>
      <c r="E2545" s="16" t="s">
        <v>5373</v>
      </c>
      <c r="F2545" s="16">
        <v>36342165</v>
      </c>
      <c r="G2545" s="16" t="s">
        <v>5374</v>
      </c>
      <c r="H2545" s="17">
        <v>48</v>
      </c>
      <c r="I2545" s="102">
        <v>2</v>
      </c>
      <c r="J2545" s="121"/>
    </row>
    <row r="2546" spans="1:10" ht="13.2">
      <c r="A2546" s="16" t="s">
        <v>1963</v>
      </c>
      <c r="B2546" s="16">
        <v>22192221</v>
      </c>
      <c r="C2546" s="16">
        <v>1101202000</v>
      </c>
      <c r="D2546" s="19">
        <v>44495</v>
      </c>
      <c r="E2546" s="16" t="s">
        <v>4795</v>
      </c>
      <c r="F2546" s="16" t="s">
        <v>5346</v>
      </c>
      <c r="G2546" s="16" t="s">
        <v>3578</v>
      </c>
      <c r="H2546" s="17">
        <v>11.85</v>
      </c>
      <c r="I2546" s="102">
        <v>2</v>
      </c>
      <c r="J2546" s="121"/>
    </row>
    <row r="2547" spans="1:10" ht="13.2">
      <c r="A2547" s="16" t="s">
        <v>1963</v>
      </c>
      <c r="B2547" s="16">
        <v>22192221</v>
      </c>
      <c r="C2547" s="16" t="s">
        <v>5392</v>
      </c>
      <c r="D2547" s="19">
        <v>44501</v>
      </c>
      <c r="E2547" s="16" t="s">
        <v>5322</v>
      </c>
      <c r="F2547" s="16">
        <v>50487922</v>
      </c>
      <c r="G2547" s="16" t="s">
        <v>5323</v>
      </c>
      <c r="H2547" s="17">
        <v>22.42</v>
      </c>
      <c r="I2547" s="102">
        <v>2</v>
      </c>
      <c r="J2547" s="121"/>
    </row>
    <row r="2548" spans="1:10" ht="13.2">
      <c r="A2548" s="16" t="s">
        <v>1963</v>
      </c>
      <c r="B2548" s="16">
        <v>22192221</v>
      </c>
      <c r="C2548" s="16" t="s">
        <v>5393</v>
      </c>
      <c r="D2548" s="19">
        <v>44426</v>
      </c>
      <c r="E2548" s="16" t="s">
        <v>5394</v>
      </c>
      <c r="F2548" s="16">
        <v>0</v>
      </c>
      <c r="G2548" s="16" t="s">
        <v>5355</v>
      </c>
      <c r="H2548" s="17">
        <v>130.05000000000001</v>
      </c>
      <c r="I2548" s="102">
        <v>2</v>
      </c>
      <c r="J2548" s="121"/>
    </row>
    <row r="2549" spans="1:10" ht="13.2">
      <c r="A2549" s="16" t="s">
        <v>1963</v>
      </c>
      <c r="B2549" s="16">
        <v>22192221</v>
      </c>
      <c r="C2549" s="16" t="s">
        <v>5395</v>
      </c>
      <c r="D2549" s="19">
        <v>44433</v>
      </c>
      <c r="E2549" s="16" t="s">
        <v>5396</v>
      </c>
      <c r="F2549" s="16">
        <v>0</v>
      </c>
      <c r="G2549" s="16" t="s">
        <v>5397</v>
      </c>
      <c r="H2549" s="17">
        <v>32.700000000000003</v>
      </c>
      <c r="I2549" s="102">
        <v>2</v>
      </c>
      <c r="J2549" s="121"/>
    </row>
    <row r="2550" spans="1:10" ht="13.2">
      <c r="A2550" s="16" t="s">
        <v>1963</v>
      </c>
      <c r="B2550" s="16">
        <v>22192221</v>
      </c>
      <c r="C2550" s="16" t="s">
        <v>5398</v>
      </c>
      <c r="D2550" s="19">
        <v>44439</v>
      </c>
      <c r="E2550" s="16" t="s">
        <v>5399</v>
      </c>
      <c r="F2550" s="16">
        <v>0</v>
      </c>
      <c r="G2550" s="16" t="s">
        <v>5355</v>
      </c>
      <c r="H2550" s="17">
        <v>72.3</v>
      </c>
      <c r="I2550" s="102">
        <v>2</v>
      </c>
      <c r="J2550" s="121"/>
    </row>
    <row r="2551" spans="1:10" ht="13.2">
      <c r="A2551" s="16" t="s">
        <v>1963</v>
      </c>
      <c r="B2551" s="16">
        <v>22192221</v>
      </c>
      <c r="C2551" s="16" t="s">
        <v>5400</v>
      </c>
      <c r="D2551" s="19">
        <v>44445</v>
      </c>
      <c r="E2551" s="16" t="s">
        <v>5401</v>
      </c>
      <c r="F2551" s="16">
        <v>0</v>
      </c>
      <c r="G2551" s="16" t="s">
        <v>5355</v>
      </c>
      <c r="H2551" s="17">
        <v>49.2</v>
      </c>
      <c r="I2551" s="102">
        <v>2</v>
      </c>
      <c r="J2551" s="121"/>
    </row>
    <row r="2552" spans="1:10" ht="13.2">
      <c r="A2552" s="16" t="s">
        <v>1963</v>
      </c>
      <c r="B2552" s="16">
        <v>22192221</v>
      </c>
      <c r="C2552" s="16" t="s">
        <v>5402</v>
      </c>
      <c r="D2552" s="19">
        <v>44455</v>
      </c>
      <c r="E2552" s="16" t="s">
        <v>5403</v>
      </c>
      <c r="F2552" s="16">
        <v>0</v>
      </c>
      <c r="G2552" s="16" t="s">
        <v>5355</v>
      </c>
      <c r="H2552" s="17">
        <v>149.69999999999999</v>
      </c>
      <c r="I2552" s="102">
        <v>2</v>
      </c>
      <c r="J2552" s="121"/>
    </row>
    <row r="2553" spans="1:10" ht="13.2">
      <c r="A2553" s="16" t="s">
        <v>1963</v>
      </c>
      <c r="B2553" s="16">
        <v>22192221</v>
      </c>
      <c r="C2553" s="16" t="s">
        <v>5404</v>
      </c>
      <c r="D2553" s="19">
        <v>44460</v>
      </c>
      <c r="E2553" s="16" t="s">
        <v>5405</v>
      </c>
      <c r="F2553" s="16">
        <v>0</v>
      </c>
      <c r="G2553" s="16" t="s">
        <v>5355</v>
      </c>
      <c r="H2553" s="17">
        <v>136.19999999999999</v>
      </c>
      <c r="I2553" s="102">
        <v>2</v>
      </c>
      <c r="J2553" s="121"/>
    </row>
    <row r="2554" spans="1:10" ht="13.2">
      <c r="A2554" s="16" t="s">
        <v>1963</v>
      </c>
      <c r="B2554" s="16">
        <v>22192221</v>
      </c>
      <c r="C2554" s="16" t="s">
        <v>5406</v>
      </c>
      <c r="D2554" s="19">
        <v>44489</v>
      </c>
      <c r="E2554" s="16" t="s">
        <v>5407</v>
      </c>
      <c r="F2554" s="16">
        <v>0</v>
      </c>
      <c r="G2554" s="16" t="s">
        <v>5355</v>
      </c>
      <c r="H2554" s="17">
        <v>13.95</v>
      </c>
      <c r="I2554" s="102">
        <v>2</v>
      </c>
      <c r="J2554" s="121"/>
    </row>
    <row r="2555" spans="1:10" ht="13.2">
      <c r="A2555" s="16" t="s">
        <v>1963</v>
      </c>
      <c r="B2555" s="16">
        <v>22192221</v>
      </c>
      <c r="C2555" s="16" t="s">
        <v>5408</v>
      </c>
      <c r="D2555" s="19">
        <v>44382</v>
      </c>
      <c r="E2555" s="16" t="s">
        <v>5409</v>
      </c>
      <c r="F2555" s="16">
        <v>0</v>
      </c>
      <c r="G2555" s="16" t="s">
        <v>5397</v>
      </c>
      <c r="H2555" s="17">
        <v>79.2</v>
      </c>
      <c r="I2555" s="102">
        <v>2</v>
      </c>
      <c r="J2555" s="121"/>
    </row>
    <row r="2556" spans="1:10" ht="13.2">
      <c r="A2556" s="16" t="s">
        <v>1963</v>
      </c>
      <c r="B2556" s="16">
        <v>22192221</v>
      </c>
      <c r="C2556" s="16">
        <v>20211795</v>
      </c>
      <c r="D2556" s="19">
        <v>44462</v>
      </c>
      <c r="E2556" s="16" t="s">
        <v>5410</v>
      </c>
      <c r="F2556" s="16">
        <v>35190981</v>
      </c>
      <c r="G2556" s="16" t="s">
        <v>5411</v>
      </c>
      <c r="H2556" s="17">
        <f>523.71-448.43</f>
        <v>75.28000000000003</v>
      </c>
      <c r="I2556" s="102">
        <v>2</v>
      </c>
      <c r="J2556" s="121"/>
    </row>
    <row r="2557" spans="1:10" ht="13.2">
      <c r="A2557" s="16" t="s">
        <v>1963</v>
      </c>
      <c r="B2557" s="16">
        <v>22192222</v>
      </c>
      <c r="C2557" s="16">
        <v>1210019</v>
      </c>
      <c r="D2557" s="19">
        <v>44224</v>
      </c>
      <c r="E2557" s="16" t="s">
        <v>5412</v>
      </c>
      <c r="F2557" s="16">
        <v>47008946</v>
      </c>
      <c r="G2557" s="16" t="s">
        <v>5413</v>
      </c>
      <c r="H2557" s="17">
        <v>94.5</v>
      </c>
      <c r="I2557" s="102">
        <v>2</v>
      </c>
      <c r="J2557" s="121"/>
    </row>
    <row r="2558" spans="1:10" ht="13.2">
      <c r="A2558" s="16" t="s">
        <v>1963</v>
      </c>
      <c r="B2558" s="16">
        <v>22192222</v>
      </c>
      <c r="C2558" s="16">
        <v>2100973</v>
      </c>
      <c r="D2558" s="19">
        <v>44224</v>
      </c>
      <c r="E2558" s="16" t="s">
        <v>5414</v>
      </c>
      <c r="F2558" s="16">
        <v>36740624</v>
      </c>
      <c r="G2558" s="16" t="s">
        <v>3146</v>
      </c>
      <c r="H2558" s="17">
        <v>102.6</v>
      </c>
      <c r="I2558" s="102">
        <v>2</v>
      </c>
      <c r="J2558" s="121"/>
    </row>
    <row r="2559" spans="1:10" ht="13.2">
      <c r="A2559" s="16" t="s">
        <v>1963</v>
      </c>
      <c r="B2559" s="16">
        <v>22192222</v>
      </c>
      <c r="C2559" s="16">
        <v>21015786</v>
      </c>
      <c r="D2559" s="19">
        <v>44223</v>
      </c>
      <c r="E2559" s="16" t="s">
        <v>5415</v>
      </c>
      <c r="F2559" s="16">
        <v>0</v>
      </c>
      <c r="G2559" s="16" t="s">
        <v>5416</v>
      </c>
      <c r="H2559" s="17">
        <v>285</v>
      </c>
      <c r="I2559" s="102">
        <v>2</v>
      </c>
      <c r="J2559" s="121"/>
    </row>
    <row r="2560" spans="1:10" ht="13.2">
      <c r="A2560" s="16" t="s">
        <v>1963</v>
      </c>
      <c r="B2560" s="16">
        <v>22192222</v>
      </c>
      <c r="C2560" s="16">
        <v>211000244</v>
      </c>
      <c r="D2560" s="19">
        <v>44272</v>
      </c>
      <c r="E2560" s="16" t="s">
        <v>5417</v>
      </c>
      <c r="F2560" s="16">
        <v>25564889</v>
      </c>
      <c r="G2560" s="16" t="s">
        <v>5418</v>
      </c>
      <c r="H2560" s="17">
        <v>159.9</v>
      </c>
      <c r="I2560" s="102">
        <v>2</v>
      </c>
      <c r="J2560" s="121"/>
    </row>
    <row r="2561" spans="1:10" ht="13.2">
      <c r="A2561" s="16" t="s">
        <v>1963</v>
      </c>
      <c r="B2561" s="16">
        <v>22192222</v>
      </c>
      <c r="C2561" s="16">
        <v>210080</v>
      </c>
      <c r="D2561" s="19">
        <v>44279</v>
      </c>
      <c r="E2561" s="16" t="s">
        <v>5419</v>
      </c>
      <c r="F2561" s="16">
        <v>14425238</v>
      </c>
      <c r="G2561" s="16" t="s">
        <v>2928</v>
      </c>
      <c r="H2561" s="17">
        <v>106.9</v>
      </c>
      <c r="I2561" s="102">
        <v>2</v>
      </c>
      <c r="J2561" s="121"/>
    </row>
    <row r="2562" spans="1:10" ht="13.2">
      <c r="A2562" s="16" t="s">
        <v>1963</v>
      </c>
      <c r="B2562" s="16">
        <v>22192222</v>
      </c>
      <c r="C2562" s="16">
        <v>21001303</v>
      </c>
      <c r="D2562" s="19">
        <v>44277</v>
      </c>
      <c r="E2562" s="16" t="s">
        <v>5420</v>
      </c>
      <c r="F2562" s="16">
        <v>45288151</v>
      </c>
      <c r="G2562" s="16" t="s">
        <v>5421</v>
      </c>
      <c r="H2562" s="17">
        <v>126</v>
      </c>
      <c r="I2562" s="102">
        <v>2</v>
      </c>
      <c r="J2562" s="121"/>
    </row>
    <row r="2563" spans="1:10" ht="13.2">
      <c r="A2563" s="16" t="s">
        <v>1963</v>
      </c>
      <c r="B2563" s="16">
        <v>22192222</v>
      </c>
      <c r="C2563" s="16">
        <v>2103007</v>
      </c>
      <c r="D2563" s="19">
        <v>44286</v>
      </c>
      <c r="E2563" s="16" t="s">
        <v>5422</v>
      </c>
      <c r="F2563" s="16">
        <v>50780310</v>
      </c>
      <c r="G2563" s="16" t="s">
        <v>5423</v>
      </c>
      <c r="H2563" s="17">
        <v>157</v>
      </c>
      <c r="I2563" s="102">
        <v>2</v>
      </c>
      <c r="J2563" s="121"/>
    </row>
    <row r="2564" spans="1:10" ht="13.2">
      <c r="A2564" s="16" t="s">
        <v>1963</v>
      </c>
      <c r="B2564" s="16">
        <v>22192222</v>
      </c>
      <c r="C2564" s="16">
        <v>21040043</v>
      </c>
      <c r="D2564" s="19">
        <v>44287</v>
      </c>
      <c r="E2564" s="16" t="s">
        <v>5424</v>
      </c>
      <c r="F2564" s="16">
        <v>46880674</v>
      </c>
      <c r="G2564" s="16" t="s">
        <v>5425</v>
      </c>
      <c r="H2564" s="17">
        <v>51.1</v>
      </c>
      <c r="I2564" s="102">
        <v>2</v>
      </c>
      <c r="J2564" s="121"/>
    </row>
    <row r="2565" spans="1:10" ht="13.2">
      <c r="A2565" s="16" t="s">
        <v>1963</v>
      </c>
      <c r="B2565" s="16">
        <v>22192222</v>
      </c>
      <c r="C2565" s="16" t="s">
        <v>5426</v>
      </c>
      <c r="D2565" s="19">
        <v>44305</v>
      </c>
      <c r="E2565" s="16" t="s">
        <v>5427</v>
      </c>
      <c r="F2565" s="16">
        <v>36740624</v>
      </c>
      <c r="G2565" s="16" t="s">
        <v>3581</v>
      </c>
      <c r="H2565" s="17">
        <v>109.8</v>
      </c>
      <c r="I2565" s="102">
        <v>2</v>
      </c>
      <c r="J2565" s="121"/>
    </row>
    <row r="2566" spans="1:10" ht="13.2">
      <c r="A2566" s="16" t="s">
        <v>1963</v>
      </c>
      <c r="B2566" s="16">
        <v>22192222</v>
      </c>
      <c r="C2566" s="16">
        <v>6229773</v>
      </c>
      <c r="D2566" s="19">
        <v>44334</v>
      </c>
      <c r="E2566" s="16" t="s">
        <v>5428</v>
      </c>
      <c r="F2566" s="16">
        <v>18711626213</v>
      </c>
      <c r="G2566" s="16" t="s">
        <v>5429</v>
      </c>
      <c r="H2566" s="17">
        <v>42</v>
      </c>
      <c r="I2566" s="102">
        <v>2</v>
      </c>
      <c r="J2566" s="121"/>
    </row>
    <row r="2567" spans="1:10" ht="13.2">
      <c r="A2567" s="16" t="s">
        <v>1963</v>
      </c>
      <c r="B2567" s="16">
        <v>22192222</v>
      </c>
      <c r="C2567" s="16">
        <v>16</v>
      </c>
      <c r="D2567" s="19">
        <v>44311</v>
      </c>
      <c r="E2567" s="16" t="s">
        <v>5430</v>
      </c>
      <c r="F2567" s="16">
        <v>0</v>
      </c>
      <c r="G2567" s="16" t="s">
        <v>5431</v>
      </c>
      <c r="H2567" s="17">
        <v>45</v>
      </c>
      <c r="I2567" s="102">
        <v>2</v>
      </c>
      <c r="J2567" s="121"/>
    </row>
    <row r="2568" spans="1:10" ht="20.399999999999999">
      <c r="A2568" s="16" t="s">
        <v>1963</v>
      </c>
      <c r="B2568" s="16">
        <v>22192222</v>
      </c>
      <c r="C2568" s="16">
        <v>0</v>
      </c>
      <c r="D2568" s="19">
        <v>44320</v>
      </c>
      <c r="E2568" s="16" t="s">
        <v>5432</v>
      </c>
      <c r="F2568" s="16">
        <v>0</v>
      </c>
      <c r="G2568" s="16" t="s">
        <v>5433</v>
      </c>
      <c r="H2568" s="17">
        <v>55</v>
      </c>
      <c r="I2568" s="102">
        <v>2</v>
      </c>
      <c r="J2568" s="121"/>
    </row>
    <row r="2569" spans="1:10" ht="20.399999999999999">
      <c r="A2569" s="16" t="s">
        <v>1963</v>
      </c>
      <c r="B2569" s="16">
        <v>22192222</v>
      </c>
      <c r="C2569" s="16" t="s">
        <v>5434</v>
      </c>
      <c r="D2569" s="19">
        <v>44311</v>
      </c>
      <c r="E2569" s="16" t="s">
        <v>5435</v>
      </c>
      <c r="F2569" s="16">
        <v>110596203</v>
      </c>
      <c r="G2569" s="16" t="s">
        <v>5436</v>
      </c>
      <c r="H2569" s="17">
        <v>20</v>
      </c>
      <c r="I2569" s="102">
        <v>2</v>
      </c>
      <c r="J2569" s="121"/>
    </row>
    <row r="2570" spans="1:10" ht="20.399999999999999">
      <c r="A2570" s="16" t="s">
        <v>1963</v>
      </c>
      <c r="B2570" s="16">
        <v>22192222</v>
      </c>
      <c r="C2570" s="16">
        <v>55</v>
      </c>
      <c r="D2570" s="19">
        <v>44311</v>
      </c>
      <c r="E2570" s="16" t="s">
        <v>5437</v>
      </c>
      <c r="F2570" s="16">
        <v>33236</v>
      </c>
      <c r="G2570" s="16" t="s">
        <v>5438</v>
      </c>
      <c r="H2570" s="17">
        <v>55</v>
      </c>
      <c r="I2570" s="102">
        <v>2</v>
      </c>
      <c r="J2570" s="121"/>
    </row>
    <row r="2571" spans="1:10" ht="13.2">
      <c r="A2571" s="16" t="s">
        <v>1963</v>
      </c>
      <c r="B2571" s="16">
        <v>22192222</v>
      </c>
      <c r="C2571" s="16">
        <v>2021002</v>
      </c>
      <c r="D2571" s="19">
        <v>44340</v>
      </c>
      <c r="E2571" s="16" t="s">
        <v>5439</v>
      </c>
      <c r="F2571" s="16">
        <v>44462549</v>
      </c>
      <c r="G2571" s="16" t="s">
        <v>5440</v>
      </c>
      <c r="H2571" s="17">
        <v>315</v>
      </c>
      <c r="I2571" s="102">
        <v>2</v>
      </c>
      <c r="J2571" s="121"/>
    </row>
    <row r="2572" spans="1:10" ht="13.2">
      <c r="A2572" s="16" t="s">
        <v>1963</v>
      </c>
      <c r="B2572" s="16">
        <v>22192222</v>
      </c>
      <c r="C2572" s="16">
        <v>202104101</v>
      </c>
      <c r="D2572" s="19">
        <v>44315</v>
      </c>
      <c r="E2572" s="16" t="s">
        <v>5441</v>
      </c>
      <c r="F2572" s="16">
        <v>36262528</v>
      </c>
      <c r="G2572" s="16" t="s">
        <v>5442</v>
      </c>
      <c r="H2572" s="17">
        <v>84</v>
      </c>
      <c r="I2572" s="102">
        <v>2</v>
      </c>
      <c r="J2572" s="121"/>
    </row>
    <row r="2573" spans="1:10" ht="13.2">
      <c r="A2573" s="16" t="s">
        <v>1963</v>
      </c>
      <c r="B2573" s="16">
        <v>22192222</v>
      </c>
      <c r="C2573" s="16">
        <v>1932</v>
      </c>
      <c r="D2573" s="19">
        <v>44362</v>
      </c>
      <c r="E2573" s="16" t="s">
        <v>5443</v>
      </c>
      <c r="F2573" s="16">
        <v>0</v>
      </c>
      <c r="G2573" s="16" t="s">
        <v>5444</v>
      </c>
      <c r="H2573" s="17">
        <v>40</v>
      </c>
      <c r="I2573" s="102">
        <v>2</v>
      </c>
      <c r="J2573" s="121"/>
    </row>
    <row r="2574" spans="1:10" ht="13.2">
      <c r="A2574" s="16" t="s">
        <v>1963</v>
      </c>
      <c r="B2574" s="16">
        <v>22192222</v>
      </c>
      <c r="C2574" s="16">
        <v>1901</v>
      </c>
      <c r="D2574" s="19">
        <v>44369</v>
      </c>
      <c r="E2574" s="16" t="s">
        <v>5445</v>
      </c>
      <c r="F2574" s="16">
        <v>0</v>
      </c>
      <c r="G2574" s="16" t="s">
        <v>5446</v>
      </c>
      <c r="H2574" s="17">
        <v>40</v>
      </c>
      <c r="I2574" s="102">
        <v>2</v>
      </c>
      <c r="J2574" s="121"/>
    </row>
    <row r="2575" spans="1:10" ht="13.2">
      <c r="A2575" s="16" t="s">
        <v>1963</v>
      </c>
      <c r="B2575" s="16">
        <v>22192222</v>
      </c>
      <c r="C2575" s="16">
        <v>598119</v>
      </c>
      <c r="D2575" s="19">
        <v>44374</v>
      </c>
      <c r="E2575" s="16" t="s">
        <v>5447</v>
      </c>
      <c r="F2575" s="16">
        <v>518484</v>
      </c>
      <c r="G2575" s="16" t="s">
        <v>5448</v>
      </c>
      <c r="H2575" s="17">
        <v>65</v>
      </c>
      <c r="I2575" s="102">
        <v>2</v>
      </c>
      <c r="J2575" s="121"/>
    </row>
    <row r="2576" spans="1:10" ht="20.399999999999999">
      <c r="A2576" s="16" t="s">
        <v>1963</v>
      </c>
      <c r="B2576" s="16">
        <v>22192222</v>
      </c>
      <c r="C2576" s="16">
        <v>210128</v>
      </c>
      <c r="D2576" s="19">
        <v>44374</v>
      </c>
      <c r="E2576" s="16" t="s">
        <v>5449</v>
      </c>
      <c r="F2576" s="16">
        <v>26404982</v>
      </c>
      <c r="G2576" s="16" t="s">
        <v>5450</v>
      </c>
      <c r="H2576" s="17">
        <v>80</v>
      </c>
      <c r="I2576" s="102">
        <v>2</v>
      </c>
      <c r="J2576" s="121"/>
    </row>
    <row r="2577" spans="1:10" ht="20.399999999999999">
      <c r="A2577" s="16" t="s">
        <v>1963</v>
      </c>
      <c r="B2577" s="16">
        <v>22192222</v>
      </c>
      <c r="C2577" s="16">
        <v>210138</v>
      </c>
      <c r="D2577" s="19">
        <v>44375</v>
      </c>
      <c r="E2577" s="16" t="s">
        <v>5451</v>
      </c>
      <c r="F2577" s="16">
        <v>26404982</v>
      </c>
      <c r="G2577" s="16" t="s">
        <v>5450</v>
      </c>
      <c r="H2577" s="17">
        <v>80</v>
      </c>
      <c r="I2577" s="102">
        <v>2</v>
      </c>
      <c r="J2577" s="121"/>
    </row>
    <row r="2578" spans="1:10" ht="20.399999999999999">
      <c r="A2578" s="16" t="s">
        <v>1963</v>
      </c>
      <c r="B2578" s="16">
        <v>22192222</v>
      </c>
      <c r="C2578" s="16">
        <v>1100451554</v>
      </c>
      <c r="D2578" s="19">
        <v>44339</v>
      </c>
      <c r="E2578" s="16" t="s">
        <v>5452</v>
      </c>
      <c r="F2578" s="16" t="s">
        <v>3075</v>
      </c>
      <c r="G2578" s="16" t="s">
        <v>5453</v>
      </c>
      <c r="H2578" s="17">
        <v>124.95</v>
      </c>
      <c r="I2578" s="102">
        <v>2</v>
      </c>
      <c r="J2578" s="121"/>
    </row>
    <row r="2579" spans="1:10" ht="13.2">
      <c r="A2579" s="16" t="s">
        <v>1963</v>
      </c>
      <c r="B2579" s="16">
        <v>22192222</v>
      </c>
      <c r="C2579" s="16">
        <v>9121448240</v>
      </c>
      <c r="D2579" s="19">
        <v>44356</v>
      </c>
      <c r="E2579" s="16" t="s">
        <v>5454</v>
      </c>
      <c r="F2579" s="16">
        <v>35897821</v>
      </c>
      <c r="G2579" s="16" t="s">
        <v>5114</v>
      </c>
      <c r="H2579" s="17">
        <v>1037.8599999999999</v>
      </c>
      <c r="I2579" s="102">
        <v>2</v>
      </c>
      <c r="J2579" s="121"/>
    </row>
    <row r="2580" spans="1:10" ht="20.399999999999999">
      <c r="A2580" s="16" t="s">
        <v>1963</v>
      </c>
      <c r="B2580" s="16">
        <v>22192222</v>
      </c>
      <c r="C2580" s="16" t="s">
        <v>5455</v>
      </c>
      <c r="D2580" s="19">
        <v>44344</v>
      </c>
      <c r="E2580" s="16" t="s">
        <v>5456</v>
      </c>
      <c r="F2580" s="16">
        <v>43846700</v>
      </c>
      <c r="G2580" s="16" t="s">
        <v>5457</v>
      </c>
      <c r="H2580" s="17">
        <v>92</v>
      </c>
      <c r="I2580" s="102">
        <v>2</v>
      </c>
      <c r="J2580" s="121"/>
    </row>
    <row r="2581" spans="1:10" ht="20.399999999999999">
      <c r="A2581" s="16" t="s">
        <v>1963</v>
      </c>
      <c r="B2581" s="16">
        <v>22192222</v>
      </c>
      <c r="C2581" s="16" t="s">
        <v>5458</v>
      </c>
      <c r="D2581" s="19">
        <v>44348</v>
      </c>
      <c r="E2581" s="16" t="s">
        <v>5459</v>
      </c>
      <c r="F2581" s="16">
        <v>43846700</v>
      </c>
      <c r="G2581" s="16" t="s">
        <v>5457</v>
      </c>
      <c r="H2581" s="17">
        <v>46</v>
      </c>
      <c r="I2581" s="102">
        <v>2</v>
      </c>
      <c r="J2581" s="121"/>
    </row>
    <row r="2582" spans="1:10" ht="20.399999999999999">
      <c r="A2582" s="16" t="s">
        <v>1963</v>
      </c>
      <c r="B2582" s="16">
        <v>22192222</v>
      </c>
      <c r="C2582" s="16" t="s">
        <v>5460</v>
      </c>
      <c r="D2582" s="19">
        <v>44349</v>
      </c>
      <c r="E2582" s="16" t="s">
        <v>5461</v>
      </c>
      <c r="F2582" s="16">
        <v>43846700</v>
      </c>
      <c r="G2582" s="16" t="s">
        <v>5457</v>
      </c>
      <c r="H2582" s="17">
        <v>46</v>
      </c>
      <c r="I2582" s="102">
        <v>2</v>
      </c>
      <c r="J2582" s="121"/>
    </row>
    <row r="2583" spans="1:10" ht="20.399999999999999">
      <c r="A2583" s="16" t="s">
        <v>1963</v>
      </c>
      <c r="B2583" s="16">
        <v>22192222</v>
      </c>
      <c r="C2583" s="16">
        <v>20004346</v>
      </c>
      <c r="D2583" s="19">
        <v>44390</v>
      </c>
      <c r="E2583" s="16" t="s">
        <v>5462</v>
      </c>
      <c r="F2583" s="16">
        <v>26839881</v>
      </c>
      <c r="G2583" s="16" t="s">
        <v>5463</v>
      </c>
      <c r="H2583" s="17">
        <v>73</v>
      </c>
      <c r="I2583" s="102">
        <v>2</v>
      </c>
      <c r="J2583" s="121"/>
    </row>
    <row r="2584" spans="1:10" ht="20.399999999999999">
      <c r="A2584" s="16" t="s">
        <v>1963</v>
      </c>
      <c r="B2584" s="16">
        <v>22192222</v>
      </c>
      <c r="C2584" s="16">
        <v>20004434</v>
      </c>
      <c r="D2584" s="19">
        <v>44392</v>
      </c>
      <c r="E2584" s="16" t="s">
        <v>5464</v>
      </c>
      <c r="F2584" s="16">
        <v>26839881</v>
      </c>
      <c r="G2584" s="16" t="s">
        <v>5465</v>
      </c>
      <c r="H2584" s="17">
        <v>73</v>
      </c>
      <c r="I2584" s="102">
        <v>2</v>
      </c>
      <c r="J2584" s="121"/>
    </row>
    <row r="2585" spans="1:10" ht="20.399999999999999">
      <c r="A2585" s="16" t="s">
        <v>1963</v>
      </c>
      <c r="B2585" s="16">
        <v>22192222</v>
      </c>
      <c r="C2585" s="16" t="s">
        <v>5466</v>
      </c>
      <c r="D2585" s="19">
        <v>44319</v>
      </c>
      <c r="E2585" s="16" t="s">
        <v>5467</v>
      </c>
      <c r="F2585" s="16">
        <v>0</v>
      </c>
      <c r="G2585" s="16" t="s">
        <v>5468</v>
      </c>
      <c r="H2585" s="17">
        <v>128</v>
      </c>
      <c r="I2585" s="102">
        <v>2</v>
      </c>
      <c r="J2585" s="121"/>
    </row>
    <row r="2586" spans="1:10" ht="13.2">
      <c r="A2586" s="16" t="s">
        <v>1963</v>
      </c>
      <c r="B2586" s="16">
        <v>22192222</v>
      </c>
      <c r="C2586" s="16">
        <v>0</v>
      </c>
      <c r="D2586" s="19">
        <v>44388</v>
      </c>
      <c r="E2586" s="16" t="s">
        <v>5469</v>
      </c>
      <c r="F2586" s="16">
        <v>0</v>
      </c>
      <c r="G2586" s="16" t="s">
        <v>5470</v>
      </c>
      <c r="H2586" s="17">
        <v>44</v>
      </c>
      <c r="I2586" s="102">
        <v>2</v>
      </c>
      <c r="J2586" s="121"/>
    </row>
    <row r="2587" spans="1:10" ht="13.2">
      <c r="A2587" s="16" t="s">
        <v>1963</v>
      </c>
      <c r="B2587" s="16">
        <v>22192222</v>
      </c>
      <c r="C2587" s="16">
        <v>21305824</v>
      </c>
      <c r="D2587" s="19">
        <v>44404</v>
      </c>
      <c r="E2587" s="16" t="s">
        <v>5471</v>
      </c>
      <c r="F2587" s="16">
        <v>36293296</v>
      </c>
      <c r="G2587" s="16" t="s">
        <v>5472</v>
      </c>
      <c r="H2587" s="17">
        <v>41.75</v>
      </c>
      <c r="I2587" s="102">
        <v>2</v>
      </c>
      <c r="J2587" s="121"/>
    </row>
    <row r="2588" spans="1:10" ht="13.2">
      <c r="A2588" s="16" t="s">
        <v>1963</v>
      </c>
      <c r="B2588" s="16">
        <v>22192222</v>
      </c>
      <c r="C2588" s="16" t="s">
        <v>5473</v>
      </c>
      <c r="D2588" s="19">
        <v>44403</v>
      </c>
      <c r="E2588" s="16" t="s">
        <v>5474</v>
      </c>
      <c r="F2588" s="16">
        <v>148046924</v>
      </c>
      <c r="G2588" s="16" t="s">
        <v>2248</v>
      </c>
      <c r="H2588" s="17">
        <v>25</v>
      </c>
      <c r="I2588" s="102">
        <v>2</v>
      </c>
      <c r="J2588" s="121"/>
    </row>
    <row r="2589" spans="1:10" ht="13.2">
      <c r="A2589" s="16" t="s">
        <v>1963</v>
      </c>
      <c r="B2589" s="16">
        <v>22192222</v>
      </c>
      <c r="C2589" s="16" t="s">
        <v>5475</v>
      </c>
      <c r="D2589" s="19">
        <v>44410</v>
      </c>
      <c r="E2589" s="16" t="s">
        <v>5476</v>
      </c>
      <c r="F2589" s="16">
        <v>14222990</v>
      </c>
      <c r="G2589" s="16" t="s">
        <v>3122</v>
      </c>
      <c r="H2589" s="17">
        <v>43</v>
      </c>
      <c r="I2589" s="102">
        <v>2</v>
      </c>
      <c r="J2589" s="121"/>
    </row>
    <row r="2590" spans="1:10" ht="13.2">
      <c r="A2590" s="16" t="s">
        <v>1963</v>
      </c>
      <c r="B2590" s="16">
        <v>22192222</v>
      </c>
      <c r="C2590" s="16">
        <v>2106003</v>
      </c>
      <c r="D2590" s="19">
        <v>44362</v>
      </c>
      <c r="E2590" s="16" t="s">
        <v>5477</v>
      </c>
      <c r="F2590" s="16">
        <v>50780310</v>
      </c>
      <c r="G2590" s="16" t="s">
        <v>5478</v>
      </c>
      <c r="H2590" s="17">
        <f>157-45.36</f>
        <v>111.64</v>
      </c>
      <c r="I2590" s="102">
        <v>2</v>
      </c>
      <c r="J2590" s="121"/>
    </row>
    <row r="2591" spans="1:10" ht="20.399999999999999">
      <c r="A2591" s="16" t="s">
        <v>1963</v>
      </c>
      <c r="B2591" s="16">
        <v>22192223</v>
      </c>
      <c r="C2591" s="16">
        <v>76652</v>
      </c>
      <c r="D2591" s="19">
        <v>44203</v>
      </c>
      <c r="E2591" s="16" t="s">
        <v>5479</v>
      </c>
      <c r="F2591" s="16" t="s">
        <v>5480</v>
      </c>
      <c r="G2591" s="16" t="s">
        <v>2553</v>
      </c>
      <c r="H2591" s="17">
        <v>109.9</v>
      </c>
      <c r="I2591" s="102">
        <v>2</v>
      </c>
      <c r="J2591" s="121"/>
    </row>
    <row r="2592" spans="1:10" ht="13.2">
      <c r="A2592" s="16" t="s">
        <v>1963</v>
      </c>
      <c r="B2592" s="16">
        <v>22192223</v>
      </c>
      <c r="C2592" s="16">
        <v>403</v>
      </c>
      <c r="D2592" s="19">
        <v>44208</v>
      </c>
      <c r="E2592" s="16" t="s">
        <v>5164</v>
      </c>
      <c r="F2592" s="16">
        <v>35767715</v>
      </c>
      <c r="G2592" s="16" t="s">
        <v>5481</v>
      </c>
      <c r="H2592" s="17">
        <v>31.67</v>
      </c>
      <c r="I2592" s="102">
        <v>2</v>
      </c>
      <c r="J2592" s="121"/>
    </row>
    <row r="2593" spans="1:10" ht="20.399999999999999">
      <c r="A2593" s="16" t="s">
        <v>1963</v>
      </c>
      <c r="B2593" s="16">
        <v>22192223</v>
      </c>
      <c r="C2593" s="16">
        <v>2100033</v>
      </c>
      <c r="D2593" s="19">
        <v>44210</v>
      </c>
      <c r="E2593" s="16" t="s">
        <v>5482</v>
      </c>
      <c r="F2593" s="16">
        <v>51239558</v>
      </c>
      <c r="G2593" s="16" t="s">
        <v>5483</v>
      </c>
      <c r="H2593" s="17">
        <v>19.8</v>
      </c>
      <c r="I2593" s="102">
        <v>2</v>
      </c>
      <c r="J2593" s="121"/>
    </row>
    <row r="2594" spans="1:10" ht="13.2">
      <c r="A2594" s="16" t="s">
        <v>1963</v>
      </c>
      <c r="B2594" s="16">
        <v>22192223</v>
      </c>
      <c r="C2594" s="16">
        <v>285</v>
      </c>
      <c r="D2594" s="19">
        <v>44204</v>
      </c>
      <c r="E2594" s="16" t="s">
        <v>5484</v>
      </c>
      <c r="F2594" s="16">
        <v>46848851</v>
      </c>
      <c r="G2594" s="16" t="s">
        <v>5485</v>
      </c>
      <c r="H2594" s="17">
        <v>70.760000000000005</v>
      </c>
      <c r="I2594" s="102">
        <v>2</v>
      </c>
      <c r="J2594" s="121"/>
    </row>
    <row r="2595" spans="1:10" ht="13.2">
      <c r="A2595" s="16" t="s">
        <v>1963</v>
      </c>
      <c r="B2595" s="16">
        <v>22192223</v>
      </c>
      <c r="C2595" s="16">
        <v>253</v>
      </c>
      <c r="D2595" s="19">
        <v>44227</v>
      </c>
      <c r="E2595" s="16" t="s">
        <v>5486</v>
      </c>
      <c r="F2595" s="16">
        <v>52065031</v>
      </c>
      <c r="G2595" s="16" t="s">
        <v>4164</v>
      </c>
      <c r="H2595" s="17">
        <v>38</v>
      </c>
      <c r="I2595" s="102">
        <v>2</v>
      </c>
      <c r="J2595" s="121"/>
    </row>
    <row r="2596" spans="1:10" ht="13.2">
      <c r="A2596" s="16" t="s">
        <v>1963</v>
      </c>
      <c r="B2596" s="16">
        <v>22192223</v>
      </c>
      <c r="C2596" s="16">
        <v>4</v>
      </c>
      <c r="D2596" s="19">
        <v>44228</v>
      </c>
      <c r="E2596" s="16" t="s">
        <v>5487</v>
      </c>
      <c r="F2596" s="16">
        <v>46651021</v>
      </c>
      <c r="G2596" s="16" t="s">
        <v>5488</v>
      </c>
      <c r="H2596" s="17">
        <v>35</v>
      </c>
      <c r="I2596" s="102">
        <v>2</v>
      </c>
      <c r="J2596" s="121"/>
    </row>
    <row r="2597" spans="1:10" ht="13.2">
      <c r="A2597" s="16" t="s">
        <v>1963</v>
      </c>
      <c r="B2597" s="16">
        <v>22192223</v>
      </c>
      <c r="C2597" s="16">
        <v>2100530663</v>
      </c>
      <c r="D2597" s="19">
        <v>44228</v>
      </c>
      <c r="E2597" s="16" t="s">
        <v>5489</v>
      </c>
      <c r="F2597" s="16">
        <v>35767715</v>
      </c>
      <c r="G2597" s="16" t="s">
        <v>5481</v>
      </c>
      <c r="H2597" s="17">
        <v>34.83</v>
      </c>
      <c r="I2597" s="102">
        <v>2</v>
      </c>
      <c r="J2597" s="121"/>
    </row>
    <row r="2598" spans="1:10" ht="20.399999999999999">
      <c r="A2598" s="16" t="s">
        <v>1963</v>
      </c>
      <c r="B2598" s="16">
        <v>22192223</v>
      </c>
      <c r="C2598" s="16" t="s">
        <v>5490</v>
      </c>
      <c r="D2598" s="19">
        <v>44263</v>
      </c>
      <c r="E2598" s="16" t="s">
        <v>5491</v>
      </c>
      <c r="F2598" s="16">
        <v>52195244</v>
      </c>
      <c r="G2598" s="16" t="s">
        <v>4729</v>
      </c>
      <c r="H2598" s="17">
        <f>410-375.74</f>
        <v>34.259999999999991</v>
      </c>
      <c r="I2598" s="102">
        <v>2</v>
      </c>
      <c r="J2598" s="121"/>
    </row>
    <row r="2599" spans="1:10" ht="13.2">
      <c r="A2599" s="16" t="s">
        <v>1963</v>
      </c>
      <c r="B2599" s="16">
        <v>22192223</v>
      </c>
      <c r="C2599" s="16">
        <v>162239</v>
      </c>
      <c r="D2599" s="19">
        <v>44260</v>
      </c>
      <c r="E2599" s="16" t="s">
        <v>5164</v>
      </c>
      <c r="F2599" s="16">
        <v>35767715</v>
      </c>
      <c r="G2599" s="16" t="s">
        <v>5481</v>
      </c>
      <c r="H2599" s="17">
        <v>25.8</v>
      </c>
      <c r="I2599" s="102">
        <v>2</v>
      </c>
      <c r="J2599" s="121"/>
    </row>
    <row r="2600" spans="1:10" ht="13.2">
      <c r="A2600" s="16" t="s">
        <v>1963</v>
      </c>
      <c r="B2600" s="16">
        <v>22192223</v>
      </c>
      <c r="C2600" s="16">
        <v>262759</v>
      </c>
      <c r="D2600" s="19">
        <v>44271</v>
      </c>
      <c r="E2600" s="16" t="s">
        <v>5144</v>
      </c>
      <c r="F2600" s="16">
        <v>90015868</v>
      </c>
      <c r="G2600" s="16" t="s">
        <v>5492</v>
      </c>
      <c r="H2600" s="17">
        <v>51.92</v>
      </c>
      <c r="I2600" s="102">
        <v>2</v>
      </c>
      <c r="J2600" s="121"/>
    </row>
    <row r="2601" spans="1:10" ht="13.2">
      <c r="A2601" s="16" t="s">
        <v>1963</v>
      </c>
      <c r="B2601" s="16">
        <v>22192223</v>
      </c>
      <c r="C2601" s="16">
        <v>262761</v>
      </c>
      <c r="D2601" s="19">
        <v>44271</v>
      </c>
      <c r="E2601" s="16" t="s">
        <v>5144</v>
      </c>
      <c r="F2601" s="16">
        <v>90015868</v>
      </c>
      <c r="G2601" s="16" t="s">
        <v>5493</v>
      </c>
      <c r="H2601" s="17">
        <v>135.22999999999999</v>
      </c>
      <c r="I2601" s="102">
        <v>2</v>
      </c>
      <c r="J2601" s="121"/>
    </row>
    <row r="2602" spans="1:10" ht="20.399999999999999">
      <c r="A2602" s="16" t="s">
        <v>1963</v>
      </c>
      <c r="B2602" s="16">
        <v>22192223</v>
      </c>
      <c r="C2602" s="16">
        <v>89135</v>
      </c>
      <c r="D2602" s="19">
        <v>44279</v>
      </c>
      <c r="E2602" s="16" t="s">
        <v>5144</v>
      </c>
      <c r="F2602" s="16" t="s">
        <v>5480</v>
      </c>
      <c r="G2602" s="16" t="s">
        <v>2553</v>
      </c>
      <c r="H2602" s="17">
        <v>103.7</v>
      </c>
      <c r="I2602" s="102">
        <v>2</v>
      </c>
      <c r="J2602" s="121"/>
    </row>
    <row r="2603" spans="1:10" ht="20.399999999999999">
      <c r="A2603" s="16" t="s">
        <v>1963</v>
      </c>
      <c r="B2603" s="16">
        <v>22192223</v>
      </c>
      <c r="C2603" s="16">
        <v>23183</v>
      </c>
      <c r="D2603" s="19">
        <v>44279</v>
      </c>
      <c r="E2603" s="16" t="s">
        <v>5144</v>
      </c>
      <c r="F2603" s="16" t="s">
        <v>3075</v>
      </c>
      <c r="G2603" s="16" t="s">
        <v>3578</v>
      </c>
      <c r="H2603" s="17">
        <v>187</v>
      </c>
      <c r="I2603" s="102">
        <v>2</v>
      </c>
      <c r="J2603" s="121"/>
    </row>
    <row r="2604" spans="1:10" ht="13.2">
      <c r="A2604" s="16" t="s">
        <v>1963</v>
      </c>
      <c r="B2604" s="16">
        <v>22192223</v>
      </c>
      <c r="C2604" s="16">
        <v>47153</v>
      </c>
      <c r="D2604" s="19">
        <v>44281</v>
      </c>
      <c r="E2604" s="16" t="s">
        <v>5494</v>
      </c>
      <c r="F2604" s="16">
        <v>49621254</v>
      </c>
      <c r="G2604" s="16" t="s">
        <v>5495</v>
      </c>
      <c r="H2604" s="17">
        <v>58</v>
      </c>
      <c r="I2604" s="102">
        <v>2</v>
      </c>
      <c r="J2604" s="121"/>
    </row>
    <row r="2605" spans="1:10" ht="20.399999999999999">
      <c r="A2605" s="16" t="s">
        <v>1963</v>
      </c>
      <c r="B2605" s="16">
        <v>22192223</v>
      </c>
      <c r="C2605" s="16" t="s">
        <v>5496</v>
      </c>
      <c r="D2605" s="19">
        <v>44285</v>
      </c>
      <c r="E2605" s="16" t="s">
        <v>5497</v>
      </c>
      <c r="F2605" s="16">
        <v>47788224</v>
      </c>
      <c r="G2605" s="16" t="s">
        <v>5498</v>
      </c>
      <c r="H2605" s="17">
        <v>65</v>
      </c>
      <c r="I2605" s="102">
        <v>2</v>
      </c>
      <c r="J2605" s="121"/>
    </row>
    <row r="2606" spans="1:10" ht="13.2">
      <c r="A2606" s="16" t="s">
        <v>1963</v>
      </c>
      <c r="B2606" s="16">
        <v>22192223</v>
      </c>
      <c r="C2606" s="16" t="s">
        <v>5499</v>
      </c>
      <c r="D2606" s="19">
        <v>44286</v>
      </c>
      <c r="E2606" s="16" t="s">
        <v>5500</v>
      </c>
      <c r="F2606" s="16">
        <v>52104150</v>
      </c>
      <c r="G2606" s="16" t="s">
        <v>5501</v>
      </c>
      <c r="H2606" s="17">
        <v>120.9</v>
      </c>
      <c r="I2606" s="102">
        <v>2</v>
      </c>
      <c r="J2606" s="121"/>
    </row>
    <row r="2607" spans="1:10" ht="20.399999999999999">
      <c r="A2607" s="16" t="s">
        <v>1963</v>
      </c>
      <c r="B2607" s="16">
        <v>22192223</v>
      </c>
      <c r="C2607" s="16">
        <v>158917</v>
      </c>
      <c r="D2607" s="19">
        <v>44287</v>
      </c>
      <c r="E2607" s="16" t="s">
        <v>5502</v>
      </c>
      <c r="F2607" s="16" t="s">
        <v>5480</v>
      </c>
      <c r="G2607" s="16" t="s">
        <v>2553</v>
      </c>
      <c r="H2607" s="17">
        <v>119.9</v>
      </c>
      <c r="I2607" s="102">
        <v>2</v>
      </c>
      <c r="J2607" s="121"/>
    </row>
    <row r="2608" spans="1:10" ht="13.2">
      <c r="A2608" s="16" t="s">
        <v>1963</v>
      </c>
      <c r="B2608" s="16">
        <v>22192223</v>
      </c>
      <c r="C2608" s="16">
        <v>10</v>
      </c>
      <c r="D2608" s="19">
        <v>44292</v>
      </c>
      <c r="E2608" s="16" t="s">
        <v>5503</v>
      </c>
      <c r="F2608" s="16">
        <v>52195244</v>
      </c>
      <c r="G2608" s="16" t="s">
        <v>4729</v>
      </c>
      <c r="H2608" s="17">
        <v>110</v>
      </c>
      <c r="I2608" s="102">
        <v>2</v>
      </c>
      <c r="J2608" s="121"/>
    </row>
    <row r="2609" spans="1:10" ht="13.2">
      <c r="A2609" s="16" t="s">
        <v>1963</v>
      </c>
      <c r="B2609" s="16">
        <v>22192223</v>
      </c>
      <c r="C2609" s="16">
        <v>54005</v>
      </c>
      <c r="D2609" s="19">
        <v>44292</v>
      </c>
      <c r="E2609" s="16" t="s">
        <v>5503</v>
      </c>
      <c r="F2609" s="16">
        <v>25564889</v>
      </c>
      <c r="G2609" s="16" t="s">
        <v>5504</v>
      </c>
      <c r="H2609" s="17">
        <v>123.35</v>
      </c>
      <c r="I2609" s="102">
        <v>2</v>
      </c>
      <c r="J2609" s="121"/>
    </row>
    <row r="2610" spans="1:10" ht="13.2">
      <c r="A2610" s="16" t="s">
        <v>1963</v>
      </c>
      <c r="B2610" s="16">
        <v>22192223</v>
      </c>
      <c r="C2610" s="16">
        <v>1046</v>
      </c>
      <c r="D2610" s="19">
        <v>44312</v>
      </c>
      <c r="E2610" s="16" t="s">
        <v>5505</v>
      </c>
      <c r="F2610" s="16">
        <v>46848851</v>
      </c>
      <c r="G2610" s="16" t="s">
        <v>5485</v>
      </c>
      <c r="H2610" s="17">
        <v>82.67</v>
      </c>
      <c r="I2610" s="102">
        <v>2</v>
      </c>
      <c r="J2610" s="121"/>
    </row>
    <row r="2611" spans="1:10" ht="13.2">
      <c r="A2611" s="16" t="s">
        <v>1963</v>
      </c>
      <c r="B2611" s="16">
        <v>22192223</v>
      </c>
      <c r="C2611" s="16">
        <v>1891</v>
      </c>
      <c r="D2611" s="19">
        <v>44314</v>
      </c>
      <c r="E2611" s="16" t="s">
        <v>5506</v>
      </c>
      <c r="F2611" s="16">
        <v>35890568</v>
      </c>
      <c r="G2611" s="16" t="s">
        <v>5507</v>
      </c>
      <c r="H2611" s="17">
        <v>10</v>
      </c>
      <c r="I2611" s="102">
        <v>2</v>
      </c>
      <c r="J2611" s="121"/>
    </row>
    <row r="2612" spans="1:10" ht="20.399999999999999">
      <c r="A2612" s="16" t="s">
        <v>1963</v>
      </c>
      <c r="B2612" s="16">
        <v>22192223</v>
      </c>
      <c r="C2612" s="16">
        <v>86</v>
      </c>
      <c r="D2612" s="19">
        <v>44314</v>
      </c>
      <c r="E2612" s="16" t="s">
        <v>5508</v>
      </c>
      <c r="F2612" s="16">
        <v>34116338</v>
      </c>
      <c r="G2612" s="16" t="s">
        <v>5509</v>
      </c>
      <c r="H2612" s="17">
        <v>120</v>
      </c>
      <c r="I2612" s="102">
        <v>2</v>
      </c>
      <c r="J2612" s="121"/>
    </row>
    <row r="2613" spans="1:10" ht="13.2">
      <c r="A2613" s="16" t="s">
        <v>1963</v>
      </c>
      <c r="B2613" s="16">
        <v>22192223</v>
      </c>
      <c r="C2613" s="16">
        <v>43</v>
      </c>
      <c r="D2613" s="19">
        <v>44315</v>
      </c>
      <c r="E2613" s="16" t="s">
        <v>5510</v>
      </c>
      <c r="F2613" s="16">
        <v>46848851</v>
      </c>
      <c r="G2613" s="16" t="s">
        <v>5485</v>
      </c>
      <c r="H2613" s="17">
        <v>18.72</v>
      </c>
      <c r="I2613" s="102">
        <v>2</v>
      </c>
      <c r="J2613" s="121"/>
    </row>
    <row r="2614" spans="1:10" ht="13.2">
      <c r="A2614" s="16" t="s">
        <v>1963</v>
      </c>
      <c r="B2614" s="16">
        <v>22192223</v>
      </c>
      <c r="C2614" s="16">
        <v>912</v>
      </c>
      <c r="D2614" s="19">
        <v>44316</v>
      </c>
      <c r="E2614" s="16" t="s">
        <v>5511</v>
      </c>
      <c r="F2614" s="16">
        <v>51887819</v>
      </c>
      <c r="G2614" s="16" t="s">
        <v>5512</v>
      </c>
      <c r="H2614" s="17">
        <v>16.579999999999998</v>
      </c>
      <c r="I2614" s="102">
        <v>2</v>
      </c>
      <c r="J2614" s="121"/>
    </row>
    <row r="2615" spans="1:10" ht="13.2">
      <c r="A2615" s="16" t="s">
        <v>1963</v>
      </c>
      <c r="B2615" s="16">
        <v>22192223</v>
      </c>
      <c r="C2615" s="16">
        <v>1</v>
      </c>
      <c r="D2615" s="19">
        <v>44321</v>
      </c>
      <c r="E2615" s="16" t="s">
        <v>5164</v>
      </c>
      <c r="F2615" s="16">
        <v>33569321</v>
      </c>
      <c r="G2615" s="16" t="s">
        <v>5513</v>
      </c>
      <c r="H2615" s="17">
        <v>238.4</v>
      </c>
      <c r="I2615" s="102">
        <v>2</v>
      </c>
      <c r="J2615" s="121"/>
    </row>
    <row r="2616" spans="1:10" ht="13.2">
      <c r="A2616" s="16" t="s">
        <v>1963</v>
      </c>
      <c r="B2616" s="16">
        <v>22192223</v>
      </c>
      <c r="C2616" s="16">
        <v>56660</v>
      </c>
      <c r="D2616" s="19">
        <v>44322</v>
      </c>
      <c r="E2616" s="16" t="s">
        <v>5514</v>
      </c>
      <c r="F2616" s="16">
        <v>26904241</v>
      </c>
      <c r="G2616" s="16" t="s">
        <v>3602</v>
      </c>
      <c r="H2616" s="17">
        <v>43.94</v>
      </c>
      <c r="I2616" s="102">
        <v>2</v>
      </c>
      <c r="J2616" s="121"/>
    </row>
    <row r="2617" spans="1:10" ht="20.399999999999999">
      <c r="A2617" s="16" t="s">
        <v>1963</v>
      </c>
      <c r="B2617" s="16">
        <v>22192223</v>
      </c>
      <c r="C2617" s="16">
        <v>333002</v>
      </c>
      <c r="D2617" s="19">
        <v>44329</v>
      </c>
      <c r="E2617" s="16" t="s">
        <v>5515</v>
      </c>
      <c r="F2617" s="16" t="s">
        <v>5480</v>
      </c>
      <c r="G2617" s="16" t="s">
        <v>2553</v>
      </c>
      <c r="H2617" s="17">
        <v>124.9</v>
      </c>
      <c r="I2617" s="102">
        <v>2</v>
      </c>
      <c r="J2617" s="121"/>
    </row>
    <row r="2618" spans="1:10" ht="13.2">
      <c r="A2618" s="16" t="s">
        <v>1963</v>
      </c>
      <c r="B2618" s="16">
        <v>22192223</v>
      </c>
      <c r="C2618" s="16">
        <v>1369</v>
      </c>
      <c r="D2618" s="19">
        <v>44335</v>
      </c>
      <c r="E2618" s="16" t="s">
        <v>5516</v>
      </c>
      <c r="F2618" s="16">
        <v>35890568</v>
      </c>
      <c r="G2618" s="16" t="s">
        <v>5507</v>
      </c>
      <c r="H2618" s="17">
        <v>10</v>
      </c>
      <c r="I2618" s="102">
        <v>2</v>
      </c>
      <c r="J2618" s="121"/>
    </row>
    <row r="2619" spans="1:10" ht="20.399999999999999">
      <c r="A2619" s="16" t="s">
        <v>1963</v>
      </c>
      <c r="B2619" s="16">
        <v>22192223</v>
      </c>
      <c r="C2619" s="16">
        <v>69</v>
      </c>
      <c r="D2619" s="19">
        <v>44335</v>
      </c>
      <c r="E2619" s="16" t="s">
        <v>5517</v>
      </c>
      <c r="F2619" s="16">
        <v>34116338</v>
      </c>
      <c r="G2619" s="16" t="s">
        <v>5509</v>
      </c>
      <c r="H2619" s="17">
        <v>120</v>
      </c>
      <c r="I2619" s="102">
        <v>2</v>
      </c>
      <c r="J2619" s="121"/>
    </row>
    <row r="2620" spans="1:10" ht="13.2">
      <c r="A2620" s="16" t="s">
        <v>1963</v>
      </c>
      <c r="B2620" s="16">
        <v>22192223</v>
      </c>
      <c r="C2620" s="16">
        <v>27</v>
      </c>
      <c r="D2620" s="19">
        <v>44337</v>
      </c>
      <c r="E2620" s="16" t="s">
        <v>5164</v>
      </c>
      <c r="F2620" s="16">
        <v>46848851</v>
      </c>
      <c r="G2620" s="16" t="s">
        <v>5485</v>
      </c>
      <c r="H2620" s="17">
        <v>78.150000000000006</v>
      </c>
      <c r="I2620" s="102">
        <v>2</v>
      </c>
      <c r="J2620" s="121"/>
    </row>
    <row r="2621" spans="1:10" ht="13.2">
      <c r="A2621" s="16" t="s">
        <v>1963</v>
      </c>
      <c r="B2621" s="16">
        <v>22192223</v>
      </c>
      <c r="C2621" s="16">
        <v>90</v>
      </c>
      <c r="D2621" s="19">
        <v>44333</v>
      </c>
      <c r="E2621" s="16" t="s">
        <v>5518</v>
      </c>
      <c r="F2621" s="16">
        <v>44473524</v>
      </c>
      <c r="G2621" s="16" t="s">
        <v>5519</v>
      </c>
      <c r="H2621" s="17">
        <v>31.5</v>
      </c>
      <c r="I2621" s="102">
        <v>2</v>
      </c>
      <c r="J2621" s="121"/>
    </row>
    <row r="2622" spans="1:10" ht="13.2">
      <c r="A2622" s="16" t="s">
        <v>1963</v>
      </c>
      <c r="B2622" s="16">
        <v>22192223</v>
      </c>
      <c r="C2622" s="16">
        <v>1</v>
      </c>
      <c r="D2622" s="19">
        <v>44350</v>
      </c>
      <c r="E2622" s="16" t="s">
        <v>5518</v>
      </c>
      <c r="F2622" s="16">
        <v>33569321</v>
      </c>
      <c r="G2622" s="16" t="s">
        <v>5513</v>
      </c>
      <c r="H2622" s="17">
        <v>28</v>
      </c>
      <c r="I2622" s="102">
        <v>2</v>
      </c>
      <c r="J2622" s="121"/>
    </row>
    <row r="2623" spans="1:10" ht="13.2">
      <c r="A2623" s="16" t="s">
        <v>1963</v>
      </c>
      <c r="B2623" s="16">
        <v>22192223</v>
      </c>
      <c r="C2623" s="16">
        <v>2</v>
      </c>
      <c r="D2623" s="19">
        <v>44351</v>
      </c>
      <c r="E2623" s="16" t="s">
        <v>5518</v>
      </c>
      <c r="F2623" s="16">
        <v>33569321</v>
      </c>
      <c r="G2623" s="16" t="s">
        <v>5513</v>
      </c>
      <c r="H2623" s="17">
        <v>28</v>
      </c>
      <c r="I2623" s="102">
        <v>2</v>
      </c>
      <c r="J2623" s="121"/>
    </row>
    <row r="2624" spans="1:10" ht="13.2">
      <c r="A2624" s="16" t="s">
        <v>1963</v>
      </c>
      <c r="B2624" s="16">
        <v>22192223</v>
      </c>
      <c r="C2624" s="16">
        <v>3118</v>
      </c>
      <c r="D2624" s="19">
        <v>44364</v>
      </c>
      <c r="E2624" s="16" t="s">
        <v>5144</v>
      </c>
      <c r="F2624" s="16">
        <v>36661856</v>
      </c>
      <c r="G2624" s="16" t="s">
        <v>3974</v>
      </c>
      <c r="H2624" s="17">
        <v>29.95</v>
      </c>
      <c r="I2624" s="102">
        <v>2</v>
      </c>
      <c r="J2624" s="121"/>
    </row>
    <row r="2625" spans="1:10" ht="13.2">
      <c r="A2625" s="16" t="s">
        <v>1963</v>
      </c>
      <c r="B2625" s="16">
        <v>22192223</v>
      </c>
      <c r="C2625" s="16">
        <v>203907</v>
      </c>
      <c r="D2625" s="19">
        <v>44364</v>
      </c>
      <c r="E2625" s="16" t="s">
        <v>5144</v>
      </c>
      <c r="F2625" s="16">
        <v>87598553</v>
      </c>
      <c r="G2625" s="16" t="s">
        <v>5520</v>
      </c>
      <c r="H2625" s="17">
        <v>85.9</v>
      </c>
      <c r="I2625" s="102">
        <v>2</v>
      </c>
      <c r="J2625" s="121"/>
    </row>
    <row r="2626" spans="1:10" ht="13.2">
      <c r="A2626" s="16" t="s">
        <v>1963</v>
      </c>
      <c r="B2626" s="16">
        <v>22192223</v>
      </c>
      <c r="C2626" s="16">
        <v>8</v>
      </c>
      <c r="D2626" s="19">
        <v>44373</v>
      </c>
      <c r="E2626" s="16" t="s">
        <v>5518</v>
      </c>
      <c r="F2626" s="16">
        <v>53805640</v>
      </c>
      <c r="G2626" s="16" t="s">
        <v>5521</v>
      </c>
      <c r="H2626" s="17">
        <v>40</v>
      </c>
      <c r="I2626" s="102">
        <v>2</v>
      </c>
      <c r="J2626" s="121"/>
    </row>
    <row r="2627" spans="1:10" ht="13.2">
      <c r="A2627" s="16" t="s">
        <v>1963</v>
      </c>
      <c r="B2627" s="16">
        <v>22192223</v>
      </c>
      <c r="C2627" s="16">
        <v>18</v>
      </c>
      <c r="D2627" s="19">
        <v>44376</v>
      </c>
      <c r="E2627" s="16" t="s">
        <v>5518</v>
      </c>
      <c r="F2627" s="16">
        <v>53805640</v>
      </c>
      <c r="G2627" s="16" t="s">
        <v>5521</v>
      </c>
      <c r="H2627" s="17">
        <v>40</v>
      </c>
      <c r="I2627" s="102">
        <v>2</v>
      </c>
      <c r="J2627" s="121"/>
    </row>
    <row r="2628" spans="1:10" ht="13.2">
      <c r="A2628" s="16" t="s">
        <v>1963</v>
      </c>
      <c r="B2628" s="16">
        <v>22192223</v>
      </c>
      <c r="C2628" s="16">
        <v>410</v>
      </c>
      <c r="D2628" s="19">
        <v>44388</v>
      </c>
      <c r="E2628" s="16" t="s">
        <v>5522</v>
      </c>
      <c r="F2628" s="16">
        <v>21203912</v>
      </c>
      <c r="G2628" s="16" t="s">
        <v>5523</v>
      </c>
      <c r="H2628" s="17">
        <v>274.94</v>
      </c>
      <c r="I2628" s="102">
        <v>2</v>
      </c>
      <c r="J2628" s="121"/>
    </row>
    <row r="2629" spans="1:10" ht="13.2">
      <c r="A2629" s="16" t="s">
        <v>1963</v>
      </c>
      <c r="B2629" s="16">
        <v>22192223</v>
      </c>
      <c r="C2629" s="16">
        <v>18</v>
      </c>
      <c r="D2629" s="19">
        <v>44390</v>
      </c>
      <c r="E2629" s="16" t="s">
        <v>5170</v>
      </c>
      <c r="F2629" s="16">
        <v>10780044</v>
      </c>
      <c r="G2629" s="16" t="s">
        <v>2328</v>
      </c>
      <c r="H2629" s="17">
        <v>180</v>
      </c>
      <c r="I2629" s="102">
        <v>2</v>
      </c>
      <c r="J2629" s="121"/>
    </row>
    <row r="2630" spans="1:10" ht="20.399999999999999">
      <c r="A2630" s="16" t="s">
        <v>1963</v>
      </c>
      <c r="B2630" s="16">
        <v>22192223</v>
      </c>
      <c r="C2630" s="16" t="s">
        <v>5524</v>
      </c>
      <c r="D2630" s="19">
        <v>44420</v>
      </c>
      <c r="E2630" s="16" t="s">
        <v>5525</v>
      </c>
      <c r="F2630" s="16">
        <v>51318083</v>
      </c>
      <c r="G2630" s="16" t="s">
        <v>5526</v>
      </c>
      <c r="H2630" s="17">
        <v>322</v>
      </c>
      <c r="I2630" s="102">
        <v>2</v>
      </c>
      <c r="J2630" s="121"/>
    </row>
    <row r="2631" spans="1:10" ht="20.399999999999999">
      <c r="A2631" s="16" t="s">
        <v>1963</v>
      </c>
      <c r="B2631" s="16">
        <v>22192223</v>
      </c>
      <c r="C2631" s="16">
        <v>152755</v>
      </c>
      <c r="D2631" s="19">
        <v>44421</v>
      </c>
      <c r="E2631" s="16" t="s">
        <v>5527</v>
      </c>
      <c r="F2631" s="16" t="s">
        <v>4545</v>
      </c>
      <c r="G2631" s="16" t="s">
        <v>3578</v>
      </c>
      <c r="H2631" s="17">
        <v>96.88</v>
      </c>
      <c r="I2631" s="102">
        <v>2</v>
      </c>
      <c r="J2631" s="121"/>
    </row>
    <row r="2632" spans="1:10" ht="13.2">
      <c r="A2632" s="16" t="s">
        <v>1963</v>
      </c>
      <c r="B2632" s="16">
        <v>22192223</v>
      </c>
      <c r="C2632" s="16">
        <v>377</v>
      </c>
      <c r="D2632" s="19">
        <v>44390</v>
      </c>
      <c r="E2632" s="16" t="s">
        <v>5164</v>
      </c>
      <c r="F2632" s="16">
        <v>35767715</v>
      </c>
      <c r="G2632" s="16" t="s">
        <v>5481</v>
      </c>
      <c r="H2632" s="17">
        <v>54.57</v>
      </c>
      <c r="I2632" s="102">
        <v>2</v>
      </c>
      <c r="J2632" s="121"/>
    </row>
    <row r="2633" spans="1:10" ht="13.2">
      <c r="A2633" s="16" t="s">
        <v>1963</v>
      </c>
      <c r="B2633" s="16">
        <v>22192223</v>
      </c>
      <c r="C2633" s="16">
        <v>45</v>
      </c>
      <c r="D2633" s="19">
        <v>44394</v>
      </c>
      <c r="E2633" s="16" t="s">
        <v>5518</v>
      </c>
      <c r="F2633" s="16">
        <v>53805640</v>
      </c>
      <c r="G2633" s="16" t="s">
        <v>5521</v>
      </c>
      <c r="H2633" s="17">
        <v>30</v>
      </c>
      <c r="I2633" s="102">
        <v>2</v>
      </c>
      <c r="J2633" s="121"/>
    </row>
    <row r="2634" spans="1:10" ht="13.2">
      <c r="A2634" s="16" t="s">
        <v>1963</v>
      </c>
      <c r="B2634" s="16">
        <v>22192223</v>
      </c>
      <c r="C2634" s="16">
        <v>87</v>
      </c>
      <c r="D2634" s="19">
        <v>44403</v>
      </c>
      <c r="E2634" s="16" t="s">
        <v>5518</v>
      </c>
      <c r="F2634" s="16">
        <v>53805640</v>
      </c>
      <c r="G2634" s="16" t="s">
        <v>5521</v>
      </c>
      <c r="H2634" s="17">
        <v>30</v>
      </c>
      <c r="I2634" s="102">
        <v>2</v>
      </c>
      <c r="J2634" s="121"/>
    </row>
    <row r="2635" spans="1:10" ht="13.2">
      <c r="A2635" s="16" t="s">
        <v>1963</v>
      </c>
      <c r="B2635" s="16">
        <v>22192223</v>
      </c>
      <c r="C2635" s="16">
        <v>13889</v>
      </c>
      <c r="D2635" s="19">
        <v>44417</v>
      </c>
      <c r="E2635" s="16" t="s">
        <v>5528</v>
      </c>
      <c r="F2635" s="16">
        <v>5016010</v>
      </c>
      <c r="G2635" s="16" t="s">
        <v>5529</v>
      </c>
      <c r="H2635" s="17">
        <v>68.430000000000007</v>
      </c>
      <c r="I2635" s="102">
        <v>2</v>
      </c>
      <c r="J2635" s="121"/>
    </row>
    <row r="2636" spans="1:10" ht="13.2">
      <c r="A2636" s="16" t="s">
        <v>1963</v>
      </c>
      <c r="B2636" s="16">
        <v>22192223</v>
      </c>
      <c r="C2636" s="16">
        <v>114</v>
      </c>
      <c r="D2636" s="19">
        <v>44430</v>
      </c>
      <c r="E2636" s="16" t="s">
        <v>5518</v>
      </c>
      <c r="F2636" s="16">
        <v>53805640</v>
      </c>
      <c r="G2636" s="16" t="s">
        <v>5521</v>
      </c>
      <c r="H2636" s="17">
        <v>40</v>
      </c>
      <c r="I2636" s="102">
        <v>2</v>
      </c>
      <c r="J2636" s="121"/>
    </row>
    <row r="2637" spans="1:10" ht="20.399999999999999">
      <c r="A2637" s="16" t="s">
        <v>1963</v>
      </c>
      <c r="B2637" s="16">
        <v>22192223</v>
      </c>
      <c r="C2637" s="16">
        <v>52</v>
      </c>
      <c r="D2637" s="19">
        <v>44419</v>
      </c>
      <c r="E2637" s="16" t="s">
        <v>5508</v>
      </c>
      <c r="F2637" s="16">
        <v>34116338</v>
      </c>
      <c r="G2637" s="16" t="s">
        <v>5509</v>
      </c>
      <c r="H2637" s="17">
        <v>120</v>
      </c>
      <c r="I2637" s="102">
        <v>2</v>
      </c>
      <c r="J2637" s="121"/>
    </row>
    <row r="2638" spans="1:10" ht="13.2">
      <c r="A2638" s="16" t="s">
        <v>1963</v>
      </c>
      <c r="B2638" s="16">
        <v>22192223</v>
      </c>
      <c r="C2638" s="16">
        <v>448</v>
      </c>
      <c r="D2638" s="19">
        <v>44393</v>
      </c>
      <c r="E2638" s="16" t="s">
        <v>5530</v>
      </c>
      <c r="F2638" s="16">
        <v>46438335</v>
      </c>
      <c r="G2638" s="16" t="s">
        <v>5531</v>
      </c>
      <c r="H2638" s="17">
        <v>24</v>
      </c>
      <c r="I2638" s="102">
        <v>2</v>
      </c>
      <c r="J2638" s="121"/>
    </row>
    <row r="2639" spans="1:10" ht="13.2">
      <c r="A2639" s="16" t="s">
        <v>1963</v>
      </c>
      <c r="B2639" s="16">
        <v>22192223</v>
      </c>
      <c r="C2639" s="16">
        <v>1948</v>
      </c>
      <c r="D2639" s="19">
        <v>44395</v>
      </c>
      <c r="E2639" s="16" t="s">
        <v>5532</v>
      </c>
      <c r="F2639" s="16">
        <v>46099263</v>
      </c>
      <c r="G2639" s="16" t="s">
        <v>5533</v>
      </c>
      <c r="H2639" s="17">
        <v>21.45</v>
      </c>
      <c r="I2639" s="102">
        <v>2</v>
      </c>
      <c r="J2639" s="121"/>
    </row>
    <row r="2640" spans="1:10" ht="13.2">
      <c r="A2640" s="16" t="s">
        <v>1963</v>
      </c>
      <c r="B2640" s="16">
        <v>22192223</v>
      </c>
      <c r="C2640" s="16">
        <v>44433</v>
      </c>
      <c r="D2640" s="19">
        <v>44433</v>
      </c>
      <c r="E2640" s="16" t="s">
        <v>5534</v>
      </c>
      <c r="F2640" s="16">
        <v>36746550</v>
      </c>
      <c r="G2640" s="16" t="s">
        <v>4103</v>
      </c>
      <c r="H2640" s="17">
        <v>116</v>
      </c>
      <c r="I2640" s="102">
        <v>2</v>
      </c>
      <c r="J2640" s="121"/>
    </row>
    <row r="2641" spans="1:10" ht="13.2">
      <c r="A2641" s="16" t="s">
        <v>1963</v>
      </c>
      <c r="B2641" s="16">
        <v>22192224</v>
      </c>
      <c r="C2641" s="16">
        <v>100121</v>
      </c>
      <c r="D2641" s="19">
        <v>44319</v>
      </c>
      <c r="E2641" s="16" t="s">
        <v>5535</v>
      </c>
      <c r="F2641" s="16">
        <v>41898664</v>
      </c>
      <c r="G2641" s="16" t="s">
        <v>5536</v>
      </c>
      <c r="H2641" s="17">
        <v>3000</v>
      </c>
      <c r="I2641" s="102">
        <v>2</v>
      </c>
      <c r="J2641" s="121"/>
    </row>
    <row r="2642" spans="1:10" ht="13.2">
      <c r="A2642" s="16" t="s">
        <v>1963</v>
      </c>
      <c r="B2642" s="16">
        <v>22192224</v>
      </c>
      <c r="C2642" s="16">
        <v>101121</v>
      </c>
      <c r="D2642" s="19">
        <v>44410</v>
      </c>
      <c r="E2642" s="16" t="s">
        <v>5537</v>
      </c>
      <c r="F2642" s="16">
        <v>41898664</v>
      </c>
      <c r="G2642" s="16" t="s">
        <v>5536</v>
      </c>
      <c r="H2642" s="17">
        <v>1000</v>
      </c>
      <c r="I2642" s="102">
        <v>2</v>
      </c>
      <c r="J2642" s="121"/>
    </row>
    <row r="2643" spans="1:10" ht="13.2">
      <c r="A2643" s="16" t="s">
        <v>1963</v>
      </c>
      <c r="B2643" s="16">
        <v>22192225</v>
      </c>
      <c r="C2643" s="16">
        <v>202043</v>
      </c>
      <c r="D2643" s="19">
        <v>44228</v>
      </c>
      <c r="E2643" s="16" t="s">
        <v>5538</v>
      </c>
      <c r="F2643" s="16">
        <v>46236660</v>
      </c>
      <c r="G2643" s="16" t="s">
        <v>5539</v>
      </c>
      <c r="H2643" s="17">
        <v>1320</v>
      </c>
      <c r="I2643" s="102">
        <v>2</v>
      </c>
      <c r="J2643" s="121"/>
    </row>
    <row r="2644" spans="1:10" ht="13.2">
      <c r="A2644" s="16" t="s">
        <v>1963</v>
      </c>
      <c r="B2644" s="16">
        <v>22192225</v>
      </c>
      <c r="C2644" s="16">
        <v>2021001</v>
      </c>
      <c r="D2644" s="19">
        <v>44358</v>
      </c>
      <c r="E2644" s="16" t="s">
        <v>5540</v>
      </c>
      <c r="F2644" s="16">
        <v>32074549</v>
      </c>
      <c r="G2644" s="16" t="s">
        <v>1931</v>
      </c>
      <c r="H2644" s="17">
        <v>680</v>
      </c>
      <c r="I2644" s="102">
        <v>2</v>
      </c>
      <c r="J2644" s="121"/>
    </row>
    <row r="2645" spans="1:10" ht="13.2">
      <c r="A2645" s="16" t="s">
        <v>1963</v>
      </c>
      <c r="B2645" s="16">
        <v>22192225</v>
      </c>
      <c r="C2645" s="16">
        <v>2021002</v>
      </c>
      <c r="D2645" s="19">
        <v>44404</v>
      </c>
      <c r="E2645" s="16" t="s">
        <v>5541</v>
      </c>
      <c r="F2645" s="16">
        <v>32074549</v>
      </c>
      <c r="G2645" s="16" t="s">
        <v>1931</v>
      </c>
      <c r="H2645" s="17">
        <v>1000</v>
      </c>
      <c r="I2645" s="102">
        <v>2</v>
      </c>
      <c r="J2645" s="121"/>
    </row>
    <row r="2646" spans="1:10" ht="13.2">
      <c r="A2646" s="16" t="s">
        <v>1963</v>
      </c>
      <c r="B2646" s="16">
        <v>22192225</v>
      </c>
      <c r="C2646" s="16">
        <v>2021003</v>
      </c>
      <c r="D2646" s="19">
        <v>44419</v>
      </c>
      <c r="E2646" s="16" t="s">
        <v>5542</v>
      </c>
      <c r="F2646" s="16">
        <v>32074549</v>
      </c>
      <c r="G2646" s="16" t="s">
        <v>1931</v>
      </c>
      <c r="H2646" s="17">
        <v>1000</v>
      </c>
      <c r="I2646" s="102">
        <v>2</v>
      </c>
      <c r="J2646" s="121"/>
    </row>
    <row r="2647" spans="1:10" ht="13.2">
      <c r="A2647" s="16" t="s">
        <v>1963</v>
      </c>
      <c r="B2647" s="16">
        <v>22192226</v>
      </c>
      <c r="C2647" s="16">
        <v>2</v>
      </c>
      <c r="D2647" s="19">
        <v>44201</v>
      </c>
      <c r="E2647" s="16" t="s">
        <v>5543</v>
      </c>
      <c r="F2647" s="16">
        <v>37058169</v>
      </c>
      <c r="G2647" s="16" t="s">
        <v>5544</v>
      </c>
      <c r="H2647" s="17">
        <v>1008</v>
      </c>
      <c r="I2647" s="102">
        <v>2</v>
      </c>
      <c r="J2647" s="121"/>
    </row>
    <row r="2648" spans="1:10" ht="20.399999999999999">
      <c r="A2648" s="16" t="s">
        <v>1963</v>
      </c>
      <c r="B2648" s="16">
        <v>22192226</v>
      </c>
      <c r="C2648" s="16">
        <v>311</v>
      </c>
      <c r="D2648" s="19">
        <v>44277</v>
      </c>
      <c r="E2648" s="16" t="s">
        <v>5545</v>
      </c>
      <c r="F2648" s="16">
        <v>3583891</v>
      </c>
      <c r="G2648" s="16" t="s">
        <v>5546</v>
      </c>
      <c r="H2648" s="17">
        <v>36</v>
      </c>
      <c r="I2648" s="102">
        <v>2</v>
      </c>
      <c r="J2648" s="121"/>
    </row>
    <row r="2649" spans="1:10" ht="20.399999999999999">
      <c r="A2649" s="16" t="s">
        <v>1963</v>
      </c>
      <c r="B2649" s="16">
        <v>22192226</v>
      </c>
      <c r="C2649" s="16">
        <v>4601474049</v>
      </c>
      <c r="D2649" s="19">
        <v>44306</v>
      </c>
      <c r="E2649" s="16" t="s">
        <v>5547</v>
      </c>
      <c r="F2649" s="16">
        <v>35956402</v>
      </c>
      <c r="G2649" s="16" t="s">
        <v>5548</v>
      </c>
      <c r="H2649" s="17">
        <v>291</v>
      </c>
      <c r="I2649" s="102">
        <v>2</v>
      </c>
      <c r="J2649" s="121"/>
    </row>
    <row r="2650" spans="1:10" ht="13.2">
      <c r="A2650" s="16" t="s">
        <v>1963</v>
      </c>
      <c r="B2650" s="16">
        <v>22192226</v>
      </c>
      <c r="C2650" s="16">
        <v>202101</v>
      </c>
      <c r="D2650" s="19">
        <v>44368</v>
      </c>
      <c r="E2650" s="16" t="s">
        <v>5549</v>
      </c>
      <c r="F2650" s="16">
        <v>37058169</v>
      </c>
      <c r="G2650" s="16" t="s">
        <v>5544</v>
      </c>
      <c r="H2650" s="17">
        <v>708</v>
      </c>
      <c r="I2650" s="102">
        <v>2</v>
      </c>
      <c r="J2650" s="121"/>
    </row>
    <row r="2651" spans="1:10" ht="20.399999999999999">
      <c r="A2651" s="16" t="s">
        <v>1963</v>
      </c>
      <c r="B2651" s="16">
        <v>22192226</v>
      </c>
      <c r="C2651" s="16">
        <v>41</v>
      </c>
      <c r="D2651" s="19">
        <v>44347</v>
      </c>
      <c r="E2651" s="16" t="s">
        <v>5550</v>
      </c>
      <c r="F2651" s="16">
        <v>47556188</v>
      </c>
      <c r="G2651" s="16" t="s">
        <v>5551</v>
      </c>
      <c r="H2651" s="17">
        <v>77.2</v>
      </c>
      <c r="I2651" s="102">
        <v>2</v>
      </c>
      <c r="J2651" s="121"/>
    </row>
    <row r="2652" spans="1:10" ht="13.2">
      <c r="A2652" s="16" t="s">
        <v>1963</v>
      </c>
      <c r="B2652" s="16">
        <v>22192226</v>
      </c>
      <c r="C2652" s="16" t="s">
        <v>5552</v>
      </c>
      <c r="D2652" s="19">
        <v>44323</v>
      </c>
      <c r="E2652" s="16" t="s">
        <v>5553</v>
      </c>
      <c r="F2652" s="16">
        <v>44041853</v>
      </c>
      <c r="G2652" s="16" t="s">
        <v>5554</v>
      </c>
      <c r="H2652" s="17">
        <v>109</v>
      </c>
      <c r="I2652" s="102">
        <v>2</v>
      </c>
      <c r="J2652" s="121"/>
    </row>
    <row r="2653" spans="1:10" ht="13.2">
      <c r="A2653" s="16" t="s">
        <v>1963</v>
      </c>
      <c r="B2653" s="16">
        <v>22192226</v>
      </c>
      <c r="C2653" s="16" t="s">
        <v>5555</v>
      </c>
      <c r="D2653" s="19">
        <v>44323</v>
      </c>
      <c r="E2653" s="16" t="s">
        <v>5556</v>
      </c>
      <c r="F2653" s="16">
        <v>47240458</v>
      </c>
      <c r="G2653" s="16" t="s">
        <v>5557</v>
      </c>
      <c r="H2653" s="17">
        <v>20</v>
      </c>
      <c r="I2653" s="102">
        <v>2</v>
      </c>
      <c r="J2653" s="121"/>
    </row>
    <row r="2654" spans="1:10" ht="13.2">
      <c r="A2654" s="16" t="s">
        <v>1963</v>
      </c>
      <c r="B2654" s="16">
        <v>22192226</v>
      </c>
      <c r="C2654" s="16" t="s">
        <v>5558</v>
      </c>
      <c r="D2654" s="19">
        <v>44323</v>
      </c>
      <c r="E2654" s="16" t="s">
        <v>5559</v>
      </c>
      <c r="F2654" s="16">
        <v>47240458</v>
      </c>
      <c r="G2654" s="16" t="s">
        <v>5557</v>
      </c>
      <c r="H2654" s="17">
        <v>52</v>
      </c>
      <c r="I2654" s="102">
        <v>2</v>
      </c>
      <c r="J2654" s="121"/>
    </row>
    <row r="2655" spans="1:10" ht="13.2">
      <c r="A2655" s="16" t="s">
        <v>1963</v>
      </c>
      <c r="B2655" s="16">
        <v>22192226</v>
      </c>
      <c r="C2655" s="16" t="s">
        <v>5560</v>
      </c>
      <c r="D2655" s="19">
        <v>44419</v>
      </c>
      <c r="E2655" s="16" t="s">
        <v>5561</v>
      </c>
      <c r="F2655" s="16">
        <v>41898664</v>
      </c>
      <c r="G2655" s="16" t="s">
        <v>3918</v>
      </c>
      <c r="H2655" s="17">
        <v>89.66</v>
      </c>
      <c r="I2655" s="102">
        <v>2</v>
      </c>
      <c r="J2655" s="121"/>
    </row>
    <row r="2656" spans="1:10" ht="13.2">
      <c r="A2656" s="16" t="s">
        <v>1963</v>
      </c>
      <c r="B2656" s="16">
        <v>22192226</v>
      </c>
      <c r="C2656" s="16">
        <v>1614</v>
      </c>
      <c r="D2656" s="19">
        <v>44419</v>
      </c>
      <c r="E2656" s="16" t="s">
        <v>5562</v>
      </c>
      <c r="F2656" s="16">
        <v>47469471</v>
      </c>
      <c r="G2656" s="16" t="s">
        <v>5563</v>
      </c>
      <c r="H2656" s="17">
        <v>8.48</v>
      </c>
      <c r="I2656" s="102">
        <v>2</v>
      </c>
      <c r="J2656" s="121"/>
    </row>
    <row r="2657" spans="1:10" ht="13.2">
      <c r="A2657" s="16" t="s">
        <v>1963</v>
      </c>
      <c r="B2657" s="16">
        <v>22192226</v>
      </c>
      <c r="C2657" s="16">
        <v>202110</v>
      </c>
      <c r="D2657" s="19">
        <v>44469</v>
      </c>
      <c r="E2657" s="16" t="s">
        <v>5564</v>
      </c>
      <c r="F2657" s="16">
        <v>37058169</v>
      </c>
      <c r="G2657" s="16" t="s">
        <v>5544</v>
      </c>
      <c r="H2657" s="17">
        <v>1008</v>
      </c>
      <c r="I2657" s="102">
        <v>2</v>
      </c>
      <c r="J2657" s="121"/>
    </row>
    <row r="2658" spans="1:10" ht="20.399999999999999">
      <c r="A2658" s="16" t="s">
        <v>1963</v>
      </c>
      <c r="B2658" s="16">
        <v>22192226</v>
      </c>
      <c r="C2658" s="16">
        <v>11</v>
      </c>
      <c r="D2658" s="19">
        <v>44441</v>
      </c>
      <c r="E2658" s="16" t="s">
        <v>5565</v>
      </c>
      <c r="F2658" s="16">
        <v>50949870</v>
      </c>
      <c r="G2658" s="16" t="s">
        <v>5566</v>
      </c>
      <c r="H2658" s="17">
        <v>150</v>
      </c>
      <c r="I2658" s="102">
        <v>2</v>
      </c>
      <c r="J2658" s="121"/>
    </row>
    <row r="2659" spans="1:10" ht="20.399999999999999">
      <c r="A2659" s="16" t="s">
        <v>1963</v>
      </c>
      <c r="B2659" s="16">
        <v>22192226</v>
      </c>
      <c r="C2659" s="16">
        <v>12</v>
      </c>
      <c r="D2659" s="19">
        <v>44441</v>
      </c>
      <c r="E2659" s="16" t="s">
        <v>5567</v>
      </c>
      <c r="F2659" s="16">
        <v>50949870</v>
      </c>
      <c r="G2659" s="16" t="s">
        <v>5566</v>
      </c>
      <c r="H2659" s="17">
        <v>150</v>
      </c>
      <c r="I2659" s="102">
        <v>2</v>
      </c>
      <c r="J2659" s="121"/>
    </row>
    <row r="2660" spans="1:10" ht="20.399999999999999">
      <c r="A2660" s="16" t="s">
        <v>1963</v>
      </c>
      <c r="B2660" s="16">
        <v>22192226</v>
      </c>
      <c r="C2660" s="16">
        <v>70</v>
      </c>
      <c r="D2660" s="19">
        <v>44422</v>
      </c>
      <c r="E2660" s="16" t="s">
        <v>5568</v>
      </c>
      <c r="F2660" s="16">
        <v>31941346</v>
      </c>
      <c r="G2660" s="16" t="s">
        <v>2683</v>
      </c>
      <c r="H2660" s="17">
        <v>25</v>
      </c>
      <c r="I2660" s="102">
        <v>2</v>
      </c>
      <c r="J2660" s="121"/>
    </row>
    <row r="2661" spans="1:10" ht="20.399999999999999">
      <c r="A2661" s="16" t="s">
        <v>1963</v>
      </c>
      <c r="B2661" s="16">
        <v>22192226</v>
      </c>
      <c r="C2661" s="16">
        <v>109</v>
      </c>
      <c r="D2661" s="19">
        <v>44423</v>
      </c>
      <c r="E2661" s="16" t="s">
        <v>5569</v>
      </c>
      <c r="F2661" s="16">
        <v>31941346</v>
      </c>
      <c r="G2661" s="16" t="s">
        <v>2683</v>
      </c>
      <c r="H2661" s="17">
        <v>40</v>
      </c>
      <c r="I2661" s="102">
        <v>2</v>
      </c>
      <c r="J2661" s="121"/>
    </row>
    <row r="2662" spans="1:10" ht="13.2">
      <c r="A2662" s="16" t="s">
        <v>1963</v>
      </c>
      <c r="B2662" s="16">
        <v>22192226</v>
      </c>
      <c r="C2662" s="16" t="s">
        <v>4321</v>
      </c>
      <c r="D2662" s="19">
        <v>44447</v>
      </c>
      <c r="E2662" s="16" t="s">
        <v>5570</v>
      </c>
      <c r="F2662" s="16">
        <v>41898664</v>
      </c>
      <c r="G2662" s="16" t="s">
        <v>3918</v>
      </c>
      <c r="H2662" s="17">
        <v>72.290000000000006</v>
      </c>
      <c r="I2662" s="102">
        <v>2</v>
      </c>
      <c r="J2662" s="121"/>
    </row>
    <row r="2663" spans="1:10" ht="13.2">
      <c r="A2663" s="16" t="s">
        <v>1963</v>
      </c>
      <c r="B2663" s="16">
        <v>22192226</v>
      </c>
      <c r="C2663" s="16">
        <v>273361</v>
      </c>
      <c r="D2663" s="19">
        <v>44496</v>
      </c>
      <c r="E2663" s="16" t="s">
        <v>4455</v>
      </c>
      <c r="F2663" s="16">
        <v>36563323</v>
      </c>
      <c r="G2663" s="16" t="s">
        <v>5571</v>
      </c>
      <c r="H2663" s="17">
        <f>149.97-35.6</f>
        <v>114.37</v>
      </c>
      <c r="I2663" s="102">
        <v>2</v>
      </c>
      <c r="J2663" s="121"/>
    </row>
    <row r="2664" spans="1:10" ht="13.2">
      <c r="A2664" s="16" t="s">
        <v>1963</v>
      </c>
      <c r="B2664" s="16">
        <v>22192226</v>
      </c>
      <c r="C2664" s="16">
        <v>96</v>
      </c>
      <c r="D2664" s="19">
        <v>44453</v>
      </c>
      <c r="E2664" s="16" t="s">
        <v>5572</v>
      </c>
      <c r="F2664" s="16">
        <v>36746550</v>
      </c>
      <c r="G2664" s="16" t="s">
        <v>4103</v>
      </c>
      <c r="H2664" s="17">
        <v>35</v>
      </c>
      <c r="I2664" s="102">
        <v>2</v>
      </c>
      <c r="J2664" s="121"/>
    </row>
    <row r="2665" spans="1:10" ht="13.2">
      <c r="A2665" s="16" t="s">
        <v>1963</v>
      </c>
      <c r="B2665" s="16">
        <v>22192226</v>
      </c>
      <c r="C2665" s="16">
        <v>97</v>
      </c>
      <c r="D2665" s="19">
        <v>44453</v>
      </c>
      <c r="E2665" s="16" t="s">
        <v>4861</v>
      </c>
      <c r="F2665" s="16">
        <v>36746550</v>
      </c>
      <c r="G2665" s="16" t="s">
        <v>4103</v>
      </c>
      <c r="H2665" s="17">
        <v>6</v>
      </c>
      <c r="I2665" s="102">
        <v>2</v>
      </c>
      <c r="J2665" s="121"/>
    </row>
    <row r="2666" spans="1:10" ht="13.2">
      <c r="A2666" s="16" t="s">
        <v>1963</v>
      </c>
      <c r="B2666" s="16">
        <v>22192227</v>
      </c>
      <c r="C2666" s="16">
        <v>22</v>
      </c>
      <c r="D2666" s="19">
        <v>44198</v>
      </c>
      <c r="E2666" s="16" t="s">
        <v>5573</v>
      </c>
      <c r="F2666" s="16">
        <v>31393781</v>
      </c>
      <c r="G2666" s="16" t="s">
        <v>5574</v>
      </c>
      <c r="H2666" s="17">
        <v>24.25</v>
      </c>
      <c r="I2666" s="102">
        <v>2</v>
      </c>
      <c r="J2666" s="121"/>
    </row>
    <row r="2667" spans="1:10" ht="13.2">
      <c r="A2667" s="16" t="s">
        <v>1963</v>
      </c>
      <c r="B2667" s="16">
        <v>22192227</v>
      </c>
      <c r="C2667" s="16">
        <v>2021002</v>
      </c>
      <c r="D2667" s="19">
        <v>44243</v>
      </c>
      <c r="E2667" s="16" t="s">
        <v>5575</v>
      </c>
      <c r="F2667" s="16">
        <v>48064513</v>
      </c>
      <c r="G2667" s="16" t="s">
        <v>5576</v>
      </c>
      <c r="H2667" s="17">
        <v>383.5</v>
      </c>
      <c r="I2667" s="102">
        <v>2</v>
      </c>
      <c r="J2667" s="121"/>
    </row>
    <row r="2668" spans="1:10" ht="13.2">
      <c r="A2668" s="16" t="s">
        <v>1963</v>
      </c>
      <c r="B2668" s="16">
        <v>22192227</v>
      </c>
      <c r="C2668" s="16">
        <v>1000144321</v>
      </c>
      <c r="D2668" s="19">
        <v>44228</v>
      </c>
      <c r="E2668" s="16" t="s">
        <v>5577</v>
      </c>
      <c r="F2668" s="16">
        <v>50739972</v>
      </c>
      <c r="G2668" s="16" t="s">
        <v>5578</v>
      </c>
      <c r="H2668" s="17">
        <v>46.55</v>
      </c>
      <c r="I2668" s="102">
        <v>2</v>
      </c>
      <c r="J2668" s="121"/>
    </row>
    <row r="2669" spans="1:10" ht="13.2">
      <c r="A2669" s="16" t="s">
        <v>1963</v>
      </c>
      <c r="B2669" s="16">
        <v>22192227</v>
      </c>
      <c r="C2669" s="16">
        <v>2021004</v>
      </c>
      <c r="D2669" s="19">
        <v>44266</v>
      </c>
      <c r="E2669" s="16" t="s">
        <v>5579</v>
      </c>
      <c r="F2669" s="16">
        <v>48064513</v>
      </c>
      <c r="G2669" s="16" t="s">
        <v>5576</v>
      </c>
      <c r="H2669" s="17">
        <v>151.5</v>
      </c>
      <c r="I2669" s="102">
        <v>2</v>
      </c>
      <c r="J2669" s="121"/>
    </row>
    <row r="2670" spans="1:10" ht="13.2">
      <c r="A2670" s="16" t="s">
        <v>1963</v>
      </c>
      <c r="B2670" s="16">
        <v>22192227</v>
      </c>
      <c r="C2670" s="16">
        <v>32</v>
      </c>
      <c r="D2670" s="19">
        <v>44266</v>
      </c>
      <c r="E2670" s="16" t="s">
        <v>5580</v>
      </c>
      <c r="F2670" s="16">
        <v>52195244</v>
      </c>
      <c r="G2670" s="16" t="s">
        <v>5581</v>
      </c>
      <c r="H2670" s="17">
        <v>7</v>
      </c>
      <c r="I2670" s="102">
        <v>2</v>
      </c>
      <c r="J2670" s="121"/>
    </row>
    <row r="2671" spans="1:10" ht="13.2">
      <c r="A2671" s="16" t="s">
        <v>1963</v>
      </c>
      <c r="B2671" s="16">
        <v>22192227</v>
      </c>
      <c r="C2671" s="16">
        <v>41</v>
      </c>
      <c r="D2671" s="19">
        <v>44269</v>
      </c>
      <c r="E2671" s="16" t="s">
        <v>5580</v>
      </c>
      <c r="F2671" s="16">
        <v>52195244</v>
      </c>
      <c r="G2671" s="16" t="s">
        <v>5581</v>
      </c>
      <c r="H2671" s="17">
        <v>7</v>
      </c>
      <c r="I2671" s="102">
        <v>2</v>
      </c>
      <c r="J2671" s="121"/>
    </row>
    <row r="2672" spans="1:10" ht="13.2">
      <c r="A2672" s="16" t="s">
        <v>1963</v>
      </c>
      <c r="B2672" s="16">
        <v>22192227</v>
      </c>
      <c r="C2672" s="16">
        <v>188</v>
      </c>
      <c r="D2672" s="19">
        <v>44269</v>
      </c>
      <c r="E2672" s="16" t="s">
        <v>5582</v>
      </c>
      <c r="F2672" s="16">
        <v>35853891</v>
      </c>
      <c r="G2672" s="16" t="s">
        <v>5583</v>
      </c>
      <c r="H2672" s="17">
        <v>70</v>
      </c>
      <c r="I2672" s="102">
        <v>2</v>
      </c>
      <c r="J2672" s="121"/>
    </row>
    <row r="2673" spans="1:10" ht="13.2">
      <c r="A2673" s="16" t="s">
        <v>1963</v>
      </c>
      <c r="B2673" s="16">
        <v>22192227</v>
      </c>
      <c r="C2673" s="16">
        <v>202</v>
      </c>
      <c r="D2673" s="19">
        <v>44273</v>
      </c>
      <c r="E2673" s="16" t="s">
        <v>4854</v>
      </c>
      <c r="F2673" s="16">
        <v>46528245</v>
      </c>
      <c r="G2673" s="16" t="s">
        <v>5584</v>
      </c>
      <c r="H2673" s="17">
        <v>13.9</v>
      </c>
      <c r="I2673" s="102">
        <v>2</v>
      </c>
      <c r="J2673" s="121"/>
    </row>
    <row r="2674" spans="1:10" ht="13.2">
      <c r="A2674" s="16" t="s">
        <v>1963</v>
      </c>
      <c r="B2674" s="16">
        <v>22192227</v>
      </c>
      <c r="C2674" s="16">
        <v>278</v>
      </c>
      <c r="D2674" s="19">
        <v>44276</v>
      </c>
      <c r="E2674" s="16" t="s">
        <v>5582</v>
      </c>
      <c r="F2674" s="16">
        <v>35853891</v>
      </c>
      <c r="G2674" s="16" t="s">
        <v>5583</v>
      </c>
      <c r="H2674" s="17">
        <v>70</v>
      </c>
      <c r="I2674" s="102">
        <v>2</v>
      </c>
      <c r="J2674" s="121"/>
    </row>
    <row r="2675" spans="1:10" ht="13.2">
      <c r="A2675" s="16" t="s">
        <v>1963</v>
      </c>
      <c r="B2675" s="16">
        <v>22192227</v>
      </c>
      <c r="C2675" s="16"/>
      <c r="D2675" s="19"/>
      <c r="E2675" s="16"/>
      <c r="F2675" s="16"/>
      <c r="G2675" s="16"/>
      <c r="H2675" s="17"/>
      <c r="I2675" s="102">
        <v>2</v>
      </c>
      <c r="J2675" s="121"/>
    </row>
    <row r="2676" spans="1:10" ht="13.2">
      <c r="A2676" s="16" t="s">
        <v>1963</v>
      </c>
      <c r="B2676" s="16">
        <v>22192227</v>
      </c>
      <c r="C2676" s="16">
        <v>434</v>
      </c>
      <c r="D2676" s="19">
        <v>44280</v>
      </c>
      <c r="E2676" s="16" t="s">
        <v>4455</v>
      </c>
      <c r="F2676" s="16">
        <v>36746550</v>
      </c>
      <c r="G2676" s="16" t="s">
        <v>5585</v>
      </c>
      <c r="H2676" s="17">
        <v>8</v>
      </c>
      <c r="I2676" s="102">
        <v>2</v>
      </c>
      <c r="J2676" s="121"/>
    </row>
    <row r="2677" spans="1:10" ht="13.2">
      <c r="A2677" s="16" t="s">
        <v>1963</v>
      </c>
      <c r="B2677" s="16">
        <v>22192227</v>
      </c>
      <c r="C2677" s="16">
        <v>2966</v>
      </c>
      <c r="D2677" s="19">
        <v>44281</v>
      </c>
      <c r="E2677" s="16" t="s">
        <v>5586</v>
      </c>
      <c r="F2677" s="16">
        <v>31321160</v>
      </c>
      <c r="G2677" s="16" t="s">
        <v>5587</v>
      </c>
      <c r="H2677" s="17">
        <v>28.19</v>
      </c>
      <c r="I2677" s="102">
        <v>2</v>
      </c>
      <c r="J2677" s="121"/>
    </row>
    <row r="2678" spans="1:10" ht="13.2">
      <c r="A2678" s="16" t="s">
        <v>1963</v>
      </c>
      <c r="B2678" s="16">
        <v>22192227</v>
      </c>
      <c r="C2678" s="16">
        <v>78</v>
      </c>
      <c r="D2678" s="19">
        <v>44285</v>
      </c>
      <c r="E2678" s="16" t="s">
        <v>5580</v>
      </c>
      <c r="F2678" s="16">
        <v>52195244</v>
      </c>
      <c r="G2678" s="16" t="s">
        <v>5581</v>
      </c>
      <c r="H2678" s="17">
        <v>7</v>
      </c>
      <c r="I2678" s="102">
        <v>2</v>
      </c>
      <c r="J2678" s="121"/>
    </row>
    <row r="2679" spans="1:10" ht="13.2">
      <c r="A2679" s="16" t="s">
        <v>1963</v>
      </c>
      <c r="B2679" s="16">
        <v>22192227</v>
      </c>
      <c r="C2679" s="16">
        <v>447</v>
      </c>
      <c r="D2679" s="19">
        <v>44287</v>
      </c>
      <c r="E2679" s="16" t="s">
        <v>5062</v>
      </c>
      <c r="F2679" s="16">
        <v>36746550</v>
      </c>
      <c r="G2679" s="16" t="s">
        <v>5585</v>
      </c>
      <c r="H2679" s="17">
        <v>110</v>
      </c>
      <c r="I2679" s="102">
        <v>2</v>
      </c>
      <c r="J2679" s="121"/>
    </row>
    <row r="2680" spans="1:10" ht="13.2">
      <c r="A2680" s="16" t="s">
        <v>1963</v>
      </c>
      <c r="B2680" s="16">
        <v>22192227</v>
      </c>
      <c r="C2680" s="16">
        <v>4</v>
      </c>
      <c r="D2680" s="19">
        <v>44287</v>
      </c>
      <c r="E2680" s="16" t="s">
        <v>5580</v>
      </c>
      <c r="F2680" s="16">
        <v>52195244</v>
      </c>
      <c r="G2680" s="16" t="s">
        <v>5581</v>
      </c>
      <c r="H2680" s="17">
        <v>7</v>
      </c>
      <c r="I2680" s="102">
        <v>2</v>
      </c>
      <c r="J2680" s="121"/>
    </row>
    <row r="2681" spans="1:10" ht="13.2">
      <c r="A2681" s="16" t="s">
        <v>1963</v>
      </c>
      <c r="B2681" s="16">
        <v>22192227</v>
      </c>
      <c r="C2681" s="16">
        <v>5</v>
      </c>
      <c r="D2681" s="19">
        <v>44287</v>
      </c>
      <c r="E2681" s="16" t="s">
        <v>5588</v>
      </c>
      <c r="F2681" s="16">
        <v>36617661</v>
      </c>
      <c r="G2681" s="16" t="s">
        <v>5589</v>
      </c>
      <c r="H2681" s="17">
        <v>32.799999999999997</v>
      </c>
      <c r="I2681" s="102">
        <v>2</v>
      </c>
      <c r="J2681" s="121"/>
    </row>
    <row r="2682" spans="1:10" ht="13.2">
      <c r="A2682" s="16" t="s">
        <v>1963</v>
      </c>
      <c r="B2682" s="16">
        <v>22192227</v>
      </c>
      <c r="C2682" s="16">
        <v>1100223448</v>
      </c>
      <c r="D2682" s="19">
        <v>44293</v>
      </c>
      <c r="E2682" s="16" t="s">
        <v>5287</v>
      </c>
      <c r="F2682" s="16">
        <v>0</v>
      </c>
      <c r="G2682" s="16" t="s">
        <v>3578</v>
      </c>
      <c r="H2682" s="17">
        <v>190.1</v>
      </c>
      <c r="I2682" s="102">
        <v>2</v>
      </c>
      <c r="J2682" s="121"/>
    </row>
    <row r="2683" spans="1:10" ht="13.2">
      <c r="A2683" s="16" t="s">
        <v>1963</v>
      </c>
      <c r="B2683" s="16">
        <v>22192227</v>
      </c>
      <c r="C2683" s="16">
        <v>1100266998</v>
      </c>
      <c r="D2683" s="19">
        <v>44302</v>
      </c>
      <c r="E2683" s="16" t="s">
        <v>4795</v>
      </c>
      <c r="F2683" s="16">
        <v>0</v>
      </c>
      <c r="G2683" s="16" t="s">
        <v>3578</v>
      </c>
      <c r="H2683" s="17">
        <v>267.89999999999998</v>
      </c>
      <c r="I2683" s="102">
        <v>2</v>
      </c>
      <c r="J2683" s="121"/>
    </row>
    <row r="2684" spans="1:10" ht="13.2">
      <c r="A2684" s="16" t="s">
        <v>1963</v>
      </c>
      <c r="B2684" s="16">
        <v>22192227</v>
      </c>
      <c r="C2684" s="16">
        <v>465</v>
      </c>
      <c r="D2684" s="19">
        <v>44315</v>
      </c>
      <c r="E2684" s="16" t="s">
        <v>5590</v>
      </c>
      <c r="F2684" s="16">
        <v>52257754</v>
      </c>
      <c r="G2684" s="16" t="s">
        <v>5591</v>
      </c>
      <c r="H2684" s="17">
        <v>60</v>
      </c>
      <c r="I2684" s="102">
        <v>2</v>
      </c>
      <c r="J2684" s="121"/>
    </row>
    <row r="2685" spans="1:10" ht="13.2">
      <c r="A2685" s="16" t="s">
        <v>1963</v>
      </c>
      <c r="B2685" s="16">
        <v>22192227</v>
      </c>
      <c r="C2685" s="16">
        <v>1713</v>
      </c>
      <c r="D2685" s="19">
        <v>44316</v>
      </c>
      <c r="E2685" s="16" t="s">
        <v>5592</v>
      </c>
      <c r="F2685" s="16">
        <v>31395112</v>
      </c>
      <c r="G2685" s="16" t="s">
        <v>5593</v>
      </c>
      <c r="H2685" s="17">
        <v>21.33</v>
      </c>
      <c r="I2685" s="102">
        <v>2</v>
      </c>
      <c r="J2685" s="121"/>
    </row>
    <row r="2686" spans="1:10" ht="13.2">
      <c r="A2686" s="16" t="s">
        <v>1963</v>
      </c>
      <c r="B2686" s="16">
        <v>22192227</v>
      </c>
      <c r="C2686" s="16">
        <v>16</v>
      </c>
      <c r="D2686" s="19">
        <v>44319</v>
      </c>
      <c r="E2686" s="16" t="s">
        <v>5590</v>
      </c>
      <c r="F2686" s="16">
        <v>47807709</v>
      </c>
      <c r="G2686" s="16" t="s">
        <v>5594</v>
      </c>
      <c r="H2686" s="17">
        <v>20</v>
      </c>
      <c r="I2686" s="102">
        <v>2</v>
      </c>
      <c r="J2686" s="121"/>
    </row>
    <row r="2687" spans="1:10" ht="13.2">
      <c r="A2687" s="16" t="s">
        <v>1963</v>
      </c>
      <c r="B2687" s="16">
        <v>22192227</v>
      </c>
      <c r="C2687" s="16">
        <v>585</v>
      </c>
      <c r="D2687" s="19">
        <v>44322</v>
      </c>
      <c r="E2687" s="16" t="s">
        <v>5595</v>
      </c>
      <c r="F2687" s="16">
        <v>35838841</v>
      </c>
      <c r="G2687" s="16" t="s">
        <v>5596</v>
      </c>
      <c r="H2687" s="17">
        <v>65.73</v>
      </c>
      <c r="I2687" s="102">
        <v>2</v>
      </c>
      <c r="J2687" s="121"/>
    </row>
    <row r="2688" spans="1:10" ht="13.2">
      <c r="A2688" s="16" t="s">
        <v>1963</v>
      </c>
      <c r="B2688" s="16">
        <v>22192227</v>
      </c>
      <c r="C2688" s="16">
        <v>635</v>
      </c>
      <c r="D2688" s="19">
        <v>44340</v>
      </c>
      <c r="E2688" s="16" t="s">
        <v>5597</v>
      </c>
      <c r="F2688" s="16">
        <v>52257754</v>
      </c>
      <c r="G2688" s="16" t="s">
        <v>5598</v>
      </c>
      <c r="H2688" s="17">
        <v>45</v>
      </c>
      <c r="I2688" s="102">
        <v>2</v>
      </c>
      <c r="J2688" s="121"/>
    </row>
    <row r="2689" spans="1:10" ht="13.2">
      <c r="A2689" s="16" t="s">
        <v>1963</v>
      </c>
      <c r="B2689" s="16">
        <v>22192227</v>
      </c>
      <c r="C2689" s="16">
        <v>179</v>
      </c>
      <c r="D2689" s="19">
        <v>44344</v>
      </c>
      <c r="E2689" s="16" t="s">
        <v>5599</v>
      </c>
      <c r="F2689" s="16">
        <v>36746550</v>
      </c>
      <c r="G2689" s="16" t="s">
        <v>5267</v>
      </c>
      <c r="H2689" s="17">
        <v>535</v>
      </c>
      <c r="I2689" s="102">
        <v>2</v>
      </c>
      <c r="J2689" s="121"/>
    </row>
    <row r="2690" spans="1:10" ht="13.2">
      <c r="A2690" s="16" t="s">
        <v>1963</v>
      </c>
      <c r="B2690" s="16">
        <v>22192227</v>
      </c>
      <c r="C2690" s="16">
        <v>195</v>
      </c>
      <c r="D2690" s="19">
        <v>44347</v>
      </c>
      <c r="E2690" s="16" t="s">
        <v>4795</v>
      </c>
      <c r="F2690" s="16">
        <v>36746550</v>
      </c>
      <c r="G2690" s="16" t="s">
        <v>5267</v>
      </c>
      <c r="H2690" s="17">
        <v>65</v>
      </c>
      <c r="I2690" s="102">
        <v>2</v>
      </c>
      <c r="J2690" s="121"/>
    </row>
    <row r="2691" spans="1:10" ht="13.2">
      <c r="A2691" s="16" t="s">
        <v>1963</v>
      </c>
      <c r="B2691" s="16">
        <v>22192227</v>
      </c>
      <c r="C2691" s="16">
        <v>100292691</v>
      </c>
      <c r="D2691" s="19">
        <v>44349</v>
      </c>
      <c r="E2691" s="16" t="s">
        <v>5599</v>
      </c>
      <c r="F2691" s="16">
        <v>44156979</v>
      </c>
      <c r="G2691" s="16" t="s">
        <v>5600</v>
      </c>
      <c r="H2691" s="17">
        <v>14.95</v>
      </c>
      <c r="I2691" s="102">
        <v>2</v>
      </c>
      <c r="J2691" s="121"/>
    </row>
    <row r="2692" spans="1:10" ht="13.2">
      <c r="A2692" s="16" t="s">
        <v>1963</v>
      </c>
      <c r="B2692" s="16">
        <v>22192227</v>
      </c>
      <c r="C2692" s="16">
        <v>24</v>
      </c>
      <c r="D2692" s="19">
        <v>44364</v>
      </c>
      <c r="E2692" s="16" t="s">
        <v>5601</v>
      </c>
      <c r="F2692" s="16">
        <v>33800995</v>
      </c>
      <c r="G2692" s="16" t="s">
        <v>2328</v>
      </c>
      <c r="H2692" s="17">
        <v>20</v>
      </c>
      <c r="I2692" s="102">
        <v>2</v>
      </c>
      <c r="J2692" s="121"/>
    </row>
    <row r="2693" spans="1:10" ht="13.2">
      <c r="A2693" s="16" t="s">
        <v>1963</v>
      </c>
      <c r="B2693" s="16">
        <v>22192227</v>
      </c>
      <c r="C2693" s="16">
        <v>537</v>
      </c>
      <c r="D2693" s="19">
        <v>44365</v>
      </c>
      <c r="E2693" s="16" t="s">
        <v>5602</v>
      </c>
      <c r="F2693" s="16">
        <v>52289842</v>
      </c>
      <c r="G2693" s="16" t="s">
        <v>5603</v>
      </c>
      <c r="H2693" s="17">
        <v>67.150000000000006</v>
      </c>
      <c r="I2693" s="102">
        <v>2</v>
      </c>
      <c r="J2693" s="121"/>
    </row>
    <row r="2694" spans="1:10" ht="13.2">
      <c r="A2694" s="16" t="s">
        <v>1963</v>
      </c>
      <c r="B2694" s="16">
        <v>22192227</v>
      </c>
      <c r="C2694" s="16">
        <v>1936</v>
      </c>
      <c r="D2694" s="19">
        <v>44367</v>
      </c>
      <c r="E2694" s="16" t="s">
        <v>4455</v>
      </c>
      <c r="F2694" s="16">
        <v>35933011</v>
      </c>
      <c r="G2694" s="16" t="s">
        <v>5604</v>
      </c>
      <c r="H2694" s="17">
        <v>24.99</v>
      </c>
      <c r="I2694" s="102">
        <v>2</v>
      </c>
      <c r="J2694" s="121"/>
    </row>
    <row r="2695" spans="1:10" ht="13.2">
      <c r="A2695" s="16" t="s">
        <v>1963</v>
      </c>
      <c r="B2695" s="16">
        <v>22192227</v>
      </c>
      <c r="C2695" s="16">
        <v>608</v>
      </c>
      <c r="D2695" s="19">
        <v>44368</v>
      </c>
      <c r="E2695" s="16" t="s">
        <v>5293</v>
      </c>
      <c r="F2695" s="16">
        <v>52289842</v>
      </c>
      <c r="G2695" s="16" t="s">
        <v>5603</v>
      </c>
      <c r="H2695" s="17">
        <v>41.65</v>
      </c>
      <c r="I2695" s="102">
        <v>2</v>
      </c>
      <c r="J2695" s="121"/>
    </row>
    <row r="2696" spans="1:10" ht="13.2">
      <c r="A2696" s="16" t="s">
        <v>1963</v>
      </c>
      <c r="B2696" s="16">
        <v>22192227</v>
      </c>
      <c r="C2696" s="16">
        <v>1548</v>
      </c>
      <c r="D2696" s="19">
        <v>44369</v>
      </c>
      <c r="E2696" s="16" t="s">
        <v>5605</v>
      </c>
      <c r="F2696" s="16">
        <v>35900270</v>
      </c>
      <c r="G2696" s="16" t="s">
        <v>5606</v>
      </c>
      <c r="H2696" s="17">
        <v>30</v>
      </c>
      <c r="I2696" s="102">
        <v>2</v>
      </c>
      <c r="J2696" s="121"/>
    </row>
    <row r="2697" spans="1:10" ht="13.2">
      <c r="A2697" s="16" t="s">
        <v>1963</v>
      </c>
      <c r="B2697" s="16">
        <v>22192227</v>
      </c>
      <c r="C2697" s="16">
        <v>656</v>
      </c>
      <c r="D2697" s="19">
        <v>44369</v>
      </c>
      <c r="E2697" s="16" t="s">
        <v>5293</v>
      </c>
      <c r="F2697" s="16">
        <v>52289842</v>
      </c>
      <c r="G2697" s="16" t="s">
        <v>5603</v>
      </c>
      <c r="H2697" s="17">
        <v>49</v>
      </c>
      <c r="I2697" s="102">
        <v>2</v>
      </c>
      <c r="J2697" s="121"/>
    </row>
    <row r="2698" spans="1:10" ht="13.2">
      <c r="A2698" s="16" t="s">
        <v>1963</v>
      </c>
      <c r="B2698" s="16">
        <v>22192227</v>
      </c>
      <c r="C2698" s="16">
        <v>2449</v>
      </c>
      <c r="D2698" s="19">
        <v>44370</v>
      </c>
      <c r="E2698" s="16" t="s">
        <v>4455</v>
      </c>
      <c r="F2698" s="16">
        <v>35821272</v>
      </c>
      <c r="G2698" s="16" t="s">
        <v>5607</v>
      </c>
      <c r="H2698" s="17">
        <v>119.95</v>
      </c>
      <c r="I2698" s="102">
        <v>2</v>
      </c>
      <c r="J2698" s="121"/>
    </row>
    <row r="2699" spans="1:10" ht="13.2">
      <c r="A2699" s="16" t="s">
        <v>1963</v>
      </c>
      <c r="B2699" s="16">
        <v>22192227</v>
      </c>
      <c r="C2699" s="16">
        <v>132372</v>
      </c>
      <c r="D2699" s="19">
        <v>44371</v>
      </c>
      <c r="E2699" s="16" t="s">
        <v>5293</v>
      </c>
      <c r="F2699" s="16">
        <v>52289842</v>
      </c>
      <c r="G2699" s="16" t="s">
        <v>5603</v>
      </c>
      <c r="H2699" s="17">
        <v>34</v>
      </c>
      <c r="I2699" s="102">
        <v>2</v>
      </c>
      <c r="J2699" s="121"/>
    </row>
    <row r="2700" spans="1:10" ht="13.2">
      <c r="A2700" s="16" t="s">
        <v>1963</v>
      </c>
      <c r="B2700" s="16">
        <v>22192227</v>
      </c>
      <c r="C2700" s="16">
        <v>5470</v>
      </c>
      <c r="D2700" s="19">
        <v>44376</v>
      </c>
      <c r="E2700" s="16" t="s">
        <v>4455</v>
      </c>
      <c r="F2700" s="16">
        <v>36661856</v>
      </c>
      <c r="G2700" s="16" t="s">
        <v>5608</v>
      </c>
      <c r="H2700" s="17">
        <v>44.9</v>
      </c>
      <c r="I2700" s="102">
        <v>2</v>
      </c>
      <c r="J2700" s="121"/>
    </row>
    <row r="2701" spans="1:10" ht="13.2">
      <c r="A2701" s="16" t="s">
        <v>1963</v>
      </c>
      <c r="B2701" s="16">
        <v>22192227</v>
      </c>
      <c r="C2701" s="16">
        <v>1648</v>
      </c>
      <c r="D2701" s="19">
        <v>44378</v>
      </c>
      <c r="E2701" s="16" t="s">
        <v>5609</v>
      </c>
      <c r="F2701" s="16">
        <v>35900270</v>
      </c>
      <c r="G2701" s="16" t="s">
        <v>5606</v>
      </c>
      <c r="H2701" s="17">
        <v>100</v>
      </c>
      <c r="I2701" s="102">
        <v>2</v>
      </c>
      <c r="J2701" s="121"/>
    </row>
    <row r="2702" spans="1:10" ht="13.2">
      <c r="A2702" s="16" t="s">
        <v>1963</v>
      </c>
      <c r="B2702" s="16">
        <v>22192227</v>
      </c>
      <c r="C2702" s="16">
        <v>68</v>
      </c>
      <c r="D2702" s="19">
        <v>44379</v>
      </c>
      <c r="E2702" s="16" t="s">
        <v>5293</v>
      </c>
      <c r="F2702" s="16">
        <v>52289842</v>
      </c>
      <c r="G2702" s="16" t="s">
        <v>5603</v>
      </c>
      <c r="H2702" s="17">
        <v>41.65</v>
      </c>
      <c r="I2702" s="102">
        <v>2</v>
      </c>
      <c r="J2702" s="121"/>
    </row>
    <row r="2703" spans="1:10" ht="13.2">
      <c r="A2703" s="16" t="s">
        <v>1963</v>
      </c>
      <c r="B2703" s="16">
        <v>22192227</v>
      </c>
      <c r="C2703" s="16">
        <v>695</v>
      </c>
      <c r="D2703" s="19">
        <v>44385</v>
      </c>
      <c r="E2703" s="16" t="s">
        <v>5595</v>
      </c>
      <c r="F2703" s="16">
        <v>47522691</v>
      </c>
      <c r="G2703" s="16" t="s">
        <v>5610</v>
      </c>
      <c r="H2703" s="17">
        <v>16.46</v>
      </c>
      <c r="I2703" s="102">
        <v>2</v>
      </c>
      <c r="J2703" s="121"/>
    </row>
    <row r="2704" spans="1:10" ht="13.2">
      <c r="A2704" s="16" t="s">
        <v>1963</v>
      </c>
      <c r="B2704" s="16">
        <v>22192227</v>
      </c>
      <c r="C2704" s="16">
        <v>107060934</v>
      </c>
      <c r="D2704" s="19">
        <v>44388</v>
      </c>
      <c r="E2704" s="16" t="s">
        <v>5611</v>
      </c>
      <c r="F2704" s="16">
        <v>35848031</v>
      </c>
      <c r="G2704" s="16" t="s">
        <v>5612</v>
      </c>
      <c r="H2704" s="17">
        <v>400</v>
      </c>
      <c r="I2704" s="102">
        <v>2</v>
      </c>
      <c r="J2704" s="121"/>
    </row>
    <row r="2705" spans="1:10" ht="13.2">
      <c r="A2705" s="16" t="s">
        <v>1963</v>
      </c>
      <c r="B2705" s="16">
        <v>22192227</v>
      </c>
      <c r="C2705" s="16">
        <v>370</v>
      </c>
      <c r="D2705" s="19">
        <v>44393</v>
      </c>
      <c r="E2705" s="16" t="s">
        <v>5293</v>
      </c>
      <c r="F2705" s="16">
        <v>52289842</v>
      </c>
      <c r="G2705" s="16" t="s">
        <v>5603</v>
      </c>
      <c r="H2705" s="17">
        <v>41.65</v>
      </c>
      <c r="I2705" s="102">
        <v>2</v>
      </c>
      <c r="J2705" s="121"/>
    </row>
    <row r="2706" spans="1:10" ht="13.2">
      <c r="A2706" s="16" t="s">
        <v>1963</v>
      </c>
      <c r="B2706" s="16">
        <v>22192227</v>
      </c>
      <c r="C2706" s="16">
        <v>39</v>
      </c>
      <c r="D2706" s="19">
        <v>44409</v>
      </c>
      <c r="E2706" s="16" t="s">
        <v>5613</v>
      </c>
      <c r="F2706" s="16">
        <v>47652454</v>
      </c>
      <c r="G2706" s="16" t="s">
        <v>5614</v>
      </c>
      <c r="H2706" s="17">
        <v>23.99</v>
      </c>
      <c r="I2706" s="102">
        <v>2</v>
      </c>
      <c r="J2706" s="121"/>
    </row>
    <row r="2707" spans="1:10" ht="13.2">
      <c r="A2707" s="16" t="s">
        <v>1963</v>
      </c>
      <c r="B2707" s="16">
        <v>22192227</v>
      </c>
      <c r="C2707" s="16">
        <v>112</v>
      </c>
      <c r="D2707" s="19">
        <v>44409</v>
      </c>
      <c r="E2707" s="16" t="s">
        <v>5613</v>
      </c>
      <c r="F2707" s="16">
        <v>35821272</v>
      </c>
      <c r="G2707" s="16" t="s">
        <v>5615</v>
      </c>
      <c r="H2707" s="17">
        <v>13.98</v>
      </c>
      <c r="I2707" s="102">
        <v>2</v>
      </c>
      <c r="J2707" s="121"/>
    </row>
    <row r="2708" spans="1:10" ht="13.2">
      <c r="A2708" s="16" t="s">
        <v>1963</v>
      </c>
      <c r="B2708" s="16">
        <v>22192227</v>
      </c>
      <c r="C2708" s="16">
        <v>760</v>
      </c>
      <c r="D2708" s="19">
        <v>44421</v>
      </c>
      <c r="E2708" s="16" t="s">
        <v>5616</v>
      </c>
      <c r="F2708" s="16">
        <v>47936738</v>
      </c>
      <c r="G2708" s="16" t="s">
        <v>5617</v>
      </c>
      <c r="H2708" s="17">
        <v>15</v>
      </c>
      <c r="I2708" s="102">
        <v>2</v>
      </c>
      <c r="J2708" s="121"/>
    </row>
    <row r="2709" spans="1:10" ht="13.2">
      <c r="A2709" s="16" t="s">
        <v>1963</v>
      </c>
      <c r="B2709" s="16">
        <v>22192227</v>
      </c>
      <c r="C2709" s="16">
        <v>1337</v>
      </c>
      <c r="D2709" s="19">
        <v>44427</v>
      </c>
      <c r="E2709" s="16" t="s">
        <v>5618</v>
      </c>
      <c r="F2709" s="16">
        <v>36746550</v>
      </c>
      <c r="G2709" s="16" t="s">
        <v>5063</v>
      </c>
      <c r="H2709" s="17">
        <v>51</v>
      </c>
      <c r="I2709" s="102">
        <v>2</v>
      </c>
      <c r="J2709" s="121"/>
    </row>
    <row r="2710" spans="1:10" ht="13.2">
      <c r="A2710" s="16" t="s">
        <v>1963</v>
      </c>
      <c r="B2710" s="16">
        <v>22192227</v>
      </c>
      <c r="C2710" s="16">
        <v>696</v>
      </c>
      <c r="D2710" s="19">
        <v>44435</v>
      </c>
      <c r="E2710" s="16" t="s">
        <v>5577</v>
      </c>
      <c r="F2710" s="16">
        <v>51193175</v>
      </c>
      <c r="G2710" s="16" t="s">
        <v>5619</v>
      </c>
      <c r="H2710" s="17">
        <v>51.53</v>
      </c>
      <c r="I2710" s="102">
        <v>2</v>
      </c>
      <c r="J2710" s="121"/>
    </row>
    <row r="2711" spans="1:10" ht="13.2">
      <c r="A2711" s="16" t="s">
        <v>1963</v>
      </c>
      <c r="B2711" s="16">
        <v>22192227</v>
      </c>
      <c r="C2711" s="16">
        <v>1485</v>
      </c>
      <c r="D2711" s="19">
        <v>44446</v>
      </c>
      <c r="E2711" s="16" t="s">
        <v>5620</v>
      </c>
      <c r="F2711" s="16">
        <v>36746550</v>
      </c>
      <c r="G2711" s="16" t="s">
        <v>5063</v>
      </c>
      <c r="H2711" s="17">
        <v>80</v>
      </c>
      <c r="I2711" s="102">
        <v>2</v>
      </c>
      <c r="J2711" s="121"/>
    </row>
    <row r="2712" spans="1:10" ht="13.2">
      <c r="A2712" s="16" t="s">
        <v>1963</v>
      </c>
      <c r="B2712" s="16">
        <v>22192227</v>
      </c>
      <c r="C2712" s="16" t="s">
        <v>5621</v>
      </c>
      <c r="D2712" s="19">
        <v>44451</v>
      </c>
      <c r="E2712" s="16" t="s">
        <v>5577</v>
      </c>
      <c r="F2712" s="16">
        <v>48132179</v>
      </c>
      <c r="G2712" s="16" t="s">
        <v>5622</v>
      </c>
      <c r="H2712" s="17">
        <v>26.98</v>
      </c>
      <c r="I2712" s="102">
        <v>2</v>
      </c>
      <c r="J2712" s="121"/>
    </row>
    <row r="2713" spans="1:10" ht="13.2">
      <c r="A2713" s="16" t="s">
        <v>1963</v>
      </c>
      <c r="B2713" s="16">
        <v>22192227</v>
      </c>
      <c r="C2713" s="16">
        <v>958</v>
      </c>
      <c r="D2713" s="19">
        <v>44463</v>
      </c>
      <c r="E2713" s="16" t="s">
        <v>5623</v>
      </c>
      <c r="F2713" s="16">
        <v>47936738</v>
      </c>
      <c r="G2713" s="16" t="s">
        <v>5617</v>
      </c>
      <c r="H2713" s="17">
        <v>15</v>
      </c>
      <c r="I2713" s="102">
        <v>2</v>
      </c>
      <c r="J2713" s="121"/>
    </row>
    <row r="2714" spans="1:10" ht="13.2">
      <c r="A2714" s="16" t="s">
        <v>1963</v>
      </c>
      <c r="B2714" s="16">
        <v>22192227</v>
      </c>
      <c r="C2714" s="16">
        <v>1101097535</v>
      </c>
      <c r="D2714" s="19">
        <v>44464</v>
      </c>
      <c r="E2714" s="16" t="s">
        <v>5613</v>
      </c>
      <c r="F2714" s="16">
        <v>0</v>
      </c>
      <c r="G2714" s="16" t="s">
        <v>3578</v>
      </c>
      <c r="H2714" s="17">
        <v>217.42</v>
      </c>
      <c r="I2714" s="102">
        <v>2</v>
      </c>
      <c r="J2714" s="121"/>
    </row>
    <row r="2715" spans="1:10" ht="13.2">
      <c r="A2715" s="16" t="s">
        <v>1963</v>
      </c>
      <c r="B2715" s="16">
        <v>22192227</v>
      </c>
      <c r="C2715" s="16">
        <v>1112</v>
      </c>
      <c r="D2715" s="19">
        <v>44465</v>
      </c>
      <c r="E2715" s="16" t="s">
        <v>5613</v>
      </c>
      <c r="F2715" s="16">
        <v>47652454</v>
      </c>
      <c r="G2715" s="16" t="s">
        <v>5614</v>
      </c>
      <c r="H2715" s="17">
        <v>25.09</v>
      </c>
      <c r="I2715" s="102">
        <v>2</v>
      </c>
      <c r="J2715" s="121"/>
    </row>
    <row r="2716" spans="1:10" ht="13.2">
      <c r="A2716" s="16" t="s">
        <v>1963</v>
      </c>
      <c r="B2716" s="16">
        <v>22192227</v>
      </c>
      <c r="C2716" s="16">
        <v>19</v>
      </c>
      <c r="D2716" s="19">
        <v>44478</v>
      </c>
      <c r="E2716" s="16" t="s">
        <v>5624</v>
      </c>
      <c r="F2716" s="16">
        <v>35952059</v>
      </c>
      <c r="G2716" s="16" t="s">
        <v>5625</v>
      </c>
      <c r="H2716" s="17">
        <v>42.5</v>
      </c>
      <c r="I2716" s="102">
        <v>2</v>
      </c>
      <c r="J2716" s="121"/>
    </row>
    <row r="2717" spans="1:10" ht="13.2">
      <c r="A2717" s="16" t="s">
        <v>1963</v>
      </c>
      <c r="B2717" s="16">
        <v>22192227</v>
      </c>
      <c r="C2717" s="16">
        <v>1792</v>
      </c>
      <c r="D2717" s="19">
        <v>44494</v>
      </c>
      <c r="E2717" s="16" t="s">
        <v>5618</v>
      </c>
      <c r="F2717" s="16">
        <v>36746550</v>
      </c>
      <c r="G2717" s="16" t="s">
        <v>5063</v>
      </c>
      <c r="H2717" s="17">
        <f>215-60.59</f>
        <v>154.41</v>
      </c>
      <c r="I2717" s="102">
        <v>2</v>
      </c>
      <c r="J2717" s="121"/>
    </row>
    <row r="2718" spans="1:10" ht="20.399999999999999">
      <c r="A2718" s="16" t="s">
        <v>1963</v>
      </c>
      <c r="B2718" s="16">
        <v>22192228</v>
      </c>
      <c r="C2718" s="16">
        <v>1100083649</v>
      </c>
      <c r="D2718" s="19">
        <v>44251</v>
      </c>
      <c r="E2718" s="16" t="s">
        <v>5626</v>
      </c>
      <c r="F2718" s="16" t="s">
        <v>3577</v>
      </c>
      <c r="G2718" s="16" t="s">
        <v>5627</v>
      </c>
      <c r="H2718" s="17">
        <v>274.75</v>
      </c>
      <c r="I2718" s="102">
        <v>2</v>
      </c>
      <c r="J2718" s="121"/>
    </row>
    <row r="2719" spans="1:10" ht="13.2">
      <c r="A2719" s="16" t="s">
        <v>1963</v>
      </c>
      <c r="B2719" s="16">
        <v>22192228</v>
      </c>
      <c r="C2719" s="16">
        <v>0</v>
      </c>
      <c r="D2719" s="19">
        <v>44244</v>
      </c>
      <c r="E2719" s="16" t="s">
        <v>5628</v>
      </c>
      <c r="F2719" s="16">
        <v>47658827</v>
      </c>
      <c r="G2719" s="16" t="s">
        <v>3474</v>
      </c>
      <c r="H2719" s="17">
        <v>406.98</v>
      </c>
      <c r="I2719" s="102">
        <v>2</v>
      </c>
      <c r="J2719" s="121"/>
    </row>
    <row r="2720" spans="1:10" ht="13.2">
      <c r="A2720" s="16" t="s">
        <v>1963</v>
      </c>
      <c r="B2720" s="16">
        <v>22192228</v>
      </c>
      <c r="C2720" s="16"/>
      <c r="D2720" s="19"/>
      <c r="E2720" s="16"/>
      <c r="F2720" s="16"/>
      <c r="G2720" s="16"/>
      <c r="H2720" s="17"/>
      <c r="I2720" s="102">
        <v>2</v>
      </c>
      <c r="J2720" s="121"/>
    </row>
    <row r="2721" spans="1:10" ht="13.2">
      <c r="A2721" s="16" t="s">
        <v>1963</v>
      </c>
      <c r="B2721" s="16">
        <v>22192228</v>
      </c>
      <c r="C2721" s="16">
        <v>2112007457</v>
      </c>
      <c r="D2721" s="19">
        <v>44259</v>
      </c>
      <c r="E2721" s="16" t="s">
        <v>5629</v>
      </c>
      <c r="F2721" s="16">
        <v>28197071</v>
      </c>
      <c r="G2721" s="16" t="s">
        <v>5630</v>
      </c>
      <c r="H2721" s="17">
        <v>19.399999999999999</v>
      </c>
      <c r="I2721" s="102">
        <v>2</v>
      </c>
      <c r="J2721" s="121"/>
    </row>
    <row r="2722" spans="1:10" ht="13.2">
      <c r="A2722" s="16" t="s">
        <v>1963</v>
      </c>
      <c r="B2722" s="16">
        <v>22192228</v>
      </c>
      <c r="C2722" s="16">
        <v>1802</v>
      </c>
      <c r="D2722" s="19">
        <v>44208</v>
      </c>
      <c r="E2722" s="16" t="s">
        <v>5631</v>
      </c>
      <c r="F2722" s="16">
        <v>31393781</v>
      </c>
      <c r="G2722" s="16" t="s">
        <v>5632</v>
      </c>
      <c r="H2722" s="17">
        <v>5.45</v>
      </c>
      <c r="I2722" s="102">
        <v>2</v>
      </c>
      <c r="J2722" s="121"/>
    </row>
    <row r="2723" spans="1:10" ht="13.2">
      <c r="A2723" s="16" t="s">
        <v>1963</v>
      </c>
      <c r="B2723" s="16">
        <v>22192228</v>
      </c>
      <c r="C2723" s="16">
        <v>1187</v>
      </c>
      <c r="D2723" s="19">
        <v>44208</v>
      </c>
      <c r="E2723" s="16" t="s">
        <v>5633</v>
      </c>
      <c r="F2723" s="16">
        <v>46099263</v>
      </c>
      <c r="G2723" s="16" t="s">
        <v>5533</v>
      </c>
      <c r="H2723" s="17">
        <v>14.29</v>
      </c>
      <c r="I2723" s="102">
        <v>2</v>
      </c>
      <c r="J2723" s="121"/>
    </row>
    <row r="2724" spans="1:10" ht="20.399999999999999">
      <c r="A2724" s="16" t="s">
        <v>1963</v>
      </c>
      <c r="B2724" s="16">
        <v>22192228</v>
      </c>
      <c r="C2724" s="16" t="s">
        <v>5634</v>
      </c>
      <c r="D2724" s="19">
        <v>44267</v>
      </c>
      <c r="E2724" s="16" t="s">
        <v>5635</v>
      </c>
      <c r="F2724" s="16">
        <v>0</v>
      </c>
      <c r="G2724" s="16" t="s">
        <v>5636</v>
      </c>
      <c r="H2724" s="17">
        <v>228.35</v>
      </c>
      <c r="I2724" s="102">
        <v>2</v>
      </c>
      <c r="J2724" s="121"/>
    </row>
    <row r="2725" spans="1:10" ht="13.2">
      <c r="A2725" s="16" t="s">
        <v>1963</v>
      </c>
      <c r="B2725" s="16">
        <v>22192228</v>
      </c>
      <c r="C2725" s="16">
        <v>44267</v>
      </c>
      <c r="D2725" s="19">
        <v>44267</v>
      </c>
      <c r="E2725" s="16" t="s">
        <v>5637</v>
      </c>
      <c r="F2725" s="16">
        <v>47658827</v>
      </c>
      <c r="G2725" s="16" t="s">
        <v>3474</v>
      </c>
      <c r="H2725" s="17">
        <v>46.98</v>
      </c>
      <c r="I2725" s="102">
        <v>2</v>
      </c>
      <c r="J2725" s="121"/>
    </row>
    <row r="2726" spans="1:10" ht="13.2">
      <c r="A2726" s="16" t="s">
        <v>1963</v>
      </c>
      <c r="B2726" s="16">
        <v>22192228</v>
      </c>
      <c r="C2726" s="16">
        <v>17</v>
      </c>
      <c r="D2726" s="19">
        <v>44264</v>
      </c>
      <c r="E2726" s="16" t="s">
        <v>5638</v>
      </c>
      <c r="F2726" s="16">
        <v>52195244</v>
      </c>
      <c r="G2726" s="16" t="s">
        <v>4729</v>
      </c>
      <c r="H2726" s="17">
        <v>42</v>
      </c>
      <c r="I2726" s="102">
        <v>2</v>
      </c>
      <c r="J2726" s="121"/>
    </row>
    <row r="2727" spans="1:10" ht="13.2">
      <c r="A2727" s="16" t="s">
        <v>1963</v>
      </c>
      <c r="B2727" s="16">
        <v>22192228</v>
      </c>
      <c r="C2727" s="16">
        <v>1</v>
      </c>
      <c r="D2727" s="19">
        <v>44336</v>
      </c>
      <c r="E2727" s="16" t="s">
        <v>2398</v>
      </c>
      <c r="F2727" s="16">
        <v>36746550</v>
      </c>
      <c r="G2727" s="16" t="s">
        <v>2797</v>
      </c>
      <c r="H2727" s="17">
        <v>70</v>
      </c>
      <c r="I2727" s="102">
        <v>2</v>
      </c>
      <c r="J2727" s="121"/>
    </row>
    <row r="2728" spans="1:10" ht="13.2">
      <c r="A2728" s="16" t="s">
        <v>1963</v>
      </c>
      <c r="B2728" s="16">
        <v>22192228</v>
      </c>
      <c r="C2728" s="16">
        <v>62</v>
      </c>
      <c r="D2728" s="19">
        <v>44277</v>
      </c>
      <c r="E2728" s="16" t="s">
        <v>5639</v>
      </c>
      <c r="F2728" s="16">
        <v>52195244</v>
      </c>
      <c r="G2728" s="16" t="s">
        <v>4729</v>
      </c>
      <c r="H2728" s="17">
        <v>7</v>
      </c>
      <c r="I2728" s="102">
        <v>2</v>
      </c>
      <c r="J2728" s="121"/>
    </row>
    <row r="2729" spans="1:10" ht="13.2">
      <c r="A2729" s="16" t="s">
        <v>1963</v>
      </c>
      <c r="B2729" s="16">
        <v>22192228</v>
      </c>
      <c r="C2729" s="16">
        <v>43</v>
      </c>
      <c r="D2729" s="19">
        <v>44270</v>
      </c>
      <c r="E2729" s="16" t="s">
        <v>5640</v>
      </c>
      <c r="F2729" s="16">
        <v>52195244</v>
      </c>
      <c r="G2729" s="16" t="s">
        <v>4729</v>
      </c>
      <c r="H2729" s="17">
        <v>14</v>
      </c>
      <c r="I2729" s="102">
        <v>2</v>
      </c>
      <c r="J2729" s="121"/>
    </row>
    <row r="2730" spans="1:10" ht="13.2">
      <c r="A2730" s="16" t="s">
        <v>1963</v>
      </c>
      <c r="B2730" s="16">
        <v>22192228</v>
      </c>
      <c r="C2730" s="16">
        <v>74</v>
      </c>
      <c r="D2730" s="19">
        <v>44337</v>
      </c>
      <c r="E2730" s="16" t="s">
        <v>5641</v>
      </c>
      <c r="F2730" s="16">
        <v>52195244</v>
      </c>
      <c r="G2730" s="16" t="s">
        <v>4729</v>
      </c>
      <c r="H2730" s="17">
        <v>21</v>
      </c>
      <c r="I2730" s="102">
        <v>2</v>
      </c>
      <c r="J2730" s="121"/>
    </row>
    <row r="2731" spans="1:10" ht="13.2">
      <c r="A2731" s="16" t="s">
        <v>1963</v>
      </c>
      <c r="B2731" s="16">
        <v>22192228</v>
      </c>
      <c r="C2731" s="16">
        <v>0</v>
      </c>
      <c r="D2731" s="19">
        <v>44334</v>
      </c>
      <c r="E2731" s="16" t="s">
        <v>5642</v>
      </c>
      <c r="F2731" s="16">
        <v>45564213</v>
      </c>
      <c r="G2731" s="16" t="s">
        <v>5643</v>
      </c>
      <c r="H2731" s="17">
        <v>60.6</v>
      </c>
      <c r="I2731" s="102">
        <v>2</v>
      </c>
      <c r="J2731" s="121"/>
    </row>
    <row r="2732" spans="1:10" ht="13.2">
      <c r="A2732" s="16" t="s">
        <v>1963</v>
      </c>
      <c r="B2732" s="16">
        <v>22192228</v>
      </c>
      <c r="C2732" s="16">
        <v>774</v>
      </c>
      <c r="D2732" s="19">
        <v>44315</v>
      </c>
      <c r="E2732" s="16" t="s">
        <v>5644</v>
      </c>
      <c r="F2732" s="16">
        <v>44156979</v>
      </c>
      <c r="G2732" s="16" t="s">
        <v>3543</v>
      </c>
      <c r="H2732" s="17">
        <v>19.489999999999998</v>
      </c>
      <c r="I2732" s="102">
        <v>2</v>
      </c>
      <c r="J2732" s="121"/>
    </row>
    <row r="2733" spans="1:10" ht="13.2">
      <c r="A2733" s="16" t="s">
        <v>1963</v>
      </c>
      <c r="B2733" s="16">
        <v>22192228</v>
      </c>
      <c r="C2733" s="16">
        <v>2259</v>
      </c>
      <c r="D2733" s="19">
        <v>44311</v>
      </c>
      <c r="E2733" s="16" t="s">
        <v>5645</v>
      </c>
      <c r="F2733" s="16">
        <v>36661856</v>
      </c>
      <c r="G2733" s="16" t="s">
        <v>3974</v>
      </c>
      <c r="H2733" s="17">
        <v>99.1</v>
      </c>
      <c r="I2733" s="102">
        <v>2</v>
      </c>
      <c r="J2733" s="121"/>
    </row>
    <row r="2734" spans="1:10" ht="13.2">
      <c r="A2734" s="16" t="s">
        <v>1963</v>
      </c>
      <c r="B2734" s="16">
        <v>22192228</v>
      </c>
      <c r="C2734" s="16">
        <v>0</v>
      </c>
      <c r="D2734" s="19">
        <v>44313</v>
      </c>
      <c r="E2734" s="16" t="s">
        <v>5646</v>
      </c>
      <c r="F2734" s="16">
        <v>46099263</v>
      </c>
      <c r="G2734" s="16" t="s">
        <v>5533</v>
      </c>
      <c r="H2734" s="17">
        <v>40.200000000000003</v>
      </c>
      <c r="I2734" s="102">
        <v>2</v>
      </c>
      <c r="J2734" s="121"/>
    </row>
    <row r="2735" spans="1:10" ht="13.2">
      <c r="A2735" s="16" t="s">
        <v>1963</v>
      </c>
      <c r="B2735" s="16">
        <v>22192228</v>
      </c>
      <c r="C2735" s="16">
        <v>5333</v>
      </c>
      <c r="D2735" s="19">
        <v>44311</v>
      </c>
      <c r="E2735" s="16" t="s">
        <v>5647</v>
      </c>
      <c r="F2735" s="16">
        <v>36661856</v>
      </c>
      <c r="G2735" s="16" t="s">
        <v>3974</v>
      </c>
      <c r="H2735" s="17">
        <v>36.9</v>
      </c>
      <c r="I2735" s="102">
        <v>2</v>
      </c>
      <c r="J2735" s="121"/>
    </row>
    <row r="2736" spans="1:10" ht="13.2">
      <c r="A2736" s="16" t="s">
        <v>1963</v>
      </c>
      <c r="B2736" s="16">
        <v>22192228</v>
      </c>
      <c r="C2736" s="16">
        <v>559</v>
      </c>
      <c r="D2736" s="19">
        <v>44305</v>
      </c>
      <c r="E2736" s="16" t="s">
        <v>5648</v>
      </c>
      <c r="F2736" s="16">
        <v>36661856</v>
      </c>
      <c r="G2736" s="16" t="s">
        <v>3974</v>
      </c>
      <c r="H2736" s="17">
        <v>89.8</v>
      </c>
      <c r="I2736" s="102">
        <v>2</v>
      </c>
      <c r="J2736" s="121"/>
    </row>
    <row r="2737" spans="1:10" ht="13.2">
      <c r="A2737" s="16" t="s">
        <v>1963</v>
      </c>
      <c r="B2737" s="16">
        <v>22192228</v>
      </c>
      <c r="C2737" s="16">
        <v>0</v>
      </c>
      <c r="D2737" s="19">
        <v>44298</v>
      </c>
      <c r="E2737" s="16" t="s">
        <v>5646</v>
      </c>
      <c r="F2737" s="16">
        <v>46099263</v>
      </c>
      <c r="G2737" s="16" t="s">
        <v>5533</v>
      </c>
      <c r="H2737" s="17">
        <v>40.200000000000003</v>
      </c>
      <c r="I2737" s="102">
        <v>2</v>
      </c>
      <c r="J2737" s="121"/>
    </row>
    <row r="2738" spans="1:10" ht="13.2">
      <c r="A2738" s="16" t="s">
        <v>1963</v>
      </c>
      <c r="B2738" s="16">
        <v>22192228</v>
      </c>
      <c r="C2738" s="16">
        <v>67</v>
      </c>
      <c r="D2738" s="19">
        <v>44313</v>
      </c>
      <c r="E2738" s="16" t="s">
        <v>5639</v>
      </c>
      <c r="F2738" s="16">
        <v>52195244</v>
      </c>
      <c r="G2738" s="16" t="s">
        <v>4729</v>
      </c>
      <c r="H2738" s="17">
        <v>7</v>
      </c>
      <c r="I2738" s="102">
        <v>2</v>
      </c>
      <c r="J2738" s="121"/>
    </row>
    <row r="2739" spans="1:10" ht="13.2">
      <c r="A2739" s="16" t="s">
        <v>1963</v>
      </c>
      <c r="B2739" s="16">
        <v>22192228</v>
      </c>
      <c r="C2739" s="16">
        <v>13</v>
      </c>
      <c r="D2739" s="19">
        <v>44321</v>
      </c>
      <c r="E2739" s="16" t="s">
        <v>5649</v>
      </c>
      <c r="F2739" s="16">
        <v>52195244</v>
      </c>
      <c r="G2739" s="16" t="s">
        <v>4729</v>
      </c>
      <c r="H2739" s="17">
        <v>14</v>
      </c>
      <c r="I2739" s="102">
        <v>2</v>
      </c>
      <c r="J2739" s="121"/>
    </row>
    <row r="2740" spans="1:10" ht="13.2">
      <c r="A2740" s="16" t="s">
        <v>1963</v>
      </c>
      <c r="B2740" s="16">
        <v>22192228</v>
      </c>
      <c r="C2740" s="16">
        <v>8949</v>
      </c>
      <c r="D2740" s="19">
        <v>44334</v>
      </c>
      <c r="E2740" s="16" t="s">
        <v>5650</v>
      </c>
      <c r="F2740" s="16">
        <v>36661856</v>
      </c>
      <c r="G2740" s="16" t="s">
        <v>3974</v>
      </c>
      <c r="H2740" s="17">
        <v>48</v>
      </c>
      <c r="I2740" s="102">
        <v>2</v>
      </c>
      <c r="J2740" s="121"/>
    </row>
    <row r="2741" spans="1:10" ht="13.2">
      <c r="A2741" s="16" t="s">
        <v>1963</v>
      </c>
      <c r="B2741" s="16">
        <v>22192228</v>
      </c>
      <c r="C2741" s="16">
        <v>20210002</v>
      </c>
      <c r="D2741" s="19">
        <v>44308</v>
      </c>
      <c r="E2741" s="16" t="s">
        <v>5651</v>
      </c>
      <c r="F2741" s="16">
        <v>51923530</v>
      </c>
      <c r="G2741" s="16" t="s">
        <v>5652</v>
      </c>
      <c r="H2741" s="17">
        <v>160</v>
      </c>
      <c r="I2741" s="102">
        <v>2</v>
      </c>
      <c r="J2741" s="121"/>
    </row>
    <row r="2742" spans="1:10" ht="13.2">
      <c r="A2742" s="16" t="s">
        <v>1963</v>
      </c>
      <c r="B2742" s="16">
        <v>22192228</v>
      </c>
      <c r="C2742" s="16">
        <v>20210001</v>
      </c>
      <c r="D2742" s="19">
        <v>44294</v>
      </c>
      <c r="E2742" s="16" t="s">
        <v>5651</v>
      </c>
      <c r="F2742" s="16">
        <v>51923530</v>
      </c>
      <c r="G2742" s="16" t="s">
        <v>5652</v>
      </c>
      <c r="H2742" s="17">
        <v>200</v>
      </c>
      <c r="I2742" s="102">
        <v>2</v>
      </c>
      <c r="J2742" s="121"/>
    </row>
    <row r="2743" spans="1:10" ht="13.2">
      <c r="A2743" s="16" t="s">
        <v>1963</v>
      </c>
      <c r="B2743" s="16">
        <v>22192228</v>
      </c>
      <c r="C2743" s="16">
        <v>20210003</v>
      </c>
      <c r="D2743" s="19">
        <v>44333</v>
      </c>
      <c r="E2743" s="16" t="s">
        <v>5651</v>
      </c>
      <c r="F2743" s="16">
        <v>51923530</v>
      </c>
      <c r="G2743" s="16" t="s">
        <v>5652</v>
      </c>
      <c r="H2743" s="17">
        <v>350</v>
      </c>
      <c r="I2743" s="102">
        <v>2</v>
      </c>
      <c r="J2743" s="121"/>
    </row>
    <row r="2744" spans="1:10" ht="13.2">
      <c r="A2744" s="16" t="s">
        <v>1963</v>
      </c>
      <c r="B2744" s="16">
        <v>22192228</v>
      </c>
      <c r="C2744" s="16">
        <v>163</v>
      </c>
      <c r="D2744" s="19">
        <v>44274</v>
      </c>
      <c r="E2744" s="16" t="s">
        <v>5653</v>
      </c>
      <c r="F2744" s="16">
        <v>35870281</v>
      </c>
      <c r="G2744" s="16" t="s">
        <v>3543</v>
      </c>
      <c r="H2744" s="17">
        <v>18</v>
      </c>
      <c r="I2744" s="102">
        <v>2</v>
      </c>
      <c r="J2744" s="121"/>
    </row>
    <row r="2745" spans="1:10" ht="20.399999999999999">
      <c r="A2745" s="16" t="s">
        <v>1963</v>
      </c>
      <c r="B2745" s="16">
        <v>22192228</v>
      </c>
      <c r="C2745" s="16">
        <v>2404</v>
      </c>
      <c r="D2745" s="19">
        <v>44348</v>
      </c>
      <c r="E2745" s="16" t="s">
        <v>5654</v>
      </c>
      <c r="F2745" s="16">
        <v>50647270</v>
      </c>
      <c r="G2745" s="16" t="s">
        <v>5655</v>
      </c>
      <c r="H2745" s="17">
        <v>69.2</v>
      </c>
      <c r="I2745" s="102">
        <v>2</v>
      </c>
      <c r="J2745" s="121"/>
    </row>
    <row r="2746" spans="1:10" ht="20.399999999999999">
      <c r="A2746" s="16" t="s">
        <v>1963</v>
      </c>
      <c r="B2746" s="16">
        <v>22192228</v>
      </c>
      <c r="C2746" s="16">
        <v>2409</v>
      </c>
      <c r="D2746" s="19">
        <v>44348</v>
      </c>
      <c r="E2746" s="16" t="s">
        <v>5656</v>
      </c>
      <c r="F2746" s="16">
        <v>50647270</v>
      </c>
      <c r="G2746" s="16" t="s">
        <v>5655</v>
      </c>
      <c r="H2746" s="17">
        <v>34.6</v>
      </c>
      <c r="I2746" s="102">
        <v>2</v>
      </c>
      <c r="J2746" s="121"/>
    </row>
    <row r="2747" spans="1:10" ht="20.399999999999999">
      <c r="A2747" s="16" t="s">
        <v>1963</v>
      </c>
      <c r="B2747" s="16">
        <v>22192228</v>
      </c>
      <c r="C2747" s="16">
        <v>2435</v>
      </c>
      <c r="D2747" s="19">
        <v>44350</v>
      </c>
      <c r="E2747" s="16" t="s">
        <v>5657</v>
      </c>
      <c r="F2747" s="16">
        <v>50647270</v>
      </c>
      <c r="G2747" s="16" t="s">
        <v>5655</v>
      </c>
      <c r="H2747" s="17">
        <v>34.6</v>
      </c>
      <c r="I2747" s="102">
        <v>2</v>
      </c>
      <c r="J2747" s="121"/>
    </row>
    <row r="2748" spans="1:10" ht="13.2">
      <c r="A2748" s="16" t="s">
        <v>1963</v>
      </c>
      <c r="B2748" s="16">
        <v>22192228</v>
      </c>
      <c r="C2748" s="16">
        <v>1246</v>
      </c>
      <c r="D2748" s="19">
        <v>44417</v>
      </c>
      <c r="E2748" s="16" t="s">
        <v>3403</v>
      </c>
      <c r="F2748" s="16">
        <v>36746550</v>
      </c>
      <c r="G2748" s="16" t="s">
        <v>2797</v>
      </c>
      <c r="H2748" s="17">
        <v>70</v>
      </c>
      <c r="I2748" s="102">
        <v>2</v>
      </c>
      <c r="J2748" s="121"/>
    </row>
    <row r="2749" spans="1:10" ht="13.2">
      <c r="A2749" s="16" t="s">
        <v>1963</v>
      </c>
      <c r="B2749" s="16">
        <v>22192228</v>
      </c>
      <c r="C2749" s="16">
        <v>115</v>
      </c>
      <c r="D2749" s="19">
        <v>44403</v>
      </c>
      <c r="E2749" s="16" t="s">
        <v>5658</v>
      </c>
      <c r="F2749" s="16">
        <v>52195244</v>
      </c>
      <c r="G2749" s="16" t="s">
        <v>4729</v>
      </c>
      <c r="H2749" s="17">
        <v>21</v>
      </c>
      <c r="I2749" s="102">
        <v>2</v>
      </c>
      <c r="J2749" s="121"/>
    </row>
    <row r="2750" spans="1:10" ht="13.2">
      <c r="A2750" s="16" t="s">
        <v>1963</v>
      </c>
      <c r="B2750" s="16">
        <v>22192228</v>
      </c>
      <c r="C2750" s="16">
        <v>2349</v>
      </c>
      <c r="D2750" s="19">
        <v>44403</v>
      </c>
      <c r="E2750" s="16" t="s">
        <v>5659</v>
      </c>
      <c r="F2750" s="16">
        <v>36204871</v>
      </c>
      <c r="G2750" s="16" t="s">
        <v>5660</v>
      </c>
      <c r="H2750" s="17">
        <v>21.99</v>
      </c>
      <c r="I2750" s="102">
        <v>2</v>
      </c>
      <c r="J2750" s="121"/>
    </row>
    <row r="2751" spans="1:10" ht="20.399999999999999">
      <c r="A2751" s="16" t="s">
        <v>1963</v>
      </c>
      <c r="B2751" s="16">
        <v>22192228</v>
      </c>
      <c r="C2751" s="16">
        <v>1100649931</v>
      </c>
      <c r="D2751" s="19">
        <v>44399</v>
      </c>
      <c r="E2751" s="16" t="s">
        <v>5661</v>
      </c>
      <c r="F2751" s="16">
        <v>0</v>
      </c>
      <c r="G2751" s="16" t="s">
        <v>5662</v>
      </c>
      <c r="H2751" s="17">
        <v>177.87</v>
      </c>
      <c r="I2751" s="102">
        <v>2</v>
      </c>
      <c r="J2751" s="121"/>
    </row>
    <row r="2752" spans="1:10" ht="13.2">
      <c r="A2752" s="16" t="s">
        <v>1963</v>
      </c>
      <c r="B2752" s="16">
        <v>22192228</v>
      </c>
      <c r="C2752" s="16">
        <v>0</v>
      </c>
      <c r="D2752" s="19">
        <v>44373</v>
      </c>
      <c r="E2752" s="16" t="s">
        <v>5334</v>
      </c>
      <c r="F2752" s="16">
        <v>35782480</v>
      </c>
      <c r="G2752" s="16" t="s">
        <v>5663</v>
      </c>
      <c r="H2752" s="17">
        <v>15.41</v>
      </c>
      <c r="I2752" s="102">
        <v>2</v>
      </c>
      <c r="J2752" s="121"/>
    </row>
    <row r="2753" spans="1:10" ht="13.2">
      <c r="A2753" s="16" t="s">
        <v>1963</v>
      </c>
      <c r="B2753" s="16">
        <v>22192228</v>
      </c>
      <c r="C2753" s="16">
        <v>105</v>
      </c>
      <c r="D2753" s="19">
        <v>44361</v>
      </c>
      <c r="E2753" s="16" t="s">
        <v>5664</v>
      </c>
      <c r="F2753" s="16">
        <v>36746550</v>
      </c>
      <c r="G2753" s="16" t="s">
        <v>2797</v>
      </c>
      <c r="H2753" s="17">
        <v>35</v>
      </c>
      <c r="I2753" s="102">
        <v>2</v>
      </c>
      <c r="J2753" s="121"/>
    </row>
    <row r="2754" spans="1:10" ht="13.2">
      <c r="A2754" s="16" t="s">
        <v>1963</v>
      </c>
      <c r="B2754" s="16">
        <v>22192228</v>
      </c>
      <c r="C2754" s="16">
        <v>1984</v>
      </c>
      <c r="D2754" s="19">
        <v>44397</v>
      </c>
      <c r="E2754" s="16" t="s">
        <v>5665</v>
      </c>
      <c r="F2754" s="16">
        <v>46043314</v>
      </c>
      <c r="G2754" s="16" t="s">
        <v>5666</v>
      </c>
      <c r="H2754" s="17">
        <v>34.19</v>
      </c>
      <c r="I2754" s="102">
        <v>2</v>
      </c>
      <c r="J2754" s="121"/>
    </row>
    <row r="2755" spans="1:10" ht="13.2">
      <c r="A2755" s="16" t="s">
        <v>1963</v>
      </c>
      <c r="B2755" s="16">
        <v>22192228</v>
      </c>
      <c r="C2755" s="16">
        <v>11112</v>
      </c>
      <c r="D2755" s="19">
        <v>44401</v>
      </c>
      <c r="E2755" s="16" t="s">
        <v>5667</v>
      </c>
      <c r="F2755" s="16">
        <v>31393781</v>
      </c>
      <c r="G2755" s="16" t="s">
        <v>5668</v>
      </c>
      <c r="H2755" s="17">
        <v>34.950000000000003</v>
      </c>
      <c r="I2755" s="102">
        <v>2</v>
      </c>
      <c r="J2755" s="121"/>
    </row>
    <row r="2756" spans="1:10" ht="13.2">
      <c r="A2756" s="16" t="s">
        <v>1963</v>
      </c>
      <c r="B2756" s="16">
        <v>22192228</v>
      </c>
      <c r="C2756" s="16">
        <v>3725</v>
      </c>
      <c r="D2756" s="19">
        <v>44373</v>
      </c>
      <c r="E2756" s="16" t="s">
        <v>5669</v>
      </c>
      <c r="F2756" s="16">
        <v>36661856</v>
      </c>
      <c r="G2756" s="16" t="s">
        <v>5670</v>
      </c>
      <c r="H2756" s="17">
        <v>67</v>
      </c>
      <c r="I2756" s="102">
        <v>2</v>
      </c>
      <c r="J2756" s="121"/>
    </row>
    <row r="2757" spans="1:10" ht="13.2">
      <c r="A2757" s="16" t="s">
        <v>1963</v>
      </c>
      <c r="B2757" s="16">
        <v>22192228</v>
      </c>
      <c r="C2757" s="16">
        <v>135</v>
      </c>
      <c r="D2757" s="19">
        <v>44372</v>
      </c>
      <c r="E2757" s="16" t="s">
        <v>5658</v>
      </c>
      <c r="F2757" s="16">
        <v>52195244</v>
      </c>
      <c r="G2757" s="16" t="s">
        <v>4729</v>
      </c>
      <c r="H2757" s="17">
        <v>21</v>
      </c>
      <c r="I2757" s="102">
        <v>2</v>
      </c>
      <c r="J2757" s="121"/>
    </row>
    <row r="2758" spans="1:10" ht="13.2">
      <c r="A2758" s="16" t="s">
        <v>1963</v>
      </c>
      <c r="B2758" s="16">
        <v>22192228</v>
      </c>
      <c r="C2758" s="16">
        <v>106</v>
      </c>
      <c r="D2758" s="19">
        <v>44368</v>
      </c>
      <c r="E2758" s="16" t="s">
        <v>5671</v>
      </c>
      <c r="F2758" s="16">
        <v>52195244</v>
      </c>
      <c r="G2758" s="16" t="s">
        <v>4729</v>
      </c>
      <c r="H2758" s="17">
        <v>14</v>
      </c>
      <c r="I2758" s="102">
        <v>2</v>
      </c>
      <c r="J2758" s="121"/>
    </row>
    <row r="2759" spans="1:10" ht="13.2">
      <c r="A2759" s="16" t="s">
        <v>1963</v>
      </c>
      <c r="B2759" s="16">
        <v>22192228</v>
      </c>
      <c r="C2759" s="16">
        <v>362</v>
      </c>
      <c r="D2759" s="19">
        <v>44351</v>
      </c>
      <c r="E2759" s="16" t="s">
        <v>5672</v>
      </c>
      <c r="F2759" s="16">
        <v>36661856</v>
      </c>
      <c r="G2759" s="16" t="s">
        <v>5673</v>
      </c>
      <c r="H2759" s="17">
        <v>57.9</v>
      </c>
      <c r="I2759" s="102">
        <v>2</v>
      </c>
      <c r="J2759" s="121"/>
    </row>
    <row r="2760" spans="1:10" ht="13.2">
      <c r="A2760" s="16" t="s">
        <v>1963</v>
      </c>
      <c r="B2760" s="16">
        <v>22192228</v>
      </c>
      <c r="C2760" s="16">
        <v>361</v>
      </c>
      <c r="D2760" s="19">
        <v>44351</v>
      </c>
      <c r="E2760" s="16" t="s">
        <v>5674</v>
      </c>
      <c r="F2760" s="16">
        <v>36661856</v>
      </c>
      <c r="G2760" s="16" t="s">
        <v>5673</v>
      </c>
      <c r="H2760" s="17">
        <v>15.5</v>
      </c>
      <c r="I2760" s="102">
        <v>2</v>
      </c>
      <c r="J2760" s="121"/>
    </row>
    <row r="2761" spans="1:10" ht="13.2">
      <c r="A2761" s="16" t="s">
        <v>1963</v>
      </c>
      <c r="B2761" s="16">
        <v>22192228</v>
      </c>
      <c r="C2761" s="16">
        <v>13</v>
      </c>
      <c r="D2761" s="19">
        <v>44373</v>
      </c>
      <c r="E2761" s="16" t="s">
        <v>5675</v>
      </c>
      <c r="F2761" s="16">
        <v>50616366</v>
      </c>
      <c r="G2761" s="16" t="s">
        <v>5676</v>
      </c>
      <c r="H2761" s="17">
        <v>23.98</v>
      </c>
      <c r="I2761" s="102">
        <v>2</v>
      </c>
      <c r="J2761" s="121"/>
    </row>
    <row r="2762" spans="1:10" ht="13.2">
      <c r="A2762" s="16" t="s">
        <v>1963</v>
      </c>
      <c r="B2762" s="16">
        <v>22192228</v>
      </c>
      <c r="C2762" s="16">
        <v>0</v>
      </c>
      <c r="D2762" s="19">
        <v>44394</v>
      </c>
      <c r="E2762" s="16" t="s">
        <v>5677</v>
      </c>
      <c r="F2762" s="16">
        <v>46385029</v>
      </c>
      <c r="G2762" s="16" t="s">
        <v>5678</v>
      </c>
      <c r="H2762" s="17">
        <v>60.4</v>
      </c>
      <c r="I2762" s="102">
        <v>2</v>
      </c>
      <c r="J2762" s="121"/>
    </row>
    <row r="2763" spans="1:10" ht="13.2">
      <c r="A2763" s="16" t="s">
        <v>1963</v>
      </c>
      <c r="B2763" s="16">
        <v>22192228</v>
      </c>
      <c r="C2763" s="16">
        <v>2006</v>
      </c>
      <c r="D2763" s="19">
        <v>44373</v>
      </c>
      <c r="E2763" s="16" t="s">
        <v>5679</v>
      </c>
      <c r="F2763" s="16">
        <v>31391621</v>
      </c>
      <c r="G2763" s="16" t="s">
        <v>5680</v>
      </c>
      <c r="H2763" s="17">
        <v>6</v>
      </c>
      <c r="I2763" s="102">
        <v>2</v>
      </c>
      <c r="J2763" s="121"/>
    </row>
    <row r="2764" spans="1:10" ht="13.2">
      <c r="A2764" s="16" t="s">
        <v>1963</v>
      </c>
      <c r="B2764" s="16">
        <v>22192228</v>
      </c>
      <c r="C2764" s="16">
        <v>297</v>
      </c>
      <c r="D2764" s="19">
        <v>44381</v>
      </c>
      <c r="E2764" s="16" t="s">
        <v>5679</v>
      </c>
      <c r="F2764" s="16">
        <v>31391621</v>
      </c>
      <c r="G2764" s="16" t="s">
        <v>5680</v>
      </c>
      <c r="H2764" s="17">
        <v>12</v>
      </c>
      <c r="I2764" s="102">
        <v>2</v>
      </c>
      <c r="J2764" s="121"/>
    </row>
    <row r="2765" spans="1:10" ht="13.2">
      <c r="A2765" s="16" t="s">
        <v>1963</v>
      </c>
      <c r="B2765" s="16">
        <v>22192228</v>
      </c>
      <c r="C2765" s="16">
        <v>986</v>
      </c>
      <c r="D2765" s="19">
        <v>44362</v>
      </c>
      <c r="E2765" s="16" t="s">
        <v>5679</v>
      </c>
      <c r="F2765" s="16">
        <v>31391621</v>
      </c>
      <c r="G2765" s="16" t="s">
        <v>5680</v>
      </c>
      <c r="H2765" s="17">
        <v>6</v>
      </c>
      <c r="I2765" s="102">
        <v>2</v>
      </c>
      <c r="J2765" s="121"/>
    </row>
    <row r="2766" spans="1:10" ht="13.2">
      <c r="A2766" s="16" t="s">
        <v>1963</v>
      </c>
      <c r="B2766" s="16">
        <v>22192228</v>
      </c>
      <c r="C2766" s="16">
        <v>1092</v>
      </c>
      <c r="D2766" s="19">
        <v>44363</v>
      </c>
      <c r="E2766" s="16" t="s">
        <v>5679</v>
      </c>
      <c r="F2766" s="16">
        <v>31391621</v>
      </c>
      <c r="G2766" s="16" t="s">
        <v>5680</v>
      </c>
      <c r="H2766" s="17">
        <v>6</v>
      </c>
      <c r="I2766" s="102">
        <v>2</v>
      </c>
      <c r="J2766" s="121"/>
    </row>
    <row r="2767" spans="1:10" ht="13.2">
      <c r="A2767" s="16" t="s">
        <v>1963</v>
      </c>
      <c r="B2767" s="16">
        <v>22192228</v>
      </c>
      <c r="C2767" s="16">
        <v>1691</v>
      </c>
      <c r="D2767" s="19">
        <v>44369</v>
      </c>
      <c r="E2767" s="16" t="s">
        <v>5679</v>
      </c>
      <c r="F2767" s="16">
        <v>31391621</v>
      </c>
      <c r="G2767" s="16" t="s">
        <v>5680</v>
      </c>
      <c r="H2767" s="17">
        <v>6</v>
      </c>
      <c r="I2767" s="102">
        <v>2</v>
      </c>
      <c r="J2767" s="121"/>
    </row>
    <row r="2768" spans="1:10" ht="13.2">
      <c r="A2768" s="16" t="s">
        <v>1963</v>
      </c>
      <c r="B2768" s="16">
        <v>22192228</v>
      </c>
      <c r="C2768" s="16">
        <v>1185</v>
      </c>
      <c r="D2768" s="19">
        <v>44364</v>
      </c>
      <c r="E2768" s="16" t="s">
        <v>5679</v>
      </c>
      <c r="F2768" s="16">
        <v>31391621</v>
      </c>
      <c r="G2768" s="16" t="s">
        <v>5680</v>
      </c>
      <c r="H2768" s="17">
        <v>6</v>
      </c>
      <c r="I2768" s="102">
        <v>2</v>
      </c>
      <c r="J2768" s="121"/>
    </row>
    <row r="2769" spans="1:10" ht="20.399999999999999">
      <c r="A2769" s="16" t="s">
        <v>1963</v>
      </c>
      <c r="B2769" s="16">
        <v>22192228</v>
      </c>
      <c r="C2769" s="16">
        <v>130921</v>
      </c>
      <c r="D2769" s="19">
        <v>44452</v>
      </c>
      <c r="E2769" s="16" t="s">
        <v>5681</v>
      </c>
      <c r="F2769" s="16">
        <v>0</v>
      </c>
      <c r="G2769" s="16" t="s">
        <v>5682</v>
      </c>
      <c r="H2769" s="17">
        <v>60</v>
      </c>
      <c r="I2769" s="102">
        <v>2</v>
      </c>
      <c r="J2769" s="121"/>
    </row>
    <row r="2770" spans="1:10" ht="13.2">
      <c r="A2770" s="16" t="s">
        <v>1963</v>
      </c>
      <c r="B2770" s="16">
        <v>22192228</v>
      </c>
      <c r="C2770" s="16">
        <v>202114</v>
      </c>
      <c r="D2770" s="19">
        <v>44406</v>
      </c>
      <c r="E2770" s="16" t="s">
        <v>5683</v>
      </c>
      <c r="F2770" s="16">
        <v>53752287</v>
      </c>
      <c r="G2770" s="16" t="s">
        <v>5684</v>
      </c>
      <c r="H2770" s="17">
        <f>299-249.17</f>
        <v>49.830000000000013</v>
      </c>
      <c r="I2770" s="102">
        <v>2</v>
      </c>
      <c r="J2770" s="121"/>
    </row>
    <row r="2771" spans="1:10" ht="13.2">
      <c r="A2771" s="16" t="s">
        <v>1963</v>
      </c>
      <c r="B2771" s="16">
        <v>22192228</v>
      </c>
      <c r="C2771" s="16">
        <v>20210001</v>
      </c>
      <c r="D2771" s="19">
        <v>44419</v>
      </c>
      <c r="E2771" s="16" t="s">
        <v>5685</v>
      </c>
      <c r="F2771" s="16">
        <v>53313241</v>
      </c>
      <c r="G2771" s="16" t="s">
        <v>5686</v>
      </c>
      <c r="H2771" s="17">
        <v>195</v>
      </c>
      <c r="I2771" s="102">
        <v>2</v>
      </c>
      <c r="J2771" s="121"/>
    </row>
    <row r="2772" spans="1:10" ht="13.2">
      <c r="A2772" s="16" t="s">
        <v>1963</v>
      </c>
      <c r="B2772" s="16">
        <v>22192228</v>
      </c>
      <c r="C2772" s="16">
        <v>20210003</v>
      </c>
      <c r="D2772" s="19">
        <v>44459</v>
      </c>
      <c r="E2772" s="16" t="s">
        <v>5685</v>
      </c>
      <c r="F2772" s="16">
        <v>53313241</v>
      </c>
      <c r="G2772" s="16" t="s">
        <v>5686</v>
      </c>
      <c r="H2772" s="17">
        <v>190</v>
      </c>
      <c r="I2772" s="102">
        <v>2</v>
      </c>
      <c r="J2772" s="121"/>
    </row>
    <row r="2773" spans="1:10" ht="13.2">
      <c r="A2773" s="16" t="s">
        <v>1963</v>
      </c>
      <c r="B2773" s="16">
        <v>22192228</v>
      </c>
      <c r="C2773" s="16">
        <v>161</v>
      </c>
      <c r="D2773" s="19">
        <v>44429</v>
      </c>
      <c r="E2773" s="16" t="s">
        <v>5687</v>
      </c>
      <c r="F2773" s="16">
        <v>52195244</v>
      </c>
      <c r="G2773" s="16" t="s">
        <v>4729</v>
      </c>
      <c r="H2773" s="17">
        <v>7</v>
      </c>
      <c r="I2773" s="102">
        <v>2</v>
      </c>
      <c r="J2773" s="121"/>
    </row>
    <row r="2774" spans="1:10" ht="13.2">
      <c r="A2774" s="16" t="s">
        <v>1963</v>
      </c>
      <c r="B2774" s="16">
        <v>22192228</v>
      </c>
      <c r="C2774" s="16">
        <v>107</v>
      </c>
      <c r="D2774" s="19">
        <v>44463</v>
      </c>
      <c r="E2774" s="16" t="s">
        <v>5688</v>
      </c>
      <c r="F2774" s="16">
        <v>52195244</v>
      </c>
      <c r="G2774" s="16" t="s">
        <v>4729</v>
      </c>
      <c r="H2774" s="17">
        <v>21</v>
      </c>
      <c r="I2774" s="102">
        <v>2</v>
      </c>
      <c r="J2774" s="121"/>
    </row>
    <row r="2775" spans="1:10" ht="13.2">
      <c r="A2775" s="16" t="s">
        <v>1963</v>
      </c>
      <c r="B2775" s="16">
        <v>22192228</v>
      </c>
      <c r="C2775" s="16">
        <v>48</v>
      </c>
      <c r="D2775" s="19">
        <v>44418</v>
      </c>
      <c r="E2775" s="16" t="s">
        <v>5689</v>
      </c>
      <c r="F2775" s="16">
        <v>52195244</v>
      </c>
      <c r="G2775" s="16" t="s">
        <v>4729</v>
      </c>
      <c r="H2775" s="17">
        <v>14</v>
      </c>
      <c r="I2775" s="102">
        <v>2</v>
      </c>
      <c r="J2775" s="121"/>
    </row>
    <row r="2776" spans="1:10" ht="13.2">
      <c r="A2776" s="16" t="s">
        <v>1963</v>
      </c>
      <c r="B2776" s="16">
        <v>22192228</v>
      </c>
      <c r="C2776" s="16">
        <v>107</v>
      </c>
      <c r="D2776" s="19">
        <v>44425</v>
      </c>
      <c r="E2776" s="16" t="s">
        <v>5689</v>
      </c>
      <c r="F2776" s="16">
        <v>52195244</v>
      </c>
      <c r="G2776" s="16" t="s">
        <v>4729</v>
      </c>
      <c r="H2776" s="17">
        <v>14</v>
      </c>
      <c r="I2776" s="102">
        <v>2</v>
      </c>
      <c r="J2776" s="121"/>
    </row>
    <row r="2777" spans="1:10" ht="13.2">
      <c r="A2777" s="16" t="s">
        <v>1963</v>
      </c>
      <c r="B2777" s="16">
        <v>22192228</v>
      </c>
      <c r="C2777" s="16">
        <v>1</v>
      </c>
      <c r="D2777" s="19">
        <v>44412</v>
      </c>
      <c r="E2777" s="16" t="s">
        <v>5690</v>
      </c>
      <c r="F2777" s="16">
        <v>48095176</v>
      </c>
      <c r="G2777" s="16" t="s">
        <v>5691</v>
      </c>
      <c r="H2777" s="17">
        <v>129.9</v>
      </c>
      <c r="I2777" s="102">
        <v>2</v>
      </c>
      <c r="J2777" s="121"/>
    </row>
    <row r="2778" spans="1:10" ht="13.2">
      <c r="A2778" s="16" t="s">
        <v>1963</v>
      </c>
      <c r="B2778" s="16">
        <v>22192228</v>
      </c>
      <c r="C2778" s="16">
        <v>134</v>
      </c>
      <c r="D2778" s="19">
        <v>44326</v>
      </c>
      <c r="E2778" s="16" t="s">
        <v>5692</v>
      </c>
      <c r="F2778" s="16">
        <v>36007820</v>
      </c>
      <c r="G2778" s="16" t="s">
        <v>5693</v>
      </c>
      <c r="H2778" s="17">
        <v>28.1</v>
      </c>
      <c r="I2778" s="102">
        <v>2</v>
      </c>
      <c r="J2778" s="121"/>
    </row>
    <row r="2779" spans="1:10" ht="13.2">
      <c r="A2779" s="16" t="s">
        <v>1963</v>
      </c>
      <c r="B2779" s="16">
        <v>22192228</v>
      </c>
      <c r="C2779" s="16">
        <v>7133</v>
      </c>
      <c r="D2779" s="19">
        <v>44415</v>
      </c>
      <c r="E2779" s="16" t="s">
        <v>5694</v>
      </c>
      <c r="F2779" s="16">
        <v>31391621</v>
      </c>
      <c r="G2779" s="16" t="s">
        <v>5680</v>
      </c>
      <c r="H2779" s="17">
        <v>6</v>
      </c>
      <c r="I2779" s="102">
        <v>2</v>
      </c>
      <c r="J2779" s="121"/>
    </row>
    <row r="2780" spans="1:10" ht="13.2">
      <c r="A2780" s="16" t="s">
        <v>1963</v>
      </c>
      <c r="B2780" s="16">
        <v>22192228</v>
      </c>
      <c r="C2780" s="16">
        <v>953</v>
      </c>
      <c r="D2780" s="19">
        <v>44361</v>
      </c>
      <c r="E2780" s="16" t="s">
        <v>5694</v>
      </c>
      <c r="F2780" s="16">
        <v>31391621</v>
      </c>
      <c r="G2780" s="16" t="s">
        <v>5680</v>
      </c>
      <c r="H2780" s="17">
        <v>6</v>
      </c>
      <c r="I2780" s="102">
        <v>2</v>
      </c>
      <c r="J2780" s="121"/>
    </row>
    <row r="2781" spans="1:10" ht="13.2">
      <c r="A2781" s="16" t="s">
        <v>1963</v>
      </c>
      <c r="B2781" s="16">
        <v>22192228</v>
      </c>
      <c r="C2781" s="16">
        <v>0</v>
      </c>
      <c r="D2781" s="19">
        <v>44453</v>
      </c>
      <c r="E2781" s="16" t="s">
        <v>5695</v>
      </c>
      <c r="F2781" s="16">
        <v>0</v>
      </c>
      <c r="G2781" s="16" t="s">
        <v>5682</v>
      </c>
      <c r="H2781" s="17">
        <v>10</v>
      </c>
      <c r="I2781" s="102">
        <v>2</v>
      </c>
      <c r="J2781" s="121"/>
    </row>
    <row r="2782" spans="1:10" ht="13.2">
      <c r="A2782" s="16" t="s">
        <v>1963</v>
      </c>
      <c r="B2782" s="16">
        <v>22192228</v>
      </c>
      <c r="C2782" s="16">
        <v>100303021</v>
      </c>
      <c r="D2782" s="19">
        <v>44411</v>
      </c>
      <c r="E2782" s="16" t="s">
        <v>5696</v>
      </c>
      <c r="F2782" s="16">
        <v>44156979</v>
      </c>
      <c r="G2782" s="16" t="s">
        <v>3560</v>
      </c>
      <c r="H2782" s="17">
        <v>35.1</v>
      </c>
      <c r="I2782" s="102">
        <v>2</v>
      </c>
      <c r="J2782" s="121"/>
    </row>
    <row r="2783" spans="1:10" ht="20.399999999999999">
      <c r="A2783" s="16" t="s">
        <v>1963</v>
      </c>
      <c r="B2783" s="16">
        <v>22192228</v>
      </c>
      <c r="C2783" s="16">
        <v>2344</v>
      </c>
      <c r="D2783" s="19">
        <v>44403</v>
      </c>
      <c r="E2783" s="16" t="s">
        <v>5697</v>
      </c>
      <c r="F2783" s="16">
        <v>36204871</v>
      </c>
      <c r="G2783" s="16" t="s">
        <v>5698</v>
      </c>
      <c r="H2783" s="17">
        <v>35.99</v>
      </c>
      <c r="I2783" s="102">
        <v>2</v>
      </c>
      <c r="J2783" s="121"/>
    </row>
    <row r="2784" spans="1:10" ht="13.2">
      <c r="A2784" s="16" t="s">
        <v>1963</v>
      </c>
      <c r="B2784" s="16">
        <v>22192228</v>
      </c>
      <c r="C2784" s="16">
        <v>24</v>
      </c>
      <c r="D2784" s="19">
        <v>44326</v>
      </c>
      <c r="E2784" s="16" t="s">
        <v>5699</v>
      </c>
      <c r="F2784" s="16">
        <v>52195244</v>
      </c>
      <c r="G2784" s="16" t="s">
        <v>4729</v>
      </c>
      <c r="H2784" s="17">
        <v>14</v>
      </c>
      <c r="I2784" s="102">
        <v>2</v>
      </c>
      <c r="J2784" s="121"/>
    </row>
    <row r="2785" spans="1:10" ht="20.399999999999999">
      <c r="A2785" s="16" t="s">
        <v>1963</v>
      </c>
      <c r="B2785" s="16">
        <v>22192229</v>
      </c>
      <c r="C2785" s="16">
        <v>2692023791</v>
      </c>
      <c r="D2785" s="19">
        <v>44404</v>
      </c>
      <c r="E2785" s="16" t="s">
        <v>5700</v>
      </c>
      <c r="F2785" s="16">
        <v>11111111</v>
      </c>
      <c r="G2785" s="16" t="s">
        <v>5701</v>
      </c>
      <c r="H2785" s="17">
        <v>208.45</v>
      </c>
      <c r="I2785" s="102">
        <v>2</v>
      </c>
      <c r="J2785" s="121"/>
    </row>
    <row r="2786" spans="1:10" ht="20.399999999999999">
      <c r="A2786" s="16" t="s">
        <v>1963</v>
      </c>
      <c r="B2786" s="16">
        <v>22192229</v>
      </c>
      <c r="C2786" s="16">
        <v>2692024842</v>
      </c>
      <c r="D2786" s="19">
        <v>44385</v>
      </c>
      <c r="E2786" s="16" t="s">
        <v>5700</v>
      </c>
      <c r="F2786" s="16">
        <v>11111111</v>
      </c>
      <c r="G2786" s="16" t="s">
        <v>5701</v>
      </c>
      <c r="H2786" s="17">
        <v>156.25</v>
      </c>
      <c r="I2786" s="102">
        <v>2</v>
      </c>
      <c r="J2786" s="121"/>
    </row>
    <row r="2787" spans="1:10" ht="20.399999999999999">
      <c r="A2787" s="16" t="s">
        <v>1963</v>
      </c>
      <c r="B2787" s="16">
        <v>22192229</v>
      </c>
      <c r="C2787" s="16">
        <v>25</v>
      </c>
      <c r="D2787" s="19">
        <v>44427</v>
      </c>
      <c r="E2787" s="16" t="s">
        <v>5702</v>
      </c>
      <c r="F2787" s="16">
        <v>46865527</v>
      </c>
      <c r="G2787" s="16" t="s">
        <v>5703</v>
      </c>
      <c r="H2787" s="17">
        <v>800</v>
      </c>
      <c r="I2787" s="102">
        <v>2</v>
      </c>
      <c r="J2787" s="121"/>
    </row>
    <row r="2788" spans="1:10" ht="20.399999999999999">
      <c r="A2788" s="16" t="s">
        <v>1963</v>
      </c>
      <c r="B2788" s="16">
        <v>22192229</v>
      </c>
      <c r="C2788" s="16">
        <v>26</v>
      </c>
      <c r="D2788" s="19">
        <v>44427</v>
      </c>
      <c r="E2788" s="16" t="s">
        <v>5704</v>
      </c>
      <c r="F2788" s="16">
        <v>46865527</v>
      </c>
      <c r="G2788" s="16" t="s">
        <v>5703</v>
      </c>
      <c r="H2788" s="17">
        <v>269</v>
      </c>
      <c r="I2788" s="102">
        <v>2</v>
      </c>
      <c r="J2788" s="121"/>
    </row>
    <row r="2789" spans="1:10" ht="20.399999999999999">
      <c r="A2789" s="16" t="s">
        <v>1963</v>
      </c>
      <c r="B2789" s="16">
        <v>22192229</v>
      </c>
      <c r="C2789" s="16">
        <v>21042</v>
      </c>
      <c r="D2789" s="19">
        <v>44397</v>
      </c>
      <c r="E2789" s="16" t="s">
        <v>5705</v>
      </c>
      <c r="F2789" s="16">
        <v>51703092</v>
      </c>
      <c r="G2789" s="16" t="s">
        <v>5706</v>
      </c>
      <c r="H2789" s="17">
        <v>180</v>
      </c>
      <c r="I2789" s="102">
        <v>2</v>
      </c>
      <c r="J2789" s="121"/>
    </row>
    <row r="2790" spans="1:10" ht="20.399999999999999">
      <c r="A2790" s="16" t="s">
        <v>1963</v>
      </c>
      <c r="B2790" s="16">
        <v>22192229</v>
      </c>
      <c r="C2790" s="16">
        <v>960</v>
      </c>
      <c r="D2790" s="19">
        <v>44376</v>
      </c>
      <c r="E2790" s="16" t="s">
        <v>5707</v>
      </c>
      <c r="F2790" s="16">
        <v>36746550</v>
      </c>
      <c r="G2790" s="16" t="s">
        <v>5708</v>
      </c>
      <c r="H2790" s="17">
        <v>225</v>
      </c>
      <c r="I2790" s="102">
        <v>2</v>
      </c>
      <c r="J2790" s="121"/>
    </row>
    <row r="2791" spans="1:10" ht="20.399999999999999">
      <c r="A2791" s="16" t="s">
        <v>1963</v>
      </c>
      <c r="B2791" s="16">
        <v>22192229</v>
      </c>
      <c r="C2791" s="16">
        <v>356</v>
      </c>
      <c r="D2791" s="19">
        <v>44253</v>
      </c>
      <c r="E2791" s="16" t="s">
        <v>5709</v>
      </c>
      <c r="F2791" s="16">
        <v>36746550</v>
      </c>
      <c r="G2791" s="16" t="s">
        <v>5708</v>
      </c>
      <c r="H2791" s="17">
        <v>270</v>
      </c>
      <c r="I2791" s="102">
        <v>2</v>
      </c>
      <c r="J2791" s="121"/>
    </row>
    <row r="2792" spans="1:10" ht="13.2">
      <c r="A2792" s="16" t="s">
        <v>1963</v>
      </c>
      <c r="B2792" s="16">
        <v>22192229</v>
      </c>
      <c r="C2792" s="16">
        <v>12</v>
      </c>
      <c r="D2792" s="19">
        <v>44321</v>
      </c>
      <c r="E2792" s="16" t="s">
        <v>5177</v>
      </c>
      <c r="F2792" s="16">
        <v>47228636</v>
      </c>
      <c r="G2792" s="16" t="s">
        <v>5178</v>
      </c>
      <c r="H2792" s="17">
        <v>25</v>
      </c>
      <c r="I2792" s="102">
        <v>2</v>
      </c>
      <c r="J2792" s="121"/>
    </row>
    <row r="2793" spans="1:10" ht="13.2">
      <c r="A2793" s="16" t="s">
        <v>1963</v>
      </c>
      <c r="B2793" s="16">
        <v>22192229</v>
      </c>
      <c r="C2793" s="16">
        <v>64</v>
      </c>
      <c r="D2793" s="19">
        <v>44342</v>
      </c>
      <c r="E2793" s="16" t="s">
        <v>5177</v>
      </c>
      <c r="F2793" s="16">
        <v>47228636</v>
      </c>
      <c r="G2793" s="16" t="s">
        <v>5178</v>
      </c>
      <c r="H2793" s="17">
        <v>25</v>
      </c>
      <c r="I2793" s="102">
        <v>2</v>
      </c>
      <c r="J2793" s="121"/>
    </row>
    <row r="2794" spans="1:10" ht="20.399999999999999">
      <c r="A2794" s="16" t="s">
        <v>1963</v>
      </c>
      <c r="B2794" s="16">
        <v>22192229</v>
      </c>
      <c r="C2794" s="16">
        <v>34</v>
      </c>
      <c r="D2794" s="19">
        <v>44389</v>
      </c>
      <c r="E2794" s="16" t="s">
        <v>5710</v>
      </c>
      <c r="F2794" s="16">
        <v>35870281</v>
      </c>
      <c r="G2794" s="16" t="s">
        <v>4895</v>
      </c>
      <c r="H2794" s="17">
        <v>20</v>
      </c>
      <c r="I2794" s="102">
        <v>2</v>
      </c>
      <c r="J2794" s="121"/>
    </row>
    <row r="2795" spans="1:10" ht="13.2">
      <c r="A2795" s="16" t="s">
        <v>1963</v>
      </c>
      <c r="B2795" s="16">
        <v>22192229</v>
      </c>
      <c r="C2795" s="16">
        <v>1149</v>
      </c>
      <c r="D2795" s="19">
        <v>44221</v>
      </c>
      <c r="E2795" s="16" t="s">
        <v>5711</v>
      </c>
      <c r="F2795" s="16">
        <v>35903121</v>
      </c>
      <c r="G2795" s="16" t="s">
        <v>5712</v>
      </c>
      <c r="H2795" s="17">
        <v>56.2</v>
      </c>
      <c r="I2795" s="102">
        <v>2</v>
      </c>
      <c r="J2795" s="121"/>
    </row>
    <row r="2796" spans="1:10" ht="20.399999999999999">
      <c r="A2796" s="16" t="s">
        <v>1963</v>
      </c>
      <c r="B2796" s="16">
        <v>22192229</v>
      </c>
      <c r="C2796" s="16">
        <v>7949</v>
      </c>
      <c r="D2796" s="19">
        <v>44320</v>
      </c>
      <c r="E2796" s="16" t="s">
        <v>5144</v>
      </c>
      <c r="F2796" s="16">
        <v>47658827</v>
      </c>
      <c r="G2796" s="16" t="s">
        <v>5713</v>
      </c>
      <c r="H2796" s="17">
        <v>27.45</v>
      </c>
      <c r="I2796" s="102">
        <v>2</v>
      </c>
      <c r="J2796" s="121"/>
    </row>
    <row r="2797" spans="1:10" ht="20.399999999999999">
      <c r="A2797" s="16" t="s">
        <v>1963</v>
      </c>
      <c r="B2797" s="16">
        <v>22192229</v>
      </c>
      <c r="C2797" s="16">
        <v>27</v>
      </c>
      <c r="D2797" s="19">
        <v>44255</v>
      </c>
      <c r="E2797" s="16" t="s">
        <v>5119</v>
      </c>
      <c r="F2797" s="16">
        <v>35853891</v>
      </c>
      <c r="G2797" s="16" t="s">
        <v>5714</v>
      </c>
      <c r="H2797" s="17">
        <v>70</v>
      </c>
      <c r="I2797" s="102">
        <v>2</v>
      </c>
      <c r="J2797" s="121"/>
    </row>
    <row r="2798" spans="1:10" ht="30.6">
      <c r="A2798" s="16" t="s">
        <v>1963</v>
      </c>
      <c r="B2798" s="16">
        <v>22192229</v>
      </c>
      <c r="C2798" s="16">
        <v>159195</v>
      </c>
      <c r="D2798" s="19">
        <v>44210</v>
      </c>
      <c r="E2798" s="16" t="s">
        <v>5715</v>
      </c>
      <c r="F2798" s="16">
        <v>1111111</v>
      </c>
      <c r="G2798" s="16" t="s">
        <v>5716</v>
      </c>
      <c r="H2798" s="17">
        <v>52.22</v>
      </c>
      <c r="I2798" s="102">
        <v>2</v>
      </c>
      <c r="J2798" s="121"/>
    </row>
    <row r="2799" spans="1:10" ht="30.6">
      <c r="A2799" s="16" t="s">
        <v>1963</v>
      </c>
      <c r="B2799" s="16">
        <v>22192229</v>
      </c>
      <c r="C2799" s="16" t="s">
        <v>5717</v>
      </c>
      <c r="D2799" s="19">
        <v>44432</v>
      </c>
      <c r="E2799" s="16" t="s">
        <v>5718</v>
      </c>
      <c r="F2799" s="16" t="s">
        <v>5719</v>
      </c>
      <c r="G2799" s="16" t="s">
        <v>5720</v>
      </c>
      <c r="H2799" s="17">
        <v>45.58</v>
      </c>
      <c r="I2799" s="102">
        <v>2</v>
      </c>
      <c r="J2799" s="121"/>
    </row>
    <row r="2800" spans="1:10" ht="30.6">
      <c r="A2800" s="16" t="s">
        <v>1963</v>
      </c>
      <c r="B2800" s="16">
        <v>22192229</v>
      </c>
      <c r="C2800" s="16" t="s">
        <v>5721</v>
      </c>
      <c r="D2800" s="19">
        <v>44432</v>
      </c>
      <c r="E2800" s="16" t="s">
        <v>5722</v>
      </c>
      <c r="F2800" s="16" t="s">
        <v>5719</v>
      </c>
      <c r="G2800" s="16" t="s">
        <v>5720</v>
      </c>
      <c r="H2800" s="17">
        <v>85.44</v>
      </c>
      <c r="I2800" s="102">
        <v>2</v>
      </c>
      <c r="J2800" s="121"/>
    </row>
    <row r="2801" spans="1:10" ht="30.6">
      <c r="A2801" s="16" t="s">
        <v>1963</v>
      </c>
      <c r="B2801" s="16">
        <v>22192229</v>
      </c>
      <c r="C2801" s="16" t="s">
        <v>5723</v>
      </c>
      <c r="D2801" s="19">
        <v>44432</v>
      </c>
      <c r="E2801" s="16" t="s">
        <v>5724</v>
      </c>
      <c r="F2801" s="16" t="s">
        <v>5719</v>
      </c>
      <c r="G2801" s="16" t="s">
        <v>5720</v>
      </c>
      <c r="H2801" s="17">
        <v>113.95</v>
      </c>
      <c r="I2801" s="102">
        <v>2</v>
      </c>
      <c r="J2801" s="121"/>
    </row>
    <row r="2802" spans="1:10" ht="20.399999999999999">
      <c r="A2802" s="16" t="s">
        <v>1963</v>
      </c>
      <c r="B2802" s="16">
        <v>22192229</v>
      </c>
      <c r="C2802" s="16">
        <v>215</v>
      </c>
      <c r="D2802" s="19">
        <v>44438</v>
      </c>
      <c r="E2802" s="16" t="s">
        <v>5725</v>
      </c>
      <c r="F2802" s="16">
        <v>52195244</v>
      </c>
      <c r="G2802" s="16" t="s">
        <v>5726</v>
      </c>
      <c r="H2802" s="17">
        <v>28</v>
      </c>
      <c r="I2802" s="102">
        <v>2</v>
      </c>
      <c r="J2802" s="121"/>
    </row>
    <row r="2803" spans="1:10" ht="20.399999999999999">
      <c r="A2803" s="16" t="s">
        <v>1963</v>
      </c>
      <c r="B2803" s="16">
        <v>22192229</v>
      </c>
      <c r="C2803" s="16">
        <v>39</v>
      </c>
      <c r="D2803" s="19">
        <v>44448</v>
      </c>
      <c r="E2803" s="16" t="s">
        <v>5725</v>
      </c>
      <c r="F2803" s="16">
        <v>52195244</v>
      </c>
      <c r="G2803" s="16" t="s">
        <v>5726</v>
      </c>
      <c r="H2803" s="17">
        <v>21</v>
      </c>
      <c r="I2803" s="102">
        <v>2</v>
      </c>
      <c r="J2803" s="121"/>
    </row>
    <row r="2804" spans="1:10" ht="30.6">
      <c r="A2804" s="16" t="s">
        <v>1963</v>
      </c>
      <c r="B2804" s="16">
        <v>22192229</v>
      </c>
      <c r="C2804" s="16">
        <v>34000001722</v>
      </c>
      <c r="D2804" s="19">
        <v>44442</v>
      </c>
      <c r="E2804" s="16" t="s">
        <v>5727</v>
      </c>
      <c r="F2804" s="16" t="s">
        <v>5728</v>
      </c>
      <c r="G2804" s="16" t="s">
        <v>5729</v>
      </c>
      <c r="H2804" s="17">
        <v>899</v>
      </c>
      <c r="I2804" s="102">
        <v>2</v>
      </c>
      <c r="J2804" s="121"/>
    </row>
    <row r="2805" spans="1:10" ht="20.399999999999999">
      <c r="A2805" s="16" t="s">
        <v>1963</v>
      </c>
      <c r="B2805" s="16">
        <v>22192229</v>
      </c>
      <c r="C2805" s="16">
        <v>202124470</v>
      </c>
      <c r="D2805" s="19">
        <v>44432</v>
      </c>
      <c r="E2805" s="16" t="s">
        <v>5730</v>
      </c>
      <c r="F2805" s="16" t="s">
        <v>5731</v>
      </c>
      <c r="G2805" s="16" t="s">
        <v>5732</v>
      </c>
      <c r="H2805" s="17">
        <v>30.16</v>
      </c>
      <c r="I2805" s="102">
        <v>2</v>
      </c>
      <c r="J2805" s="121"/>
    </row>
    <row r="2806" spans="1:10" ht="20.399999999999999">
      <c r="A2806" s="16" t="s">
        <v>1963</v>
      </c>
      <c r="B2806" s="16">
        <v>22192229</v>
      </c>
      <c r="C2806" s="16" t="s">
        <v>5733</v>
      </c>
      <c r="D2806" s="19">
        <v>44455</v>
      </c>
      <c r="E2806" s="16" t="s">
        <v>5734</v>
      </c>
      <c r="F2806" s="16">
        <v>46364439</v>
      </c>
      <c r="G2806" s="16" t="s">
        <v>5735</v>
      </c>
      <c r="H2806" s="17">
        <v>266.94</v>
      </c>
      <c r="I2806" s="102">
        <v>2</v>
      </c>
      <c r="J2806" s="121"/>
    </row>
    <row r="2807" spans="1:10" ht="20.399999999999999">
      <c r="A2807" s="16" t="s">
        <v>1963</v>
      </c>
      <c r="B2807" s="16">
        <v>22192229</v>
      </c>
      <c r="C2807" s="16">
        <v>70</v>
      </c>
      <c r="D2807" s="19">
        <v>44427</v>
      </c>
      <c r="E2807" s="16" t="s">
        <v>5710</v>
      </c>
      <c r="F2807" s="16">
        <v>35870281</v>
      </c>
      <c r="G2807" s="16" t="s">
        <v>4895</v>
      </c>
      <c r="H2807" s="17">
        <v>30</v>
      </c>
      <c r="I2807" s="102">
        <v>2</v>
      </c>
      <c r="J2807" s="121"/>
    </row>
    <row r="2808" spans="1:10" ht="20.399999999999999">
      <c r="A2808" s="16" t="s">
        <v>1963</v>
      </c>
      <c r="B2808" s="16">
        <v>22192229</v>
      </c>
      <c r="C2808" s="16">
        <v>17</v>
      </c>
      <c r="D2808" s="19">
        <v>44417</v>
      </c>
      <c r="E2808" s="16" t="s">
        <v>5725</v>
      </c>
      <c r="F2808" s="16">
        <v>52195244</v>
      </c>
      <c r="G2808" s="16" t="s">
        <v>5726</v>
      </c>
      <c r="H2808" s="17">
        <v>12</v>
      </c>
      <c r="I2808" s="102">
        <v>2</v>
      </c>
      <c r="J2808" s="121"/>
    </row>
    <row r="2809" spans="1:10" ht="20.399999999999999">
      <c r="A2809" s="16" t="s">
        <v>1963</v>
      </c>
      <c r="B2809" s="16">
        <v>22192229</v>
      </c>
      <c r="C2809" s="16">
        <v>18</v>
      </c>
      <c r="D2809" s="19">
        <v>44418</v>
      </c>
      <c r="E2809" s="16" t="s">
        <v>5725</v>
      </c>
      <c r="F2809" s="16">
        <v>52195244</v>
      </c>
      <c r="G2809" s="16" t="s">
        <v>5726</v>
      </c>
      <c r="H2809" s="17">
        <v>18</v>
      </c>
      <c r="I2809" s="102">
        <v>2</v>
      </c>
      <c r="J2809" s="121"/>
    </row>
    <row r="2810" spans="1:10" ht="20.399999999999999">
      <c r="A2810" s="16" t="s">
        <v>1963</v>
      </c>
      <c r="B2810" s="16">
        <v>22192229</v>
      </c>
      <c r="C2810" s="16">
        <v>1</v>
      </c>
      <c r="D2810" s="19">
        <v>44440</v>
      </c>
      <c r="E2810" s="16" t="s">
        <v>5725</v>
      </c>
      <c r="F2810" s="16">
        <v>10945181</v>
      </c>
      <c r="G2810" s="16" t="s">
        <v>5736</v>
      </c>
      <c r="H2810" s="17">
        <v>21</v>
      </c>
      <c r="I2810" s="102">
        <v>2</v>
      </c>
      <c r="J2810" s="121"/>
    </row>
    <row r="2811" spans="1:10" ht="20.399999999999999">
      <c r="A2811" s="16" t="s">
        <v>1963</v>
      </c>
      <c r="B2811" s="16">
        <v>22192229</v>
      </c>
      <c r="C2811" s="16">
        <v>61</v>
      </c>
      <c r="D2811" s="19">
        <v>44424</v>
      </c>
      <c r="E2811" s="16" t="s">
        <v>5737</v>
      </c>
      <c r="F2811" s="16">
        <v>35853891</v>
      </c>
      <c r="G2811" s="16" t="s">
        <v>5738</v>
      </c>
      <c r="H2811" s="17">
        <v>36</v>
      </c>
      <c r="I2811" s="102">
        <v>2</v>
      </c>
      <c r="J2811" s="121"/>
    </row>
    <row r="2812" spans="1:10" ht="20.399999999999999">
      <c r="A2812" s="16" t="s">
        <v>1963</v>
      </c>
      <c r="B2812" s="16">
        <v>22192229</v>
      </c>
      <c r="C2812" s="16">
        <v>28</v>
      </c>
      <c r="D2812" s="19">
        <v>44447</v>
      </c>
      <c r="E2812" s="16" t="s">
        <v>5725</v>
      </c>
      <c r="F2812" s="16">
        <v>52195244</v>
      </c>
      <c r="G2812" s="16" t="s">
        <v>5726</v>
      </c>
      <c r="H2812" s="17">
        <f>14-5.64</f>
        <v>8.36</v>
      </c>
      <c r="I2812" s="102">
        <v>2</v>
      </c>
      <c r="J2812" s="121"/>
    </row>
    <row r="2813" spans="1:10" ht="13.2">
      <c r="A2813" s="16" t="s">
        <v>1963</v>
      </c>
      <c r="B2813" s="16">
        <v>22192230</v>
      </c>
      <c r="C2813" s="16">
        <v>202055</v>
      </c>
      <c r="D2813" s="19">
        <v>44200</v>
      </c>
      <c r="E2813" s="16" t="s">
        <v>5739</v>
      </c>
      <c r="F2813" s="16">
        <v>10945181</v>
      </c>
      <c r="G2813" s="16" t="s">
        <v>2195</v>
      </c>
      <c r="H2813" s="17">
        <v>210</v>
      </c>
      <c r="I2813" s="102">
        <v>2</v>
      </c>
      <c r="J2813" s="121"/>
    </row>
    <row r="2814" spans="1:10" ht="13.2">
      <c r="A2814" s="16" t="s">
        <v>1963</v>
      </c>
      <c r="B2814" s="16">
        <v>22192230</v>
      </c>
      <c r="C2814" s="16">
        <v>5201218</v>
      </c>
      <c r="D2814" s="19">
        <v>44203</v>
      </c>
      <c r="E2814" s="16" t="s">
        <v>5740</v>
      </c>
      <c r="F2814" s="16">
        <v>36677761</v>
      </c>
      <c r="G2814" s="16" t="s">
        <v>2201</v>
      </c>
      <c r="H2814" s="17">
        <v>500</v>
      </c>
      <c r="I2814" s="102">
        <v>2</v>
      </c>
      <c r="J2814" s="121"/>
    </row>
    <row r="2815" spans="1:10" ht="13.2">
      <c r="A2815" s="16" t="s">
        <v>1963</v>
      </c>
      <c r="B2815" s="16">
        <v>22192230</v>
      </c>
      <c r="C2815" s="16">
        <v>5210516</v>
      </c>
      <c r="D2815" s="19">
        <v>44326</v>
      </c>
      <c r="E2815" s="16" t="s">
        <v>5741</v>
      </c>
      <c r="F2815" s="16">
        <v>36677761</v>
      </c>
      <c r="G2815" s="16" t="s">
        <v>2201</v>
      </c>
      <c r="H2815" s="17">
        <v>300</v>
      </c>
      <c r="I2815" s="102">
        <v>2</v>
      </c>
      <c r="J2815" s="121"/>
    </row>
    <row r="2816" spans="1:10" ht="13.2">
      <c r="A2816" s="16" t="s">
        <v>1963</v>
      </c>
      <c r="B2816" s="16">
        <v>22192230</v>
      </c>
      <c r="C2816" s="16">
        <v>202113</v>
      </c>
      <c r="D2816" s="19">
        <v>44369</v>
      </c>
      <c r="E2816" s="16" t="s">
        <v>2213</v>
      </c>
      <c r="F2816" s="16">
        <v>10945181</v>
      </c>
      <c r="G2816" s="16" t="s">
        <v>2195</v>
      </c>
      <c r="H2816" s="17">
        <v>280</v>
      </c>
      <c r="I2816" s="102">
        <v>2</v>
      </c>
      <c r="J2816" s="121"/>
    </row>
    <row r="2817" spans="1:10" ht="13.2">
      <c r="A2817" s="16" t="s">
        <v>1963</v>
      </c>
      <c r="B2817" s="16">
        <v>22192230</v>
      </c>
      <c r="C2817" s="16">
        <v>20210006</v>
      </c>
      <c r="D2817" s="19">
        <v>44358</v>
      </c>
      <c r="E2817" s="16" t="s">
        <v>5742</v>
      </c>
      <c r="F2817" s="16">
        <v>45973717</v>
      </c>
      <c r="G2817" s="16" t="s">
        <v>2199</v>
      </c>
      <c r="H2817" s="17">
        <v>300</v>
      </c>
      <c r="I2817" s="102">
        <v>2</v>
      </c>
      <c r="J2817" s="121"/>
    </row>
    <row r="2818" spans="1:10" ht="13.2">
      <c r="A2818" s="16" t="s">
        <v>1963</v>
      </c>
      <c r="B2818" s="16">
        <v>22192230</v>
      </c>
      <c r="C2818" s="16">
        <v>20210010</v>
      </c>
      <c r="D2818" s="19">
        <v>44386</v>
      </c>
      <c r="E2818" s="16" t="s">
        <v>5743</v>
      </c>
      <c r="F2818" s="16">
        <v>45973717</v>
      </c>
      <c r="G2818" s="16" t="s">
        <v>2199</v>
      </c>
      <c r="H2818" s="17">
        <v>320</v>
      </c>
      <c r="I2818" s="102">
        <v>2</v>
      </c>
      <c r="J2818" s="121"/>
    </row>
    <row r="2819" spans="1:10" ht="13.2">
      <c r="A2819" s="16" t="s">
        <v>1963</v>
      </c>
      <c r="B2819" s="16">
        <v>22192230</v>
      </c>
      <c r="C2819" s="16">
        <v>202118</v>
      </c>
      <c r="D2819" s="19">
        <v>44386</v>
      </c>
      <c r="E2819" s="16" t="s">
        <v>2221</v>
      </c>
      <c r="F2819" s="16">
        <v>10945181</v>
      </c>
      <c r="G2819" s="16" t="s">
        <v>2195</v>
      </c>
      <c r="H2819" s="17">
        <v>420</v>
      </c>
      <c r="I2819" s="102">
        <v>2</v>
      </c>
      <c r="J2819" s="121"/>
    </row>
    <row r="2820" spans="1:10" ht="13.2">
      <c r="A2820" s="16" t="s">
        <v>1963</v>
      </c>
      <c r="B2820" s="16">
        <v>22192230</v>
      </c>
      <c r="C2820" s="16">
        <v>202121</v>
      </c>
      <c r="D2820" s="19">
        <v>44417</v>
      </c>
      <c r="E2820" s="16" t="s">
        <v>5744</v>
      </c>
      <c r="F2820" s="16">
        <v>10945181</v>
      </c>
      <c r="G2820" s="16" t="s">
        <v>2195</v>
      </c>
      <c r="H2820" s="17">
        <v>280</v>
      </c>
      <c r="I2820" s="102">
        <v>2</v>
      </c>
      <c r="J2820" s="121"/>
    </row>
    <row r="2821" spans="1:10" ht="13.2">
      <c r="A2821" s="16" t="s">
        <v>1963</v>
      </c>
      <c r="B2821" s="16">
        <v>22192230</v>
      </c>
      <c r="C2821" s="16">
        <v>20210012</v>
      </c>
      <c r="D2821" s="19">
        <v>44417</v>
      </c>
      <c r="E2821" s="16" t="s">
        <v>5745</v>
      </c>
      <c r="F2821" s="16">
        <v>45973717</v>
      </c>
      <c r="G2821" s="16" t="s">
        <v>2199</v>
      </c>
      <c r="H2821" s="17">
        <v>400</v>
      </c>
      <c r="I2821" s="102">
        <v>2</v>
      </c>
      <c r="J2821" s="121"/>
    </row>
    <row r="2822" spans="1:10" ht="13.2">
      <c r="A2822" s="16" t="s">
        <v>1963</v>
      </c>
      <c r="B2822" s="16">
        <v>22192230</v>
      </c>
      <c r="C2822" s="16">
        <v>202127</v>
      </c>
      <c r="D2822" s="19">
        <v>44448</v>
      </c>
      <c r="E2822" s="16" t="s">
        <v>5746</v>
      </c>
      <c r="F2822" s="16">
        <v>10945181</v>
      </c>
      <c r="G2822" s="16" t="s">
        <v>2195</v>
      </c>
      <c r="H2822" s="17">
        <v>210</v>
      </c>
      <c r="I2822" s="102">
        <v>2</v>
      </c>
      <c r="J2822" s="121"/>
    </row>
    <row r="2823" spans="1:10" ht="13.2">
      <c r="A2823" s="16" t="s">
        <v>1963</v>
      </c>
      <c r="B2823" s="16">
        <v>22192230</v>
      </c>
      <c r="C2823" s="16">
        <v>20210016</v>
      </c>
      <c r="D2823" s="19">
        <v>44448</v>
      </c>
      <c r="E2823" s="16" t="s">
        <v>5747</v>
      </c>
      <c r="F2823" s="16">
        <v>45973717</v>
      </c>
      <c r="G2823" s="16" t="s">
        <v>2199</v>
      </c>
      <c r="H2823" s="17">
        <v>440</v>
      </c>
      <c r="I2823" s="102">
        <v>2</v>
      </c>
      <c r="J2823" s="121"/>
    </row>
    <row r="2824" spans="1:10" ht="13.2">
      <c r="A2824" s="16" t="s">
        <v>1963</v>
      </c>
      <c r="B2824" s="16">
        <v>22192230</v>
      </c>
      <c r="C2824" s="16">
        <v>202121</v>
      </c>
      <c r="D2824" s="19">
        <v>44494</v>
      </c>
      <c r="E2824" s="16" t="s">
        <v>5748</v>
      </c>
      <c r="F2824" s="16">
        <v>10945181</v>
      </c>
      <c r="G2824" s="16" t="s">
        <v>2195</v>
      </c>
      <c r="H2824" s="17">
        <f>406-66</f>
        <v>340</v>
      </c>
      <c r="I2824" s="102">
        <v>2</v>
      </c>
      <c r="J2824" s="121"/>
    </row>
    <row r="2825" spans="1:10" ht="13.2">
      <c r="A2825" s="16" t="s">
        <v>1963</v>
      </c>
      <c r="B2825" s="16">
        <v>22192231</v>
      </c>
      <c r="C2825" s="16">
        <v>17221</v>
      </c>
      <c r="D2825" s="19">
        <v>44277</v>
      </c>
      <c r="E2825" s="16" t="s">
        <v>5749</v>
      </c>
      <c r="F2825" s="16">
        <v>14419963</v>
      </c>
      <c r="G2825" s="16" t="s">
        <v>2877</v>
      </c>
      <c r="H2825" s="17">
        <v>290.94</v>
      </c>
      <c r="I2825" s="102">
        <v>2</v>
      </c>
      <c r="J2825" s="121"/>
    </row>
    <row r="2826" spans="1:10" ht="20.399999999999999">
      <c r="A2826" s="16" t="s">
        <v>1963</v>
      </c>
      <c r="B2826" s="16">
        <v>22192231</v>
      </c>
      <c r="C2826" s="16">
        <v>30</v>
      </c>
      <c r="D2826" s="19">
        <v>44345</v>
      </c>
      <c r="E2826" s="16" t="s">
        <v>5750</v>
      </c>
      <c r="F2826" s="16">
        <v>0</v>
      </c>
      <c r="G2826" s="16" t="s">
        <v>5751</v>
      </c>
      <c r="H2826" s="17">
        <v>36</v>
      </c>
      <c r="I2826" s="102">
        <v>2</v>
      </c>
      <c r="J2826" s="121"/>
    </row>
    <row r="2827" spans="1:10" ht="20.399999999999999">
      <c r="A2827" s="16" t="s">
        <v>1963</v>
      </c>
      <c r="B2827" s="16">
        <v>22192231</v>
      </c>
      <c r="C2827" s="16">
        <v>17721</v>
      </c>
      <c r="D2827" s="19">
        <v>44351</v>
      </c>
      <c r="E2827" s="16" t="s">
        <v>5752</v>
      </c>
      <c r="F2827" s="16">
        <v>0</v>
      </c>
      <c r="G2827" s="16" t="s">
        <v>5753</v>
      </c>
      <c r="H2827" s="17">
        <v>385</v>
      </c>
      <c r="I2827" s="102">
        <v>2</v>
      </c>
      <c r="J2827" s="121"/>
    </row>
    <row r="2828" spans="1:10" ht="13.2">
      <c r="A2828" s="16" t="s">
        <v>1963</v>
      </c>
      <c r="B2828" s="16">
        <v>22192231</v>
      </c>
      <c r="C2828" s="16" t="s">
        <v>5754</v>
      </c>
      <c r="D2828" s="19">
        <v>44357</v>
      </c>
      <c r="E2828" s="16" t="s">
        <v>5755</v>
      </c>
      <c r="F2828" s="16">
        <v>46259317</v>
      </c>
      <c r="G2828" s="16" t="s">
        <v>5756</v>
      </c>
      <c r="H2828" s="17">
        <v>45.6</v>
      </c>
      <c r="I2828" s="102">
        <v>2</v>
      </c>
      <c r="J2828" s="121"/>
    </row>
    <row r="2829" spans="1:10" ht="13.2">
      <c r="A2829" s="16" t="s">
        <v>1963</v>
      </c>
      <c r="B2829" s="16">
        <v>22192231</v>
      </c>
      <c r="C2829" s="16">
        <v>59521</v>
      </c>
      <c r="D2829" s="19">
        <v>44377</v>
      </c>
      <c r="E2829" s="16" t="s">
        <v>5749</v>
      </c>
      <c r="F2829" s="16">
        <v>14419963</v>
      </c>
      <c r="G2829" s="16" t="s">
        <v>2877</v>
      </c>
      <c r="H2829" s="17">
        <v>195.79</v>
      </c>
      <c r="I2829" s="102">
        <v>2</v>
      </c>
      <c r="J2829" s="121"/>
    </row>
    <row r="2830" spans="1:10" ht="13.2">
      <c r="A2830" s="16" t="s">
        <v>1963</v>
      </c>
      <c r="B2830" s="16">
        <v>22192231</v>
      </c>
      <c r="C2830" s="16">
        <v>389</v>
      </c>
      <c r="D2830" s="19">
        <v>44383</v>
      </c>
      <c r="E2830" s="16" t="s">
        <v>5757</v>
      </c>
      <c r="F2830" s="16">
        <v>35848031</v>
      </c>
      <c r="G2830" s="16" t="s">
        <v>5758</v>
      </c>
      <c r="H2830" s="17">
        <v>47</v>
      </c>
      <c r="I2830" s="102">
        <v>2</v>
      </c>
      <c r="J2830" s="121"/>
    </row>
    <row r="2831" spans="1:10" ht="13.2">
      <c r="A2831" s="16" t="s">
        <v>1963</v>
      </c>
      <c r="B2831" s="16">
        <v>22192231</v>
      </c>
      <c r="C2831" s="16">
        <v>2376536</v>
      </c>
      <c r="D2831" s="19">
        <v>44376</v>
      </c>
      <c r="E2831" s="16" t="s">
        <v>5759</v>
      </c>
      <c r="F2831" s="16">
        <v>0</v>
      </c>
      <c r="G2831" s="16" t="s">
        <v>5760</v>
      </c>
      <c r="H2831" s="17">
        <v>269.7</v>
      </c>
      <c r="I2831" s="102">
        <v>2</v>
      </c>
      <c r="J2831" s="121"/>
    </row>
    <row r="2832" spans="1:10" ht="20.399999999999999">
      <c r="A2832" s="16" t="s">
        <v>1963</v>
      </c>
      <c r="B2832" s="16">
        <v>22192231</v>
      </c>
      <c r="C2832" s="16">
        <v>1072021</v>
      </c>
      <c r="D2832" s="19">
        <v>44387</v>
      </c>
      <c r="E2832" s="16" t="s">
        <v>5761</v>
      </c>
      <c r="F2832" s="16">
        <v>0</v>
      </c>
      <c r="G2832" s="16" t="s">
        <v>5762</v>
      </c>
      <c r="H2832" s="17">
        <v>90</v>
      </c>
      <c r="I2832" s="102">
        <v>2</v>
      </c>
      <c r="J2832" s="121"/>
    </row>
    <row r="2833" spans="1:10" ht="20.399999999999999">
      <c r="A2833" s="16" t="s">
        <v>1963</v>
      </c>
      <c r="B2833" s="16">
        <v>22192231</v>
      </c>
      <c r="C2833" s="16" t="s">
        <v>5763</v>
      </c>
      <c r="D2833" s="19">
        <v>44388</v>
      </c>
      <c r="E2833" s="16" t="s">
        <v>5764</v>
      </c>
      <c r="F2833" s="16">
        <v>0</v>
      </c>
      <c r="G2833" s="16" t="s">
        <v>5765</v>
      </c>
      <c r="H2833" s="17">
        <v>120</v>
      </c>
      <c r="I2833" s="102">
        <v>2</v>
      </c>
      <c r="J2833" s="121"/>
    </row>
    <row r="2834" spans="1:10" ht="13.2">
      <c r="A2834" s="16" t="s">
        <v>1963</v>
      </c>
      <c r="B2834" s="16">
        <v>22192231</v>
      </c>
      <c r="C2834" s="16">
        <v>729</v>
      </c>
      <c r="D2834" s="19">
        <v>44390</v>
      </c>
      <c r="E2834" s="16" t="s">
        <v>5757</v>
      </c>
      <c r="F2834" s="16">
        <v>35848031</v>
      </c>
      <c r="G2834" s="16" t="s">
        <v>5758</v>
      </c>
      <c r="H2834" s="17">
        <v>100</v>
      </c>
      <c r="I2834" s="102">
        <v>2</v>
      </c>
      <c r="J2834" s="121"/>
    </row>
    <row r="2835" spans="1:10" ht="20.399999999999999">
      <c r="A2835" s="16" t="s">
        <v>1963</v>
      </c>
      <c r="B2835" s="16">
        <v>22192231</v>
      </c>
      <c r="C2835" s="16">
        <v>44395</v>
      </c>
      <c r="D2835" s="19">
        <v>44395</v>
      </c>
      <c r="E2835" s="16" t="s">
        <v>5766</v>
      </c>
      <c r="F2835" s="16">
        <v>72042265</v>
      </c>
      <c r="G2835" s="16" t="s">
        <v>4746</v>
      </c>
      <c r="H2835" s="17">
        <v>36</v>
      </c>
      <c r="I2835" s="102">
        <v>2</v>
      </c>
      <c r="J2835" s="121"/>
    </row>
    <row r="2836" spans="1:10" ht="20.399999999999999">
      <c r="A2836" s="16" t="s">
        <v>1963</v>
      </c>
      <c r="B2836" s="16">
        <v>22192231</v>
      </c>
      <c r="C2836" s="16">
        <v>4451132916</v>
      </c>
      <c r="D2836" s="19">
        <v>44395</v>
      </c>
      <c r="E2836" s="16" t="s">
        <v>5767</v>
      </c>
      <c r="F2836" s="16">
        <v>27820998</v>
      </c>
      <c r="G2836" s="16" t="s">
        <v>5768</v>
      </c>
      <c r="H2836" s="17">
        <v>82.34</v>
      </c>
      <c r="I2836" s="102">
        <v>2</v>
      </c>
      <c r="J2836" s="121"/>
    </row>
    <row r="2837" spans="1:10" ht="20.399999999999999">
      <c r="A2837" s="16" t="s">
        <v>1963</v>
      </c>
      <c r="B2837" s="16">
        <v>22192231</v>
      </c>
      <c r="C2837" s="16">
        <v>29</v>
      </c>
      <c r="D2837" s="19">
        <v>44402</v>
      </c>
      <c r="E2837" s="16" t="s">
        <v>5769</v>
      </c>
      <c r="F2837" s="16">
        <v>0</v>
      </c>
      <c r="G2837" s="16" t="s">
        <v>5770</v>
      </c>
      <c r="H2837" s="17">
        <v>35</v>
      </c>
      <c r="I2837" s="102">
        <v>2</v>
      </c>
      <c r="J2837" s="121"/>
    </row>
    <row r="2838" spans="1:10" ht="20.399999999999999">
      <c r="A2838" s="16" t="s">
        <v>1963</v>
      </c>
      <c r="B2838" s="16">
        <v>22192231</v>
      </c>
      <c r="C2838" s="16">
        <v>1372</v>
      </c>
      <c r="D2838" s="19">
        <v>44404</v>
      </c>
      <c r="E2838" s="16" t="s">
        <v>5771</v>
      </c>
      <c r="F2838" s="16">
        <v>0</v>
      </c>
      <c r="G2838" s="16" t="s">
        <v>5772</v>
      </c>
      <c r="H2838" s="17">
        <v>128</v>
      </c>
      <c r="I2838" s="102">
        <v>2</v>
      </c>
      <c r="J2838" s="121"/>
    </row>
    <row r="2839" spans="1:10" ht="13.2">
      <c r="A2839" s="16" t="s">
        <v>1963</v>
      </c>
      <c r="B2839" s="16">
        <v>22192231</v>
      </c>
      <c r="C2839" s="16">
        <v>2545770</v>
      </c>
      <c r="D2839" s="19">
        <v>44406</v>
      </c>
      <c r="E2839" s="16" t="s">
        <v>5773</v>
      </c>
      <c r="F2839" s="16" t="s">
        <v>4783</v>
      </c>
      <c r="G2839" s="16" t="s">
        <v>5774</v>
      </c>
      <c r="H2839" s="17">
        <f>1004.91-454.33</f>
        <v>550.57999999999993</v>
      </c>
      <c r="I2839" s="102">
        <v>2</v>
      </c>
      <c r="J2839" s="121"/>
    </row>
    <row r="2840" spans="1:10" ht="20.399999999999999">
      <c r="A2840" s="16" t="s">
        <v>1963</v>
      </c>
      <c r="B2840" s="16">
        <v>22192231</v>
      </c>
      <c r="C2840" s="16">
        <v>744190721</v>
      </c>
      <c r="D2840" s="19">
        <v>44408</v>
      </c>
      <c r="E2840" s="16" t="s">
        <v>5775</v>
      </c>
      <c r="F2840" s="16">
        <v>0</v>
      </c>
      <c r="G2840" s="16" t="s">
        <v>5776</v>
      </c>
      <c r="H2840" s="17">
        <v>280.36</v>
      </c>
      <c r="I2840" s="102">
        <v>2</v>
      </c>
      <c r="J2840" s="121"/>
    </row>
    <row r="2841" spans="1:10" ht="13.2">
      <c r="A2841" s="16" t="s">
        <v>1963</v>
      </c>
      <c r="B2841" s="16">
        <v>22192231</v>
      </c>
      <c r="C2841" s="16">
        <v>75721</v>
      </c>
      <c r="D2841" s="19">
        <v>44425</v>
      </c>
      <c r="E2841" s="16" t="s">
        <v>5749</v>
      </c>
      <c r="F2841" s="16">
        <v>14419963</v>
      </c>
      <c r="G2841" s="16" t="s">
        <v>2877</v>
      </c>
      <c r="H2841" s="17">
        <v>292.8</v>
      </c>
      <c r="I2841" s="102">
        <v>2</v>
      </c>
      <c r="J2841" s="121"/>
    </row>
    <row r="2842" spans="1:10" ht="20.399999999999999">
      <c r="A2842" s="16" t="s">
        <v>1963</v>
      </c>
      <c r="B2842" s="16">
        <v>22192231</v>
      </c>
      <c r="C2842" s="16">
        <v>27194</v>
      </c>
      <c r="D2842" s="19">
        <v>44438</v>
      </c>
      <c r="E2842" s="16" t="s">
        <v>5777</v>
      </c>
      <c r="F2842" s="16">
        <v>0</v>
      </c>
      <c r="G2842" s="16" t="s">
        <v>5778</v>
      </c>
      <c r="H2842" s="17">
        <v>108.89</v>
      </c>
      <c r="I2842" s="102">
        <v>2</v>
      </c>
      <c r="J2842" s="121"/>
    </row>
    <row r="2843" spans="1:10" ht="13.2">
      <c r="A2843" s="16" t="s">
        <v>1963</v>
      </c>
      <c r="B2843" s="16">
        <v>22192231</v>
      </c>
      <c r="C2843" s="16">
        <v>109178634</v>
      </c>
      <c r="D2843" s="19">
        <v>44445</v>
      </c>
      <c r="E2843" s="16" t="s">
        <v>5779</v>
      </c>
      <c r="F2843" s="16">
        <v>35848031</v>
      </c>
      <c r="G2843" s="16" t="s">
        <v>5758</v>
      </c>
      <c r="H2843" s="17">
        <v>528</v>
      </c>
      <c r="I2843" s="102">
        <v>2</v>
      </c>
      <c r="J2843" s="121"/>
    </row>
    <row r="2844" spans="1:10" ht="13.2">
      <c r="A2844" s="16" t="s">
        <v>1963</v>
      </c>
      <c r="B2844" s="16">
        <v>22192231</v>
      </c>
      <c r="C2844" s="16">
        <v>4</v>
      </c>
      <c r="D2844" s="19">
        <v>44494</v>
      </c>
      <c r="E2844" s="16" t="s">
        <v>5780</v>
      </c>
      <c r="F2844" s="16">
        <v>35848031</v>
      </c>
      <c r="G2844" s="16" t="s">
        <v>5758</v>
      </c>
      <c r="H2844" s="17">
        <v>378</v>
      </c>
      <c r="I2844" s="102">
        <v>2</v>
      </c>
      <c r="J2844" s="121"/>
    </row>
    <row r="2845" spans="1:10" ht="13.2">
      <c r="A2845" s="16" t="s">
        <v>1963</v>
      </c>
      <c r="B2845" s="16">
        <v>22192232</v>
      </c>
      <c r="C2845" s="16">
        <v>297</v>
      </c>
      <c r="D2845" s="19">
        <v>44199</v>
      </c>
      <c r="E2845" s="16" t="s">
        <v>5781</v>
      </c>
      <c r="F2845" s="16">
        <v>44326734</v>
      </c>
      <c r="G2845" s="16" t="s">
        <v>5782</v>
      </c>
      <c r="H2845" s="17">
        <v>18.27</v>
      </c>
      <c r="I2845" s="102">
        <v>2</v>
      </c>
      <c r="J2845" s="121"/>
    </row>
    <row r="2846" spans="1:10" ht="13.2">
      <c r="A2846" s="16" t="s">
        <v>1963</v>
      </c>
      <c r="B2846" s="16">
        <v>22192232</v>
      </c>
      <c r="C2846" s="16">
        <v>1</v>
      </c>
      <c r="D2846" s="19">
        <v>44200</v>
      </c>
      <c r="E2846" s="16" t="s">
        <v>5783</v>
      </c>
      <c r="F2846" s="16">
        <v>51703092</v>
      </c>
      <c r="G2846" s="16" t="s">
        <v>5784</v>
      </c>
      <c r="H2846" s="17">
        <v>180</v>
      </c>
      <c r="I2846" s="102">
        <v>2</v>
      </c>
      <c r="J2846" s="121"/>
    </row>
    <row r="2847" spans="1:10" ht="13.2">
      <c r="A2847" s="16" t="s">
        <v>1963</v>
      </c>
      <c r="B2847" s="16">
        <v>22192232</v>
      </c>
      <c r="C2847" s="16">
        <v>2260356</v>
      </c>
      <c r="D2847" s="19">
        <v>44202</v>
      </c>
      <c r="E2847" s="16" t="s">
        <v>5287</v>
      </c>
      <c r="F2847" s="16">
        <v>12345678</v>
      </c>
      <c r="G2847" s="16" t="s">
        <v>5785</v>
      </c>
      <c r="H2847" s="17">
        <v>104.55</v>
      </c>
      <c r="I2847" s="102">
        <v>2</v>
      </c>
      <c r="J2847" s="121"/>
    </row>
    <row r="2848" spans="1:10" ht="13.2">
      <c r="A2848" s="16" t="s">
        <v>1963</v>
      </c>
      <c r="B2848" s="16">
        <v>22192232</v>
      </c>
      <c r="C2848" s="16">
        <v>714</v>
      </c>
      <c r="D2848" s="19">
        <v>44218</v>
      </c>
      <c r="E2848" s="16" t="s">
        <v>5786</v>
      </c>
      <c r="F2848" s="16">
        <v>44326734</v>
      </c>
      <c r="G2848" s="16" t="s">
        <v>5782</v>
      </c>
      <c r="H2848" s="17">
        <v>31.88</v>
      </c>
      <c r="I2848" s="102">
        <v>2</v>
      </c>
      <c r="J2848" s="121"/>
    </row>
    <row r="2849" spans="1:10" ht="13.2">
      <c r="A2849" s="16" t="s">
        <v>1963</v>
      </c>
      <c r="B2849" s="16">
        <v>22192232</v>
      </c>
      <c r="C2849" s="16">
        <v>1</v>
      </c>
      <c r="D2849" s="19">
        <v>44225</v>
      </c>
      <c r="E2849" s="16" t="s">
        <v>5787</v>
      </c>
      <c r="F2849" s="16">
        <v>37036513</v>
      </c>
      <c r="G2849" s="16" t="s">
        <v>5788</v>
      </c>
      <c r="H2849" s="17">
        <v>288</v>
      </c>
      <c r="I2849" s="102">
        <v>2</v>
      </c>
      <c r="J2849" s="121"/>
    </row>
    <row r="2850" spans="1:10" ht="13.2">
      <c r="A2850" s="16" t="s">
        <v>1963</v>
      </c>
      <c r="B2850" s="16">
        <v>22192232</v>
      </c>
      <c r="C2850" s="16">
        <v>1162</v>
      </c>
      <c r="D2850" s="19">
        <v>44233</v>
      </c>
      <c r="E2850" s="16" t="s">
        <v>5789</v>
      </c>
      <c r="F2850" s="16">
        <v>31393781</v>
      </c>
      <c r="G2850" s="16" t="s">
        <v>5790</v>
      </c>
      <c r="H2850" s="17">
        <v>19.77</v>
      </c>
      <c r="I2850" s="102">
        <v>2</v>
      </c>
      <c r="J2850" s="121"/>
    </row>
    <row r="2851" spans="1:10" ht="13.2">
      <c r="A2851" s="16" t="s">
        <v>1963</v>
      </c>
      <c r="B2851" s="16">
        <v>22192232</v>
      </c>
      <c r="C2851" s="16">
        <v>726</v>
      </c>
      <c r="D2851" s="19">
        <v>44235</v>
      </c>
      <c r="E2851" s="16" t="s">
        <v>5791</v>
      </c>
      <c r="F2851" s="16">
        <v>44223056</v>
      </c>
      <c r="G2851" s="16" t="s">
        <v>5792</v>
      </c>
      <c r="H2851" s="17">
        <v>38.92</v>
      </c>
      <c r="I2851" s="102">
        <v>2</v>
      </c>
      <c r="J2851" s="121"/>
    </row>
    <row r="2852" spans="1:10" ht="13.2">
      <c r="A2852" s="16" t="s">
        <v>1963</v>
      </c>
      <c r="B2852" s="16">
        <v>22192232</v>
      </c>
      <c r="C2852" s="16">
        <v>317</v>
      </c>
      <c r="D2852" s="19">
        <v>44242</v>
      </c>
      <c r="E2852" s="16" t="s">
        <v>5793</v>
      </c>
      <c r="F2852" s="16">
        <v>36746550</v>
      </c>
      <c r="G2852" s="16" t="s">
        <v>4103</v>
      </c>
      <c r="H2852" s="17">
        <v>70</v>
      </c>
      <c r="I2852" s="102">
        <v>2</v>
      </c>
      <c r="J2852" s="121"/>
    </row>
    <row r="2853" spans="1:10" ht="13.2">
      <c r="A2853" s="16" t="s">
        <v>1963</v>
      </c>
      <c r="B2853" s="16">
        <v>22192232</v>
      </c>
      <c r="C2853" s="16">
        <v>1100075860</v>
      </c>
      <c r="D2853" s="19">
        <v>44249</v>
      </c>
      <c r="E2853" s="16" t="s">
        <v>5794</v>
      </c>
      <c r="F2853" s="16">
        <v>12345678</v>
      </c>
      <c r="G2853" s="16" t="s">
        <v>3578</v>
      </c>
      <c r="H2853" s="17">
        <v>119.95</v>
      </c>
      <c r="I2853" s="102">
        <v>2</v>
      </c>
      <c r="J2853" s="121"/>
    </row>
    <row r="2854" spans="1:10" ht="13.2">
      <c r="A2854" s="16" t="s">
        <v>1963</v>
      </c>
      <c r="B2854" s="16">
        <v>22192232</v>
      </c>
      <c r="C2854" s="16">
        <v>5946</v>
      </c>
      <c r="D2854" s="19">
        <v>44254</v>
      </c>
      <c r="E2854" s="16" t="s">
        <v>5789</v>
      </c>
      <c r="F2854" s="16">
        <v>31393781</v>
      </c>
      <c r="G2854" s="16" t="s">
        <v>5790</v>
      </c>
      <c r="H2854" s="17">
        <v>21.75</v>
      </c>
      <c r="I2854" s="102">
        <v>2</v>
      </c>
      <c r="J2854" s="121"/>
    </row>
    <row r="2855" spans="1:10" ht="13.2">
      <c r="A2855" s="16" t="s">
        <v>1963</v>
      </c>
      <c r="B2855" s="16">
        <v>22192232</v>
      </c>
      <c r="C2855" s="16">
        <v>393</v>
      </c>
      <c r="D2855" s="19">
        <v>44265</v>
      </c>
      <c r="E2855" s="16" t="s">
        <v>5795</v>
      </c>
      <c r="F2855" s="16">
        <v>36746550</v>
      </c>
      <c r="G2855" s="16" t="s">
        <v>4103</v>
      </c>
      <c r="H2855" s="17">
        <v>300</v>
      </c>
      <c r="I2855" s="102">
        <v>2</v>
      </c>
      <c r="J2855" s="121"/>
    </row>
    <row r="2856" spans="1:10" ht="13.2">
      <c r="A2856" s="16" t="s">
        <v>1963</v>
      </c>
      <c r="B2856" s="16">
        <v>22192232</v>
      </c>
      <c r="C2856" s="16">
        <v>407</v>
      </c>
      <c r="D2856" s="19">
        <v>44272</v>
      </c>
      <c r="E2856" s="16" t="s">
        <v>2627</v>
      </c>
      <c r="F2856" s="16">
        <v>36746550</v>
      </c>
      <c r="G2856" s="16" t="s">
        <v>4103</v>
      </c>
      <c r="H2856" s="17">
        <v>15</v>
      </c>
      <c r="I2856" s="102">
        <v>2</v>
      </c>
      <c r="J2856" s="121"/>
    </row>
    <row r="2857" spans="1:10" ht="13.2">
      <c r="A2857" s="16" t="s">
        <v>1963</v>
      </c>
      <c r="B2857" s="16">
        <v>22192232</v>
      </c>
      <c r="C2857" s="16">
        <v>1847</v>
      </c>
      <c r="D2857" s="19">
        <v>44285</v>
      </c>
      <c r="E2857" s="16" t="s">
        <v>5796</v>
      </c>
      <c r="F2857" s="16">
        <v>44326734</v>
      </c>
      <c r="G2857" s="16" t="s">
        <v>5782</v>
      </c>
      <c r="H2857" s="17">
        <v>14.98</v>
      </c>
      <c r="I2857" s="102">
        <v>2</v>
      </c>
      <c r="J2857" s="121"/>
    </row>
    <row r="2858" spans="1:10" ht="13.2">
      <c r="A2858" s="16" t="s">
        <v>1963</v>
      </c>
      <c r="B2858" s="16">
        <v>22192232</v>
      </c>
      <c r="C2858" s="16">
        <v>49</v>
      </c>
      <c r="D2858" s="19">
        <v>44289</v>
      </c>
      <c r="E2858" s="16" t="s">
        <v>5797</v>
      </c>
      <c r="F2858" s="16">
        <v>31393781</v>
      </c>
      <c r="G2858" s="16" t="s">
        <v>5790</v>
      </c>
      <c r="H2858" s="17">
        <v>21.9</v>
      </c>
      <c r="I2858" s="102">
        <v>2</v>
      </c>
      <c r="J2858" s="121"/>
    </row>
    <row r="2859" spans="1:10" ht="13.2">
      <c r="A2859" s="16" t="s">
        <v>1963</v>
      </c>
      <c r="B2859" s="16">
        <v>22192232</v>
      </c>
      <c r="C2859" s="16">
        <v>449</v>
      </c>
      <c r="D2859" s="19">
        <v>44292</v>
      </c>
      <c r="E2859" s="16" t="s">
        <v>5793</v>
      </c>
      <c r="F2859" s="16">
        <v>36746550</v>
      </c>
      <c r="G2859" s="16" t="s">
        <v>4103</v>
      </c>
      <c r="H2859" s="17">
        <v>45</v>
      </c>
      <c r="I2859" s="102">
        <v>2</v>
      </c>
      <c r="J2859" s="121"/>
    </row>
    <row r="2860" spans="1:10" ht="13.2">
      <c r="A2860" s="16" t="s">
        <v>1963</v>
      </c>
      <c r="B2860" s="16">
        <v>22192232</v>
      </c>
      <c r="C2860" s="16">
        <v>83</v>
      </c>
      <c r="D2860" s="19">
        <v>44292</v>
      </c>
      <c r="E2860" s="16" t="s">
        <v>5798</v>
      </c>
      <c r="F2860" s="16">
        <v>36262633</v>
      </c>
      <c r="G2860" s="16" t="s">
        <v>5799</v>
      </c>
      <c r="H2860" s="17">
        <v>60</v>
      </c>
      <c r="I2860" s="102">
        <v>2</v>
      </c>
      <c r="J2860" s="121"/>
    </row>
    <row r="2861" spans="1:10" ht="13.2">
      <c r="A2861" s="16" t="s">
        <v>1963</v>
      </c>
      <c r="B2861" s="16">
        <v>22192232</v>
      </c>
      <c r="C2861" s="16">
        <v>126</v>
      </c>
      <c r="D2861" s="19">
        <v>44295</v>
      </c>
      <c r="E2861" s="16" t="s">
        <v>5800</v>
      </c>
      <c r="F2861" s="16">
        <v>36262633</v>
      </c>
      <c r="G2861" s="16" t="s">
        <v>5799</v>
      </c>
      <c r="H2861" s="17">
        <v>40</v>
      </c>
      <c r="I2861" s="102">
        <v>2</v>
      </c>
      <c r="J2861" s="121"/>
    </row>
    <row r="2862" spans="1:10" ht="13.2">
      <c r="A2862" s="16" t="s">
        <v>1963</v>
      </c>
      <c r="B2862" s="16">
        <v>22192232</v>
      </c>
      <c r="C2862" s="16">
        <v>937</v>
      </c>
      <c r="D2862" s="19">
        <v>44306</v>
      </c>
      <c r="E2862" s="16" t="s">
        <v>5801</v>
      </c>
      <c r="F2862" s="16">
        <v>44223056</v>
      </c>
      <c r="G2862" s="16" t="s">
        <v>5792</v>
      </c>
      <c r="H2862" s="17">
        <v>26.5</v>
      </c>
      <c r="I2862" s="102">
        <v>2</v>
      </c>
      <c r="J2862" s="121"/>
    </row>
    <row r="2863" spans="1:10" ht="13.2">
      <c r="A2863" s="16" t="s">
        <v>1963</v>
      </c>
      <c r="B2863" s="16">
        <v>22192232</v>
      </c>
      <c r="C2863" s="16">
        <v>508</v>
      </c>
      <c r="D2863" s="19">
        <v>44310</v>
      </c>
      <c r="E2863" s="16" t="s">
        <v>5802</v>
      </c>
      <c r="F2863" s="16">
        <v>36563323</v>
      </c>
      <c r="G2863" s="16" t="s">
        <v>5571</v>
      </c>
      <c r="H2863" s="17">
        <v>5.96</v>
      </c>
      <c r="I2863" s="102">
        <v>2</v>
      </c>
      <c r="J2863" s="121"/>
    </row>
    <row r="2864" spans="1:10" ht="13.2">
      <c r="A2864" s="16" t="s">
        <v>1963</v>
      </c>
      <c r="B2864" s="16">
        <v>22192232</v>
      </c>
      <c r="C2864" s="16">
        <v>53483</v>
      </c>
      <c r="D2864" s="19">
        <v>44310</v>
      </c>
      <c r="E2864" s="16" t="s">
        <v>5803</v>
      </c>
      <c r="F2864" s="16">
        <v>36661856</v>
      </c>
      <c r="G2864" s="16" t="s">
        <v>3974</v>
      </c>
      <c r="H2864" s="17">
        <v>35.6</v>
      </c>
      <c r="I2864" s="102">
        <v>2</v>
      </c>
      <c r="J2864" s="121"/>
    </row>
    <row r="2865" spans="1:10" ht="13.2">
      <c r="A2865" s="16" t="s">
        <v>1963</v>
      </c>
      <c r="B2865" s="16">
        <v>22192232</v>
      </c>
      <c r="C2865" s="16">
        <v>1342</v>
      </c>
      <c r="D2865" s="19">
        <v>44312</v>
      </c>
      <c r="E2865" s="16" t="s">
        <v>5804</v>
      </c>
      <c r="F2865" s="16">
        <v>44223056</v>
      </c>
      <c r="G2865" s="16" t="s">
        <v>5792</v>
      </c>
      <c r="H2865" s="17">
        <v>35.799999999999997</v>
      </c>
      <c r="I2865" s="102">
        <v>2</v>
      </c>
      <c r="J2865" s="121"/>
    </row>
    <row r="2866" spans="1:10" ht="13.2">
      <c r="A2866" s="16" t="s">
        <v>1963</v>
      </c>
      <c r="B2866" s="16">
        <v>22192232</v>
      </c>
      <c r="C2866" s="16">
        <v>1040</v>
      </c>
      <c r="D2866" s="19">
        <v>44327</v>
      </c>
      <c r="E2866" s="16" t="s">
        <v>5805</v>
      </c>
      <c r="F2866" s="16">
        <v>44326734</v>
      </c>
      <c r="G2866" s="16" t="s">
        <v>5782</v>
      </c>
      <c r="H2866" s="17">
        <v>4.49</v>
      </c>
      <c r="I2866" s="102">
        <v>2</v>
      </c>
      <c r="J2866" s="121"/>
    </row>
    <row r="2867" spans="1:10" ht="13.2">
      <c r="A2867" s="16" t="s">
        <v>1963</v>
      </c>
      <c r="B2867" s="16">
        <v>22192232</v>
      </c>
      <c r="C2867" s="16">
        <v>1768</v>
      </c>
      <c r="D2867" s="19">
        <v>44332</v>
      </c>
      <c r="E2867" s="16" t="s">
        <v>5796</v>
      </c>
      <c r="F2867" s="16">
        <v>44326734</v>
      </c>
      <c r="G2867" s="16" t="s">
        <v>5782</v>
      </c>
      <c r="H2867" s="17">
        <v>7.49</v>
      </c>
      <c r="I2867" s="102">
        <v>2</v>
      </c>
      <c r="J2867" s="121"/>
    </row>
    <row r="2868" spans="1:10" ht="13.2">
      <c r="A2868" s="16" t="s">
        <v>1963</v>
      </c>
      <c r="B2868" s="16">
        <v>22192232</v>
      </c>
      <c r="C2868" s="16">
        <v>666</v>
      </c>
      <c r="D2868" s="19">
        <v>44333</v>
      </c>
      <c r="E2868" s="16" t="s">
        <v>5793</v>
      </c>
      <c r="F2868" s="16">
        <v>36746550</v>
      </c>
      <c r="G2868" s="16" t="s">
        <v>4103</v>
      </c>
      <c r="H2868" s="17">
        <v>25</v>
      </c>
      <c r="I2868" s="102">
        <v>2</v>
      </c>
      <c r="J2868" s="121"/>
    </row>
    <row r="2869" spans="1:10" ht="13.2">
      <c r="A2869" s="16" t="s">
        <v>1963</v>
      </c>
      <c r="B2869" s="16">
        <v>22192232</v>
      </c>
      <c r="C2869" s="16">
        <v>2412</v>
      </c>
      <c r="D2869" s="19">
        <v>44339</v>
      </c>
      <c r="E2869" s="16" t="s">
        <v>5806</v>
      </c>
      <c r="F2869" s="16">
        <v>35898933</v>
      </c>
      <c r="G2869" s="16" t="s">
        <v>5807</v>
      </c>
      <c r="H2869" s="17">
        <v>17.98</v>
      </c>
      <c r="I2869" s="102">
        <v>2</v>
      </c>
      <c r="J2869" s="121"/>
    </row>
    <row r="2870" spans="1:10" ht="13.2">
      <c r="A2870" s="16" t="s">
        <v>1963</v>
      </c>
      <c r="B2870" s="16">
        <v>22192232</v>
      </c>
      <c r="C2870" s="16">
        <v>2218</v>
      </c>
      <c r="D2870" s="19">
        <v>44339</v>
      </c>
      <c r="E2870" s="16" t="s">
        <v>5808</v>
      </c>
      <c r="F2870" s="16">
        <v>44156979</v>
      </c>
      <c r="G2870" s="16" t="s">
        <v>3560</v>
      </c>
      <c r="H2870" s="17">
        <v>11.95</v>
      </c>
      <c r="I2870" s="102">
        <v>2</v>
      </c>
      <c r="J2870" s="121"/>
    </row>
    <row r="2871" spans="1:10" ht="13.2">
      <c r="A2871" s="16" t="s">
        <v>1963</v>
      </c>
      <c r="B2871" s="16">
        <v>22192232</v>
      </c>
      <c r="C2871" s="16">
        <v>15</v>
      </c>
      <c r="D2871" s="19">
        <v>44340</v>
      </c>
      <c r="E2871" s="16" t="s">
        <v>5809</v>
      </c>
      <c r="F2871" s="16">
        <v>36229270</v>
      </c>
      <c r="G2871" s="16" t="s">
        <v>5810</v>
      </c>
      <c r="H2871" s="17">
        <v>7</v>
      </c>
      <c r="I2871" s="102">
        <v>2</v>
      </c>
      <c r="J2871" s="121"/>
    </row>
    <row r="2872" spans="1:10" ht="13.2">
      <c r="A2872" s="16" t="s">
        <v>1963</v>
      </c>
      <c r="B2872" s="16">
        <v>22192232</v>
      </c>
      <c r="C2872" s="16">
        <v>11</v>
      </c>
      <c r="D2872" s="19">
        <v>44342</v>
      </c>
      <c r="E2872" s="16" t="s">
        <v>5811</v>
      </c>
      <c r="F2872" s="16">
        <v>36229270</v>
      </c>
      <c r="G2872" s="16" t="s">
        <v>5810</v>
      </c>
      <c r="H2872" s="17">
        <v>10.5</v>
      </c>
      <c r="I2872" s="102">
        <v>2</v>
      </c>
      <c r="J2872" s="121"/>
    </row>
    <row r="2873" spans="1:10" ht="13.2">
      <c r="A2873" s="16" t="s">
        <v>1963</v>
      </c>
      <c r="B2873" s="16">
        <v>22192232</v>
      </c>
      <c r="C2873" s="16">
        <v>1100481538</v>
      </c>
      <c r="D2873" s="19">
        <v>44343</v>
      </c>
      <c r="E2873" s="16" t="s">
        <v>5812</v>
      </c>
      <c r="F2873" s="16">
        <v>12345678</v>
      </c>
      <c r="G2873" s="16" t="s">
        <v>3578</v>
      </c>
      <c r="H2873" s="17">
        <v>204.9</v>
      </c>
      <c r="I2873" s="102">
        <v>2</v>
      </c>
      <c r="J2873" s="121"/>
    </row>
    <row r="2874" spans="1:10" ht="13.2">
      <c r="A2874" s="16" t="s">
        <v>1963</v>
      </c>
      <c r="B2874" s="16">
        <v>22192232</v>
      </c>
      <c r="C2874" s="16">
        <v>37</v>
      </c>
      <c r="D2874" s="19">
        <v>44346</v>
      </c>
      <c r="E2874" s="16" t="s">
        <v>2636</v>
      </c>
      <c r="F2874" s="16">
        <v>36229270</v>
      </c>
      <c r="G2874" s="16" t="s">
        <v>5810</v>
      </c>
      <c r="H2874" s="17">
        <v>7</v>
      </c>
      <c r="I2874" s="102">
        <v>2</v>
      </c>
      <c r="J2874" s="121"/>
    </row>
    <row r="2875" spans="1:10" ht="13.2">
      <c r="A2875" s="16" t="s">
        <v>1963</v>
      </c>
      <c r="B2875" s="16">
        <v>22192232</v>
      </c>
      <c r="C2875" s="16">
        <v>4</v>
      </c>
      <c r="D2875" s="19">
        <v>44348</v>
      </c>
      <c r="E2875" s="16" t="s">
        <v>5813</v>
      </c>
      <c r="F2875" s="16">
        <v>52195244</v>
      </c>
      <c r="G2875" s="16" t="s">
        <v>4729</v>
      </c>
      <c r="H2875" s="17">
        <v>88</v>
      </c>
      <c r="I2875" s="102">
        <v>2</v>
      </c>
      <c r="J2875" s="121"/>
    </row>
    <row r="2876" spans="1:10" ht="13.2">
      <c r="A2876" s="16" t="s">
        <v>1963</v>
      </c>
      <c r="B2876" s="16">
        <v>22192232</v>
      </c>
      <c r="C2876" s="16">
        <v>5</v>
      </c>
      <c r="D2876" s="19">
        <v>44348</v>
      </c>
      <c r="E2876" s="16" t="s">
        <v>5304</v>
      </c>
      <c r="F2876" s="16">
        <v>52195244</v>
      </c>
      <c r="G2876" s="16" t="s">
        <v>4729</v>
      </c>
      <c r="H2876" s="17">
        <v>7</v>
      </c>
      <c r="I2876" s="102">
        <v>2</v>
      </c>
      <c r="J2876" s="121"/>
    </row>
    <row r="2877" spans="1:10" ht="13.2">
      <c r="A2877" s="16" t="s">
        <v>1963</v>
      </c>
      <c r="B2877" s="16">
        <v>22192232</v>
      </c>
      <c r="C2877" s="16">
        <v>12</v>
      </c>
      <c r="D2877" s="19">
        <v>44349</v>
      </c>
      <c r="E2877" s="16" t="s">
        <v>5814</v>
      </c>
      <c r="F2877" s="16">
        <v>36229270</v>
      </c>
      <c r="G2877" s="16" t="s">
        <v>5810</v>
      </c>
      <c r="H2877" s="17">
        <v>7</v>
      </c>
      <c r="I2877" s="102">
        <v>2</v>
      </c>
      <c r="J2877" s="121"/>
    </row>
    <row r="2878" spans="1:10" ht="13.2">
      <c r="A2878" s="16" t="s">
        <v>1963</v>
      </c>
      <c r="B2878" s="16">
        <v>22192232</v>
      </c>
      <c r="C2878" s="16">
        <v>60</v>
      </c>
      <c r="D2878" s="19">
        <v>44352</v>
      </c>
      <c r="E2878" s="16" t="s">
        <v>5815</v>
      </c>
      <c r="F2878" s="16">
        <v>36229270</v>
      </c>
      <c r="G2878" s="16" t="s">
        <v>5810</v>
      </c>
      <c r="H2878" s="17">
        <v>7</v>
      </c>
      <c r="I2878" s="102">
        <v>2</v>
      </c>
      <c r="J2878" s="121"/>
    </row>
    <row r="2879" spans="1:10" ht="13.2">
      <c r="A2879" s="16" t="s">
        <v>1963</v>
      </c>
      <c r="B2879" s="16">
        <v>22192232</v>
      </c>
      <c r="C2879" s="16">
        <v>126</v>
      </c>
      <c r="D2879" s="19">
        <v>44355</v>
      </c>
      <c r="E2879" s="16" t="s">
        <v>5801</v>
      </c>
      <c r="F2879" s="16">
        <v>44223056</v>
      </c>
      <c r="G2879" s="16" t="s">
        <v>5792</v>
      </c>
      <c r="H2879" s="17">
        <v>29.92</v>
      </c>
      <c r="I2879" s="102">
        <v>2</v>
      </c>
      <c r="J2879" s="121"/>
    </row>
    <row r="2880" spans="1:10" ht="13.2">
      <c r="A2880" s="16" t="s">
        <v>1963</v>
      </c>
      <c r="B2880" s="16">
        <v>22192232</v>
      </c>
      <c r="C2880" s="16">
        <v>1100616838</v>
      </c>
      <c r="D2880" s="19">
        <v>44358</v>
      </c>
      <c r="E2880" s="16" t="s">
        <v>5816</v>
      </c>
      <c r="F2880" s="16">
        <v>12345678</v>
      </c>
      <c r="G2880" s="16" t="s">
        <v>3578</v>
      </c>
      <c r="H2880" s="17">
        <v>103.6</v>
      </c>
      <c r="I2880" s="102">
        <v>2</v>
      </c>
      <c r="J2880" s="121"/>
    </row>
    <row r="2881" spans="1:10" ht="13.2">
      <c r="A2881" s="16" t="s">
        <v>1963</v>
      </c>
      <c r="B2881" s="16">
        <v>22192232</v>
      </c>
      <c r="C2881" s="16">
        <v>1100609133</v>
      </c>
      <c r="D2881" s="19">
        <v>44359</v>
      </c>
      <c r="E2881" s="16" t="s">
        <v>5816</v>
      </c>
      <c r="F2881" s="16">
        <v>12345678</v>
      </c>
      <c r="G2881" s="16" t="s">
        <v>3578</v>
      </c>
      <c r="H2881" s="17">
        <v>111.88</v>
      </c>
      <c r="I2881" s="102">
        <v>2</v>
      </c>
      <c r="J2881" s="121"/>
    </row>
    <row r="2882" spans="1:10" ht="13.2">
      <c r="A2882" s="16" t="s">
        <v>1963</v>
      </c>
      <c r="B2882" s="16">
        <v>22192232</v>
      </c>
      <c r="C2882" s="16">
        <v>655</v>
      </c>
      <c r="D2882" s="19">
        <v>44360</v>
      </c>
      <c r="E2882" s="16" t="s">
        <v>5796</v>
      </c>
      <c r="F2882" s="16">
        <v>50539647</v>
      </c>
      <c r="G2882" s="16" t="s">
        <v>5817</v>
      </c>
      <c r="H2882" s="17">
        <v>14.98</v>
      </c>
      <c r="I2882" s="102">
        <v>2</v>
      </c>
      <c r="J2882" s="121"/>
    </row>
    <row r="2883" spans="1:10" ht="13.2">
      <c r="A2883" s="16" t="s">
        <v>1963</v>
      </c>
      <c r="B2883" s="16">
        <v>22192232</v>
      </c>
      <c r="C2883" s="16">
        <v>2</v>
      </c>
      <c r="D2883" s="19">
        <v>44367</v>
      </c>
      <c r="E2883" s="16" t="s">
        <v>5818</v>
      </c>
      <c r="F2883" s="16">
        <v>36229270</v>
      </c>
      <c r="G2883" s="16" t="s">
        <v>5810</v>
      </c>
      <c r="H2883" s="17">
        <v>7</v>
      </c>
      <c r="I2883" s="102">
        <v>2</v>
      </c>
      <c r="J2883" s="121"/>
    </row>
    <row r="2884" spans="1:10" ht="13.2">
      <c r="A2884" s="16" t="s">
        <v>1963</v>
      </c>
      <c r="B2884" s="16">
        <v>22192232</v>
      </c>
      <c r="C2884" s="16">
        <v>17</v>
      </c>
      <c r="D2884" s="19">
        <v>44369</v>
      </c>
      <c r="E2884" s="16" t="s">
        <v>5819</v>
      </c>
      <c r="F2884" s="16">
        <v>36229270</v>
      </c>
      <c r="G2884" s="16" t="s">
        <v>5810</v>
      </c>
      <c r="H2884" s="17">
        <v>7</v>
      </c>
      <c r="I2884" s="102">
        <v>2</v>
      </c>
      <c r="J2884" s="121"/>
    </row>
    <row r="2885" spans="1:10" ht="13.2">
      <c r="A2885" s="16" t="s">
        <v>1963</v>
      </c>
      <c r="B2885" s="16">
        <v>22192232</v>
      </c>
      <c r="C2885" s="16">
        <v>924</v>
      </c>
      <c r="D2885" s="19">
        <v>44370</v>
      </c>
      <c r="E2885" s="16" t="s">
        <v>5793</v>
      </c>
      <c r="F2885" s="16">
        <v>36746550</v>
      </c>
      <c r="G2885" s="16" t="s">
        <v>4103</v>
      </c>
      <c r="H2885" s="17">
        <v>70</v>
      </c>
      <c r="I2885" s="102">
        <v>2</v>
      </c>
      <c r="J2885" s="121"/>
    </row>
    <row r="2886" spans="1:10" ht="13.2">
      <c r="A2886" s="16" t="s">
        <v>1963</v>
      </c>
      <c r="B2886" s="16">
        <v>22192232</v>
      </c>
      <c r="C2886" s="16">
        <v>33</v>
      </c>
      <c r="D2886" s="19">
        <v>44378</v>
      </c>
      <c r="E2886" s="16" t="s">
        <v>5820</v>
      </c>
      <c r="F2886" s="16">
        <v>52289842</v>
      </c>
      <c r="G2886" s="16" t="s">
        <v>5821</v>
      </c>
      <c r="H2886" s="17">
        <v>55.3</v>
      </c>
      <c r="I2886" s="102">
        <v>2</v>
      </c>
      <c r="J2886" s="121"/>
    </row>
    <row r="2887" spans="1:10" ht="13.2">
      <c r="A2887" s="16" t="s">
        <v>1963</v>
      </c>
      <c r="B2887" s="16">
        <v>22192232</v>
      </c>
      <c r="C2887" s="16">
        <v>128</v>
      </c>
      <c r="D2887" s="19">
        <v>44378</v>
      </c>
      <c r="E2887" s="16" t="s">
        <v>5822</v>
      </c>
      <c r="F2887" s="16">
        <v>44326734</v>
      </c>
      <c r="G2887" s="16" t="s">
        <v>5782</v>
      </c>
      <c r="H2887" s="17">
        <v>3.99</v>
      </c>
      <c r="I2887" s="102">
        <v>2</v>
      </c>
      <c r="J2887" s="121"/>
    </row>
    <row r="2888" spans="1:10" ht="13.2">
      <c r="A2888" s="16" t="s">
        <v>1963</v>
      </c>
      <c r="B2888" s="16">
        <v>22192232</v>
      </c>
      <c r="C2888" s="16">
        <v>95</v>
      </c>
      <c r="D2888" s="19">
        <v>44378</v>
      </c>
      <c r="E2888" s="16" t="s">
        <v>5823</v>
      </c>
      <c r="F2888" s="16">
        <v>50539647</v>
      </c>
      <c r="G2888" s="16" t="s">
        <v>5817</v>
      </c>
      <c r="H2888" s="17">
        <v>7.99</v>
      </c>
      <c r="I2888" s="102">
        <v>2</v>
      </c>
      <c r="J2888" s="121"/>
    </row>
    <row r="2889" spans="1:10" ht="13.2">
      <c r="A2889" s="16" t="s">
        <v>1963</v>
      </c>
      <c r="B2889" s="16">
        <v>22192232</v>
      </c>
      <c r="C2889" s="16">
        <v>19</v>
      </c>
      <c r="D2889" s="19">
        <v>44379</v>
      </c>
      <c r="E2889" s="16" t="s">
        <v>5823</v>
      </c>
      <c r="F2889" s="16">
        <v>44326734</v>
      </c>
      <c r="G2889" s="16" t="s">
        <v>5782</v>
      </c>
      <c r="H2889" s="17">
        <v>15.98</v>
      </c>
      <c r="I2889" s="102">
        <v>2</v>
      </c>
      <c r="J2889" s="121"/>
    </row>
    <row r="2890" spans="1:10" ht="20.399999999999999">
      <c r="A2890" s="16" t="s">
        <v>1963</v>
      </c>
      <c r="B2890" s="16">
        <v>22192232</v>
      </c>
      <c r="C2890" s="16">
        <v>123456</v>
      </c>
      <c r="D2890" s="19">
        <v>44387</v>
      </c>
      <c r="E2890" s="16" t="s">
        <v>5159</v>
      </c>
      <c r="F2890" s="16">
        <v>51286971</v>
      </c>
      <c r="G2890" s="16" t="s">
        <v>3922</v>
      </c>
      <c r="H2890" s="17">
        <v>72</v>
      </c>
      <c r="I2890" s="102">
        <v>2</v>
      </c>
      <c r="J2890" s="121"/>
    </row>
    <row r="2891" spans="1:10" ht="13.2">
      <c r="A2891" s="16" t="s">
        <v>1963</v>
      </c>
      <c r="B2891" s="16">
        <v>22192232</v>
      </c>
      <c r="C2891" s="16">
        <v>253</v>
      </c>
      <c r="D2891" s="19">
        <v>44390</v>
      </c>
      <c r="E2891" s="16" t="s">
        <v>5820</v>
      </c>
      <c r="F2891" s="16">
        <v>52289842</v>
      </c>
      <c r="G2891" s="16" t="s">
        <v>5821</v>
      </c>
      <c r="H2891" s="17">
        <v>55.3</v>
      </c>
      <c r="I2891" s="102">
        <v>2</v>
      </c>
      <c r="J2891" s="121"/>
    </row>
    <row r="2892" spans="1:10" ht="13.2">
      <c r="A2892" s="16" t="s">
        <v>1963</v>
      </c>
      <c r="B2892" s="16">
        <v>22192232</v>
      </c>
      <c r="C2892" s="16">
        <v>86</v>
      </c>
      <c r="D2892" s="19">
        <v>44390</v>
      </c>
      <c r="E2892" s="16" t="s">
        <v>5518</v>
      </c>
      <c r="F2892" s="16">
        <v>52555879</v>
      </c>
      <c r="G2892" s="16" t="s">
        <v>5824</v>
      </c>
      <c r="H2892" s="17">
        <v>25</v>
      </c>
      <c r="I2892" s="102">
        <v>2</v>
      </c>
      <c r="J2892" s="121"/>
    </row>
    <row r="2893" spans="1:10" ht="13.2">
      <c r="A2893" s="16" t="s">
        <v>1963</v>
      </c>
      <c r="B2893" s="16">
        <v>22192232</v>
      </c>
      <c r="C2893" s="16">
        <v>1061</v>
      </c>
      <c r="D2893" s="19">
        <v>44391</v>
      </c>
      <c r="E2893" s="16" t="s">
        <v>5793</v>
      </c>
      <c r="F2893" s="16">
        <v>36746550</v>
      </c>
      <c r="G2893" s="16" t="s">
        <v>4103</v>
      </c>
      <c r="H2893" s="17">
        <v>70</v>
      </c>
      <c r="I2893" s="102">
        <v>2</v>
      </c>
      <c r="J2893" s="121"/>
    </row>
    <row r="2894" spans="1:10" ht="13.2">
      <c r="A2894" s="16" t="s">
        <v>1963</v>
      </c>
      <c r="B2894" s="16">
        <v>22192232</v>
      </c>
      <c r="C2894" s="16">
        <v>68</v>
      </c>
      <c r="D2894" s="19">
        <v>44393</v>
      </c>
      <c r="E2894" s="16" t="s">
        <v>5825</v>
      </c>
      <c r="F2894" s="16">
        <v>36229270</v>
      </c>
      <c r="G2894" s="16" t="s">
        <v>5810</v>
      </c>
      <c r="H2894" s="17">
        <v>8</v>
      </c>
      <c r="I2894" s="102">
        <v>2</v>
      </c>
      <c r="J2894" s="121"/>
    </row>
    <row r="2895" spans="1:10" ht="13.2">
      <c r="A2895" s="16" t="s">
        <v>1963</v>
      </c>
      <c r="B2895" s="16">
        <v>22192232</v>
      </c>
      <c r="C2895" s="16">
        <v>403</v>
      </c>
      <c r="D2895" s="19">
        <v>44399</v>
      </c>
      <c r="E2895" s="16" t="s">
        <v>5796</v>
      </c>
      <c r="F2895" s="16">
        <v>44326734</v>
      </c>
      <c r="G2895" s="16" t="s">
        <v>5782</v>
      </c>
      <c r="H2895" s="17">
        <v>10.48</v>
      </c>
      <c r="I2895" s="102">
        <v>2</v>
      </c>
      <c r="J2895" s="121"/>
    </row>
    <row r="2896" spans="1:10" ht="13.2">
      <c r="A2896" s="16" t="s">
        <v>1963</v>
      </c>
      <c r="B2896" s="16">
        <v>22192232</v>
      </c>
      <c r="C2896" s="16">
        <v>1134</v>
      </c>
      <c r="D2896" s="19">
        <v>44399</v>
      </c>
      <c r="E2896" s="16" t="s">
        <v>5796</v>
      </c>
      <c r="F2896" s="16">
        <v>44223056</v>
      </c>
      <c r="G2896" s="16" t="s">
        <v>5792</v>
      </c>
      <c r="H2896" s="17">
        <v>4.18</v>
      </c>
      <c r="I2896" s="102">
        <v>2</v>
      </c>
      <c r="J2896" s="121"/>
    </row>
    <row r="2897" spans="1:10" ht="13.2">
      <c r="A2897" s="16" t="s">
        <v>1963</v>
      </c>
      <c r="B2897" s="16">
        <v>22192232</v>
      </c>
      <c r="C2897" s="16">
        <v>2733</v>
      </c>
      <c r="D2897" s="19">
        <v>44402</v>
      </c>
      <c r="E2897" s="16" t="s">
        <v>5826</v>
      </c>
      <c r="F2897" s="16">
        <v>44156979</v>
      </c>
      <c r="G2897" s="16" t="s">
        <v>3560</v>
      </c>
      <c r="H2897" s="17">
        <v>5.8</v>
      </c>
      <c r="I2897" s="102">
        <v>2</v>
      </c>
      <c r="J2897" s="121"/>
    </row>
    <row r="2898" spans="1:10" ht="13.2">
      <c r="A2898" s="16" t="s">
        <v>1963</v>
      </c>
      <c r="B2898" s="16">
        <v>22192232</v>
      </c>
      <c r="C2898" s="16">
        <v>58</v>
      </c>
      <c r="D2898" s="19">
        <v>44402</v>
      </c>
      <c r="E2898" s="16" t="s">
        <v>5827</v>
      </c>
      <c r="F2898" s="16">
        <v>36229270</v>
      </c>
      <c r="G2898" s="16" t="s">
        <v>5810</v>
      </c>
      <c r="H2898" s="17">
        <v>7</v>
      </c>
      <c r="I2898" s="102">
        <v>2</v>
      </c>
      <c r="J2898" s="121"/>
    </row>
    <row r="2899" spans="1:10" ht="13.2">
      <c r="A2899" s="16" t="s">
        <v>1963</v>
      </c>
      <c r="B2899" s="16">
        <v>22192232</v>
      </c>
      <c r="C2899" s="16">
        <v>177</v>
      </c>
      <c r="D2899" s="19">
        <v>44404</v>
      </c>
      <c r="E2899" s="16" t="s">
        <v>5828</v>
      </c>
      <c r="F2899" s="16">
        <v>52555879</v>
      </c>
      <c r="G2899" s="16" t="s">
        <v>5824</v>
      </c>
      <c r="H2899" s="17">
        <v>30</v>
      </c>
      <c r="I2899" s="102">
        <v>2</v>
      </c>
      <c r="J2899" s="121"/>
    </row>
    <row r="2900" spans="1:10" ht="13.2">
      <c r="A2900" s="16" t="s">
        <v>1963</v>
      </c>
      <c r="B2900" s="16">
        <v>22192232</v>
      </c>
      <c r="C2900" s="16">
        <v>8638</v>
      </c>
      <c r="D2900" s="19">
        <v>44404</v>
      </c>
      <c r="E2900" s="16" t="s">
        <v>5789</v>
      </c>
      <c r="F2900" s="16">
        <v>31393781</v>
      </c>
      <c r="G2900" s="16" t="s">
        <v>5790</v>
      </c>
      <c r="H2900" s="17">
        <v>36.65</v>
      </c>
      <c r="I2900" s="102">
        <v>2</v>
      </c>
      <c r="J2900" s="121"/>
    </row>
    <row r="2901" spans="1:10" ht="13.2">
      <c r="A2901" s="16" t="s">
        <v>1963</v>
      </c>
      <c r="B2901" s="16">
        <v>22192232</v>
      </c>
      <c r="C2901" s="16">
        <v>29</v>
      </c>
      <c r="D2901" s="19">
        <v>44412</v>
      </c>
      <c r="E2901" s="16" t="s">
        <v>5828</v>
      </c>
      <c r="F2901" s="16">
        <v>52555879</v>
      </c>
      <c r="G2901" s="16" t="s">
        <v>5824</v>
      </c>
      <c r="H2901" s="17">
        <v>30</v>
      </c>
      <c r="I2901" s="102">
        <v>2</v>
      </c>
      <c r="J2901" s="121"/>
    </row>
    <row r="2902" spans="1:10" ht="13.2">
      <c r="A2902" s="16" t="s">
        <v>1963</v>
      </c>
      <c r="B2902" s="16">
        <v>22192232</v>
      </c>
      <c r="C2902" s="16">
        <v>65</v>
      </c>
      <c r="D2902" s="19">
        <v>44412</v>
      </c>
      <c r="E2902" s="16" t="s">
        <v>5829</v>
      </c>
      <c r="F2902" s="16">
        <v>36229270</v>
      </c>
      <c r="G2902" s="16" t="s">
        <v>5810</v>
      </c>
      <c r="H2902" s="17">
        <v>8</v>
      </c>
      <c r="I2902" s="102">
        <v>2</v>
      </c>
      <c r="J2902" s="121"/>
    </row>
    <row r="2903" spans="1:10" ht="13.2">
      <c r="A2903" s="16" t="s">
        <v>1963</v>
      </c>
      <c r="B2903" s="16">
        <v>22192232</v>
      </c>
      <c r="C2903" s="16">
        <v>42</v>
      </c>
      <c r="D2903" s="19">
        <v>44423</v>
      </c>
      <c r="E2903" s="16" t="s">
        <v>5830</v>
      </c>
      <c r="F2903" s="16">
        <v>35853891</v>
      </c>
      <c r="G2903" s="16" t="s">
        <v>5831</v>
      </c>
      <c r="H2903" s="17">
        <v>36</v>
      </c>
      <c r="I2903" s="102">
        <v>2</v>
      </c>
      <c r="J2903" s="121"/>
    </row>
    <row r="2904" spans="1:10" ht="13.2">
      <c r="A2904" s="16" t="s">
        <v>1963</v>
      </c>
      <c r="B2904" s="16">
        <v>22192232</v>
      </c>
      <c r="C2904" s="16">
        <v>2144</v>
      </c>
      <c r="D2904" s="19">
        <v>44424</v>
      </c>
      <c r="E2904" s="16" t="s">
        <v>5832</v>
      </c>
      <c r="F2904" s="16">
        <v>50539647</v>
      </c>
      <c r="G2904" s="16" t="s">
        <v>5817</v>
      </c>
      <c r="H2904" s="17">
        <v>30.59</v>
      </c>
      <c r="I2904" s="102">
        <v>2</v>
      </c>
      <c r="J2904" s="121"/>
    </row>
    <row r="2905" spans="1:10" ht="13.2">
      <c r="A2905" s="16" t="s">
        <v>1963</v>
      </c>
      <c r="B2905" s="16">
        <v>22192232</v>
      </c>
      <c r="C2905" s="16">
        <v>1332</v>
      </c>
      <c r="D2905" s="19">
        <v>44427</v>
      </c>
      <c r="E2905" s="16" t="s">
        <v>5793</v>
      </c>
      <c r="F2905" s="16">
        <v>36746550</v>
      </c>
      <c r="G2905" s="16" t="s">
        <v>4103</v>
      </c>
      <c r="H2905" s="17">
        <v>160</v>
      </c>
      <c r="I2905" s="102">
        <v>2</v>
      </c>
      <c r="J2905" s="121"/>
    </row>
    <row r="2906" spans="1:10" ht="13.2">
      <c r="A2906" s="16" t="s">
        <v>1963</v>
      </c>
      <c r="B2906" s="16">
        <v>22192232</v>
      </c>
      <c r="C2906" s="16">
        <v>2462</v>
      </c>
      <c r="D2906" s="19">
        <v>44428</v>
      </c>
      <c r="E2906" s="16" t="s">
        <v>5833</v>
      </c>
      <c r="F2906" s="16">
        <v>44326734</v>
      </c>
      <c r="G2906" s="16" t="s">
        <v>5782</v>
      </c>
      <c r="H2906" s="17">
        <v>27.26</v>
      </c>
      <c r="I2906" s="102">
        <v>2</v>
      </c>
      <c r="J2906" s="121"/>
    </row>
    <row r="2907" spans="1:10" ht="13.2">
      <c r="A2907" s="16" t="s">
        <v>1963</v>
      </c>
      <c r="B2907" s="16">
        <v>22192232</v>
      </c>
      <c r="C2907" s="16">
        <v>1002</v>
      </c>
      <c r="D2907" s="19">
        <v>44429</v>
      </c>
      <c r="E2907" s="16" t="s">
        <v>5834</v>
      </c>
      <c r="F2907" s="16">
        <v>50539647</v>
      </c>
      <c r="G2907" s="16" t="s">
        <v>5817</v>
      </c>
      <c r="H2907" s="17">
        <v>43.59</v>
      </c>
      <c r="I2907" s="102">
        <v>2</v>
      </c>
      <c r="J2907" s="121"/>
    </row>
    <row r="2908" spans="1:10" ht="13.2">
      <c r="A2908" s="16" t="s">
        <v>1963</v>
      </c>
      <c r="B2908" s="16">
        <v>22192232</v>
      </c>
      <c r="C2908" s="16">
        <v>39</v>
      </c>
      <c r="D2908" s="19">
        <v>44437</v>
      </c>
      <c r="E2908" s="16" t="s">
        <v>5835</v>
      </c>
      <c r="F2908" s="16">
        <v>36229270</v>
      </c>
      <c r="G2908" s="16" t="s">
        <v>5810</v>
      </c>
      <c r="H2908" s="17">
        <v>10.5</v>
      </c>
      <c r="I2908" s="102">
        <v>2</v>
      </c>
      <c r="J2908" s="121"/>
    </row>
    <row r="2909" spans="1:10" ht="13.2">
      <c r="A2909" s="16" t="s">
        <v>1963</v>
      </c>
      <c r="B2909" s="16">
        <v>22192232</v>
      </c>
      <c r="C2909" s="16">
        <v>27</v>
      </c>
      <c r="D2909" s="19">
        <v>44438</v>
      </c>
      <c r="E2909" s="16" t="s">
        <v>5836</v>
      </c>
      <c r="F2909" s="16">
        <v>36229270</v>
      </c>
      <c r="G2909" s="16" t="s">
        <v>5810</v>
      </c>
      <c r="H2909" s="17">
        <v>8</v>
      </c>
      <c r="I2909" s="102">
        <v>2</v>
      </c>
      <c r="J2909" s="121"/>
    </row>
    <row r="2910" spans="1:10" ht="13.2">
      <c r="A2910" s="16" t="s">
        <v>1963</v>
      </c>
      <c r="B2910" s="16">
        <v>22192232</v>
      </c>
      <c r="C2910" s="16" t="s">
        <v>5837</v>
      </c>
      <c r="D2910" s="19">
        <v>44441</v>
      </c>
      <c r="E2910" s="16" t="s">
        <v>5838</v>
      </c>
      <c r="F2910" s="16">
        <v>12345678</v>
      </c>
      <c r="G2910" s="16" t="s">
        <v>5839</v>
      </c>
      <c r="H2910" s="17">
        <v>37.799999999999997</v>
      </c>
      <c r="I2910" s="102">
        <v>2</v>
      </c>
      <c r="J2910" s="121"/>
    </row>
    <row r="2911" spans="1:10" ht="13.2">
      <c r="A2911" s="16" t="s">
        <v>1963</v>
      </c>
      <c r="B2911" s="16">
        <v>22192232</v>
      </c>
      <c r="C2911" s="16">
        <v>41</v>
      </c>
      <c r="D2911" s="19">
        <v>44445</v>
      </c>
      <c r="E2911" s="16" t="s">
        <v>5840</v>
      </c>
      <c r="F2911" s="16">
        <v>36229270</v>
      </c>
      <c r="G2911" s="16" t="s">
        <v>5810</v>
      </c>
      <c r="H2911" s="17">
        <v>8</v>
      </c>
      <c r="I2911" s="102">
        <v>2</v>
      </c>
      <c r="J2911" s="121"/>
    </row>
    <row r="2912" spans="1:10" ht="13.2">
      <c r="A2912" s="16" t="s">
        <v>1963</v>
      </c>
      <c r="B2912" s="16">
        <v>22192232</v>
      </c>
      <c r="C2912" s="16">
        <v>47</v>
      </c>
      <c r="D2912" s="19">
        <v>44448</v>
      </c>
      <c r="E2912" s="16" t="s">
        <v>5828</v>
      </c>
      <c r="F2912" s="16">
        <v>52555879</v>
      </c>
      <c r="G2912" s="16" t="s">
        <v>5824</v>
      </c>
      <c r="H2912" s="17">
        <v>20</v>
      </c>
      <c r="I2912" s="102">
        <v>2</v>
      </c>
      <c r="J2912" s="121"/>
    </row>
    <row r="2913" spans="1:10" ht="13.2">
      <c r="A2913" s="16" t="s">
        <v>1963</v>
      </c>
      <c r="B2913" s="16">
        <v>22192232</v>
      </c>
      <c r="C2913" s="16">
        <v>513</v>
      </c>
      <c r="D2913" s="19">
        <v>44448</v>
      </c>
      <c r="E2913" s="16" t="s">
        <v>5841</v>
      </c>
      <c r="F2913" s="16">
        <v>44223056</v>
      </c>
      <c r="G2913" s="16" t="s">
        <v>5792</v>
      </c>
      <c r="H2913" s="17">
        <v>14</v>
      </c>
      <c r="I2913" s="102">
        <v>2</v>
      </c>
      <c r="J2913" s="121"/>
    </row>
    <row r="2914" spans="1:10" ht="13.2">
      <c r="A2914" s="16" t="s">
        <v>1963</v>
      </c>
      <c r="B2914" s="16">
        <v>22192232</v>
      </c>
      <c r="C2914" s="16">
        <v>56</v>
      </c>
      <c r="D2914" s="19">
        <v>44449</v>
      </c>
      <c r="E2914" s="16" t="s">
        <v>5842</v>
      </c>
      <c r="F2914" s="16">
        <v>36229270</v>
      </c>
      <c r="G2914" s="16" t="s">
        <v>5810</v>
      </c>
      <c r="H2914" s="17">
        <v>8</v>
      </c>
      <c r="I2914" s="102">
        <v>2</v>
      </c>
      <c r="J2914" s="121"/>
    </row>
    <row r="2915" spans="1:10" ht="13.2">
      <c r="A2915" s="16" t="s">
        <v>1963</v>
      </c>
      <c r="B2915" s="16">
        <v>22192232</v>
      </c>
      <c r="C2915" s="16">
        <v>30</v>
      </c>
      <c r="D2915" s="19">
        <v>44451</v>
      </c>
      <c r="E2915" s="16" t="s">
        <v>5843</v>
      </c>
      <c r="F2915" s="16">
        <v>36229270</v>
      </c>
      <c r="G2915" s="16" t="s">
        <v>5810</v>
      </c>
      <c r="H2915" s="17">
        <v>7</v>
      </c>
      <c r="I2915" s="102">
        <v>2</v>
      </c>
      <c r="J2915" s="121"/>
    </row>
    <row r="2916" spans="1:10" ht="13.2">
      <c r="A2916" s="16" t="s">
        <v>1963</v>
      </c>
      <c r="B2916" s="16">
        <v>22192232</v>
      </c>
      <c r="C2916" s="16">
        <v>1101049643</v>
      </c>
      <c r="D2916" s="19">
        <v>44454</v>
      </c>
      <c r="E2916" s="16" t="s">
        <v>5844</v>
      </c>
      <c r="F2916" s="16">
        <v>12345678</v>
      </c>
      <c r="G2916" s="16" t="s">
        <v>3578</v>
      </c>
      <c r="H2916" s="17">
        <v>207.89</v>
      </c>
      <c r="I2916" s="102">
        <v>2</v>
      </c>
      <c r="J2916" s="121"/>
    </row>
    <row r="2917" spans="1:10" ht="13.2">
      <c r="A2917" s="16" t="s">
        <v>1963</v>
      </c>
      <c r="B2917" s="16">
        <v>22192232</v>
      </c>
      <c r="C2917" s="16">
        <v>85</v>
      </c>
      <c r="D2917" s="19">
        <v>44455</v>
      </c>
      <c r="E2917" s="16" t="s">
        <v>5828</v>
      </c>
      <c r="F2917" s="16">
        <v>52555879</v>
      </c>
      <c r="G2917" s="16" t="s">
        <v>5824</v>
      </c>
      <c r="H2917" s="17">
        <v>30</v>
      </c>
      <c r="I2917" s="102">
        <v>2</v>
      </c>
      <c r="J2917" s="121"/>
    </row>
    <row r="2918" spans="1:10" ht="13.2">
      <c r="A2918" s="16" t="s">
        <v>1963</v>
      </c>
      <c r="B2918" s="16">
        <v>22192232</v>
      </c>
      <c r="C2918" s="16">
        <v>187</v>
      </c>
      <c r="D2918" s="19">
        <v>44469</v>
      </c>
      <c r="E2918" s="16" t="s">
        <v>5828</v>
      </c>
      <c r="F2918" s="16">
        <v>52555879</v>
      </c>
      <c r="G2918" s="16" t="s">
        <v>5824</v>
      </c>
      <c r="H2918" s="17">
        <v>30</v>
      </c>
      <c r="I2918" s="102">
        <v>2</v>
      </c>
      <c r="J2918" s="121"/>
    </row>
    <row r="2919" spans="1:10" ht="13.2">
      <c r="A2919" s="16" t="s">
        <v>1963</v>
      </c>
      <c r="B2919" s="16">
        <v>22192232</v>
      </c>
      <c r="C2919" s="16">
        <v>1155</v>
      </c>
      <c r="D2919" s="19">
        <v>44469</v>
      </c>
      <c r="E2919" s="16" t="s">
        <v>5845</v>
      </c>
      <c r="F2919" s="16">
        <v>14425238</v>
      </c>
      <c r="G2919" s="16" t="s">
        <v>4132</v>
      </c>
      <c r="H2919" s="17">
        <v>32</v>
      </c>
      <c r="I2919" s="102">
        <v>2</v>
      </c>
      <c r="J2919" s="121"/>
    </row>
    <row r="2920" spans="1:10" ht="13.2">
      <c r="A2920" s="16" t="s">
        <v>1963</v>
      </c>
      <c r="B2920" s="16">
        <v>22192232</v>
      </c>
      <c r="C2920" s="16">
        <v>93</v>
      </c>
      <c r="D2920" s="19">
        <v>44470</v>
      </c>
      <c r="E2920" s="16" t="s">
        <v>5846</v>
      </c>
      <c r="F2920" s="16">
        <v>50682474</v>
      </c>
      <c r="G2920" s="16" t="s">
        <v>5847</v>
      </c>
      <c r="H2920" s="17">
        <v>18.09</v>
      </c>
      <c r="I2920" s="102">
        <v>2</v>
      </c>
      <c r="J2920" s="121"/>
    </row>
    <row r="2921" spans="1:10" ht="13.2">
      <c r="A2921" s="16" t="s">
        <v>1963</v>
      </c>
      <c r="B2921" s="16">
        <v>22192232</v>
      </c>
      <c r="C2921" s="16">
        <v>104</v>
      </c>
      <c r="D2921" s="19">
        <v>44481</v>
      </c>
      <c r="E2921" s="16" t="s">
        <v>5828</v>
      </c>
      <c r="F2921" s="16">
        <v>52555879</v>
      </c>
      <c r="G2921" s="16" t="s">
        <v>5824</v>
      </c>
      <c r="H2921" s="17">
        <v>30</v>
      </c>
      <c r="I2921" s="102">
        <v>2</v>
      </c>
      <c r="J2921" s="121"/>
    </row>
    <row r="2922" spans="1:10" ht="13.2">
      <c r="A2922" s="16" t="s">
        <v>1963</v>
      </c>
      <c r="B2922" s="16">
        <v>22192232</v>
      </c>
      <c r="C2922" s="16">
        <v>5501</v>
      </c>
      <c r="D2922" s="19">
        <v>44486</v>
      </c>
      <c r="E2922" s="16" t="s">
        <v>5841</v>
      </c>
      <c r="F2922" s="16">
        <v>31393781</v>
      </c>
      <c r="G2922" s="16" t="s">
        <v>5790</v>
      </c>
      <c r="H2922" s="17">
        <v>16.45</v>
      </c>
      <c r="I2922" s="102">
        <v>2</v>
      </c>
      <c r="J2922" s="121"/>
    </row>
    <row r="2923" spans="1:10" ht="13.2">
      <c r="A2923" s="16" t="s">
        <v>1963</v>
      </c>
      <c r="B2923" s="16">
        <v>22192232</v>
      </c>
      <c r="C2923" s="16">
        <v>187</v>
      </c>
      <c r="D2923" s="19">
        <v>44490</v>
      </c>
      <c r="E2923" s="16" t="s">
        <v>5828</v>
      </c>
      <c r="F2923" s="16">
        <v>52555879</v>
      </c>
      <c r="G2923" s="16" t="s">
        <v>5824</v>
      </c>
      <c r="H2923" s="17">
        <v>20</v>
      </c>
      <c r="I2923" s="102">
        <v>2</v>
      </c>
      <c r="J2923" s="121"/>
    </row>
    <row r="2924" spans="1:10" ht="13.2">
      <c r="A2924" s="16" t="s">
        <v>1963</v>
      </c>
      <c r="B2924" s="16">
        <v>22192232</v>
      </c>
      <c r="C2924" s="16">
        <v>1221021228</v>
      </c>
      <c r="D2924" s="19">
        <v>44494</v>
      </c>
      <c r="E2924" s="16" t="s">
        <v>5848</v>
      </c>
      <c r="F2924" s="16">
        <v>26904241</v>
      </c>
      <c r="G2924" s="16" t="s">
        <v>2901</v>
      </c>
      <c r="H2924" s="17">
        <v>12.88</v>
      </c>
      <c r="I2924" s="102">
        <v>2</v>
      </c>
      <c r="J2924" s="121"/>
    </row>
    <row r="2925" spans="1:10" ht="13.2">
      <c r="A2925" s="16" t="s">
        <v>1963</v>
      </c>
      <c r="B2925" s="16">
        <v>22192232</v>
      </c>
      <c r="C2925" s="16">
        <v>1101212766</v>
      </c>
      <c r="D2925" s="19">
        <v>44495</v>
      </c>
      <c r="E2925" s="16" t="s">
        <v>5849</v>
      </c>
      <c r="F2925" s="16">
        <v>12345678</v>
      </c>
      <c r="G2925" s="16" t="s">
        <v>3578</v>
      </c>
      <c r="H2925" s="17">
        <v>132.27000000000001</v>
      </c>
      <c r="I2925" s="102">
        <v>2</v>
      </c>
      <c r="J2925" s="121"/>
    </row>
    <row r="2926" spans="1:10" ht="13.2">
      <c r="A2926" s="16" t="s">
        <v>1963</v>
      </c>
      <c r="B2926" s="16">
        <v>22192232</v>
      </c>
      <c r="C2926" s="16">
        <v>3955</v>
      </c>
      <c r="D2926" s="19">
        <v>44496</v>
      </c>
      <c r="E2926" s="16" t="s">
        <v>5833</v>
      </c>
      <c r="F2926" s="16">
        <v>44326734</v>
      </c>
      <c r="G2926" s="16" t="s">
        <v>5782</v>
      </c>
      <c r="H2926" s="17">
        <v>23.92</v>
      </c>
      <c r="I2926" s="102">
        <v>2</v>
      </c>
      <c r="J2926" s="121"/>
    </row>
    <row r="2927" spans="1:10" ht="13.2">
      <c r="A2927" s="16" t="s">
        <v>1963</v>
      </c>
      <c r="B2927" s="16">
        <v>22192232</v>
      </c>
      <c r="C2927" s="16">
        <v>1101219500</v>
      </c>
      <c r="D2927" s="19">
        <v>44496</v>
      </c>
      <c r="E2927" s="16" t="s">
        <v>5850</v>
      </c>
      <c r="F2927" s="16">
        <v>12345678</v>
      </c>
      <c r="G2927" s="16" t="s">
        <v>3578</v>
      </c>
      <c r="H2927" s="17">
        <v>117.9</v>
      </c>
      <c r="I2927" s="102">
        <v>2</v>
      </c>
      <c r="J2927" s="121"/>
    </row>
    <row r="2928" spans="1:10" ht="13.2">
      <c r="A2928" s="16" t="s">
        <v>1963</v>
      </c>
      <c r="B2928" s="16">
        <v>22192232</v>
      </c>
      <c r="C2928" s="16">
        <v>1827</v>
      </c>
      <c r="D2928" s="19">
        <v>44497</v>
      </c>
      <c r="E2928" s="16" t="s">
        <v>5851</v>
      </c>
      <c r="F2928" s="16">
        <v>36746550</v>
      </c>
      <c r="G2928" s="16" t="s">
        <v>4103</v>
      </c>
      <c r="H2928" s="17">
        <v>185</v>
      </c>
      <c r="I2928" s="102">
        <v>2</v>
      </c>
      <c r="J2928" s="121"/>
    </row>
    <row r="2929" spans="1:10" ht="13.2">
      <c r="A2929" s="16" t="s">
        <v>1963</v>
      </c>
      <c r="B2929" s="16">
        <v>22192232</v>
      </c>
      <c r="C2929" s="16">
        <v>255</v>
      </c>
      <c r="D2929" s="19">
        <v>44498</v>
      </c>
      <c r="E2929" s="16" t="s">
        <v>5828</v>
      </c>
      <c r="F2929" s="16">
        <v>52555879</v>
      </c>
      <c r="G2929" s="16" t="s">
        <v>5824</v>
      </c>
      <c r="H2929" s="17">
        <v>25</v>
      </c>
      <c r="I2929" s="102">
        <v>2</v>
      </c>
      <c r="J2929" s="121"/>
    </row>
    <row r="2930" spans="1:10" ht="13.2">
      <c r="A2930" s="16" t="s">
        <v>1963</v>
      </c>
      <c r="B2930" s="16">
        <v>22192232</v>
      </c>
      <c r="C2930" s="16">
        <v>8233</v>
      </c>
      <c r="D2930" s="19">
        <v>44500</v>
      </c>
      <c r="E2930" s="16" t="s">
        <v>5841</v>
      </c>
      <c r="F2930" s="16">
        <v>31393781</v>
      </c>
      <c r="G2930" s="16" t="s">
        <v>5790</v>
      </c>
      <c r="H2930" s="17">
        <v>16.45</v>
      </c>
      <c r="I2930" s="102">
        <v>2</v>
      </c>
      <c r="J2930" s="121"/>
    </row>
    <row r="2931" spans="1:10" ht="20.399999999999999">
      <c r="A2931" s="16" t="s">
        <v>1963</v>
      </c>
      <c r="B2931" s="16">
        <v>22192233</v>
      </c>
      <c r="C2931" s="16" t="s">
        <v>5852</v>
      </c>
      <c r="D2931" s="19">
        <v>44217</v>
      </c>
      <c r="E2931" s="16" t="s">
        <v>5853</v>
      </c>
      <c r="F2931" s="16">
        <v>30087</v>
      </c>
      <c r="G2931" s="16" t="s">
        <v>5854</v>
      </c>
      <c r="H2931" s="17">
        <v>114.84</v>
      </c>
      <c r="I2931" s="102">
        <v>2</v>
      </c>
      <c r="J2931" s="121"/>
    </row>
    <row r="2932" spans="1:10" ht="13.2">
      <c r="A2932" s="16" t="s">
        <v>1963</v>
      </c>
      <c r="B2932" s="16">
        <v>22192233</v>
      </c>
      <c r="C2932" s="16">
        <v>13</v>
      </c>
      <c r="D2932" s="19">
        <v>44255</v>
      </c>
      <c r="E2932" s="16" t="s">
        <v>5855</v>
      </c>
      <c r="F2932" s="16">
        <v>35853891</v>
      </c>
      <c r="G2932" s="16" t="s">
        <v>641</v>
      </c>
      <c r="H2932" s="17">
        <v>70</v>
      </c>
      <c r="I2932" s="102">
        <v>2</v>
      </c>
      <c r="J2932" s="121"/>
    </row>
    <row r="2933" spans="1:10" ht="13.2">
      <c r="A2933" s="16" t="s">
        <v>1963</v>
      </c>
      <c r="B2933" s="16">
        <v>22192233</v>
      </c>
      <c r="C2933" s="16">
        <v>8</v>
      </c>
      <c r="D2933" s="19">
        <v>44262</v>
      </c>
      <c r="E2933" s="16" t="s">
        <v>5856</v>
      </c>
      <c r="F2933" s="16">
        <v>35853891</v>
      </c>
      <c r="G2933" s="16" t="s">
        <v>641</v>
      </c>
      <c r="H2933" s="17">
        <v>36</v>
      </c>
      <c r="I2933" s="102">
        <v>2</v>
      </c>
      <c r="J2933" s="121"/>
    </row>
    <row r="2934" spans="1:10" ht="13.2">
      <c r="A2934" s="16" t="s">
        <v>1963</v>
      </c>
      <c r="B2934" s="16">
        <v>22192233</v>
      </c>
      <c r="C2934" s="16">
        <v>72</v>
      </c>
      <c r="D2934" s="19">
        <v>44262</v>
      </c>
      <c r="E2934" s="16" t="s">
        <v>5857</v>
      </c>
      <c r="F2934" s="16">
        <v>35853891</v>
      </c>
      <c r="G2934" s="16" t="s">
        <v>641</v>
      </c>
      <c r="H2934" s="17">
        <v>70</v>
      </c>
      <c r="I2934" s="102">
        <v>2</v>
      </c>
      <c r="J2934" s="121"/>
    </row>
    <row r="2935" spans="1:10" ht="13.2">
      <c r="A2935" s="16" t="s">
        <v>1963</v>
      </c>
      <c r="B2935" s="16">
        <v>22192233</v>
      </c>
      <c r="C2935" s="16">
        <v>20210302</v>
      </c>
      <c r="D2935" s="19">
        <v>44266</v>
      </c>
      <c r="E2935" s="16" t="s">
        <v>5858</v>
      </c>
      <c r="F2935" s="16">
        <v>41223888</v>
      </c>
      <c r="G2935" s="16" t="s">
        <v>5859</v>
      </c>
      <c r="H2935" s="17">
        <v>133.30000000000001</v>
      </c>
      <c r="I2935" s="102">
        <v>2</v>
      </c>
      <c r="J2935" s="121"/>
    </row>
    <row r="2936" spans="1:10" ht="20.399999999999999">
      <c r="A2936" s="16" t="s">
        <v>1963</v>
      </c>
      <c r="B2936" s="16">
        <v>22192233</v>
      </c>
      <c r="C2936" s="16">
        <v>1113105019</v>
      </c>
      <c r="D2936" s="19">
        <v>44323</v>
      </c>
      <c r="E2936" s="16" t="s">
        <v>5860</v>
      </c>
      <c r="F2936" s="16">
        <v>35914939</v>
      </c>
      <c r="G2936" s="16" t="s">
        <v>5861</v>
      </c>
      <c r="H2936" s="17">
        <v>33.299999999999997</v>
      </c>
      <c r="I2936" s="102">
        <v>2</v>
      </c>
      <c r="J2936" s="121"/>
    </row>
    <row r="2937" spans="1:10" ht="20.399999999999999">
      <c r="A2937" s="16" t="s">
        <v>1963</v>
      </c>
      <c r="B2937" s="16">
        <v>22192233</v>
      </c>
      <c r="C2937" s="16">
        <v>1219140302</v>
      </c>
      <c r="D2937" s="19">
        <v>44325</v>
      </c>
      <c r="E2937" s="16" t="s">
        <v>5862</v>
      </c>
      <c r="F2937" s="16">
        <v>28333187</v>
      </c>
      <c r="G2937" s="16" t="s">
        <v>5863</v>
      </c>
      <c r="H2937" s="17">
        <v>24.9</v>
      </c>
      <c r="I2937" s="102">
        <v>2</v>
      </c>
      <c r="J2937" s="121"/>
    </row>
    <row r="2938" spans="1:10" ht="13.2">
      <c r="A2938" s="16" t="s">
        <v>1963</v>
      </c>
      <c r="B2938" s="16">
        <v>22192233</v>
      </c>
      <c r="C2938" s="16">
        <v>8052021</v>
      </c>
      <c r="D2938" s="19">
        <v>44324</v>
      </c>
      <c r="E2938" s="16" t="s">
        <v>5864</v>
      </c>
      <c r="F2938" s="16">
        <v>72042295</v>
      </c>
      <c r="G2938" s="16" t="s">
        <v>5865</v>
      </c>
      <c r="H2938" s="17">
        <v>39</v>
      </c>
      <c r="I2938" s="102">
        <v>2</v>
      </c>
      <c r="J2938" s="121"/>
    </row>
    <row r="2939" spans="1:10" ht="20.399999999999999">
      <c r="A2939" s="16" t="s">
        <v>1963</v>
      </c>
      <c r="B2939" s="16">
        <v>22192233</v>
      </c>
      <c r="C2939" s="16">
        <v>1113104316</v>
      </c>
      <c r="D2939" s="19">
        <v>44330</v>
      </c>
      <c r="E2939" s="16" t="s">
        <v>5866</v>
      </c>
      <c r="F2939" s="16">
        <v>35914939</v>
      </c>
      <c r="G2939" s="16" t="s">
        <v>5861</v>
      </c>
      <c r="H2939" s="17">
        <v>23.34</v>
      </c>
      <c r="I2939" s="102">
        <v>2</v>
      </c>
      <c r="J2939" s="121"/>
    </row>
    <row r="2940" spans="1:10" ht="20.399999999999999">
      <c r="A2940" s="16" t="s">
        <v>1963</v>
      </c>
      <c r="B2940" s="16">
        <v>22192233</v>
      </c>
      <c r="C2940" s="16">
        <v>824838384</v>
      </c>
      <c r="D2940" s="19">
        <v>44331</v>
      </c>
      <c r="E2940" s="16" t="s">
        <v>5867</v>
      </c>
      <c r="F2940" s="16">
        <v>28333187</v>
      </c>
      <c r="G2940" s="16" t="s">
        <v>5863</v>
      </c>
      <c r="H2940" s="17">
        <v>26.07</v>
      </c>
      <c r="I2940" s="102">
        <v>2</v>
      </c>
      <c r="J2940" s="121"/>
    </row>
    <row r="2941" spans="1:10" ht="20.399999999999999">
      <c r="A2941" s="16" t="s">
        <v>1963</v>
      </c>
      <c r="B2941" s="16">
        <v>22192233</v>
      </c>
      <c r="C2941" s="16">
        <v>1068547081</v>
      </c>
      <c r="D2941" s="19">
        <v>44332</v>
      </c>
      <c r="E2941" s="16" t="s">
        <v>5868</v>
      </c>
      <c r="F2941" s="16">
        <v>28333187</v>
      </c>
      <c r="G2941" s="16" t="s">
        <v>5863</v>
      </c>
      <c r="H2941" s="17">
        <v>24.9</v>
      </c>
      <c r="I2941" s="102">
        <v>2</v>
      </c>
      <c r="J2941" s="121"/>
    </row>
    <row r="2942" spans="1:10" ht="13.2">
      <c r="A2942" s="16" t="s">
        <v>1963</v>
      </c>
      <c r="B2942" s="16">
        <v>22192233</v>
      </c>
      <c r="C2942" s="16">
        <v>15052021</v>
      </c>
      <c r="D2942" s="19">
        <v>44331</v>
      </c>
      <c r="E2942" s="16" t="s">
        <v>5869</v>
      </c>
      <c r="F2942" s="16">
        <v>72042265</v>
      </c>
      <c r="G2942" s="16" t="s">
        <v>5865</v>
      </c>
      <c r="H2942" s="17">
        <v>39</v>
      </c>
      <c r="I2942" s="102">
        <v>2</v>
      </c>
      <c r="J2942" s="121"/>
    </row>
    <row r="2943" spans="1:10" ht="20.399999999999999">
      <c r="A2943" s="16" t="s">
        <v>1963</v>
      </c>
      <c r="B2943" s="16">
        <v>22192233</v>
      </c>
      <c r="C2943" s="16">
        <v>1462004</v>
      </c>
      <c r="D2943" s="19">
        <v>44331</v>
      </c>
      <c r="E2943" s="16" t="s">
        <v>5870</v>
      </c>
      <c r="F2943" s="16">
        <v>25472461</v>
      </c>
      <c r="G2943" s="16" t="s">
        <v>5871</v>
      </c>
      <c r="H2943" s="17">
        <v>45</v>
      </c>
      <c r="I2943" s="102">
        <v>2</v>
      </c>
      <c r="J2943" s="121"/>
    </row>
    <row r="2944" spans="1:10" ht="20.399999999999999">
      <c r="A2944" s="16" t="s">
        <v>1963</v>
      </c>
      <c r="B2944" s="16">
        <v>22192233</v>
      </c>
      <c r="C2944" s="16">
        <v>111310432</v>
      </c>
      <c r="D2944" s="19">
        <v>44337</v>
      </c>
      <c r="E2944" s="16" t="s">
        <v>5872</v>
      </c>
      <c r="F2944" s="16">
        <v>35914939</v>
      </c>
      <c r="G2944" s="16" t="s">
        <v>5861</v>
      </c>
      <c r="H2944" s="17">
        <v>23.34</v>
      </c>
      <c r="I2944" s="102">
        <v>2</v>
      </c>
      <c r="J2944" s="121"/>
    </row>
    <row r="2945" spans="1:10" ht="20.399999999999999">
      <c r="A2945" s="16" t="s">
        <v>1963</v>
      </c>
      <c r="B2945" s="16">
        <v>22192233</v>
      </c>
      <c r="C2945" s="16">
        <v>801252727</v>
      </c>
      <c r="D2945" s="19">
        <v>44339</v>
      </c>
      <c r="E2945" s="16" t="s">
        <v>5873</v>
      </c>
      <c r="F2945" s="16">
        <v>28333187</v>
      </c>
      <c r="G2945" s="16" t="s">
        <v>5863</v>
      </c>
      <c r="H2945" s="17">
        <v>24.9</v>
      </c>
      <c r="I2945" s="102">
        <v>2</v>
      </c>
      <c r="J2945" s="121"/>
    </row>
    <row r="2946" spans="1:10" ht="20.399999999999999">
      <c r="A2946" s="16" t="s">
        <v>1963</v>
      </c>
      <c r="B2946" s="16">
        <v>22192233</v>
      </c>
      <c r="C2946" s="16">
        <v>111310432</v>
      </c>
      <c r="D2946" s="19">
        <v>44340</v>
      </c>
      <c r="E2946" s="16" t="s">
        <v>5874</v>
      </c>
      <c r="F2946" s="16">
        <v>35914939</v>
      </c>
      <c r="G2946" s="16" t="s">
        <v>5861</v>
      </c>
      <c r="H2946" s="17">
        <v>23.34</v>
      </c>
      <c r="I2946" s="102">
        <v>2</v>
      </c>
      <c r="J2946" s="121"/>
    </row>
    <row r="2947" spans="1:10" ht="13.2">
      <c r="A2947" s="16" t="s">
        <v>1963</v>
      </c>
      <c r="B2947" s="16">
        <v>22192233</v>
      </c>
      <c r="C2947" s="16">
        <v>22052021</v>
      </c>
      <c r="D2947" s="19">
        <v>44338</v>
      </c>
      <c r="E2947" s="16" t="s">
        <v>5875</v>
      </c>
      <c r="F2947" s="16">
        <v>72042265</v>
      </c>
      <c r="G2947" s="16" t="s">
        <v>5865</v>
      </c>
      <c r="H2947" s="17">
        <v>36</v>
      </c>
      <c r="I2947" s="102">
        <v>2</v>
      </c>
      <c r="J2947" s="121"/>
    </row>
    <row r="2948" spans="1:10" ht="20.399999999999999">
      <c r="A2948" s="16" t="s">
        <v>1963</v>
      </c>
      <c r="B2948" s="16">
        <v>22192233</v>
      </c>
      <c r="C2948" s="16">
        <v>6403029</v>
      </c>
      <c r="D2948" s="19">
        <v>44338</v>
      </c>
      <c r="E2948" s="16" t="s">
        <v>5876</v>
      </c>
      <c r="F2948" s="16">
        <v>42093406</v>
      </c>
      <c r="G2948" s="16" t="s">
        <v>5877</v>
      </c>
      <c r="H2948" s="17">
        <v>45</v>
      </c>
      <c r="I2948" s="102">
        <v>2</v>
      </c>
      <c r="J2948" s="121"/>
    </row>
    <row r="2949" spans="1:10" ht="13.2">
      <c r="A2949" s="16" t="s">
        <v>1963</v>
      </c>
      <c r="B2949" s="16">
        <v>22192233</v>
      </c>
      <c r="C2949" s="16">
        <v>6403033</v>
      </c>
      <c r="D2949" s="19">
        <v>44340</v>
      </c>
      <c r="E2949" s="16" t="s">
        <v>5878</v>
      </c>
      <c r="F2949" s="16">
        <v>42093406</v>
      </c>
      <c r="G2949" s="16" t="s">
        <v>5877</v>
      </c>
      <c r="H2949" s="17">
        <v>50</v>
      </c>
      <c r="I2949" s="102">
        <v>2</v>
      </c>
      <c r="J2949" s="121"/>
    </row>
    <row r="2950" spans="1:10" ht="13.2">
      <c r="A2950" s="16" t="s">
        <v>1963</v>
      </c>
      <c r="B2950" s="16">
        <v>22192233</v>
      </c>
      <c r="C2950" s="16">
        <v>24964</v>
      </c>
      <c r="D2950" s="19">
        <v>44340</v>
      </c>
      <c r="E2950" s="16" t="s">
        <v>5879</v>
      </c>
      <c r="F2950" s="16">
        <v>68989881</v>
      </c>
      <c r="G2950" s="16" t="s">
        <v>5880</v>
      </c>
      <c r="H2950" s="17">
        <v>100</v>
      </c>
      <c r="I2950" s="102">
        <v>2</v>
      </c>
      <c r="J2950" s="121"/>
    </row>
    <row r="2951" spans="1:10" ht="13.2">
      <c r="A2951" s="16" t="s">
        <v>1963</v>
      </c>
      <c r="B2951" s="16">
        <v>22192233</v>
      </c>
      <c r="C2951" s="16">
        <v>2356859</v>
      </c>
      <c r="D2951" s="19">
        <v>44344</v>
      </c>
      <c r="E2951" s="16" t="s">
        <v>5881</v>
      </c>
      <c r="F2951" s="16">
        <v>2276047</v>
      </c>
      <c r="G2951" s="16" t="s">
        <v>5854</v>
      </c>
      <c r="H2951" s="17">
        <v>223.71</v>
      </c>
      <c r="I2951" s="102">
        <v>2</v>
      </c>
      <c r="J2951" s="121"/>
    </row>
    <row r="2952" spans="1:10" ht="13.2">
      <c r="A2952" s="16" t="s">
        <v>1963</v>
      </c>
      <c r="B2952" s="16">
        <v>22192233</v>
      </c>
      <c r="C2952" s="16">
        <v>2692024861</v>
      </c>
      <c r="D2952" s="19">
        <v>44379</v>
      </c>
      <c r="E2952" s="16" t="s">
        <v>5882</v>
      </c>
      <c r="F2952" s="16">
        <v>15326305</v>
      </c>
      <c r="G2952" s="16" t="s">
        <v>5883</v>
      </c>
      <c r="H2952" s="17">
        <v>274.12</v>
      </c>
      <c r="I2952" s="102">
        <v>2</v>
      </c>
      <c r="J2952" s="121"/>
    </row>
    <row r="2953" spans="1:10" ht="13.2">
      <c r="A2953" s="16" t="s">
        <v>1963</v>
      </c>
      <c r="B2953" s="16">
        <v>22192233</v>
      </c>
      <c r="C2953" s="16" t="s">
        <v>5884</v>
      </c>
      <c r="D2953" s="19">
        <v>44388</v>
      </c>
      <c r="E2953" s="16" t="s">
        <v>5885</v>
      </c>
      <c r="F2953" s="16">
        <v>22021</v>
      </c>
      <c r="G2953" s="16" t="s">
        <v>5886</v>
      </c>
      <c r="H2953" s="17">
        <v>36</v>
      </c>
      <c r="I2953" s="102">
        <v>2</v>
      </c>
      <c r="J2953" s="121"/>
    </row>
    <row r="2954" spans="1:10" ht="20.399999999999999">
      <c r="A2954" s="16" t="s">
        <v>1963</v>
      </c>
      <c r="B2954" s="16">
        <v>22192233</v>
      </c>
      <c r="C2954" s="16">
        <v>3722921001</v>
      </c>
      <c r="D2954" s="19">
        <v>44387</v>
      </c>
      <c r="E2954" s="16" t="s">
        <v>5887</v>
      </c>
      <c r="F2954" s="16">
        <v>3722921</v>
      </c>
      <c r="G2954" s="16" t="s">
        <v>5888</v>
      </c>
      <c r="H2954" s="17">
        <v>70</v>
      </c>
      <c r="I2954" s="102">
        <v>2</v>
      </c>
      <c r="J2954" s="121"/>
    </row>
    <row r="2955" spans="1:10" ht="20.399999999999999">
      <c r="A2955" s="16" t="s">
        <v>1963</v>
      </c>
      <c r="B2955" s="16">
        <v>22192233</v>
      </c>
      <c r="C2955" s="16">
        <v>11131051007</v>
      </c>
      <c r="D2955" s="19">
        <v>44388</v>
      </c>
      <c r="E2955" s="16" t="s">
        <v>5889</v>
      </c>
      <c r="F2955" s="16">
        <v>35914939</v>
      </c>
      <c r="G2955" s="16" t="s">
        <v>5861</v>
      </c>
      <c r="H2955" s="17">
        <v>70</v>
      </c>
      <c r="I2955" s="102">
        <v>2</v>
      </c>
      <c r="J2955" s="121"/>
    </row>
    <row r="2956" spans="1:10" ht="13.2">
      <c r="A2956" s="16" t="s">
        <v>1963</v>
      </c>
      <c r="B2956" s="16">
        <v>22192233</v>
      </c>
      <c r="C2956" s="16">
        <v>61931</v>
      </c>
      <c r="D2956" s="19">
        <v>44416</v>
      </c>
      <c r="E2956" s="16" t="s">
        <v>5890</v>
      </c>
      <c r="F2956" s="16">
        <v>405395518</v>
      </c>
      <c r="G2956" s="16" t="s">
        <v>5891</v>
      </c>
      <c r="H2956" s="17">
        <v>179.9</v>
      </c>
      <c r="I2956" s="102">
        <v>2</v>
      </c>
      <c r="J2956" s="121"/>
    </row>
    <row r="2957" spans="1:10" ht="13.2">
      <c r="A2957" s="16" t="s">
        <v>1963</v>
      </c>
      <c r="B2957" s="16">
        <v>22192233</v>
      </c>
      <c r="C2957" s="16">
        <v>5</v>
      </c>
      <c r="D2957" s="19">
        <v>44420</v>
      </c>
      <c r="E2957" s="16" t="s">
        <v>5892</v>
      </c>
      <c r="F2957" s="16">
        <v>17147191</v>
      </c>
      <c r="G2957" s="16" t="s">
        <v>5893</v>
      </c>
      <c r="H2957" s="17">
        <v>18</v>
      </c>
      <c r="I2957" s="102">
        <v>2</v>
      </c>
      <c r="J2957" s="121"/>
    </row>
    <row r="2958" spans="1:10" ht="13.2">
      <c r="A2958" s="16" t="s">
        <v>1963</v>
      </c>
      <c r="B2958" s="16">
        <v>22192233</v>
      </c>
      <c r="C2958" s="16">
        <v>100084301</v>
      </c>
      <c r="D2958" s="19">
        <v>44324</v>
      </c>
      <c r="E2958" s="16" t="s">
        <v>5894</v>
      </c>
      <c r="F2958" s="16">
        <v>44156979</v>
      </c>
      <c r="G2958" s="16" t="s">
        <v>5895</v>
      </c>
      <c r="H2958" s="17">
        <v>126.8</v>
      </c>
      <c r="I2958" s="102">
        <v>2</v>
      </c>
      <c r="J2958" s="121"/>
    </row>
    <row r="2959" spans="1:10" ht="13.2">
      <c r="A2959" s="16" t="s">
        <v>1963</v>
      </c>
      <c r="B2959" s="16">
        <v>22192233</v>
      </c>
      <c r="C2959" s="16">
        <v>67</v>
      </c>
      <c r="D2959" s="19">
        <v>44427</v>
      </c>
      <c r="E2959" s="16" t="s">
        <v>5892</v>
      </c>
      <c r="F2959" s="16">
        <v>17147191</v>
      </c>
      <c r="G2959" s="16" t="s">
        <v>5893</v>
      </c>
      <c r="H2959" s="17">
        <v>18</v>
      </c>
      <c r="I2959" s="102">
        <v>2</v>
      </c>
      <c r="J2959" s="121"/>
    </row>
    <row r="2960" spans="1:10" ht="20.399999999999999">
      <c r="A2960" s="16" t="s">
        <v>1963</v>
      </c>
      <c r="B2960" s="16">
        <v>22192233</v>
      </c>
      <c r="C2960" s="16">
        <v>19</v>
      </c>
      <c r="D2960" s="19">
        <v>44457</v>
      </c>
      <c r="E2960" s="16" t="s">
        <v>5896</v>
      </c>
      <c r="F2960" s="16">
        <v>3115062</v>
      </c>
      <c r="G2960" s="16" t="s">
        <v>5897</v>
      </c>
      <c r="H2960" s="17">
        <v>36</v>
      </c>
      <c r="I2960" s="102">
        <v>2</v>
      </c>
      <c r="J2960" s="121"/>
    </row>
    <row r="2961" spans="1:10" ht="20.399999999999999">
      <c r="A2961" s="16" t="s">
        <v>1963</v>
      </c>
      <c r="B2961" s="16">
        <v>22192233</v>
      </c>
      <c r="C2961" s="16">
        <v>2101003036</v>
      </c>
      <c r="D2961" s="19">
        <v>44457</v>
      </c>
      <c r="E2961" s="16" t="s">
        <v>5898</v>
      </c>
      <c r="F2961" s="16">
        <v>27478611</v>
      </c>
      <c r="G2961" s="16" t="s">
        <v>5899</v>
      </c>
      <c r="H2961" s="17"/>
      <c r="I2961" s="102">
        <v>2</v>
      </c>
      <c r="J2961" s="121"/>
    </row>
    <row r="2962" spans="1:10" ht="20.399999999999999">
      <c r="A2962" s="16" t="s">
        <v>1963</v>
      </c>
      <c r="B2962" s="16">
        <v>22192233</v>
      </c>
      <c r="C2962" s="16">
        <v>2101003070</v>
      </c>
      <c r="D2962" s="19">
        <v>44458</v>
      </c>
      <c r="E2962" s="16" t="s">
        <v>5900</v>
      </c>
      <c r="F2962" s="16">
        <v>27478611</v>
      </c>
      <c r="G2962" s="16" t="s">
        <v>5901</v>
      </c>
      <c r="H2962" s="17"/>
      <c r="I2962" s="102">
        <v>2</v>
      </c>
      <c r="J2962" s="121"/>
    </row>
    <row r="2963" spans="1:10" ht="20.399999999999999">
      <c r="A2963" s="16" t="s">
        <v>1963</v>
      </c>
      <c r="B2963" s="16">
        <v>22192233</v>
      </c>
      <c r="C2963" s="16">
        <v>27092021</v>
      </c>
      <c r="D2963" s="19">
        <v>44465</v>
      </c>
      <c r="E2963" s="16" t="s">
        <v>5902</v>
      </c>
      <c r="F2963" s="16">
        <v>0</v>
      </c>
      <c r="G2963" s="16" t="s">
        <v>5903</v>
      </c>
      <c r="H2963" s="17">
        <v>36</v>
      </c>
      <c r="I2963" s="102">
        <v>2</v>
      </c>
      <c r="J2963" s="121"/>
    </row>
    <row r="2964" spans="1:10" ht="20.399999999999999">
      <c r="A2964" s="16" t="s">
        <v>1963</v>
      </c>
      <c r="B2964" s="16">
        <v>22192233</v>
      </c>
      <c r="C2964" s="16">
        <v>2692026905</v>
      </c>
      <c r="D2964" s="19">
        <v>44487</v>
      </c>
      <c r="E2964" s="16" t="s">
        <v>5904</v>
      </c>
      <c r="F2964" s="16">
        <v>76829648</v>
      </c>
      <c r="G2964" s="16" t="s">
        <v>5905</v>
      </c>
      <c r="H2964" s="17">
        <v>163.38</v>
      </c>
      <c r="I2964" s="102">
        <v>2</v>
      </c>
      <c r="J2964" s="121"/>
    </row>
    <row r="2965" spans="1:10" ht="20.399999999999999">
      <c r="A2965" s="16" t="s">
        <v>1963</v>
      </c>
      <c r="B2965" s="16">
        <v>22192233</v>
      </c>
      <c r="C2965" s="16">
        <v>1113105245215810</v>
      </c>
      <c r="D2965" s="19">
        <v>44482</v>
      </c>
      <c r="E2965" s="16" t="s">
        <v>5906</v>
      </c>
      <c r="F2965" s="16">
        <v>35914939</v>
      </c>
      <c r="G2965" s="16" t="s">
        <v>5861</v>
      </c>
      <c r="H2965" s="17">
        <v>39</v>
      </c>
      <c r="I2965" s="102">
        <v>2</v>
      </c>
      <c r="J2965" s="121"/>
    </row>
    <row r="2966" spans="1:10" ht="20.399999999999999">
      <c r="A2966" s="16" t="s">
        <v>1963</v>
      </c>
      <c r="B2966" s="16">
        <v>22192233</v>
      </c>
      <c r="C2966" s="16" t="s">
        <v>5907</v>
      </c>
      <c r="D2966" s="19">
        <v>44482</v>
      </c>
      <c r="E2966" s="16" t="s">
        <v>5908</v>
      </c>
      <c r="F2966" s="16">
        <v>5642135962320</v>
      </c>
      <c r="G2966" s="16" t="s">
        <v>5909</v>
      </c>
      <c r="H2966" s="17">
        <v>101.98</v>
      </c>
      <c r="I2966" s="102">
        <v>2</v>
      </c>
      <c r="J2966" s="121"/>
    </row>
    <row r="2967" spans="1:10" ht="20.399999999999999">
      <c r="A2967" s="16" t="s">
        <v>1963</v>
      </c>
      <c r="B2967" s="16">
        <v>22192233</v>
      </c>
      <c r="C2967" s="16">
        <v>7217</v>
      </c>
      <c r="D2967" s="19">
        <v>44485</v>
      </c>
      <c r="E2967" s="16" t="s">
        <v>5910</v>
      </c>
      <c r="F2967" s="16">
        <v>1461474</v>
      </c>
      <c r="G2967" s="16" t="s">
        <v>5911</v>
      </c>
      <c r="H2967" s="17">
        <f>1179.6-671.63</f>
        <v>507.96999999999991</v>
      </c>
      <c r="I2967" s="102">
        <v>2</v>
      </c>
      <c r="J2967" s="121"/>
    </row>
    <row r="2968" spans="1:10" ht="20.399999999999999">
      <c r="A2968" s="16" t="s">
        <v>1963</v>
      </c>
      <c r="B2968" s="16">
        <v>22192233</v>
      </c>
      <c r="C2968" s="16">
        <v>8041</v>
      </c>
      <c r="D2968" s="19">
        <v>44493</v>
      </c>
      <c r="E2968" s="16" t="s">
        <v>5912</v>
      </c>
      <c r="F2968" s="16">
        <v>1461474</v>
      </c>
      <c r="G2968" s="16" t="s">
        <v>5911</v>
      </c>
      <c r="H2968" s="17">
        <v>734.38</v>
      </c>
      <c r="I2968" s="102">
        <v>2</v>
      </c>
      <c r="J2968" s="121"/>
    </row>
    <row r="2969" spans="1:10" ht="20.399999999999999">
      <c r="A2969" s="16" t="s">
        <v>1963</v>
      </c>
      <c r="B2969" s="16">
        <v>22192233</v>
      </c>
      <c r="C2969" s="16">
        <v>8041</v>
      </c>
      <c r="D2969" s="19">
        <v>44500</v>
      </c>
      <c r="E2969" s="16" t="s">
        <v>5913</v>
      </c>
      <c r="F2969" s="16">
        <v>1461474</v>
      </c>
      <c r="G2969" s="16" t="s">
        <v>5911</v>
      </c>
      <c r="H2969" s="17">
        <v>104.53</v>
      </c>
      <c r="I2969" s="102">
        <v>2</v>
      </c>
      <c r="J2969" s="121"/>
    </row>
    <row r="2970" spans="1:10" ht="20.399999999999999">
      <c r="A2970" s="16" t="s">
        <v>1963</v>
      </c>
      <c r="B2970" s="16">
        <v>22192233</v>
      </c>
      <c r="C2970" s="16">
        <v>17102021</v>
      </c>
      <c r="D2970" s="19">
        <v>44486</v>
      </c>
      <c r="E2970" s="16" t="s">
        <v>5914</v>
      </c>
      <c r="F2970" s="16">
        <v>1461474</v>
      </c>
      <c r="G2970" s="16" t="s">
        <v>5911</v>
      </c>
      <c r="H2970" s="17">
        <v>36</v>
      </c>
      <c r="I2970" s="102">
        <v>2</v>
      </c>
      <c r="J2970" s="121"/>
    </row>
    <row r="2971" spans="1:10" ht="20.399999999999999">
      <c r="A2971" s="16" t="s">
        <v>1963</v>
      </c>
      <c r="B2971" s="16">
        <v>22192233</v>
      </c>
      <c r="C2971" s="16">
        <v>20102021</v>
      </c>
      <c r="D2971" s="19">
        <v>44489</v>
      </c>
      <c r="E2971" s="16" t="s">
        <v>5915</v>
      </c>
      <c r="F2971" s="16">
        <v>1461474</v>
      </c>
      <c r="G2971" s="16" t="s">
        <v>5911</v>
      </c>
      <c r="H2971" s="17">
        <v>40</v>
      </c>
      <c r="I2971" s="102">
        <v>2</v>
      </c>
      <c r="J2971" s="121"/>
    </row>
    <row r="2972" spans="1:10" ht="20.399999999999999">
      <c r="A2972" s="16" t="s">
        <v>1963</v>
      </c>
      <c r="B2972" s="16">
        <v>22192233</v>
      </c>
      <c r="C2972" s="16">
        <v>24102021</v>
      </c>
      <c r="D2972" s="19">
        <v>44493</v>
      </c>
      <c r="E2972" s="16" t="s">
        <v>5916</v>
      </c>
      <c r="F2972" s="16">
        <v>1461474</v>
      </c>
      <c r="G2972" s="16" t="s">
        <v>5911</v>
      </c>
      <c r="H2972" s="17">
        <v>36</v>
      </c>
      <c r="I2972" s="102">
        <v>2</v>
      </c>
      <c r="J2972" s="121"/>
    </row>
    <row r="2973" spans="1:10" ht="20.399999999999999">
      <c r="A2973" s="16" t="s">
        <v>1963</v>
      </c>
      <c r="B2973" s="16">
        <v>22192233</v>
      </c>
      <c r="C2973" s="16">
        <v>44495</v>
      </c>
      <c r="D2973" s="19">
        <v>44495</v>
      </c>
      <c r="E2973" s="16" t="s">
        <v>5917</v>
      </c>
      <c r="F2973" s="16">
        <v>1461474</v>
      </c>
      <c r="G2973" s="16" t="s">
        <v>5911</v>
      </c>
      <c r="H2973" s="17">
        <v>40</v>
      </c>
      <c r="I2973" s="102">
        <v>2</v>
      </c>
      <c r="J2973" s="121"/>
    </row>
    <row r="2974" spans="1:10" ht="20.399999999999999">
      <c r="A2974" s="16" t="s">
        <v>1963</v>
      </c>
      <c r="B2974" s="16">
        <v>22192233</v>
      </c>
      <c r="C2974" s="16">
        <v>31102021</v>
      </c>
      <c r="D2974" s="19">
        <v>44500</v>
      </c>
      <c r="E2974" s="16" t="s">
        <v>5918</v>
      </c>
      <c r="F2974" s="16">
        <v>1461474</v>
      </c>
      <c r="G2974" s="16" t="s">
        <v>5911</v>
      </c>
      <c r="H2974" s="17">
        <v>36</v>
      </c>
      <c r="I2974" s="102">
        <v>2</v>
      </c>
      <c r="J2974" s="121"/>
    </row>
    <row r="2975" spans="1:10" ht="13.2">
      <c r="A2975" s="16" t="s">
        <v>1963</v>
      </c>
      <c r="B2975" s="16">
        <v>22192233</v>
      </c>
      <c r="C2975" s="16">
        <v>44496</v>
      </c>
      <c r="D2975" s="19">
        <v>44496</v>
      </c>
      <c r="E2975" s="16" t="s">
        <v>5919</v>
      </c>
      <c r="F2975" s="16">
        <v>1461474</v>
      </c>
      <c r="G2975" s="16" t="s">
        <v>5911</v>
      </c>
      <c r="H2975" s="17">
        <v>90</v>
      </c>
      <c r="I2975" s="102">
        <v>2</v>
      </c>
      <c r="J2975" s="121"/>
    </row>
    <row r="2976" spans="1:10" ht="20.399999999999999">
      <c r="A2976" s="16" t="s">
        <v>1963</v>
      </c>
      <c r="B2976" s="16">
        <v>22192234</v>
      </c>
      <c r="C2976" s="16" t="s">
        <v>5920</v>
      </c>
      <c r="D2976" s="19">
        <v>44208</v>
      </c>
      <c r="E2976" s="16" t="s">
        <v>5921</v>
      </c>
      <c r="F2976" s="16">
        <v>14419963</v>
      </c>
      <c r="G2976" s="16" t="s">
        <v>5922</v>
      </c>
      <c r="H2976" s="17">
        <v>286.89999999999998</v>
      </c>
      <c r="I2976" s="102">
        <v>2</v>
      </c>
      <c r="J2976" s="121"/>
    </row>
    <row r="2977" spans="1:10" ht="13.2">
      <c r="A2977" s="16" t="s">
        <v>1963</v>
      </c>
      <c r="B2977" s="16">
        <v>22192234</v>
      </c>
      <c r="C2977" s="16">
        <v>1212021</v>
      </c>
      <c r="D2977" s="19">
        <v>44208</v>
      </c>
      <c r="E2977" s="16" t="s">
        <v>5923</v>
      </c>
      <c r="F2977" s="16">
        <v>0</v>
      </c>
      <c r="G2977" s="16" t="s">
        <v>5924</v>
      </c>
      <c r="H2977" s="17">
        <v>20.79</v>
      </c>
      <c r="I2977" s="102">
        <v>2</v>
      </c>
      <c r="J2977" s="121"/>
    </row>
    <row r="2978" spans="1:10" ht="20.399999999999999">
      <c r="A2978" s="16" t="s">
        <v>1963</v>
      </c>
      <c r="B2978" s="16">
        <v>22192234</v>
      </c>
      <c r="C2978" s="16">
        <v>2101002</v>
      </c>
      <c r="D2978" s="19">
        <v>44210</v>
      </c>
      <c r="E2978" s="16" t="s">
        <v>5925</v>
      </c>
      <c r="F2978" s="16">
        <v>0</v>
      </c>
      <c r="G2978" s="16" t="s">
        <v>5926</v>
      </c>
      <c r="H2978" s="17">
        <v>274</v>
      </c>
      <c r="I2978" s="102">
        <v>2</v>
      </c>
      <c r="J2978" s="121"/>
    </row>
    <row r="2979" spans="1:10" ht="13.2">
      <c r="A2979" s="16" t="s">
        <v>1963</v>
      </c>
      <c r="B2979" s="16">
        <v>22192234</v>
      </c>
      <c r="C2979" s="16">
        <v>13</v>
      </c>
      <c r="D2979" s="19">
        <v>44228</v>
      </c>
      <c r="E2979" s="16" t="s">
        <v>5927</v>
      </c>
      <c r="F2979" s="16">
        <v>44156979</v>
      </c>
      <c r="G2979" s="16" t="s">
        <v>5928</v>
      </c>
      <c r="H2979" s="17">
        <v>5.9</v>
      </c>
      <c r="I2979" s="102">
        <v>2</v>
      </c>
      <c r="J2979" s="121"/>
    </row>
    <row r="2980" spans="1:10" ht="13.2">
      <c r="A2980" s="16" t="s">
        <v>1963</v>
      </c>
      <c r="B2980" s="16">
        <v>22192234</v>
      </c>
      <c r="C2980" s="16">
        <v>21021322</v>
      </c>
      <c r="D2980" s="19">
        <v>44244</v>
      </c>
      <c r="E2980" s="16" t="s">
        <v>5929</v>
      </c>
      <c r="F2980" s="16">
        <v>47453362</v>
      </c>
      <c r="G2980" s="16" t="s">
        <v>5930</v>
      </c>
      <c r="H2980" s="17">
        <v>46.7</v>
      </c>
      <c r="I2980" s="102">
        <v>2</v>
      </c>
      <c r="J2980" s="121"/>
    </row>
    <row r="2981" spans="1:10" ht="20.399999999999999">
      <c r="A2981" s="16" t="s">
        <v>1963</v>
      </c>
      <c r="B2981" s="16">
        <v>22192234</v>
      </c>
      <c r="C2981" s="16">
        <v>2598</v>
      </c>
      <c r="D2981" s="19">
        <v>44231</v>
      </c>
      <c r="E2981" s="16" t="s">
        <v>5931</v>
      </c>
      <c r="F2981" s="16">
        <v>403021</v>
      </c>
      <c r="G2981" s="16" t="s">
        <v>5932</v>
      </c>
      <c r="H2981" s="17">
        <f>266.5-227.29</f>
        <v>39.210000000000008</v>
      </c>
      <c r="I2981" s="102">
        <v>2</v>
      </c>
      <c r="J2981" s="121"/>
    </row>
    <row r="2982" spans="1:10" ht="13.2">
      <c r="A2982" s="16" t="s">
        <v>1963</v>
      </c>
      <c r="B2982" s="16">
        <v>22192234</v>
      </c>
      <c r="C2982" s="16">
        <v>12221</v>
      </c>
      <c r="D2982" s="19">
        <v>44251</v>
      </c>
      <c r="E2982" s="16" t="s">
        <v>5933</v>
      </c>
      <c r="F2982" s="16">
        <v>14419963</v>
      </c>
      <c r="G2982" s="16" t="s">
        <v>4457</v>
      </c>
      <c r="H2982" s="17">
        <v>91</v>
      </c>
      <c r="I2982" s="102">
        <v>2</v>
      </c>
      <c r="J2982" s="121"/>
    </row>
    <row r="2983" spans="1:10" ht="13.2">
      <c r="A2983" s="16" t="s">
        <v>1963</v>
      </c>
      <c r="B2983" s="16">
        <v>22192234</v>
      </c>
      <c r="C2983" s="16">
        <v>369</v>
      </c>
      <c r="D2983" s="19">
        <v>44244</v>
      </c>
      <c r="E2983" s="16" t="s">
        <v>5934</v>
      </c>
      <c r="F2983" s="16">
        <v>36047783</v>
      </c>
      <c r="G2983" s="16" t="s">
        <v>5935</v>
      </c>
      <c r="H2983" s="17">
        <v>70</v>
      </c>
      <c r="I2983" s="102">
        <v>2</v>
      </c>
      <c r="J2983" s="121"/>
    </row>
    <row r="2984" spans="1:10" ht="20.399999999999999">
      <c r="A2984" s="16" t="s">
        <v>1963</v>
      </c>
      <c r="B2984" s="16">
        <v>22192234</v>
      </c>
      <c r="C2984" s="16">
        <v>2101022</v>
      </c>
      <c r="D2984" s="19">
        <v>44245</v>
      </c>
      <c r="E2984" s="16" t="s">
        <v>5936</v>
      </c>
      <c r="F2984" s="16">
        <v>44513135</v>
      </c>
      <c r="G2984" s="16" t="s">
        <v>5937</v>
      </c>
      <c r="H2984" s="17">
        <v>236</v>
      </c>
      <c r="I2984" s="102">
        <v>2</v>
      </c>
      <c r="J2984" s="121"/>
    </row>
    <row r="2985" spans="1:10" ht="20.399999999999999">
      <c r="A2985" s="16" t="s">
        <v>1963</v>
      </c>
      <c r="B2985" s="16">
        <v>22192234</v>
      </c>
      <c r="C2985" s="16" t="s">
        <v>5938</v>
      </c>
      <c r="D2985" s="19">
        <v>44245</v>
      </c>
      <c r="E2985" s="16" t="s">
        <v>5939</v>
      </c>
      <c r="F2985" s="16">
        <v>10767731</v>
      </c>
      <c r="G2985" s="16" t="s">
        <v>5940</v>
      </c>
      <c r="H2985" s="17">
        <v>118.7</v>
      </c>
      <c r="I2985" s="102">
        <v>2</v>
      </c>
      <c r="J2985" s="121"/>
    </row>
    <row r="2986" spans="1:10" ht="20.399999999999999">
      <c r="A2986" s="16" t="s">
        <v>1963</v>
      </c>
      <c r="B2986" s="16">
        <v>22192234</v>
      </c>
      <c r="C2986" s="16" t="s">
        <v>5941</v>
      </c>
      <c r="D2986" s="19">
        <v>44251</v>
      </c>
      <c r="E2986" s="16" t="s">
        <v>5942</v>
      </c>
      <c r="F2986" s="16">
        <v>10767731</v>
      </c>
      <c r="G2986" s="16" t="s">
        <v>5940</v>
      </c>
      <c r="H2986" s="17">
        <v>17.5</v>
      </c>
      <c r="I2986" s="102">
        <v>2</v>
      </c>
      <c r="J2986" s="121"/>
    </row>
    <row r="2987" spans="1:10" ht="20.399999999999999">
      <c r="A2987" s="16" t="s">
        <v>1963</v>
      </c>
      <c r="B2987" s="16">
        <v>22192234</v>
      </c>
      <c r="C2987" s="16" t="s">
        <v>5943</v>
      </c>
      <c r="D2987" s="19">
        <v>44252</v>
      </c>
      <c r="E2987" s="16" t="s">
        <v>5944</v>
      </c>
      <c r="F2987" s="16">
        <v>10767731</v>
      </c>
      <c r="G2987" s="16" t="s">
        <v>5940</v>
      </c>
      <c r="H2987" s="17">
        <v>17.5</v>
      </c>
      <c r="I2987" s="102">
        <v>2</v>
      </c>
      <c r="J2987" s="121"/>
    </row>
    <row r="2988" spans="1:10" ht="20.399999999999999">
      <c r="A2988" s="16" t="s">
        <v>1963</v>
      </c>
      <c r="B2988" s="16">
        <v>22192234</v>
      </c>
      <c r="C2988" s="16">
        <v>15552059</v>
      </c>
      <c r="D2988" s="19">
        <v>44230</v>
      </c>
      <c r="E2988" s="16" t="s">
        <v>5945</v>
      </c>
      <c r="F2988" s="16">
        <v>906115</v>
      </c>
      <c r="G2988" s="16" t="s">
        <v>5946</v>
      </c>
      <c r="H2988" s="17">
        <v>44</v>
      </c>
      <c r="I2988" s="102">
        <v>2</v>
      </c>
      <c r="J2988" s="121"/>
    </row>
    <row r="2989" spans="1:10" ht="20.399999999999999">
      <c r="A2989" s="16" t="s">
        <v>1963</v>
      </c>
      <c r="B2989" s="16">
        <v>22192234</v>
      </c>
      <c r="C2989" s="16" t="s">
        <v>5947</v>
      </c>
      <c r="D2989" s="19">
        <v>44268</v>
      </c>
      <c r="E2989" s="16" t="s">
        <v>5948</v>
      </c>
      <c r="F2989" s="16">
        <v>23070767</v>
      </c>
      <c r="G2989" s="16" t="s">
        <v>5949</v>
      </c>
      <c r="H2989" s="17">
        <v>80.62</v>
      </c>
      <c r="I2989" s="102">
        <v>2</v>
      </c>
      <c r="J2989" s="121"/>
    </row>
    <row r="2990" spans="1:10" ht="20.399999999999999">
      <c r="A2990" s="16" t="s">
        <v>1963</v>
      </c>
      <c r="B2990" s="16">
        <v>22192234</v>
      </c>
      <c r="C2990" s="16" t="s">
        <v>5950</v>
      </c>
      <c r="D2990" s="19">
        <v>44289</v>
      </c>
      <c r="E2990" s="16" t="s">
        <v>5951</v>
      </c>
      <c r="F2990" s="16">
        <v>23070767</v>
      </c>
      <c r="G2990" s="16" t="s">
        <v>5949</v>
      </c>
      <c r="H2990" s="17">
        <v>74.36</v>
      </c>
      <c r="I2990" s="102">
        <v>2</v>
      </c>
      <c r="J2990" s="121"/>
    </row>
    <row r="2991" spans="1:10" ht="20.399999999999999">
      <c r="A2991" s="16" t="s">
        <v>1963</v>
      </c>
      <c r="B2991" s="16">
        <v>22192234</v>
      </c>
      <c r="C2991" s="16" t="s">
        <v>5952</v>
      </c>
      <c r="D2991" s="19">
        <v>44295</v>
      </c>
      <c r="E2991" s="16" t="s">
        <v>5953</v>
      </c>
      <c r="F2991" s="16">
        <v>23070767</v>
      </c>
      <c r="G2991" s="16" t="s">
        <v>5954</v>
      </c>
      <c r="H2991" s="17">
        <v>90.86</v>
      </c>
      <c r="I2991" s="102">
        <v>2</v>
      </c>
      <c r="J2991" s="121"/>
    </row>
    <row r="2992" spans="1:10" ht="13.2">
      <c r="A2992" s="16" t="s">
        <v>1963</v>
      </c>
      <c r="B2992" s="16">
        <v>22192234</v>
      </c>
      <c r="C2992" s="16">
        <v>22321</v>
      </c>
      <c r="D2992" s="19">
        <v>44301</v>
      </c>
      <c r="E2992" s="16" t="s">
        <v>5955</v>
      </c>
      <c r="F2992" s="16">
        <v>14419963</v>
      </c>
      <c r="G2992" s="16" t="s">
        <v>4457</v>
      </c>
      <c r="H2992" s="17">
        <f>244.7-227.29</f>
        <v>17.409999999999997</v>
      </c>
      <c r="I2992" s="102">
        <v>2</v>
      </c>
      <c r="J2992" s="121"/>
    </row>
    <row r="2993" spans="1:10" ht="13.2">
      <c r="A2993" s="16" t="s">
        <v>1963</v>
      </c>
      <c r="B2993" s="16">
        <v>22192234</v>
      </c>
      <c r="C2993" s="16">
        <v>10091225</v>
      </c>
      <c r="D2993" s="19">
        <v>44307</v>
      </c>
      <c r="E2993" s="16" t="s">
        <v>5956</v>
      </c>
      <c r="F2993" s="16">
        <v>10091225</v>
      </c>
      <c r="G2993" s="16" t="s">
        <v>5957</v>
      </c>
      <c r="H2993" s="17">
        <v>33.950000000000003</v>
      </c>
      <c r="I2993" s="102">
        <v>2</v>
      </c>
      <c r="J2993" s="121"/>
    </row>
    <row r="2994" spans="1:10" ht="13.2">
      <c r="A2994" s="16" t="s">
        <v>1963</v>
      </c>
      <c r="B2994" s="16">
        <v>22192234</v>
      </c>
      <c r="C2994" s="16">
        <v>103</v>
      </c>
      <c r="D2994" s="19">
        <v>44301</v>
      </c>
      <c r="E2994" s="16" t="s">
        <v>5958</v>
      </c>
      <c r="F2994" s="16">
        <v>36047783</v>
      </c>
      <c r="G2994" s="16" t="s">
        <v>5959</v>
      </c>
      <c r="H2994" s="17">
        <v>70</v>
      </c>
      <c r="I2994" s="102">
        <v>2</v>
      </c>
      <c r="J2994" s="121"/>
    </row>
    <row r="2995" spans="1:10" ht="13.2">
      <c r="A2995" s="16" t="s">
        <v>1963</v>
      </c>
      <c r="B2995" s="16">
        <v>22192234</v>
      </c>
      <c r="C2995" s="16"/>
      <c r="D2995" s="19"/>
      <c r="E2995" s="16"/>
      <c r="F2995" s="16"/>
      <c r="G2995" s="16"/>
      <c r="H2995" s="17"/>
      <c r="I2995" s="102">
        <v>2</v>
      </c>
      <c r="J2995" s="121"/>
    </row>
    <row r="2996" spans="1:10" ht="20.399999999999999">
      <c r="A2996" s="16" t="s">
        <v>1963</v>
      </c>
      <c r="B2996" s="16">
        <v>22192234</v>
      </c>
      <c r="C2996" s="16">
        <v>1942021</v>
      </c>
      <c r="D2996" s="19">
        <v>44305</v>
      </c>
      <c r="E2996" s="16" t="s">
        <v>5960</v>
      </c>
      <c r="F2996" s="16">
        <v>0</v>
      </c>
      <c r="G2996" s="16" t="s">
        <v>5961</v>
      </c>
      <c r="H2996" s="17">
        <v>45</v>
      </c>
      <c r="I2996" s="102">
        <v>2</v>
      </c>
      <c r="J2996" s="121"/>
    </row>
    <row r="2997" spans="1:10" ht="20.399999999999999">
      <c r="A2997" s="16" t="s">
        <v>1963</v>
      </c>
      <c r="B2997" s="16">
        <v>22192234</v>
      </c>
      <c r="C2997" s="16">
        <v>2642021</v>
      </c>
      <c r="D2997" s="19">
        <v>44312</v>
      </c>
      <c r="E2997" s="16" t="s">
        <v>5962</v>
      </c>
      <c r="F2997" s="16">
        <v>0</v>
      </c>
      <c r="G2997" s="16" t="s">
        <v>5963</v>
      </c>
      <c r="H2997" s="17">
        <v>45</v>
      </c>
      <c r="I2997" s="102">
        <v>2</v>
      </c>
      <c r="J2997" s="121"/>
    </row>
    <row r="2998" spans="1:10" ht="20.399999999999999">
      <c r="A2998" s="16" t="s">
        <v>1963</v>
      </c>
      <c r="B2998" s="16">
        <v>22192234</v>
      </c>
      <c r="C2998" s="16">
        <v>176</v>
      </c>
      <c r="D2998" s="19">
        <v>44253</v>
      </c>
      <c r="E2998" s="16" t="s">
        <v>5964</v>
      </c>
      <c r="F2998" s="16">
        <v>10520953</v>
      </c>
      <c r="G2998" s="16" t="s">
        <v>5965</v>
      </c>
      <c r="H2998" s="17">
        <v>7.6</v>
      </c>
      <c r="I2998" s="102">
        <v>2</v>
      </c>
      <c r="J2998" s="121"/>
    </row>
    <row r="2999" spans="1:10" ht="20.399999999999999">
      <c r="A2999" s="16" t="s">
        <v>1963</v>
      </c>
      <c r="B2999" s="16">
        <v>22192234</v>
      </c>
      <c r="C2999" s="16">
        <v>32422</v>
      </c>
      <c r="D2999" s="19">
        <v>44258</v>
      </c>
      <c r="E2999" s="16" t="s">
        <v>5966</v>
      </c>
      <c r="F2999" s="16">
        <v>0</v>
      </c>
      <c r="G2999" s="16" t="s">
        <v>5967</v>
      </c>
      <c r="H2999" s="17">
        <v>3.91</v>
      </c>
      <c r="I2999" s="102">
        <v>2</v>
      </c>
      <c r="J2999" s="121"/>
    </row>
    <row r="3000" spans="1:10" ht="13.2">
      <c r="A3000" s="16" t="s">
        <v>1963</v>
      </c>
      <c r="B3000" s="16">
        <v>22192234</v>
      </c>
      <c r="C3000" s="16">
        <v>9521</v>
      </c>
      <c r="D3000" s="19">
        <v>44325</v>
      </c>
      <c r="E3000" s="16" t="s">
        <v>5968</v>
      </c>
      <c r="F3000" s="16">
        <v>0</v>
      </c>
      <c r="G3000" s="16" t="s">
        <v>5969</v>
      </c>
      <c r="H3000" s="17">
        <v>42</v>
      </c>
      <c r="I3000" s="102">
        <v>2</v>
      </c>
      <c r="J3000" s="121"/>
    </row>
    <row r="3001" spans="1:10" ht="20.399999999999999">
      <c r="A3001" s="16" t="s">
        <v>1963</v>
      </c>
      <c r="B3001" s="16">
        <v>22192234</v>
      </c>
      <c r="C3001" s="16" t="s">
        <v>5970</v>
      </c>
      <c r="D3001" s="19">
        <v>44328</v>
      </c>
      <c r="E3001" s="16" t="s">
        <v>5971</v>
      </c>
      <c r="F3001" s="16">
        <v>102503324</v>
      </c>
      <c r="G3001" s="16" t="s">
        <v>5972</v>
      </c>
      <c r="H3001" s="17">
        <v>30.73</v>
      </c>
      <c r="I3001" s="102">
        <v>2</v>
      </c>
      <c r="J3001" s="121"/>
    </row>
    <row r="3002" spans="1:10" ht="20.399999999999999">
      <c r="A3002" s="16" t="s">
        <v>1963</v>
      </c>
      <c r="B3002" s="16">
        <v>22192234</v>
      </c>
      <c r="C3002" s="16">
        <v>2021020</v>
      </c>
      <c r="D3002" s="19">
        <v>44331</v>
      </c>
      <c r="E3002" s="16" t="s">
        <v>5973</v>
      </c>
      <c r="F3002" s="16">
        <v>52486150</v>
      </c>
      <c r="G3002" s="16" t="s">
        <v>5974</v>
      </c>
      <c r="H3002" s="17">
        <v>21</v>
      </c>
      <c r="I3002" s="102">
        <v>2</v>
      </c>
      <c r="J3002" s="121"/>
    </row>
    <row r="3003" spans="1:10" ht="13.2">
      <c r="A3003" s="16" t="s">
        <v>1963</v>
      </c>
      <c r="B3003" s="16">
        <v>22192234</v>
      </c>
      <c r="C3003" s="16">
        <v>36521</v>
      </c>
      <c r="D3003" s="19">
        <v>44330</v>
      </c>
      <c r="E3003" s="16" t="s">
        <v>5975</v>
      </c>
      <c r="F3003" s="16">
        <v>14419963</v>
      </c>
      <c r="G3003" s="16" t="s">
        <v>5976</v>
      </c>
      <c r="H3003" s="17">
        <v>67.099999999999994</v>
      </c>
      <c r="I3003" s="102">
        <v>2</v>
      </c>
      <c r="J3003" s="121"/>
    </row>
    <row r="3004" spans="1:10" ht="20.399999999999999">
      <c r="A3004" s="16" t="s">
        <v>1963</v>
      </c>
      <c r="B3004" s="16">
        <v>22192234</v>
      </c>
      <c r="C3004" s="16">
        <v>202146</v>
      </c>
      <c r="D3004" s="19">
        <v>44337</v>
      </c>
      <c r="E3004" s="16" t="s">
        <v>5977</v>
      </c>
      <c r="F3004" s="16">
        <v>73267094</v>
      </c>
      <c r="G3004" s="16" t="s">
        <v>5978</v>
      </c>
      <c r="H3004" s="17">
        <v>134.4</v>
      </c>
      <c r="I3004" s="102">
        <v>2</v>
      </c>
      <c r="J3004" s="121"/>
    </row>
    <row r="3005" spans="1:10" ht="13.2">
      <c r="A3005" s="16" t="s">
        <v>1963</v>
      </c>
      <c r="B3005" s="16">
        <v>22192234</v>
      </c>
      <c r="C3005" s="16">
        <v>6229793</v>
      </c>
      <c r="D3005" s="19">
        <v>44335</v>
      </c>
      <c r="E3005" s="16" t="s">
        <v>5979</v>
      </c>
      <c r="F3005" s="16">
        <v>6229798</v>
      </c>
      <c r="G3005" s="16" t="s">
        <v>5969</v>
      </c>
      <c r="H3005" s="17">
        <v>52</v>
      </c>
      <c r="I3005" s="102">
        <v>2</v>
      </c>
      <c r="J3005" s="121"/>
    </row>
    <row r="3006" spans="1:10" ht="13.2">
      <c r="A3006" s="16" t="s">
        <v>1963</v>
      </c>
      <c r="B3006" s="16">
        <v>22192234</v>
      </c>
      <c r="C3006" s="16"/>
      <c r="D3006" s="19"/>
      <c r="E3006" s="16"/>
      <c r="F3006" s="16"/>
      <c r="G3006" s="16"/>
      <c r="H3006" s="17"/>
      <c r="I3006" s="102">
        <v>2</v>
      </c>
      <c r="J3006" s="121"/>
    </row>
    <row r="3007" spans="1:10" ht="13.2">
      <c r="A3007" s="16" t="s">
        <v>1963</v>
      </c>
      <c r="B3007" s="16">
        <v>22192234</v>
      </c>
      <c r="C3007" s="16">
        <v>41521</v>
      </c>
      <c r="D3007" s="19">
        <v>44342</v>
      </c>
      <c r="E3007" s="16" t="s">
        <v>5980</v>
      </c>
      <c r="F3007" s="16">
        <v>14419963</v>
      </c>
      <c r="G3007" s="16" t="s">
        <v>5976</v>
      </c>
      <c r="H3007" s="17">
        <v>99.7</v>
      </c>
      <c r="I3007" s="102">
        <v>2</v>
      </c>
      <c r="J3007" s="121"/>
    </row>
    <row r="3008" spans="1:10" ht="13.2">
      <c r="A3008" s="16" t="s">
        <v>1963</v>
      </c>
      <c r="B3008" s="16">
        <v>22192234</v>
      </c>
      <c r="C3008" s="16">
        <v>807588941</v>
      </c>
      <c r="D3008" s="19">
        <v>44343</v>
      </c>
      <c r="E3008" s="16" t="s">
        <v>5981</v>
      </c>
      <c r="F3008" s="16">
        <v>47453362</v>
      </c>
      <c r="G3008" s="16" t="s">
        <v>5982</v>
      </c>
      <c r="H3008" s="17">
        <v>75.040000000000006</v>
      </c>
      <c r="I3008" s="102">
        <v>2</v>
      </c>
      <c r="J3008" s="121"/>
    </row>
    <row r="3009" spans="1:10" ht="20.399999999999999">
      <c r="A3009" s="16" t="s">
        <v>1963</v>
      </c>
      <c r="B3009" s="16">
        <v>22192234</v>
      </c>
      <c r="C3009" s="16" t="s">
        <v>5983</v>
      </c>
      <c r="D3009" s="19">
        <v>44349</v>
      </c>
      <c r="E3009" s="16" t="s">
        <v>5984</v>
      </c>
      <c r="F3009" s="16">
        <v>43846700</v>
      </c>
      <c r="G3009" s="16" t="s">
        <v>5985</v>
      </c>
      <c r="H3009" s="17">
        <v>102</v>
      </c>
      <c r="I3009" s="102">
        <v>2</v>
      </c>
      <c r="J3009" s="121"/>
    </row>
    <row r="3010" spans="1:10" ht="13.2">
      <c r="A3010" s="16" t="s">
        <v>1963</v>
      </c>
      <c r="B3010" s="16">
        <v>22192234</v>
      </c>
      <c r="C3010" s="16">
        <v>10103716</v>
      </c>
      <c r="D3010" s="19">
        <v>44355</v>
      </c>
      <c r="E3010" s="16" t="s">
        <v>5986</v>
      </c>
      <c r="F3010" s="16">
        <v>0</v>
      </c>
      <c r="G3010" s="16" t="s">
        <v>5987</v>
      </c>
      <c r="H3010" s="17">
        <v>54.82</v>
      </c>
      <c r="I3010" s="102">
        <v>2</v>
      </c>
      <c r="J3010" s="121"/>
    </row>
    <row r="3011" spans="1:10" ht="20.399999999999999">
      <c r="A3011" s="16" t="s">
        <v>1963</v>
      </c>
      <c r="B3011" s="16">
        <v>22192234</v>
      </c>
      <c r="C3011" s="16" t="s">
        <v>5988</v>
      </c>
      <c r="D3011" s="19">
        <v>44364</v>
      </c>
      <c r="E3011" s="16" t="s">
        <v>5989</v>
      </c>
      <c r="F3011" s="16">
        <v>43530958</v>
      </c>
      <c r="G3011" s="16" t="s">
        <v>5990</v>
      </c>
      <c r="H3011" s="17">
        <v>84</v>
      </c>
      <c r="I3011" s="102">
        <v>2</v>
      </c>
      <c r="J3011" s="121"/>
    </row>
    <row r="3012" spans="1:10" ht="13.2">
      <c r="A3012" s="16" t="s">
        <v>1963</v>
      </c>
      <c r="B3012" s="16">
        <v>22192234</v>
      </c>
      <c r="C3012" s="16">
        <v>49</v>
      </c>
      <c r="D3012" s="19">
        <v>44369</v>
      </c>
      <c r="E3012" s="16" t="s">
        <v>5991</v>
      </c>
      <c r="F3012" s="16">
        <v>17149461</v>
      </c>
      <c r="G3012" s="16" t="s">
        <v>5992</v>
      </c>
      <c r="H3012" s="17">
        <v>20</v>
      </c>
      <c r="I3012" s="102">
        <v>2</v>
      </c>
      <c r="J3012" s="121"/>
    </row>
    <row r="3013" spans="1:10" ht="13.2">
      <c r="A3013" s="16" t="s">
        <v>1963</v>
      </c>
      <c r="B3013" s="16">
        <v>22192234</v>
      </c>
      <c r="C3013" s="16">
        <v>14621</v>
      </c>
      <c r="D3013" s="19">
        <v>44361</v>
      </c>
      <c r="E3013" s="16" t="s">
        <v>5993</v>
      </c>
      <c r="F3013" s="16">
        <v>42027977</v>
      </c>
      <c r="G3013" s="16" t="s">
        <v>2171</v>
      </c>
      <c r="H3013" s="17">
        <v>25</v>
      </c>
      <c r="I3013" s="102">
        <v>2</v>
      </c>
      <c r="J3013" s="121"/>
    </row>
    <row r="3014" spans="1:10" ht="20.399999999999999">
      <c r="A3014" s="16" t="s">
        <v>1963</v>
      </c>
      <c r="B3014" s="16">
        <v>22192234</v>
      </c>
      <c r="C3014" s="16">
        <v>10</v>
      </c>
      <c r="D3014" s="19">
        <v>44370</v>
      </c>
      <c r="E3014" s="16" t="s">
        <v>5994</v>
      </c>
      <c r="F3014" s="16">
        <v>36495611</v>
      </c>
      <c r="G3014" s="16" t="s">
        <v>5995</v>
      </c>
      <c r="H3014" s="17">
        <v>50</v>
      </c>
      <c r="I3014" s="102">
        <v>2</v>
      </c>
      <c r="J3014" s="121"/>
    </row>
    <row r="3015" spans="1:10" ht="20.399999999999999">
      <c r="A3015" s="16" t="s">
        <v>1963</v>
      </c>
      <c r="B3015" s="16">
        <v>22192234</v>
      </c>
      <c r="C3015" s="16">
        <v>5100</v>
      </c>
      <c r="D3015" s="19">
        <v>44380</v>
      </c>
      <c r="E3015" s="16" t="s">
        <v>5996</v>
      </c>
      <c r="F3015" s="16">
        <v>52598969</v>
      </c>
      <c r="G3015" s="16" t="s">
        <v>5997</v>
      </c>
      <c r="H3015" s="17">
        <v>53.4</v>
      </c>
      <c r="I3015" s="102">
        <v>2</v>
      </c>
      <c r="J3015" s="121"/>
    </row>
    <row r="3016" spans="1:10" ht="13.2">
      <c r="A3016" s="16" t="s">
        <v>1963</v>
      </c>
      <c r="B3016" s="16">
        <v>22192234</v>
      </c>
      <c r="C3016" s="16">
        <v>1272021</v>
      </c>
      <c r="D3016" s="19">
        <v>44389</v>
      </c>
      <c r="E3016" s="16" t="s">
        <v>5998</v>
      </c>
      <c r="F3016" s="16">
        <v>26673827</v>
      </c>
      <c r="G3016" s="16" t="s">
        <v>5969</v>
      </c>
      <c r="H3016" s="17">
        <v>44</v>
      </c>
      <c r="I3016" s="102">
        <v>2</v>
      </c>
      <c r="J3016" s="121"/>
    </row>
    <row r="3017" spans="1:10" ht="20.399999999999999">
      <c r="A3017" s="16" t="s">
        <v>1963</v>
      </c>
      <c r="B3017" s="16">
        <v>22192234</v>
      </c>
      <c r="C3017" s="16">
        <v>20215101</v>
      </c>
      <c r="D3017" s="19">
        <v>44388</v>
      </c>
      <c r="E3017" s="16" t="s">
        <v>5999</v>
      </c>
      <c r="F3017" s="16">
        <v>25376608</v>
      </c>
      <c r="G3017" s="16" t="s">
        <v>6000</v>
      </c>
      <c r="H3017" s="17">
        <v>165.7</v>
      </c>
      <c r="I3017" s="102">
        <v>2</v>
      </c>
      <c r="J3017" s="121"/>
    </row>
    <row r="3018" spans="1:10" ht="13.2">
      <c r="A3018" s="16" t="s">
        <v>1963</v>
      </c>
      <c r="B3018" s="16">
        <v>22192234</v>
      </c>
      <c r="C3018" s="16">
        <v>310721</v>
      </c>
      <c r="D3018" s="19">
        <v>44403</v>
      </c>
      <c r="E3018" s="16" t="s">
        <v>6001</v>
      </c>
      <c r="F3018" s="16">
        <v>18046924</v>
      </c>
      <c r="G3018" s="16" t="s">
        <v>6002</v>
      </c>
      <c r="H3018" s="17">
        <v>25</v>
      </c>
      <c r="I3018" s="102">
        <v>2</v>
      </c>
      <c r="J3018" s="121"/>
    </row>
    <row r="3019" spans="1:10" ht="20.399999999999999">
      <c r="A3019" s="16" t="s">
        <v>1963</v>
      </c>
      <c r="B3019" s="16">
        <v>22192234</v>
      </c>
      <c r="C3019" s="16">
        <v>1862</v>
      </c>
      <c r="D3019" s="19">
        <v>44402</v>
      </c>
      <c r="E3019" s="16" t="s">
        <v>6003</v>
      </c>
      <c r="F3019" s="16">
        <v>47019271</v>
      </c>
      <c r="G3019" s="16" t="s">
        <v>6004</v>
      </c>
      <c r="H3019" s="17">
        <v>127</v>
      </c>
      <c r="I3019" s="102">
        <v>2</v>
      </c>
      <c r="J3019" s="121"/>
    </row>
    <row r="3020" spans="1:10" ht="20.399999999999999">
      <c r="A3020" s="16" t="s">
        <v>1963</v>
      </c>
      <c r="B3020" s="16">
        <v>22192234</v>
      </c>
      <c r="C3020" s="16">
        <v>65521</v>
      </c>
      <c r="D3020" s="19">
        <v>44390</v>
      </c>
      <c r="E3020" s="16" t="s">
        <v>6005</v>
      </c>
      <c r="F3020" s="16">
        <v>14419963</v>
      </c>
      <c r="G3020" s="16" t="s">
        <v>5976</v>
      </c>
      <c r="H3020" s="17">
        <v>186.25</v>
      </c>
      <c r="I3020" s="102">
        <v>2</v>
      </c>
      <c r="J3020" s="121"/>
    </row>
    <row r="3021" spans="1:10" ht="13.2">
      <c r="A3021" s="16" t="s">
        <v>1963</v>
      </c>
      <c r="B3021" s="16">
        <v>22192234</v>
      </c>
      <c r="C3021" s="16">
        <v>492</v>
      </c>
      <c r="D3021" s="19">
        <v>44386</v>
      </c>
      <c r="E3021" s="16" t="s">
        <v>6006</v>
      </c>
      <c r="F3021" s="16">
        <v>52736130</v>
      </c>
      <c r="G3021" s="16" t="s">
        <v>6007</v>
      </c>
      <c r="H3021" s="17">
        <v>10</v>
      </c>
      <c r="I3021" s="102">
        <v>2</v>
      </c>
      <c r="J3021" s="121"/>
    </row>
    <row r="3022" spans="1:10" ht="13.2">
      <c r="A3022" s="16" t="s">
        <v>1963</v>
      </c>
      <c r="B3022" s="16">
        <v>22192234</v>
      </c>
      <c r="C3022" s="16">
        <v>21080515</v>
      </c>
      <c r="D3022" s="19">
        <v>44418</v>
      </c>
      <c r="E3022" s="16" t="s">
        <v>6008</v>
      </c>
      <c r="F3022" s="16">
        <v>47453362</v>
      </c>
      <c r="G3022" s="16" t="s">
        <v>6009</v>
      </c>
      <c r="H3022" s="17">
        <v>24.36</v>
      </c>
      <c r="I3022" s="102">
        <v>2</v>
      </c>
      <c r="J3022" s="121"/>
    </row>
    <row r="3023" spans="1:10" ht="13.2">
      <c r="A3023" s="16" t="s">
        <v>1963</v>
      </c>
      <c r="B3023" s="16">
        <v>22192234</v>
      </c>
      <c r="C3023" s="16">
        <v>1082021</v>
      </c>
      <c r="D3023" s="19">
        <v>44418</v>
      </c>
      <c r="E3023" s="16" t="s">
        <v>4997</v>
      </c>
      <c r="F3023" s="16">
        <v>0</v>
      </c>
      <c r="G3023" s="16" t="s">
        <v>6010</v>
      </c>
      <c r="H3023" s="17">
        <v>44</v>
      </c>
      <c r="I3023" s="102">
        <v>2</v>
      </c>
      <c r="J3023" s="121"/>
    </row>
    <row r="3024" spans="1:10" ht="20.399999999999999">
      <c r="A3024" s="16" t="s">
        <v>1963</v>
      </c>
      <c r="B3024" s="16">
        <v>22192234</v>
      </c>
      <c r="C3024" s="16">
        <v>7</v>
      </c>
      <c r="D3024" s="19">
        <v>44421</v>
      </c>
      <c r="E3024" s="16" t="s">
        <v>6011</v>
      </c>
      <c r="F3024" s="16">
        <v>36660787</v>
      </c>
      <c r="G3024" s="16" t="s">
        <v>6012</v>
      </c>
      <c r="H3024" s="17">
        <v>150</v>
      </c>
      <c r="I3024" s="102">
        <v>2</v>
      </c>
      <c r="J3024" s="121"/>
    </row>
    <row r="3025" spans="1:10" ht="13.2">
      <c r="A3025" s="16" t="s">
        <v>1963</v>
      </c>
      <c r="B3025" s="16">
        <v>22192234</v>
      </c>
      <c r="C3025" s="16">
        <v>688</v>
      </c>
      <c r="D3025" s="19">
        <v>44424</v>
      </c>
      <c r="E3025" s="16" t="s">
        <v>6013</v>
      </c>
      <c r="F3025" s="16">
        <v>52736130</v>
      </c>
      <c r="G3025" s="16" t="s">
        <v>6014</v>
      </c>
      <c r="H3025" s="17">
        <v>10</v>
      </c>
      <c r="I3025" s="102">
        <v>2</v>
      </c>
      <c r="J3025" s="121"/>
    </row>
    <row r="3026" spans="1:10" ht="13.2">
      <c r="A3026" s="16" t="s">
        <v>1963</v>
      </c>
      <c r="B3026" s="16">
        <v>22192234</v>
      </c>
      <c r="C3026" s="16">
        <v>2110032</v>
      </c>
      <c r="D3026" s="19">
        <v>44435</v>
      </c>
      <c r="E3026" s="16" t="s">
        <v>6015</v>
      </c>
      <c r="F3026" s="16">
        <v>36740624</v>
      </c>
      <c r="G3026" s="16" t="s">
        <v>3146</v>
      </c>
      <c r="H3026" s="17">
        <v>89</v>
      </c>
      <c r="I3026" s="102">
        <v>2</v>
      </c>
      <c r="J3026" s="121"/>
    </row>
    <row r="3027" spans="1:10" ht="13.2">
      <c r="A3027" s="16" t="s">
        <v>1963</v>
      </c>
      <c r="B3027" s="16">
        <v>22192234</v>
      </c>
      <c r="C3027" s="16">
        <v>2382021</v>
      </c>
      <c r="D3027" s="19">
        <v>44431</v>
      </c>
      <c r="E3027" s="16" t="s">
        <v>6016</v>
      </c>
      <c r="F3027" s="16" t="s">
        <v>6017</v>
      </c>
      <c r="G3027" s="16" t="s">
        <v>6018</v>
      </c>
      <c r="H3027" s="17">
        <v>25</v>
      </c>
      <c r="I3027" s="102">
        <v>2</v>
      </c>
      <c r="J3027" s="121"/>
    </row>
    <row r="3028" spans="1:10" ht="13.2">
      <c r="A3028" s="16" t="s">
        <v>1963</v>
      </c>
      <c r="B3028" s="16">
        <v>22192234</v>
      </c>
      <c r="C3028" s="16">
        <v>3092021</v>
      </c>
      <c r="D3028" s="19">
        <v>44469</v>
      </c>
      <c r="E3028" s="16" t="s">
        <v>6019</v>
      </c>
      <c r="F3028" s="16" t="s">
        <v>6017</v>
      </c>
      <c r="G3028" s="16" t="s">
        <v>6018</v>
      </c>
      <c r="H3028" s="17">
        <v>45</v>
      </c>
      <c r="I3028" s="102">
        <v>2</v>
      </c>
      <c r="J3028" s="121"/>
    </row>
    <row r="3029" spans="1:10" ht="13.2">
      <c r="A3029" s="16" t="s">
        <v>1963</v>
      </c>
      <c r="B3029" s="16">
        <v>22192234</v>
      </c>
      <c r="C3029" s="16">
        <v>130821</v>
      </c>
      <c r="D3029" s="19">
        <v>44436</v>
      </c>
      <c r="E3029" s="16" t="s">
        <v>6020</v>
      </c>
      <c r="F3029" s="16">
        <v>18046924</v>
      </c>
      <c r="G3029" s="16" t="s">
        <v>2248</v>
      </c>
      <c r="H3029" s="17">
        <v>25</v>
      </c>
      <c r="I3029" s="102">
        <v>2</v>
      </c>
      <c r="J3029" s="121"/>
    </row>
    <row r="3030" spans="1:10" ht="20.399999999999999">
      <c r="A3030" s="16" t="s">
        <v>1963</v>
      </c>
      <c r="B3030" s="16">
        <v>22192234</v>
      </c>
      <c r="C3030" s="16">
        <v>279</v>
      </c>
      <c r="D3030" s="19">
        <v>44444</v>
      </c>
      <c r="E3030" s="16" t="s">
        <v>6021</v>
      </c>
      <c r="F3030" s="16">
        <v>0</v>
      </c>
      <c r="G3030" s="16" t="s">
        <v>6022</v>
      </c>
      <c r="H3030" s="17">
        <v>13.94</v>
      </c>
      <c r="I3030" s="102">
        <v>2</v>
      </c>
      <c r="J3030" s="121"/>
    </row>
    <row r="3031" spans="1:10" ht="13.2">
      <c r="A3031" s="16" t="s">
        <v>1963</v>
      </c>
      <c r="B3031" s="16">
        <v>22192234</v>
      </c>
      <c r="C3031" s="16">
        <v>100231649</v>
      </c>
      <c r="D3031" s="19">
        <v>44448</v>
      </c>
      <c r="E3031" s="16" t="s">
        <v>6023</v>
      </c>
      <c r="F3031" s="16">
        <v>44156979</v>
      </c>
      <c r="G3031" s="16" t="s">
        <v>6024</v>
      </c>
      <c r="H3031" s="17">
        <v>2.95</v>
      </c>
      <c r="I3031" s="102">
        <v>2</v>
      </c>
      <c r="J3031" s="121"/>
    </row>
    <row r="3032" spans="1:10" ht="13.2">
      <c r="A3032" s="16" t="s">
        <v>1963</v>
      </c>
      <c r="B3032" s="16">
        <v>22192234</v>
      </c>
      <c r="C3032" s="16">
        <v>1192021</v>
      </c>
      <c r="D3032" s="19">
        <v>44450</v>
      </c>
      <c r="E3032" s="16" t="s">
        <v>6025</v>
      </c>
      <c r="F3032" s="16">
        <v>0</v>
      </c>
      <c r="G3032" s="16" t="s">
        <v>3026</v>
      </c>
      <c r="H3032" s="17">
        <v>25</v>
      </c>
      <c r="I3032" s="102">
        <v>2</v>
      </c>
      <c r="J3032" s="121"/>
    </row>
    <row r="3033" spans="1:10" ht="20.399999999999999">
      <c r="A3033" s="16" t="s">
        <v>1963</v>
      </c>
      <c r="B3033" s="16">
        <v>22192234</v>
      </c>
      <c r="C3033" s="16">
        <v>110</v>
      </c>
      <c r="D3033" s="19">
        <v>44452</v>
      </c>
      <c r="E3033" s="16" t="s">
        <v>6026</v>
      </c>
      <c r="F3033" s="16">
        <v>52486150</v>
      </c>
      <c r="G3033" s="16" t="s">
        <v>6027</v>
      </c>
      <c r="H3033" s="17">
        <v>78</v>
      </c>
      <c r="I3033" s="102">
        <v>2</v>
      </c>
      <c r="J3033" s="121"/>
    </row>
    <row r="3034" spans="1:10" ht="13.2">
      <c r="A3034" s="16" t="s">
        <v>1963</v>
      </c>
      <c r="B3034" s="16">
        <v>22192234</v>
      </c>
      <c r="C3034" s="16">
        <v>312</v>
      </c>
      <c r="D3034" s="19">
        <v>44457</v>
      </c>
      <c r="E3034" s="16" t="s">
        <v>6028</v>
      </c>
      <c r="F3034" s="16">
        <v>51286971</v>
      </c>
      <c r="G3034" s="16" t="s">
        <v>6029</v>
      </c>
      <c r="H3034" s="17">
        <v>20</v>
      </c>
      <c r="I3034" s="102">
        <v>2</v>
      </c>
      <c r="J3034" s="121"/>
    </row>
    <row r="3035" spans="1:10" ht="20.399999999999999">
      <c r="A3035" s="16" t="s">
        <v>1963</v>
      </c>
      <c r="B3035" s="16">
        <v>22192234</v>
      </c>
      <c r="C3035" s="16">
        <v>5</v>
      </c>
      <c r="D3035" s="19">
        <v>44456</v>
      </c>
      <c r="E3035" s="16" t="s">
        <v>6030</v>
      </c>
      <c r="F3035" s="16">
        <v>43530958</v>
      </c>
      <c r="G3035" s="16" t="s">
        <v>6031</v>
      </c>
      <c r="H3035" s="17">
        <v>30</v>
      </c>
      <c r="I3035" s="102">
        <v>2</v>
      </c>
      <c r="J3035" s="121"/>
    </row>
    <row r="3036" spans="1:10" ht="20.399999999999999">
      <c r="A3036" s="16" t="s">
        <v>1963</v>
      </c>
      <c r="B3036" s="16">
        <v>22192234</v>
      </c>
      <c r="C3036" s="16">
        <v>7352</v>
      </c>
      <c r="D3036" s="19">
        <v>44458</v>
      </c>
      <c r="E3036" s="16" t="s">
        <v>6032</v>
      </c>
      <c r="F3036" s="16">
        <v>31734910</v>
      </c>
      <c r="G3036" s="16" t="s">
        <v>6033</v>
      </c>
      <c r="H3036" s="17">
        <v>28.5</v>
      </c>
      <c r="I3036" s="102">
        <v>2</v>
      </c>
      <c r="J3036" s="121"/>
    </row>
    <row r="3037" spans="1:10" ht="20.399999999999999">
      <c r="A3037" s="16" t="s">
        <v>1963</v>
      </c>
      <c r="B3037" s="16">
        <v>22192234</v>
      </c>
      <c r="C3037" s="16">
        <v>83521</v>
      </c>
      <c r="D3037" s="19">
        <v>44435</v>
      </c>
      <c r="E3037" s="16" t="s">
        <v>6034</v>
      </c>
      <c r="F3037" s="16">
        <v>14419963</v>
      </c>
      <c r="G3037" s="16" t="s">
        <v>6035</v>
      </c>
      <c r="H3037" s="17">
        <v>183.2</v>
      </c>
      <c r="I3037" s="102">
        <v>2</v>
      </c>
      <c r="J3037" s="121"/>
    </row>
    <row r="3038" spans="1:10" ht="13.2">
      <c r="A3038" s="16" t="s">
        <v>1963</v>
      </c>
      <c r="B3038" s="16">
        <v>22192235</v>
      </c>
      <c r="C3038" s="16">
        <v>25</v>
      </c>
      <c r="D3038" s="19">
        <v>44209</v>
      </c>
      <c r="E3038" s="16" t="s">
        <v>6036</v>
      </c>
      <c r="F3038" s="16">
        <v>36740624</v>
      </c>
      <c r="G3038" s="16" t="s">
        <v>3581</v>
      </c>
      <c r="H3038" s="17">
        <v>210</v>
      </c>
      <c r="I3038" s="102">
        <v>2</v>
      </c>
      <c r="J3038" s="121"/>
    </row>
    <row r="3039" spans="1:10" ht="20.399999999999999">
      <c r="A3039" s="16" t="s">
        <v>1963</v>
      </c>
      <c r="B3039" s="16">
        <v>22192235</v>
      </c>
      <c r="C3039" s="16">
        <v>4601432436</v>
      </c>
      <c r="D3039" s="19">
        <v>44271</v>
      </c>
      <c r="E3039" s="16" t="s">
        <v>6037</v>
      </c>
      <c r="F3039" s="16">
        <v>35956402</v>
      </c>
      <c r="G3039" s="16" t="s">
        <v>6038</v>
      </c>
      <c r="H3039" s="17">
        <v>1014.44</v>
      </c>
      <c r="I3039" s="102">
        <v>2</v>
      </c>
      <c r="J3039" s="121"/>
    </row>
    <row r="3040" spans="1:10" ht="20.399999999999999">
      <c r="A3040" s="16" t="s">
        <v>1963</v>
      </c>
      <c r="B3040" s="16">
        <v>22192235</v>
      </c>
      <c r="C3040" s="16">
        <v>6084</v>
      </c>
      <c r="D3040" s="19">
        <v>44303</v>
      </c>
      <c r="E3040" s="16" t="s">
        <v>6039</v>
      </c>
      <c r="F3040" s="16">
        <v>109010132</v>
      </c>
      <c r="G3040" s="16" t="s">
        <v>6040</v>
      </c>
      <c r="H3040" s="17">
        <v>348.73</v>
      </c>
      <c r="I3040" s="102">
        <v>2</v>
      </c>
      <c r="J3040" s="121"/>
    </row>
    <row r="3041" spans="1:10" ht="20.399999999999999">
      <c r="A3041" s="16" t="s">
        <v>1963</v>
      </c>
      <c r="B3041" s="16">
        <v>22192235</v>
      </c>
      <c r="C3041" s="16" t="s">
        <v>6041</v>
      </c>
      <c r="D3041" s="19">
        <v>44294</v>
      </c>
      <c r="E3041" s="16" t="s">
        <v>6042</v>
      </c>
      <c r="F3041" s="16">
        <v>108137390</v>
      </c>
      <c r="G3041" s="16" t="s">
        <v>6043</v>
      </c>
      <c r="H3041" s="17">
        <v>131.47999999999999</v>
      </c>
      <c r="I3041" s="102">
        <v>2</v>
      </c>
      <c r="J3041" s="121"/>
    </row>
    <row r="3042" spans="1:10" ht="20.399999999999999">
      <c r="A3042" s="16" t="s">
        <v>1963</v>
      </c>
      <c r="B3042" s="16">
        <v>22192235</v>
      </c>
      <c r="C3042" s="16">
        <v>20210304</v>
      </c>
      <c r="D3042" s="19">
        <v>44277</v>
      </c>
      <c r="E3042" s="16" t="s">
        <v>6044</v>
      </c>
      <c r="F3042" s="16">
        <v>4122388</v>
      </c>
      <c r="G3042" s="16" t="s">
        <v>2131</v>
      </c>
      <c r="H3042" s="17">
        <v>133.30000000000001</v>
      </c>
      <c r="I3042" s="102">
        <v>2</v>
      </c>
      <c r="J3042" s="121"/>
    </row>
    <row r="3043" spans="1:10" ht="13.2">
      <c r="A3043" s="16" t="s">
        <v>1963</v>
      </c>
      <c r="B3043" s="16">
        <v>22192235</v>
      </c>
      <c r="C3043" s="16">
        <v>1221001065</v>
      </c>
      <c r="D3043" s="19">
        <v>44270</v>
      </c>
      <c r="E3043" s="16" t="s">
        <v>6045</v>
      </c>
      <c r="F3043" s="16">
        <v>26904241</v>
      </c>
      <c r="G3043" s="16" t="s">
        <v>4183</v>
      </c>
      <c r="H3043" s="17">
        <v>74.989999999999995</v>
      </c>
      <c r="I3043" s="102">
        <v>2</v>
      </c>
      <c r="J3043" s="121"/>
    </row>
    <row r="3044" spans="1:10" ht="13.2">
      <c r="A3044" s="16" t="s">
        <v>1963</v>
      </c>
      <c r="B3044" s="16">
        <v>22192235</v>
      </c>
      <c r="C3044" s="16" t="s">
        <v>6046</v>
      </c>
      <c r="D3044" s="19">
        <v>44270</v>
      </c>
      <c r="E3044" s="16" t="s">
        <v>6047</v>
      </c>
      <c r="F3044" s="16">
        <v>36740624</v>
      </c>
      <c r="G3044" s="16" t="s">
        <v>3581</v>
      </c>
      <c r="H3044" s="17">
        <v>86.39</v>
      </c>
      <c r="I3044" s="102">
        <v>2</v>
      </c>
      <c r="J3044" s="121"/>
    </row>
    <row r="3045" spans="1:10" ht="20.399999999999999">
      <c r="A3045" s="16" t="s">
        <v>1963</v>
      </c>
      <c r="B3045" s="16">
        <v>22192235</v>
      </c>
      <c r="C3045" s="16">
        <v>20210405</v>
      </c>
      <c r="D3045" s="19">
        <v>44358</v>
      </c>
      <c r="E3045" s="16" t="s">
        <v>6048</v>
      </c>
      <c r="F3045" s="16">
        <v>35888521</v>
      </c>
      <c r="G3045" s="16" t="s">
        <v>3743</v>
      </c>
      <c r="H3045" s="17">
        <v>322</v>
      </c>
      <c r="I3045" s="102">
        <v>2</v>
      </c>
      <c r="J3045" s="121"/>
    </row>
    <row r="3046" spans="1:10" ht="20.399999999999999">
      <c r="A3046" s="16" t="s">
        <v>1963</v>
      </c>
      <c r="B3046" s="16">
        <v>22192235</v>
      </c>
      <c r="C3046" s="16" t="s">
        <v>6049</v>
      </c>
      <c r="D3046" s="19">
        <v>44380</v>
      </c>
      <c r="E3046" s="16" t="s">
        <v>6050</v>
      </c>
      <c r="F3046" s="16">
        <v>908584051</v>
      </c>
      <c r="G3046" s="16" t="s">
        <v>6051</v>
      </c>
      <c r="H3046" s="17">
        <v>335.33</v>
      </c>
      <c r="I3046" s="102">
        <v>2</v>
      </c>
      <c r="J3046" s="121"/>
    </row>
    <row r="3047" spans="1:10" ht="13.2">
      <c r="A3047" s="16" t="s">
        <v>1963</v>
      </c>
      <c r="B3047" s="16">
        <v>22192235</v>
      </c>
      <c r="C3047" s="16">
        <v>12</v>
      </c>
      <c r="D3047" s="19">
        <v>44353</v>
      </c>
      <c r="E3047" s="16" t="s">
        <v>6052</v>
      </c>
      <c r="F3047" s="16">
        <v>44369514</v>
      </c>
      <c r="G3047" s="16" t="s">
        <v>6053</v>
      </c>
      <c r="H3047" s="17">
        <v>135</v>
      </c>
      <c r="I3047" s="102">
        <v>2</v>
      </c>
      <c r="J3047" s="121"/>
    </row>
    <row r="3048" spans="1:10" ht="20.399999999999999">
      <c r="A3048" s="16" t="s">
        <v>1963</v>
      </c>
      <c r="B3048" s="16">
        <v>22192235</v>
      </c>
      <c r="C3048" s="16">
        <v>18</v>
      </c>
      <c r="D3048" s="19">
        <v>44277</v>
      </c>
      <c r="E3048" s="16" t="s">
        <v>6054</v>
      </c>
      <c r="F3048" s="16">
        <v>47621028</v>
      </c>
      <c r="G3048" s="16" t="s">
        <v>6055</v>
      </c>
      <c r="H3048" s="17">
        <v>126</v>
      </c>
      <c r="I3048" s="102">
        <v>2</v>
      </c>
      <c r="J3048" s="121"/>
    </row>
    <row r="3049" spans="1:10" ht="20.399999999999999">
      <c r="A3049" s="16" t="s">
        <v>1963</v>
      </c>
      <c r="B3049" s="16">
        <v>22192235</v>
      </c>
      <c r="C3049" s="16">
        <v>10052021</v>
      </c>
      <c r="D3049" s="19">
        <v>44326</v>
      </c>
      <c r="E3049" s="16" t="s">
        <v>6056</v>
      </c>
      <c r="F3049" s="16">
        <v>1</v>
      </c>
      <c r="G3049" s="16" t="s">
        <v>6057</v>
      </c>
      <c r="H3049" s="17">
        <v>45</v>
      </c>
      <c r="I3049" s="102">
        <v>2</v>
      </c>
      <c r="J3049" s="121"/>
    </row>
    <row r="3050" spans="1:10" ht="13.2">
      <c r="A3050" s="16" t="s">
        <v>1963</v>
      </c>
      <c r="B3050" s="16">
        <v>22192235</v>
      </c>
      <c r="C3050" s="16">
        <v>472021</v>
      </c>
      <c r="D3050" s="19">
        <v>44381</v>
      </c>
      <c r="E3050" s="16" t="s">
        <v>6058</v>
      </c>
      <c r="F3050" s="16">
        <v>51286971</v>
      </c>
      <c r="G3050" s="16" t="s">
        <v>6059</v>
      </c>
      <c r="H3050" s="17">
        <v>36</v>
      </c>
      <c r="I3050" s="102">
        <v>2</v>
      </c>
      <c r="J3050" s="121"/>
    </row>
    <row r="3051" spans="1:10" ht="20.399999999999999">
      <c r="A3051" s="16" t="s">
        <v>1963</v>
      </c>
      <c r="B3051" s="16">
        <v>22192235</v>
      </c>
      <c r="C3051" s="16" t="s">
        <v>6060</v>
      </c>
      <c r="D3051" s="19">
        <v>44443</v>
      </c>
      <c r="E3051" s="16" t="s">
        <v>6061</v>
      </c>
      <c r="F3051" s="16">
        <v>35880899</v>
      </c>
      <c r="G3051" s="16" t="s">
        <v>6062</v>
      </c>
      <c r="H3051" s="17">
        <v>299.5</v>
      </c>
      <c r="I3051" s="102">
        <v>2</v>
      </c>
      <c r="J3051" s="121"/>
    </row>
    <row r="3052" spans="1:10" ht="13.2">
      <c r="A3052" s="16" t="s">
        <v>1963</v>
      </c>
      <c r="B3052" s="16">
        <v>22192235</v>
      </c>
      <c r="C3052" s="16">
        <v>2021080023</v>
      </c>
      <c r="D3052" s="19">
        <v>44413</v>
      </c>
      <c r="E3052" s="16" t="s">
        <v>6063</v>
      </c>
      <c r="F3052" s="16">
        <v>47621028</v>
      </c>
      <c r="G3052" s="16" t="s">
        <v>6055</v>
      </c>
      <c r="H3052" s="17">
        <v>189</v>
      </c>
      <c r="I3052" s="102">
        <v>2</v>
      </c>
      <c r="J3052" s="121"/>
    </row>
    <row r="3053" spans="1:10" ht="13.2">
      <c r="A3053" s="16" t="s">
        <v>1963</v>
      </c>
      <c r="B3053" s="16">
        <v>22192235</v>
      </c>
      <c r="C3053" s="16">
        <v>2021080031</v>
      </c>
      <c r="D3053" s="19">
        <v>44413</v>
      </c>
      <c r="E3053" s="16" t="s">
        <v>6064</v>
      </c>
      <c r="F3053" s="16">
        <v>47621028</v>
      </c>
      <c r="G3053" s="16" t="s">
        <v>6055</v>
      </c>
      <c r="H3053" s="17">
        <v>63</v>
      </c>
      <c r="I3053" s="102">
        <v>2</v>
      </c>
      <c r="J3053" s="121"/>
    </row>
    <row r="3054" spans="1:10" ht="20.399999999999999">
      <c r="A3054" s="16" t="s">
        <v>1963</v>
      </c>
      <c r="B3054" s="16">
        <v>22192235</v>
      </c>
      <c r="C3054" s="16">
        <v>37</v>
      </c>
      <c r="D3054" s="19">
        <v>44430</v>
      </c>
      <c r="E3054" s="16" t="s">
        <v>6065</v>
      </c>
      <c r="F3054" s="16">
        <v>51211301</v>
      </c>
      <c r="G3054" s="16" t="s">
        <v>6066</v>
      </c>
      <c r="H3054" s="17">
        <v>36.700000000000003</v>
      </c>
      <c r="I3054" s="102">
        <v>2</v>
      </c>
      <c r="J3054" s="121"/>
    </row>
    <row r="3055" spans="1:10" ht="20.399999999999999">
      <c r="A3055" s="16" t="s">
        <v>1963</v>
      </c>
      <c r="B3055" s="16">
        <v>22192235</v>
      </c>
      <c r="C3055" s="16">
        <v>2</v>
      </c>
      <c r="D3055" s="19">
        <v>44419</v>
      </c>
      <c r="E3055" s="16" t="s">
        <v>6067</v>
      </c>
      <c r="F3055" s="16">
        <v>36660787</v>
      </c>
      <c r="G3055" s="16" t="s">
        <v>6068</v>
      </c>
      <c r="H3055" s="17">
        <v>60</v>
      </c>
      <c r="I3055" s="102">
        <v>2</v>
      </c>
      <c r="J3055" s="121"/>
    </row>
    <row r="3056" spans="1:10" ht="20.399999999999999">
      <c r="A3056" s="16" t="s">
        <v>1963</v>
      </c>
      <c r="B3056" s="16">
        <v>22192235</v>
      </c>
      <c r="C3056" s="16">
        <v>5</v>
      </c>
      <c r="D3056" s="19">
        <v>44420</v>
      </c>
      <c r="E3056" s="16" t="s">
        <v>6069</v>
      </c>
      <c r="F3056" s="16">
        <v>36660787</v>
      </c>
      <c r="G3056" s="16" t="s">
        <v>6068</v>
      </c>
      <c r="H3056" s="17">
        <v>30</v>
      </c>
      <c r="I3056" s="102">
        <v>2</v>
      </c>
      <c r="J3056" s="121"/>
    </row>
    <row r="3057" spans="1:10" ht="20.399999999999999">
      <c r="A3057" s="16" t="s">
        <v>1963</v>
      </c>
      <c r="B3057" s="16">
        <v>22192235</v>
      </c>
      <c r="C3057" s="16">
        <v>9</v>
      </c>
      <c r="D3057" s="19">
        <v>44421</v>
      </c>
      <c r="E3057" s="16" t="s">
        <v>6070</v>
      </c>
      <c r="F3057" s="16">
        <v>36660787</v>
      </c>
      <c r="G3057" s="16" t="s">
        <v>6068</v>
      </c>
      <c r="H3057" s="17">
        <v>30</v>
      </c>
      <c r="I3057" s="102">
        <v>2</v>
      </c>
      <c r="J3057" s="121"/>
    </row>
    <row r="3058" spans="1:10" ht="20.399999999999999">
      <c r="A3058" s="16" t="s">
        <v>1963</v>
      </c>
      <c r="B3058" s="16">
        <v>22192235</v>
      </c>
      <c r="C3058" s="16">
        <v>10</v>
      </c>
      <c r="D3058" s="19">
        <v>44422</v>
      </c>
      <c r="E3058" s="16" t="s">
        <v>6071</v>
      </c>
      <c r="F3058" s="16">
        <v>36660787</v>
      </c>
      <c r="G3058" s="16" t="s">
        <v>6068</v>
      </c>
      <c r="H3058" s="17">
        <v>30</v>
      </c>
      <c r="I3058" s="102">
        <v>2</v>
      </c>
      <c r="J3058" s="121"/>
    </row>
    <row r="3059" spans="1:10" ht="20.399999999999999">
      <c r="A3059" s="16" t="s">
        <v>1963</v>
      </c>
      <c r="B3059" s="16">
        <v>22192235</v>
      </c>
      <c r="C3059" s="16">
        <v>1082021</v>
      </c>
      <c r="D3059" s="19">
        <v>44418</v>
      </c>
      <c r="E3059" s="16" t="s">
        <v>6072</v>
      </c>
      <c r="F3059" s="16">
        <v>35658789</v>
      </c>
      <c r="G3059" s="16" t="s">
        <v>6073</v>
      </c>
      <c r="H3059" s="17">
        <v>44</v>
      </c>
      <c r="I3059" s="102">
        <v>2</v>
      </c>
      <c r="J3059" s="121"/>
    </row>
    <row r="3060" spans="1:10" ht="13.2">
      <c r="A3060" s="16" t="s">
        <v>1963</v>
      </c>
      <c r="B3060" s="16">
        <v>22192235</v>
      </c>
      <c r="C3060" s="16">
        <v>3092021</v>
      </c>
      <c r="D3060" s="19">
        <v>44469</v>
      </c>
      <c r="E3060" s="16" t="s">
        <v>6019</v>
      </c>
      <c r="F3060" s="16">
        <v>892076</v>
      </c>
      <c r="G3060" s="16" t="s">
        <v>6018</v>
      </c>
      <c r="H3060" s="17">
        <v>45</v>
      </c>
      <c r="I3060" s="102">
        <v>2</v>
      </c>
      <c r="J3060" s="121"/>
    </row>
    <row r="3061" spans="1:10" ht="13.2">
      <c r="A3061" s="16" t="s">
        <v>1963</v>
      </c>
      <c r="B3061" s="16">
        <v>22192235</v>
      </c>
      <c r="C3061" s="16" t="s">
        <v>6074</v>
      </c>
      <c r="D3061" s="19">
        <v>44410</v>
      </c>
      <c r="E3061" s="16" t="s">
        <v>6075</v>
      </c>
      <c r="F3061" s="16">
        <v>14222990</v>
      </c>
      <c r="G3061" s="16" t="s">
        <v>3122</v>
      </c>
      <c r="H3061" s="17">
        <v>44</v>
      </c>
      <c r="I3061" s="102">
        <v>2</v>
      </c>
      <c r="J3061" s="121"/>
    </row>
    <row r="3062" spans="1:10" ht="20.399999999999999">
      <c r="A3062" s="16" t="s">
        <v>1963</v>
      </c>
      <c r="B3062" s="16">
        <v>22192235</v>
      </c>
      <c r="C3062" s="16">
        <v>988</v>
      </c>
      <c r="D3062" s="19">
        <v>44430</v>
      </c>
      <c r="E3062" s="16" t="s">
        <v>6076</v>
      </c>
      <c r="F3062" s="16">
        <v>31744109</v>
      </c>
      <c r="G3062" s="16" t="s">
        <v>3120</v>
      </c>
      <c r="H3062" s="17">
        <v>36</v>
      </c>
      <c r="I3062" s="102">
        <v>2</v>
      </c>
      <c r="J3062" s="121"/>
    </row>
    <row r="3063" spans="1:10" ht="13.2">
      <c r="A3063" s="16" t="s">
        <v>1963</v>
      </c>
      <c r="B3063" s="16">
        <v>22192235</v>
      </c>
      <c r="C3063" s="16">
        <v>11111111</v>
      </c>
      <c r="D3063" s="19">
        <v>44450</v>
      </c>
      <c r="E3063" s="16" t="s">
        <v>6077</v>
      </c>
      <c r="F3063" s="16">
        <v>14222566</v>
      </c>
      <c r="G3063" s="16" t="s">
        <v>3026</v>
      </c>
      <c r="H3063" s="17">
        <v>25</v>
      </c>
      <c r="I3063" s="102">
        <v>2</v>
      </c>
      <c r="J3063" s="121"/>
    </row>
    <row r="3064" spans="1:10" ht="13.2">
      <c r="A3064" s="16" t="s">
        <v>1963</v>
      </c>
      <c r="B3064" s="16">
        <v>22192235</v>
      </c>
      <c r="C3064" s="16" t="s">
        <v>6078</v>
      </c>
      <c r="D3064" s="19">
        <v>44469</v>
      </c>
      <c r="E3064" s="16" t="s">
        <v>6079</v>
      </c>
      <c r="F3064" s="16">
        <v>31309925</v>
      </c>
      <c r="G3064" s="16" t="s">
        <v>2114</v>
      </c>
      <c r="H3064" s="17">
        <f>77-7.86</f>
        <v>69.14</v>
      </c>
      <c r="I3064" s="102">
        <v>2</v>
      </c>
      <c r="J3064" s="121"/>
    </row>
    <row r="3065" spans="1:10" ht="13.2">
      <c r="A3065" s="16" t="s">
        <v>1963</v>
      </c>
      <c r="B3065" s="16">
        <v>22192236</v>
      </c>
      <c r="C3065" s="16">
        <v>2012044</v>
      </c>
      <c r="D3065" s="19">
        <v>44214</v>
      </c>
      <c r="E3065" s="16" t="s">
        <v>6080</v>
      </c>
      <c r="F3065" s="16">
        <v>36680397</v>
      </c>
      <c r="G3065" s="16" t="s">
        <v>3321</v>
      </c>
      <c r="H3065" s="17">
        <f>1280-717.25</f>
        <v>562.75</v>
      </c>
      <c r="I3065" s="102">
        <v>2</v>
      </c>
      <c r="J3065" s="121"/>
    </row>
    <row r="3066" spans="1:10" ht="13.2">
      <c r="A3066" s="16" t="s">
        <v>1963</v>
      </c>
      <c r="B3066" s="16">
        <v>22192236</v>
      </c>
      <c r="C3066" s="16">
        <v>2104014</v>
      </c>
      <c r="D3066" s="19">
        <v>44337</v>
      </c>
      <c r="E3066" s="16" t="s">
        <v>6081</v>
      </c>
      <c r="F3066" s="16">
        <v>36680397</v>
      </c>
      <c r="G3066" s="16" t="s">
        <v>3321</v>
      </c>
      <c r="H3066" s="17">
        <v>409</v>
      </c>
      <c r="I3066" s="102">
        <v>2</v>
      </c>
      <c r="J3066" s="121"/>
    </row>
    <row r="3067" spans="1:10" ht="13.2">
      <c r="A3067" s="16" t="s">
        <v>1963</v>
      </c>
      <c r="B3067" s="16">
        <v>22192236</v>
      </c>
      <c r="C3067" s="16">
        <v>2105019</v>
      </c>
      <c r="D3067" s="19">
        <v>44375</v>
      </c>
      <c r="E3067" s="16" t="s">
        <v>6082</v>
      </c>
      <c r="F3067" s="16">
        <v>36680397</v>
      </c>
      <c r="G3067" s="16" t="s">
        <v>3321</v>
      </c>
      <c r="H3067" s="17">
        <v>1261.5</v>
      </c>
      <c r="I3067" s="102">
        <v>2</v>
      </c>
      <c r="J3067" s="121"/>
    </row>
    <row r="3068" spans="1:10" ht="13.2">
      <c r="A3068" s="16" t="s">
        <v>1963</v>
      </c>
      <c r="B3068" s="16">
        <v>22192236</v>
      </c>
      <c r="C3068" s="16">
        <v>2106023</v>
      </c>
      <c r="D3068" s="19">
        <v>44392</v>
      </c>
      <c r="E3068" s="16" t="s">
        <v>6083</v>
      </c>
      <c r="F3068" s="16">
        <v>36680397</v>
      </c>
      <c r="G3068" s="16" t="s">
        <v>3321</v>
      </c>
      <c r="H3068" s="17">
        <f>1407-717.25</f>
        <v>689.75</v>
      </c>
      <c r="I3068" s="102">
        <v>2</v>
      </c>
      <c r="J3068" s="121"/>
    </row>
    <row r="3069" spans="1:10" ht="13.2">
      <c r="A3069" s="16" t="s">
        <v>1963</v>
      </c>
      <c r="B3069" s="16">
        <v>22192236</v>
      </c>
      <c r="C3069" s="16">
        <v>2108075</v>
      </c>
      <c r="D3069" s="19">
        <v>44459</v>
      </c>
      <c r="E3069" s="16" t="s">
        <v>6084</v>
      </c>
      <c r="F3069" s="16">
        <v>36680397</v>
      </c>
      <c r="G3069" s="16" t="s">
        <v>3321</v>
      </c>
      <c r="H3069" s="17">
        <v>1077</v>
      </c>
      <c r="I3069" s="102">
        <v>2</v>
      </c>
      <c r="J3069" s="121"/>
    </row>
    <row r="3070" spans="1:10" ht="13.2">
      <c r="A3070" s="16" t="s">
        <v>1963</v>
      </c>
      <c r="B3070" s="16">
        <v>22192237</v>
      </c>
      <c r="C3070" s="16">
        <v>2020024</v>
      </c>
      <c r="D3070" s="19">
        <v>44206</v>
      </c>
      <c r="E3070" s="16" t="s">
        <v>2450</v>
      </c>
      <c r="F3070" s="16">
        <v>37058169</v>
      </c>
      <c r="G3070" s="16" t="s">
        <v>6085</v>
      </c>
      <c r="H3070" s="17">
        <v>1008</v>
      </c>
      <c r="I3070" s="102">
        <v>2</v>
      </c>
      <c r="J3070" s="121"/>
    </row>
    <row r="3071" spans="1:10" ht="20.399999999999999">
      <c r="A3071" s="16" t="s">
        <v>1963</v>
      </c>
      <c r="B3071" s="16">
        <v>22192237</v>
      </c>
      <c r="C3071" s="16" t="s">
        <v>6086</v>
      </c>
      <c r="D3071" s="19">
        <v>44328</v>
      </c>
      <c r="E3071" s="16" t="s">
        <v>6087</v>
      </c>
      <c r="F3071" s="16" t="s">
        <v>6088</v>
      </c>
      <c r="G3071" s="16" t="s">
        <v>6089</v>
      </c>
      <c r="H3071" s="17">
        <v>62</v>
      </c>
      <c r="I3071" s="102">
        <v>2</v>
      </c>
      <c r="J3071" s="121"/>
    </row>
    <row r="3072" spans="1:10" ht="20.399999999999999">
      <c r="A3072" s="16" t="s">
        <v>1963</v>
      </c>
      <c r="B3072" s="16">
        <v>22192237</v>
      </c>
      <c r="C3072" s="16" t="s">
        <v>6090</v>
      </c>
      <c r="D3072" s="19">
        <v>44328</v>
      </c>
      <c r="E3072" s="16" t="s">
        <v>6091</v>
      </c>
      <c r="F3072" s="16" t="s">
        <v>6092</v>
      </c>
      <c r="G3072" s="16" t="s">
        <v>6089</v>
      </c>
      <c r="H3072" s="17">
        <v>84.98</v>
      </c>
      <c r="I3072" s="102">
        <v>2</v>
      </c>
      <c r="J3072" s="121"/>
    </row>
    <row r="3073" spans="1:10" ht="13.2">
      <c r="A3073" s="16" t="s">
        <v>1963</v>
      </c>
      <c r="B3073" s="16">
        <v>22192237</v>
      </c>
      <c r="C3073" s="16">
        <v>773</v>
      </c>
      <c r="D3073" s="19">
        <v>44330</v>
      </c>
      <c r="E3073" s="16" t="s">
        <v>5287</v>
      </c>
      <c r="F3073" s="16">
        <v>36661856</v>
      </c>
      <c r="G3073" s="16" t="s">
        <v>3974</v>
      </c>
      <c r="H3073" s="17">
        <v>55.6</v>
      </c>
      <c r="I3073" s="102">
        <v>2</v>
      </c>
      <c r="J3073" s="121"/>
    </row>
    <row r="3074" spans="1:10" ht="13.2">
      <c r="A3074" s="16" t="s">
        <v>1963</v>
      </c>
      <c r="B3074" s="16">
        <v>22192237</v>
      </c>
      <c r="C3074" s="16">
        <v>141</v>
      </c>
      <c r="D3074" s="19">
        <v>44338</v>
      </c>
      <c r="E3074" s="16" t="s">
        <v>5287</v>
      </c>
      <c r="F3074" s="16">
        <v>33484155</v>
      </c>
      <c r="G3074" s="16" t="s">
        <v>6093</v>
      </c>
      <c r="H3074" s="17">
        <v>66.099999999999994</v>
      </c>
      <c r="I3074" s="102">
        <v>2</v>
      </c>
      <c r="J3074" s="121"/>
    </row>
    <row r="3075" spans="1:10" ht="20.399999999999999">
      <c r="A3075" s="16" t="s">
        <v>1963</v>
      </c>
      <c r="B3075" s="16">
        <v>22192237</v>
      </c>
      <c r="C3075" s="16">
        <v>124084</v>
      </c>
      <c r="D3075" s="19">
        <v>44338</v>
      </c>
      <c r="E3075" s="16" t="s">
        <v>6094</v>
      </c>
      <c r="F3075" s="16">
        <v>42273757</v>
      </c>
      <c r="G3075" s="16" t="s">
        <v>6095</v>
      </c>
      <c r="H3075" s="17">
        <v>10</v>
      </c>
      <c r="I3075" s="102">
        <v>2</v>
      </c>
      <c r="J3075" s="121"/>
    </row>
    <row r="3076" spans="1:10" ht="20.399999999999999">
      <c r="A3076" s="16" t="s">
        <v>1963</v>
      </c>
      <c r="B3076" s="16">
        <v>22192237</v>
      </c>
      <c r="C3076" s="16">
        <v>10550060</v>
      </c>
      <c r="D3076" s="19">
        <v>44340</v>
      </c>
      <c r="E3076" s="16" t="s">
        <v>6096</v>
      </c>
      <c r="F3076" s="16">
        <v>17973660</v>
      </c>
      <c r="G3076" s="16" t="s">
        <v>6097</v>
      </c>
      <c r="H3076" s="17">
        <v>225</v>
      </c>
      <c r="I3076" s="102">
        <v>2</v>
      </c>
      <c r="J3076" s="121"/>
    </row>
    <row r="3077" spans="1:10" ht="13.2">
      <c r="A3077" s="16" t="s">
        <v>1963</v>
      </c>
      <c r="B3077" s="16">
        <v>22192237</v>
      </c>
      <c r="C3077" s="16">
        <v>202102</v>
      </c>
      <c r="D3077" s="19">
        <v>44347</v>
      </c>
      <c r="E3077" s="16" t="s">
        <v>6098</v>
      </c>
      <c r="F3077" s="16">
        <v>37058169</v>
      </c>
      <c r="G3077" s="16" t="s">
        <v>6099</v>
      </c>
      <c r="H3077" s="17">
        <v>360</v>
      </c>
      <c r="I3077" s="102">
        <v>2</v>
      </c>
      <c r="J3077" s="121"/>
    </row>
    <row r="3078" spans="1:10" ht="13.2">
      <c r="A3078" s="16" t="s">
        <v>1963</v>
      </c>
      <c r="B3078" s="16">
        <v>22192237</v>
      </c>
      <c r="C3078" s="16">
        <v>4121628501</v>
      </c>
      <c r="D3078" s="19">
        <v>44319</v>
      </c>
      <c r="E3078" s="16" t="s">
        <v>6100</v>
      </c>
      <c r="F3078" s="16">
        <v>44156979</v>
      </c>
      <c r="G3078" s="16" t="s">
        <v>6101</v>
      </c>
      <c r="H3078" s="17">
        <v>137.80000000000001</v>
      </c>
      <c r="I3078" s="102">
        <v>2</v>
      </c>
      <c r="J3078" s="121"/>
    </row>
    <row r="3079" spans="1:10" ht="20.399999999999999">
      <c r="A3079" s="16" t="s">
        <v>1963</v>
      </c>
      <c r="B3079" s="16">
        <v>22192237</v>
      </c>
      <c r="C3079" s="16">
        <v>2021060024</v>
      </c>
      <c r="D3079" s="19">
        <v>44351</v>
      </c>
      <c r="E3079" s="16" t="s">
        <v>6102</v>
      </c>
      <c r="F3079" s="16">
        <v>47621028</v>
      </c>
      <c r="G3079" s="16" t="s">
        <v>5031</v>
      </c>
      <c r="H3079" s="17">
        <v>315</v>
      </c>
      <c r="I3079" s="102">
        <v>2</v>
      </c>
      <c r="J3079" s="121"/>
    </row>
    <row r="3080" spans="1:10" ht="13.2">
      <c r="A3080" s="16" t="s">
        <v>1963</v>
      </c>
      <c r="B3080" s="16">
        <v>22192237</v>
      </c>
      <c r="C3080" s="16">
        <v>0</v>
      </c>
      <c r="D3080" s="19">
        <v>44361</v>
      </c>
      <c r="E3080" s="16" t="s">
        <v>6103</v>
      </c>
      <c r="F3080" s="16">
        <v>42027977</v>
      </c>
      <c r="G3080" s="16" t="s">
        <v>2171</v>
      </c>
      <c r="H3080" s="17">
        <v>25</v>
      </c>
      <c r="I3080" s="102">
        <v>2</v>
      </c>
      <c r="J3080" s="121"/>
    </row>
    <row r="3081" spans="1:10" ht="20.399999999999999">
      <c r="A3081" s="16" t="s">
        <v>1963</v>
      </c>
      <c r="B3081" s="16">
        <v>22192237</v>
      </c>
      <c r="C3081" s="16">
        <v>532</v>
      </c>
      <c r="D3081" s="19">
        <v>44361</v>
      </c>
      <c r="E3081" s="16" t="s">
        <v>6104</v>
      </c>
      <c r="F3081" s="16">
        <v>31734910</v>
      </c>
      <c r="G3081" s="16" t="s">
        <v>6105</v>
      </c>
      <c r="H3081" s="17">
        <v>147</v>
      </c>
      <c r="I3081" s="102">
        <v>2</v>
      </c>
      <c r="J3081" s="121"/>
    </row>
    <row r="3082" spans="1:10" ht="20.399999999999999">
      <c r="A3082" s="16" t="s">
        <v>1963</v>
      </c>
      <c r="B3082" s="16">
        <v>22192237</v>
      </c>
      <c r="C3082" s="16">
        <v>30</v>
      </c>
      <c r="D3082" s="19">
        <v>44365</v>
      </c>
      <c r="E3082" s="16" t="s">
        <v>6106</v>
      </c>
      <c r="F3082" s="16">
        <v>46928057</v>
      </c>
      <c r="G3082" s="16" t="s">
        <v>6107</v>
      </c>
      <c r="H3082" s="17">
        <v>51.5</v>
      </c>
      <c r="I3082" s="102">
        <v>2</v>
      </c>
      <c r="J3082" s="121"/>
    </row>
    <row r="3083" spans="1:10" ht="13.2">
      <c r="A3083" s="16" t="s">
        <v>1963</v>
      </c>
      <c r="B3083" s="16">
        <v>22192237</v>
      </c>
      <c r="C3083" s="16">
        <v>331</v>
      </c>
      <c r="D3083" s="19">
        <v>44373</v>
      </c>
      <c r="E3083" s="16" t="s">
        <v>6108</v>
      </c>
      <c r="F3083" s="16">
        <v>45346739</v>
      </c>
      <c r="G3083" s="16" t="s">
        <v>6109</v>
      </c>
      <c r="H3083" s="17">
        <v>49</v>
      </c>
      <c r="I3083" s="102">
        <v>2</v>
      </c>
      <c r="J3083" s="121"/>
    </row>
    <row r="3084" spans="1:10" ht="13.2">
      <c r="A3084" s="16" t="s">
        <v>1963</v>
      </c>
      <c r="B3084" s="16">
        <v>22192237</v>
      </c>
      <c r="C3084" s="16">
        <v>0</v>
      </c>
      <c r="D3084" s="19">
        <v>44388</v>
      </c>
      <c r="E3084" s="16" t="s">
        <v>6110</v>
      </c>
      <c r="F3084" s="16">
        <v>52233156</v>
      </c>
      <c r="G3084" s="16" t="s">
        <v>6111</v>
      </c>
      <c r="H3084" s="17">
        <v>13</v>
      </c>
      <c r="I3084" s="102">
        <v>2</v>
      </c>
      <c r="J3084" s="121"/>
    </row>
    <row r="3085" spans="1:10" ht="13.2">
      <c r="A3085" s="16" t="s">
        <v>1963</v>
      </c>
      <c r="B3085" s="16">
        <v>22192237</v>
      </c>
      <c r="C3085" s="16" t="s">
        <v>6112</v>
      </c>
      <c r="D3085" s="19">
        <v>44410</v>
      </c>
      <c r="E3085" s="16" t="s">
        <v>6113</v>
      </c>
      <c r="F3085" s="16">
        <v>14222990</v>
      </c>
      <c r="G3085" s="16" t="s">
        <v>3122</v>
      </c>
      <c r="H3085" s="17">
        <v>45</v>
      </c>
      <c r="I3085" s="102">
        <v>2</v>
      </c>
      <c r="J3085" s="121"/>
    </row>
    <row r="3086" spans="1:10" ht="20.399999999999999">
      <c r="A3086" s="16" t="s">
        <v>1963</v>
      </c>
      <c r="B3086" s="16">
        <v>22192237</v>
      </c>
      <c r="C3086" s="16">
        <v>2021080035</v>
      </c>
      <c r="D3086" s="19">
        <v>44414</v>
      </c>
      <c r="E3086" s="16" t="s">
        <v>6114</v>
      </c>
      <c r="F3086" s="16">
        <v>47621028</v>
      </c>
      <c r="G3086" s="16" t="s">
        <v>5031</v>
      </c>
      <c r="H3086" s="17">
        <v>252</v>
      </c>
      <c r="I3086" s="102">
        <v>2</v>
      </c>
      <c r="J3086" s="121"/>
    </row>
    <row r="3087" spans="1:10" ht="20.399999999999999">
      <c r="A3087" s="16" t="s">
        <v>1963</v>
      </c>
      <c r="B3087" s="16">
        <v>22192237</v>
      </c>
      <c r="C3087" s="16">
        <v>2021080044</v>
      </c>
      <c r="D3087" s="19">
        <v>44414</v>
      </c>
      <c r="E3087" s="16" t="s">
        <v>6115</v>
      </c>
      <c r="F3087" s="16">
        <v>47621028</v>
      </c>
      <c r="G3087" s="16" t="s">
        <v>5031</v>
      </c>
      <c r="H3087" s="17">
        <v>51</v>
      </c>
      <c r="I3087" s="102">
        <v>2</v>
      </c>
      <c r="J3087" s="121"/>
    </row>
    <row r="3088" spans="1:10" ht="13.2">
      <c r="A3088" s="16" t="s">
        <v>1963</v>
      </c>
      <c r="B3088" s="16">
        <v>22192237</v>
      </c>
      <c r="C3088" s="16">
        <v>1082021</v>
      </c>
      <c r="D3088" s="19">
        <v>44418</v>
      </c>
      <c r="E3088" s="16" t="s">
        <v>6116</v>
      </c>
      <c r="F3088" s="16">
        <v>35658789</v>
      </c>
      <c r="G3088" s="16" t="s">
        <v>6117</v>
      </c>
      <c r="H3088" s="17">
        <v>44</v>
      </c>
      <c r="I3088" s="102">
        <v>2</v>
      </c>
      <c r="J3088" s="121"/>
    </row>
    <row r="3089" spans="1:10" ht="20.399999999999999">
      <c r="A3089" s="16" t="s">
        <v>1963</v>
      </c>
      <c r="B3089" s="16">
        <v>22192237</v>
      </c>
      <c r="C3089" s="16">
        <v>210083</v>
      </c>
      <c r="D3089" s="19">
        <v>44436</v>
      </c>
      <c r="E3089" s="16" t="s">
        <v>6118</v>
      </c>
      <c r="F3089" s="16">
        <v>45028061</v>
      </c>
      <c r="G3089" s="16" t="s">
        <v>6119</v>
      </c>
      <c r="H3089" s="17">
        <v>15</v>
      </c>
      <c r="I3089" s="102">
        <v>2</v>
      </c>
      <c r="J3089" s="121"/>
    </row>
    <row r="3090" spans="1:10" ht="13.2">
      <c r="A3090" s="16" t="s">
        <v>1963</v>
      </c>
      <c r="B3090" s="16">
        <v>22192237</v>
      </c>
      <c r="C3090" s="16">
        <v>2382021</v>
      </c>
      <c r="D3090" s="19">
        <v>44431</v>
      </c>
      <c r="E3090" s="16" t="s">
        <v>6120</v>
      </c>
      <c r="F3090" s="16">
        <v>892076</v>
      </c>
      <c r="G3090" s="16" t="s">
        <v>6121</v>
      </c>
      <c r="H3090" s="17">
        <v>25</v>
      </c>
      <c r="I3090" s="102">
        <v>2</v>
      </c>
      <c r="J3090" s="121"/>
    </row>
    <row r="3091" spans="1:10" ht="20.399999999999999">
      <c r="A3091" s="16" t="s">
        <v>1963</v>
      </c>
      <c r="B3091" s="16">
        <v>22192237</v>
      </c>
      <c r="C3091" s="16">
        <v>19867</v>
      </c>
      <c r="D3091" s="19">
        <v>44434</v>
      </c>
      <c r="E3091" s="16" t="s">
        <v>6122</v>
      </c>
      <c r="F3091" s="16">
        <v>35880899</v>
      </c>
      <c r="G3091" s="16" t="s">
        <v>6123</v>
      </c>
      <c r="H3091" s="17">
        <f>400-305.45</f>
        <v>94.550000000000011</v>
      </c>
      <c r="I3091" s="102">
        <v>2</v>
      </c>
      <c r="J3091" s="121"/>
    </row>
    <row r="3092" spans="1:10" ht="13.2">
      <c r="A3092" s="16" t="s">
        <v>1963</v>
      </c>
      <c r="B3092" s="16">
        <v>22192237</v>
      </c>
      <c r="C3092" s="16">
        <v>3092021</v>
      </c>
      <c r="D3092" s="19">
        <v>44440</v>
      </c>
      <c r="E3092" s="16" t="s">
        <v>6124</v>
      </c>
      <c r="F3092" s="16">
        <v>892076</v>
      </c>
      <c r="G3092" s="16" t="s">
        <v>6121</v>
      </c>
      <c r="H3092" s="17">
        <v>45</v>
      </c>
      <c r="I3092" s="102">
        <v>2</v>
      </c>
      <c r="J3092" s="121"/>
    </row>
    <row r="3093" spans="1:10" ht="13.2">
      <c r="A3093" s="16" t="s">
        <v>1963</v>
      </c>
      <c r="B3093" s="16">
        <v>22192237</v>
      </c>
      <c r="C3093" s="16">
        <v>1192021</v>
      </c>
      <c r="D3093" s="19">
        <v>44450</v>
      </c>
      <c r="E3093" s="16" t="s">
        <v>6125</v>
      </c>
      <c r="F3093" s="16">
        <v>14222566</v>
      </c>
      <c r="G3093" s="16" t="s">
        <v>3026</v>
      </c>
      <c r="H3093" s="17">
        <v>25</v>
      </c>
      <c r="I3093" s="102">
        <v>2</v>
      </c>
      <c r="J3093" s="121"/>
    </row>
    <row r="3094" spans="1:10" ht="13.2">
      <c r="A3094" s="16" t="s">
        <v>1963</v>
      </c>
      <c r="B3094" s="16">
        <v>22192237</v>
      </c>
      <c r="C3094" s="16">
        <v>575</v>
      </c>
      <c r="D3094" s="19">
        <v>44464</v>
      </c>
      <c r="E3094" s="16" t="s">
        <v>6126</v>
      </c>
      <c r="F3094" s="16">
        <v>52233456</v>
      </c>
      <c r="G3094" s="16" t="s">
        <v>6127</v>
      </c>
      <c r="H3094" s="17">
        <v>45</v>
      </c>
      <c r="I3094" s="102">
        <v>2</v>
      </c>
      <c r="J3094" s="121"/>
    </row>
    <row r="3095" spans="1:10" ht="20.399999999999999">
      <c r="A3095" s="16" t="s">
        <v>1963</v>
      </c>
      <c r="B3095" s="16">
        <v>22192237</v>
      </c>
      <c r="C3095" s="16">
        <v>24092021</v>
      </c>
      <c r="D3095" s="19">
        <v>44466</v>
      </c>
      <c r="E3095" s="16" t="s">
        <v>6128</v>
      </c>
      <c r="F3095" s="16">
        <v>0</v>
      </c>
      <c r="G3095" s="16" t="s">
        <v>6129</v>
      </c>
      <c r="H3095" s="17">
        <v>45</v>
      </c>
      <c r="I3095" s="102">
        <v>2</v>
      </c>
      <c r="J3095" s="121"/>
    </row>
    <row r="3096" spans="1:10" ht="20.399999999999999">
      <c r="A3096" s="16" t="s">
        <v>1963</v>
      </c>
      <c r="B3096" s="16">
        <v>22192237</v>
      </c>
      <c r="C3096" s="16">
        <v>811625710</v>
      </c>
      <c r="D3096" s="19">
        <v>44470</v>
      </c>
      <c r="E3096" s="16" t="s">
        <v>6130</v>
      </c>
      <c r="F3096" s="16">
        <v>1897225</v>
      </c>
      <c r="G3096" s="16" t="s">
        <v>6131</v>
      </c>
      <c r="H3096" s="17">
        <v>296.41237663376899</v>
      </c>
      <c r="I3096" s="102">
        <v>2</v>
      </c>
      <c r="J3096" s="121"/>
    </row>
    <row r="3097" spans="1:10" ht="20.399999999999999">
      <c r="A3097" s="16" t="s">
        <v>1963</v>
      </c>
      <c r="B3097" s="16">
        <v>22192237</v>
      </c>
      <c r="C3097" s="16">
        <v>2102021</v>
      </c>
      <c r="D3097" s="19">
        <v>44471</v>
      </c>
      <c r="E3097" s="16" t="s">
        <v>6132</v>
      </c>
      <c r="F3097" s="16">
        <v>0</v>
      </c>
      <c r="G3097" s="16" t="s">
        <v>6133</v>
      </c>
      <c r="H3097" s="17">
        <v>50</v>
      </c>
      <c r="I3097" s="102">
        <v>2</v>
      </c>
      <c r="J3097" s="121"/>
    </row>
    <row r="3098" spans="1:10" ht="20.399999999999999">
      <c r="A3098" s="16" t="s">
        <v>1963</v>
      </c>
      <c r="B3098" s="16">
        <v>22192237</v>
      </c>
      <c r="C3098" s="16">
        <v>2021000633</v>
      </c>
      <c r="D3098" s="19">
        <v>44473</v>
      </c>
      <c r="E3098" s="16" t="s">
        <v>6134</v>
      </c>
      <c r="F3098" s="16">
        <v>69579306</v>
      </c>
      <c r="G3098" s="16" t="s">
        <v>6135</v>
      </c>
      <c r="H3098" s="17">
        <v>93</v>
      </c>
      <c r="I3098" s="102">
        <v>2</v>
      </c>
      <c r="J3098" s="121"/>
    </row>
    <row r="3099" spans="1:10" ht="13.2">
      <c r="A3099" s="16" t="s">
        <v>1963</v>
      </c>
      <c r="B3099" s="16">
        <v>22192237</v>
      </c>
      <c r="C3099" s="16"/>
      <c r="D3099" s="19"/>
      <c r="E3099" s="16"/>
      <c r="F3099" s="16"/>
      <c r="G3099" s="16"/>
      <c r="H3099" s="17"/>
      <c r="I3099" s="102">
        <v>2</v>
      </c>
      <c r="J3099" s="121"/>
    </row>
    <row r="3100" spans="1:10" ht="20.399999999999999">
      <c r="A3100" s="16" t="s">
        <v>1963</v>
      </c>
      <c r="B3100" s="16">
        <v>22192237</v>
      </c>
      <c r="C3100" s="16">
        <v>15204</v>
      </c>
      <c r="D3100" s="19">
        <v>44475</v>
      </c>
      <c r="E3100" s="16" t="s">
        <v>6136</v>
      </c>
      <c r="F3100" s="16">
        <v>73430414</v>
      </c>
      <c r="G3100" s="16" t="s">
        <v>6137</v>
      </c>
      <c r="H3100" s="17">
        <v>68.16</v>
      </c>
      <c r="I3100" s="102">
        <v>2</v>
      </c>
      <c r="J3100" s="121"/>
    </row>
    <row r="3101" spans="1:10" ht="13.2">
      <c r="A3101" s="16" t="s">
        <v>1963</v>
      </c>
      <c r="B3101" s="16">
        <v>22192237</v>
      </c>
      <c r="C3101" s="16">
        <v>20</v>
      </c>
      <c r="D3101" s="19">
        <v>44471</v>
      </c>
      <c r="E3101" s="16" t="s">
        <v>6126</v>
      </c>
      <c r="F3101" s="16">
        <v>52233456</v>
      </c>
      <c r="G3101" s="16" t="s">
        <v>6127</v>
      </c>
      <c r="H3101" s="17">
        <v>45</v>
      </c>
      <c r="I3101" s="102">
        <v>2</v>
      </c>
      <c r="J3101" s="121"/>
    </row>
    <row r="3102" spans="1:10" ht="20.399999999999999">
      <c r="A3102" s="16" t="s">
        <v>1963</v>
      </c>
      <c r="B3102" s="16">
        <v>22192237</v>
      </c>
      <c r="C3102" s="16">
        <v>359778</v>
      </c>
      <c r="D3102" s="19">
        <v>44490</v>
      </c>
      <c r="E3102" s="16" t="s">
        <v>6138</v>
      </c>
      <c r="F3102" s="16">
        <v>11693309</v>
      </c>
      <c r="G3102" s="16" t="s">
        <v>6139</v>
      </c>
      <c r="H3102" s="17">
        <v>100.99892677288864</v>
      </c>
      <c r="I3102" s="102">
        <v>2</v>
      </c>
      <c r="J3102" s="121"/>
    </row>
    <row r="3103" spans="1:10" ht="13.2">
      <c r="A3103" s="16" t="s">
        <v>1963</v>
      </c>
      <c r="B3103" s="16">
        <v>22192237</v>
      </c>
      <c r="C3103" s="16">
        <v>99</v>
      </c>
      <c r="D3103" s="19">
        <v>44487</v>
      </c>
      <c r="E3103" s="16" t="s">
        <v>6126</v>
      </c>
      <c r="F3103" s="16">
        <v>45594929</v>
      </c>
      <c r="G3103" s="16" t="s">
        <v>6140</v>
      </c>
      <c r="H3103" s="17">
        <v>49.9</v>
      </c>
      <c r="I3103" s="102">
        <v>2</v>
      </c>
      <c r="J3103" s="121"/>
    </row>
    <row r="3104" spans="1:10" ht="20.399999999999999">
      <c r="A3104" s="16" t="s">
        <v>1963</v>
      </c>
      <c r="B3104" s="16">
        <v>22192238</v>
      </c>
      <c r="C3104" s="16">
        <v>177768378</v>
      </c>
      <c r="D3104" s="19">
        <v>44212</v>
      </c>
      <c r="E3104" s="16" t="s">
        <v>643</v>
      </c>
      <c r="F3104" s="16">
        <v>0</v>
      </c>
      <c r="G3104" s="16" t="s">
        <v>6141</v>
      </c>
      <c r="H3104" s="17">
        <v>73.290000000000006</v>
      </c>
      <c r="I3104" s="102">
        <v>2</v>
      </c>
      <c r="J3104" s="121"/>
    </row>
    <row r="3105" spans="1:10" ht="20.399999999999999">
      <c r="A3105" s="16" t="s">
        <v>1963</v>
      </c>
      <c r="B3105" s="16">
        <v>22192238</v>
      </c>
      <c r="C3105" s="16">
        <v>177885832</v>
      </c>
      <c r="D3105" s="19">
        <v>44212</v>
      </c>
      <c r="E3105" s="16" t="s">
        <v>643</v>
      </c>
      <c r="F3105" s="16">
        <v>0</v>
      </c>
      <c r="G3105" s="16" t="s">
        <v>6141</v>
      </c>
      <c r="H3105" s="17">
        <v>7.49</v>
      </c>
      <c r="I3105" s="102">
        <v>2</v>
      </c>
      <c r="J3105" s="121"/>
    </row>
    <row r="3106" spans="1:10" ht="13.2">
      <c r="A3106" s="16" t="s">
        <v>1963</v>
      </c>
      <c r="B3106" s="16">
        <v>22192238</v>
      </c>
      <c r="C3106" s="16">
        <v>1100000573</v>
      </c>
      <c r="D3106" s="19">
        <v>44215</v>
      </c>
      <c r="E3106" s="16" t="s">
        <v>4455</v>
      </c>
      <c r="F3106" s="16">
        <v>0</v>
      </c>
      <c r="G3106" s="16" t="s">
        <v>6142</v>
      </c>
      <c r="H3106" s="17">
        <v>717.05</v>
      </c>
      <c r="I3106" s="102">
        <v>2</v>
      </c>
      <c r="J3106" s="121"/>
    </row>
    <row r="3107" spans="1:10" ht="13.2">
      <c r="A3107" s="16" t="s">
        <v>1963</v>
      </c>
      <c r="B3107" s="16">
        <v>22192238</v>
      </c>
      <c r="C3107" s="16">
        <v>909</v>
      </c>
      <c r="D3107" s="19">
        <v>44224</v>
      </c>
      <c r="E3107" s="16" t="s">
        <v>6143</v>
      </c>
      <c r="F3107" s="16">
        <v>46874437</v>
      </c>
      <c r="G3107" s="16" t="s">
        <v>6144</v>
      </c>
      <c r="H3107" s="17">
        <v>28.46</v>
      </c>
      <c r="I3107" s="102">
        <v>2</v>
      </c>
      <c r="J3107" s="121"/>
    </row>
    <row r="3108" spans="1:10" ht="13.2">
      <c r="A3108" s="16" t="s">
        <v>1963</v>
      </c>
      <c r="B3108" s="16">
        <v>22192238</v>
      </c>
      <c r="C3108" s="16">
        <v>174</v>
      </c>
      <c r="D3108" s="19">
        <v>44230</v>
      </c>
      <c r="E3108" s="16" t="s">
        <v>6145</v>
      </c>
      <c r="F3108" s="16">
        <v>35934280</v>
      </c>
      <c r="G3108" s="16" t="s">
        <v>6146</v>
      </c>
      <c r="H3108" s="17">
        <v>13.3</v>
      </c>
      <c r="I3108" s="102">
        <v>2</v>
      </c>
      <c r="J3108" s="121"/>
    </row>
    <row r="3109" spans="1:10" ht="20.399999999999999">
      <c r="A3109" s="16" t="s">
        <v>1963</v>
      </c>
      <c r="B3109" s="16">
        <v>22192238</v>
      </c>
      <c r="C3109" s="16">
        <v>391</v>
      </c>
      <c r="D3109" s="19">
        <v>44265</v>
      </c>
      <c r="E3109" s="16" t="s">
        <v>6147</v>
      </c>
      <c r="F3109" s="16">
        <v>36746550</v>
      </c>
      <c r="G3109" s="16" t="s">
        <v>6148</v>
      </c>
      <c r="H3109" s="17">
        <v>70</v>
      </c>
      <c r="I3109" s="102">
        <v>2</v>
      </c>
      <c r="J3109" s="121"/>
    </row>
    <row r="3110" spans="1:10" ht="20.399999999999999">
      <c r="A3110" s="16" t="s">
        <v>1963</v>
      </c>
      <c r="B3110" s="16">
        <v>22192238</v>
      </c>
      <c r="C3110" s="16">
        <v>392</v>
      </c>
      <c r="D3110" s="19">
        <v>44265</v>
      </c>
      <c r="E3110" s="16" t="s">
        <v>6149</v>
      </c>
      <c r="F3110" s="16">
        <v>36746550</v>
      </c>
      <c r="G3110" s="16" t="s">
        <v>6148</v>
      </c>
      <c r="H3110" s="17">
        <v>70</v>
      </c>
      <c r="I3110" s="102">
        <v>2</v>
      </c>
      <c r="J3110" s="121"/>
    </row>
    <row r="3111" spans="1:10" ht="13.2">
      <c r="A3111" s="16" t="s">
        <v>1963</v>
      </c>
      <c r="B3111" s="16">
        <v>22192238</v>
      </c>
      <c r="C3111" s="16">
        <v>40</v>
      </c>
      <c r="D3111" s="19">
        <v>44268</v>
      </c>
      <c r="E3111" s="16" t="s">
        <v>5919</v>
      </c>
      <c r="F3111" s="16">
        <v>52195244</v>
      </c>
      <c r="G3111" s="16" t="s">
        <v>6150</v>
      </c>
      <c r="H3111" s="17">
        <v>70</v>
      </c>
      <c r="I3111" s="102">
        <v>2</v>
      </c>
      <c r="J3111" s="121"/>
    </row>
    <row r="3112" spans="1:10" ht="13.2">
      <c r="A3112" s="16" t="s">
        <v>1963</v>
      </c>
      <c r="B3112" s="16">
        <v>22192238</v>
      </c>
      <c r="C3112" s="16">
        <v>1145</v>
      </c>
      <c r="D3112" s="19">
        <v>44270</v>
      </c>
      <c r="E3112" s="16" t="s">
        <v>5586</v>
      </c>
      <c r="F3112" s="16">
        <v>36677698</v>
      </c>
      <c r="G3112" s="16" t="s">
        <v>6151</v>
      </c>
      <c r="H3112" s="17">
        <v>46.57</v>
      </c>
      <c r="I3112" s="102">
        <v>2</v>
      </c>
      <c r="J3112" s="121"/>
    </row>
    <row r="3113" spans="1:10" ht="13.2">
      <c r="A3113" s="16" t="s">
        <v>1963</v>
      </c>
      <c r="B3113" s="16">
        <v>22192238</v>
      </c>
      <c r="C3113" s="16">
        <v>1107</v>
      </c>
      <c r="D3113" s="19">
        <v>44272</v>
      </c>
      <c r="E3113" s="16" t="s">
        <v>6145</v>
      </c>
      <c r="F3113" s="16">
        <v>46099263</v>
      </c>
      <c r="G3113" s="16" t="s">
        <v>6152</v>
      </c>
      <c r="H3113" s="17">
        <v>14.8</v>
      </c>
      <c r="I3113" s="102">
        <v>2</v>
      </c>
      <c r="J3113" s="121"/>
    </row>
    <row r="3114" spans="1:10" ht="13.2">
      <c r="A3114" s="16" t="s">
        <v>1963</v>
      </c>
      <c r="B3114" s="16">
        <v>22192238</v>
      </c>
      <c r="C3114" s="16">
        <v>65</v>
      </c>
      <c r="D3114" s="19">
        <v>44277</v>
      </c>
      <c r="E3114" s="16" t="s">
        <v>5919</v>
      </c>
      <c r="F3114" s="16">
        <v>52195244</v>
      </c>
      <c r="G3114" s="16" t="s">
        <v>6150</v>
      </c>
      <c r="H3114" s="17">
        <v>35</v>
      </c>
      <c r="I3114" s="102">
        <v>2</v>
      </c>
      <c r="J3114" s="121"/>
    </row>
    <row r="3115" spans="1:10" ht="13.2">
      <c r="A3115" s="16" t="s">
        <v>1963</v>
      </c>
      <c r="B3115" s="16">
        <v>22192238</v>
      </c>
      <c r="C3115" s="16">
        <v>2659</v>
      </c>
      <c r="D3115" s="19">
        <v>44281</v>
      </c>
      <c r="E3115" s="16" t="s">
        <v>6145</v>
      </c>
      <c r="F3115" s="16">
        <v>36357286</v>
      </c>
      <c r="G3115" s="16" t="s">
        <v>6153</v>
      </c>
      <c r="H3115" s="17">
        <v>33.17</v>
      </c>
      <c r="I3115" s="102">
        <v>2</v>
      </c>
      <c r="J3115" s="121"/>
    </row>
    <row r="3116" spans="1:10" ht="13.2">
      <c r="A3116" s="16" t="s">
        <v>1963</v>
      </c>
      <c r="B3116" s="16">
        <v>22192238</v>
      </c>
      <c r="C3116" s="16">
        <v>2538</v>
      </c>
      <c r="D3116" s="19">
        <v>44284</v>
      </c>
      <c r="E3116" s="16" t="s">
        <v>6154</v>
      </c>
      <c r="F3116" s="16">
        <v>48251437</v>
      </c>
      <c r="G3116" s="16" t="s">
        <v>6155</v>
      </c>
      <c r="H3116" s="17">
        <v>79.069999999999993</v>
      </c>
      <c r="I3116" s="102">
        <v>2</v>
      </c>
      <c r="J3116" s="121"/>
    </row>
    <row r="3117" spans="1:10" ht="13.2">
      <c r="A3117" s="16" t="s">
        <v>1963</v>
      </c>
      <c r="B3117" s="16">
        <v>22192238</v>
      </c>
      <c r="C3117" s="16">
        <v>79</v>
      </c>
      <c r="D3117" s="19">
        <v>44285</v>
      </c>
      <c r="E3117" s="16" t="s">
        <v>5919</v>
      </c>
      <c r="F3117" s="16">
        <v>52195244</v>
      </c>
      <c r="G3117" s="16" t="s">
        <v>6150</v>
      </c>
      <c r="H3117" s="17">
        <v>28</v>
      </c>
      <c r="I3117" s="102">
        <v>2</v>
      </c>
      <c r="J3117" s="121"/>
    </row>
    <row r="3118" spans="1:10" ht="20.399999999999999">
      <c r="A3118" s="16" t="s">
        <v>1963</v>
      </c>
      <c r="B3118" s="16">
        <v>22192238</v>
      </c>
      <c r="C3118" s="16">
        <v>35</v>
      </c>
      <c r="D3118" s="19">
        <v>44305</v>
      </c>
      <c r="E3118" s="16" t="s">
        <v>6156</v>
      </c>
      <c r="F3118" s="16">
        <v>36746550</v>
      </c>
      <c r="G3118" s="16" t="s">
        <v>6148</v>
      </c>
      <c r="H3118" s="17">
        <v>65</v>
      </c>
      <c r="I3118" s="102">
        <v>2</v>
      </c>
      <c r="J3118" s="121"/>
    </row>
    <row r="3119" spans="1:10" ht="13.2">
      <c r="A3119" s="16" t="s">
        <v>1963</v>
      </c>
      <c r="B3119" s="16">
        <v>22192238</v>
      </c>
      <c r="C3119" s="16">
        <v>44</v>
      </c>
      <c r="D3119" s="19">
        <v>44307</v>
      </c>
      <c r="E3119" s="16" t="s">
        <v>5919</v>
      </c>
      <c r="F3119" s="16">
        <v>52195244</v>
      </c>
      <c r="G3119" s="16" t="s">
        <v>6150</v>
      </c>
      <c r="H3119" s="17">
        <v>7</v>
      </c>
      <c r="I3119" s="102">
        <v>2</v>
      </c>
      <c r="J3119" s="121"/>
    </row>
    <row r="3120" spans="1:10" ht="13.2">
      <c r="A3120" s="16" t="s">
        <v>1963</v>
      </c>
      <c r="B3120" s="16">
        <v>22192238</v>
      </c>
      <c r="C3120" s="16">
        <v>47</v>
      </c>
      <c r="D3120" s="19">
        <v>44307</v>
      </c>
      <c r="E3120" s="16" t="s">
        <v>5919</v>
      </c>
      <c r="F3120" s="16">
        <v>52195244</v>
      </c>
      <c r="G3120" s="16" t="s">
        <v>6150</v>
      </c>
      <c r="H3120" s="17">
        <v>7</v>
      </c>
      <c r="I3120" s="102">
        <v>2</v>
      </c>
      <c r="J3120" s="121"/>
    </row>
    <row r="3121" spans="1:10" ht="20.399999999999999">
      <c r="A3121" s="16" t="s">
        <v>1963</v>
      </c>
      <c r="B3121" s="16">
        <v>22192238</v>
      </c>
      <c r="C3121" s="16">
        <v>70</v>
      </c>
      <c r="D3121" s="19">
        <v>44312</v>
      </c>
      <c r="E3121" s="16" t="s">
        <v>5062</v>
      </c>
      <c r="F3121" s="16">
        <v>36746550</v>
      </c>
      <c r="G3121" s="16" t="s">
        <v>6148</v>
      </c>
      <c r="H3121" s="17">
        <v>70</v>
      </c>
      <c r="I3121" s="102">
        <v>2</v>
      </c>
      <c r="J3121" s="121"/>
    </row>
    <row r="3122" spans="1:10" ht="13.2">
      <c r="A3122" s="16" t="s">
        <v>1963</v>
      </c>
      <c r="B3122" s="16">
        <v>22192238</v>
      </c>
      <c r="C3122" s="16">
        <v>69</v>
      </c>
      <c r="D3122" s="19">
        <v>44313</v>
      </c>
      <c r="E3122" s="16" t="s">
        <v>5919</v>
      </c>
      <c r="F3122" s="16">
        <v>52195244</v>
      </c>
      <c r="G3122" s="16" t="s">
        <v>6150</v>
      </c>
      <c r="H3122" s="17">
        <v>14</v>
      </c>
      <c r="I3122" s="102">
        <v>2</v>
      </c>
      <c r="J3122" s="121"/>
    </row>
    <row r="3123" spans="1:10" ht="13.2">
      <c r="A3123" s="16" t="s">
        <v>1963</v>
      </c>
      <c r="B3123" s="16">
        <v>22192238</v>
      </c>
      <c r="C3123" s="16">
        <v>87</v>
      </c>
      <c r="D3123" s="19">
        <v>44315</v>
      </c>
      <c r="E3123" s="16" t="s">
        <v>6157</v>
      </c>
      <c r="F3123" s="16">
        <v>52195244</v>
      </c>
      <c r="G3123" s="16" t="s">
        <v>6150</v>
      </c>
      <c r="H3123" s="17">
        <v>124</v>
      </c>
      <c r="I3123" s="102">
        <v>2</v>
      </c>
      <c r="J3123" s="121"/>
    </row>
    <row r="3124" spans="1:10" ht="13.2">
      <c r="A3124" s="16" t="s">
        <v>1963</v>
      </c>
      <c r="B3124" s="16">
        <v>22192238</v>
      </c>
      <c r="C3124" s="16">
        <v>1617</v>
      </c>
      <c r="D3124" s="19">
        <v>44316</v>
      </c>
      <c r="E3124" s="16" t="s">
        <v>6145</v>
      </c>
      <c r="F3124" s="16">
        <v>35934280</v>
      </c>
      <c r="G3124" s="16" t="s">
        <v>6146</v>
      </c>
      <c r="H3124" s="17">
        <v>28.25</v>
      </c>
      <c r="I3124" s="102">
        <v>2</v>
      </c>
      <c r="J3124" s="121"/>
    </row>
    <row r="3125" spans="1:10" ht="13.2">
      <c r="A3125" s="16" t="s">
        <v>1963</v>
      </c>
      <c r="B3125" s="16">
        <v>22192238</v>
      </c>
      <c r="C3125" s="16">
        <v>2191464</v>
      </c>
      <c r="D3125" s="19">
        <v>44322</v>
      </c>
      <c r="E3125" s="16" t="s">
        <v>6158</v>
      </c>
      <c r="F3125" s="16">
        <v>34140255</v>
      </c>
      <c r="G3125" s="16" t="s">
        <v>6159</v>
      </c>
      <c r="H3125" s="17">
        <v>400</v>
      </c>
      <c r="I3125" s="102">
        <v>2</v>
      </c>
      <c r="J3125" s="121"/>
    </row>
    <row r="3126" spans="1:10" ht="13.2">
      <c r="A3126" s="16" t="s">
        <v>1963</v>
      </c>
      <c r="B3126" s="16">
        <v>22192238</v>
      </c>
      <c r="C3126" s="16">
        <v>44324</v>
      </c>
      <c r="D3126" s="19">
        <v>44324</v>
      </c>
      <c r="E3126" s="16" t="s">
        <v>6160</v>
      </c>
      <c r="F3126" s="16">
        <v>0</v>
      </c>
      <c r="G3126" s="16" t="s">
        <v>6161</v>
      </c>
      <c r="H3126" s="17">
        <v>52</v>
      </c>
      <c r="I3126" s="102">
        <v>2</v>
      </c>
      <c r="J3126" s="121"/>
    </row>
    <row r="3127" spans="1:10" ht="13.2">
      <c r="A3127" s="16" t="s">
        <v>1963</v>
      </c>
      <c r="B3127" s="16">
        <v>22192238</v>
      </c>
      <c r="C3127" s="16">
        <v>8210</v>
      </c>
      <c r="D3127" s="19">
        <v>44330</v>
      </c>
      <c r="E3127" s="16" t="s">
        <v>6160</v>
      </c>
      <c r="F3127" s="16">
        <v>0</v>
      </c>
      <c r="G3127" s="16" t="s">
        <v>6161</v>
      </c>
      <c r="H3127" s="17">
        <v>26</v>
      </c>
      <c r="I3127" s="102">
        <v>2</v>
      </c>
      <c r="J3127" s="121"/>
    </row>
    <row r="3128" spans="1:10" ht="13.2">
      <c r="A3128" s="16" t="s">
        <v>1963</v>
      </c>
      <c r="B3128" s="16">
        <v>22192238</v>
      </c>
      <c r="C3128" s="16">
        <v>1052021</v>
      </c>
      <c r="D3128" s="19">
        <v>44326</v>
      </c>
      <c r="E3128" s="16" t="s">
        <v>639</v>
      </c>
      <c r="F3128" s="16">
        <v>0</v>
      </c>
      <c r="G3128" s="16" t="s">
        <v>6161</v>
      </c>
      <c r="H3128" s="17">
        <v>50</v>
      </c>
      <c r="I3128" s="102">
        <v>2</v>
      </c>
      <c r="J3128" s="121"/>
    </row>
    <row r="3129" spans="1:10" ht="13.2">
      <c r="A3129" s="16" t="s">
        <v>1963</v>
      </c>
      <c r="B3129" s="16">
        <v>22192238</v>
      </c>
      <c r="C3129" s="16">
        <v>12052021</v>
      </c>
      <c r="D3129" s="19">
        <v>44328</v>
      </c>
      <c r="E3129" s="16" t="s">
        <v>639</v>
      </c>
      <c r="F3129" s="16">
        <v>0</v>
      </c>
      <c r="G3129" s="16" t="s">
        <v>6161</v>
      </c>
      <c r="H3129" s="17">
        <v>50</v>
      </c>
      <c r="I3129" s="102">
        <v>2</v>
      </c>
      <c r="J3129" s="121"/>
    </row>
    <row r="3130" spans="1:10" ht="13.2">
      <c r="A3130" s="16" t="s">
        <v>1963</v>
      </c>
      <c r="B3130" s="16">
        <v>22192238</v>
      </c>
      <c r="C3130" s="16">
        <v>122</v>
      </c>
      <c r="D3130" s="19">
        <v>44336</v>
      </c>
      <c r="E3130" s="16" t="s">
        <v>6162</v>
      </c>
      <c r="F3130" s="16">
        <v>36746550</v>
      </c>
      <c r="G3130" s="16" t="s">
        <v>6163</v>
      </c>
      <c r="H3130" s="17">
        <v>70</v>
      </c>
      <c r="I3130" s="102">
        <v>2</v>
      </c>
      <c r="J3130" s="121"/>
    </row>
    <row r="3131" spans="1:10" ht="13.2">
      <c r="A3131" s="16" t="s">
        <v>1963</v>
      </c>
      <c r="B3131" s="16">
        <v>22192238</v>
      </c>
      <c r="C3131" s="16">
        <v>75</v>
      </c>
      <c r="D3131" s="19">
        <v>44337</v>
      </c>
      <c r="E3131" s="16" t="s">
        <v>6160</v>
      </c>
      <c r="F3131" s="16">
        <v>52195244</v>
      </c>
      <c r="G3131" s="16" t="s">
        <v>6164</v>
      </c>
      <c r="H3131" s="17">
        <v>14</v>
      </c>
      <c r="I3131" s="102">
        <v>2</v>
      </c>
      <c r="J3131" s="121"/>
    </row>
    <row r="3132" spans="1:10" ht="13.2">
      <c r="A3132" s="16" t="s">
        <v>1963</v>
      </c>
      <c r="B3132" s="16">
        <v>22192238</v>
      </c>
      <c r="C3132" s="16">
        <v>1230</v>
      </c>
      <c r="D3132" s="19">
        <v>44337</v>
      </c>
      <c r="E3132" s="16" t="s">
        <v>6143</v>
      </c>
      <c r="F3132" s="16">
        <v>35934280</v>
      </c>
      <c r="G3132" s="16" t="s">
        <v>6165</v>
      </c>
      <c r="H3132" s="17">
        <v>16.899999999999999</v>
      </c>
      <c r="I3132" s="102">
        <v>2</v>
      </c>
      <c r="J3132" s="121"/>
    </row>
    <row r="3133" spans="1:10" ht="13.2">
      <c r="A3133" s="16" t="s">
        <v>1963</v>
      </c>
      <c r="B3133" s="16">
        <v>22192238</v>
      </c>
      <c r="C3133" s="16">
        <v>68</v>
      </c>
      <c r="D3133" s="19">
        <v>44343</v>
      </c>
      <c r="E3133" s="16" t="s">
        <v>639</v>
      </c>
      <c r="F3133" s="16">
        <v>47228636</v>
      </c>
      <c r="G3133" s="16" t="s">
        <v>6166</v>
      </c>
      <c r="H3133" s="17">
        <v>25</v>
      </c>
      <c r="I3133" s="102">
        <v>2</v>
      </c>
      <c r="J3133" s="121"/>
    </row>
    <row r="3134" spans="1:10" ht="13.2">
      <c r="A3134" s="16" t="s">
        <v>1963</v>
      </c>
      <c r="B3134" s="16">
        <v>22192238</v>
      </c>
      <c r="C3134" s="16">
        <v>95</v>
      </c>
      <c r="D3134" s="19">
        <v>44344</v>
      </c>
      <c r="E3134" s="16" t="s">
        <v>6160</v>
      </c>
      <c r="F3134" s="16">
        <v>52195244</v>
      </c>
      <c r="G3134" s="16" t="s">
        <v>6164</v>
      </c>
      <c r="H3134" s="17">
        <v>21</v>
      </c>
      <c r="I3134" s="102">
        <v>2</v>
      </c>
      <c r="J3134" s="121"/>
    </row>
    <row r="3135" spans="1:10" ht="13.2">
      <c r="A3135" s="16" t="s">
        <v>1963</v>
      </c>
      <c r="B3135" s="16">
        <v>22192238</v>
      </c>
      <c r="C3135" s="16">
        <v>20302</v>
      </c>
      <c r="D3135" s="19">
        <v>44347</v>
      </c>
      <c r="E3135" s="16" t="s">
        <v>6167</v>
      </c>
      <c r="F3135" s="16">
        <v>0</v>
      </c>
      <c r="G3135" s="16" t="s">
        <v>6168</v>
      </c>
      <c r="H3135" s="17">
        <v>99.04</v>
      </c>
      <c r="I3135" s="102">
        <v>2</v>
      </c>
      <c r="J3135" s="121"/>
    </row>
    <row r="3136" spans="1:10" ht="13.2">
      <c r="A3136" s="16" t="s">
        <v>1963</v>
      </c>
      <c r="B3136" s="16">
        <v>22192238</v>
      </c>
      <c r="C3136" s="16">
        <v>462021</v>
      </c>
      <c r="D3136" s="19">
        <v>44351</v>
      </c>
      <c r="E3136" s="16" t="s">
        <v>6160</v>
      </c>
      <c r="F3136" s="16">
        <v>0</v>
      </c>
      <c r="G3136" s="16" t="s">
        <v>6169</v>
      </c>
      <c r="H3136" s="17">
        <v>30</v>
      </c>
      <c r="I3136" s="102">
        <v>2</v>
      </c>
      <c r="J3136" s="121"/>
    </row>
    <row r="3137" spans="1:10" ht="13.2">
      <c r="A3137" s="16" t="s">
        <v>1963</v>
      </c>
      <c r="B3137" s="16">
        <v>22192238</v>
      </c>
      <c r="C3137" s="16">
        <v>80</v>
      </c>
      <c r="D3137" s="19">
        <v>44362</v>
      </c>
      <c r="E3137" s="16" t="s">
        <v>6170</v>
      </c>
      <c r="F3137" s="16">
        <v>52195244</v>
      </c>
      <c r="G3137" s="16" t="s">
        <v>6164</v>
      </c>
      <c r="H3137" s="17">
        <v>124</v>
      </c>
      <c r="I3137" s="102">
        <v>2</v>
      </c>
      <c r="J3137" s="121"/>
    </row>
    <row r="3138" spans="1:10" ht="13.2">
      <c r="A3138" s="16" t="s">
        <v>1963</v>
      </c>
      <c r="B3138" s="16">
        <v>22192238</v>
      </c>
      <c r="C3138" s="16">
        <v>10107327</v>
      </c>
      <c r="D3138" s="19">
        <v>44363</v>
      </c>
      <c r="E3138" s="16" t="s">
        <v>6171</v>
      </c>
      <c r="F3138" s="16">
        <v>0</v>
      </c>
      <c r="G3138" s="16" t="s">
        <v>6172</v>
      </c>
      <c r="H3138" s="17">
        <v>55.3</v>
      </c>
      <c r="I3138" s="102">
        <v>2</v>
      </c>
      <c r="J3138" s="121"/>
    </row>
    <row r="3139" spans="1:10" ht="13.2">
      <c r="A3139" s="16" t="s">
        <v>1963</v>
      </c>
      <c r="B3139" s="16">
        <v>22192238</v>
      </c>
      <c r="C3139" s="16">
        <v>80914</v>
      </c>
      <c r="D3139" s="19">
        <v>44366</v>
      </c>
      <c r="E3139" s="16" t="s">
        <v>6173</v>
      </c>
      <c r="F3139" s="16">
        <v>0</v>
      </c>
      <c r="G3139" s="16" t="s">
        <v>6174</v>
      </c>
      <c r="H3139" s="17">
        <v>143.05000000000001</v>
      </c>
      <c r="I3139" s="102">
        <v>2</v>
      </c>
      <c r="J3139" s="121"/>
    </row>
    <row r="3140" spans="1:10" ht="13.2">
      <c r="A3140" s="16" t="s">
        <v>1963</v>
      </c>
      <c r="B3140" s="16">
        <v>22192238</v>
      </c>
      <c r="C3140" s="16">
        <v>118</v>
      </c>
      <c r="D3140" s="19">
        <v>44370</v>
      </c>
      <c r="E3140" s="16" t="s">
        <v>6160</v>
      </c>
      <c r="F3140" s="16">
        <v>52195244</v>
      </c>
      <c r="G3140" s="16" t="s">
        <v>6164</v>
      </c>
      <c r="H3140" s="17">
        <v>28</v>
      </c>
      <c r="I3140" s="102">
        <v>2</v>
      </c>
      <c r="J3140" s="121"/>
    </row>
    <row r="3141" spans="1:10" ht="13.2">
      <c r="A3141" s="16" t="s">
        <v>1963</v>
      </c>
      <c r="B3141" s="16">
        <v>22192238</v>
      </c>
      <c r="C3141" s="16">
        <v>1362</v>
      </c>
      <c r="D3141" s="19">
        <v>44371</v>
      </c>
      <c r="E3141" s="16" t="s">
        <v>6175</v>
      </c>
      <c r="F3141" s="16">
        <v>35934280</v>
      </c>
      <c r="G3141" s="16" t="s">
        <v>6165</v>
      </c>
      <c r="H3141" s="17">
        <v>16.95</v>
      </c>
      <c r="I3141" s="102">
        <v>2</v>
      </c>
      <c r="J3141" s="121"/>
    </row>
    <row r="3142" spans="1:10" ht="13.2">
      <c r="A3142" s="16" t="s">
        <v>1963</v>
      </c>
      <c r="B3142" s="16">
        <v>22192238</v>
      </c>
      <c r="C3142" s="16">
        <v>17</v>
      </c>
      <c r="D3142" s="19">
        <v>44382</v>
      </c>
      <c r="E3142" s="16" t="s">
        <v>6160</v>
      </c>
      <c r="F3142" s="16">
        <v>0</v>
      </c>
      <c r="G3142" s="16" t="s">
        <v>6176</v>
      </c>
      <c r="H3142" s="17">
        <v>30</v>
      </c>
      <c r="I3142" s="102">
        <v>2</v>
      </c>
      <c r="J3142" s="121"/>
    </row>
    <row r="3143" spans="1:10" ht="13.2">
      <c r="A3143" s="16" t="s">
        <v>1963</v>
      </c>
      <c r="B3143" s="16">
        <v>22192238</v>
      </c>
      <c r="C3143" s="16">
        <v>1043</v>
      </c>
      <c r="D3143" s="19">
        <v>44390</v>
      </c>
      <c r="E3143" s="16" t="s">
        <v>6162</v>
      </c>
      <c r="F3143" s="16">
        <v>36746550</v>
      </c>
      <c r="G3143" s="16" t="s">
        <v>6163</v>
      </c>
      <c r="H3143" s="17">
        <v>129</v>
      </c>
      <c r="I3143" s="102">
        <v>2</v>
      </c>
      <c r="J3143" s="121"/>
    </row>
    <row r="3144" spans="1:10" ht="13.2">
      <c r="A3144" s="16" t="s">
        <v>1963</v>
      </c>
      <c r="B3144" s="16">
        <v>22192238</v>
      </c>
      <c r="C3144" s="16">
        <v>57</v>
      </c>
      <c r="D3144" s="19">
        <v>44391</v>
      </c>
      <c r="E3144" s="16" t="s">
        <v>6160</v>
      </c>
      <c r="F3144" s="16">
        <v>52195244</v>
      </c>
      <c r="G3144" s="16" t="s">
        <v>6164</v>
      </c>
      <c r="H3144" s="17">
        <v>14</v>
      </c>
      <c r="I3144" s="102">
        <v>2</v>
      </c>
      <c r="J3144" s="121"/>
    </row>
    <row r="3145" spans="1:10" ht="13.2">
      <c r="A3145" s="16" t="s">
        <v>1963</v>
      </c>
      <c r="B3145" s="16">
        <v>22192238</v>
      </c>
      <c r="C3145" s="16">
        <v>163</v>
      </c>
      <c r="D3145" s="19">
        <v>44411</v>
      </c>
      <c r="E3145" s="16" t="s">
        <v>643</v>
      </c>
      <c r="F3145" s="16">
        <v>31415164</v>
      </c>
      <c r="G3145" s="16" t="s">
        <v>5067</v>
      </c>
      <c r="H3145" s="17">
        <v>103.2</v>
      </c>
      <c r="I3145" s="102">
        <v>2</v>
      </c>
      <c r="J3145" s="121"/>
    </row>
    <row r="3146" spans="1:10" ht="13.2">
      <c r="A3146" s="16" t="s">
        <v>1963</v>
      </c>
      <c r="B3146" s="16">
        <v>22192238</v>
      </c>
      <c r="C3146" s="16">
        <v>46</v>
      </c>
      <c r="D3146" s="19">
        <v>44418</v>
      </c>
      <c r="E3146" s="16" t="s">
        <v>6177</v>
      </c>
      <c r="F3146" s="16">
        <v>52195244</v>
      </c>
      <c r="G3146" s="16" t="s">
        <v>6164</v>
      </c>
      <c r="H3146" s="17">
        <v>21</v>
      </c>
      <c r="I3146" s="102">
        <v>2</v>
      </c>
      <c r="J3146" s="121"/>
    </row>
    <row r="3147" spans="1:10" ht="13.2">
      <c r="A3147" s="16" t="s">
        <v>1963</v>
      </c>
      <c r="B3147" s="16">
        <v>22192238</v>
      </c>
      <c r="C3147" s="16">
        <v>881</v>
      </c>
      <c r="D3147" s="19">
        <v>44419</v>
      </c>
      <c r="E3147" s="16" t="s">
        <v>6143</v>
      </c>
      <c r="F3147" s="16">
        <v>36677698</v>
      </c>
      <c r="G3147" s="16" t="s">
        <v>6178</v>
      </c>
      <c r="H3147" s="17">
        <v>26.36</v>
      </c>
      <c r="I3147" s="102">
        <v>2</v>
      </c>
      <c r="J3147" s="121"/>
    </row>
    <row r="3148" spans="1:10" ht="13.2">
      <c r="A3148" s="16" t="s">
        <v>1963</v>
      </c>
      <c r="B3148" s="16">
        <v>22192238</v>
      </c>
      <c r="C3148" s="16">
        <v>23</v>
      </c>
      <c r="D3148" s="19">
        <v>44428</v>
      </c>
      <c r="E3148" s="16" t="s">
        <v>6179</v>
      </c>
      <c r="F3148" s="16">
        <v>44330002</v>
      </c>
      <c r="G3148" s="16" t="s">
        <v>2328</v>
      </c>
      <c r="H3148" s="17">
        <v>50</v>
      </c>
      <c r="I3148" s="102">
        <v>2</v>
      </c>
      <c r="J3148" s="121"/>
    </row>
    <row r="3149" spans="1:10" ht="13.2">
      <c r="A3149" s="16" t="s">
        <v>1963</v>
      </c>
      <c r="B3149" s="16">
        <v>22192238</v>
      </c>
      <c r="C3149" s="16">
        <v>156</v>
      </c>
      <c r="D3149" s="19">
        <v>44428</v>
      </c>
      <c r="E3149" s="16" t="s">
        <v>6162</v>
      </c>
      <c r="F3149" s="16">
        <v>36746550</v>
      </c>
      <c r="G3149" s="16" t="s">
        <v>6180</v>
      </c>
      <c r="H3149" s="17">
        <v>70</v>
      </c>
      <c r="I3149" s="102">
        <v>2</v>
      </c>
      <c r="J3149" s="121"/>
    </row>
    <row r="3150" spans="1:10" ht="20.399999999999999">
      <c r="A3150" s="16" t="s">
        <v>1963</v>
      </c>
      <c r="B3150" s="16">
        <v>22192238</v>
      </c>
      <c r="C3150" s="16">
        <v>1651</v>
      </c>
      <c r="D3150" s="19">
        <v>44430</v>
      </c>
      <c r="E3150" s="16" t="s">
        <v>6181</v>
      </c>
      <c r="F3150" s="16">
        <v>27780635</v>
      </c>
      <c r="G3150" s="16" t="s">
        <v>6182</v>
      </c>
      <c r="H3150" s="17">
        <v>82.06</v>
      </c>
      <c r="I3150" s="102">
        <v>2</v>
      </c>
      <c r="J3150" s="121"/>
    </row>
    <row r="3151" spans="1:10" ht="20.399999999999999">
      <c r="A3151" s="16" t="s">
        <v>1963</v>
      </c>
      <c r="B3151" s="16">
        <v>22192238</v>
      </c>
      <c r="C3151" s="16">
        <v>72058801</v>
      </c>
      <c r="D3151" s="19">
        <v>44430</v>
      </c>
      <c r="E3151" s="16" t="s">
        <v>6183</v>
      </c>
      <c r="F3151" s="16">
        <v>63471906</v>
      </c>
      <c r="G3151" s="16" t="s">
        <v>6184</v>
      </c>
      <c r="H3151" s="17">
        <v>45.49</v>
      </c>
      <c r="I3151" s="102">
        <v>2</v>
      </c>
      <c r="J3151" s="121"/>
    </row>
    <row r="3152" spans="1:10" ht="13.2">
      <c r="A3152" s="16" t="s">
        <v>1963</v>
      </c>
      <c r="B3152" s="16">
        <v>22192238</v>
      </c>
      <c r="C3152" s="16">
        <v>39</v>
      </c>
      <c r="D3152" s="19">
        <v>44438</v>
      </c>
      <c r="E3152" s="16" t="s">
        <v>6179</v>
      </c>
      <c r="F3152" s="16">
        <v>44330002</v>
      </c>
      <c r="G3152" s="16" t="s">
        <v>2328</v>
      </c>
      <c r="H3152" s="17">
        <v>35</v>
      </c>
      <c r="I3152" s="102">
        <v>2</v>
      </c>
      <c r="J3152" s="121"/>
    </row>
    <row r="3153" spans="1:10" ht="20.399999999999999">
      <c r="A3153" s="16" t="s">
        <v>1963</v>
      </c>
      <c r="B3153" s="16">
        <v>22192238</v>
      </c>
      <c r="C3153" s="16">
        <v>20212619</v>
      </c>
      <c r="D3153" s="19">
        <v>44443</v>
      </c>
      <c r="E3153" s="16" t="s">
        <v>6185</v>
      </c>
      <c r="F3153" s="16">
        <v>27794415</v>
      </c>
      <c r="G3153" s="16" t="s">
        <v>6186</v>
      </c>
      <c r="H3153" s="17">
        <v>121.17</v>
      </c>
      <c r="I3153" s="102">
        <v>2</v>
      </c>
      <c r="J3153" s="121"/>
    </row>
    <row r="3154" spans="1:10" ht="13.2">
      <c r="A3154" s="16" t="s">
        <v>1963</v>
      </c>
      <c r="B3154" s="16">
        <v>22192238</v>
      </c>
      <c r="C3154" s="16">
        <v>4</v>
      </c>
      <c r="D3154" s="19">
        <v>44452</v>
      </c>
      <c r="E3154" s="16" t="s">
        <v>6162</v>
      </c>
      <c r="F3154" s="16">
        <v>52195244</v>
      </c>
      <c r="G3154" s="16" t="s">
        <v>6164</v>
      </c>
      <c r="H3154" s="17">
        <v>45</v>
      </c>
      <c r="I3154" s="102">
        <v>2</v>
      </c>
      <c r="J3154" s="121"/>
    </row>
    <row r="3155" spans="1:10" ht="13.2">
      <c r="A3155" s="16" t="s">
        <v>1963</v>
      </c>
      <c r="B3155" s="16">
        <v>22192238</v>
      </c>
      <c r="C3155" s="16">
        <v>1201</v>
      </c>
      <c r="D3155" s="19">
        <v>44455</v>
      </c>
      <c r="E3155" s="16" t="s">
        <v>6143</v>
      </c>
      <c r="F3155" s="16">
        <v>48251208</v>
      </c>
      <c r="G3155" s="16" t="s">
        <v>6187</v>
      </c>
      <c r="H3155" s="17">
        <v>48.5</v>
      </c>
      <c r="I3155" s="102">
        <v>2</v>
      </c>
      <c r="J3155" s="121"/>
    </row>
    <row r="3156" spans="1:10" ht="13.2">
      <c r="A3156" s="16" t="s">
        <v>1963</v>
      </c>
      <c r="B3156" s="16">
        <v>22192238</v>
      </c>
      <c r="C3156" s="16">
        <v>38</v>
      </c>
      <c r="D3156" s="19">
        <v>44476</v>
      </c>
      <c r="E3156" s="16" t="s">
        <v>6188</v>
      </c>
      <c r="F3156" s="16">
        <v>36746550</v>
      </c>
      <c r="G3156" s="16" t="s">
        <v>6180</v>
      </c>
      <c r="H3156" s="17">
        <v>200</v>
      </c>
      <c r="I3156" s="102">
        <v>2</v>
      </c>
      <c r="J3156" s="121"/>
    </row>
    <row r="3157" spans="1:10" ht="13.2">
      <c r="A3157" s="16" t="s">
        <v>1963</v>
      </c>
      <c r="B3157" s="16">
        <v>22192238</v>
      </c>
      <c r="C3157" s="16">
        <v>517</v>
      </c>
      <c r="D3157" s="19">
        <v>44478</v>
      </c>
      <c r="E3157" s="16" t="s">
        <v>6167</v>
      </c>
      <c r="F3157" s="16">
        <v>47652454</v>
      </c>
      <c r="G3157" s="16" t="s">
        <v>6189</v>
      </c>
      <c r="H3157" s="17">
        <v>136.19</v>
      </c>
      <c r="I3157" s="102">
        <v>2</v>
      </c>
      <c r="J3157" s="121"/>
    </row>
    <row r="3158" spans="1:10" ht="13.2">
      <c r="A3158" s="16" t="s">
        <v>1963</v>
      </c>
      <c r="B3158" s="16">
        <v>22192238</v>
      </c>
      <c r="C3158" s="16">
        <v>518</v>
      </c>
      <c r="D3158" s="19">
        <v>44478</v>
      </c>
      <c r="E3158" s="16" t="s">
        <v>6173</v>
      </c>
      <c r="F3158" s="16">
        <v>47652454</v>
      </c>
      <c r="G3158" s="16" t="s">
        <v>6189</v>
      </c>
      <c r="H3158" s="17">
        <f>46.74-26.4</f>
        <v>20.340000000000003</v>
      </c>
      <c r="I3158" s="102">
        <v>2</v>
      </c>
      <c r="J3158" s="121"/>
    </row>
    <row r="3159" spans="1:10" ht="30.6">
      <c r="A3159" s="16" t="s">
        <v>1963</v>
      </c>
      <c r="B3159" s="16">
        <v>22192239</v>
      </c>
      <c r="C3159" s="16">
        <v>45</v>
      </c>
      <c r="D3159" s="19">
        <v>44198</v>
      </c>
      <c r="E3159" s="16" t="s">
        <v>6190</v>
      </c>
      <c r="F3159" s="16">
        <v>47494816</v>
      </c>
      <c r="G3159" s="16" t="s">
        <v>6191</v>
      </c>
      <c r="H3159" s="17">
        <v>33.85</v>
      </c>
      <c r="I3159" s="102">
        <v>2</v>
      </c>
      <c r="J3159" s="121"/>
    </row>
    <row r="3160" spans="1:10" ht="20.399999999999999">
      <c r="A3160" s="16" t="s">
        <v>1963</v>
      </c>
      <c r="B3160" s="16">
        <v>22192239</v>
      </c>
      <c r="C3160" s="16">
        <v>277</v>
      </c>
      <c r="D3160" s="19">
        <v>44203</v>
      </c>
      <c r="E3160" s="16" t="s">
        <v>6192</v>
      </c>
      <c r="F3160" s="16">
        <v>36653489</v>
      </c>
      <c r="G3160" s="16" t="s">
        <v>6193</v>
      </c>
      <c r="H3160" s="17">
        <v>67</v>
      </c>
      <c r="I3160" s="102">
        <v>2</v>
      </c>
      <c r="J3160" s="121"/>
    </row>
    <row r="3161" spans="1:10" ht="20.399999999999999">
      <c r="A3161" s="16" t="s">
        <v>1963</v>
      </c>
      <c r="B3161" s="16">
        <v>22192239</v>
      </c>
      <c r="C3161" s="16">
        <v>888</v>
      </c>
      <c r="D3161" s="19">
        <v>44211</v>
      </c>
      <c r="E3161" s="16" t="s">
        <v>6194</v>
      </c>
      <c r="F3161" s="16">
        <v>36653489</v>
      </c>
      <c r="G3161" s="16" t="s">
        <v>6193</v>
      </c>
      <c r="H3161" s="17">
        <v>45</v>
      </c>
      <c r="I3161" s="102">
        <v>2</v>
      </c>
      <c r="J3161" s="121"/>
    </row>
    <row r="3162" spans="1:10" ht="20.399999999999999">
      <c r="A3162" s="16" t="s">
        <v>1963</v>
      </c>
      <c r="B3162" s="16">
        <v>22192239</v>
      </c>
      <c r="C3162" s="16">
        <v>1857</v>
      </c>
      <c r="D3162" s="19">
        <v>44225</v>
      </c>
      <c r="E3162" s="16" t="s">
        <v>6195</v>
      </c>
      <c r="F3162" s="16">
        <v>36653489</v>
      </c>
      <c r="G3162" s="16" t="s">
        <v>6193</v>
      </c>
      <c r="H3162" s="17">
        <v>62</v>
      </c>
      <c r="I3162" s="102">
        <v>2</v>
      </c>
      <c r="J3162" s="121"/>
    </row>
    <row r="3163" spans="1:10" ht="30.6">
      <c r="A3163" s="16" t="s">
        <v>1963</v>
      </c>
      <c r="B3163" s="16">
        <v>22192239</v>
      </c>
      <c r="C3163" s="16">
        <v>1566</v>
      </c>
      <c r="D3163" s="19">
        <v>44225</v>
      </c>
      <c r="E3163" s="16" t="s">
        <v>6196</v>
      </c>
      <c r="F3163" s="16">
        <v>47494816</v>
      </c>
      <c r="G3163" s="16" t="s">
        <v>6191</v>
      </c>
      <c r="H3163" s="17">
        <v>46.8</v>
      </c>
      <c r="I3163" s="102">
        <v>2</v>
      </c>
      <c r="J3163" s="121"/>
    </row>
    <row r="3164" spans="1:10" ht="40.799999999999997">
      <c r="A3164" s="16" t="s">
        <v>1963</v>
      </c>
      <c r="B3164" s="16">
        <v>22192239</v>
      </c>
      <c r="C3164" s="16">
        <v>1</v>
      </c>
      <c r="D3164" s="19">
        <v>44218</v>
      </c>
      <c r="E3164" s="16" t="s">
        <v>6197</v>
      </c>
      <c r="F3164" s="16">
        <v>36631124</v>
      </c>
      <c r="G3164" s="16" t="s">
        <v>6198</v>
      </c>
      <c r="H3164" s="17">
        <v>99</v>
      </c>
      <c r="I3164" s="102">
        <v>2</v>
      </c>
      <c r="J3164" s="121"/>
    </row>
    <row r="3165" spans="1:10" ht="20.399999999999999">
      <c r="A3165" s="16" t="s">
        <v>1963</v>
      </c>
      <c r="B3165" s="16">
        <v>22192239</v>
      </c>
      <c r="C3165" s="16">
        <v>88</v>
      </c>
      <c r="D3165" s="19">
        <v>44229</v>
      </c>
      <c r="E3165" s="16" t="s">
        <v>6199</v>
      </c>
      <c r="F3165" s="16">
        <v>47494816</v>
      </c>
      <c r="G3165" s="16" t="s">
        <v>6200</v>
      </c>
      <c r="H3165" s="17">
        <v>57.65</v>
      </c>
      <c r="I3165" s="102">
        <v>2</v>
      </c>
      <c r="J3165" s="121"/>
    </row>
    <row r="3166" spans="1:10" ht="13.2">
      <c r="A3166" s="16" t="s">
        <v>1963</v>
      </c>
      <c r="B3166" s="16">
        <v>22192239</v>
      </c>
      <c r="C3166" s="16">
        <v>705</v>
      </c>
      <c r="D3166" s="19">
        <v>44237</v>
      </c>
      <c r="E3166" s="16" t="s">
        <v>6201</v>
      </c>
      <c r="F3166" s="16">
        <v>36653489</v>
      </c>
      <c r="G3166" s="16" t="s">
        <v>6202</v>
      </c>
      <c r="H3166" s="17">
        <v>62.6</v>
      </c>
      <c r="I3166" s="102">
        <v>2</v>
      </c>
      <c r="J3166" s="121"/>
    </row>
    <row r="3167" spans="1:10" ht="13.2">
      <c r="A3167" s="16" t="s">
        <v>1963</v>
      </c>
      <c r="B3167" s="16">
        <v>22192239</v>
      </c>
      <c r="C3167" s="16">
        <v>763</v>
      </c>
      <c r="D3167" s="19">
        <v>44240</v>
      </c>
      <c r="E3167" s="16" t="s">
        <v>6203</v>
      </c>
      <c r="F3167" s="16">
        <v>47494816</v>
      </c>
      <c r="G3167" s="16" t="s">
        <v>6200</v>
      </c>
      <c r="H3167" s="17">
        <v>29.54</v>
      </c>
      <c r="I3167" s="102">
        <v>2</v>
      </c>
      <c r="J3167" s="121"/>
    </row>
    <row r="3168" spans="1:10" ht="13.2">
      <c r="A3168" s="16" t="s">
        <v>1963</v>
      </c>
      <c r="B3168" s="16">
        <v>22192239</v>
      </c>
      <c r="C3168" s="16">
        <v>915</v>
      </c>
      <c r="D3168" s="19">
        <v>44243</v>
      </c>
      <c r="E3168" s="16" t="s">
        <v>6203</v>
      </c>
      <c r="F3168" s="16">
        <v>47494816</v>
      </c>
      <c r="G3168" s="16" t="s">
        <v>6200</v>
      </c>
      <c r="H3168" s="17">
        <v>28.67</v>
      </c>
      <c r="I3168" s="102">
        <v>2</v>
      </c>
      <c r="J3168" s="121"/>
    </row>
    <row r="3169" spans="1:10" ht="13.2">
      <c r="A3169" s="16" t="s">
        <v>1963</v>
      </c>
      <c r="B3169" s="16">
        <v>22192239</v>
      </c>
      <c r="C3169" s="16">
        <v>1027</v>
      </c>
      <c r="D3169" s="19">
        <v>44244</v>
      </c>
      <c r="E3169" s="16" t="s">
        <v>6204</v>
      </c>
      <c r="F3169" s="16">
        <v>47494816</v>
      </c>
      <c r="G3169" s="16" t="s">
        <v>6200</v>
      </c>
      <c r="H3169" s="17">
        <v>40.9</v>
      </c>
      <c r="I3169" s="102">
        <v>2</v>
      </c>
      <c r="J3169" s="121"/>
    </row>
    <row r="3170" spans="1:10" ht="13.2">
      <c r="A3170" s="16" t="s">
        <v>1963</v>
      </c>
      <c r="B3170" s="16">
        <v>22192239</v>
      </c>
      <c r="C3170" s="16">
        <v>1187</v>
      </c>
      <c r="D3170" s="19">
        <v>44246</v>
      </c>
      <c r="E3170" s="16" t="s">
        <v>6205</v>
      </c>
      <c r="F3170" s="16">
        <v>47494816</v>
      </c>
      <c r="G3170" s="16" t="s">
        <v>6200</v>
      </c>
      <c r="H3170" s="17">
        <v>61.15</v>
      </c>
      <c r="I3170" s="102">
        <v>2</v>
      </c>
      <c r="J3170" s="121"/>
    </row>
    <row r="3171" spans="1:10" ht="13.2">
      <c r="A3171" s="16" t="s">
        <v>1963</v>
      </c>
      <c r="B3171" s="16">
        <v>22192239</v>
      </c>
      <c r="C3171" s="16">
        <v>1620</v>
      </c>
      <c r="D3171" s="19">
        <v>44253</v>
      </c>
      <c r="E3171" s="16" t="s">
        <v>6206</v>
      </c>
      <c r="F3171" s="16">
        <v>47494816</v>
      </c>
      <c r="G3171" s="16" t="s">
        <v>6200</v>
      </c>
      <c r="H3171" s="17">
        <v>26.31</v>
      </c>
      <c r="I3171" s="102">
        <v>2</v>
      </c>
      <c r="J3171" s="121"/>
    </row>
    <row r="3172" spans="1:10" ht="13.2">
      <c r="A3172" s="16" t="s">
        <v>1963</v>
      </c>
      <c r="B3172" s="16">
        <v>22192239</v>
      </c>
      <c r="C3172" s="16">
        <v>158</v>
      </c>
      <c r="D3172" s="19">
        <v>44258</v>
      </c>
      <c r="E3172" s="16" t="s">
        <v>6207</v>
      </c>
      <c r="F3172" s="16">
        <v>47494816</v>
      </c>
      <c r="G3172" s="16" t="s">
        <v>6200</v>
      </c>
      <c r="H3172" s="17">
        <v>13.8</v>
      </c>
      <c r="I3172" s="102">
        <v>2</v>
      </c>
      <c r="J3172" s="121"/>
    </row>
    <row r="3173" spans="1:10" ht="20.399999999999999">
      <c r="A3173" s="16" t="s">
        <v>1963</v>
      </c>
      <c r="B3173" s="16">
        <v>22192239</v>
      </c>
      <c r="C3173" s="16">
        <v>20210303</v>
      </c>
      <c r="D3173" s="19">
        <v>44273</v>
      </c>
      <c r="E3173" s="16" t="s">
        <v>6208</v>
      </c>
      <c r="F3173" s="16">
        <v>41223888</v>
      </c>
      <c r="G3173" s="16" t="s">
        <v>6209</v>
      </c>
      <c r="H3173" s="17">
        <v>133.30000000000001</v>
      </c>
      <c r="I3173" s="102">
        <v>2</v>
      </c>
      <c r="J3173" s="121"/>
    </row>
    <row r="3174" spans="1:10" ht="20.399999999999999">
      <c r="A3174" s="16" t="s">
        <v>1963</v>
      </c>
      <c r="B3174" s="16">
        <v>22192239</v>
      </c>
      <c r="C3174" s="16">
        <v>14</v>
      </c>
      <c r="D3174" s="19">
        <v>44265</v>
      </c>
      <c r="E3174" s="16" t="s">
        <v>6210</v>
      </c>
      <c r="F3174" s="16">
        <v>35880899</v>
      </c>
      <c r="G3174" s="16" t="s">
        <v>6123</v>
      </c>
      <c r="H3174" s="17">
        <v>187.65</v>
      </c>
      <c r="I3174" s="102">
        <v>2</v>
      </c>
      <c r="J3174" s="121"/>
    </row>
    <row r="3175" spans="1:10" ht="13.2">
      <c r="A3175" s="16" t="s">
        <v>1963</v>
      </c>
      <c r="B3175" s="16">
        <v>22192239</v>
      </c>
      <c r="C3175" s="16">
        <v>1135</v>
      </c>
      <c r="D3175" s="19">
        <v>44273</v>
      </c>
      <c r="E3175" s="16" t="s">
        <v>6211</v>
      </c>
      <c r="F3175" s="16">
        <v>47494816</v>
      </c>
      <c r="G3175" s="16" t="s">
        <v>6200</v>
      </c>
      <c r="H3175" s="17">
        <v>55.96</v>
      </c>
      <c r="I3175" s="102">
        <v>2</v>
      </c>
      <c r="J3175" s="121"/>
    </row>
    <row r="3176" spans="1:10" ht="13.2">
      <c r="A3176" s="16" t="s">
        <v>1963</v>
      </c>
      <c r="B3176" s="16">
        <v>22192239</v>
      </c>
      <c r="C3176" s="16">
        <v>95</v>
      </c>
      <c r="D3176" s="19">
        <v>44287</v>
      </c>
      <c r="E3176" s="16" t="s">
        <v>6212</v>
      </c>
      <c r="F3176" s="16">
        <v>47494816</v>
      </c>
      <c r="G3176" s="16" t="s">
        <v>6200</v>
      </c>
      <c r="H3176" s="17">
        <v>60.34</v>
      </c>
      <c r="I3176" s="102">
        <v>2</v>
      </c>
      <c r="J3176" s="121"/>
    </row>
    <row r="3177" spans="1:10" ht="13.2">
      <c r="A3177" s="16" t="s">
        <v>1963</v>
      </c>
      <c r="B3177" s="16">
        <v>22192239</v>
      </c>
      <c r="C3177" s="16" t="s">
        <v>6213</v>
      </c>
      <c r="D3177" s="19">
        <v>44313</v>
      </c>
      <c r="E3177" s="16" t="s">
        <v>6214</v>
      </c>
      <c r="F3177" s="16">
        <v>36653469</v>
      </c>
      <c r="G3177" s="16" t="s">
        <v>6202</v>
      </c>
      <c r="H3177" s="17">
        <v>40.9</v>
      </c>
      <c r="I3177" s="102">
        <v>2</v>
      </c>
      <c r="J3177" s="121"/>
    </row>
    <row r="3178" spans="1:10" ht="20.399999999999999">
      <c r="A3178" s="16" t="s">
        <v>1963</v>
      </c>
      <c r="B3178" s="16">
        <v>22192239</v>
      </c>
      <c r="C3178" s="16">
        <v>11</v>
      </c>
      <c r="D3178" s="19">
        <v>44304</v>
      </c>
      <c r="E3178" s="16" t="s">
        <v>6215</v>
      </c>
      <c r="F3178" s="16">
        <v>1</v>
      </c>
      <c r="G3178" s="16" t="s">
        <v>6216</v>
      </c>
      <c r="H3178" s="17">
        <v>45</v>
      </c>
      <c r="I3178" s="102">
        <v>2</v>
      </c>
      <c r="J3178" s="121"/>
    </row>
    <row r="3179" spans="1:10" ht="13.2">
      <c r="A3179" s="16" t="s">
        <v>1963</v>
      </c>
      <c r="B3179" s="16">
        <v>22192239</v>
      </c>
      <c r="C3179" s="16">
        <v>2692023296</v>
      </c>
      <c r="D3179" s="19">
        <v>44307</v>
      </c>
      <c r="E3179" s="16" t="s">
        <v>6217</v>
      </c>
      <c r="F3179" s="16">
        <v>41253366</v>
      </c>
      <c r="G3179" s="16" t="s">
        <v>6218</v>
      </c>
      <c r="H3179" s="17">
        <v>167.04</v>
      </c>
      <c r="I3179" s="102">
        <v>2</v>
      </c>
      <c r="J3179" s="121"/>
    </row>
    <row r="3180" spans="1:10" ht="13.2">
      <c r="A3180" s="16" t="s">
        <v>1963</v>
      </c>
      <c r="B3180" s="16">
        <v>22192239</v>
      </c>
      <c r="C3180" s="16">
        <v>561</v>
      </c>
      <c r="D3180" s="19">
        <v>44309</v>
      </c>
      <c r="E3180" s="16" t="s">
        <v>6219</v>
      </c>
      <c r="F3180" s="16">
        <v>43976786</v>
      </c>
      <c r="G3180" s="16" t="s">
        <v>6220</v>
      </c>
      <c r="H3180" s="17">
        <v>79.900000000000006</v>
      </c>
      <c r="I3180" s="102">
        <v>2</v>
      </c>
      <c r="J3180" s="121"/>
    </row>
    <row r="3181" spans="1:10" ht="13.2">
      <c r="A3181" s="16" t="s">
        <v>1963</v>
      </c>
      <c r="B3181" s="16">
        <v>22192239</v>
      </c>
      <c r="C3181" s="16">
        <v>269202331</v>
      </c>
      <c r="D3181" s="19">
        <v>44316</v>
      </c>
      <c r="E3181" s="16" t="s">
        <v>6217</v>
      </c>
      <c r="F3181" s="16">
        <v>4135366</v>
      </c>
      <c r="G3181" s="16" t="s">
        <v>6218</v>
      </c>
      <c r="H3181" s="17">
        <v>231.65</v>
      </c>
      <c r="I3181" s="102">
        <v>2</v>
      </c>
      <c r="J3181" s="121"/>
    </row>
    <row r="3182" spans="1:10" ht="20.399999999999999">
      <c r="A3182" s="16" t="s">
        <v>1963</v>
      </c>
      <c r="B3182" s="16">
        <v>22192239</v>
      </c>
      <c r="C3182" s="16">
        <v>15</v>
      </c>
      <c r="D3182" s="19">
        <v>44311</v>
      </c>
      <c r="E3182" s="16" t="s">
        <v>6221</v>
      </c>
      <c r="F3182" s="16">
        <v>1</v>
      </c>
      <c r="G3182" s="16" t="s">
        <v>6222</v>
      </c>
      <c r="H3182" s="17">
        <v>45</v>
      </c>
      <c r="I3182" s="102">
        <v>2</v>
      </c>
      <c r="J3182" s="121"/>
    </row>
    <row r="3183" spans="1:10" ht="20.399999999999999">
      <c r="A3183" s="16" t="s">
        <v>1963</v>
      </c>
      <c r="B3183" s="16">
        <v>22192239</v>
      </c>
      <c r="C3183" s="16">
        <v>10</v>
      </c>
      <c r="D3183" s="19">
        <v>44311</v>
      </c>
      <c r="E3183" s="16" t="s">
        <v>6223</v>
      </c>
      <c r="F3183" s="16">
        <v>110596203</v>
      </c>
      <c r="G3183" s="16" t="s">
        <v>6224</v>
      </c>
      <c r="H3183" s="17">
        <v>211.73</v>
      </c>
      <c r="I3183" s="102">
        <v>2</v>
      </c>
      <c r="J3183" s="121"/>
    </row>
    <row r="3184" spans="1:10" ht="20.399999999999999">
      <c r="A3184" s="16" t="s">
        <v>1963</v>
      </c>
      <c r="B3184" s="16">
        <v>22192239</v>
      </c>
      <c r="C3184" s="16">
        <v>56</v>
      </c>
      <c r="D3184" s="19">
        <v>44311</v>
      </c>
      <c r="E3184" s="16" t="s">
        <v>6225</v>
      </c>
      <c r="F3184" s="16">
        <v>332362019</v>
      </c>
      <c r="G3184" s="16" t="s">
        <v>6226</v>
      </c>
      <c r="H3184" s="17">
        <v>55</v>
      </c>
      <c r="I3184" s="102">
        <v>2</v>
      </c>
      <c r="J3184" s="121"/>
    </row>
    <row r="3185" spans="1:10" ht="30.6">
      <c r="A3185" s="16" t="s">
        <v>1963</v>
      </c>
      <c r="B3185" s="16">
        <v>22192239</v>
      </c>
      <c r="C3185" s="16">
        <v>6229768</v>
      </c>
      <c r="D3185" s="19">
        <v>44337</v>
      </c>
      <c r="E3185" s="16" t="s">
        <v>6227</v>
      </c>
      <c r="F3185" s="16" t="s">
        <v>6228</v>
      </c>
      <c r="G3185" s="16" t="s">
        <v>6229</v>
      </c>
      <c r="H3185" s="17">
        <v>49</v>
      </c>
      <c r="I3185" s="102">
        <v>2</v>
      </c>
      <c r="J3185" s="121"/>
    </row>
    <row r="3186" spans="1:10" ht="20.399999999999999">
      <c r="A3186" s="16" t="s">
        <v>1963</v>
      </c>
      <c r="B3186" s="16">
        <v>22192239</v>
      </c>
      <c r="C3186" s="16">
        <v>598102</v>
      </c>
      <c r="D3186" s="19">
        <v>44374</v>
      </c>
      <c r="E3186" s="16" t="s">
        <v>6230</v>
      </c>
      <c r="F3186" s="16">
        <v>518484</v>
      </c>
      <c r="G3186" s="16" t="s">
        <v>6231</v>
      </c>
      <c r="H3186" s="17">
        <v>65</v>
      </c>
      <c r="I3186" s="102">
        <v>2</v>
      </c>
      <c r="J3186" s="121"/>
    </row>
    <row r="3187" spans="1:10" ht="20.399999999999999">
      <c r="A3187" s="16" t="s">
        <v>1963</v>
      </c>
      <c r="B3187" s="16">
        <v>22192239</v>
      </c>
      <c r="C3187" s="16">
        <v>210139</v>
      </c>
      <c r="D3187" s="19">
        <v>44375</v>
      </c>
      <c r="E3187" s="16" t="s">
        <v>6232</v>
      </c>
      <c r="F3187" s="16">
        <v>26404982</v>
      </c>
      <c r="G3187" s="16" t="s">
        <v>6233</v>
      </c>
      <c r="H3187" s="17">
        <v>80</v>
      </c>
      <c r="I3187" s="102">
        <v>2</v>
      </c>
      <c r="J3187" s="121"/>
    </row>
    <row r="3188" spans="1:10" ht="20.399999999999999">
      <c r="A3188" s="16" t="s">
        <v>1963</v>
      </c>
      <c r="B3188" s="16">
        <v>22192239</v>
      </c>
      <c r="C3188" s="16">
        <v>6</v>
      </c>
      <c r="D3188" s="19">
        <v>44380</v>
      </c>
      <c r="E3188" s="16" t="s">
        <v>6234</v>
      </c>
      <c r="F3188" s="16">
        <v>17149461</v>
      </c>
      <c r="G3188" s="16" t="s">
        <v>6235</v>
      </c>
      <c r="H3188" s="17">
        <v>25</v>
      </c>
      <c r="I3188" s="102">
        <v>2</v>
      </c>
      <c r="J3188" s="121"/>
    </row>
    <row r="3189" spans="1:10" ht="20.399999999999999">
      <c r="A3189" s="16" t="s">
        <v>1963</v>
      </c>
      <c r="B3189" s="16">
        <v>22192239</v>
      </c>
      <c r="C3189" s="16">
        <v>1</v>
      </c>
      <c r="D3189" s="19">
        <v>44361</v>
      </c>
      <c r="E3189" s="16" t="s">
        <v>6236</v>
      </c>
      <c r="F3189" s="16">
        <v>42027977</v>
      </c>
      <c r="G3189" s="16" t="s">
        <v>2171</v>
      </c>
      <c r="H3189" s="17">
        <v>25</v>
      </c>
      <c r="I3189" s="102">
        <v>2</v>
      </c>
      <c r="J3189" s="121"/>
    </row>
    <row r="3190" spans="1:10" ht="13.2">
      <c r="A3190" s="16" t="s">
        <v>1963</v>
      </c>
      <c r="B3190" s="16">
        <v>22192239</v>
      </c>
      <c r="C3190" s="16">
        <v>25</v>
      </c>
      <c r="D3190" s="19">
        <v>44404</v>
      </c>
      <c r="E3190" s="16" t="s">
        <v>6237</v>
      </c>
      <c r="F3190" s="16">
        <v>45250413</v>
      </c>
      <c r="G3190" s="16" t="s">
        <v>6238</v>
      </c>
      <c r="H3190" s="17">
        <v>60</v>
      </c>
      <c r="I3190" s="102">
        <v>2</v>
      </c>
      <c r="J3190" s="121"/>
    </row>
    <row r="3191" spans="1:10" ht="20.399999999999999">
      <c r="A3191" s="16" t="s">
        <v>1963</v>
      </c>
      <c r="B3191" s="16">
        <v>22192239</v>
      </c>
      <c r="C3191" s="16" t="s">
        <v>6239</v>
      </c>
      <c r="D3191" s="19">
        <v>44362</v>
      </c>
      <c r="E3191" s="16" t="s">
        <v>6240</v>
      </c>
      <c r="F3191" s="16">
        <v>17111919</v>
      </c>
      <c r="G3191" s="16" t="s">
        <v>6241</v>
      </c>
      <c r="H3191" s="17">
        <v>106</v>
      </c>
      <c r="I3191" s="102">
        <v>2</v>
      </c>
      <c r="J3191" s="121"/>
    </row>
    <row r="3192" spans="1:10" ht="20.399999999999999">
      <c r="A3192" s="16" t="s">
        <v>1963</v>
      </c>
      <c r="B3192" s="16">
        <v>22192239</v>
      </c>
      <c r="C3192" s="16">
        <v>7</v>
      </c>
      <c r="D3192" s="19">
        <v>44364</v>
      </c>
      <c r="E3192" s="16" t="s">
        <v>6242</v>
      </c>
      <c r="F3192" s="16">
        <v>17111919</v>
      </c>
      <c r="G3192" s="16" t="s">
        <v>6241</v>
      </c>
      <c r="H3192" s="17">
        <v>53</v>
      </c>
      <c r="I3192" s="102">
        <v>2</v>
      </c>
      <c r="J3192" s="121"/>
    </row>
    <row r="3193" spans="1:10" ht="20.399999999999999">
      <c r="A3193" s="16" t="s">
        <v>1963</v>
      </c>
      <c r="B3193" s="16">
        <v>22192239</v>
      </c>
      <c r="C3193" s="16">
        <v>9847</v>
      </c>
      <c r="D3193" s="19">
        <v>44406</v>
      </c>
      <c r="E3193" s="16" t="s">
        <v>6243</v>
      </c>
      <c r="F3193" s="16">
        <v>1422863</v>
      </c>
      <c r="G3193" s="16" t="s">
        <v>6244</v>
      </c>
      <c r="H3193" s="17">
        <v>143.62</v>
      </c>
      <c r="I3193" s="102">
        <v>2</v>
      </c>
      <c r="J3193" s="121"/>
    </row>
    <row r="3194" spans="1:10" ht="20.399999999999999">
      <c r="A3194" s="16" t="s">
        <v>1963</v>
      </c>
      <c r="B3194" s="16">
        <v>22192239</v>
      </c>
      <c r="C3194" s="16">
        <v>2021060017</v>
      </c>
      <c r="D3194" s="19">
        <v>44350</v>
      </c>
      <c r="E3194" s="16" t="s">
        <v>6245</v>
      </c>
      <c r="F3194" s="16">
        <v>47621028</v>
      </c>
      <c r="G3194" s="16" t="s">
        <v>6246</v>
      </c>
      <c r="H3194" s="17">
        <v>126</v>
      </c>
      <c r="I3194" s="102">
        <v>2</v>
      </c>
      <c r="J3194" s="121"/>
    </row>
    <row r="3195" spans="1:10" ht="20.399999999999999">
      <c r="A3195" s="16" t="s">
        <v>1963</v>
      </c>
      <c r="B3195" s="16">
        <v>22192239</v>
      </c>
      <c r="C3195" s="16">
        <v>2021060020</v>
      </c>
      <c r="D3195" s="19">
        <v>44350</v>
      </c>
      <c r="E3195" s="16" t="s">
        <v>6247</v>
      </c>
      <c r="F3195" s="16">
        <v>47621028</v>
      </c>
      <c r="G3195" s="16" t="s">
        <v>6246</v>
      </c>
      <c r="H3195" s="17">
        <v>31.5</v>
      </c>
      <c r="I3195" s="102">
        <v>2</v>
      </c>
      <c r="J3195" s="121"/>
    </row>
    <row r="3196" spans="1:10" ht="20.399999999999999">
      <c r="A3196" s="16" t="s">
        <v>1963</v>
      </c>
      <c r="B3196" s="16">
        <v>22192239</v>
      </c>
      <c r="C3196" s="16">
        <v>3052021</v>
      </c>
      <c r="D3196" s="19">
        <v>44347</v>
      </c>
      <c r="E3196" s="16" t="s">
        <v>6248</v>
      </c>
      <c r="F3196" s="16">
        <v>31309925</v>
      </c>
      <c r="G3196" s="16" t="s">
        <v>6249</v>
      </c>
      <c r="H3196" s="17">
        <f>270-3</f>
        <v>267</v>
      </c>
      <c r="I3196" s="102">
        <v>2</v>
      </c>
      <c r="J3196" s="121"/>
    </row>
    <row r="3197" spans="1:10" ht="30.6">
      <c r="A3197" s="16" t="s">
        <v>1963</v>
      </c>
      <c r="B3197" s="16">
        <v>22192239</v>
      </c>
      <c r="C3197" s="16">
        <v>7217</v>
      </c>
      <c r="D3197" s="19">
        <v>44485</v>
      </c>
      <c r="E3197" s="16" t="s">
        <v>6250</v>
      </c>
      <c r="F3197" s="16">
        <v>1461474</v>
      </c>
      <c r="G3197" s="16" t="s">
        <v>6251</v>
      </c>
      <c r="H3197" s="17">
        <f>1163.86-182.72</f>
        <v>981.13999999999987</v>
      </c>
      <c r="I3197" s="102">
        <v>2</v>
      </c>
      <c r="J3197" s="121"/>
    </row>
    <row r="3198" spans="1:10" ht="13.2">
      <c r="A3198" s="16" t="s">
        <v>1963</v>
      </c>
      <c r="B3198" s="16">
        <v>22192240</v>
      </c>
      <c r="C3198" s="16" t="s">
        <v>6252</v>
      </c>
      <c r="D3198" s="19">
        <v>44283</v>
      </c>
      <c r="E3198" s="16" t="s">
        <v>6253</v>
      </c>
      <c r="F3198" s="16">
        <v>0</v>
      </c>
      <c r="G3198" s="16" t="s">
        <v>6254</v>
      </c>
      <c r="H3198" s="17">
        <v>36</v>
      </c>
      <c r="I3198" s="102">
        <v>2</v>
      </c>
      <c r="J3198" s="121"/>
    </row>
    <row r="3199" spans="1:10" ht="13.2">
      <c r="A3199" s="16" t="s">
        <v>1963</v>
      </c>
      <c r="B3199" s="16">
        <v>22192240</v>
      </c>
      <c r="C3199" s="16" t="s">
        <v>6255</v>
      </c>
      <c r="D3199" s="19">
        <v>44289</v>
      </c>
      <c r="E3199" s="16" t="s">
        <v>6256</v>
      </c>
      <c r="F3199" s="16">
        <v>35729040</v>
      </c>
      <c r="G3199" s="16" t="s">
        <v>6257</v>
      </c>
      <c r="H3199" s="17">
        <v>11.97</v>
      </c>
      <c r="I3199" s="102">
        <v>2</v>
      </c>
      <c r="J3199" s="121"/>
    </row>
    <row r="3200" spans="1:10" ht="13.2">
      <c r="A3200" s="16" t="s">
        <v>1963</v>
      </c>
      <c r="B3200" s="16">
        <v>22192240</v>
      </c>
      <c r="C3200" s="16" t="s">
        <v>6258</v>
      </c>
      <c r="D3200" s="19">
        <v>44293</v>
      </c>
      <c r="E3200" s="16" t="s">
        <v>6259</v>
      </c>
      <c r="F3200" s="16">
        <v>48251437</v>
      </c>
      <c r="G3200" s="16" t="s">
        <v>6260</v>
      </c>
      <c r="H3200" s="17">
        <v>43.75</v>
      </c>
      <c r="I3200" s="102">
        <v>2</v>
      </c>
      <c r="J3200" s="121"/>
    </row>
    <row r="3201" spans="1:10" ht="13.2">
      <c r="A3201" s="16" t="s">
        <v>1963</v>
      </c>
      <c r="B3201" s="16">
        <v>22192240</v>
      </c>
      <c r="C3201" s="16" t="s">
        <v>6261</v>
      </c>
      <c r="D3201" s="19">
        <v>44293</v>
      </c>
      <c r="E3201" s="16" t="s">
        <v>6259</v>
      </c>
      <c r="F3201" s="16">
        <v>48251437</v>
      </c>
      <c r="G3201" s="16" t="s">
        <v>6260</v>
      </c>
      <c r="H3201" s="17">
        <v>17.55</v>
      </c>
      <c r="I3201" s="102">
        <v>2</v>
      </c>
      <c r="J3201" s="121"/>
    </row>
    <row r="3202" spans="1:10" ht="13.2">
      <c r="A3202" s="16" t="s">
        <v>1963</v>
      </c>
      <c r="B3202" s="16">
        <v>22192240</v>
      </c>
      <c r="C3202" s="16" t="s">
        <v>6262</v>
      </c>
      <c r="D3202" s="19">
        <v>44293</v>
      </c>
      <c r="E3202" s="16" t="s">
        <v>5304</v>
      </c>
      <c r="F3202" s="16">
        <v>52195244</v>
      </c>
      <c r="G3202" s="16" t="s">
        <v>4729</v>
      </c>
      <c r="H3202" s="17">
        <v>7</v>
      </c>
      <c r="I3202" s="102">
        <v>2</v>
      </c>
      <c r="J3202" s="121"/>
    </row>
    <row r="3203" spans="1:10" ht="13.2">
      <c r="A3203" s="16" t="s">
        <v>1963</v>
      </c>
      <c r="B3203" s="16">
        <v>22192240</v>
      </c>
      <c r="C3203" s="16" t="s">
        <v>6263</v>
      </c>
      <c r="D3203" s="19">
        <v>44314</v>
      </c>
      <c r="E3203" s="16" t="s">
        <v>5304</v>
      </c>
      <c r="F3203" s="16">
        <v>0</v>
      </c>
      <c r="G3203" s="16" t="s">
        <v>6264</v>
      </c>
      <c r="H3203" s="17">
        <v>20</v>
      </c>
      <c r="I3203" s="102">
        <v>2</v>
      </c>
      <c r="J3203" s="121"/>
    </row>
    <row r="3204" spans="1:10" ht="13.2">
      <c r="A3204" s="16" t="s">
        <v>1963</v>
      </c>
      <c r="B3204" s="16">
        <v>22192240</v>
      </c>
      <c r="C3204" s="16" t="s">
        <v>6265</v>
      </c>
      <c r="D3204" s="19">
        <v>44316</v>
      </c>
      <c r="E3204" s="16" t="s">
        <v>6266</v>
      </c>
      <c r="F3204" s="16">
        <v>35888521</v>
      </c>
      <c r="G3204" s="16" t="s">
        <v>3743</v>
      </c>
      <c r="H3204" s="17">
        <v>115</v>
      </c>
      <c r="I3204" s="102">
        <v>2</v>
      </c>
      <c r="J3204" s="121"/>
    </row>
    <row r="3205" spans="1:10" ht="13.2">
      <c r="A3205" s="16" t="s">
        <v>1963</v>
      </c>
      <c r="B3205" s="16">
        <v>22192240</v>
      </c>
      <c r="C3205" s="16" t="s">
        <v>6267</v>
      </c>
      <c r="D3205" s="19">
        <v>44316</v>
      </c>
      <c r="E3205" s="16" t="s">
        <v>5304</v>
      </c>
      <c r="F3205" s="16">
        <v>52195244</v>
      </c>
      <c r="G3205" s="16" t="s">
        <v>4729</v>
      </c>
      <c r="H3205" s="17">
        <v>28</v>
      </c>
      <c r="I3205" s="102">
        <v>2</v>
      </c>
      <c r="J3205" s="121"/>
    </row>
    <row r="3206" spans="1:10" ht="13.2">
      <c r="A3206" s="16" t="s">
        <v>1963</v>
      </c>
      <c r="B3206" s="16">
        <v>22192240</v>
      </c>
      <c r="C3206" s="16"/>
      <c r="D3206" s="19"/>
      <c r="E3206" s="16"/>
      <c r="F3206" s="16"/>
      <c r="G3206" s="16"/>
      <c r="H3206" s="17"/>
      <c r="I3206" s="102">
        <v>2</v>
      </c>
      <c r="J3206" s="121"/>
    </row>
    <row r="3207" spans="1:10" ht="13.2">
      <c r="A3207" s="16" t="s">
        <v>1963</v>
      </c>
      <c r="B3207" s="16">
        <v>22192240</v>
      </c>
      <c r="C3207" s="16"/>
      <c r="D3207" s="19"/>
      <c r="E3207" s="16"/>
      <c r="F3207" s="16"/>
      <c r="G3207" s="16"/>
      <c r="H3207" s="17"/>
      <c r="I3207" s="102">
        <v>2</v>
      </c>
      <c r="J3207" s="121"/>
    </row>
    <row r="3208" spans="1:10" ht="13.2">
      <c r="A3208" s="16" t="s">
        <v>1963</v>
      </c>
      <c r="B3208" s="16">
        <v>22192240</v>
      </c>
      <c r="C3208" s="16" t="s">
        <v>6268</v>
      </c>
      <c r="D3208" s="19">
        <v>44322</v>
      </c>
      <c r="E3208" s="16" t="s">
        <v>5177</v>
      </c>
      <c r="F3208" s="16">
        <v>47228636</v>
      </c>
      <c r="G3208" s="16" t="s">
        <v>5178</v>
      </c>
      <c r="H3208" s="17">
        <v>25</v>
      </c>
      <c r="I3208" s="102">
        <v>2</v>
      </c>
      <c r="J3208" s="121"/>
    </row>
    <row r="3209" spans="1:10" ht="20.399999999999999">
      <c r="A3209" s="16" t="s">
        <v>1963</v>
      </c>
      <c r="B3209" s="16">
        <v>22192240</v>
      </c>
      <c r="C3209" s="16" t="s">
        <v>6269</v>
      </c>
      <c r="D3209" s="19">
        <v>44342</v>
      </c>
      <c r="E3209" s="16" t="s">
        <v>6270</v>
      </c>
      <c r="F3209" s="16" t="s">
        <v>4545</v>
      </c>
      <c r="G3209" s="16" t="s">
        <v>3578</v>
      </c>
      <c r="H3209" s="17">
        <v>168.88</v>
      </c>
      <c r="I3209" s="102">
        <v>2</v>
      </c>
      <c r="J3209" s="121"/>
    </row>
    <row r="3210" spans="1:10" ht="20.399999999999999">
      <c r="A3210" s="16" t="s">
        <v>1963</v>
      </c>
      <c r="B3210" s="16">
        <v>22192240</v>
      </c>
      <c r="C3210" s="16" t="s">
        <v>6271</v>
      </c>
      <c r="D3210" s="19">
        <v>44350</v>
      </c>
      <c r="E3210" s="16" t="s">
        <v>6272</v>
      </c>
      <c r="F3210" s="16">
        <v>47621028</v>
      </c>
      <c r="G3210" s="16" t="s">
        <v>5031</v>
      </c>
      <c r="H3210" s="17">
        <v>252</v>
      </c>
      <c r="I3210" s="102">
        <v>2</v>
      </c>
      <c r="J3210" s="121"/>
    </row>
    <row r="3211" spans="1:10" ht="13.2">
      <c r="A3211" s="16" t="s">
        <v>1963</v>
      </c>
      <c r="B3211" s="16">
        <v>22192240</v>
      </c>
      <c r="C3211" s="16" t="s">
        <v>6273</v>
      </c>
      <c r="D3211" s="19">
        <v>44350</v>
      </c>
      <c r="E3211" s="16" t="s">
        <v>5304</v>
      </c>
      <c r="F3211" s="16">
        <v>10943181</v>
      </c>
      <c r="G3211" s="16" t="s">
        <v>6274</v>
      </c>
      <c r="H3211" s="17">
        <v>35</v>
      </c>
      <c r="I3211" s="102">
        <v>2</v>
      </c>
      <c r="J3211" s="121"/>
    </row>
    <row r="3212" spans="1:10" ht="13.2">
      <c r="A3212" s="16" t="s">
        <v>1963</v>
      </c>
      <c r="B3212" s="16">
        <v>22192240</v>
      </c>
      <c r="C3212" s="16" t="s">
        <v>6275</v>
      </c>
      <c r="D3212" s="19">
        <v>44361</v>
      </c>
      <c r="E3212" s="16" t="s">
        <v>6276</v>
      </c>
      <c r="F3212" s="16">
        <v>17079381</v>
      </c>
      <c r="G3212" s="16" t="s">
        <v>6277</v>
      </c>
      <c r="H3212" s="17">
        <v>38</v>
      </c>
      <c r="I3212" s="102">
        <v>2</v>
      </c>
      <c r="J3212" s="121"/>
    </row>
    <row r="3213" spans="1:10" ht="13.2">
      <c r="A3213" s="16" t="s">
        <v>1963</v>
      </c>
      <c r="B3213" s="16">
        <v>22192240</v>
      </c>
      <c r="C3213" s="16" t="s">
        <v>6278</v>
      </c>
      <c r="D3213" s="19">
        <v>44363</v>
      </c>
      <c r="E3213" s="16" t="s">
        <v>5304</v>
      </c>
      <c r="F3213" s="16">
        <v>52195244</v>
      </c>
      <c r="G3213" s="16" t="s">
        <v>4729</v>
      </c>
      <c r="H3213" s="17">
        <v>35</v>
      </c>
      <c r="I3213" s="102">
        <v>2</v>
      </c>
      <c r="J3213" s="121"/>
    </row>
    <row r="3214" spans="1:10" ht="13.2">
      <c r="A3214" s="16" t="s">
        <v>1963</v>
      </c>
      <c r="B3214" s="16">
        <v>22192240</v>
      </c>
      <c r="C3214" s="16" t="s">
        <v>6279</v>
      </c>
      <c r="D3214" s="19">
        <v>44372</v>
      </c>
      <c r="E3214" s="16" t="s">
        <v>5304</v>
      </c>
      <c r="F3214" s="16">
        <v>52195244</v>
      </c>
      <c r="G3214" s="16" t="s">
        <v>4729</v>
      </c>
      <c r="H3214" s="17">
        <v>49</v>
      </c>
      <c r="I3214" s="102">
        <v>2</v>
      </c>
      <c r="J3214" s="121"/>
    </row>
    <row r="3215" spans="1:10" ht="13.2">
      <c r="A3215" s="16" t="s">
        <v>1963</v>
      </c>
      <c r="B3215" s="16">
        <v>22192240</v>
      </c>
      <c r="C3215" s="16" t="s">
        <v>6280</v>
      </c>
      <c r="D3215" s="19">
        <v>44372</v>
      </c>
      <c r="E3215" s="16" t="s">
        <v>6281</v>
      </c>
      <c r="F3215" s="16">
        <v>51923530</v>
      </c>
      <c r="G3215" s="16" t="s">
        <v>5173</v>
      </c>
      <c r="H3215" s="17">
        <v>50</v>
      </c>
      <c r="I3215" s="102">
        <v>2</v>
      </c>
      <c r="J3215" s="121"/>
    </row>
    <row r="3216" spans="1:10" ht="13.2">
      <c r="A3216" s="16" t="s">
        <v>1963</v>
      </c>
      <c r="B3216" s="16">
        <v>22192240</v>
      </c>
      <c r="C3216" s="16" t="s">
        <v>6282</v>
      </c>
      <c r="D3216" s="19">
        <v>44376</v>
      </c>
      <c r="E3216" s="16" t="s">
        <v>5304</v>
      </c>
      <c r="F3216" s="16">
        <v>52195244</v>
      </c>
      <c r="G3216" s="16" t="s">
        <v>4729</v>
      </c>
      <c r="H3216" s="17">
        <v>14</v>
      </c>
      <c r="I3216" s="102">
        <v>2</v>
      </c>
      <c r="J3216" s="121"/>
    </row>
    <row r="3217" spans="1:10" ht="13.2">
      <c r="A3217" s="16" t="s">
        <v>1963</v>
      </c>
      <c r="B3217" s="16">
        <v>22192240</v>
      </c>
      <c r="C3217" s="16" t="s">
        <v>6283</v>
      </c>
      <c r="D3217" s="19">
        <v>44376</v>
      </c>
      <c r="E3217" s="16" t="s">
        <v>6284</v>
      </c>
      <c r="F3217" s="16">
        <v>0</v>
      </c>
      <c r="G3217" s="16" t="s">
        <v>2328</v>
      </c>
      <c r="H3217" s="17">
        <v>15</v>
      </c>
      <c r="I3217" s="102">
        <v>2</v>
      </c>
      <c r="J3217" s="121"/>
    </row>
    <row r="3218" spans="1:10" ht="13.2">
      <c r="A3218" s="16" t="s">
        <v>1963</v>
      </c>
      <c r="B3218" s="16">
        <v>22192240</v>
      </c>
      <c r="C3218" s="16" t="s">
        <v>6285</v>
      </c>
      <c r="D3218" s="19">
        <v>44376</v>
      </c>
      <c r="E3218" s="16" t="s">
        <v>6286</v>
      </c>
      <c r="F3218" s="16">
        <v>518484</v>
      </c>
      <c r="G3218" s="16" t="s">
        <v>6287</v>
      </c>
      <c r="H3218" s="17">
        <v>65</v>
      </c>
      <c r="I3218" s="102">
        <v>2</v>
      </c>
      <c r="J3218" s="121"/>
    </row>
    <row r="3219" spans="1:10" ht="13.2">
      <c r="A3219" s="16" t="s">
        <v>1963</v>
      </c>
      <c r="B3219" s="16">
        <v>22192240</v>
      </c>
      <c r="C3219" s="16" t="s">
        <v>6288</v>
      </c>
      <c r="D3219" s="19">
        <v>44381</v>
      </c>
      <c r="E3219" s="16" t="s">
        <v>6289</v>
      </c>
      <c r="F3219" s="16">
        <v>0</v>
      </c>
      <c r="G3219" s="16" t="s">
        <v>6290</v>
      </c>
      <c r="H3219" s="17">
        <v>36</v>
      </c>
      <c r="I3219" s="102">
        <v>2</v>
      </c>
      <c r="J3219" s="121"/>
    </row>
    <row r="3220" spans="1:10" ht="13.2">
      <c r="A3220" s="16" t="s">
        <v>1963</v>
      </c>
      <c r="B3220" s="16">
        <v>22192240</v>
      </c>
      <c r="C3220" s="16" t="s">
        <v>6288</v>
      </c>
      <c r="D3220" s="19">
        <v>44381</v>
      </c>
      <c r="E3220" s="16" t="s">
        <v>6291</v>
      </c>
      <c r="F3220" s="16">
        <v>0</v>
      </c>
      <c r="G3220" s="16" t="s">
        <v>6290</v>
      </c>
      <c r="H3220" s="17">
        <v>9</v>
      </c>
      <c r="I3220" s="102">
        <v>2</v>
      </c>
      <c r="J3220" s="121"/>
    </row>
    <row r="3221" spans="1:10" ht="20.399999999999999">
      <c r="A3221" s="16" t="s">
        <v>1963</v>
      </c>
      <c r="B3221" s="16">
        <v>22192240</v>
      </c>
      <c r="C3221" s="16" t="s">
        <v>6292</v>
      </c>
      <c r="D3221" s="19">
        <v>44380</v>
      </c>
      <c r="E3221" s="16" t="s">
        <v>6293</v>
      </c>
      <c r="F3221" s="16">
        <v>31734910</v>
      </c>
      <c r="G3221" s="16" t="s">
        <v>6294</v>
      </c>
      <c r="H3221" s="17">
        <v>53</v>
      </c>
      <c r="I3221" s="102">
        <v>2</v>
      </c>
      <c r="J3221" s="121"/>
    </row>
    <row r="3222" spans="1:10" ht="20.399999999999999">
      <c r="A3222" s="16" t="s">
        <v>1963</v>
      </c>
      <c r="B3222" s="16">
        <v>22192240</v>
      </c>
      <c r="C3222" s="16" t="s">
        <v>6295</v>
      </c>
      <c r="D3222" s="19">
        <v>44381</v>
      </c>
      <c r="E3222" s="16" t="s">
        <v>6296</v>
      </c>
      <c r="F3222" s="16">
        <v>31734910</v>
      </c>
      <c r="G3222" s="16" t="s">
        <v>6294</v>
      </c>
      <c r="H3222" s="17">
        <v>53</v>
      </c>
      <c r="I3222" s="102">
        <v>2</v>
      </c>
      <c r="J3222" s="121"/>
    </row>
    <row r="3223" spans="1:10" ht="20.399999999999999">
      <c r="A3223" s="16" t="s">
        <v>1963</v>
      </c>
      <c r="B3223" s="16">
        <v>22192240</v>
      </c>
      <c r="C3223" s="16" t="s">
        <v>6297</v>
      </c>
      <c r="D3223" s="19">
        <v>44381</v>
      </c>
      <c r="E3223" s="16" t="s">
        <v>6298</v>
      </c>
      <c r="F3223" s="16">
        <v>31734910</v>
      </c>
      <c r="G3223" s="16" t="s">
        <v>6294</v>
      </c>
      <c r="H3223" s="17">
        <v>28.5</v>
      </c>
      <c r="I3223" s="102">
        <v>2</v>
      </c>
      <c r="J3223" s="121"/>
    </row>
    <row r="3224" spans="1:10" ht="13.2">
      <c r="A3224" s="16" t="s">
        <v>1963</v>
      </c>
      <c r="B3224" s="16">
        <v>22192240</v>
      </c>
      <c r="C3224" s="16" t="s">
        <v>6299</v>
      </c>
      <c r="D3224" s="19">
        <v>44383</v>
      </c>
      <c r="E3224" s="16" t="s">
        <v>6259</v>
      </c>
      <c r="F3224" s="16">
        <v>47494816</v>
      </c>
      <c r="G3224" s="16" t="s">
        <v>6300</v>
      </c>
      <c r="H3224" s="17">
        <v>26.42</v>
      </c>
      <c r="I3224" s="102">
        <v>2</v>
      </c>
      <c r="J3224" s="121"/>
    </row>
    <row r="3225" spans="1:10" ht="13.2">
      <c r="A3225" s="16" t="s">
        <v>1963</v>
      </c>
      <c r="B3225" s="16">
        <v>22192240</v>
      </c>
      <c r="C3225" s="16" t="s">
        <v>6301</v>
      </c>
      <c r="D3225" s="19">
        <v>44384</v>
      </c>
      <c r="E3225" s="16" t="s">
        <v>5304</v>
      </c>
      <c r="F3225" s="16">
        <v>0</v>
      </c>
      <c r="G3225" s="16" t="s">
        <v>6290</v>
      </c>
      <c r="H3225" s="17">
        <v>24</v>
      </c>
      <c r="I3225" s="102">
        <v>2</v>
      </c>
      <c r="J3225" s="121"/>
    </row>
    <row r="3226" spans="1:10" ht="20.399999999999999">
      <c r="A3226" s="16" t="s">
        <v>1963</v>
      </c>
      <c r="B3226" s="16">
        <v>22192240</v>
      </c>
      <c r="C3226" s="16" t="s">
        <v>6302</v>
      </c>
      <c r="D3226" s="19">
        <v>44384</v>
      </c>
      <c r="E3226" s="16" t="s">
        <v>6303</v>
      </c>
      <c r="F3226" s="16">
        <v>17115426</v>
      </c>
      <c r="G3226" s="16" t="s">
        <v>6304</v>
      </c>
      <c r="H3226" s="17">
        <v>100</v>
      </c>
      <c r="I3226" s="102">
        <v>2</v>
      </c>
      <c r="J3226" s="121"/>
    </row>
    <row r="3227" spans="1:10" ht="13.2">
      <c r="A3227" s="16" t="s">
        <v>1963</v>
      </c>
      <c r="B3227" s="16">
        <v>22192240</v>
      </c>
      <c r="C3227" s="16" t="s">
        <v>6305</v>
      </c>
      <c r="D3227" s="19">
        <v>44404</v>
      </c>
      <c r="E3227" s="16" t="s">
        <v>6266</v>
      </c>
      <c r="F3227" s="16">
        <v>35956402</v>
      </c>
      <c r="G3227" s="16" t="s">
        <v>6306</v>
      </c>
      <c r="H3227" s="17">
        <v>697.99</v>
      </c>
      <c r="I3227" s="102">
        <v>2</v>
      </c>
      <c r="J3227" s="121"/>
    </row>
    <row r="3228" spans="1:10" ht="13.2">
      <c r="A3228" s="16" t="s">
        <v>1963</v>
      </c>
      <c r="B3228" s="16">
        <v>22192240</v>
      </c>
      <c r="C3228" s="16" t="s">
        <v>6307</v>
      </c>
      <c r="D3228" s="19">
        <v>44404</v>
      </c>
      <c r="E3228" s="16" t="s">
        <v>5304</v>
      </c>
      <c r="F3228" s="16">
        <v>52195244</v>
      </c>
      <c r="G3228" s="16" t="s">
        <v>4729</v>
      </c>
      <c r="H3228" s="17">
        <v>28</v>
      </c>
      <c r="I3228" s="102">
        <v>2</v>
      </c>
      <c r="J3228" s="121"/>
    </row>
    <row r="3229" spans="1:10" ht="20.399999999999999">
      <c r="A3229" s="16" t="s">
        <v>1963</v>
      </c>
      <c r="B3229" s="16">
        <v>22192240</v>
      </c>
      <c r="C3229" s="16" t="s">
        <v>6308</v>
      </c>
      <c r="D3229" s="19">
        <v>44406</v>
      </c>
      <c r="E3229" s="16" t="s">
        <v>6309</v>
      </c>
      <c r="F3229" s="16">
        <v>31382711</v>
      </c>
      <c r="G3229" s="16" t="s">
        <v>6310</v>
      </c>
      <c r="H3229" s="17">
        <v>115</v>
      </c>
      <c r="I3229" s="102">
        <v>2</v>
      </c>
      <c r="J3229" s="121"/>
    </row>
    <row r="3230" spans="1:10" ht="13.2">
      <c r="A3230" s="16" t="s">
        <v>1963</v>
      </c>
      <c r="B3230" s="16">
        <v>22192240</v>
      </c>
      <c r="C3230" s="16" t="s">
        <v>6280</v>
      </c>
      <c r="D3230" s="19">
        <v>44411</v>
      </c>
      <c r="E3230" s="16" t="s">
        <v>6311</v>
      </c>
      <c r="F3230" s="16">
        <v>32462832</v>
      </c>
      <c r="G3230" s="16" t="s">
        <v>6312</v>
      </c>
      <c r="H3230" s="17">
        <v>100</v>
      </c>
      <c r="I3230" s="102">
        <v>2</v>
      </c>
      <c r="J3230" s="121"/>
    </row>
    <row r="3231" spans="1:10" ht="13.2">
      <c r="A3231" s="16" t="s">
        <v>1963</v>
      </c>
      <c r="B3231" s="16">
        <v>22192240</v>
      </c>
      <c r="C3231" s="16" t="s">
        <v>6313</v>
      </c>
      <c r="D3231" s="19">
        <v>44411</v>
      </c>
      <c r="E3231" s="16" t="s">
        <v>6314</v>
      </c>
      <c r="F3231" s="16">
        <v>43976786</v>
      </c>
      <c r="G3231" s="16" t="s">
        <v>6315</v>
      </c>
      <c r="H3231" s="17">
        <v>38.840000000000003</v>
      </c>
      <c r="I3231" s="102">
        <v>2</v>
      </c>
      <c r="J3231" s="121"/>
    </row>
    <row r="3232" spans="1:10" ht="13.2">
      <c r="A3232" s="16" t="s">
        <v>1963</v>
      </c>
      <c r="B3232" s="16">
        <v>22192240</v>
      </c>
      <c r="C3232" s="16" t="s">
        <v>6316</v>
      </c>
      <c r="D3232" s="19">
        <v>44420</v>
      </c>
      <c r="E3232" s="16" t="s">
        <v>5304</v>
      </c>
      <c r="F3232" s="16">
        <v>52195244</v>
      </c>
      <c r="G3232" s="16" t="s">
        <v>4729</v>
      </c>
      <c r="H3232" s="17">
        <v>35</v>
      </c>
      <c r="I3232" s="102">
        <v>2</v>
      </c>
      <c r="J3232" s="121"/>
    </row>
    <row r="3233" spans="1:10" ht="20.399999999999999">
      <c r="A3233" s="16" t="s">
        <v>1963</v>
      </c>
      <c r="B3233" s="16">
        <v>22192240</v>
      </c>
      <c r="C3233" s="16" t="s">
        <v>6317</v>
      </c>
      <c r="D3233" s="19">
        <v>44424</v>
      </c>
      <c r="E3233" s="16" t="s">
        <v>5186</v>
      </c>
      <c r="F3233" s="16" t="s">
        <v>4545</v>
      </c>
      <c r="G3233" s="16" t="s">
        <v>3578</v>
      </c>
      <c r="H3233" s="17">
        <v>153.88</v>
      </c>
      <c r="I3233" s="102">
        <v>2</v>
      </c>
      <c r="J3233" s="121"/>
    </row>
    <row r="3234" spans="1:10" ht="13.2">
      <c r="A3234" s="16" t="s">
        <v>1963</v>
      </c>
      <c r="B3234" s="16">
        <v>22192240</v>
      </c>
      <c r="C3234" s="16" t="s">
        <v>6318</v>
      </c>
      <c r="D3234" s="19">
        <v>44424</v>
      </c>
      <c r="E3234" s="16" t="s">
        <v>5304</v>
      </c>
      <c r="F3234" s="16">
        <v>52195244</v>
      </c>
      <c r="G3234" s="16" t="s">
        <v>4729</v>
      </c>
      <c r="H3234" s="17">
        <v>21</v>
      </c>
      <c r="I3234" s="102">
        <v>2</v>
      </c>
      <c r="J3234" s="121"/>
    </row>
    <row r="3235" spans="1:10" ht="20.399999999999999">
      <c r="A3235" s="16" t="s">
        <v>1963</v>
      </c>
      <c r="B3235" s="16">
        <v>22192240</v>
      </c>
      <c r="C3235" s="16" t="s">
        <v>6319</v>
      </c>
      <c r="D3235" s="19">
        <v>44428</v>
      </c>
      <c r="E3235" s="16" t="s">
        <v>6320</v>
      </c>
      <c r="F3235" s="16">
        <v>35848031</v>
      </c>
      <c r="G3235" s="16" t="s">
        <v>6321</v>
      </c>
      <c r="H3235" s="17">
        <v>12</v>
      </c>
      <c r="I3235" s="102">
        <v>2</v>
      </c>
      <c r="J3235" s="121"/>
    </row>
    <row r="3236" spans="1:10" ht="13.2">
      <c r="A3236" s="16" t="s">
        <v>1963</v>
      </c>
      <c r="B3236" s="16">
        <v>22192240</v>
      </c>
      <c r="C3236" s="16" t="s">
        <v>3656</v>
      </c>
      <c r="D3236" s="19">
        <v>44432</v>
      </c>
      <c r="E3236" s="16" t="s">
        <v>6322</v>
      </c>
      <c r="F3236" s="16">
        <v>14222990</v>
      </c>
      <c r="G3236" s="16" t="s">
        <v>6323</v>
      </c>
      <c r="H3236" s="17">
        <v>36</v>
      </c>
      <c r="I3236" s="102">
        <v>2</v>
      </c>
      <c r="J3236" s="121"/>
    </row>
    <row r="3237" spans="1:10" ht="13.2">
      <c r="A3237" s="16" t="s">
        <v>1963</v>
      </c>
      <c r="B3237" s="16">
        <v>22192240</v>
      </c>
      <c r="C3237" s="16" t="s">
        <v>6324</v>
      </c>
      <c r="D3237" s="19">
        <v>44435</v>
      </c>
      <c r="E3237" s="16" t="s">
        <v>5304</v>
      </c>
      <c r="F3237" s="16">
        <v>52195244</v>
      </c>
      <c r="G3237" s="16" t="s">
        <v>4729</v>
      </c>
      <c r="H3237" s="17">
        <v>35</v>
      </c>
      <c r="I3237" s="102">
        <v>2</v>
      </c>
      <c r="J3237" s="121"/>
    </row>
    <row r="3238" spans="1:10" ht="13.2">
      <c r="A3238" s="16" t="s">
        <v>1963</v>
      </c>
      <c r="B3238" s="16">
        <v>22192240</v>
      </c>
      <c r="C3238" s="16" t="s">
        <v>6325</v>
      </c>
      <c r="D3238" s="19">
        <v>44436</v>
      </c>
      <c r="E3238" s="16" t="s">
        <v>5170</v>
      </c>
      <c r="F3238" s="16">
        <v>42415535</v>
      </c>
      <c r="G3238" s="16" t="s">
        <v>6326</v>
      </c>
      <c r="H3238" s="17">
        <v>20</v>
      </c>
      <c r="I3238" s="102">
        <v>2</v>
      </c>
      <c r="J3238" s="121"/>
    </row>
    <row r="3239" spans="1:10" ht="13.2">
      <c r="A3239" s="16" t="s">
        <v>1963</v>
      </c>
      <c r="B3239" s="16">
        <v>22192240</v>
      </c>
      <c r="C3239" s="16" t="s">
        <v>6327</v>
      </c>
      <c r="D3239" s="19">
        <v>44437</v>
      </c>
      <c r="E3239" s="16" t="s">
        <v>6328</v>
      </c>
      <c r="F3239" s="16">
        <v>47621028</v>
      </c>
      <c r="G3239" s="16" t="s">
        <v>5031</v>
      </c>
      <c r="H3239" s="17">
        <v>63</v>
      </c>
      <c r="I3239" s="102">
        <v>2</v>
      </c>
      <c r="J3239" s="121"/>
    </row>
    <row r="3240" spans="1:10" ht="13.2">
      <c r="A3240" s="16" t="s">
        <v>1963</v>
      </c>
      <c r="B3240" s="16">
        <v>22192240</v>
      </c>
      <c r="C3240" s="16" t="s">
        <v>6329</v>
      </c>
      <c r="D3240" s="19">
        <v>44438</v>
      </c>
      <c r="E3240" s="16" t="s">
        <v>6330</v>
      </c>
      <c r="F3240" s="16">
        <v>47621029</v>
      </c>
      <c r="G3240" s="16" t="s">
        <v>5031</v>
      </c>
      <c r="H3240" s="17">
        <v>63</v>
      </c>
      <c r="I3240" s="102">
        <v>2</v>
      </c>
      <c r="J3240" s="121"/>
    </row>
    <row r="3241" spans="1:10" ht="13.2">
      <c r="A3241" s="16" t="s">
        <v>1963</v>
      </c>
      <c r="B3241" s="16">
        <v>22192240</v>
      </c>
      <c r="C3241" s="16" t="s">
        <v>6331</v>
      </c>
      <c r="D3241" s="19">
        <v>44439</v>
      </c>
      <c r="E3241" s="16" t="s">
        <v>6332</v>
      </c>
      <c r="F3241" s="16">
        <v>47621030</v>
      </c>
      <c r="G3241" s="16" t="s">
        <v>5031</v>
      </c>
      <c r="H3241" s="17">
        <v>63</v>
      </c>
      <c r="I3241" s="102">
        <v>2</v>
      </c>
      <c r="J3241" s="121"/>
    </row>
    <row r="3242" spans="1:10" ht="13.2">
      <c r="A3242" s="16" t="s">
        <v>1963</v>
      </c>
      <c r="B3242" s="16">
        <v>22192240</v>
      </c>
      <c r="C3242" s="16" t="s">
        <v>6333</v>
      </c>
      <c r="D3242" s="19">
        <v>44440</v>
      </c>
      <c r="E3242" s="16" t="s">
        <v>6334</v>
      </c>
      <c r="F3242" s="16">
        <v>47621031</v>
      </c>
      <c r="G3242" s="16" t="s">
        <v>5031</v>
      </c>
      <c r="H3242" s="17">
        <v>63</v>
      </c>
      <c r="I3242" s="102">
        <v>2</v>
      </c>
      <c r="J3242" s="121"/>
    </row>
    <row r="3243" spans="1:10" ht="13.2">
      <c r="A3243" s="16" t="s">
        <v>1963</v>
      </c>
      <c r="B3243" s="16">
        <v>22192240</v>
      </c>
      <c r="C3243" s="16" t="s">
        <v>6335</v>
      </c>
      <c r="D3243" s="19">
        <v>44440</v>
      </c>
      <c r="E3243" s="16" t="s">
        <v>6259</v>
      </c>
      <c r="F3243" s="16">
        <v>36775771</v>
      </c>
      <c r="G3243" s="16" t="s">
        <v>6336</v>
      </c>
      <c r="H3243" s="17">
        <v>19.18</v>
      </c>
      <c r="I3243" s="102">
        <v>2</v>
      </c>
      <c r="J3243" s="121"/>
    </row>
    <row r="3244" spans="1:10" ht="13.2">
      <c r="A3244" s="16" t="s">
        <v>1963</v>
      </c>
      <c r="B3244" s="16">
        <v>22192240</v>
      </c>
      <c r="C3244" s="16" t="s">
        <v>6337</v>
      </c>
      <c r="D3244" s="19">
        <v>44468</v>
      </c>
      <c r="E3244" s="16" t="s">
        <v>6338</v>
      </c>
      <c r="F3244" s="16">
        <v>36610267</v>
      </c>
      <c r="G3244" s="16" t="s">
        <v>6339</v>
      </c>
      <c r="H3244" s="17">
        <v>29.99</v>
      </c>
      <c r="I3244" s="102">
        <v>2</v>
      </c>
      <c r="J3244" s="121"/>
    </row>
    <row r="3245" spans="1:10" ht="13.2">
      <c r="A3245" s="16" t="s">
        <v>1963</v>
      </c>
      <c r="B3245" s="16">
        <v>22192240</v>
      </c>
      <c r="C3245" s="16" t="s">
        <v>6340</v>
      </c>
      <c r="D3245" s="19">
        <v>44477</v>
      </c>
      <c r="E3245" s="16" t="s">
        <v>5304</v>
      </c>
      <c r="F3245" s="16">
        <v>52195244</v>
      </c>
      <c r="G3245" s="16" t="s">
        <v>4729</v>
      </c>
      <c r="H3245" s="17">
        <v>21</v>
      </c>
      <c r="I3245" s="102">
        <v>2</v>
      </c>
      <c r="J3245" s="121"/>
    </row>
    <row r="3246" spans="1:10" ht="13.2">
      <c r="A3246" s="16" t="s">
        <v>1963</v>
      </c>
      <c r="B3246" s="16">
        <v>22192240</v>
      </c>
      <c r="C3246" s="16" t="s">
        <v>621</v>
      </c>
      <c r="D3246" s="19">
        <v>44478</v>
      </c>
      <c r="E3246" s="16" t="s">
        <v>5518</v>
      </c>
      <c r="F3246" s="16">
        <v>35952059</v>
      </c>
      <c r="G3246" s="16" t="s">
        <v>5625</v>
      </c>
      <c r="H3246" s="17">
        <v>26.5</v>
      </c>
      <c r="I3246" s="102">
        <v>2</v>
      </c>
      <c r="J3246" s="121"/>
    </row>
    <row r="3247" spans="1:10" ht="13.2">
      <c r="A3247" s="16" t="s">
        <v>1963</v>
      </c>
      <c r="B3247" s="16">
        <v>22192240</v>
      </c>
      <c r="C3247" s="16" t="s">
        <v>6341</v>
      </c>
      <c r="D3247" s="19">
        <v>44495</v>
      </c>
      <c r="E3247" s="16" t="s">
        <v>5304</v>
      </c>
      <c r="F3247" s="16">
        <v>52195244</v>
      </c>
      <c r="G3247" s="16" t="s">
        <v>4729</v>
      </c>
      <c r="H3247" s="17">
        <v>14</v>
      </c>
      <c r="I3247" s="102">
        <v>2</v>
      </c>
      <c r="J3247" s="121"/>
    </row>
    <row r="3248" spans="1:10" ht="13.2">
      <c r="A3248" s="16" t="s">
        <v>1963</v>
      </c>
      <c r="B3248" s="16">
        <v>22192240</v>
      </c>
      <c r="C3248" s="16" t="s">
        <v>6342</v>
      </c>
      <c r="D3248" s="19">
        <v>44232</v>
      </c>
      <c r="E3248" s="16" t="s">
        <v>6343</v>
      </c>
      <c r="F3248" s="16">
        <v>47494816</v>
      </c>
      <c r="G3248" s="16" t="s">
        <v>6300</v>
      </c>
      <c r="H3248" s="17">
        <v>10</v>
      </c>
      <c r="I3248" s="102">
        <v>2</v>
      </c>
      <c r="J3248" s="121"/>
    </row>
    <row r="3249" spans="1:10" ht="13.2">
      <c r="A3249" s="16" t="s">
        <v>1963</v>
      </c>
      <c r="B3249" s="16">
        <v>22192240</v>
      </c>
      <c r="C3249" s="16" t="s">
        <v>6344</v>
      </c>
      <c r="D3249" s="19">
        <v>44244</v>
      </c>
      <c r="E3249" s="16" t="s">
        <v>6345</v>
      </c>
      <c r="F3249" s="16">
        <v>47494816</v>
      </c>
      <c r="G3249" s="16" t="s">
        <v>6300</v>
      </c>
      <c r="H3249" s="17">
        <v>40.49</v>
      </c>
      <c r="I3249" s="102">
        <v>2</v>
      </c>
      <c r="J3249" s="121"/>
    </row>
    <row r="3250" spans="1:10" ht="13.2">
      <c r="A3250" s="16" t="s">
        <v>1963</v>
      </c>
      <c r="B3250" s="16">
        <v>22192240</v>
      </c>
      <c r="C3250" s="16" t="s">
        <v>6346</v>
      </c>
      <c r="D3250" s="19">
        <v>44246</v>
      </c>
      <c r="E3250" s="16" t="s">
        <v>6345</v>
      </c>
      <c r="F3250" s="16">
        <v>47494817</v>
      </c>
      <c r="G3250" s="16" t="s">
        <v>6300</v>
      </c>
      <c r="H3250" s="17">
        <v>40.97</v>
      </c>
      <c r="I3250" s="102">
        <v>2</v>
      </c>
      <c r="J3250" s="121"/>
    </row>
    <row r="3251" spans="1:10" ht="13.2">
      <c r="A3251" s="16" t="s">
        <v>1963</v>
      </c>
      <c r="B3251" s="16">
        <v>22192240</v>
      </c>
      <c r="C3251" s="16" t="s">
        <v>6347</v>
      </c>
      <c r="D3251" s="19">
        <v>44247</v>
      </c>
      <c r="E3251" s="16" t="s">
        <v>6345</v>
      </c>
      <c r="F3251" s="16">
        <v>47494818</v>
      </c>
      <c r="G3251" s="16" t="s">
        <v>6300</v>
      </c>
      <c r="H3251" s="17">
        <v>29.48</v>
      </c>
      <c r="I3251" s="102">
        <v>2</v>
      </c>
      <c r="J3251" s="121"/>
    </row>
    <row r="3252" spans="1:10" ht="13.2">
      <c r="A3252" s="16" t="s">
        <v>1963</v>
      </c>
      <c r="B3252" s="16">
        <v>22192240</v>
      </c>
      <c r="C3252" s="16" t="s">
        <v>6348</v>
      </c>
      <c r="D3252" s="19">
        <v>44278</v>
      </c>
      <c r="E3252" s="16" t="s">
        <v>6345</v>
      </c>
      <c r="F3252" s="16">
        <v>47494818</v>
      </c>
      <c r="G3252" s="16" t="s">
        <v>6300</v>
      </c>
      <c r="H3252" s="17">
        <v>12.35</v>
      </c>
      <c r="I3252" s="102">
        <v>2</v>
      </c>
      <c r="J3252" s="121"/>
    </row>
    <row r="3253" spans="1:10" ht="13.2">
      <c r="A3253" s="16" t="s">
        <v>1963</v>
      </c>
      <c r="B3253" s="16">
        <v>22192240</v>
      </c>
      <c r="C3253" s="16" t="s">
        <v>6349</v>
      </c>
      <c r="D3253" s="19">
        <v>44340</v>
      </c>
      <c r="E3253" s="16" t="s">
        <v>6350</v>
      </c>
      <c r="F3253" s="16">
        <v>32462832</v>
      </c>
      <c r="G3253" s="16" t="s">
        <v>6312</v>
      </c>
      <c r="H3253" s="17">
        <v>30</v>
      </c>
      <c r="I3253" s="102">
        <v>2</v>
      </c>
      <c r="J3253" s="121"/>
    </row>
    <row r="3254" spans="1:10" ht="13.2">
      <c r="A3254" s="16" t="s">
        <v>1963</v>
      </c>
      <c r="B3254" s="16">
        <v>22192240</v>
      </c>
      <c r="C3254" s="16" t="s">
        <v>6351</v>
      </c>
      <c r="D3254" s="19">
        <v>44341</v>
      </c>
      <c r="E3254" s="16" t="s">
        <v>6350</v>
      </c>
      <c r="F3254" s="16">
        <v>32462832</v>
      </c>
      <c r="G3254" s="16" t="s">
        <v>6312</v>
      </c>
      <c r="H3254" s="17">
        <v>15</v>
      </c>
      <c r="I3254" s="102">
        <v>2</v>
      </c>
      <c r="J3254" s="121"/>
    </row>
    <row r="3255" spans="1:10" ht="13.2">
      <c r="A3255" s="16" t="s">
        <v>1963</v>
      </c>
      <c r="B3255" s="16">
        <v>22192240</v>
      </c>
      <c r="C3255" s="16" t="s">
        <v>6352</v>
      </c>
      <c r="D3255" s="19">
        <v>44342</v>
      </c>
      <c r="E3255" s="16" t="s">
        <v>6350</v>
      </c>
      <c r="F3255" s="16">
        <v>32462832</v>
      </c>
      <c r="G3255" s="16" t="s">
        <v>6312</v>
      </c>
      <c r="H3255" s="17">
        <v>15</v>
      </c>
      <c r="I3255" s="102">
        <v>2</v>
      </c>
      <c r="J3255" s="121"/>
    </row>
    <row r="3256" spans="1:10" ht="13.2">
      <c r="A3256" s="16" t="s">
        <v>1963</v>
      </c>
      <c r="B3256" s="16">
        <v>22192240</v>
      </c>
      <c r="C3256" s="16" t="s">
        <v>6353</v>
      </c>
      <c r="D3256" s="19">
        <v>44344</v>
      </c>
      <c r="E3256" s="16" t="s">
        <v>6350</v>
      </c>
      <c r="F3256" s="16">
        <v>32462832</v>
      </c>
      <c r="G3256" s="16" t="s">
        <v>6312</v>
      </c>
      <c r="H3256" s="17">
        <v>15</v>
      </c>
      <c r="I3256" s="102">
        <v>2</v>
      </c>
      <c r="J3256" s="121"/>
    </row>
    <row r="3257" spans="1:10" ht="13.2">
      <c r="A3257" s="16" t="s">
        <v>1963</v>
      </c>
      <c r="B3257" s="16">
        <v>22192240</v>
      </c>
      <c r="C3257" s="16" t="s">
        <v>6354</v>
      </c>
      <c r="D3257" s="19">
        <v>44357</v>
      </c>
      <c r="E3257" s="16" t="s">
        <v>5518</v>
      </c>
      <c r="F3257" s="16">
        <v>32462832</v>
      </c>
      <c r="G3257" s="16" t="s">
        <v>6312</v>
      </c>
      <c r="H3257" s="17">
        <v>20</v>
      </c>
      <c r="I3257" s="102">
        <v>2</v>
      </c>
      <c r="J3257" s="121"/>
    </row>
    <row r="3258" spans="1:10" ht="13.2">
      <c r="A3258" s="16" t="s">
        <v>1963</v>
      </c>
      <c r="B3258" s="16">
        <v>22192240</v>
      </c>
      <c r="C3258" s="16" t="s">
        <v>6355</v>
      </c>
      <c r="D3258" s="19">
        <v>44358</v>
      </c>
      <c r="E3258" s="16" t="s">
        <v>6345</v>
      </c>
      <c r="F3258" s="16">
        <v>47494816</v>
      </c>
      <c r="G3258" s="16" t="s">
        <v>6300</v>
      </c>
      <c r="H3258" s="17">
        <v>17.22</v>
      </c>
      <c r="I3258" s="102">
        <v>2</v>
      </c>
      <c r="J3258" s="121"/>
    </row>
    <row r="3259" spans="1:10" ht="13.2">
      <c r="A3259" s="16" t="s">
        <v>1963</v>
      </c>
      <c r="B3259" s="16">
        <v>22192240</v>
      </c>
      <c r="C3259" s="16" t="s">
        <v>6356</v>
      </c>
      <c r="D3259" s="19">
        <v>44361</v>
      </c>
      <c r="E3259" s="16" t="s">
        <v>6345</v>
      </c>
      <c r="F3259" s="16">
        <v>47494816</v>
      </c>
      <c r="G3259" s="16" t="s">
        <v>6300</v>
      </c>
      <c r="H3259" s="17">
        <v>52.14</v>
      </c>
      <c r="I3259" s="102">
        <v>2</v>
      </c>
      <c r="J3259" s="121"/>
    </row>
    <row r="3260" spans="1:10" ht="13.2">
      <c r="A3260" s="16" t="s">
        <v>1963</v>
      </c>
      <c r="B3260" s="16">
        <v>22192240</v>
      </c>
      <c r="C3260" s="16" t="s">
        <v>6357</v>
      </c>
      <c r="D3260" s="19">
        <v>44364</v>
      </c>
      <c r="E3260" s="16" t="s">
        <v>5518</v>
      </c>
      <c r="F3260" s="16">
        <v>32462832</v>
      </c>
      <c r="G3260" s="16" t="s">
        <v>6312</v>
      </c>
      <c r="H3260" s="17">
        <v>20</v>
      </c>
      <c r="I3260" s="102">
        <v>2</v>
      </c>
      <c r="J3260" s="121"/>
    </row>
    <row r="3261" spans="1:10" ht="13.2">
      <c r="A3261" s="16" t="s">
        <v>1963</v>
      </c>
      <c r="B3261" s="16">
        <v>22192240</v>
      </c>
      <c r="C3261" s="16" t="s">
        <v>6358</v>
      </c>
      <c r="D3261" s="19">
        <v>44368</v>
      </c>
      <c r="E3261" s="16" t="s">
        <v>5518</v>
      </c>
      <c r="F3261" s="16">
        <v>32462832</v>
      </c>
      <c r="G3261" s="16" t="s">
        <v>6312</v>
      </c>
      <c r="H3261" s="17">
        <v>25</v>
      </c>
      <c r="I3261" s="102">
        <v>2</v>
      </c>
      <c r="J3261" s="121"/>
    </row>
    <row r="3262" spans="1:10" ht="13.2">
      <c r="A3262" s="16" t="s">
        <v>1963</v>
      </c>
      <c r="B3262" s="16">
        <v>22192240</v>
      </c>
      <c r="C3262" s="16" t="s">
        <v>6359</v>
      </c>
      <c r="D3262" s="19">
        <v>44375</v>
      </c>
      <c r="E3262" s="16" t="s">
        <v>5518</v>
      </c>
      <c r="F3262" s="16">
        <v>32462832</v>
      </c>
      <c r="G3262" s="16" t="s">
        <v>6312</v>
      </c>
      <c r="H3262" s="17">
        <v>15</v>
      </c>
      <c r="I3262" s="102">
        <v>2</v>
      </c>
      <c r="J3262" s="121"/>
    </row>
    <row r="3263" spans="1:10" ht="13.2">
      <c r="A3263" s="16" t="s">
        <v>1963</v>
      </c>
      <c r="B3263" s="16">
        <v>22192240</v>
      </c>
      <c r="C3263" s="16" t="s">
        <v>6360</v>
      </c>
      <c r="D3263" s="19">
        <v>44377</v>
      </c>
      <c r="E3263" s="16" t="s">
        <v>5518</v>
      </c>
      <c r="F3263" s="16">
        <v>32462832</v>
      </c>
      <c r="G3263" s="16" t="s">
        <v>6312</v>
      </c>
      <c r="H3263" s="17">
        <v>25</v>
      </c>
      <c r="I3263" s="102">
        <v>2</v>
      </c>
      <c r="J3263" s="121"/>
    </row>
    <row r="3264" spans="1:10" ht="13.2">
      <c r="A3264" s="16" t="s">
        <v>1963</v>
      </c>
      <c r="B3264" s="16">
        <v>22192240</v>
      </c>
      <c r="C3264" s="16" t="s">
        <v>6361</v>
      </c>
      <c r="D3264" s="19">
        <v>44383</v>
      </c>
      <c r="E3264" s="16" t="s">
        <v>6350</v>
      </c>
      <c r="F3264" s="16">
        <v>32462832</v>
      </c>
      <c r="G3264" s="16" t="s">
        <v>6312</v>
      </c>
      <c r="H3264" s="17">
        <v>15</v>
      </c>
      <c r="I3264" s="102">
        <v>2</v>
      </c>
      <c r="J3264" s="121"/>
    </row>
    <row r="3265" spans="1:10" ht="13.2">
      <c r="A3265" s="16" t="s">
        <v>1963</v>
      </c>
      <c r="B3265" s="16">
        <v>22192240</v>
      </c>
      <c r="C3265" s="16" t="s">
        <v>6362</v>
      </c>
      <c r="D3265" s="19">
        <v>44384</v>
      </c>
      <c r="E3265" s="16" t="s">
        <v>6350</v>
      </c>
      <c r="F3265" s="16">
        <v>32462832</v>
      </c>
      <c r="G3265" s="16" t="s">
        <v>6312</v>
      </c>
      <c r="H3265" s="17">
        <v>45</v>
      </c>
      <c r="I3265" s="102">
        <v>2</v>
      </c>
      <c r="J3265" s="121"/>
    </row>
    <row r="3266" spans="1:10" ht="13.2">
      <c r="A3266" s="16" t="s">
        <v>1963</v>
      </c>
      <c r="B3266" s="16">
        <v>22192240</v>
      </c>
      <c r="C3266" s="16" t="s">
        <v>6363</v>
      </c>
      <c r="D3266" s="19">
        <v>44399</v>
      </c>
      <c r="E3266" s="16" t="s">
        <v>5518</v>
      </c>
      <c r="F3266" s="16">
        <v>32462832</v>
      </c>
      <c r="G3266" s="16" t="s">
        <v>6312</v>
      </c>
      <c r="H3266" s="17">
        <v>20</v>
      </c>
      <c r="I3266" s="102">
        <v>2</v>
      </c>
      <c r="J3266" s="121"/>
    </row>
    <row r="3267" spans="1:10" ht="13.2">
      <c r="A3267" s="16" t="s">
        <v>1963</v>
      </c>
      <c r="B3267" s="16">
        <v>22192240</v>
      </c>
      <c r="C3267" s="16" t="s">
        <v>6364</v>
      </c>
      <c r="D3267" s="19">
        <v>44406</v>
      </c>
      <c r="E3267" s="16" t="s">
        <v>6350</v>
      </c>
      <c r="F3267" s="16">
        <v>32462832</v>
      </c>
      <c r="G3267" s="16" t="s">
        <v>6312</v>
      </c>
      <c r="H3267" s="17">
        <v>60</v>
      </c>
      <c r="I3267" s="102">
        <v>2</v>
      </c>
      <c r="J3267" s="121"/>
    </row>
    <row r="3268" spans="1:10" ht="13.2">
      <c r="A3268" s="16" t="s">
        <v>1963</v>
      </c>
      <c r="B3268" s="16">
        <v>22192240</v>
      </c>
      <c r="C3268" s="16" t="s">
        <v>6333</v>
      </c>
      <c r="D3268" s="19">
        <v>44410</v>
      </c>
      <c r="E3268" s="16" t="s">
        <v>6365</v>
      </c>
      <c r="F3268" s="16">
        <v>32462832</v>
      </c>
      <c r="G3268" s="16" t="s">
        <v>6312</v>
      </c>
      <c r="H3268" s="17">
        <v>140</v>
      </c>
      <c r="I3268" s="102">
        <v>2</v>
      </c>
      <c r="J3268" s="121"/>
    </row>
    <row r="3269" spans="1:10" ht="13.2">
      <c r="A3269" s="16" t="s">
        <v>1963</v>
      </c>
      <c r="B3269" s="16">
        <v>22192240</v>
      </c>
      <c r="C3269" s="16" t="s">
        <v>6366</v>
      </c>
      <c r="D3269" s="19">
        <v>44420</v>
      </c>
      <c r="E3269" s="16" t="s">
        <v>5518</v>
      </c>
      <c r="F3269" s="16">
        <v>32462832</v>
      </c>
      <c r="G3269" s="16" t="s">
        <v>6312</v>
      </c>
      <c r="H3269" s="17">
        <v>25</v>
      </c>
      <c r="I3269" s="102">
        <v>2</v>
      </c>
      <c r="J3269" s="121"/>
    </row>
    <row r="3270" spans="1:10" ht="13.2">
      <c r="A3270" s="16" t="s">
        <v>1963</v>
      </c>
      <c r="B3270" s="16">
        <v>22192240</v>
      </c>
      <c r="C3270" s="16" t="s">
        <v>6367</v>
      </c>
      <c r="D3270" s="19">
        <v>44426</v>
      </c>
      <c r="E3270" s="16" t="s">
        <v>5518</v>
      </c>
      <c r="F3270" s="16">
        <v>32462832</v>
      </c>
      <c r="G3270" s="16" t="s">
        <v>6312</v>
      </c>
      <c r="H3270" s="17">
        <v>15</v>
      </c>
      <c r="I3270" s="102">
        <v>2</v>
      </c>
      <c r="J3270" s="121"/>
    </row>
    <row r="3271" spans="1:10" ht="13.2">
      <c r="A3271" s="16" t="s">
        <v>1963</v>
      </c>
      <c r="B3271" s="16">
        <v>22192240</v>
      </c>
      <c r="C3271" s="16" t="s">
        <v>6368</v>
      </c>
      <c r="D3271" s="19">
        <v>44427</v>
      </c>
      <c r="E3271" s="16" t="s">
        <v>6345</v>
      </c>
      <c r="F3271" s="16">
        <v>47494816</v>
      </c>
      <c r="G3271" s="16" t="s">
        <v>6300</v>
      </c>
      <c r="H3271" s="17">
        <v>44.55</v>
      </c>
      <c r="I3271" s="102">
        <v>2</v>
      </c>
      <c r="J3271" s="121"/>
    </row>
    <row r="3272" spans="1:10" ht="13.2">
      <c r="A3272" s="16" t="s">
        <v>1963</v>
      </c>
      <c r="B3272" s="16">
        <v>22192240</v>
      </c>
      <c r="C3272" s="16" t="s">
        <v>6369</v>
      </c>
      <c r="D3272" s="19">
        <v>44441</v>
      </c>
      <c r="E3272" s="16" t="s">
        <v>5518</v>
      </c>
      <c r="F3272" s="16">
        <v>32462832</v>
      </c>
      <c r="G3272" s="16" t="s">
        <v>6312</v>
      </c>
      <c r="H3272" s="17">
        <v>25</v>
      </c>
      <c r="I3272" s="102">
        <v>2</v>
      </c>
      <c r="J3272" s="121"/>
    </row>
    <row r="3273" spans="1:10" ht="13.2">
      <c r="A3273" s="16" t="s">
        <v>1963</v>
      </c>
      <c r="B3273" s="16">
        <v>22192240</v>
      </c>
      <c r="C3273" s="16" t="s">
        <v>6283</v>
      </c>
      <c r="D3273" s="19">
        <v>44445</v>
      </c>
      <c r="E3273" s="16" t="s">
        <v>6350</v>
      </c>
      <c r="F3273" s="16">
        <v>32462832</v>
      </c>
      <c r="G3273" s="16" t="s">
        <v>6312</v>
      </c>
      <c r="H3273" s="17">
        <v>15</v>
      </c>
      <c r="I3273" s="102">
        <v>2</v>
      </c>
      <c r="J3273" s="121"/>
    </row>
    <row r="3274" spans="1:10" ht="13.2">
      <c r="A3274" s="16" t="s">
        <v>1963</v>
      </c>
      <c r="B3274" s="16">
        <v>22192240</v>
      </c>
      <c r="C3274" s="16" t="s">
        <v>6370</v>
      </c>
      <c r="D3274" s="19">
        <v>44446</v>
      </c>
      <c r="E3274" s="16" t="s">
        <v>6350</v>
      </c>
      <c r="F3274" s="16">
        <v>32462832</v>
      </c>
      <c r="G3274" s="16" t="s">
        <v>6312</v>
      </c>
      <c r="H3274" s="17">
        <v>15</v>
      </c>
      <c r="I3274" s="102">
        <v>2</v>
      </c>
      <c r="J3274" s="121"/>
    </row>
    <row r="3275" spans="1:10" ht="13.2">
      <c r="A3275" s="16" t="s">
        <v>1963</v>
      </c>
      <c r="B3275" s="16">
        <v>22192240</v>
      </c>
      <c r="C3275" s="16" t="s">
        <v>6371</v>
      </c>
      <c r="D3275" s="19">
        <v>44447</v>
      </c>
      <c r="E3275" s="16" t="s">
        <v>5518</v>
      </c>
      <c r="F3275" s="16">
        <v>32462832</v>
      </c>
      <c r="G3275" s="16" t="s">
        <v>6312</v>
      </c>
      <c r="H3275" s="17">
        <v>25</v>
      </c>
      <c r="I3275" s="102">
        <v>2</v>
      </c>
      <c r="J3275" s="121"/>
    </row>
    <row r="3276" spans="1:10" ht="13.2">
      <c r="A3276" s="16" t="s">
        <v>1963</v>
      </c>
      <c r="B3276" s="16">
        <v>22192240</v>
      </c>
      <c r="C3276" s="16" t="s">
        <v>6372</v>
      </c>
      <c r="D3276" s="19">
        <v>44448</v>
      </c>
      <c r="E3276" s="16" t="s">
        <v>6350</v>
      </c>
      <c r="F3276" s="16">
        <v>32462832</v>
      </c>
      <c r="G3276" s="16" t="s">
        <v>6312</v>
      </c>
      <c r="H3276" s="17">
        <v>15</v>
      </c>
      <c r="I3276" s="102">
        <v>2</v>
      </c>
      <c r="J3276" s="121"/>
    </row>
    <row r="3277" spans="1:10" ht="13.2">
      <c r="A3277" s="16" t="s">
        <v>1963</v>
      </c>
      <c r="B3277" s="16">
        <v>22192240</v>
      </c>
      <c r="C3277" s="16" t="s">
        <v>6373</v>
      </c>
      <c r="D3277" s="19">
        <v>44473</v>
      </c>
      <c r="E3277" s="16" t="s">
        <v>6345</v>
      </c>
      <c r="F3277" s="16">
        <v>47494816</v>
      </c>
      <c r="G3277" s="16" t="s">
        <v>6300</v>
      </c>
      <c r="H3277" s="17">
        <v>12.79</v>
      </c>
      <c r="I3277" s="102">
        <v>2</v>
      </c>
      <c r="J3277" s="121"/>
    </row>
    <row r="3278" spans="1:10" ht="13.2">
      <c r="A3278" s="16" t="s">
        <v>1963</v>
      </c>
      <c r="B3278" s="16">
        <v>22192240</v>
      </c>
      <c r="C3278" s="16" t="s">
        <v>6374</v>
      </c>
      <c r="D3278" s="19">
        <v>44475</v>
      </c>
      <c r="E3278" s="16" t="s">
        <v>5518</v>
      </c>
      <c r="F3278" s="16">
        <v>32462832</v>
      </c>
      <c r="G3278" s="16" t="s">
        <v>6312</v>
      </c>
      <c r="H3278" s="17">
        <v>20</v>
      </c>
      <c r="I3278" s="102">
        <v>2</v>
      </c>
      <c r="J3278" s="121"/>
    </row>
    <row r="3279" spans="1:10" ht="13.2">
      <c r="A3279" s="16" t="s">
        <v>1963</v>
      </c>
      <c r="B3279" s="16">
        <v>22192240</v>
      </c>
      <c r="C3279" s="16" t="s">
        <v>6375</v>
      </c>
      <c r="D3279" s="19">
        <v>44477</v>
      </c>
      <c r="E3279" s="16" t="s">
        <v>6350</v>
      </c>
      <c r="F3279" s="16">
        <v>32462832</v>
      </c>
      <c r="G3279" s="16" t="s">
        <v>6312</v>
      </c>
      <c r="H3279" s="17">
        <v>15</v>
      </c>
      <c r="I3279" s="102">
        <v>2</v>
      </c>
      <c r="J3279" s="121"/>
    </row>
    <row r="3280" spans="1:10" ht="13.2">
      <c r="A3280" s="16" t="s">
        <v>1963</v>
      </c>
      <c r="B3280" s="16">
        <v>22192240</v>
      </c>
      <c r="C3280" s="16" t="s">
        <v>6376</v>
      </c>
      <c r="D3280" s="19">
        <v>44482</v>
      </c>
      <c r="E3280" s="16" t="s">
        <v>6345</v>
      </c>
      <c r="F3280" s="16">
        <v>47494816</v>
      </c>
      <c r="G3280" s="16" t="s">
        <v>6300</v>
      </c>
      <c r="H3280" s="17">
        <v>58.56</v>
      </c>
      <c r="I3280" s="102">
        <v>2</v>
      </c>
      <c r="J3280" s="121"/>
    </row>
    <row r="3281" spans="1:10" ht="13.2">
      <c r="A3281" s="16" t="s">
        <v>1963</v>
      </c>
      <c r="B3281" s="16">
        <v>22192240</v>
      </c>
      <c r="C3281" s="16" t="s">
        <v>6377</v>
      </c>
      <c r="D3281" s="19">
        <v>44483</v>
      </c>
      <c r="E3281" s="16" t="s">
        <v>6345</v>
      </c>
      <c r="F3281" s="16">
        <v>47494817</v>
      </c>
      <c r="G3281" s="16" t="s">
        <v>6300</v>
      </c>
      <c r="H3281" s="17">
        <v>12.12</v>
      </c>
      <c r="I3281" s="102">
        <v>2</v>
      </c>
      <c r="J3281" s="121"/>
    </row>
    <row r="3282" spans="1:10" ht="13.2">
      <c r="A3282" s="16" t="s">
        <v>1963</v>
      </c>
      <c r="B3282" s="16">
        <v>22192240</v>
      </c>
      <c r="C3282" s="16" t="s">
        <v>6378</v>
      </c>
      <c r="D3282" s="19">
        <v>44487</v>
      </c>
      <c r="E3282" s="16" t="s">
        <v>6350</v>
      </c>
      <c r="F3282" s="16">
        <v>32462832</v>
      </c>
      <c r="G3282" s="16" t="s">
        <v>6312</v>
      </c>
      <c r="H3282" s="17">
        <v>15</v>
      </c>
      <c r="I3282" s="102">
        <v>2</v>
      </c>
      <c r="J3282" s="121"/>
    </row>
    <row r="3283" spans="1:10" ht="13.2">
      <c r="A3283" s="16" t="s">
        <v>1963</v>
      </c>
      <c r="B3283" s="16">
        <v>22192240</v>
      </c>
      <c r="C3283" s="16" t="s">
        <v>6379</v>
      </c>
      <c r="D3283" s="19">
        <v>44489</v>
      </c>
      <c r="E3283" s="16" t="s">
        <v>6350</v>
      </c>
      <c r="F3283" s="16">
        <v>32462832</v>
      </c>
      <c r="G3283" s="16" t="s">
        <v>6312</v>
      </c>
      <c r="H3283" s="17">
        <f>15-2.12</f>
        <v>12.879999999999999</v>
      </c>
      <c r="I3283" s="102">
        <v>2</v>
      </c>
      <c r="J3283" s="121"/>
    </row>
    <row r="3284" spans="1:10" ht="20.399999999999999">
      <c r="A3284" s="16" t="s">
        <v>1963</v>
      </c>
      <c r="B3284" s="16">
        <v>22192241</v>
      </c>
      <c r="C3284" s="16">
        <v>5001071093819</v>
      </c>
      <c r="D3284" s="19">
        <v>44292</v>
      </c>
      <c r="E3284" s="16" t="s">
        <v>6380</v>
      </c>
      <c r="F3284" s="16">
        <v>11111111</v>
      </c>
      <c r="G3284" s="16" t="s">
        <v>6381</v>
      </c>
      <c r="H3284" s="17">
        <v>159.99</v>
      </c>
      <c r="I3284" s="102">
        <v>2</v>
      </c>
      <c r="J3284" s="121"/>
    </row>
    <row r="3285" spans="1:10" ht="13.2">
      <c r="A3285" s="16" t="s">
        <v>1963</v>
      </c>
      <c r="B3285" s="16">
        <v>22192241</v>
      </c>
      <c r="C3285" s="16">
        <v>5</v>
      </c>
      <c r="D3285" s="19">
        <v>44207</v>
      </c>
      <c r="E3285" s="16" t="s">
        <v>6382</v>
      </c>
      <c r="F3285" s="16">
        <v>51703092</v>
      </c>
      <c r="G3285" s="16" t="s">
        <v>5784</v>
      </c>
      <c r="H3285" s="17">
        <v>90</v>
      </c>
      <c r="I3285" s="102">
        <v>2</v>
      </c>
      <c r="J3285" s="121"/>
    </row>
    <row r="3286" spans="1:10" ht="13.2">
      <c r="A3286" s="16" t="s">
        <v>1963</v>
      </c>
      <c r="B3286" s="16">
        <v>22192241</v>
      </c>
      <c r="C3286" s="16">
        <v>35</v>
      </c>
      <c r="D3286" s="19">
        <v>44215</v>
      </c>
      <c r="E3286" s="16" t="s">
        <v>6383</v>
      </c>
      <c r="F3286" s="16">
        <v>52195244</v>
      </c>
      <c r="G3286" s="16" t="s">
        <v>4729</v>
      </c>
      <c r="H3286" s="17">
        <v>14</v>
      </c>
      <c r="I3286" s="102">
        <v>2</v>
      </c>
      <c r="J3286" s="121"/>
    </row>
    <row r="3287" spans="1:10" ht="13.2">
      <c r="A3287" s="16" t="s">
        <v>1963</v>
      </c>
      <c r="B3287" s="16">
        <v>22192241</v>
      </c>
      <c r="C3287" s="16">
        <v>23</v>
      </c>
      <c r="D3287" s="19">
        <v>44264</v>
      </c>
      <c r="E3287" s="16" t="s">
        <v>6383</v>
      </c>
      <c r="F3287" s="16">
        <v>52195244</v>
      </c>
      <c r="G3287" s="16" t="s">
        <v>4729</v>
      </c>
      <c r="H3287" s="17">
        <v>14</v>
      </c>
      <c r="I3287" s="102">
        <v>2</v>
      </c>
      <c r="J3287" s="121"/>
    </row>
    <row r="3288" spans="1:10" ht="13.2">
      <c r="A3288" s="16" t="s">
        <v>1963</v>
      </c>
      <c r="B3288" s="16">
        <v>22192241</v>
      </c>
      <c r="C3288" s="16">
        <v>48</v>
      </c>
      <c r="D3288" s="19">
        <v>44335</v>
      </c>
      <c r="E3288" s="16" t="s">
        <v>6384</v>
      </c>
      <c r="F3288" s="16">
        <v>47228636</v>
      </c>
      <c r="G3288" s="16" t="s">
        <v>5178</v>
      </c>
      <c r="H3288" s="17">
        <v>25</v>
      </c>
      <c r="I3288" s="102">
        <v>2</v>
      </c>
      <c r="J3288" s="121"/>
    </row>
    <row r="3289" spans="1:10" ht="20.399999999999999">
      <c r="A3289" s="16" t="s">
        <v>1963</v>
      </c>
      <c r="B3289" s="16">
        <v>22192241</v>
      </c>
      <c r="C3289" s="16">
        <v>2128</v>
      </c>
      <c r="D3289" s="19">
        <v>44346</v>
      </c>
      <c r="E3289" s="16" t="s">
        <v>6385</v>
      </c>
      <c r="F3289" s="16">
        <v>31657028</v>
      </c>
      <c r="G3289" s="16" t="s">
        <v>6386</v>
      </c>
      <c r="H3289" s="17">
        <v>43.57</v>
      </c>
      <c r="I3289" s="102">
        <v>2</v>
      </c>
      <c r="J3289" s="121"/>
    </row>
    <row r="3290" spans="1:10" ht="13.2">
      <c r="A3290" s="16" t="s">
        <v>1963</v>
      </c>
      <c r="B3290" s="16">
        <v>22192241</v>
      </c>
      <c r="C3290" s="16">
        <v>2692023610</v>
      </c>
      <c r="D3290" s="19">
        <v>44342</v>
      </c>
      <c r="E3290" s="16" t="s">
        <v>6387</v>
      </c>
      <c r="F3290" s="16">
        <v>11111111</v>
      </c>
      <c r="G3290" s="16" t="s">
        <v>6388</v>
      </c>
      <c r="H3290" s="17">
        <v>214.6</v>
      </c>
      <c r="I3290" s="102">
        <v>2</v>
      </c>
      <c r="J3290" s="121"/>
    </row>
    <row r="3291" spans="1:10" ht="20.399999999999999">
      <c r="A3291" s="16" t="s">
        <v>1963</v>
      </c>
      <c r="B3291" s="16">
        <v>22192241</v>
      </c>
      <c r="C3291" s="16">
        <v>2692024010</v>
      </c>
      <c r="D3291" s="19">
        <v>44342</v>
      </c>
      <c r="E3291" s="16" t="s">
        <v>6389</v>
      </c>
      <c r="F3291" s="16">
        <v>11111111</v>
      </c>
      <c r="G3291" s="16" t="s">
        <v>6388</v>
      </c>
      <c r="H3291" s="17">
        <v>169.44</v>
      </c>
      <c r="I3291" s="102">
        <v>2</v>
      </c>
      <c r="J3291" s="121"/>
    </row>
    <row r="3292" spans="1:10" ht="20.399999999999999">
      <c r="A3292" s="16" t="s">
        <v>1963</v>
      </c>
      <c r="B3292" s="16">
        <v>22192241</v>
      </c>
      <c r="C3292" s="16">
        <v>26827</v>
      </c>
      <c r="D3292" s="19">
        <v>44343</v>
      </c>
      <c r="E3292" s="16" t="s">
        <v>6390</v>
      </c>
      <c r="F3292" s="16">
        <v>11111111</v>
      </c>
      <c r="G3292" s="16" t="s">
        <v>6388</v>
      </c>
      <c r="H3292" s="17">
        <v>150.04</v>
      </c>
      <c r="I3292" s="102">
        <v>2</v>
      </c>
      <c r="J3292" s="121"/>
    </row>
    <row r="3293" spans="1:10" ht="13.2">
      <c r="A3293" s="16" t="s">
        <v>1963</v>
      </c>
      <c r="B3293" s="16">
        <v>22192241</v>
      </c>
      <c r="C3293" s="16">
        <v>33</v>
      </c>
      <c r="D3293" s="19">
        <v>44315</v>
      </c>
      <c r="E3293" s="16" t="s">
        <v>6384</v>
      </c>
      <c r="F3293" s="16">
        <v>47228636</v>
      </c>
      <c r="G3293" s="16" t="s">
        <v>5178</v>
      </c>
      <c r="H3293" s="17">
        <v>25</v>
      </c>
      <c r="I3293" s="102">
        <v>2</v>
      </c>
      <c r="J3293" s="121"/>
    </row>
    <row r="3294" spans="1:10" ht="13.2">
      <c r="A3294" s="16" t="s">
        <v>1963</v>
      </c>
      <c r="B3294" s="16">
        <v>22192241</v>
      </c>
      <c r="C3294" s="16">
        <v>89</v>
      </c>
      <c r="D3294" s="19">
        <v>44364</v>
      </c>
      <c r="E3294" s="16" t="s">
        <v>6383</v>
      </c>
      <c r="F3294" s="16">
        <v>52195244</v>
      </c>
      <c r="G3294" s="16" t="s">
        <v>4729</v>
      </c>
      <c r="H3294" s="17">
        <v>35</v>
      </c>
      <c r="I3294" s="102">
        <v>2</v>
      </c>
      <c r="J3294" s="121"/>
    </row>
    <row r="3295" spans="1:10" ht="13.2">
      <c r="A3295" s="16" t="s">
        <v>1963</v>
      </c>
      <c r="B3295" s="16">
        <v>22192241</v>
      </c>
      <c r="C3295" s="16">
        <v>136</v>
      </c>
      <c r="D3295" s="19">
        <v>44372</v>
      </c>
      <c r="E3295" s="16" t="s">
        <v>6383</v>
      </c>
      <c r="F3295" s="16">
        <v>52195244</v>
      </c>
      <c r="G3295" s="16" t="s">
        <v>4729</v>
      </c>
      <c r="H3295" s="17">
        <v>7</v>
      </c>
      <c r="I3295" s="102">
        <v>2</v>
      </c>
      <c r="J3295" s="121"/>
    </row>
    <row r="3296" spans="1:10" ht="13.2">
      <c r="A3296" s="16" t="s">
        <v>1963</v>
      </c>
      <c r="B3296" s="16">
        <v>22192241</v>
      </c>
      <c r="C3296" s="16">
        <v>24</v>
      </c>
      <c r="D3296" s="19">
        <v>44379</v>
      </c>
      <c r="E3296" s="16" t="s">
        <v>6391</v>
      </c>
      <c r="F3296" s="16">
        <v>31331378</v>
      </c>
      <c r="G3296" s="16" t="s">
        <v>6392</v>
      </c>
      <c r="H3296" s="17">
        <v>20</v>
      </c>
      <c r="I3296" s="102">
        <v>2</v>
      </c>
      <c r="J3296" s="121"/>
    </row>
    <row r="3297" spans="1:10" ht="13.2">
      <c r="A3297" s="16" t="s">
        <v>1963</v>
      </c>
      <c r="B3297" s="16">
        <v>22192241</v>
      </c>
      <c r="C3297" s="16">
        <v>12</v>
      </c>
      <c r="D3297" s="19">
        <v>44379</v>
      </c>
      <c r="E3297" s="16" t="s">
        <v>6383</v>
      </c>
      <c r="F3297" s="16">
        <v>52195244</v>
      </c>
      <c r="G3297" s="16" t="s">
        <v>4729</v>
      </c>
      <c r="H3297" s="17">
        <v>21</v>
      </c>
      <c r="I3297" s="102">
        <v>2</v>
      </c>
      <c r="J3297" s="121"/>
    </row>
    <row r="3298" spans="1:10" ht="13.2">
      <c r="A3298" s="16" t="s">
        <v>1963</v>
      </c>
      <c r="B3298" s="16">
        <v>22192241</v>
      </c>
      <c r="C3298" s="16">
        <v>5</v>
      </c>
      <c r="D3298" s="19">
        <v>44393</v>
      </c>
      <c r="E3298" s="16" t="s">
        <v>6383</v>
      </c>
      <c r="F3298" s="16">
        <v>11111111</v>
      </c>
      <c r="G3298" s="16" t="s">
        <v>6393</v>
      </c>
      <c r="H3298" s="17">
        <v>75</v>
      </c>
      <c r="I3298" s="102">
        <v>2</v>
      </c>
      <c r="J3298" s="121"/>
    </row>
    <row r="3299" spans="1:10" ht="13.2">
      <c r="A3299" s="16" t="s">
        <v>1963</v>
      </c>
      <c r="B3299" s="16">
        <v>22192241</v>
      </c>
      <c r="C3299" s="16">
        <v>129</v>
      </c>
      <c r="D3299" s="19">
        <v>44406</v>
      </c>
      <c r="E3299" s="16" t="s">
        <v>6383</v>
      </c>
      <c r="F3299" s="16">
        <v>52195244</v>
      </c>
      <c r="G3299" s="16" t="s">
        <v>4729</v>
      </c>
      <c r="H3299" s="17">
        <v>49</v>
      </c>
      <c r="I3299" s="102">
        <v>2</v>
      </c>
      <c r="J3299" s="121"/>
    </row>
    <row r="3300" spans="1:10" ht="13.2">
      <c r="A3300" s="16" t="s">
        <v>1963</v>
      </c>
      <c r="B3300" s="16">
        <v>22192241</v>
      </c>
      <c r="C3300" s="16">
        <v>1181</v>
      </c>
      <c r="D3300" s="19">
        <v>44407</v>
      </c>
      <c r="E3300" s="16" t="s">
        <v>6394</v>
      </c>
      <c r="F3300" s="16">
        <v>35767715</v>
      </c>
      <c r="G3300" s="16" t="s">
        <v>5481</v>
      </c>
      <c r="H3300" s="17">
        <v>11.99</v>
      </c>
      <c r="I3300" s="102">
        <v>2</v>
      </c>
      <c r="J3300" s="121"/>
    </row>
    <row r="3301" spans="1:10" ht="13.2">
      <c r="A3301" s="16" t="s">
        <v>1963</v>
      </c>
      <c r="B3301" s="16">
        <v>22192241</v>
      </c>
      <c r="C3301" s="16">
        <v>125</v>
      </c>
      <c r="D3301" s="19">
        <v>44425</v>
      </c>
      <c r="E3301" s="16" t="s">
        <v>6383</v>
      </c>
      <c r="F3301" s="16">
        <v>52195244</v>
      </c>
      <c r="G3301" s="16" t="s">
        <v>4729</v>
      </c>
      <c r="H3301" s="17">
        <v>7</v>
      </c>
      <c r="I3301" s="102">
        <v>2</v>
      </c>
      <c r="J3301" s="121"/>
    </row>
    <row r="3302" spans="1:10" ht="20.399999999999999">
      <c r="A3302" s="16" t="s">
        <v>1963</v>
      </c>
      <c r="B3302" s="16">
        <v>22192241</v>
      </c>
      <c r="C3302" s="16">
        <v>2</v>
      </c>
      <c r="D3302" s="19">
        <v>44426</v>
      </c>
      <c r="E3302" s="16" t="s">
        <v>6395</v>
      </c>
      <c r="F3302" s="16">
        <v>50775197</v>
      </c>
      <c r="G3302" s="16" t="s">
        <v>6396</v>
      </c>
      <c r="H3302" s="17">
        <v>188.68</v>
      </c>
      <c r="I3302" s="102">
        <v>2</v>
      </c>
      <c r="J3302" s="121"/>
    </row>
    <row r="3303" spans="1:10" ht="13.2">
      <c r="A3303" s="16" t="s">
        <v>1963</v>
      </c>
      <c r="B3303" s="16">
        <v>22192241</v>
      </c>
      <c r="C3303" s="16">
        <v>175</v>
      </c>
      <c r="D3303" s="19">
        <v>44432</v>
      </c>
      <c r="E3303" s="16" t="s">
        <v>6383</v>
      </c>
      <c r="F3303" s="16">
        <v>52195244</v>
      </c>
      <c r="G3303" s="16" t="s">
        <v>4729</v>
      </c>
      <c r="H3303" s="17">
        <v>14</v>
      </c>
      <c r="I3303" s="102">
        <v>2</v>
      </c>
      <c r="J3303" s="121"/>
    </row>
    <row r="3304" spans="1:10" ht="13.2">
      <c r="A3304" s="16" t="s">
        <v>1963</v>
      </c>
      <c r="B3304" s="16">
        <v>22192241</v>
      </c>
      <c r="C3304" s="16" t="s">
        <v>6397</v>
      </c>
      <c r="D3304" s="19">
        <v>44437</v>
      </c>
      <c r="E3304" s="16" t="s">
        <v>6398</v>
      </c>
      <c r="F3304" s="16">
        <v>14222990</v>
      </c>
      <c r="G3304" s="16" t="s">
        <v>3122</v>
      </c>
      <c r="H3304" s="17">
        <v>36</v>
      </c>
      <c r="I3304" s="102">
        <v>2</v>
      </c>
      <c r="J3304" s="121"/>
    </row>
    <row r="3305" spans="1:10" ht="20.399999999999999">
      <c r="A3305" s="16" t="s">
        <v>1963</v>
      </c>
      <c r="B3305" s="16">
        <v>22192241</v>
      </c>
      <c r="C3305" s="16">
        <v>4806</v>
      </c>
      <c r="D3305" s="19">
        <v>44437</v>
      </c>
      <c r="E3305" s="16" t="s">
        <v>6399</v>
      </c>
      <c r="F3305" s="16">
        <v>50647270</v>
      </c>
      <c r="G3305" s="16" t="s">
        <v>6400</v>
      </c>
      <c r="H3305" s="17">
        <v>109.35</v>
      </c>
      <c r="I3305" s="102">
        <v>2</v>
      </c>
      <c r="J3305" s="121"/>
    </row>
    <row r="3306" spans="1:10" ht="20.399999999999999">
      <c r="A3306" s="16" t="s">
        <v>1963</v>
      </c>
      <c r="B3306" s="16">
        <v>22192241</v>
      </c>
      <c r="C3306" s="16">
        <v>4844</v>
      </c>
      <c r="D3306" s="19">
        <v>44440</v>
      </c>
      <c r="E3306" s="16" t="s">
        <v>6401</v>
      </c>
      <c r="F3306" s="16">
        <v>50647270</v>
      </c>
      <c r="G3306" s="16" t="s">
        <v>6400</v>
      </c>
      <c r="H3306" s="17">
        <v>38.450000000000003</v>
      </c>
      <c r="I3306" s="102">
        <v>2</v>
      </c>
      <c r="J3306" s="121"/>
    </row>
    <row r="3307" spans="1:10" ht="20.399999999999999">
      <c r="A3307" s="16" t="s">
        <v>1963</v>
      </c>
      <c r="B3307" s="16">
        <v>22192241</v>
      </c>
      <c r="C3307" s="16">
        <v>613</v>
      </c>
      <c r="D3307" s="19">
        <v>44445</v>
      </c>
      <c r="E3307" s="16" t="s">
        <v>6402</v>
      </c>
      <c r="F3307" s="16">
        <v>47652454</v>
      </c>
      <c r="G3307" s="16" t="s">
        <v>6403</v>
      </c>
      <c r="H3307" s="17">
        <v>47.99</v>
      </c>
      <c r="I3307" s="102">
        <v>2</v>
      </c>
      <c r="J3307" s="121"/>
    </row>
    <row r="3308" spans="1:10" ht="13.2">
      <c r="A3308" s="16" t="s">
        <v>1963</v>
      </c>
      <c r="B3308" s="16">
        <v>22192241</v>
      </c>
      <c r="C3308" s="16">
        <v>2692026054</v>
      </c>
      <c r="D3308" s="19">
        <v>44455</v>
      </c>
      <c r="E3308" s="16" t="s">
        <v>6404</v>
      </c>
      <c r="F3308" s="16">
        <v>11111111</v>
      </c>
      <c r="G3308" s="16" t="s">
        <v>6388</v>
      </c>
      <c r="H3308" s="17">
        <v>412.24</v>
      </c>
      <c r="I3308" s="102">
        <v>2</v>
      </c>
      <c r="J3308" s="121"/>
    </row>
    <row r="3309" spans="1:10" ht="13.2">
      <c r="A3309" s="16" t="s">
        <v>1963</v>
      </c>
      <c r="B3309" s="16">
        <v>22192241</v>
      </c>
      <c r="C3309" s="16">
        <v>2692026353</v>
      </c>
      <c r="D3309" s="19">
        <v>44466</v>
      </c>
      <c r="E3309" s="16" t="s">
        <v>6405</v>
      </c>
      <c r="F3309" s="16">
        <v>11111111</v>
      </c>
      <c r="G3309" s="16" t="s">
        <v>6388</v>
      </c>
      <c r="H3309" s="17">
        <v>64.56</v>
      </c>
      <c r="I3309" s="102">
        <v>2</v>
      </c>
      <c r="J3309" s="121"/>
    </row>
    <row r="3310" spans="1:10" ht="20.399999999999999">
      <c r="A3310" s="16" t="s">
        <v>1963</v>
      </c>
      <c r="B3310" s="16">
        <v>22192241</v>
      </c>
      <c r="C3310" s="16">
        <v>10</v>
      </c>
      <c r="D3310" s="19">
        <v>44469</v>
      </c>
      <c r="E3310" s="16" t="s">
        <v>6406</v>
      </c>
      <c r="F3310" s="16">
        <v>46025324</v>
      </c>
      <c r="G3310" s="16" t="s">
        <v>6407</v>
      </c>
      <c r="H3310" s="17">
        <v>300</v>
      </c>
      <c r="I3310" s="102">
        <v>2</v>
      </c>
      <c r="J3310" s="121"/>
    </row>
    <row r="3311" spans="1:10" ht="30.6">
      <c r="A3311" s="16" t="s">
        <v>1963</v>
      </c>
      <c r="B3311" s="16">
        <v>22192241</v>
      </c>
      <c r="C3311" s="16" t="s">
        <v>6408</v>
      </c>
      <c r="D3311" s="19">
        <v>44473</v>
      </c>
      <c r="E3311" s="16" t="s">
        <v>6409</v>
      </c>
      <c r="F3311" s="16">
        <v>0</v>
      </c>
      <c r="G3311" s="16" t="s">
        <v>6410</v>
      </c>
      <c r="H3311" s="17">
        <v>87.98</v>
      </c>
      <c r="I3311" s="102">
        <v>2</v>
      </c>
      <c r="J3311" s="121"/>
    </row>
    <row r="3312" spans="1:10" ht="20.399999999999999">
      <c r="A3312" s="16" t="s">
        <v>1963</v>
      </c>
      <c r="B3312" s="16">
        <v>22192241</v>
      </c>
      <c r="C3312" s="16">
        <v>1229</v>
      </c>
      <c r="D3312" s="19">
        <v>44474</v>
      </c>
      <c r="E3312" s="16" t="s">
        <v>6411</v>
      </c>
      <c r="F3312" s="16">
        <v>0</v>
      </c>
      <c r="G3312" s="16" t="s">
        <v>6412</v>
      </c>
      <c r="H3312" s="17">
        <v>527.97</v>
      </c>
      <c r="I3312" s="102">
        <v>2</v>
      </c>
      <c r="J3312" s="121"/>
    </row>
    <row r="3313" spans="1:10" ht="20.399999999999999">
      <c r="A3313" s="16" t="s">
        <v>1963</v>
      </c>
      <c r="B3313" s="16">
        <v>22192241</v>
      </c>
      <c r="C3313" s="16">
        <v>1229</v>
      </c>
      <c r="D3313" s="19">
        <v>44485</v>
      </c>
      <c r="E3313" s="16" t="s">
        <v>6413</v>
      </c>
      <c r="F3313" s="16">
        <v>0</v>
      </c>
      <c r="G3313" s="16" t="s">
        <v>6412</v>
      </c>
      <c r="H3313" s="17">
        <v>530.96</v>
      </c>
      <c r="I3313" s="102">
        <v>2</v>
      </c>
      <c r="J3313" s="121"/>
    </row>
    <row r="3314" spans="1:10" ht="20.399999999999999">
      <c r="A3314" s="16" t="s">
        <v>1963</v>
      </c>
      <c r="B3314" s="16">
        <v>22192241</v>
      </c>
      <c r="C3314" s="16">
        <v>0</v>
      </c>
      <c r="D3314" s="19">
        <v>44486</v>
      </c>
      <c r="E3314" s="16" t="s">
        <v>6414</v>
      </c>
      <c r="F3314" s="16">
        <v>0</v>
      </c>
      <c r="G3314" s="16" t="s">
        <v>6415</v>
      </c>
      <c r="H3314" s="17">
        <v>36</v>
      </c>
      <c r="I3314" s="102">
        <v>2</v>
      </c>
      <c r="J3314" s="121"/>
    </row>
    <row r="3315" spans="1:10" ht="20.399999999999999">
      <c r="A3315" s="16" t="s">
        <v>1963</v>
      </c>
      <c r="B3315" s="16">
        <v>22192241</v>
      </c>
      <c r="C3315" s="16">
        <v>1229</v>
      </c>
      <c r="D3315" s="19">
        <v>44491</v>
      </c>
      <c r="E3315" s="16" t="s">
        <v>6416</v>
      </c>
      <c r="F3315" s="16">
        <v>0</v>
      </c>
      <c r="G3315" s="16" t="s">
        <v>6412</v>
      </c>
      <c r="H3315" s="17">
        <v>324.72000000000003</v>
      </c>
      <c r="I3315" s="102">
        <v>2</v>
      </c>
      <c r="J3315" s="121"/>
    </row>
    <row r="3316" spans="1:10" ht="20.399999999999999">
      <c r="A3316" s="16" t="s">
        <v>1963</v>
      </c>
      <c r="B3316" s="16">
        <v>22192241</v>
      </c>
      <c r="C3316" s="16" t="s">
        <v>6417</v>
      </c>
      <c r="D3316" s="19">
        <v>44491</v>
      </c>
      <c r="E3316" s="16" t="s">
        <v>6418</v>
      </c>
      <c r="F3316" s="16">
        <v>0</v>
      </c>
      <c r="G3316" s="16" t="s">
        <v>6410</v>
      </c>
      <c r="H3316" s="17">
        <v>99.24</v>
      </c>
      <c r="I3316" s="102">
        <v>2</v>
      </c>
      <c r="J3316" s="121"/>
    </row>
    <row r="3317" spans="1:10" ht="20.399999999999999">
      <c r="A3317" s="16" t="s">
        <v>1963</v>
      </c>
      <c r="B3317" s="16">
        <v>22192241</v>
      </c>
      <c r="C3317" s="16">
        <v>2</v>
      </c>
      <c r="D3317" s="19">
        <v>44482</v>
      </c>
      <c r="E3317" s="16" t="s">
        <v>6406</v>
      </c>
      <c r="F3317" s="16">
        <v>46025324</v>
      </c>
      <c r="G3317" s="16" t="s">
        <v>6407</v>
      </c>
      <c r="H3317" s="17">
        <f>300-249.77</f>
        <v>50.22999999999999</v>
      </c>
      <c r="I3317" s="102">
        <v>2</v>
      </c>
      <c r="J3317" s="121"/>
    </row>
    <row r="3318" spans="1:10" ht="13.2">
      <c r="A3318" s="16" t="s">
        <v>1963</v>
      </c>
      <c r="B3318" s="16">
        <v>22192242</v>
      </c>
      <c r="C3318" s="16">
        <v>21001</v>
      </c>
      <c r="D3318" s="19">
        <v>38007</v>
      </c>
      <c r="E3318" s="16" t="s">
        <v>6419</v>
      </c>
      <c r="F3318" s="16">
        <v>51703092</v>
      </c>
      <c r="G3318" s="16" t="s">
        <v>5163</v>
      </c>
      <c r="H3318" s="17">
        <v>90</v>
      </c>
      <c r="I3318" s="102">
        <v>2</v>
      </c>
      <c r="J3318" s="121"/>
    </row>
    <row r="3319" spans="1:10" ht="13.2">
      <c r="A3319" s="16" t="s">
        <v>1963</v>
      </c>
      <c r="B3319" s="16">
        <v>22192242</v>
      </c>
      <c r="C3319" s="16">
        <v>293</v>
      </c>
      <c r="D3319" s="19">
        <v>37308</v>
      </c>
      <c r="E3319" s="16" t="s">
        <v>6167</v>
      </c>
      <c r="F3319" s="16">
        <v>36746550</v>
      </c>
      <c r="G3319" s="16" t="s">
        <v>4103</v>
      </c>
      <c r="H3319" s="17">
        <v>90</v>
      </c>
      <c r="I3319" s="102">
        <v>2</v>
      </c>
      <c r="J3319" s="121"/>
    </row>
    <row r="3320" spans="1:10" ht="13.2">
      <c r="A3320" s="16" t="s">
        <v>1963</v>
      </c>
      <c r="B3320" s="16">
        <v>22192242</v>
      </c>
      <c r="C3320" s="16">
        <v>1869</v>
      </c>
      <c r="D3320" s="19">
        <v>43152</v>
      </c>
      <c r="E3320" s="16" t="s">
        <v>6420</v>
      </c>
      <c r="F3320" s="16">
        <v>47658827</v>
      </c>
      <c r="G3320" s="16" t="s">
        <v>3474</v>
      </c>
      <c r="H3320" s="17"/>
      <c r="I3320" s="102">
        <v>2</v>
      </c>
      <c r="J3320" s="121"/>
    </row>
    <row r="3321" spans="1:10" ht="13.2">
      <c r="A3321" s="16" t="s">
        <v>1963</v>
      </c>
      <c r="B3321" s="16">
        <v>22192242</v>
      </c>
      <c r="C3321" s="16">
        <v>206</v>
      </c>
      <c r="D3321" s="19">
        <v>43152</v>
      </c>
      <c r="E3321" s="16" t="s">
        <v>6421</v>
      </c>
      <c r="F3321" s="16">
        <v>47658827</v>
      </c>
      <c r="G3321" s="16" t="s">
        <v>3474</v>
      </c>
      <c r="H3321" s="17">
        <v>18.989999999999998</v>
      </c>
      <c r="I3321" s="102">
        <v>2</v>
      </c>
      <c r="J3321" s="121"/>
    </row>
    <row r="3322" spans="1:10" ht="13.2">
      <c r="A3322" s="16" t="s">
        <v>1963</v>
      </c>
      <c r="B3322" s="16">
        <v>22192242</v>
      </c>
      <c r="C3322" s="16">
        <v>702</v>
      </c>
      <c r="D3322" s="19">
        <v>44250</v>
      </c>
      <c r="E3322" s="16" t="s">
        <v>6422</v>
      </c>
      <c r="F3322" s="16">
        <v>52289842</v>
      </c>
      <c r="G3322" s="16" t="s">
        <v>5821</v>
      </c>
      <c r="H3322" s="17">
        <v>64.900000000000006</v>
      </c>
      <c r="I3322" s="102">
        <v>2</v>
      </c>
      <c r="J3322" s="121"/>
    </row>
    <row r="3323" spans="1:10" ht="13.2">
      <c r="A3323" s="16" t="s">
        <v>1963</v>
      </c>
      <c r="B3323" s="16">
        <v>22192242</v>
      </c>
      <c r="C3323" s="16">
        <v>1828</v>
      </c>
      <c r="D3323" s="19">
        <v>44251</v>
      </c>
      <c r="E3323" s="16" t="s">
        <v>4795</v>
      </c>
      <c r="F3323" s="16">
        <v>44156979</v>
      </c>
      <c r="G3323" s="16" t="s">
        <v>3543</v>
      </c>
      <c r="H3323" s="17">
        <v>50.54</v>
      </c>
      <c r="I3323" s="102">
        <v>2</v>
      </c>
      <c r="J3323" s="121"/>
    </row>
    <row r="3324" spans="1:10" ht="13.2">
      <c r="A3324" s="16" t="s">
        <v>1963</v>
      </c>
      <c r="B3324" s="16">
        <v>22192242</v>
      </c>
      <c r="C3324" s="16">
        <v>735</v>
      </c>
      <c r="D3324" s="19">
        <v>44251</v>
      </c>
      <c r="E3324" s="16" t="s">
        <v>6423</v>
      </c>
      <c r="F3324" s="16">
        <v>52289842</v>
      </c>
      <c r="G3324" s="16" t="s">
        <v>5821</v>
      </c>
      <c r="H3324" s="17">
        <v>49</v>
      </c>
      <c r="I3324" s="102">
        <v>2</v>
      </c>
      <c r="J3324" s="121"/>
    </row>
    <row r="3325" spans="1:10" ht="13.2">
      <c r="A3325" s="16" t="s">
        <v>1963</v>
      </c>
      <c r="B3325" s="16">
        <v>22192242</v>
      </c>
      <c r="C3325" s="16">
        <v>755</v>
      </c>
      <c r="D3325" s="19">
        <v>44252</v>
      </c>
      <c r="E3325" s="16" t="s">
        <v>6424</v>
      </c>
      <c r="F3325" s="16">
        <v>52289842</v>
      </c>
      <c r="G3325" s="16" t="s">
        <v>5821</v>
      </c>
      <c r="H3325" s="17">
        <v>39</v>
      </c>
      <c r="I3325" s="102">
        <v>2</v>
      </c>
      <c r="J3325" s="121"/>
    </row>
    <row r="3326" spans="1:10" ht="13.2">
      <c r="A3326" s="16" t="s">
        <v>1963</v>
      </c>
      <c r="B3326" s="16">
        <v>22192242</v>
      </c>
      <c r="C3326" s="16">
        <v>799</v>
      </c>
      <c r="D3326" s="19">
        <v>44253</v>
      </c>
      <c r="E3326" s="16" t="s">
        <v>6425</v>
      </c>
      <c r="F3326" s="16">
        <v>52289842</v>
      </c>
      <c r="G3326" s="16" t="s">
        <v>5821</v>
      </c>
      <c r="H3326" s="17">
        <v>35</v>
      </c>
      <c r="I3326" s="102">
        <v>2</v>
      </c>
      <c r="J3326" s="121"/>
    </row>
    <row r="3327" spans="1:10" ht="13.2">
      <c r="A3327" s="16" t="s">
        <v>1963</v>
      </c>
      <c r="B3327" s="16">
        <v>22192242</v>
      </c>
      <c r="C3327" s="16">
        <v>12</v>
      </c>
      <c r="D3327" s="19">
        <v>44255</v>
      </c>
      <c r="E3327" s="16" t="s">
        <v>6426</v>
      </c>
      <c r="F3327" s="16">
        <v>35853891</v>
      </c>
      <c r="G3327" s="16" t="s">
        <v>641</v>
      </c>
      <c r="H3327" s="17">
        <v>70</v>
      </c>
      <c r="I3327" s="102">
        <v>2</v>
      </c>
      <c r="J3327" s="121"/>
    </row>
    <row r="3328" spans="1:10" ht="13.2">
      <c r="A3328" s="16" t="s">
        <v>1963</v>
      </c>
      <c r="B3328" s="16">
        <v>22192242</v>
      </c>
      <c r="C3328" s="16">
        <v>70</v>
      </c>
      <c r="D3328" s="19">
        <v>37701</v>
      </c>
      <c r="E3328" s="16" t="s">
        <v>6427</v>
      </c>
      <c r="F3328" s="16">
        <v>52289842</v>
      </c>
      <c r="G3328" s="16" t="s">
        <v>5821</v>
      </c>
      <c r="H3328" s="17">
        <v>40</v>
      </c>
      <c r="I3328" s="102">
        <v>2</v>
      </c>
      <c r="J3328" s="121"/>
    </row>
    <row r="3329" spans="1:10" ht="13.2">
      <c r="A3329" s="16" t="s">
        <v>1963</v>
      </c>
      <c r="B3329" s="16">
        <v>22192242</v>
      </c>
      <c r="C3329" s="16">
        <v>123</v>
      </c>
      <c r="D3329" s="19">
        <v>38067</v>
      </c>
      <c r="E3329" s="16" t="s">
        <v>6428</v>
      </c>
      <c r="F3329" s="16">
        <v>52289842</v>
      </c>
      <c r="G3329" s="16" t="s">
        <v>5821</v>
      </c>
      <c r="H3329" s="17">
        <v>25</v>
      </c>
      <c r="I3329" s="102">
        <v>2</v>
      </c>
      <c r="J3329" s="121"/>
    </row>
    <row r="3330" spans="1:10" ht="13.2">
      <c r="A3330" s="16" t="s">
        <v>1963</v>
      </c>
      <c r="B3330" s="16">
        <v>22192242</v>
      </c>
      <c r="C3330" s="16">
        <v>70</v>
      </c>
      <c r="D3330" s="19">
        <v>39162</v>
      </c>
      <c r="E3330" s="16" t="s">
        <v>6426</v>
      </c>
      <c r="F3330" s="16">
        <v>35853891</v>
      </c>
      <c r="G3330" s="16" t="s">
        <v>641</v>
      </c>
      <c r="H3330" s="17">
        <v>70</v>
      </c>
      <c r="I3330" s="102">
        <v>2</v>
      </c>
      <c r="J3330" s="121"/>
    </row>
    <row r="3331" spans="1:10" ht="13.2">
      <c r="A3331" s="16" t="s">
        <v>1963</v>
      </c>
      <c r="B3331" s="16">
        <v>22192242</v>
      </c>
      <c r="C3331" s="16">
        <v>162</v>
      </c>
      <c r="D3331" s="19">
        <v>39528</v>
      </c>
      <c r="E3331" s="16" t="s">
        <v>6429</v>
      </c>
      <c r="F3331" s="16">
        <v>52289842</v>
      </c>
      <c r="G3331" s="16" t="s">
        <v>5821</v>
      </c>
      <c r="H3331" s="17">
        <v>39</v>
      </c>
      <c r="I3331" s="102">
        <v>2</v>
      </c>
      <c r="J3331" s="121"/>
    </row>
    <row r="3332" spans="1:10" ht="13.2">
      <c r="A3332" s="16" t="s">
        <v>1963</v>
      </c>
      <c r="B3332" s="16">
        <v>22192242</v>
      </c>
      <c r="C3332" s="16">
        <v>214</v>
      </c>
      <c r="D3332" s="19">
        <v>39893</v>
      </c>
      <c r="E3332" s="16" t="s">
        <v>6430</v>
      </c>
      <c r="F3332" s="16">
        <v>52289842</v>
      </c>
      <c r="G3332" s="16" t="s">
        <v>5821</v>
      </c>
      <c r="H3332" s="17">
        <v>64.900000000000006</v>
      </c>
      <c r="I3332" s="102">
        <v>2</v>
      </c>
      <c r="J3332" s="121"/>
    </row>
    <row r="3333" spans="1:10" ht="13.2">
      <c r="A3333" s="16" t="s">
        <v>1963</v>
      </c>
      <c r="B3333" s="16">
        <v>22192242</v>
      </c>
      <c r="C3333" s="16">
        <v>274</v>
      </c>
      <c r="D3333" s="19">
        <v>40623</v>
      </c>
      <c r="E3333" s="16" t="s">
        <v>6431</v>
      </c>
      <c r="F3333" s="16">
        <v>52289842</v>
      </c>
      <c r="G3333" s="16" t="s">
        <v>5821</v>
      </c>
      <c r="H3333" s="17">
        <v>90</v>
      </c>
      <c r="I3333" s="102">
        <v>2</v>
      </c>
      <c r="J3333" s="121"/>
    </row>
    <row r="3334" spans="1:10" ht="13.2">
      <c r="A3334" s="16" t="s">
        <v>1963</v>
      </c>
      <c r="B3334" s="16">
        <v>22192242</v>
      </c>
      <c r="C3334" s="16">
        <v>297</v>
      </c>
      <c r="D3334" s="19">
        <v>40989</v>
      </c>
      <c r="E3334" s="16" t="s">
        <v>6432</v>
      </c>
      <c r="F3334" s="16">
        <v>52289842</v>
      </c>
      <c r="G3334" s="16" t="s">
        <v>5821</v>
      </c>
      <c r="H3334" s="17">
        <v>20</v>
      </c>
      <c r="I3334" s="102">
        <v>2</v>
      </c>
      <c r="J3334" s="121"/>
    </row>
    <row r="3335" spans="1:10" ht="13.2">
      <c r="A3335" s="16" t="s">
        <v>1963</v>
      </c>
      <c r="B3335" s="16">
        <v>22192242</v>
      </c>
      <c r="C3335" s="16">
        <v>321</v>
      </c>
      <c r="D3335" s="19">
        <v>42084</v>
      </c>
      <c r="E3335" s="16" t="s">
        <v>6427</v>
      </c>
      <c r="F3335" s="16">
        <v>52289842</v>
      </c>
      <c r="G3335" s="16" t="s">
        <v>5821</v>
      </c>
      <c r="H3335" s="17">
        <v>40</v>
      </c>
      <c r="I3335" s="102">
        <v>2</v>
      </c>
      <c r="J3335" s="121"/>
    </row>
    <row r="3336" spans="1:10" ht="13.2">
      <c r="A3336" s="16" t="s">
        <v>1963</v>
      </c>
      <c r="B3336" s="16">
        <v>22192242</v>
      </c>
      <c r="C3336" s="16">
        <v>353</v>
      </c>
      <c r="D3336" s="19">
        <v>42450</v>
      </c>
      <c r="E3336" s="16" t="s">
        <v>6433</v>
      </c>
      <c r="F3336" s="16">
        <v>52289842</v>
      </c>
      <c r="G3336" s="16" t="s">
        <v>5821</v>
      </c>
      <c r="H3336" s="17">
        <v>44</v>
      </c>
      <c r="I3336" s="102">
        <v>2</v>
      </c>
      <c r="J3336" s="121"/>
    </row>
    <row r="3337" spans="1:10" ht="13.2">
      <c r="A3337" s="16" t="s">
        <v>1963</v>
      </c>
      <c r="B3337" s="16">
        <v>22192242</v>
      </c>
      <c r="C3337" s="16">
        <v>1220</v>
      </c>
      <c r="D3337" s="19">
        <v>43545</v>
      </c>
      <c r="E3337" s="16" t="s">
        <v>5801</v>
      </c>
      <c r="F3337" s="16">
        <v>46099263</v>
      </c>
      <c r="G3337" s="16" t="s">
        <v>5533</v>
      </c>
      <c r="H3337" s="17">
        <v>16.61</v>
      </c>
      <c r="I3337" s="102">
        <v>2</v>
      </c>
      <c r="J3337" s="121"/>
    </row>
    <row r="3338" spans="1:10" ht="13.2">
      <c r="A3338" s="16" t="s">
        <v>1963</v>
      </c>
      <c r="B3338" s="16">
        <v>22192242</v>
      </c>
      <c r="C3338" s="16">
        <v>688</v>
      </c>
      <c r="D3338" s="19">
        <v>44250</v>
      </c>
      <c r="E3338" s="16" t="s">
        <v>6429</v>
      </c>
      <c r="F3338" s="16">
        <v>52289842</v>
      </c>
      <c r="G3338" s="16" t="s">
        <v>6434</v>
      </c>
      <c r="H3338" s="17">
        <v>59</v>
      </c>
      <c r="I3338" s="102">
        <v>2</v>
      </c>
      <c r="J3338" s="121"/>
    </row>
    <row r="3339" spans="1:10" ht="13.2">
      <c r="A3339" s="16" t="s">
        <v>1963</v>
      </c>
      <c r="B3339" s="16">
        <v>22192242</v>
      </c>
      <c r="C3339" s="16">
        <v>206</v>
      </c>
      <c r="D3339" s="19">
        <v>44264</v>
      </c>
      <c r="E3339" s="16" t="s">
        <v>6435</v>
      </c>
      <c r="F3339" s="16">
        <v>52289842</v>
      </c>
      <c r="G3339" s="16" t="s">
        <v>6434</v>
      </c>
      <c r="H3339" s="17">
        <v>49</v>
      </c>
      <c r="I3339" s="102">
        <v>2</v>
      </c>
      <c r="J3339" s="121"/>
    </row>
    <row r="3340" spans="1:10" ht="13.2">
      <c r="A3340" s="16" t="s">
        <v>1963</v>
      </c>
      <c r="B3340" s="16">
        <v>22192242</v>
      </c>
      <c r="C3340" s="16">
        <v>331</v>
      </c>
      <c r="D3340" s="19">
        <v>44270</v>
      </c>
      <c r="E3340" s="16" t="s">
        <v>6433</v>
      </c>
      <c r="F3340" s="16">
        <v>52289842</v>
      </c>
      <c r="G3340" s="16" t="s">
        <v>6434</v>
      </c>
      <c r="H3340" s="17">
        <v>39</v>
      </c>
      <c r="I3340" s="102">
        <v>2</v>
      </c>
      <c r="J3340" s="121"/>
    </row>
    <row r="3341" spans="1:10" ht="13.2">
      <c r="A3341" s="16" t="s">
        <v>1963</v>
      </c>
      <c r="B3341" s="16">
        <v>22192242</v>
      </c>
      <c r="C3341" s="16">
        <v>93</v>
      </c>
      <c r="D3341" s="19">
        <v>44284</v>
      </c>
      <c r="E3341" s="16" t="s">
        <v>6436</v>
      </c>
      <c r="F3341" s="16">
        <v>31415164</v>
      </c>
      <c r="G3341" s="16" t="s">
        <v>5067</v>
      </c>
      <c r="H3341" s="17">
        <v>80</v>
      </c>
      <c r="I3341" s="102">
        <v>2</v>
      </c>
      <c r="J3341" s="121"/>
    </row>
    <row r="3342" spans="1:10" ht="13.2">
      <c r="A3342" s="16" t="s">
        <v>1963</v>
      </c>
      <c r="B3342" s="16">
        <v>22192242</v>
      </c>
      <c r="C3342" s="16">
        <v>185</v>
      </c>
      <c r="D3342" s="19">
        <v>44298</v>
      </c>
      <c r="E3342" s="16" t="s">
        <v>6437</v>
      </c>
      <c r="F3342" s="16">
        <v>52289842</v>
      </c>
      <c r="G3342" s="16" t="s">
        <v>6434</v>
      </c>
      <c r="H3342" s="17">
        <v>39</v>
      </c>
      <c r="I3342" s="102">
        <v>2</v>
      </c>
      <c r="J3342" s="121"/>
    </row>
    <row r="3343" spans="1:10" ht="13.2">
      <c r="A3343" s="16" t="s">
        <v>1963</v>
      </c>
      <c r="B3343" s="16">
        <v>22192242</v>
      </c>
      <c r="C3343" s="16">
        <v>95</v>
      </c>
      <c r="D3343" s="19">
        <v>44298</v>
      </c>
      <c r="E3343" s="16" t="s">
        <v>5164</v>
      </c>
      <c r="F3343" s="16">
        <v>31415164</v>
      </c>
      <c r="G3343" s="16" t="s">
        <v>5067</v>
      </c>
      <c r="H3343" s="17">
        <v>253.6</v>
      </c>
      <c r="I3343" s="102">
        <v>2</v>
      </c>
      <c r="J3343" s="121"/>
    </row>
    <row r="3344" spans="1:10" ht="13.2">
      <c r="A3344" s="16" t="s">
        <v>1963</v>
      </c>
      <c r="B3344" s="16">
        <v>22192242</v>
      </c>
      <c r="C3344" s="16">
        <v>408</v>
      </c>
      <c r="D3344" s="19">
        <v>44305</v>
      </c>
      <c r="E3344" s="16" t="s">
        <v>5170</v>
      </c>
      <c r="F3344" s="16">
        <v>52289842</v>
      </c>
      <c r="G3344" s="16" t="s">
        <v>6434</v>
      </c>
      <c r="H3344" s="17">
        <v>79</v>
      </c>
      <c r="I3344" s="102">
        <v>2</v>
      </c>
      <c r="J3344" s="121"/>
    </row>
    <row r="3345" spans="1:10" ht="13.2">
      <c r="A3345" s="16" t="s">
        <v>1963</v>
      </c>
      <c r="B3345" s="16">
        <v>22192242</v>
      </c>
      <c r="C3345" s="16">
        <v>1514</v>
      </c>
      <c r="D3345" s="19">
        <v>44307</v>
      </c>
      <c r="E3345" s="16" t="s">
        <v>5144</v>
      </c>
      <c r="F3345" s="16">
        <v>47658827</v>
      </c>
      <c r="G3345" s="16" t="s">
        <v>3474</v>
      </c>
      <c r="H3345" s="17">
        <v>10.38</v>
      </c>
      <c r="I3345" s="102">
        <v>2</v>
      </c>
      <c r="J3345" s="121"/>
    </row>
    <row r="3346" spans="1:10" ht="13.2">
      <c r="A3346" s="16" t="s">
        <v>1963</v>
      </c>
      <c r="B3346" s="16">
        <v>22192242</v>
      </c>
      <c r="C3346" s="16">
        <v>1531</v>
      </c>
      <c r="D3346" s="19">
        <v>44307</v>
      </c>
      <c r="E3346" s="16" t="s">
        <v>5144</v>
      </c>
      <c r="F3346" s="16">
        <v>47658827</v>
      </c>
      <c r="G3346" s="16" t="s">
        <v>3474</v>
      </c>
      <c r="H3346" s="17">
        <v>5.49</v>
      </c>
      <c r="I3346" s="102">
        <v>2</v>
      </c>
      <c r="J3346" s="121"/>
    </row>
    <row r="3347" spans="1:10" ht="13.2">
      <c r="A3347" s="16" t="s">
        <v>1963</v>
      </c>
      <c r="B3347" s="16">
        <v>22192242</v>
      </c>
      <c r="C3347" s="16">
        <v>491</v>
      </c>
      <c r="D3347" s="19">
        <v>44307</v>
      </c>
      <c r="E3347" s="16" t="s">
        <v>5170</v>
      </c>
      <c r="F3347" s="16">
        <v>52289842</v>
      </c>
      <c r="G3347" s="16" t="s">
        <v>6434</v>
      </c>
      <c r="H3347" s="17">
        <v>53</v>
      </c>
      <c r="I3347" s="102">
        <v>2</v>
      </c>
      <c r="J3347" s="121"/>
    </row>
    <row r="3348" spans="1:10" ht="13.2">
      <c r="A3348" s="16" t="s">
        <v>1963</v>
      </c>
      <c r="B3348" s="16">
        <v>22192242</v>
      </c>
      <c r="C3348" s="16">
        <v>567</v>
      </c>
      <c r="D3348" s="19">
        <v>44309</v>
      </c>
      <c r="E3348" s="16" t="s">
        <v>5170</v>
      </c>
      <c r="F3348" s="16">
        <v>52289842</v>
      </c>
      <c r="G3348" s="16" t="s">
        <v>6434</v>
      </c>
      <c r="H3348" s="17">
        <v>79</v>
      </c>
      <c r="I3348" s="102">
        <v>2</v>
      </c>
      <c r="J3348" s="121"/>
    </row>
    <row r="3349" spans="1:10" ht="13.2">
      <c r="A3349" s="16" t="s">
        <v>1963</v>
      </c>
      <c r="B3349" s="16">
        <v>22192242</v>
      </c>
      <c r="C3349" s="16">
        <v>2725</v>
      </c>
      <c r="D3349" s="19">
        <v>44312</v>
      </c>
      <c r="E3349" s="16" t="s">
        <v>6438</v>
      </c>
      <c r="F3349" s="16">
        <v>46099263</v>
      </c>
      <c r="G3349" s="16" t="s">
        <v>5533</v>
      </c>
      <c r="H3349" s="17">
        <v>3.85</v>
      </c>
      <c r="I3349" s="102">
        <v>2</v>
      </c>
      <c r="J3349" s="121"/>
    </row>
    <row r="3350" spans="1:10" ht="13.2">
      <c r="A3350" s="16" t="s">
        <v>1963</v>
      </c>
      <c r="B3350" s="16">
        <v>22192242</v>
      </c>
      <c r="C3350" s="16">
        <v>11</v>
      </c>
      <c r="D3350" s="19">
        <v>44313</v>
      </c>
      <c r="E3350" s="16" t="s">
        <v>5164</v>
      </c>
      <c r="F3350" s="16">
        <v>31415164</v>
      </c>
      <c r="G3350" s="16" t="s">
        <v>5067</v>
      </c>
      <c r="H3350" s="17">
        <v>291.2</v>
      </c>
      <c r="I3350" s="102">
        <v>2</v>
      </c>
      <c r="J3350" s="121"/>
    </row>
    <row r="3351" spans="1:10" ht="13.2">
      <c r="A3351" s="16" t="s">
        <v>1963</v>
      </c>
      <c r="B3351" s="16">
        <v>22192242</v>
      </c>
      <c r="C3351" s="16">
        <v>100</v>
      </c>
      <c r="D3351" s="19">
        <v>44316</v>
      </c>
      <c r="E3351" s="16" t="s">
        <v>5164</v>
      </c>
      <c r="F3351" s="16">
        <v>47556404</v>
      </c>
      <c r="G3351" s="16" t="s">
        <v>6439</v>
      </c>
      <c r="H3351" s="17">
        <v>9.6</v>
      </c>
      <c r="I3351" s="102">
        <v>2</v>
      </c>
      <c r="J3351" s="121"/>
    </row>
    <row r="3352" spans="1:10" ht="13.2">
      <c r="A3352" s="16" t="s">
        <v>1963</v>
      </c>
      <c r="B3352" s="16">
        <v>22192242</v>
      </c>
      <c r="C3352" s="16">
        <v>4</v>
      </c>
      <c r="D3352" s="19">
        <v>44322</v>
      </c>
      <c r="E3352" s="16" t="s">
        <v>5218</v>
      </c>
      <c r="F3352" s="16">
        <v>52195244</v>
      </c>
      <c r="G3352" s="16" t="s">
        <v>4729</v>
      </c>
      <c r="H3352" s="17">
        <v>6</v>
      </c>
      <c r="I3352" s="102">
        <v>2</v>
      </c>
      <c r="J3352" s="121"/>
    </row>
    <row r="3353" spans="1:10" ht="13.2">
      <c r="A3353" s="16" t="s">
        <v>1963</v>
      </c>
      <c r="B3353" s="16">
        <v>22192242</v>
      </c>
      <c r="C3353" s="16">
        <v>5</v>
      </c>
      <c r="D3353" s="19">
        <v>44326</v>
      </c>
      <c r="E3353" s="16" t="s">
        <v>6440</v>
      </c>
      <c r="F3353" s="16">
        <v>52195244</v>
      </c>
      <c r="G3353" s="16" t="s">
        <v>4729</v>
      </c>
      <c r="H3353" s="17">
        <v>21</v>
      </c>
      <c r="I3353" s="102">
        <v>2</v>
      </c>
      <c r="J3353" s="121"/>
    </row>
    <row r="3354" spans="1:10" ht="13.2">
      <c r="A3354" s="16" t="s">
        <v>1963</v>
      </c>
      <c r="B3354" s="16">
        <v>22192242</v>
      </c>
      <c r="C3354" s="16">
        <v>1</v>
      </c>
      <c r="D3354" s="19">
        <v>44327</v>
      </c>
      <c r="E3354" s="16" t="s">
        <v>6441</v>
      </c>
      <c r="F3354" s="16">
        <v>50060091</v>
      </c>
      <c r="G3354" s="16" t="s">
        <v>6442</v>
      </c>
      <c r="H3354" s="17">
        <v>228</v>
      </c>
      <c r="I3354" s="102">
        <v>2</v>
      </c>
      <c r="J3354" s="121"/>
    </row>
    <row r="3355" spans="1:10" ht="13.2">
      <c r="A3355" s="16" t="s">
        <v>1963</v>
      </c>
      <c r="B3355" s="16">
        <v>22192242</v>
      </c>
      <c r="C3355" s="16">
        <v>287</v>
      </c>
      <c r="D3355" s="19">
        <v>44328</v>
      </c>
      <c r="E3355" s="16" t="s">
        <v>5170</v>
      </c>
      <c r="F3355" s="16">
        <v>52289842</v>
      </c>
      <c r="G3355" s="16" t="s">
        <v>6434</v>
      </c>
      <c r="H3355" s="17">
        <v>53</v>
      </c>
      <c r="I3355" s="102">
        <v>2</v>
      </c>
      <c r="J3355" s="121"/>
    </row>
    <row r="3356" spans="1:10" ht="13.2">
      <c r="A3356" s="16" t="s">
        <v>1963</v>
      </c>
      <c r="B3356" s="16">
        <v>22192242</v>
      </c>
      <c r="C3356" s="16">
        <v>111</v>
      </c>
      <c r="D3356" s="19">
        <v>44328</v>
      </c>
      <c r="E3356" s="16" t="s">
        <v>5164</v>
      </c>
      <c r="F3356" s="16">
        <v>31415164</v>
      </c>
      <c r="G3356" s="16" t="s">
        <v>5067</v>
      </c>
      <c r="H3356" s="17">
        <v>368</v>
      </c>
      <c r="I3356" s="102">
        <v>2</v>
      </c>
      <c r="J3356" s="121"/>
    </row>
    <row r="3357" spans="1:10" ht="13.2">
      <c r="A3357" s="16" t="s">
        <v>1963</v>
      </c>
      <c r="B3357" s="16">
        <v>22192242</v>
      </c>
      <c r="C3357" s="16">
        <v>13</v>
      </c>
      <c r="D3357" s="19">
        <v>44328</v>
      </c>
      <c r="E3357" s="16" t="s">
        <v>6443</v>
      </c>
      <c r="F3357" s="16">
        <v>52195244</v>
      </c>
      <c r="G3357" s="16" t="s">
        <v>4729</v>
      </c>
      <c r="H3357" s="17">
        <v>48.5</v>
      </c>
      <c r="I3357" s="102">
        <v>2</v>
      </c>
      <c r="J3357" s="121"/>
    </row>
    <row r="3358" spans="1:10" ht="13.2">
      <c r="A3358" s="16" t="s">
        <v>1963</v>
      </c>
      <c r="B3358" s="16">
        <v>22192242</v>
      </c>
      <c r="C3358" s="16">
        <v>495</v>
      </c>
      <c r="D3358" s="19">
        <v>44334</v>
      </c>
      <c r="E3358" s="16" t="s">
        <v>5170</v>
      </c>
      <c r="F3358" s="16">
        <v>52289842</v>
      </c>
      <c r="G3358" s="16" t="s">
        <v>6434</v>
      </c>
      <c r="H3358" s="17">
        <v>53</v>
      </c>
      <c r="I3358" s="102">
        <v>2</v>
      </c>
      <c r="J3358" s="121"/>
    </row>
    <row r="3359" spans="1:10" ht="13.2">
      <c r="A3359" s="16" t="s">
        <v>1963</v>
      </c>
      <c r="B3359" s="16">
        <v>22192242</v>
      </c>
      <c r="C3359" s="16">
        <v>84</v>
      </c>
      <c r="D3359" s="19">
        <v>44337</v>
      </c>
      <c r="E3359" s="16" t="s">
        <v>6444</v>
      </c>
      <c r="F3359" s="16">
        <v>52289842</v>
      </c>
      <c r="G3359" s="16" t="s">
        <v>6434</v>
      </c>
      <c r="H3359" s="17">
        <v>27.3</v>
      </c>
      <c r="I3359" s="102">
        <v>2</v>
      </c>
      <c r="J3359" s="121"/>
    </row>
    <row r="3360" spans="1:10" ht="13.2">
      <c r="A3360" s="16" t="s">
        <v>1963</v>
      </c>
      <c r="B3360" s="16">
        <v>22192242</v>
      </c>
      <c r="C3360" s="16">
        <v>61</v>
      </c>
      <c r="D3360" s="19">
        <v>44341</v>
      </c>
      <c r="E3360" s="16" t="s">
        <v>6445</v>
      </c>
      <c r="F3360" s="16">
        <v>47228636</v>
      </c>
      <c r="G3360" s="16" t="s">
        <v>6446</v>
      </c>
      <c r="H3360" s="17">
        <v>25</v>
      </c>
      <c r="I3360" s="102">
        <v>2</v>
      </c>
      <c r="J3360" s="121"/>
    </row>
    <row r="3361" spans="1:10" ht="13.2">
      <c r="A3361" s="16" t="s">
        <v>1963</v>
      </c>
      <c r="B3361" s="16">
        <v>22192242</v>
      </c>
      <c r="C3361" s="16">
        <v>200</v>
      </c>
      <c r="D3361" s="19">
        <v>44342</v>
      </c>
      <c r="E3361" s="16" t="s">
        <v>5170</v>
      </c>
      <c r="F3361" s="16">
        <v>52289842</v>
      </c>
      <c r="G3361" s="16" t="s">
        <v>6434</v>
      </c>
      <c r="H3361" s="17">
        <v>53</v>
      </c>
      <c r="I3361" s="102">
        <v>2</v>
      </c>
      <c r="J3361" s="121"/>
    </row>
    <row r="3362" spans="1:10" ht="13.2">
      <c r="A3362" s="16" t="s">
        <v>1963</v>
      </c>
      <c r="B3362" s="16">
        <v>22192242</v>
      </c>
      <c r="C3362" s="16">
        <v>66</v>
      </c>
      <c r="D3362" s="19">
        <v>44342</v>
      </c>
      <c r="E3362" s="16" t="s">
        <v>6445</v>
      </c>
      <c r="F3362" s="16">
        <v>47228636</v>
      </c>
      <c r="G3362" s="16" t="s">
        <v>6446</v>
      </c>
      <c r="H3362" s="17">
        <v>25</v>
      </c>
      <c r="I3362" s="102">
        <v>2</v>
      </c>
      <c r="J3362" s="121"/>
    </row>
    <row r="3363" spans="1:10" ht="13.2">
      <c r="A3363" s="16" t="s">
        <v>1963</v>
      </c>
      <c r="B3363" s="16">
        <v>22192242</v>
      </c>
      <c r="C3363" s="16">
        <v>10098682</v>
      </c>
      <c r="D3363" s="19">
        <v>44312</v>
      </c>
      <c r="E3363" s="16" t="s">
        <v>6447</v>
      </c>
      <c r="F3363" s="16">
        <v>10098682</v>
      </c>
      <c r="G3363" s="16" t="s">
        <v>6448</v>
      </c>
      <c r="H3363" s="17">
        <v>53.9</v>
      </c>
      <c r="I3363" s="102">
        <v>2</v>
      </c>
      <c r="J3363" s="121"/>
    </row>
    <row r="3364" spans="1:10" ht="13.2">
      <c r="A3364" s="16" t="s">
        <v>1963</v>
      </c>
      <c r="B3364" s="16">
        <v>22192242</v>
      </c>
      <c r="C3364" s="16">
        <v>30</v>
      </c>
      <c r="D3364" s="19">
        <v>44344</v>
      </c>
      <c r="E3364" s="16" t="s">
        <v>6449</v>
      </c>
      <c r="F3364" s="16">
        <v>52195244</v>
      </c>
      <c r="G3364" s="16" t="s">
        <v>4729</v>
      </c>
      <c r="H3364" s="17">
        <v>6</v>
      </c>
      <c r="I3364" s="102">
        <v>2</v>
      </c>
      <c r="J3364" s="121"/>
    </row>
    <row r="3365" spans="1:10" ht="13.2">
      <c r="A3365" s="16" t="s">
        <v>1963</v>
      </c>
      <c r="B3365" s="16">
        <v>22192242</v>
      </c>
      <c r="C3365" s="16">
        <v>69</v>
      </c>
      <c r="D3365" s="19">
        <v>44349</v>
      </c>
      <c r="E3365" s="16" t="s">
        <v>5170</v>
      </c>
      <c r="F3365" s="16">
        <v>52289842</v>
      </c>
      <c r="G3365" s="16" t="s">
        <v>6434</v>
      </c>
      <c r="H3365" s="17">
        <v>79</v>
      </c>
      <c r="I3365" s="102">
        <v>2</v>
      </c>
      <c r="J3365" s="121"/>
    </row>
    <row r="3366" spans="1:10" ht="13.2">
      <c r="A3366" s="16" t="s">
        <v>1963</v>
      </c>
      <c r="B3366" s="16">
        <v>22192242</v>
      </c>
      <c r="C3366" s="16">
        <v>147</v>
      </c>
      <c r="D3366" s="19">
        <v>44351</v>
      </c>
      <c r="E3366" s="16" t="s">
        <v>5170</v>
      </c>
      <c r="F3366" s="16">
        <v>52289842</v>
      </c>
      <c r="G3366" s="16" t="s">
        <v>6434</v>
      </c>
      <c r="H3366" s="17">
        <v>53</v>
      </c>
      <c r="I3366" s="102">
        <v>2</v>
      </c>
      <c r="J3366" s="121"/>
    </row>
    <row r="3367" spans="1:10" ht="13.2">
      <c r="A3367" s="16" t="s">
        <v>1963</v>
      </c>
      <c r="B3367" s="16">
        <v>22192242</v>
      </c>
      <c r="C3367" s="16">
        <v>186</v>
      </c>
      <c r="D3367" s="19">
        <v>44354</v>
      </c>
      <c r="E3367" s="16" t="s">
        <v>5170</v>
      </c>
      <c r="F3367" s="16">
        <v>52289842</v>
      </c>
      <c r="G3367" s="16" t="s">
        <v>6434</v>
      </c>
      <c r="H3367" s="17">
        <v>79</v>
      </c>
      <c r="I3367" s="102">
        <v>2</v>
      </c>
      <c r="J3367" s="121"/>
    </row>
    <row r="3368" spans="1:10" ht="13.2">
      <c r="A3368" s="16" t="s">
        <v>1963</v>
      </c>
      <c r="B3368" s="16">
        <v>22192242</v>
      </c>
      <c r="C3368" s="16">
        <v>379</v>
      </c>
      <c r="D3368" s="19">
        <v>44411</v>
      </c>
      <c r="E3368" s="16" t="s">
        <v>6450</v>
      </c>
      <c r="F3368" s="16">
        <v>44156979</v>
      </c>
      <c r="G3368" s="16" t="s">
        <v>6451</v>
      </c>
      <c r="H3368" s="17">
        <v>49.44</v>
      </c>
      <c r="I3368" s="102">
        <v>2</v>
      </c>
      <c r="J3368" s="121"/>
    </row>
    <row r="3369" spans="1:10" ht="13.2">
      <c r="A3369" s="16" t="s">
        <v>1963</v>
      </c>
      <c r="B3369" s="16">
        <v>22192242</v>
      </c>
      <c r="C3369" s="16">
        <v>315</v>
      </c>
      <c r="D3369" s="19">
        <v>44424</v>
      </c>
      <c r="E3369" s="16" t="s">
        <v>5170</v>
      </c>
      <c r="F3369" s="16">
        <v>52289842</v>
      </c>
      <c r="G3369" s="16" t="s">
        <v>6434</v>
      </c>
      <c r="H3369" s="17">
        <v>79</v>
      </c>
      <c r="I3369" s="102">
        <v>2</v>
      </c>
      <c r="J3369" s="121"/>
    </row>
    <row r="3370" spans="1:10" ht="13.2">
      <c r="A3370" s="16" t="s">
        <v>1963</v>
      </c>
      <c r="B3370" s="16">
        <v>22192242</v>
      </c>
      <c r="C3370" s="16">
        <v>3</v>
      </c>
      <c r="D3370" s="19">
        <v>44442</v>
      </c>
      <c r="E3370" s="16" t="s">
        <v>6449</v>
      </c>
      <c r="F3370" s="16">
        <v>10945181</v>
      </c>
      <c r="G3370" s="16" t="s">
        <v>2195</v>
      </c>
      <c r="H3370" s="17">
        <v>70</v>
      </c>
      <c r="I3370" s="102">
        <v>2</v>
      </c>
      <c r="J3370" s="121"/>
    </row>
    <row r="3371" spans="1:10" ht="13.2">
      <c r="A3371" s="16" t="s">
        <v>1963</v>
      </c>
      <c r="B3371" s="16">
        <v>22192242</v>
      </c>
      <c r="C3371" s="16">
        <v>137</v>
      </c>
      <c r="D3371" s="19">
        <v>44447</v>
      </c>
      <c r="E3371" s="16" t="s">
        <v>5170</v>
      </c>
      <c r="F3371" s="16">
        <v>52289842</v>
      </c>
      <c r="G3371" s="16" t="s">
        <v>6434</v>
      </c>
      <c r="H3371" s="17">
        <v>49</v>
      </c>
      <c r="I3371" s="102">
        <v>2</v>
      </c>
      <c r="J3371" s="121"/>
    </row>
    <row r="3372" spans="1:10" ht="13.2">
      <c r="A3372" s="16" t="s">
        <v>1963</v>
      </c>
      <c r="B3372" s="16">
        <v>22192242</v>
      </c>
      <c r="C3372" s="16">
        <v>181</v>
      </c>
      <c r="D3372" s="19">
        <v>44448</v>
      </c>
      <c r="E3372" s="16" t="s">
        <v>5170</v>
      </c>
      <c r="F3372" s="16">
        <v>52289842</v>
      </c>
      <c r="G3372" s="16" t="s">
        <v>6434</v>
      </c>
      <c r="H3372" s="17">
        <v>53</v>
      </c>
      <c r="I3372" s="102">
        <v>2</v>
      </c>
      <c r="J3372" s="121"/>
    </row>
    <row r="3373" spans="1:10" ht="13.2">
      <c r="A3373" s="16" t="s">
        <v>1963</v>
      </c>
      <c r="B3373" s="16">
        <v>22192242</v>
      </c>
      <c r="C3373" s="16">
        <v>188</v>
      </c>
      <c r="D3373" s="19">
        <v>44455</v>
      </c>
      <c r="E3373" s="16" t="s">
        <v>6452</v>
      </c>
      <c r="F3373" s="16">
        <v>31415164</v>
      </c>
      <c r="G3373" s="16" t="s">
        <v>6453</v>
      </c>
      <c r="H3373" s="17">
        <v>372</v>
      </c>
      <c r="I3373" s="102">
        <v>2</v>
      </c>
      <c r="J3373" s="121"/>
    </row>
    <row r="3374" spans="1:10" ht="13.2">
      <c r="A3374" s="16" t="s">
        <v>1963</v>
      </c>
      <c r="B3374" s="16">
        <v>22192242</v>
      </c>
      <c r="C3374" s="16">
        <v>186</v>
      </c>
      <c r="D3374" s="19">
        <v>44455</v>
      </c>
      <c r="E3374" s="16" t="s">
        <v>6452</v>
      </c>
      <c r="F3374" s="16">
        <v>31415164</v>
      </c>
      <c r="G3374" s="16" t="s">
        <v>6453</v>
      </c>
      <c r="H3374" s="17">
        <f>164.8-24</f>
        <v>140.80000000000001</v>
      </c>
      <c r="I3374" s="102">
        <v>2</v>
      </c>
      <c r="J3374" s="121"/>
    </row>
    <row r="3375" spans="1:10" ht="13.2">
      <c r="A3375" s="16" t="s">
        <v>1963</v>
      </c>
      <c r="B3375" s="16">
        <v>22192243</v>
      </c>
      <c r="C3375" s="16">
        <v>2286472</v>
      </c>
      <c r="D3375" s="19">
        <v>44255</v>
      </c>
      <c r="E3375" s="16" t="s">
        <v>5816</v>
      </c>
      <c r="F3375" s="16">
        <v>12345678</v>
      </c>
      <c r="G3375" s="16" t="s">
        <v>4759</v>
      </c>
      <c r="H3375" s="17">
        <v>195.6</v>
      </c>
      <c r="I3375" s="102">
        <v>2</v>
      </c>
      <c r="J3375" s="121"/>
    </row>
    <row r="3376" spans="1:10" ht="13.2">
      <c r="A3376" s="16" t="s">
        <v>1963</v>
      </c>
      <c r="B3376" s="16">
        <v>22192243</v>
      </c>
      <c r="C3376" s="16">
        <v>135</v>
      </c>
      <c r="D3376" s="19">
        <v>44273</v>
      </c>
      <c r="E3376" s="16" t="s">
        <v>6454</v>
      </c>
      <c r="F3376" s="16">
        <v>36244589</v>
      </c>
      <c r="G3376" s="16" t="s">
        <v>6455</v>
      </c>
      <c r="H3376" s="17">
        <v>20</v>
      </c>
      <c r="I3376" s="102">
        <v>2</v>
      </c>
      <c r="J3376" s="121"/>
    </row>
    <row r="3377" spans="1:10" ht="13.2">
      <c r="A3377" s="16" t="s">
        <v>1963</v>
      </c>
      <c r="B3377" s="16">
        <v>22192243</v>
      </c>
      <c r="C3377" s="16">
        <v>1100199526</v>
      </c>
      <c r="D3377" s="19">
        <v>44284</v>
      </c>
      <c r="E3377" s="16" t="s">
        <v>5816</v>
      </c>
      <c r="F3377" s="16">
        <v>12345678</v>
      </c>
      <c r="G3377" s="16" t="s">
        <v>6456</v>
      </c>
      <c r="H3377" s="17">
        <v>119.95</v>
      </c>
      <c r="I3377" s="102">
        <v>2</v>
      </c>
      <c r="J3377" s="121"/>
    </row>
    <row r="3378" spans="1:10" ht="13.2">
      <c r="A3378" s="16" t="s">
        <v>1963</v>
      </c>
      <c r="B3378" s="16">
        <v>22192243</v>
      </c>
      <c r="C3378" s="16">
        <v>210503100</v>
      </c>
      <c r="D3378" s="19">
        <v>44290</v>
      </c>
      <c r="E3378" s="16" t="s">
        <v>6457</v>
      </c>
      <c r="F3378" s="16">
        <v>46734112</v>
      </c>
      <c r="G3378" s="16" t="s">
        <v>6458</v>
      </c>
      <c r="H3378" s="17">
        <v>25.4</v>
      </c>
      <c r="I3378" s="102">
        <v>2</v>
      </c>
      <c r="J3378" s="121"/>
    </row>
    <row r="3379" spans="1:10" ht="13.2">
      <c r="A3379" s="16" t="s">
        <v>1963</v>
      </c>
      <c r="B3379" s="16">
        <v>22192243</v>
      </c>
      <c r="C3379" s="16">
        <v>11</v>
      </c>
      <c r="D3379" s="19">
        <v>44292</v>
      </c>
      <c r="E3379" s="16" t="s">
        <v>5159</v>
      </c>
      <c r="F3379" s="16">
        <v>52195244</v>
      </c>
      <c r="G3379" s="16" t="s">
        <v>4729</v>
      </c>
      <c r="H3379" s="17">
        <v>14</v>
      </c>
      <c r="I3379" s="102">
        <v>2</v>
      </c>
      <c r="J3379" s="121"/>
    </row>
    <row r="3380" spans="1:10" ht="13.2">
      <c r="A3380" s="16" t="s">
        <v>1963</v>
      </c>
      <c r="B3380" s="16">
        <v>22192243</v>
      </c>
      <c r="C3380" s="16">
        <v>219694</v>
      </c>
      <c r="D3380" s="19">
        <v>44310</v>
      </c>
      <c r="E3380" s="16" t="s">
        <v>5144</v>
      </c>
      <c r="F3380" s="16">
        <v>47240458</v>
      </c>
      <c r="G3380" s="16" t="s">
        <v>6459</v>
      </c>
      <c r="H3380" s="17">
        <v>34</v>
      </c>
      <c r="I3380" s="102">
        <v>2</v>
      </c>
      <c r="J3380" s="121"/>
    </row>
    <row r="3381" spans="1:10" ht="13.2">
      <c r="A3381" s="16" t="s">
        <v>1963</v>
      </c>
      <c r="B3381" s="16">
        <v>22192243</v>
      </c>
      <c r="C3381" s="16">
        <v>72</v>
      </c>
      <c r="D3381" s="19">
        <v>44313</v>
      </c>
      <c r="E3381" s="16" t="s">
        <v>5159</v>
      </c>
      <c r="F3381" s="16">
        <v>52195244</v>
      </c>
      <c r="G3381" s="16" t="s">
        <v>4729</v>
      </c>
      <c r="H3381" s="17">
        <v>7</v>
      </c>
      <c r="I3381" s="102">
        <v>2</v>
      </c>
      <c r="J3381" s="121"/>
    </row>
    <row r="3382" spans="1:10" ht="13.2">
      <c r="A3382" s="16" t="s">
        <v>1963</v>
      </c>
      <c r="B3382" s="16">
        <v>22192243</v>
      </c>
      <c r="C3382" s="16">
        <v>94</v>
      </c>
      <c r="D3382" s="19">
        <v>44315</v>
      </c>
      <c r="E3382" s="16" t="s">
        <v>5159</v>
      </c>
      <c r="F3382" s="16">
        <v>52195244</v>
      </c>
      <c r="G3382" s="16" t="s">
        <v>4729</v>
      </c>
      <c r="H3382" s="17">
        <v>7</v>
      </c>
      <c r="I3382" s="102">
        <v>2</v>
      </c>
      <c r="J3382" s="121"/>
    </row>
    <row r="3383" spans="1:10" ht="13.2">
      <c r="A3383" s="16" t="s">
        <v>1963</v>
      </c>
      <c r="B3383" s="16">
        <v>22192243</v>
      </c>
      <c r="C3383" s="16">
        <v>29</v>
      </c>
      <c r="D3383" s="19">
        <v>44315</v>
      </c>
      <c r="E3383" s="16" t="s">
        <v>5177</v>
      </c>
      <c r="F3383" s="16">
        <v>47228636</v>
      </c>
      <c r="G3383" s="16" t="s">
        <v>6460</v>
      </c>
      <c r="H3383" s="17">
        <v>25</v>
      </c>
      <c r="I3383" s="102">
        <v>2</v>
      </c>
      <c r="J3383" s="121"/>
    </row>
    <row r="3384" spans="1:10" ht="13.2">
      <c r="A3384" s="16" t="s">
        <v>1963</v>
      </c>
      <c r="B3384" s="16">
        <v>22192243</v>
      </c>
      <c r="C3384" s="16">
        <v>106</v>
      </c>
      <c r="D3384" s="19">
        <v>44318</v>
      </c>
      <c r="E3384" s="16" t="s">
        <v>5144</v>
      </c>
      <c r="F3384" s="16">
        <v>50616366</v>
      </c>
      <c r="G3384" s="16" t="s">
        <v>6461</v>
      </c>
      <c r="H3384" s="17">
        <v>32.99</v>
      </c>
      <c r="I3384" s="102">
        <v>2</v>
      </c>
      <c r="J3384" s="121"/>
    </row>
    <row r="3385" spans="1:10" ht="13.2">
      <c r="A3385" s="16" t="s">
        <v>1963</v>
      </c>
      <c r="B3385" s="16">
        <v>22192243</v>
      </c>
      <c r="C3385" s="16">
        <v>21181814</v>
      </c>
      <c r="D3385" s="19">
        <v>44320</v>
      </c>
      <c r="E3385" s="16" t="s">
        <v>6462</v>
      </c>
      <c r="F3385" s="16">
        <v>47235225</v>
      </c>
      <c r="G3385" s="16" t="s">
        <v>6463</v>
      </c>
      <c r="H3385" s="17">
        <v>27.1</v>
      </c>
      <c r="I3385" s="102">
        <v>2</v>
      </c>
      <c r="J3385" s="121"/>
    </row>
    <row r="3386" spans="1:10" ht="13.2">
      <c r="A3386" s="16" t="s">
        <v>1963</v>
      </c>
      <c r="B3386" s="16">
        <v>22192243</v>
      </c>
      <c r="C3386" s="16">
        <v>16</v>
      </c>
      <c r="D3386" s="19">
        <v>44322</v>
      </c>
      <c r="E3386" s="16" t="s">
        <v>5177</v>
      </c>
      <c r="F3386" s="16">
        <v>47228636</v>
      </c>
      <c r="G3386" s="16" t="s">
        <v>6460</v>
      </c>
      <c r="H3386" s="17">
        <v>25</v>
      </c>
      <c r="I3386" s="102">
        <v>2</v>
      </c>
      <c r="J3386" s="121"/>
    </row>
    <row r="3387" spans="1:10" ht="13.2">
      <c r="A3387" s="16" t="s">
        <v>1963</v>
      </c>
      <c r="B3387" s="16">
        <v>22192243</v>
      </c>
      <c r="C3387" s="16">
        <v>6544</v>
      </c>
      <c r="D3387" s="19">
        <v>44323</v>
      </c>
      <c r="E3387" s="16" t="s">
        <v>6464</v>
      </c>
      <c r="F3387" s="16">
        <v>47658827</v>
      </c>
      <c r="G3387" s="16" t="s">
        <v>3474</v>
      </c>
      <c r="H3387" s="17">
        <v>11.99</v>
      </c>
      <c r="I3387" s="102">
        <v>2</v>
      </c>
      <c r="J3387" s="121"/>
    </row>
    <row r="3388" spans="1:10" ht="13.2">
      <c r="A3388" s="16" t="s">
        <v>1963</v>
      </c>
      <c r="B3388" s="16">
        <v>22192243</v>
      </c>
      <c r="C3388" s="16">
        <v>1938</v>
      </c>
      <c r="D3388" s="19">
        <v>44331</v>
      </c>
      <c r="E3388" s="16" t="s">
        <v>5144</v>
      </c>
      <c r="F3388" s="16">
        <v>36661856</v>
      </c>
      <c r="G3388" s="16" t="s">
        <v>3974</v>
      </c>
      <c r="H3388" s="17">
        <v>66.599999999999994</v>
      </c>
      <c r="I3388" s="102">
        <v>2</v>
      </c>
      <c r="J3388" s="121"/>
    </row>
    <row r="3389" spans="1:10" ht="13.2">
      <c r="A3389" s="16" t="s">
        <v>1963</v>
      </c>
      <c r="B3389" s="16">
        <v>22192243</v>
      </c>
      <c r="C3389" s="16">
        <v>41</v>
      </c>
      <c r="D3389" s="19">
        <v>44334</v>
      </c>
      <c r="E3389" s="16" t="s">
        <v>5177</v>
      </c>
      <c r="F3389" s="16">
        <v>47228636</v>
      </c>
      <c r="G3389" s="16" t="s">
        <v>6460</v>
      </c>
      <c r="H3389" s="17">
        <v>25</v>
      </c>
      <c r="I3389" s="102">
        <v>2</v>
      </c>
      <c r="J3389" s="121"/>
    </row>
    <row r="3390" spans="1:10" ht="13.2">
      <c r="A3390" s="16" t="s">
        <v>1963</v>
      </c>
      <c r="B3390" s="16">
        <v>22192243</v>
      </c>
      <c r="C3390" s="16">
        <v>21633901</v>
      </c>
      <c r="D3390" s="19">
        <v>44338</v>
      </c>
      <c r="E3390" s="16" t="s">
        <v>6465</v>
      </c>
      <c r="F3390" s="16">
        <v>1234567</v>
      </c>
      <c r="G3390" s="16" t="s">
        <v>6466</v>
      </c>
      <c r="H3390" s="17">
        <v>24.9</v>
      </c>
      <c r="I3390" s="102">
        <v>2</v>
      </c>
      <c r="J3390" s="121"/>
    </row>
    <row r="3391" spans="1:10" ht="13.2">
      <c r="A3391" s="16" t="s">
        <v>1963</v>
      </c>
      <c r="B3391" s="16">
        <v>22192243</v>
      </c>
      <c r="C3391" s="16">
        <v>71029653</v>
      </c>
      <c r="D3391" s="19">
        <v>44340</v>
      </c>
      <c r="E3391" s="16" t="s">
        <v>6467</v>
      </c>
      <c r="F3391" s="16">
        <v>35817721</v>
      </c>
      <c r="G3391" s="16" t="s">
        <v>6468</v>
      </c>
      <c r="H3391" s="17">
        <v>30</v>
      </c>
      <c r="I3391" s="102">
        <v>2</v>
      </c>
      <c r="J3391" s="121"/>
    </row>
    <row r="3392" spans="1:10" ht="13.2">
      <c r="A3392" s="16" t="s">
        <v>1963</v>
      </c>
      <c r="B3392" s="16">
        <v>22192243</v>
      </c>
      <c r="C3392" s="16">
        <v>431</v>
      </c>
      <c r="D3392" s="19">
        <v>44340</v>
      </c>
      <c r="E3392" s="16" t="s">
        <v>5144</v>
      </c>
      <c r="F3392" s="16">
        <v>31352626</v>
      </c>
      <c r="G3392" s="16" t="s">
        <v>6469</v>
      </c>
      <c r="H3392" s="17">
        <v>25.2</v>
      </c>
      <c r="I3392" s="102">
        <v>2</v>
      </c>
      <c r="J3392" s="121"/>
    </row>
    <row r="3393" spans="1:10" ht="13.2">
      <c r="A3393" s="16" t="s">
        <v>1963</v>
      </c>
      <c r="B3393" s="16">
        <v>22192243</v>
      </c>
      <c r="C3393" s="16">
        <v>10098620</v>
      </c>
      <c r="D3393" s="19">
        <v>44341</v>
      </c>
      <c r="E3393" s="16" t="s">
        <v>6470</v>
      </c>
      <c r="F3393" s="16">
        <v>12345678</v>
      </c>
      <c r="G3393" s="16" t="s">
        <v>6471</v>
      </c>
      <c r="H3393" s="17">
        <v>32.86</v>
      </c>
      <c r="I3393" s="102">
        <v>2</v>
      </c>
      <c r="J3393" s="121"/>
    </row>
    <row r="3394" spans="1:10" ht="13.2">
      <c r="A3394" s="16" t="s">
        <v>1963</v>
      </c>
      <c r="B3394" s="16">
        <v>22192243</v>
      </c>
      <c r="C3394" s="16">
        <v>10098624</v>
      </c>
      <c r="D3394" s="19">
        <v>44341</v>
      </c>
      <c r="E3394" s="16" t="s">
        <v>6472</v>
      </c>
      <c r="F3394" s="16">
        <v>12345678</v>
      </c>
      <c r="G3394" s="16" t="s">
        <v>6471</v>
      </c>
      <c r="H3394" s="17">
        <v>53.4</v>
      </c>
      <c r="I3394" s="102">
        <v>2</v>
      </c>
      <c r="J3394" s="121"/>
    </row>
    <row r="3395" spans="1:10" ht="13.2">
      <c r="A3395" s="16" t="s">
        <v>1963</v>
      </c>
      <c r="B3395" s="16">
        <v>22192243</v>
      </c>
      <c r="C3395" s="16">
        <v>4</v>
      </c>
      <c r="D3395" s="19">
        <v>44349</v>
      </c>
      <c r="E3395" s="16" t="s">
        <v>5177</v>
      </c>
      <c r="F3395" s="16">
        <v>47228636</v>
      </c>
      <c r="G3395" s="16" t="s">
        <v>6460</v>
      </c>
      <c r="H3395" s="17">
        <v>25</v>
      </c>
      <c r="I3395" s="102">
        <v>2</v>
      </c>
      <c r="J3395" s="121"/>
    </row>
    <row r="3396" spans="1:10" ht="13.2">
      <c r="A3396" s="16" t="s">
        <v>1963</v>
      </c>
      <c r="B3396" s="16">
        <v>22192243</v>
      </c>
      <c r="C3396" s="16">
        <v>2284067</v>
      </c>
      <c r="D3396" s="19">
        <v>44353</v>
      </c>
      <c r="E3396" s="16" t="s">
        <v>5816</v>
      </c>
      <c r="F3396" s="16">
        <v>12345678</v>
      </c>
      <c r="G3396" s="16" t="s">
        <v>4759</v>
      </c>
      <c r="H3396" s="17">
        <v>139.59</v>
      </c>
      <c r="I3396" s="102">
        <v>2</v>
      </c>
      <c r="J3396" s="121"/>
    </row>
    <row r="3397" spans="1:10" ht="13.2">
      <c r="A3397" s="16" t="s">
        <v>1963</v>
      </c>
      <c r="B3397" s="16">
        <v>22192243</v>
      </c>
      <c r="C3397" s="16">
        <v>754</v>
      </c>
      <c r="D3397" s="19">
        <v>44354</v>
      </c>
      <c r="E3397" s="16" t="s">
        <v>5816</v>
      </c>
      <c r="F3397" s="16">
        <v>36661856</v>
      </c>
      <c r="G3397" s="16" t="s">
        <v>3974</v>
      </c>
      <c r="H3397" s="17">
        <v>20.2</v>
      </c>
      <c r="I3397" s="102">
        <v>2</v>
      </c>
      <c r="J3397" s="121"/>
    </row>
    <row r="3398" spans="1:10" ht="13.2">
      <c r="A3398" s="16" t="s">
        <v>1963</v>
      </c>
      <c r="B3398" s="16">
        <v>22192243</v>
      </c>
      <c r="C3398" s="16">
        <v>31</v>
      </c>
      <c r="D3398" s="19">
        <v>44354</v>
      </c>
      <c r="E3398" s="16" t="s">
        <v>5159</v>
      </c>
      <c r="F3398" s="16">
        <v>52195244</v>
      </c>
      <c r="G3398" s="16" t="s">
        <v>4729</v>
      </c>
      <c r="H3398" s="17">
        <v>7</v>
      </c>
      <c r="I3398" s="102">
        <v>2</v>
      </c>
      <c r="J3398" s="121"/>
    </row>
    <row r="3399" spans="1:10" ht="13.2">
      <c r="A3399" s="16" t="s">
        <v>1963</v>
      </c>
      <c r="B3399" s="16">
        <v>22192243</v>
      </c>
      <c r="C3399" s="16">
        <v>83</v>
      </c>
      <c r="D3399" s="19">
        <v>44362</v>
      </c>
      <c r="E3399" s="16" t="s">
        <v>5159</v>
      </c>
      <c r="F3399" s="16">
        <v>52195244</v>
      </c>
      <c r="G3399" s="16" t="s">
        <v>4729</v>
      </c>
      <c r="H3399" s="17">
        <v>21</v>
      </c>
      <c r="I3399" s="102">
        <v>2</v>
      </c>
      <c r="J3399" s="121"/>
    </row>
    <row r="3400" spans="1:10" ht="13.2">
      <c r="A3400" s="16" t="s">
        <v>1963</v>
      </c>
      <c r="B3400" s="16">
        <v>22192243</v>
      </c>
      <c r="C3400" s="16">
        <v>1343</v>
      </c>
      <c r="D3400" s="19">
        <v>44363</v>
      </c>
      <c r="E3400" s="16" t="s">
        <v>6473</v>
      </c>
      <c r="F3400" s="16">
        <v>35933011</v>
      </c>
      <c r="G3400" s="16" t="s">
        <v>6474</v>
      </c>
      <c r="H3400" s="17">
        <v>8.99</v>
      </c>
      <c r="I3400" s="102">
        <v>2</v>
      </c>
      <c r="J3400" s="121"/>
    </row>
    <row r="3401" spans="1:10" ht="13.2">
      <c r="A3401" s="16" t="s">
        <v>1963</v>
      </c>
      <c r="B3401" s="16">
        <v>22192243</v>
      </c>
      <c r="C3401" s="16">
        <v>52474</v>
      </c>
      <c r="D3401" s="19">
        <v>44366</v>
      </c>
      <c r="E3401" s="16" t="s">
        <v>5144</v>
      </c>
      <c r="F3401" s="16">
        <v>46008706</v>
      </c>
      <c r="G3401" s="16" t="s">
        <v>6475</v>
      </c>
      <c r="H3401" s="17">
        <v>331.97</v>
      </c>
      <c r="I3401" s="102">
        <v>2</v>
      </c>
      <c r="J3401" s="121"/>
    </row>
    <row r="3402" spans="1:10" ht="13.2">
      <c r="A3402" s="16" t="s">
        <v>1963</v>
      </c>
      <c r="B3402" s="16">
        <v>22192243</v>
      </c>
      <c r="C3402" s="16">
        <v>107</v>
      </c>
      <c r="D3402" s="19">
        <v>44368</v>
      </c>
      <c r="E3402" s="16" t="s">
        <v>5159</v>
      </c>
      <c r="F3402" s="16">
        <v>52195244</v>
      </c>
      <c r="G3402" s="16" t="s">
        <v>4729</v>
      </c>
      <c r="H3402" s="17">
        <v>7</v>
      </c>
      <c r="I3402" s="102">
        <v>2</v>
      </c>
      <c r="J3402" s="121"/>
    </row>
    <row r="3403" spans="1:10" ht="13.2">
      <c r="A3403" s="16" t="s">
        <v>1963</v>
      </c>
      <c r="B3403" s="16">
        <v>22192243</v>
      </c>
      <c r="C3403" s="16">
        <v>21228070</v>
      </c>
      <c r="D3403" s="19">
        <v>44369</v>
      </c>
      <c r="E3403" s="16" t="s">
        <v>6462</v>
      </c>
      <c r="F3403" s="16">
        <v>47235225</v>
      </c>
      <c r="G3403" s="16" t="s">
        <v>6463</v>
      </c>
      <c r="H3403" s="17">
        <v>30.6</v>
      </c>
      <c r="I3403" s="102">
        <v>2</v>
      </c>
      <c r="J3403" s="121"/>
    </row>
    <row r="3404" spans="1:10" ht="13.2">
      <c r="A3404" s="16" t="s">
        <v>1963</v>
      </c>
      <c r="B3404" s="16">
        <v>22192243</v>
      </c>
      <c r="C3404" s="16">
        <v>139</v>
      </c>
      <c r="D3404" s="19">
        <v>44375</v>
      </c>
      <c r="E3404" s="16" t="s">
        <v>5159</v>
      </c>
      <c r="F3404" s="16">
        <v>52195244</v>
      </c>
      <c r="G3404" s="16" t="s">
        <v>4729</v>
      </c>
      <c r="H3404" s="17">
        <v>7</v>
      </c>
      <c r="I3404" s="102">
        <v>2</v>
      </c>
      <c r="J3404" s="121"/>
    </row>
    <row r="3405" spans="1:10" ht="13.2">
      <c r="A3405" s="16" t="s">
        <v>1963</v>
      </c>
      <c r="B3405" s="16">
        <v>22192243</v>
      </c>
      <c r="C3405" s="16">
        <v>143</v>
      </c>
      <c r="D3405" s="19">
        <v>44377</v>
      </c>
      <c r="E3405" s="16" t="s">
        <v>6462</v>
      </c>
      <c r="F3405" s="16">
        <v>31415164</v>
      </c>
      <c r="G3405" s="16" t="s">
        <v>4888</v>
      </c>
      <c r="H3405" s="17">
        <v>455</v>
      </c>
      <c r="I3405" s="102">
        <v>2</v>
      </c>
      <c r="J3405" s="121"/>
    </row>
    <row r="3406" spans="1:10" ht="13.2">
      <c r="A3406" s="16" t="s">
        <v>1963</v>
      </c>
      <c r="B3406" s="16">
        <v>22192243</v>
      </c>
      <c r="C3406" s="16">
        <v>5</v>
      </c>
      <c r="D3406" s="19">
        <v>44378</v>
      </c>
      <c r="E3406" s="16" t="s">
        <v>5159</v>
      </c>
      <c r="F3406" s="16">
        <v>52195244</v>
      </c>
      <c r="G3406" s="16" t="s">
        <v>4729</v>
      </c>
      <c r="H3406" s="17">
        <v>14</v>
      </c>
      <c r="I3406" s="102">
        <v>2</v>
      </c>
      <c r="J3406" s="121"/>
    </row>
    <row r="3407" spans="1:10" ht="13.2">
      <c r="A3407" s="16" t="s">
        <v>1963</v>
      </c>
      <c r="B3407" s="16">
        <v>22192243</v>
      </c>
      <c r="C3407" s="16">
        <v>20</v>
      </c>
      <c r="D3407" s="19">
        <v>44383</v>
      </c>
      <c r="E3407" s="16" t="s">
        <v>6476</v>
      </c>
      <c r="F3407" s="16">
        <v>52195244</v>
      </c>
      <c r="G3407" s="16" t="s">
        <v>4729</v>
      </c>
      <c r="H3407" s="17">
        <v>5</v>
      </c>
      <c r="I3407" s="102">
        <v>2</v>
      </c>
      <c r="J3407" s="121"/>
    </row>
    <row r="3408" spans="1:10" ht="13.2">
      <c r="A3408" s="16" t="s">
        <v>1963</v>
      </c>
      <c r="B3408" s="16">
        <v>22192243</v>
      </c>
      <c r="C3408" s="16">
        <v>33</v>
      </c>
      <c r="D3408" s="19">
        <v>44385</v>
      </c>
      <c r="E3408" s="16" t="s">
        <v>5159</v>
      </c>
      <c r="F3408" s="16">
        <v>52195244</v>
      </c>
      <c r="G3408" s="16" t="s">
        <v>4729</v>
      </c>
      <c r="H3408" s="17">
        <v>7</v>
      </c>
      <c r="I3408" s="102">
        <v>2</v>
      </c>
      <c r="J3408" s="121"/>
    </row>
    <row r="3409" spans="1:10" ht="13.2">
      <c r="A3409" s="16" t="s">
        <v>1963</v>
      </c>
      <c r="B3409" s="16">
        <v>22192243</v>
      </c>
      <c r="C3409" s="16">
        <v>36</v>
      </c>
      <c r="D3409" s="19">
        <v>44385</v>
      </c>
      <c r="E3409" s="16" t="s">
        <v>5159</v>
      </c>
      <c r="F3409" s="16">
        <v>52195244</v>
      </c>
      <c r="G3409" s="16" t="s">
        <v>4729</v>
      </c>
      <c r="H3409" s="17">
        <v>14</v>
      </c>
      <c r="I3409" s="102">
        <v>2</v>
      </c>
      <c r="J3409" s="121"/>
    </row>
    <row r="3410" spans="1:10" ht="13.2">
      <c r="A3410" s="16" t="s">
        <v>1963</v>
      </c>
      <c r="B3410" s="16">
        <v>22192243</v>
      </c>
      <c r="C3410" s="16">
        <v>43</v>
      </c>
      <c r="D3410" s="19">
        <v>44386</v>
      </c>
      <c r="E3410" s="16" t="s">
        <v>5159</v>
      </c>
      <c r="F3410" s="16">
        <v>52195244</v>
      </c>
      <c r="G3410" s="16" t="s">
        <v>4729</v>
      </c>
      <c r="H3410" s="17">
        <v>7</v>
      </c>
      <c r="I3410" s="102">
        <v>2</v>
      </c>
      <c r="J3410" s="121"/>
    </row>
    <row r="3411" spans="1:10" ht="13.2">
      <c r="A3411" s="16" t="s">
        <v>1963</v>
      </c>
      <c r="B3411" s="16">
        <v>22192243</v>
      </c>
      <c r="C3411" s="16">
        <v>950031</v>
      </c>
      <c r="D3411" s="19">
        <v>44387</v>
      </c>
      <c r="E3411" s="16" t="s">
        <v>6477</v>
      </c>
      <c r="F3411" s="16">
        <v>0</v>
      </c>
      <c r="G3411" s="16" t="s">
        <v>4752</v>
      </c>
      <c r="H3411" s="17">
        <v>149.99</v>
      </c>
      <c r="I3411" s="102">
        <v>2</v>
      </c>
      <c r="J3411" s="121"/>
    </row>
    <row r="3412" spans="1:10" ht="20.399999999999999">
      <c r="A3412" s="16" t="s">
        <v>1963</v>
      </c>
      <c r="B3412" s="16">
        <v>22192243</v>
      </c>
      <c r="C3412" s="16">
        <v>0</v>
      </c>
      <c r="D3412" s="19">
        <v>44388</v>
      </c>
      <c r="E3412" s="16" t="s">
        <v>6478</v>
      </c>
      <c r="F3412" s="16">
        <v>0</v>
      </c>
      <c r="G3412" s="16" t="s">
        <v>6479</v>
      </c>
      <c r="H3412" s="17">
        <v>60</v>
      </c>
      <c r="I3412" s="102">
        <v>2</v>
      </c>
      <c r="J3412" s="121"/>
    </row>
    <row r="3413" spans="1:10" ht="20.399999999999999">
      <c r="A3413" s="16" t="s">
        <v>1963</v>
      </c>
      <c r="B3413" s="16">
        <v>22192243</v>
      </c>
      <c r="C3413" s="16">
        <v>22100032</v>
      </c>
      <c r="D3413" s="19">
        <v>44390</v>
      </c>
      <c r="E3413" s="16" t="s">
        <v>6480</v>
      </c>
      <c r="F3413" s="16">
        <v>0</v>
      </c>
      <c r="G3413" s="16" t="s">
        <v>6481</v>
      </c>
      <c r="H3413" s="17">
        <v>106</v>
      </c>
      <c r="I3413" s="102">
        <v>2</v>
      </c>
      <c r="J3413" s="121"/>
    </row>
    <row r="3414" spans="1:10" ht="20.399999999999999">
      <c r="A3414" s="16" t="s">
        <v>1963</v>
      </c>
      <c r="B3414" s="16">
        <v>22192243</v>
      </c>
      <c r="C3414" s="16">
        <v>0</v>
      </c>
      <c r="D3414" s="19">
        <v>44390</v>
      </c>
      <c r="E3414" s="16" t="s">
        <v>6482</v>
      </c>
      <c r="F3414" s="16">
        <v>0</v>
      </c>
      <c r="G3414" s="16" t="s">
        <v>6483</v>
      </c>
      <c r="H3414" s="17">
        <v>273.3</v>
      </c>
      <c r="I3414" s="102">
        <v>2</v>
      </c>
      <c r="J3414" s="121"/>
    </row>
    <row r="3415" spans="1:10" ht="13.2">
      <c r="A3415" s="16" t="s">
        <v>1963</v>
      </c>
      <c r="B3415" s="16">
        <v>22192243</v>
      </c>
      <c r="C3415" s="16">
        <v>9300163</v>
      </c>
      <c r="D3415" s="19">
        <v>44390</v>
      </c>
      <c r="E3415" s="16" t="s">
        <v>5144</v>
      </c>
      <c r="F3415" s="16">
        <v>0</v>
      </c>
      <c r="G3415" s="16" t="s">
        <v>6484</v>
      </c>
      <c r="H3415" s="17">
        <v>14.99</v>
      </c>
      <c r="I3415" s="102">
        <v>2</v>
      </c>
      <c r="J3415" s="121"/>
    </row>
    <row r="3416" spans="1:10" ht="13.2">
      <c r="A3416" s="16" t="s">
        <v>1963</v>
      </c>
      <c r="B3416" s="16">
        <v>22192243</v>
      </c>
      <c r="C3416" s="16">
        <v>6640068</v>
      </c>
      <c r="D3416" s="19">
        <v>44390</v>
      </c>
      <c r="E3416" s="16" t="s">
        <v>5144</v>
      </c>
      <c r="F3416" s="16">
        <v>0</v>
      </c>
      <c r="G3416" s="16" t="s">
        <v>6485</v>
      </c>
      <c r="H3416" s="17">
        <v>18.899999999999999</v>
      </c>
      <c r="I3416" s="102">
        <v>2</v>
      </c>
      <c r="J3416" s="121"/>
    </row>
    <row r="3417" spans="1:10" ht="13.2">
      <c r="A3417" s="16" t="s">
        <v>1963</v>
      </c>
      <c r="B3417" s="16">
        <v>22192243</v>
      </c>
      <c r="C3417" s="16">
        <v>6670118</v>
      </c>
      <c r="D3417" s="19">
        <v>44390</v>
      </c>
      <c r="E3417" s="16" t="s">
        <v>5144</v>
      </c>
      <c r="F3417" s="16">
        <v>0</v>
      </c>
      <c r="G3417" s="16" t="s">
        <v>6485</v>
      </c>
      <c r="H3417" s="17">
        <v>43.7</v>
      </c>
      <c r="I3417" s="102">
        <v>2</v>
      </c>
      <c r="J3417" s="121"/>
    </row>
    <row r="3418" spans="1:10" ht="13.2">
      <c r="A3418" s="16" t="s">
        <v>1963</v>
      </c>
      <c r="B3418" s="16">
        <v>22192243</v>
      </c>
      <c r="C3418" s="16">
        <v>59</v>
      </c>
      <c r="D3418" s="19">
        <v>44391</v>
      </c>
      <c r="E3418" s="16" t="s">
        <v>5144</v>
      </c>
      <c r="F3418" s="16">
        <v>52195244</v>
      </c>
      <c r="G3418" s="16" t="s">
        <v>4729</v>
      </c>
      <c r="H3418" s="17">
        <v>40</v>
      </c>
      <c r="I3418" s="102">
        <v>2</v>
      </c>
      <c r="J3418" s="121"/>
    </row>
    <row r="3419" spans="1:10" ht="13.2">
      <c r="A3419" s="16" t="s">
        <v>1963</v>
      </c>
      <c r="B3419" s="16">
        <v>22192243</v>
      </c>
      <c r="C3419" s="16">
        <v>83</v>
      </c>
      <c r="D3419" s="19">
        <v>44393</v>
      </c>
      <c r="E3419" s="16" t="s">
        <v>5159</v>
      </c>
      <c r="F3419" s="16">
        <v>52195244</v>
      </c>
      <c r="G3419" s="16" t="s">
        <v>4729</v>
      </c>
      <c r="H3419" s="17">
        <v>28</v>
      </c>
      <c r="I3419" s="102">
        <v>2</v>
      </c>
      <c r="J3419" s="121"/>
    </row>
    <row r="3420" spans="1:10" ht="13.2">
      <c r="A3420" s="16" t="s">
        <v>1963</v>
      </c>
      <c r="B3420" s="16">
        <v>22192243</v>
      </c>
      <c r="C3420" s="16">
        <v>2383087</v>
      </c>
      <c r="D3420" s="19">
        <v>44395</v>
      </c>
      <c r="E3420" s="16" t="s">
        <v>5850</v>
      </c>
      <c r="F3420" s="16">
        <v>12345678</v>
      </c>
      <c r="G3420" s="16" t="s">
        <v>2553</v>
      </c>
      <c r="H3420" s="17">
        <v>119.9</v>
      </c>
      <c r="I3420" s="102">
        <v>2</v>
      </c>
      <c r="J3420" s="121"/>
    </row>
    <row r="3421" spans="1:10" ht="13.2">
      <c r="A3421" s="16" t="s">
        <v>1963</v>
      </c>
      <c r="B3421" s="16">
        <v>22192243</v>
      </c>
      <c r="C3421" s="16">
        <v>1100782384</v>
      </c>
      <c r="D3421" s="19">
        <v>44395</v>
      </c>
      <c r="E3421" s="16" t="s">
        <v>5816</v>
      </c>
      <c r="F3421" s="16">
        <v>12345678</v>
      </c>
      <c r="G3421" s="16" t="s">
        <v>6456</v>
      </c>
      <c r="H3421" s="17">
        <v>104.66</v>
      </c>
      <c r="I3421" s="102">
        <v>2</v>
      </c>
      <c r="J3421" s="121"/>
    </row>
    <row r="3422" spans="1:10" ht="13.2">
      <c r="A3422" s="16" t="s">
        <v>1963</v>
      </c>
      <c r="B3422" s="16">
        <v>22192243</v>
      </c>
      <c r="C3422" s="16">
        <v>550</v>
      </c>
      <c r="D3422" s="19">
        <v>44396</v>
      </c>
      <c r="E3422" s="16" t="s">
        <v>6486</v>
      </c>
      <c r="F3422" s="16">
        <v>35817721</v>
      </c>
      <c r="G3422" s="16" t="s">
        <v>6487</v>
      </c>
      <c r="H3422" s="17">
        <v>30</v>
      </c>
      <c r="I3422" s="102">
        <v>2</v>
      </c>
      <c r="J3422" s="121"/>
    </row>
    <row r="3423" spans="1:10" ht="13.2">
      <c r="A3423" s="16" t="s">
        <v>1963</v>
      </c>
      <c r="B3423" s="16">
        <v>22192243</v>
      </c>
      <c r="C3423" s="16">
        <v>96</v>
      </c>
      <c r="D3423" s="19">
        <v>44398</v>
      </c>
      <c r="E3423" s="16" t="s">
        <v>5159</v>
      </c>
      <c r="F3423" s="16">
        <v>52195244</v>
      </c>
      <c r="G3423" s="16" t="s">
        <v>4729</v>
      </c>
      <c r="H3423" s="17">
        <v>14</v>
      </c>
      <c r="I3423" s="102">
        <v>2</v>
      </c>
      <c r="J3423" s="121"/>
    </row>
    <row r="3424" spans="1:10" ht="13.2">
      <c r="A3424" s="16" t="s">
        <v>1963</v>
      </c>
      <c r="B3424" s="16">
        <v>22192243</v>
      </c>
      <c r="C3424" s="16">
        <v>154</v>
      </c>
      <c r="D3424" s="19">
        <v>44399</v>
      </c>
      <c r="E3424" s="16" t="s">
        <v>6462</v>
      </c>
      <c r="F3424" s="16">
        <v>31415164</v>
      </c>
      <c r="G3424" s="16" t="s">
        <v>4888</v>
      </c>
      <c r="H3424" s="17">
        <v>103.2</v>
      </c>
      <c r="I3424" s="102">
        <v>2</v>
      </c>
      <c r="J3424" s="121"/>
    </row>
    <row r="3425" spans="1:10" ht="13.2">
      <c r="A3425" s="16" t="s">
        <v>1963</v>
      </c>
      <c r="B3425" s="16">
        <v>22192243</v>
      </c>
      <c r="C3425" s="16">
        <v>109</v>
      </c>
      <c r="D3425" s="19">
        <v>44400</v>
      </c>
      <c r="E3425" s="16" t="s">
        <v>5159</v>
      </c>
      <c r="F3425" s="16">
        <v>52195244</v>
      </c>
      <c r="G3425" s="16" t="s">
        <v>4729</v>
      </c>
      <c r="H3425" s="17">
        <v>14</v>
      </c>
      <c r="I3425" s="102">
        <v>2</v>
      </c>
      <c r="J3425" s="121"/>
    </row>
    <row r="3426" spans="1:10" ht="13.2">
      <c r="A3426" s="16" t="s">
        <v>1963</v>
      </c>
      <c r="B3426" s="16">
        <v>22192243</v>
      </c>
      <c r="C3426" s="16">
        <v>111</v>
      </c>
      <c r="D3426" s="19">
        <v>44403</v>
      </c>
      <c r="E3426" s="16" t="s">
        <v>5159</v>
      </c>
      <c r="F3426" s="16">
        <v>52195244</v>
      </c>
      <c r="G3426" s="16" t="s">
        <v>4729</v>
      </c>
      <c r="H3426" s="17">
        <v>7</v>
      </c>
      <c r="I3426" s="102">
        <v>2</v>
      </c>
      <c r="J3426" s="121"/>
    </row>
    <row r="3427" spans="1:10" ht="13.2">
      <c r="A3427" s="16" t="s">
        <v>1963</v>
      </c>
      <c r="B3427" s="16">
        <v>22192243</v>
      </c>
      <c r="C3427" s="16">
        <v>48</v>
      </c>
      <c r="D3427" s="19">
        <v>44404</v>
      </c>
      <c r="E3427" s="16" t="s">
        <v>5177</v>
      </c>
      <c r="F3427" s="16">
        <v>47228636</v>
      </c>
      <c r="G3427" s="16" t="s">
        <v>6460</v>
      </c>
      <c r="H3427" s="17">
        <v>25</v>
      </c>
      <c r="I3427" s="102">
        <v>2</v>
      </c>
      <c r="J3427" s="121"/>
    </row>
    <row r="3428" spans="1:10" ht="13.2">
      <c r="A3428" s="16" t="s">
        <v>1963</v>
      </c>
      <c r="B3428" s="16">
        <v>22192243</v>
      </c>
      <c r="C3428" s="16">
        <v>50</v>
      </c>
      <c r="D3428" s="19">
        <v>44405</v>
      </c>
      <c r="E3428" s="16" t="s">
        <v>5177</v>
      </c>
      <c r="F3428" s="16">
        <v>47228636</v>
      </c>
      <c r="G3428" s="16" t="s">
        <v>6460</v>
      </c>
      <c r="H3428" s="17">
        <v>25</v>
      </c>
      <c r="I3428" s="102">
        <v>2</v>
      </c>
      <c r="J3428" s="121"/>
    </row>
    <row r="3429" spans="1:10" ht="13.2">
      <c r="A3429" s="16" t="s">
        <v>1963</v>
      </c>
      <c r="B3429" s="16">
        <v>22192243</v>
      </c>
      <c r="C3429" s="16">
        <v>27</v>
      </c>
      <c r="D3429" s="19">
        <v>44414</v>
      </c>
      <c r="E3429" s="16" t="s">
        <v>5159</v>
      </c>
      <c r="F3429" s="16">
        <v>52195244</v>
      </c>
      <c r="G3429" s="16" t="s">
        <v>4729</v>
      </c>
      <c r="H3429" s="17">
        <v>7</v>
      </c>
      <c r="I3429" s="102">
        <v>2</v>
      </c>
      <c r="J3429" s="121"/>
    </row>
    <row r="3430" spans="1:10" ht="13.2">
      <c r="A3430" s="16" t="s">
        <v>1963</v>
      </c>
      <c r="B3430" s="16">
        <v>22192243</v>
      </c>
      <c r="C3430" s="16">
        <v>39</v>
      </c>
      <c r="D3430" s="19">
        <v>44417</v>
      </c>
      <c r="E3430" s="16" t="s">
        <v>5159</v>
      </c>
      <c r="F3430" s="16">
        <v>52195244</v>
      </c>
      <c r="G3430" s="16" t="s">
        <v>4729</v>
      </c>
      <c r="H3430" s="17">
        <v>7</v>
      </c>
      <c r="I3430" s="102">
        <v>2</v>
      </c>
      <c r="J3430" s="121"/>
    </row>
    <row r="3431" spans="1:10" ht="13.2">
      <c r="A3431" s="16" t="s">
        <v>1963</v>
      </c>
      <c r="B3431" s="16">
        <v>22192243</v>
      </c>
      <c r="C3431" s="16">
        <v>73</v>
      </c>
      <c r="D3431" s="19">
        <v>44420</v>
      </c>
      <c r="E3431" s="16" t="s">
        <v>5159</v>
      </c>
      <c r="F3431" s="16">
        <v>52195244</v>
      </c>
      <c r="G3431" s="16" t="s">
        <v>4729</v>
      </c>
      <c r="H3431" s="17">
        <v>7</v>
      </c>
      <c r="I3431" s="102">
        <v>2</v>
      </c>
      <c r="J3431" s="121"/>
    </row>
    <row r="3432" spans="1:10" ht="13.2">
      <c r="A3432" s="16" t="s">
        <v>1963</v>
      </c>
      <c r="B3432" s="16">
        <v>22192243</v>
      </c>
      <c r="C3432" s="16">
        <v>83</v>
      </c>
      <c r="D3432" s="19">
        <v>44421</v>
      </c>
      <c r="E3432" s="16" t="s">
        <v>5159</v>
      </c>
      <c r="F3432" s="16">
        <v>52195244</v>
      </c>
      <c r="G3432" s="16" t="s">
        <v>4729</v>
      </c>
      <c r="H3432" s="17">
        <v>7</v>
      </c>
      <c r="I3432" s="102">
        <v>2</v>
      </c>
      <c r="J3432" s="121"/>
    </row>
    <row r="3433" spans="1:10" ht="40.799999999999997">
      <c r="A3433" s="16" t="s">
        <v>1963</v>
      </c>
      <c r="B3433" s="16">
        <v>22192243</v>
      </c>
      <c r="C3433" s="16">
        <v>0</v>
      </c>
      <c r="D3433" s="19">
        <v>44422</v>
      </c>
      <c r="E3433" s="16" t="s">
        <v>6488</v>
      </c>
      <c r="F3433" s="16">
        <v>1234567</v>
      </c>
      <c r="G3433" s="16" t="s">
        <v>6489</v>
      </c>
      <c r="H3433" s="17">
        <v>36</v>
      </c>
      <c r="I3433" s="102">
        <v>2</v>
      </c>
      <c r="J3433" s="121"/>
    </row>
    <row r="3434" spans="1:10" ht="30.6">
      <c r="A3434" s="16" t="s">
        <v>1963</v>
      </c>
      <c r="B3434" s="16">
        <v>22192243</v>
      </c>
      <c r="C3434" s="16">
        <v>0</v>
      </c>
      <c r="D3434" s="19">
        <v>44423</v>
      </c>
      <c r="E3434" s="16" t="s">
        <v>6490</v>
      </c>
      <c r="F3434" s="16">
        <v>51937604</v>
      </c>
      <c r="G3434" s="16" t="s">
        <v>6491</v>
      </c>
      <c r="H3434" s="17">
        <v>243.2</v>
      </c>
      <c r="I3434" s="102">
        <v>2</v>
      </c>
      <c r="J3434" s="121"/>
    </row>
    <row r="3435" spans="1:10" ht="30.6">
      <c r="A3435" s="16" t="s">
        <v>1963</v>
      </c>
      <c r="B3435" s="16">
        <v>22192243</v>
      </c>
      <c r="C3435" s="16">
        <v>0</v>
      </c>
      <c r="D3435" s="19">
        <v>44424</v>
      </c>
      <c r="E3435" s="16" t="s">
        <v>6492</v>
      </c>
      <c r="F3435" s="16">
        <v>71730157</v>
      </c>
      <c r="G3435" s="16" t="s">
        <v>6493</v>
      </c>
      <c r="H3435" s="17">
        <v>120.4</v>
      </c>
      <c r="I3435" s="102">
        <v>2</v>
      </c>
      <c r="J3435" s="121"/>
    </row>
    <row r="3436" spans="1:10" ht="20.399999999999999">
      <c r="A3436" s="16" t="s">
        <v>1963</v>
      </c>
      <c r="B3436" s="16">
        <v>22192243</v>
      </c>
      <c r="C3436" s="16">
        <v>0</v>
      </c>
      <c r="D3436" s="19">
        <v>44424</v>
      </c>
      <c r="E3436" s="16" t="s">
        <v>6494</v>
      </c>
      <c r="F3436" s="16">
        <v>0</v>
      </c>
      <c r="G3436" s="16" t="s">
        <v>6483</v>
      </c>
      <c r="H3436" s="17">
        <v>130.19999999999999</v>
      </c>
      <c r="I3436" s="102">
        <v>2</v>
      </c>
      <c r="J3436" s="121"/>
    </row>
    <row r="3437" spans="1:10" ht="13.2">
      <c r="A3437" s="16" t="s">
        <v>1963</v>
      </c>
      <c r="B3437" s="16">
        <v>22192243</v>
      </c>
      <c r="C3437" s="16">
        <v>84525</v>
      </c>
      <c r="D3437" s="19">
        <v>44425</v>
      </c>
      <c r="E3437" s="16" t="s">
        <v>4455</v>
      </c>
      <c r="F3437" s="16">
        <v>46008706</v>
      </c>
      <c r="G3437" s="16" t="s">
        <v>6475</v>
      </c>
      <c r="H3437" s="17">
        <v>46.27</v>
      </c>
      <c r="I3437" s="102">
        <v>2</v>
      </c>
      <c r="J3437" s="121"/>
    </row>
    <row r="3438" spans="1:10" ht="13.2">
      <c r="A3438" s="16" t="s">
        <v>1963</v>
      </c>
      <c r="B3438" s="16">
        <v>22192243</v>
      </c>
      <c r="C3438" s="16">
        <v>148</v>
      </c>
      <c r="D3438" s="19">
        <v>44427</v>
      </c>
      <c r="E3438" s="16" t="s">
        <v>5159</v>
      </c>
      <c r="F3438" s="16">
        <v>52195244</v>
      </c>
      <c r="G3438" s="16" t="s">
        <v>4729</v>
      </c>
      <c r="H3438" s="17">
        <v>14</v>
      </c>
      <c r="I3438" s="102">
        <v>2</v>
      </c>
      <c r="J3438" s="121"/>
    </row>
    <row r="3439" spans="1:10" ht="13.2">
      <c r="A3439" s="16" t="s">
        <v>1963</v>
      </c>
      <c r="B3439" s="16">
        <v>22192243</v>
      </c>
      <c r="C3439" s="16">
        <v>71070512</v>
      </c>
      <c r="D3439" s="19">
        <v>44431</v>
      </c>
      <c r="E3439" s="16" t="s">
        <v>6486</v>
      </c>
      <c r="F3439" s="16">
        <v>35817721</v>
      </c>
      <c r="G3439" s="16" t="s">
        <v>6487</v>
      </c>
      <c r="H3439" s="17">
        <v>21</v>
      </c>
      <c r="I3439" s="102">
        <v>2</v>
      </c>
      <c r="J3439" s="121"/>
    </row>
    <row r="3440" spans="1:10" ht="13.2">
      <c r="A3440" s="16" t="s">
        <v>1963</v>
      </c>
      <c r="B3440" s="16">
        <v>22192243</v>
      </c>
      <c r="C3440" s="16">
        <v>28</v>
      </c>
      <c r="D3440" s="19">
        <v>44433</v>
      </c>
      <c r="E3440" s="16" t="s">
        <v>5177</v>
      </c>
      <c r="F3440" s="16">
        <v>47228636</v>
      </c>
      <c r="G3440" s="16" t="s">
        <v>6460</v>
      </c>
      <c r="H3440" s="17">
        <v>60</v>
      </c>
      <c r="I3440" s="102">
        <v>2</v>
      </c>
      <c r="J3440" s="121"/>
    </row>
    <row r="3441" spans="1:10" ht="13.2">
      <c r="A3441" s="16" t="s">
        <v>1963</v>
      </c>
      <c r="B3441" s="16">
        <v>22192243</v>
      </c>
      <c r="C3441" s="16"/>
      <c r="D3441" s="19">
        <v>44433</v>
      </c>
      <c r="E3441" s="16" t="s">
        <v>6462</v>
      </c>
      <c r="F3441" s="16">
        <v>31415164</v>
      </c>
      <c r="G3441" s="16" t="s">
        <v>4888</v>
      </c>
      <c r="H3441" s="17">
        <v>103</v>
      </c>
      <c r="I3441" s="102">
        <v>2</v>
      </c>
      <c r="J3441" s="121"/>
    </row>
    <row r="3442" spans="1:10" ht="30.6">
      <c r="A3442" s="16" t="s">
        <v>1963</v>
      </c>
      <c r="B3442" s="16">
        <v>22192243</v>
      </c>
      <c r="C3442" s="16">
        <v>0</v>
      </c>
      <c r="D3442" s="19">
        <v>44438</v>
      </c>
      <c r="E3442" s="16" t="s">
        <v>6495</v>
      </c>
      <c r="F3442" s="16">
        <v>1234567</v>
      </c>
      <c r="G3442" s="16" t="s">
        <v>6496</v>
      </c>
      <c r="H3442" s="17">
        <v>36</v>
      </c>
      <c r="I3442" s="102">
        <v>2</v>
      </c>
      <c r="J3442" s="121"/>
    </row>
    <row r="3443" spans="1:10" ht="20.399999999999999">
      <c r="A3443" s="16" t="s">
        <v>1963</v>
      </c>
      <c r="B3443" s="16">
        <v>22192243</v>
      </c>
      <c r="C3443" s="16">
        <v>0</v>
      </c>
      <c r="D3443" s="19">
        <v>44438</v>
      </c>
      <c r="E3443" s="16" t="s">
        <v>6497</v>
      </c>
      <c r="F3443" s="16">
        <v>0</v>
      </c>
      <c r="G3443" s="16" t="s">
        <v>6483</v>
      </c>
      <c r="H3443" s="17">
        <v>25.2</v>
      </c>
      <c r="I3443" s="102">
        <v>2</v>
      </c>
      <c r="J3443" s="121"/>
    </row>
    <row r="3444" spans="1:10" ht="13.2">
      <c r="A3444" s="16" t="s">
        <v>1963</v>
      </c>
      <c r="B3444" s="16">
        <v>22192243</v>
      </c>
      <c r="C3444" s="16">
        <v>271</v>
      </c>
      <c r="D3444" s="19">
        <v>44449</v>
      </c>
      <c r="E3444" s="16" t="s">
        <v>5144</v>
      </c>
      <c r="F3444" s="16">
        <v>47658827</v>
      </c>
      <c r="G3444" s="16" t="s">
        <v>3474</v>
      </c>
      <c r="H3444" s="17">
        <v>22.68</v>
      </c>
      <c r="I3444" s="102">
        <v>2</v>
      </c>
      <c r="J3444" s="121"/>
    </row>
    <row r="3445" spans="1:10" ht="13.2">
      <c r="A3445" s="16" t="s">
        <v>1963</v>
      </c>
      <c r="B3445" s="16">
        <v>22192243</v>
      </c>
      <c r="C3445" s="16">
        <v>364392</v>
      </c>
      <c r="D3445" s="19">
        <v>44450</v>
      </c>
      <c r="E3445" s="16" t="s">
        <v>5144</v>
      </c>
      <c r="F3445" s="16">
        <v>47240458</v>
      </c>
      <c r="G3445" s="16" t="s">
        <v>6459</v>
      </c>
      <c r="H3445" s="17">
        <v>25</v>
      </c>
      <c r="I3445" s="102">
        <v>2</v>
      </c>
      <c r="J3445" s="121"/>
    </row>
    <row r="3446" spans="1:10" ht="13.2">
      <c r="A3446" s="16" t="s">
        <v>1963</v>
      </c>
      <c r="B3446" s="16">
        <v>22192243</v>
      </c>
      <c r="C3446" s="16">
        <v>5964</v>
      </c>
      <c r="D3446" s="19">
        <v>44459</v>
      </c>
      <c r="E3446" s="16" t="s">
        <v>5144</v>
      </c>
      <c r="F3446" s="16">
        <v>47658827</v>
      </c>
      <c r="G3446" s="16" t="s">
        <v>3474</v>
      </c>
      <c r="H3446" s="17">
        <f>11.99-3.92</f>
        <v>8.07</v>
      </c>
      <c r="I3446" s="102">
        <v>2</v>
      </c>
      <c r="J3446" s="121"/>
    </row>
    <row r="3447" spans="1:10" ht="13.2">
      <c r="A3447" s="16" t="s">
        <v>1963</v>
      </c>
      <c r="B3447" s="16">
        <v>22192244</v>
      </c>
      <c r="C3447" s="16">
        <v>1</v>
      </c>
      <c r="D3447" s="19">
        <v>44197</v>
      </c>
      <c r="E3447" s="16" t="s">
        <v>6498</v>
      </c>
      <c r="F3447" s="16">
        <v>50060091</v>
      </c>
      <c r="G3447" s="16" t="s">
        <v>1935</v>
      </c>
      <c r="H3447" s="17">
        <v>92</v>
      </c>
      <c r="I3447" s="102">
        <v>2</v>
      </c>
      <c r="J3447" s="121"/>
    </row>
    <row r="3448" spans="1:10" ht="13.2">
      <c r="A3448" s="16" t="s">
        <v>1963</v>
      </c>
      <c r="B3448" s="16">
        <v>22192244</v>
      </c>
      <c r="C3448" s="16">
        <v>2100523218</v>
      </c>
      <c r="D3448" s="19">
        <v>44207</v>
      </c>
      <c r="E3448" s="16" t="s">
        <v>5489</v>
      </c>
      <c r="F3448" s="16">
        <v>35767715</v>
      </c>
      <c r="G3448" s="16" t="s">
        <v>6499</v>
      </c>
      <c r="H3448" s="17">
        <v>50.24</v>
      </c>
      <c r="I3448" s="102">
        <v>2</v>
      </c>
      <c r="J3448" s="121"/>
    </row>
    <row r="3449" spans="1:10" ht="13.2">
      <c r="A3449" s="16" t="s">
        <v>1963</v>
      </c>
      <c r="B3449" s="16">
        <v>22192244</v>
      </c>
      <c r="C3449" s="16">
        <v>21070095</v>
      </c>
      <c r="D3449" s="19">
        <v>44209</v>
      </c>
      <c r="E3449" s="16" t="s">
        <v>3403</v>
      </c>
      <c r="F3449" s="16">
        <v>47190981</v>
      </c>
      <c r="G3449" s="16" t="s">
        <v>6500</v>
      </c>
      <c r="H3449" s="17">
        <v>74.8</v>
      </c>
      <c r="I3449" s="102">
        <v>2</v>
      </c>
      <c r="J3449" s="121"/>
    </row>
    <row r="3450" spans="1:10" ht="13.2">
      <c r="A3450" s="16" t="s">
        <v>1963</v>
      </c>
      <c r="B3450" s="16">
        <v>22192244</v>
      </c>
      <c r="C3450" s="16">
        <v>5210217478</v>
      </c>
      <c r="D3450" s="19">
        <v>44216</v>
      </c>
      <c r="E3450" s="16" t="s">
        <v>6501</v>
      </c>
      <c r="F3450" s="16">
        <v>27082440</v>
      </c>
      <c r="G3450" s="16" t="s">
        <v>5093</v>
      </c>
      <c r="H3450" s="17">
        <v>119.78</v>
      </c>
      <c r="I3450" s="102">
        <v>2</v>
      </c>
      <c r="J3450" s="121"/>
    </row>
    <row r="3451" spans="1:10" ht="13.2">
      <c r="A3451" s="16" t="s">
        <v>1963</v>
      </c>
      <c r="B3451" s="16">
        <v>22192244</v>
      </c>
      <c r="C3451" s="16">
        <v>21277431</v>
      </c>
      <c r="D3451" s="19">
        <v>44216</v>
      </c>
      <c r="E3451" s="16" t="s">
        <v>4795</v>
      </c>
      <c r="F3451" s="16">
        <v>0</v>
      </c>
      <c r="G3451" s="16" t="s">
        <v>6502</v>
      </c>
      <c r="H3451" s="17">
        <v>104.99</v>
      </c>
      <c r="I3451" s="102">
        <v>2</v>
      </c>
      <c r="J3451" s="121"/>
    </row>
    <row r="3452" spans="1:10" ht="13.2">
      <c r="A3452" s="16" t="s">
        <v>1963</v>
      </c>
      <c r="B3452" s="16">
        <v>22192244</v>
      </c>
      <c r="C3452" s="16">
        <v>1100005274</v>
      </c>
      <c r="D3452" s="19">
        <v>44216</v>
      </c>
      <c r="E3452" s="16" t="s">
        <v>4795</v>
      </c>
      <c r="F3452" s="16">
        <v>0</v>
      </c>
      <c r="G3452" s="16" t="s">
        <v>6503</v>
      </c>
      <c r="H3452" s="17">
        <v>109.95</v>
      </c>
      <c r="I3452" s="102">
        <v>2</v>
      </c>
      <c r="J3452" s="121"/>
    </row>
    <row r="3453" spans="1:10" ht="13.2">
      <c r="A3453" s="16" t="s">
        <v>1963</v>
      </c>
      <c r="B3453" s="16">
        <v>22192244</v>
      </c>
      <c r="C3453" s="16">
        <v>46716</v>
      </c>
      <c r="D3453" s="19">
        <v>44235</v>
      </c>
      <c r="E3453" s="16" t="s">
        <v>6504</v>
      </c>
      <c r="F3453" s="16">
        <v>0</v>
      </c>
      <c r="G3453" s="16" t="s">
        <v>6505</v>
      </c>
      <c r="H3453" s="17">
        <v>141</v>
      </c>
      <c r="I3453" s="102">
        <v>2</v>
      </c>
      <c r="J3453" s="121"/>
    </row>
    <row r="3454" spans="1:10" ht="20.399999999999999">
      <c r="A3454" s="16" t="s">
        <v>1963</v>
      </c>
      <c r="B3454" s="16">
        <v>22192244</v>
      </c>
      <c r="C3454" s="16">
        <v>396357</v>
      </c>
      <c r="D3454" s="19">
        <v>44256</v>
      </c>
      <c r="E3454" s="16" t="s">
        <v>6506</v>
      </c>
      <c r="F3454" s="16">
        <v>0</v>
      </c>
      <c r="G3454" s="16" t="s">
        <v>6507</v>
      </c>
      <c r="H3454" s="17">
        <v>325</v>
      </c>
      <c r="I3454" s="102">
        <v>2</v>
      </c>
      <c r="J3454" s="121"/>
    </row>
    <row r="3455" spans="1:10" ht="13.2">
      <c r="A3455" s="16" t="s">
        <v>1963</v>
      </c>
      <c r="B3455" s="16">
        <v>22192244</v>
      </c>
      <c r="C3455" s="16">
        <v>210401764</v>
      </c>
      <c r="D3455" s="19">
        <v>44270</v>
      </c>
      <c r="E3455" s="16" t="s">
        <v>6508</v>
      </c>
      <c r="F3455" s="16">
        <v>47190981</v>
      </c>
      <c r="G3455" s="16" t="s">
        <v>6500</v>
      </c>
      <c r="H3455" s="17">
        <v>76.8</v>
      </c>
      <c r="I3455" s="102">
        <v>2</v>
      </c>
      <c r="J3455" s="121"/>
    </row>
    <row r="3456" spans="1:10" ht="13.2">
      <c r="A3456" s="16" t="s">
        <v>1963</v>
      </c>
      <c r="B3456" s="16">
        <v>22192244</v>
      </c>
      <c r="C3456" s="16">
        <v>200992</v>
      </c>
      <c r="D3456" s="19">
        <v>44270</v>
      </c>
      <c r="E3456" s="16" t="s">
        <v>3403</v>
      </c>
      <c r="F3456" s="16">
        <v>26098806</v>
      </c>
      <c r="G3456" s="16" t="s">
        <v>2485</v>
      </c>
      <c r="H3456" s="17">
        <v>105</v>
      </c>
      <c r="I3456" s="102">
        <v>2</v>
      </c>
      <c r="J3456" s="121"/>
    </row>
    <row r="3457" spans="1:10" ht="13.2">
      <c r="A3457" s="16" t="s">
        <v>1963</v>
      </c>
      <c r="B3457" s="16">
        <v>22192244</v>
      </c>
      <c r="C3457" s="16">
        <v>710913</v>
      </c>
      <c r="D3457" s="19">
        <v>44270</v>
      </c>
      <c r="E3457" s="16" t="s">
        <v>6509</v>
      </c>
      <c r="F3457" s="16">
        <v>36661856</v>
      </c>
      <c r="G3457" s="16" t="s">
        <v>4754</v>
      </c>
      <c r="H3457" s="17">
        <v>143.5</v>
      </c>
      <c r="I3457" s="102">
        <v>2</v>
      </c>
      <c r="J3457" s="121"/>
    </row>
    <row r="3458" spans="1:10" ht="13.2">
      <c r="A3458" s="16" t="s">
        <v>1963</v>
      </c>
      <c r="B3458" s="16">
        <v>22192244</v>
      </c>
      <c r="C3458" s="16">
        <v>2100554564</v>
      </c>
      <c r="D3458" s="19">
        <v>44287</v>
      </c>
      <c r="E3458" s="16" t="s">
        <v>5489</v>
      </c>
      <c r="F3458" s="16">
        <v>35767715</v>
      </c>
      <c r="G3458" s="16" t="s">
        <v>6499</v>
      </c>
      <c r="H3458" s="17">
        <v>71.27</v>
      </c>
      <c r="I3458" s="102">
        <v>2</v>
      </c>
      <c r="J3458" s="121"/>
    </row>
    <row r="3459" spans="1:10" ht="13.2">
      <c r="A3459" s="16" t="s">
        <v>1963</v>
      </c>
      <c r="B3459" s="16">
        <v>22192244</v>
      </c>
      <c r="C3459" s="16">
        <v>1100295289</v>
      </c>
      <c r="D3459" s="19">
        <v>44287</v>
      </c>
      <c r="E3459" s="16" t="s">
        <v>4795</v>
      </c>
      <c r="F3459" s="16">
        <v>0</v>
      </c>
      <c r="G3459" s="16" t="s">
        <v>6503</v>
      </c>
      <c r="H3459" s="17">
        <v>134.94999999999999</v>
      </c>
      <c r="I3459" s="102">
        <v>2</v>
      </c>
      <c r="J3459" s="121"/>
    </row>
    <row r="3460" spans="1:10" ht="13.2">
      <c r="A3460" s="16" t="s">
        <v>1963</v>
      </c>
      <c r="B3460" s="16">
        <v>22192244</v>
      </c>
      <c r="C3460" s="16">
        <v>1100199871</v>
      </c>
      <c r="D3460" s="19">
        <v>44287</v>
      </c>
      <c r="E3460" s="16" t="s">
        <v>4795</v>
      </c>
      <c r="F3460" s="16">
        <v>0</v>
      </c>
      <c r="G3460" s="16" t="s">
        <v>6503</v>
      </c>
      <c r="H3460" s="17">
        <v>134.94999999999999</v>
      </c>
      <c r="I3460" s="102">
        <v>2</v>
      </c>
      <c r="J3460" s="121"/>
    </row>
    <row r="3461" spans="1:10" ht="13.2">
      <c r="A3461" s="16" t="s">
        <v>1963</v>
      </c>
      <c r="B3461" s="16">
        <v>22192244</v>
      </c>
      <c r="C3461" s="16">
        <v>789235</v>
      </c>
      <c r="D3461" s="19">
        <v>44292</v>
      </c>
      <c r="E3461" s="16" t="s">
        <v>5287</v>
      </c>
      <c r="F3461" s="16">
        <v>36661856</v>
      </c>
      <c r="G3461" s="16" t="s">
        <v>4754</v>
      </c>
      <c r="H3461" s="17">
        <v>103.11</v>
      </c>
      <c r="I3461" s="102">
        <v>2</v>
      </c>
      <c r="J3461" s="121"/>
    </row>
    <row r="3462" spans="1:10" ht="20.399999999999999">
      <c r="A3462" s="16" t="s">
        <v>1963</v>
      </c>
      <c r="B3462" s="16">
        <v>22192244</v>
      </c>
      <c r="C3462" s="16">
        <v>0</v>
      </c>
      <c r="D3462" s="19">
        <v>44311</v>
      </c>
      <c r="E3462" s="16" t="s">
        <v>6510</v>
      </c>
      <c r="F3462" s="16">
        <v>0</v>
      </c>
      <c r="G3462" s="16" t="s">
        <v>6511</v>
      </c>
      <c r="H3462" s="17">
        <v>505.99</v>
      </c>
      <c r="I3462" s="102">
        <v>2</v>
      </c>
      <c r="J3462" s="121"/>
    </row>
    <row r="3463" spans="1:10" ht="13.2">
      <c r="A3463" s="16" t="s">
        <v>1963</v>
      </c>
      <c r="B3463" s="16">
        <v>22192244</v>
      </c>
      <c r="C3463" s="16">
        <v>2100564762</v>
      </c>
      <c r="D3463" s="19">
        <v>44314</v>
      </c>
      <c r="E3463" s="16" t="s">
        <v>5489</v>
      </c>
      <c r="F3463" s="16">
        <v>35767715</v>
      </c>
      <c r="G3463" s="16" t="s">
        <v>6499</v>
      </c>
      <c r="H3463" s="17">
        <v>62.73</v>
      </c>
      <c r="I3463" s="102">
        <v>2</v>
      </c>
      <c r="J3463" s="121"/>
    </row>
    <row r="3464" spans="1:10" ht="13.2">
      <c r="A3464" s="16" t="s">
        <v>1963</v>
      </c>
      <c r="B3464" s="16">
        <v>22192244</v>
      </c>
      <c r="C3464" s="16">
        <v>95425540</v>
      </c>
      <c r="D3464" s="19">
        <v>44350</v>
      </c>
      <c r="E3464" s="16" t="s">
        <v>6512</v>
      </c>
      <c r="F3464" s="16">
        <v>36661856</v>
      </c>
      <c r="G3464" s="16" t="s">
        <v>3974</v>
      </c>
      <c r="H3464" s="17">
        <v>81.7</v>
      </c>
      <c r="I3464" s="102">
        <v>2</v>
      </c>
      <c r="J3464" s="121"/>
    </row>
    <row r="3465" spans="1:10" ht="13.2">
      <c r="A3465" s="16" t="s">
        <v>1963</v>
      </c>
      <c r="B3465" s="16">
        <v>22192244</v>
      </c>
      <c r="C3465" s="16">
        <v>2100587230</v>
      </c>
      <c r="D3465" s="19">
        <v>44389</v>
      </c>
      <c r="E3465" s="16" t="s">
        <v>5489</v>
      </c>
      <c r="F3465" s="16">
        <v>35767715</v>
      </c>
      <c r="G3465" s="16" t="s">
        <v>5180</v>
      </c>
      <c r="H3465" s="17">
        <v>123.8</v>
      </c>
      <c r="I3465" s="102">
        <v>2</v>
      </c>
      <c r="J3465" s="121"/>
    </row>
    <row r="3466" spans="1:10" ht="13.2">
      <c r="A3466" s="16" t="s">
        <v>1963</v>
      </c>
      <c r="B3466" s="16">
        <v>22192244</v>
      </c>
      <c r="C3466" s="16">
        <v>95381760</v>
      </c>
      <c r="D3466" s="19">
        <v>44410</v>
      </c>
      <c r="E3466" s="16" t="s">
        <v>4455</v>
      </c>
      <c r="F3466" s="16">
        <v>36661856</v>
      </c>
      <c r="G3466" s="16" t="s">
        <v>3974</v>
      </c>
      <c r="H3466" s="17">
        <v>22.5</v>
      </c>
      <c r="I3466" s="102">
        <v>2</v>
      </c>
      <c r="J3466" s="121"/>
    </row>
    <row r="3467" spans="1:10" ht="13.2">
      <c r="A3467" s="16" t="s">
        <v>1963</v>
      </c>
      <c r="B3467" s="16">
        <v>22192244</v>
      </c>
      <c r="C3467" s="16">
        <v>20210810</v>
      </c>
      <c r="D3467" s="19">
        <v>44434</v>
      </c>
      <c r="E3467" s="16" t="s">
        <v>6513</v>
      </c>
      <c r="F3467" s="16">
        <v>35888521</v>
      </c>
      <c r="G3467" s="16" t="s">
        <v>6514</v>
      </c>
      <c r="H3467" s="17">
        <v>618</v>
      </c>
      <c r="I3467" s="102">
        <v>2</v>
      </c>
      <c r="J3467" s="121"/>
    </row>
    <row r="3468" spans="1:10" ht="13.2">
      <c r="A3468" s="16" t="s">
        <v>1963</v>
      </c>
      <c r="B3468" s="16">
        <v>22192244</v>
      </c>
      <c r="C3468" s="16">
        <v>210805144</v>
      </c>
      <c r="D3468" s="19">
        <v>44434</v>
      </c>
      <c r="E3468" s="16" t="s">
        <v>5489</v>
      </c>
      <c r="F3468" s="16">
        <v>46968083</v>
      </c>
      <c r="G3468" s="16" t="s">
        <v>6515</v>
      </c>
      <c r="H3468" s="17">
        <v>104.44</v>
      </c>
      <c r="I3468" s="102">
        <v>2</v>
      </c>
      <c r="J3468" s="121"/>
    </row>
    <row r="3469" spans="1:10" ht="13.2">
      <c r="A3469" s="16" t="s">
        <v>1963</v>
      </c>
      <c r="B3469" s="16">
        <v>22192244</v>
      </c>
      <c r="C3469" s="16">
        <v>1101042173</v>
      </c>
      <c r="D3469" s="19">
        <v>44453</v>
      </c>
      <c r="E3469" s="16" t="s">
        <v>6512</v>
      </c>
      <c r="F3469" s="16">
        <v>0</v>
      </c>
      <c r="G3469" s="16" t="s">
        <v>3578</v>
      </c>
      <c r="H3469" s="17">
        <v>171.8</v>
      </c>
      <c r="I3469" s="102">
        <v>2</v>
      </c>
      <c r="J3469" s="121"/>
    </row>
    <row r="3470" spans="1:10" ht="13.2">
      <c r="A3470" s="16" t="s">
        <v>1963</v>
      </c>
      <c r="B3470" s="16">
        <v>22192244</v>
      </c>
      <c r="C3470" s="16">
        <v>21153313</v>
      </c>
      <c r="D3470" s="19">
        <v>44453</v>
      </c>
      <c r="E3470" s="16" t="s">
        <v>6516</v>
      </c>
      <c r="F3470" s="16">
        <v>0</v>
      </c>
      <c r="G3470" s="16" t="s">
        <v>6517</v>
      </c>
      <c r="H3470" s="17">
        <v>295</v>
      </c>
      <c r="I3470" s="102">
        <v>2</v>
      </c>
      <c r="J3470" s="121"/>
    </row>
    <row r="3471" spans="1:10" ht="13.2">
      <c r="A3471" s="16" t="s">
        <v>1963</v>
      </c>
      <c r="B3471" s="16">
        <v>22192244</v>
      </c>
      <c r="C3471" s="16">
        <v>108</v>
      </c>
      <c r="D3471" s="19">
        <v>44494</v>
      </c>
      <c r="E3471" s="16" t="s">
        <v>6518</v>
      </c>
      <c r="F3471" s="16">
        <v>52195244</v>
      </c>
      <c r="G3471" s="16" t="s">
        <v>2631</v>
      </c>
      <c r="H3471" s="17">
        <v>225</v>
      </c>
      <c r="I3471" s="102">
        <v>2</v>
      </c>
      <c r="J3471" s="121"/>
    </row>
    <row r="3472" spans="1:10" ht="13.2">
      <c r="A3472" s="16" t="s">
        <v>1963</v>
      </c>
      <c r="B3472" s="16">
        <v>22192245</v>
      </c>
      <c r="C3472" s="16">
        <v>20210060</v>
      </c>
      <c r="D3472" s="19">
        <v>44236</v>
      </c>
      <c r="E3472" s="16" t="s">
        <v>6519</v>
      </c>
      <c r="F3472" s="16">
        <v>42176060</v>
      </c>
      <c r="G3472" s="16" t="s">
        <v>2326</v>
      </c>
      <c r="H3472" s="17">
        <v>1000</v>
      </c>
      <c r="I3472" s="102">
        <v>2</v>
      </c>
      <c r="J3472" s="121"/>
    </row>
    <row r="3473" spans="1:10" ht="13.2">
      <c r="A3473" s="16" t="s">
        <v>1963</v>
      </c>
      <c r="B3473" s="16">
        <v>22192245</v>
      </c>
      <c r="C3473" s="16">
        <v>20210102</v>
      </c>
      <c r="D3473" s="19">
        <v>44272</v>
      </c>
      <c r="E3473" s="16" t="s">
        <v>6520</v>
      </c>
      <c r="F3473" s="16">
        <v>42176060</v>
      </c>
      <c r="G3473" s="16" t="s">
        <v>2326</v>
      </c>
      <c r="H3473" s="17">
        <v>1000</v>
      </c>
      <c r="I3473" s="102">
        <v>2</v>
      </c>
      <c r="J3473" s="121"/>
    </row>
    <row r="3474" spans="1:10" ht="13.2">
      <c r="A3474" s="16" t="s">
        <v>1963</v>
      </c>
      <c r="B3474" s="16">
        <v>22192245</v>
      </c>
      <c r="C3474" s="16">
        <v>20210399</v>
      </c>
      <c r="D3474" s="19">
        <v>44419</v>
      </c>
      <c r="E3474" s="16" t="s">
        <v>6521</v>
      </c>
      <c r="F3474" s="16">
        <v>42176060</v>
      </c>
      <c r="G3474" s="16" t="s">
        <v>2326</v>
      </c>
      <c r="H3474" s="17">
        <v>1500</v>
      </c>
      <c r="I3474" s="102">
        <v>2</v>
      </c>
      <c r="J3474" s="121"/>
    </row>
    <row r="3475" spans="1:10" ht="13.2">
      <c r="A3475" s="16" t="s">
        <v>1963</v>
      </c>
      <c r="B3475" s="16">
        <v>22192245</v>
      </c>
      <c r="C3475" s="16">
        <v>20210453</v>
      </c>
      <c r="D3475" s="19">
        <v>44480</v>
      </c>
      <c r="E3475" s="16" t="s">
        <v>6522</v>
      </c>
      <c r="F3475" s="16">
        <v>42176060</v>
      </c>
      <c r="G3475" s="16" t="s">
        <v>2326</v>
      </c>
      <c r="H3475" s="17">
        <f>1500-1000</f>
        <v>500</v>
      </c>
      <c r="I3475" s="102">
        <v>2</v>
      </c>
      <c r="J3475" s="121"/>
    </row>
    <row r="3476" spans="1:10" ht="13.2">
      <c r="A3476" s="16" t="s">
        <v>1963</v>
      </c>
      <c r="B3476" s="16">
        <v>22192246</v>
      </c>
      <c r="C3476" s="16">
        <v>2100058</v>
      </c>
      <c r="D3476" s="19">
        <v>44199</v>
      </c>
      <c r="E3476" s="16" t="s">
        <v>4455</v>
      </c>
      <c r="F3476" s="16">
        <v>0</v>
      </c>
      <c r="G3476" s="16" t="s">
        <v>2578</v>
      </c>
      <c r="H3476" s="17">
        <v>104.21</v>
      </c>
      <c r="I3476" s="102">
        <v>2</v>
      </c>
      <c r="J3476" s="121"/>
    </row>
    <row r="3477" spans="1:10" ht="13.2">
      <c r="A3477" s="16" t="s">
        <v>1963</v>
      </c>
      <c r="B3477" s="16">
        <v>22192246</v>
      </c>
      <c r="C3477" s="16">
        <v>20200007</v>
      </c>
      <c r="D3477" s="19">
        <v>44211</v>
      </c>
      <c r="E3477" s="16" t="s">
        <v>6523</v>
      </c>
      <c r="F3477" s="16">
        <v>45832510</v>
      </c>
      <c r="G3477" s="16" t="s">
        <v>6524</v>
      </c>
      <c r="H3477" s="17">
        <v>60</v>
      </c>
      <c r="I3477" s="102">
        <v>2</v>
      </c>
      <c r="J3477" s="121"/>
    </row>
    <row r="3478" spans="1:10" ht="13.2">
      <c r="A3478" s="16" t="s">
        <v>1963</v>
      </c>
      <c r="B3478" s="16">
        <v>22192246</v>
      </c>
      <c r="C3478" s="16">
        <v>20211</v>
      </c>
      <c r="D3478" s="19">
        <v>44211</v>
      </c>
      <c r="E3478" s="16" t="s">
        <v>6525</v>
      </c>
      <c r="F3478" s="16">
        <v>45026041</v>
      </c>
      <c r="G3478" s="16" t="s">
        <v>6526</v>
      </c>
      <c r="H3478" s="17">
        <v>680</v>
      </c>
      <c r="I3478" s="102">
        <v>2</v>
      </c>
      <c r="J3478" s="121"/>
    </row>
    <row r="3479" spans="1:10" ht="13.2">
      <c r="A3479" s="16" t="s">
        <v>1963</v>
      </c>
      <c r="B3479" s="16">
        <v>22192246</v>
      </c>
      <c r="C3479" s="16" t="s">
        <v>6527</v>
      </c>
      <c r="D3479" s="19">
        <v>44221</v>
      </c>
      <c r="E3479" s="16" t="s">
        <v>4455</v>
      </c>
      <c r="F3479" s="16">
        <v>0</v>
      </c>
      <c r="G3479" s="16" t="s">
        <v>6528</v>
      </c>
      <c r="H3479" s="17">
        <v>66.599999999999994</v>
      </c>
      <c r="I3479" s="102">
        <v>2</v>
      </c>
      <c r="J3479" s="121"/>
    </row>
    <row r="3480" spans="1:10" ht="13.2">
      <c r="A3480" s="16" t="s">
        <v>1963</v>
      </c>
      <c r="B3480" s="16">
        <v>22192246</v>
      </c>
      <c r="C3480" s="16">
        <v>8121001692</v>
      </c>
      <c r="D3480" s="19">
        <v>44258</v>
      </c>
      <c r="E3480" s="16" t="s">
        <v>6529</v>
      </c>
      <c r="F3480" s="16">
        <v>35897821</v>
      </c>
      <c r="G3480" s="16" t="s">
        <v>6530</v>
      </c>
      <c r="H3480" s="17">
        <v>149.47999999999999</v>
      </c>
      <c r="I3480" s="102">
        <v>2</v>
      </c>
      <c r="J3480" s="121"/>
    </row>
    <row r="3481" spans="1:10" ht="13.2">
      <c r="A3481" s="16" t="s">
        <v>1963</v>
      </c>
      <c r="B3481" s="16">
        <v>22192246</v>
      </c>
      <c r="C3481" s="16">
        <v>326112</v>
      </c>
      <c r="D3481" s="19">
        <v>44261</v>
      </c>
      <c r="E3481" s="16" t="s">
        <v>6531</v>
      </c>
      <c r="F3481" s="16" t="s">
        <v>6532</v>
      </c>
      <c r="G3481" s="16" t="s">
        <v>6533</v>
      </c>
      <c r="H3481" s="17">
        <v>39.979999999999997</v>
      </c>
      <c r="I3481" s="102">
        <v>2</v>
      </c>
      <c r="J3481" s="121"/>
    </row>
    <row r="3482" spans="1:10" ht="20.399999999999999">
      <c r="A3482" s="16" t="s">
        <v>1963</v>
      </c>
      <c r="B3482" s="16">
        <v>22192246</v>
      </c>
      <c r="C3482" s="16">
        <v>27181</v>
      </c>
      <c r="D3482" s="19">
        <v>44261</v>
      </c>
      <c r="E3482" s="16" t="s">
        <v>4455</v>
      </c>
      <c r="F3482" s="16">
        <v>57717035</v>
      </c>
      <c r="G3482" s="16" t="s">
        <v>6534</v>
      </c>
      <c r="H3482" s="17">
        <v>52.11</v>
      </c>
      <c r="I3482" s="102">
        <v>2</v>
      </c>
      <c r="J3482" s="121"/>
    </row>
    <row r="3483" spans="1:10" ht="13.2">
      <c r="A3483" s="16" t="s">
        <v>1963</v>
      </c>
      <c r="B3483" s="16">
        <v>22192246</v>
      </c>
      <c r="C3483" s="16" t="s">
        <v>6535</v>
      </c>
      <c r="D3483" s="19">
        <v>44262</v>
      </c>
      <c r="E3483" s="16" t="s">
        <v>6167</v>
      </c>
      <c r="F3483" s="16">
        <v>4103453</v>
      </c>
      <c r="G3483" s="16" t="s">
        <v>6536</v>
      </c>
      <c r="H3483" s="17">
        <v>78</v>
      </c>
      <c r="I3483" s="102">
        <v>2</v>
      </c>
      <c r="J3483" s="121"/>
    </row>
    <row r="3484" spans="1:10" ht="20.399999999999999">
      <c r="A3484" s="16" t="s">
        <v>1963</v>
      </c>
      <c r="B3484" s="16">
        <v>22192246</v>
      </c>
      <c r="C3484" s="16">
        <v>27267</v>
      </c>
      <c r="D3484" s="19">
        <v>44266</v>
      </c>
      <c r="E3484" s="16" t="s">
        <v>4455</v>
      </c>
      <c r="F3484" s="16">
        <v>57717035</v>
      </c>
      <c r="G3484" s="16" t="s">
        <v>6534</v>
      </c>
      <c r="H3484" s="17">
        <v>63</v>
      </c>
      <c r="I3484" s="102">
        <v>2</v>
      </c>
      <c r="J3484" s="121"/>
    </row>
    <row r="3485" spans="1:10" ht="20.399999999999999">
      <c r="A3485" s="16" t="s">
        <v>1963</v>
      </c>
      <c r="B3485" s="16">
        <v>22192246</v>
      </c>
      <c r="C3485" s="16">
        <v>9683</v>
      </c>
      <c r="D3485" s="19">
        <v>44266</v>
      </c>
      <c r="E3485" s="16" t="s">
        <v>6537</v>
      </c>
      <c r="F3485" s="16" t="s">
        <v>5117</v>
      </c>
      <c r="G3485" s="16" t="s">
        <v>6538</v>
      </c>
      <c r="H3485" s="17">
        <v>614.67999999999995</v>
      </c>
      <c r="I3485" s="102">
        <v>2</v>
      </c>
      <c r="J3485" s="121"/>
    </row>
    <row r="3486" spans="1:10" ht="13.2">
      <c r="A3486" s="16" t="s">
        <v>1963</v>
      </c>
      <c r="B3486" s="16">
        <v>22192246</v>
      </c>
      <c r="C3486" s="16" t="s">
        <v>6539</v>
      </c>
      <c r="D3486" s="19">
        <v>44267</v>
      </c>
      <c r="E3486" s="16" t="s">
        <v>6540</v>
      </c>
      <c r="F3486" s="16">
        <v>0</v>
      </c>
      <c r="G3486" s="16" t="s">
        <v>6541</v>
      </c>
      <c r="H3486" s="17">
        <v>82.98</v>
      </c>
      <c r="I3486" s="102">
        <v>2</v>
      </c>
      <c r="J3486" s="121"/>
    </row>
    <row r="3487" spans="1:10" ht="13.2">
      <c r="A3487" s="16" t="s">
        <v>1963</v>
      </c>
      <c r="B3487" s="16">
        <v>22192246</v>
      </c>
      <c r="C3487" s="16">
        <v>89</v>
      </c>
      <c r="D3487" s="19">
        <v>44268</v>
      </c>
      <c r="E3487" s="16" t="s">
        <v>6542</v>
      </c>
      <c r="F3487" s="16">
        <v>36661856</v>
      </c>
      <c r="G3487" s="16" t="s">
        <v>6543</v>
      </c>
      <c r="H3487" s="17">
        <v>47.6</v>
      </c>
      <c r="I3487" s="102">
        <v>2</v>
      </c>
      <c r="J3487" s="121"/>
    </row>
    <row r="3488" spans="1:10" ht="13.2">
      <c r="A3488" s="16" t="s">
        <v>1963</v>
      </c>
      <c r="B3488" s="16">
        <v>22192246</v>
      </c>
      <c r="C3488" s="16">
        <v>182</v>
      </c>
      <c r="D3488" s="19">
        <v>44269</v>
      </c>
      <c r="E3488" s="16" t="s">
        <v>6426</v>
      </c>
      <c r="F3488" s="16">
        <v>35853891</v>
      </c>
      <c r="G3488" s="16" t="s">
        <v>5282</v>
      </c>
      <c r="H3488" s="17"/>
      <c r="I3488" s="102">
        <v>2</v>
      </c>
      <c r="J3488" s="121"/>
    </row>
    <row r="3489" spans="1:10" ht="13.2">
      <c r="A3489" s="16" t="s">
        <v>1963</v>
      </c>
      <c r="B3489" s="16">
        <v>22192246</v>
      </c>
      <c r="C3489" s="16">
        <v>229</v>
      </c>
      <c r="D3489" s="19">
        <v>44270</v>
      </c>
      <c r="E3489" s="16" t="s">
        <v>6544</v>
      </c>
      <c r="F3489" s="16">
        <v>35853891</v>
      </c>
      <c r="G3489" s="16" t="s">
        <v>5282</v>
      </c>
      <c r="H3489" s="17">
        <v>36</v>
      </c>
      <c r="I3489" s="102">
        <v>2</v>
      </c>
      <c r="J3489" s="121"/>
    </row>
    <row r="3490" spans="1:10" ht="13.2">
      <c r="A3490" s="16" t="s">
        <v>1963</v>
      </c>
      <c r="B3490" s="16">
        <v>22192246</v>
      </c>
      <c r="C3490" s="16" t="s">
        <v>6545</v>
      </c>
      <c r="D3490" s="19">
        <v>44270</v>
      </c>
      <c r="E3490" s="16" t="s">
        <v>6546</v>
      </c>
      <c r="F3490" s="16">
        <v>43653782</v>
      </c>
      <c r="G3490" s="16" t="s">
        <v>6547</v>
      </c>
      <c r="H3490" s="17">
        <v>820</v>
      </c>
      <c r="I3490" s="102">
        <v>2</v>
      </c>
      <c r="J3490" s="121"/>
    </row>
    <row r="3491" spans="1:10" ht="13.2">
      <c r="A3491" s="16" t="s">
        <v>1963</v>
      </c>
      <c r="B3491" s="16">
        <v>22192246</v>
      </c>
      <c r="C3491" s="16">
        <v>275</v>
      </c>
      <c r="D3491" s="19">
        <v>44276</v>
      </c>
      <c r="E3491" s="16" t="s">
        <v>6548</v>
      </c>
      <c r="F3491" s="16">
        <v>35853891</v>
      </c>
      <c r="G3491" s="16" t="s">
        <v>5282</v>
      </c>
      <c r="H3491" s="17">
        <v>140</v>
      </c>
      <c r="I3491" s="102">
        <v>2</v>
      </c>
      <c r="J3491" s="121"/>
    </row>
    <row r="3492" spans="1:10" ht="13.2">
      <c r="A3492" s="16" t="s">
        <v>1963</v>
      </c>
      <c r="B3492" s="16">
        <v>22192246</v>
      </c>
      <c r="C3492" s="16">
        <v>303</v>
      </c>
      <c r="D3492" s="19">
        <v>44277</v>
      </c>
      <c r="E3492" s="16" t="s">
        <v>5121</v>
      </c>
      <c r="F3492" s="16">
        <v>35853891</v>
      </c>
      <c r="G3492" s="16" t="s">
        <v>5282</v>
      </c>
      <c r="H3492" s="17">
        <v>36</v>
      </c>
      <c r="I3492" s="102">
        <v>2</v>
      </c>
      <c r="J3492" s="121"/>
    </row>
    <row r="3493" spans="1:10" ht="20.399999999999999">
      <c r="A3493" s="16" t="s">
        <v>1963</v>
      </c>
      <c r="B3493" s="16">
        <v>22192246</v>
      </c>
      <c r="C3493" s="16">
        <v>2692022838</v>
      </c>
      <c r="D3493" s="19">
        <v>44279</v>
      </c>
      <c r="E3493" s="16" t="s">
        <v>6549</v>
      </c>
      <c r="F3493" s="16" t="s">
        <v>6550</v>
      </c>
      <c r="G3493" s="16" t="s">
        <v>6551</v>
      </c>
      <c r="H3493" s="17">
        <v>70.44</v>
      </c>
      <c r="I3493" s="102">
        <v>2</v>
      </c>
      <c r="J3493" s="121"/>
    </row>
    <row r="3494" spans="1:10" ht="13.2">
      <c r="A3494" s="16" t="s">
        <v>1963</v>
      </c>
      <c r="B3494" s="16">
        <v>22192246</v>
      </c>
      <c r="C3494" s="16">
        <v>122101878</v>
      </c>
      <c r="D3494" s="19">
        <v>44295</v>
      </c>
      <c r="E3494" s="16" t="s">
        <v>6552</v>
      </c>
      <c r="F3494" s="16">
        <v>29263671</v>
      </c>
      <c r="G3494" s="16" t="s">
        <v>6553</v>
      </c>
      <c r="H3494" s="17">
        <v>98.6</v>
      </c>
      <c r="I3494" s="102">
        <v>2</v>
      </c>
      <c r="J3494" s="121"/>
    </row>
    <row r="3495" spans="1:10" ht="13.2">
      <c r="A3495" s="16" t="s">
        <v>1963</v>
      </c>
      <c r="B3495" s="16">
        <v>22192246</v>
      </c>
      <c r="C3495" s="16">
        <v>31115723</v>
      </c>
      <c r="D3495" s="19">
        <v>44299</v>
      </c>
      <c r="E3495" s="16" t="s">
        <v>4455</v>
      </c>
      <c r="F3495" s="16">
        <v>7195559</v>
      </c>
      <c r="G3495" s="16" t="s">
        <v>5147</v>
      </c>
      <c r="H3495" s="17">
        <v>79.75</v>
      </c>
      <c r="I3495" s="102">
        <v>2</v>
      </c>
      <c r="J3495" s="121"/>
    </row>
    <row r="3496" spans="1:10" ht="13.2">
      <c r="A3496" s="16" t="s">
        <v>1963</v>
      </c>
      <c r="B3496" s="16">
        <v>22192246</v>
      </c>
      <c r="C3496" s="16" t="s">
        <v>6554</v>
      </c>
      <c r="D3496" s="19">
        <v>44301</v>
      </c>
      <c r="E3496" s="16" t="s">
        <v>2627</v>
      </c>
      <c r="F3496" s="16">
        <v>36740624</v>
      </c>
      <c r="G3496" s="16" t="s">
        <v>3146</v>
      </c>
      <c r="H3496" s="17">
        <v>102.6</v>
      </c>
      <c r="I3496" s="102">
        <v>2</v>
      </c>
      <c r="J3496" s="121"/>
    </row>
    <row r="3497" spans="1:10" ht="20.399999999999999">
      <c r="A3497" s="16" t="s">
        <v>1963</v>
      </c>
      <c r="B3497" s="16">
        <v>22192246</v>
      </c>
      <c r="C3497" s="16">
        <v>2692023394</v>
      </c>
      <c r="D3497" s="19">
        <v>44309</v>
      </c>
      <c r="E3497" s="16" t="s">
        <v>2465</v>
      </c>
      <c r="F3497" s="16" t="s">
        <v>6550</v>
      </c>
      <c r="G3497" s="16" t="s">
        <v>6551</v>
      </c>
      <c r="H3497" s="17">
        <v>428.14</v>
      </c>
      <c r="I3497" s="102">
        <v>2</v>
      </c>
      <c r="J3497" s="121"/>
    </row>
    <row r="3498" spans="1:10" ht="20.399999999999999">
      <c r="A3498" s="16" t="s">
        <v>1963</v>
      </c>
      <c r="B3498" s="16">
        <v>22192246</v>
      </c>
      <c r="C3498" s="16">
        <v>13</v>
      </c>
      <c r="D3498" s="19">
        <v>44445</v>
      </c>
      <c r="E3498" s="16" t="s">
        <v>5287</v>
      </c>
      <c r="F3498" s="16">
        <v>36787507</v>
      </c>
      <c r="G3498" s="16" t="s">
        <v>6555</v>
      </c>
      <c r="H3498" s="17">
        <v>21.98</v>
      </c>
      <c r="I3498" s="102">
        <v>2</v>
      </c>
      <c r="J3498" s="121"/>
    </row>
    <row r="3499" spans="1:10" ht="13.2">
      <c r="A3499" s="16" t="s">
        <v>1963</v>
      </c>
      <c r="B3499" s="16">
        <v>22192246</v>
      </c>
      <c r="C3499" s="16">
        <v>342</v>
      </c>
      <c r="D3499" s="19">
        <v>44476</v>
      </c>
      <c r="E3499" s="16" t="s">
        <v>5287</v>
      </c>
      <c r="F3499" s="16">
        <v>36661856</v>
      </c>
      <c r="G3499" s="16" t="s">
        <v>6556</v>
      </c>
      <c r="H3499" s="17">
        <f>130.6-2.75</f>
        <v>127.85</v>
      </c>
      <c r="I3499" s="102">
        <v>2</v>
      </c>
      <c r="J3499" s="121"/>
    </row>
    <row r="3500" spans="1:10" ht="13.2">
      <c r="A3500" s="16" t="s">
        <v>1963</v>
      </c>
      <c r="B3500" s="16">
        <v>22192247</v>
      </c>
      <c r="C3500" s="16" t="s">
        <v>6557</v>
      </c>
      <c r="D3500" s="19">
        <v>44204</v>
      </c>
      <c r="E3500" s="16" t="s">
        <v>6558</v>
      </c>
      <c r="F3500" s="16">
        <v>14222990</v>
      </c>
      <c r="G3500" s="16" t="s">
        <v>6559</v>
      </c>
      <c r="H3500" s="17">
        <v>559.59</v>
      </c>
      <c r="I3500" s="102">
        <v>2</v>
      </c>
      <c r="J3500" s="121"/>
    </row>
    <row r="3501" spans="1:10" ht="13.2">
      <c r="A3501" s="16" t="s">
        <v>1963</v>
      </c>
      <c r="B3501" s="16">
        <v>22192247</v>
      </c>
      <c r="C3501" s="16">
        <v>92021</v>
      </c>
      <c r="D3501" s="19">
        <v>44342</v>
      </c>
      <c r="E3501" s="16" t="s">
        <v>6560</v>
      </c>
      <c r="F3501" s="16">
        <v>14222990</v>
      </c>
      <c r="G3501" s="16" t="s">
        <v>6559</v>
      </c>
      <c r="H3501" s="17">
        <v>363</v>
      </c>
      <c r="I3501" s="102">
        <v>2</v>
      </c>
      <c r="J3501" s="121"/>
    </row>
    <row r="3502" spans="1:10" ht="13.2">
      <c r="A3502" s="16" t="s">
        <v>1963</v>
      </c>
      <c r="B3502" s="16">
        <v>22192247</v>
      </c>
      <c r="C3502" s="16">
        <v>524</v>
      </c>
      <c r="D3502" s="19">
        <v>44312</v>
      </c>
      <c r="E3502" s="16" t="s">
        <v>6561</v>
      </c>
      <c r="F3502" s="16">
        <v>36746550</v>
      </c>
      <c r="G3502" s="16" t="s">
        <v>2797</v>
      </c>
      <c r="H3502" s="17">
        <v>100</v>
      </c>
      <c r="I3502" s="102">
        <v>2</v>
      </c>
      <c r="J3502" s="121"/>
    </row>
    <row r="3503" spans="1:10" ht="13.2">
      <c r="A3503" s="16" t="s">
        <v>1963</v>
      </c>
      <c r="B3503" s="16">
        <v>22192247</v>
      </c>
      <c r="C3503" s="16">
        <v>95886949</v>
      </c>
      <c r="D3503" s="19">
        <v>44330</v>
      </c>
      <c r="E3503" s="16" t="s">
        <v>6562</v>
      </c>
      <c r="F3503" s="16">
        <v>36661856</v>
      </c>
      <c r="G3503" s="16" t="s">
        <v>3974</v>
      </c>
      <c r="H3503" s="17">
        <v>38.6</v>
      </c>
      <c r="I3503" s="102">
        <v>2</v>
      </c>
      <c r="J3503" s="121"/>
    </row>
    <row r="3504" spans="1:10" ht="13.2">
      <c r="A3504" s="16" t="s">
        <v>1963</v>
      </c>
      <c r="B3504" s="16">
        <v>22192247</v>
      </c>
      <c r="C3504" s="16">
        <v>100070734</v>
      </c>
      <c r="D3504" s="19">
        <v>44343</v>
      </c>
      <c r="E3504" s="16" t="s">
        <v>6563</v>
      </c>
      <c r="F3504" s="16">
        <v>44156979</v>
      </c>
      <c r="G3504" s="16" t="s">
        <v>3543</v>
      </c>
      <c r="H3504" s="17">
        <v>53.95</v>
      </c>
      <c r="I3504" s="102">
        <v>2</v>
      </c>
      <c r="J3504" s="121"/>
    </row>
    <row r="3505" spans="1:10" ht="13.2">
      <c r="A3505" s="16" t="s">
        <v>1963</v>
      </c>
      <c r="B3505" s="16">
        <v>22192247</v>
      </c>
      <c r="C3505" s="16">
        <v>100232861</v>
      </c>
      <c r="D3505" s="19">
        <v>44330</v>
      </c>
      <c r="E3505" s="16" t="s">
        <v>6564</v>
      </c>
      <c r="F3505" s="16">
        <v>44156979</v>
      </c>
      <c r="G3505" s="16" t="s">
        <v>3543</v>
      </c>
      <c r="H3505" s="17">
        <v>79.95</v>
      </c>
      <c r="I3505" s="102">
        <v>2</v>
      </c>
      <c r="J3505" s="121"/>
    </row>
    <row r="3506" spans="1:10" ht="13.2">
      <c r="A3506" s="16" t="s">
        <v>1963</v>
      </c>
      <c r="B3506" s="16">
        <v>22192247</v>
      </c>
      <c r="C3506" s="16">
        <v>3312</v>
      </c>
      <c r="D3506" s="19">
        <v>44336</v>
      </c>
      <c r="E3506" s="16" t="s">
        <v>6562</v>
      </c>
      <c r="F3506" s="16">
        <v>36661856</v>
      </c>
      <c r="G3506" s="16" t="s">
        <v>3974</v>
      </c>
      <c r="H3506" s="17">
        <v>60.7</v>
      </c>
      <c r="I3506" s="102">
        <v>2</v>
      </c>
      <c r="J3506" s="121"/>
    </row>
    <row r="3507" spans="1:10" ht="13.2">
      <c r="A3507" s="16" t="s">
        <v>1963</v>
      </c>
      <c r="B3507" s="16">
        <v>22192247</v>
      </c>
      <c r="C3507" s="16">
        <v>124086</v>
      </c>
      <c r="D3507" s="19">
        <v>44338</v>
      </c>
      <c r="E3507" s="16" t="s">
        <v>5053</v>
      </c>
      <c r="F3507" s="16">
        <v>42273757</v>
      </c>
      <c r="G3507" s="16" t="s">
        <v>6565</v>
      </c>
      <c r="H3507" s="17">
        <v>10</v>
      </c>
      <c r="I3507" s="102">
        <v>2</v>
      </c>
      <c r="J3507" s="121"/>
    </row>
    <row r="3508" spans="1:10" ht="13.2">
      <c r="A3508" s="16" t="s">
        <v>1963</v>
      </c>
      <c r="B3508" s="16">
        <v>22192247</v>
      </c>
      <c r="C3508" s="16" t="s">
        <v>6566</v>
      </c>
      <c r="D3508" s="19">
        <v>44323</v>
      </c>
      <c r="E3508" s="16" t="s">
        <v>6567</v>
      </c>
      <c r="F3508" s="16">
        <v>31329217</v>
      </c>
      <c r="G3508" s="16" t="s">
        <v>6568</v>
      </c>
      <c r="H3508" s="17">
        <v>71.89</v>
      </c>
      <c r="I3508" s="102">
        <v>2</v>
      </c>
      <c r="J3508" s="121"/>
    </row>
    <row r="3509" spans="1:10" ht="13.2">
      <c r="A3509" s="16" t="s">
        <v>1963</v>
      </c>
      <c r="B3509" s="16">
        <v>22192247</v>
      </c>
      <c r="C3509" s="16">
        <v>8.882022373496E+16</v>
      </c>
      <c r="D3509" s="19">
        <v>44419</v>
      </c>
      <c r="E3509" s="16" t="s">
        <v>5062</v>
      </c>
      <c r="F3509" s="16">
        <v>36746550</v>
      </c>
      <c r="G3509" s="16" t="s">
        <v>2797</v>
      </c>
      <c r="H3509" s="17">
        <v>200</v>
      </c>
      <c r="I3509" s="102">
        <v>2</v>
      </c>
      <c r="J3509" s="121"/>
    </row>
    <row r="3510" spans="1:10" ht="13.2">
      <c r="A3510" s="16" t="s">
        <v>1963</v>
      </c>
      <c r="B3510" s="16">
        <v>22192247</v>
      </c>
      <c r="C3510" s="16">
        <v>48</v>
      </c>
      <c r="D3510" s="19">
        <v>44369</v>
      </c>
      <c r="E3510" s="16" t="s">
        <v>6569</v>
      </c>
      <c r="F3510" s="16">
        <v>17149461</v>
      </c>
      <c r="G3510" s="16" t="s">
        <v>6570</v>
      </c>
      <c r="H3510" s="17">
        <v>20</v>
      </c>
      <c r="I3510" s="102">
        <v>2</v>
      </c>
      <c r="J3510" s="121"/>
    </row>
    <row r="3511" spans="1:10" ht="13.2">
      <c r="A3511" s="16" t="s">
        <v>1963</v>
      </c>
      <c r="B3511" s="16">
        <v>22192247</v>
      </c>
      <c r="C3511" s="16" t="s">
        <v>6571</v>
      </c>
      <c r="D3511" s="19">
        <v>44403</v>
      </c>
      <c r="E3511" s="16" t="s">
        <v>6572</v>
      </c>
      <c r="F3511" s="16">
        <v>18046924</v>
      </c>
      <c r="G3511" s="16" t="s">
        <v>2248</v>
      </c>
      <c r="H3511" s="17">
        <v>25</v>
      </c>
      <c r="I3511" s="102">
        <v>2</v>
      </c>
      <c r="J3511" s="121"/>
    </row>
    <row r="3512" spans="1:10" ht="20.399999999999999">
      <c r="A3512" s="16" t="s">
        <v>1963</v>
      </c>
      <c r="B3512" s="16">
        <v>22192247</v>
      </c>
      <c r="C3512" s="16">
        <v>230</v>
      </c>
      <c r="D3512" s="19">
        <v>44360</v>
      </c>
      <c r="E3512" s="16" t="s">
        <v>6573</v>
      </c>
      <c r="F3512" s="16">
        <v>31712797</v>
      </c>
      <c r="G3512" s="16" t="s">
        <v>6574</v>
      </c>
      <c r="H3512" s="17">
        <v>135</v>
      </c>
      <c r="I3512" s="102">
        <v>2</v>
      </c>
      <c r="J3512" s="121"/>
    </row>
    <row r="3513" spans="1:10" ht="20.399999999999999">
      <c r="A3513" s="16" t="s">
        <v>1963</v>
      </c>
      <c r="B3513" s="16">
        <v>22192247</v>
      </c>
      <c r="C3513" s="16">
        <v>302594400</v>
      </c>
      <c r="D3513" s="19">
        <v>44331</v>
      </c>
      <c r="E3513" s="16" t="s">
        <v>6575</v>
      </c>
      <c r="F3513" s="16">
        <v>24141828</v>
      </c>
      <c r="G3513" s="16" t="s">
        <v>6576</v>
      </c>
      <c r="H3513" s="17">
        <v>50.33</v>
      </c>
      <c r="I3513" s="102">
        <v>2</v>
      </c>
      <c r="J3513" s="121"/>
    </row>
    <row r="3514" spans="1:10" ht="20.399999999999999">
      <c r="A3514" s="16" t="s">
        <v>1963</v>
      </c>
      <c r="B3514" s="16">
        <v>22192247</v>
      </c>
      <c r="C3514" s="16">
        <v>269</v>
      </c>
      <c r="D3514" s="19">
        <v>44362</v>
      </c>
      <c r="E3514" s="16" t="s">
        <v>6577</v>
      </c>
      <c r="F3514" s="16">
        <v>31712797</v>
      </c>
      <c r="G3514" s="16" t="s">
        <v>6574</v>
      </c>
      <c r="H3514" s="17">
        <v>49</v>
      </c>
      <c r="I3514" s="102">
        <v>2</v>
      </c>
      <c r="J3514" s="121"/>
    </row>
    <row r="3515" spans="1:10" ht="13.2">
      <c r="A3515" s="16" t="s">
        <v>1963</v>
      </c>
      <c r="B3515" s="16">
        <v>22192247</v>
      </c>
      <c r="C3515" s="16">
        <v>1100879544</v>
      </c>
      <c r="D3515" s="19">
        <v>44417</v>
      </c>
      <c r="E3515" s="16" t="s">
        <v>6578</v>
      </c>
      <c r="F3515" s="16">
        <v>123456</v>
      </c>
      <c r="G3515" s="16" t="s">
        <v>3083</v>
      </c>
      <c r="H3515" s="17">
        <v>162.88</v>
      </c>
      <c r="I3515" s="102">
        <v>2</v>
      </c>
      <c r="J3515" s="121"/>
    </row>
    <row r="3516" spans="1:10" ht="13.2">
      <c r="A3516" s="16" t="s">
        <v>1963</v>
      </c>
      <c r="B3516" s="16">
        <v>22192247</v>
      </c>
      <c r="C3516" s="16" t="s">
        <v>6579</v>
      </c>
      <c r="D3516" s="19">
        <v>44496</v>
      </c>
      <c r="E3516" s="16" t="s">
        <v>6580</v>
      </c>
      <c r="F3516" s="16">
        <v>14222990</v>
      </c>
      <c r="G3516" s="16" t="s">
        <v>6559</v>
      </c>
      <c r="H3516" s="17">
        <v>300.36</v>
      </c>
      <c r="I3516" s="102">
        <v>2</v>
      </c>
      <c r="J3516" s="121"/>
    </row>
    <row r="3517" spans="1:10" ht="13.2">
      <c r="A3517" s="16" t="s">
        <v>1963</v>
      </c>
      <c r="B3517" s="16">
        <v>22192247</v>
      </c>
      <c r="C3517" s="16">
        <v>2100800</v>
      </c>
      <c r="D3517" s="19">
        <v>44470</v>
      </c>
      <c r="E3517" s="16" t="s">
        <v>4854</v>
      </c>
      <c r="F3517" s="16">
        <v>51239558</v>
      </c>
      <c r="G3517" s="16" t="s">
        <v>5483</v>
      </c>
      <c r="H3517" s="17">
        <v>90.36</v>
      </c>
      <c r="I3517" s="102">
        <v>2</v>
      </c>
      <c r="J3517" s="121"/>
    </row>
    <row r="3518" spans="1:10" ht="13.2">
      <c r="A3518" s="16" t="s">
        <v>1963</v>
      </c>
      <c r="B3518" s="16">
        <v>22192247</v>
      </c>
      <c r="C3518" s="16">
        <v>95445637</v>
      </c>
      <c r="D3518" s="19">
        <v>44494</v>
      </c>
      <c r="E3518" s="16" t="s">
        <v>6581</v>
      </c>
      <c r="F3518" s="16">
        <v>36661856</v>
      </c>
      <c r="G3518" s="16" t="s">
        <v>3974</v>
      </c>
      <c r="H3518" s="17">
        <v>75.599999999999994</v>
      </c>
      <c r="I3518" s="102">
        <v>2</v>
      </c>
      <c r="J3518" s="121"/>
    </row>
    <row r="3519" spans="1:10" ht="20.399999999999999">
      <c r="A3519" s="16" t="s">
        <v>1963</v>
      </c>
      <c r="B3519" s="16">
        <v>22192247</v>
      </c>
      <c r="C3519" s="16">
        <v>3092021</v>
      </c>
      <c r="D3519" s="19">
        <v>44469</v>
      </c>
      <c r="E3519" s="16" t="s">
        <v>6582</v>
      </c>
      <c r="F3519" s="16" t="s">
        <v>1965</v>
      </c>
      <c r="G3519" s="16" t="s">
        <v>6583</v>
      </c>
      <c r="H3519" s="17">
        <v>45</v>
      </c>
      <c r="I3519" s="102">
        <v>2</v>
      </c>
      <c r="J3519" s="121"/>
    </row>
    <row r="3520" spans="1:10" ht="13.2">
      <c r="A3520" s="16" t="s">
        <v>1963</v>
      </c>
      <c r="B3520" s="16">
        <v>22192247</v>
      </c>
      <c r="C3520" s="16">
        <v>592021</v>
      </c>
      <c r="D3520" s="19">
        <v>44444</v>
      </c>
      <c r="E3520" s="16" t="s">
        <v>6584</v>
      </c>
      <c r="F3520" s="16">
        <v>42273757</v>
      </c>
      <c r="G3520" s="16" t="s">
        <v>6565</v>
      </c>
      <c r="H3520" s="17">
        <v>10</v>
      </c>
      <c r="I3520" s="102">
        <v>2</v>
      </c>
      <c r="J3520" s="121"/>
    </row>
    <row r="3521" spans="1:10" ht="13.2">
      <c r="A3521" s="16" t="s">
        <v>1963</v>
      </c>
      <c r="B3521" s="16">
        <v>22192247</v>
      </c>
      <c r="C3521" s="16">
        <v>11102021</v>
      </c>
      <c r="D3521" s="19">
        <v>44480</v>
      </c>
      <c r="E3521" s="16" t="s">
        <v>6585</v>
      </c>
      <c r="F3521" s="16">
        <v>22826611</v>
      </c>
      <c r="G3521" s="16" t="s">
        <v>6586</v>
      </c>
      <c r="H3521" s="17">
        <v>55</v>
      </c>
      <c r="I3521" s="102">
        <v>2</v>
      </c>
      <c r="J3521" s="121"/>
    </row>
    <row r="3522" spans="1:10" ht="13.2">
      <c r="A3522" s="16" t="s">
        <v>1963</v>
      </c>
      <c r="B3522" s="16">
        <v>22192247</v>
      </c>
      <c r="C3522" s="16"/>
      <c r="D3522" s="19"/>
      <c r="E3522" s="16"/>
      <c r="F3522" s="16"/>
      <c r="G3522" s="16"/>
      <c r="H3522" s="17"/>
      <c r="I3522" s="102">
        <v>2</v>
      </c>
      <c r="J3522" s="121"/>
    </row>
    <row r="3523" spans="1:10" ht="13.2">
      <c r="A3523" s="16" t="s">
        <v>1963</v>
      </c>
      <c r="B3523" s="16">
        <v>22192247</v>
      </c>
      <c r="C3523" s="16"/>
      <c r="D3523" s="19"/>
      <c r="E3523" s="16"/>
      <c r="F3523" s="16"/>
      <c r="G3523" s="16"/>
      <c r="H3523" s="17"/>
      <c r="I3523" s="102">
        <v>2</v>
      </c>
      <c r="J3523" s="121"/>
    </row>
    <row r="3524" spans="1:10" ht="13.2">
      <c r="A3524" s="16" t="s">
        <v>1963</v>
      </c>
      <c r="B3524" s="16">
        <v>22192247</v>
      </c>
      <c r="C3524" s="16">
        <v>2382021</v>
      </c>
      <c r="D3524" s="19">
        <v>44431</v>
      </c>
      <c r="E3524" s="16" t="s">
        <v>6016</v>
      </c>
      <c r="F3524" s="16" t="s">
        <v>1965</v>
      </c>
      <c r="G3524" s="16" t="s">
        <v>6583</v>
      </c>
      <c r="H3524" s="17">
        <v>25</v>
      </c>
      <c r="I3524" s="102">
        <v>2</v>
      </c>
      <c r="J3524" s="121"/>
    </row>
    <row r="3525" spans="1:10" ht="13.2">
      <c r="A3525" s="16" t="s">
        <v>1963</v>
      </c>
      <c r="B3525" s="16">
        <v>22192247</v>
      </c>
      <c r="C3525" s="16">
        <v>363</v>
      </c>
      <c r="D3525" s="19">
        <v>44459</v>
      </c>
      <c r="E3525" s="16" t="s">
        <v>6512</v>
      </c>
      <c r="F3525" s="16">
        <v>50342363</v>
      </c>
      <c r="G3525" s="16" t="s">
        <v>6587</v>
      </c>
      <c r="H3525" s="17">
        <v>60.18</v>
      </c>
      <c r="I3525" s="102">
        <v>2</v>
      </c>
      <c r="J3525" s="121"/>
    </row>
    <row r="3526" spans="1:10" ht="13.2">
      <c r="A3526" s="16" t="s">
        <v>1963</v>
      </c>
      <c r="B3526" s="16">
        <v>22192247</v>
      </c>
      <c r="C3526" s="16">
        <v>2</v>
      </c>
      <c r="D3526" s="19">
        <v>44484</v>
      </c>
      <c r="E3526" s="16" t="s">
        <v>6588</v>
      </c>
      <c r="F3526" s="16">
        <v>47856190</v>
      </c>
      <c r="G3526" s="16" t="s">
        <v>6589</v>
      </c>
      <c r="H3526" s="17">
        <v>50</v>
      </c>
      <c r="I3526" s="102">
        <v>2</v>
      </c>
      <c r="J3526" s="121"/>
    </row>
    <row r="3527" spans="1:10" ht="13.2">
      <c r="A3527" s="16" t="s">
        <v>1963</v>
      </c>
      <c r="B3527" s="16">
        <v>22192247</v>
      </c>
      <c r="C3527" s="16" t="s">
        <v>6590</v>
      </c>
      <c r="D3527" s="19">
        <v>44446</v>
      </c>
      <c r="E3527" s="16" t="s">
        <v>6591</v>
      </c>
      <c r="F3527" s="16">
        <v>0</v>
      </c>
      <c r="G3527" s="16" t="s">
        <v>6592</v>
      </c>
      <c r="H3527" s="17">
        <v>9.85</v>
      </c>
      <c r="I3527" s="102">
        <v>2</v>
      </c>
      <c r="J3527" s="121"/>
    </row>
    <row r="3528" spans="1:10" ht="13.2">
      <c r="A3528" s="16" t="s">
        <v>1963</v>
      </c>
      <c r="B3528" s="16">
        <v>22192247</v>
      </c>
      <c r="C3528" s="16">
        <v>299</v>
      </c>
      <c r="D3528" s="19">
        <v>44468</v>
      </c>
      <c r="E3528" s="16" t="s">
        <v>6593</v>
      </c>
      <c r="F3528" s="16">
        <v>205081</v>
      </c>
      <c r="G3528" s="16" t="s">
        <v>6594</v>
      </c>
      <c r="H3528" s="17">
        <v>45</v>
      </c>
      <c r="I3528" s="102">
        <v>2</v>
      </c>
      <c r="J3528" s="121"/>
    </row>
    <row r="3529" spans="1:10" ht="13.2">
      <c r="A3529" s="16" t="s">
        <v>1963</v>
      </c>
      <c r="B3529" s="16">
        <v>22192247</v>
      </c>
      <c r="C3529" s="16">
        <v>302021</v>
      </c>
      <c r="D3529" s="19">
        <v>44522</v>
      </c>
      <c r="E3529" s="16" t="s">
        <v>6595</v>
      </c>
      <c r="F3529" s="16">
        <v>14222990</v>
      </c>
      <c r="G3529" s="16" t="s">
        <v>6559</v>
      </c>
      <c r="H3529" s="17">
        <v>216.63</v>
      </c>
      <c r="I3529" s="102">
        <v>2</v>
      </c>
      <c r="J3529" s="121"/>
    </row>
    <row r="3530" spans="1:10" ht="13.2">
      <c r="A3530" s="16" t="s">
        <v>1963</v>
      </c>
      <c r="B3530" s="16">
        <v>22192247</v>
      </c>
      <c r="C3530" s="16">
        <v>1110377518</v>
      </c>
      <c r="D3530" s="19">
        <v>44497</v>
      </c>
      <c r="E3530" s="16" t="s">
        <v>6596</v>
      </c>
      <c r="F3530" s="16">
        <v>29213291</v>
      </c>
      <c r="G3530" s="16" t="s">
        <v>3958</v>
      </c>
      <c r="H3530" s="17">
        <f>112.85-75.72</f>
        <v>37.129999999999995</v>
      </c>
      <c r="I3530" s="102">
        <v>2</v>
      </c>
      <c r="J3530" s="121"/>
    </row>
    <row r="3531" spans="1:10" ht="13.2">
      <c r="A3531" s="16" t="s">
        <v>1963</v>
      </c>
      <c r="B3531" s="16">
        <v>22192248</v>
      </c>
      <c r="C3531" s="16">
        <v>2021001</v>
      </c>
      <c r="D3531" s="19">
        <v>44221</v>
      </c>
      <c r="E3531" s="16" t="s">
        <v>6597</v>
      </c>
      <c r="F3531" s="16">
        <v>48064513</v>
      </c>
      <c r="G3531" s="16" t="s">
        <v>5576</v>
      </c>
      <c r="H3531" s="17">
        <v>600</v>
      </c>
      <c r="I3531" s="102">
        <v>2</v>
      </c>
      <c r="J3531" s="121"/>
    </row>
    <row r="3532" spans="1:10" ht="13.2">
      <c r="A3532" s="16" t="s">
        <v>1963</v>
      </c>
      <c r="B3532" s="16">
        <v>22192248</v>
      </c>
      <c r="C3532" s="16">
        <v>309</v>
      </c>
      <c r="D3532" s="19">
        <v>44239</v>
      </c>
      <c r="E3532" s="16" t="s">
        <v>5062</v>
      </c>
      <c r="F3532" s="16">
        <v>36746550</v>
      </c>
      <c r="G3532" s="16" t="s">
        <v>4103</v>
      </c>
      <c r="H3532" s="17">
        <f>60-30</f>
        <v>30</v>
      </c>
      <c r="I3532" s="102">
        <v>2</v>
      </c>
      <c r="J3532" s="121"/>
    </row>
    <row r="3533" spans="1:10" ht="13.2">
      <c r="A3533" s="16" t="s">
        <v>1963</v>
      </c>
      <c r="B3533" s="16">
        <v>22192248</v>
      </c>
      <c r="C3533" s="16">
        <v>2021001</v>
      </c>
      <c r="D3533" s="19">
        <v>44306</v>
      </c>
      <c r="E3533" s="16" t="s">
        <v>6598</v>
      </c>
      <c r="F3533" s="16" t="s">
        <v>1965</v>
      </c>
      <c r="G3533" s="16" t="s">
        <v>6599</v>
      </c>
      <c r="H3533" s="17">
        <v>870</v>
      </c>
      <c r="I3533" s="102">
        <v>2</v>
      </c>
      <c r="J3533" s="121"/>
    </row>
    <row r="3534" spans="1:10" ht="13.2">
      <c r="A3534" s="16" t="s">
        <v>1963</v>
      </c>
      <c r="B3534" s="16">
        <v>22192248</v>
      </c>
      <c r="C3534" s="16">
        <v>2021006</v>
      </c>
      <c r="D3534" s="19">
        <v>44356</v>
      </c>
      <c r="E3534" s="16" t="s">
        <v>6600</v>
      </c>
      <c r="F3534" s="16">
        <v>48064513</v>
      </c>
      <c r="G3534" s="16" t="s">
        <v>5576</v>
      </c>
      <c r="H3534" s="17">
        <v>300</v>
      </c>
      <c r="I3534" s="102">
        <v>2</v>
      </c>
      <c r="J3534" s="121"/>
    </row>
    <row r="3535" spans="1:10" ht="13.2">
      <c r="A3535" s="16" t="s">
        <v>1963</v>
      </c>
      <c r="B3535" s="16">
        <v>22192248</v>
      </c>
      <c r="C3535" s="16">
        <v>2021010</v>
      </c>
      <c r="D3535" s="19">
        <v>44396</v>
      </c>
      <c r="E3535" s="16" t="s">
        <v>6601</v>
      </c>
      <c r="F3535" s="16">
        <v>48064513</v>
      </c>
      <c r="G3535" s="16" t="s">
        <v>5576</v>
      </c>
      <c r="H3535" s="17">
        <v>450</v>
      </c>
      <c r="I3535" s="102">
        <v>2</v>
      </c>
      <c r="J3535" s="121"/>
    </row>
    <row r="3536" spans="1:10" ht="13.2">
      <c r="A3536" s="16" t="s">
        <v>1963</v>
      </c>
      <c r="B3536" s="16">
        <v>22192248</v>
      </c>
      <c r="C3536" s="16">
        <v>2021014</v>
      </c>
      <c r="D3536" s="19">
        <v>44473</v>
      </c>
      <c r="E3536" s="16" t="s">
        <v>6602</v>
      </c>
      <c r="F3536" s="16">
        <v>48064513</v>
      </c>
      <c r="G3536" s="16" t="s">
        <v>5576</v>
      </c>
      <c r="H3536" s="17">
        <v>750</v>
      </c>
      <c r="I3536" s="102">
        <v>2</v>
      </c>
      <c r="J3536" s="121"/>
    </row>
    <row r="3537" spans="1:10" ht="20.399999999999999">
      <c r="A3537" s="16" t="s">
        <v>1963</v>
      </c>
      <c r="B3537" s="16">
        <v>22192249</v>
      </c>
      <c r="C3537" s="16" t="s">
        <v>6603</v>
      </c>
      <c r="D3537" s="19">
        <v>44311</v>
      </c>
      <c r="E3537" s="16" t="s">
        <v>5287</v>
      </c>
      <c r="F3537" s="16" t="s">
        <v>4545</v>
      </c>
      <c r="G3537" s="16" t="s">
        <v>3578</v>
      </c>
      <c r="H3537" s="17">
        <v>144.9</v>
      </c>
      <c r="I3537" s="102">
        <v>2</v>
      </c>
      <c r="J3537" s="121"/>
    </row>
    <row r="3538" spans="1:10" ht="13.2">
      <c r="A3538" s="16" t="s">
        <v>1963</v>
      </c>
      <c r="B3538" s="16">
        <v>22192249</v>
      </c>
      <c r="C3538" s="16" t="s">
        <v>6604</v>
      </c>
      <c r="D3538" s="19">
        <v>44365</v>
      </c>
      <c r="E3538" s="16" t="s">
        <v>6605</v>
      </c>
      <c r="F3538" s="16">
        <v>36680397</v>
      </c>
      <c r="G3538" s="16" t="s">
        <v>4761</v>
      </c>
      <c r="H3538" s="17">
        <v>251.5</v>
      </c>
      <c r="I3538" s="102">
        <v>2</v>
      </c>
      <c r="J3538" s="121"/>
    </row>
    <row r="3539" spans="1:10" ht="20.399999999999999">
      <c r="A3539" s="16" t="s">
        <v>1963</v>
      </c>
      <c r="B3539" s="16">
        <v>22192249</v>
      </c>
      <c r="C3539" s="16" t="s">
        <v>6606</v>
      </c>
      <c r="D3539" s="19">
        <v>44352</v>
      </c>
      <c r="E3539" s="16" t="s">
        <v>6607</v>
      </c>
      <c r="F3539" s="16">
        <v>10725474</v>
      </c>
      <c r="G3539" s="16" t="s">
        <v>6608</v>
      </c>
      <c r="H3539" s="17">
        <v>153</v>
      </c>
      <c r="I3539" s="102">
        <v>2</v>
      </c>
      <c r="J3539" s="121"/>
    </row>
    <row r="3540" spans="1:10" ht="20.399999999999999">
      <c r="A3540" s="16" t="s">
        <v>1963</v>
      </c>
      <c r="B3540" s="16">
        <v>22192249</v>
      </c>
      <c r="C3540" s="16">
        <v>2021070082</v>
      </c>
      <c r="D3540" s="19">
        <v>44390</v>
      </c>
      <c r="E3540" s="16" t="s">
        <v>6609</v>
      </c>
      <c r="F3540" s="16">
        <v>47621028</v>
      </c>
      <c r="G3540" s="16" t="s">
        <v>6610</v>
      </c>
      <c r="H3540" s="17">
        <v>51</v>
      </c>
      <c r="I3540" s="102">
        <v>2</v>
      </c>
      <c r="J3540" s="121"/>
    </row>
    <row r="3541" spans="1:10" ht="20.399999999999999">
      <c r="A3541" s="16" t="s">
        <v>1963</v>
      </c>
      <c r="B3541" s="16">
        <v>22192249</v>
      </c>
      <c r="C3541" s="16">
        <v>2112012</v>
      </c>
      <c r="D3541" s="19">
        <v>44381</v>
      </c>
      <c r="E3541" s="16" t="s">
        <v>6611</v>
      </c>
      <c r="F3541" s="16">
        <v>46201921</v>
      </c>
      <c r="G3541" s="16" t="s">
        <v>6612</v>
      </c>
      <c r="H3541" s="17">
        <v>169.99</v>
      </c>
      <c r="I3541" s="102">
        <v>2</v>
      </c>
      <c r="J3541" s="121"/>
    </row>
    <row r="3542" spans="1:10" ht="13.2">
      <c r="A3542" s="16" t="s">
        <v>1963</v>
      </c>
      <c r="B3542" s="16">
        <v>22192249</v>
      </c>
      <c r="C3542" s="16" t="s">
        <v>6613</v>
      </c>
      <c r="D3542" s="19">
        <v>44396</v>
      </c>
      <c r="E3542" s="16" t="s">
        <v>6614</v>
      </c>
      <c r="F3542" s="16">
        <v>36680397</v>
      </c>
      <c r="G3542" s="16" t="s">
        <v>4761</v>
      </c>
      <c r="H3542" s="17">
        <v>258</v>
      </c>
      <c r="I3542" s="102">
        <v>2</v>
      </c>
      <c r="J3542" s="121"/>
    </row>
    <row r="3543" spans="1:10" ht="20.399999999999999">
      <c r="A3543" s="16" t="s">
        <v>1963</v>
      </c>
      <c r="B3543" s="16">
        <v>22192249</v>
      </c>
      <c r="C3543" s="16">
        <v>1100919013</v>
      </c>
      <c r="D3543" s="19">
        <v>44426</v>
      </c>
      <c r="E3543" s="16" t="s">
        <v>5287</v>
      </c>
      <c r="F3543" s="16" t="s">
        <v>4545</v>
      </c>
      <c r="G3543" s="16" t="s">
        <v>3578</v>
      </c>
      <c r="H3543" s="17">
        <v>36.89</v>
      </c>
      <c r="I3543" s="102">
        <v>2</v>
      </c>
      <c r="J3543" s="121"/>
    </row>
    <row r="3544" spans="1:10" ht="20.399999999999999">
      <c r="A3544" s="16" t="s">
        <v>1963</v>
      </c>
      <c r="B3544" s="16">
        <v>22192249</v>
      </c>
      <c r="C3544" s="16">
        <v>1100917776</v>
      </c>
      <c r="D3544" s="19">
        <v>44426</v>
      </c>
      <c r="E3544" s="16" t="s">
        <v>5287</v>
      </c>
      <c r="F3544" s="16" t="s">
        <v>4545</v>
      </c>
      <c r="G3544" s="16" t="s">
        <v>3578</v>
      </c>
      <c r="H3544" s="17">
        <v>192.86</v>
      </c>
      <c r="I3544" s="102">
        <v>2</v>
      </c>
      <c r="J3544" s="121"/>
    </row>
    <row r="3545" spans="1:10" ht="20.399999999999999">
      <c r="A3545" s="16" t="s">
        <v>1963</v>
      </c>
      <c r="B3545" s="16">
        <v>22192249</v>
      </c>
      <c r="C3545" s="16">
        <v>794</v>
      </c>
      <c r="D3545" s="19">
        <v>44421</v>
      </c>
      <c r="E3545" s="16" t="s">
        <v>6615</v>
      </c>
      <c r="F3545" s="16">
        <v>43853854</v>
      </c>
      <c r="G3545" s="16" t="s">
        <v>6616</v>
      </c>
      <c r="H3545" s="17">
        <v>100</v>
      </c>
      <c r="I3545" s="102">
        <v>2</v>
      </c>
      <c r="J3545" s="121"/>
    </row>
    <row r="3546" spans="1:10" ht="13.2">
      <c r="A3546" s="16" t="s">
        <v>1963</v>
      </c>
      <c r="B3546" s="16">
        <v>22192249</v>
      </c>
      <c r="C3546" s="16">
        <v>20</v>
      </c>
      <c r="D3546" s="19">
        <v>44378</v>
      </c>
      <c r="E3546" s="16" t="s">
        <v>6617</v>
      </c>
      <c r="F3546" s="16">
        <v>36680397</v>
      </c>
      <c r="G3546" s="16" t="s">
        <v>4761</v>
      </c>
      <c r="H3546" s="17">
        <v>124.2</v>
      </c>
      <c r="I3546" s="102">
        <v>2</v>
      </c>
      <c r="J3546" s="121"/>
    </row>
    <row r="3547" spans="1:10" ht="13.2">
      <c r="A3547" s="16" t="s">
        <v>1963</v>
      </c>
      <c r="B3547" s="16">
        <v>22192249</v>
      </c>
      <c r="C3547" s="16" t="s">
        <v>6618</v>
      </c>
      <c r="D3547" s="19">
        <v>44433</v>
      </c>
      <c r="E3547" s="16" t="s">
        <v>6619</v>
      </c>
      <c r="F3547" s="16">
        <v>36680397</v>
      </c>
      <c r="G3547" s="16" t="s">
        <v>4761</v>
      </c>
      <c r="H3547" s="17">
        <v>138</v>
      </c>
      <c r="I3547" s="102">
        <v>2</v>
      </c>
      <c r="J3547" s="121"/>
    </row>
    <row r="3548" spans="1:10" ht="13.2">
      <c r="A3548" s="16" t="s">
        <v>1963</v>
      </c>
      <c r="B3548" s="16">
        <v>22192249</v>
      </c>
      <c r="C3548" s="16" t="s">
        <v>6620</v>
      </c>
      <c r="D3548" s="19">
        <v>44462</v>
      </c>
      <c r="E3548" s="16" t="s">
        <v>6621</v>
      </c>
      <c r="F3548" s="16">
        <v>36680397</v>
      </c>
      <c r="G3548" s="16" t="s">
        <v>4761</v>
      </c>
      <c r="H3548" s="17">
        <v>166</v>
      </c>
      <c r="I3548" s="102">
        <v>2</v>
      </c>
      <c r="J3548" s="121"/>
    </row>
    <row r="3549" spans="1:10" ht="20.399999999999999">
      <c r="A3549" s="16" t="s">
        <v>1963</v>
      </c>
      <c r="B3549" s="16">
        <v>22192249</v>
      </c>
      <c r="C3549" s="16">
        <v>1101163576</v>
      </c>
      <c r="D3549" s="19">
        <v>44480</v>
      </c>
      <c r="E3549" s="16" t="s">
        <v>4770</v>
      </c>
      <c r="F3549" s="16" t="s">
        <v>3075</v>
      </c>
      <c r="G3549" s="16" t="s">
        <v>3578</v>
      </c>
      <c r="H3549" s="17">
        <v>75.849999999999994</v>
      </c>
      <c r="I3549" s="102">
        <v>2</v>
      </c>
      <c r="J3549" s="121"/>
    </row>
    <row r="3550" spans="1:10" ht="13.2">
      <c r="A3550" s="16" t="s">
        <v>1963</v>
      </c>
      <c r="B3550" s="16">
        <v>22192249</v>
      </c>
      <c r="C3550" s="16" t="s">
        <v>6622</v>
      </c>
      <c r="D3550" s="19">
        <v>44487</v>
      </c>
      <c r="E3550" s="16" t="s">
        <v>6623</v>
      </c>
      <c r="F3550" s="16">
        <v>36680397</v>
      </c>
      <c r="G3550" s="16" t="s">
        <v>4761</v>
      </c>
      <c r="H3550" s="17">
        <v>192</v>
      </c>
      <c r="I3550" s="102">
        <v>2</v>
      </c>
      <c r="J3550" s="121"/>
    </row>
    <row r="3551" spans="1:10" ht="20.399999999999999">
      <c r="A3551" s="16" t="s">
        <v>1963</v>
      </c>
      <c r="B3551" s="16">
        <v>22192249</v>
      </c>
      <c r="C3551" s="16">
        <v>1101196190</v>
      </c>
      <c r="D3551" s="19">
        <v>44488</v>
      </c>
      <c r="E3551" s="16" t="s">
        <v>4770</v>
      </c>
      <c r="F3551" s="16" t="s">
        <v>4545</v>
      </c>
      <c r="G3551" s="16" t="s">
        <v>3578</v>
      </c>
      <c r="H3551" s="17">
        <f>956.74-10.93</f>
        <v>945.81000000000006</v>
      </c>
      <c r="I3551" s="102">
        <v>2</v>
      </c>
      <c r="J3551" s="121"/>
    </row>
    <row r="3552" spans="1:10" ht="13.2">
      <c r="A3552" s="16" t="s">
        <v>1963</v>
      </c>
      <c r="B3552" s="16">
        <v>22192250</v>
      </c>
      <c r="C3552" s="16" t="s">
        <v>6624</v>
      </c>
      <c r="D3552" s="19">
        <v>44312</v>
      </c>
      <c r="E3552" s="16" t="s">
        <v>6625</v>
      </c>
      <c r="F3552" s="16">
        <v>41898664</v>
      </c>
      <c r="G3552" s="16" t="s">
        <v>6626</v>
      </c>
      <c r="H3552" s="17">
        <v>300</v>
      </c>
      <c r="I3552" s="102">
        <v>2</v>
      </c>
      <c r="J3552" s="121"/>
    </row>
    <row r="3553" spans="1:10" ht="13.2">
      <c r="A3553" s="16" t="s">
        <v>1963</v>
      </c>
      <c r="B3553" s="16">
        <v>22192250</v>
      </c>
      <c r="C3553" s="16" t="s">
        <v>6627</v>
      </c>
      <c r="D3553" s="19">
        <v>44365</v>
      </c>
      <c r="E3553" s="16" t="s">
        <v>6628</v>
      </c>
      <c r="F3553" s="16">
        <v>41898664</v>
      </c>
      <c r="G3553" s="16" t="s">
        <v>6626</v>
      </c>
      <c r="H3553" s="17">
        <v>482</v>
      </c>
      <c r="I3553" s="102">
        <v>2</v>
      </c>
      <c r="J3553" s="121"/>
    </row>
    <row r="3554" spans="1:10" ht="13.2">
      <c r="A3554" s="16" t="s">
        <v>1963</v>
      </c>
      <c r="B3554" s="16">
        <v>22192250</v>
      </c>
      <c r="C3554" s="16">
        <v>1100781308</v>
      </c>
      <c r="D3554" s="19">
        <v>44394</v>
      </c>
      <c r="E3554" s="16" t="s">
        <v>6629</v>
      </c>
      <c r="F3554" s="16">
        <v>282500217</v>
      </c>
      <c r="G3554" s="16" t="s">
        <v>3578</v>
      </c>
      <c r="H3554" s="17">
        <v>201.86</v>
      </c>
      <c r="I3554" s="102">
        <v>2</v>
      </c>
      <c r="J3554" s="121"/>
    </row>
    <row r="3555" spans="1:10" ht="13.2">
      <c r="A3555" s="16" t="s">
        <v>1963</v>
      </c>
      <c r="B3555" s="16">
        <v>22192250</v>
      </c>
      <c r="C3555" s="16">
        <v>8882021640082</v>
      </c>
      <c r="D3555" s="19">
        <v>44320</v>
      </c>
      <c r="E3555" s="16" t="s">
        <v>6630</v>
      </c>
      <c r="F3555" s="16">
        <v>36322831</v>
      </c>
      <c r="G3555" s="16" t="s">
        <v>6631</v>
      </c>
      <c r="H3555" s="17">
        <v>50</v>
      </c>
      <c r="I3555" s="102">
        <v>2</v>
      </c>
      <c r="J3555" s="121"/>
    </row>
    <row r="3556" spans="1:10" ht="13.2">
      <c r="A3556" s="16" t="s">
        <v>1963</v>
      </c>
      <c r="B3556" s="16">
        <v>22192250</v>
      </c>
      <c r="C3556" s="16">
        <v>10052021</v>
      </c>
      <c r="D3556" s="19">
        <v>44325</v>
      </c>
      <c r="E3556" s="16" t="s">
        <v>4968</v>
      </c>
      <c r="F3556" s="16">
        <v>0</v>
      </c>
      <c r="G3556" s="16" t="s">
        <v>6632</v>
      </c>
      <c r="H3556" s="17">
        <v>42</v>
      </c>
      <c r="I3556" s="102">
        <v>2</v>
      </c>
      <c r="J3556" s="121"/>
    </row>
    <row r="3557" spans="1:10" ht="13.2">
      <c r="A3557" s="16" t="s">
        <v>1963</v>
      </c>
      <c r="B3557" s="16">
        <v>22192250</v>
      </c>
      <c r="C3557" s="16">
        <v>500721</v>
      </c>
      <c r="D3557" s="19">
        <v>44403</v>
      </c>
      <c r="E3557" s="16" t="s">
        <v>6572</v>
      </c>
      <c r="F3557" s="16">
        <v>18046924</v>
      </c>
      <c r="G3557" s="16" t="s">
        <v>2248</v>
      </c>
      <c r="H3557" s="17">
        <v>25</v>
      </c>
      <c r="I3557" s="102">
        <v>2</v>
      </c>
      <c r="J3557" s="121"/>
    </row>
    <row r="3558" spans="1:10" ht="13.2">
      <c r="A3558" s="16" t="s">
        <v>1963</v>
      </c>
      <c r="B3558" s="16">
        <v>22192250</v>
      </c>
      <c r="C3558" s="16">
        <v>26042021</v>
      </c>
      <c r="D3558" s="19">
        <v>44311</v>
      </c>
      <c r="E3558" s="16" t="s">
        <v>6633</v>
      </c>
      <c r="F3558" s="16">
        <v>0</v>
      </c>
      <c r="G3558" s="16" t="s">
        <v>6634</v>
      </c>
      <c r="H3558" s="17">
        <v>45</v>
      </c>
      <c r="I3558" s="102">
        <v>2</v>
      </c>
      <c r="J3558" s="121"/>
    </row>
    <row r="3559" spans="1:10" ht="20.399999999999999">
      <c r="A3559" s="16" t="s">
        <v>1963</v>
      </c>
      <c r="B3559" s="16">
        <v>22192250</v>
      </c>
      <c r="C3559" s="16">
        <v>4042021</v>
      </c>
      <c r="D3559" s="19">
        <v>44290</v>
      </c>
      <c r="E3559" s="16" t="s">
        <v>6635</v>
      </c>
      <c r="F3559" s="16">
        <v>0</v>
      </c>
      <c r="G3559" s="16" t="s">
        <v>6636</v>
      </c>
      <c r="H3559" s="17">
        <v>43</v>
      </c>
      <c r="I3559" s="102">
        <v>2</v>
      </c>
      <c r="J3559" s="121"/>
    </row>
    <row r="3560" spans="1:10" ht="20.399999999999999">
      <c r="A3560" s="16" t="s">
        <v>1963</v>
      </c>
      <c r="B3560" s="16">
        <v>22192250</v>
      </c>
      <c r="C3560" s="16">
        <v>40243</v>
      </c>
      <c r="D3560" s="19">
        <v>44311</v>
      </c>
      <c r="E3560" s="16" t="s">
        <v>6637</v>
      </c>
      <c r="F3560" s="16">
        <v>11951560</v>
      </c>
      <c r="G3560" s="16" t="s">
        <v>6638</v>
      </c>
      <c r="H3560" s="17">
        <v>414.24</v>
      </c>
      <c r="I3560" s="102">
        <v>2</v>
      </c>
      <c r="J3560" s="121"/>
    </row>
    <row r="3561" spans="1:10" ht="13.2">
      <c r="A3561" s="16" t="s">
        <v>1963</v>
      </c>
      <c r="B3561" s="16">
        <v>22192250</v>
      </c>
      <c r="C3561" s="16">
        <v>1100898239</v>
      </c>
      <c r="D3561" s="19">
        <v>44421</v>
      </c>
      <c r="E3561" s="16" t="s">
        <v>6639</v>
      </c>
      <c r="F3561" s="16">
        <v>282500217</v>
      </c>
      <c r="G3561" s="16" t="s">
        <v>3578</v>
      </c>
      <c r="H3561" s="17">
        <v>279.89999999999998</v>
      </c>
      <c r="I3561" s="102">
        <v>2</v>
      </c>
      <c r="J3561" s="121"/>
    </row>
    <row r="3562" spans="1:10" ht="13.2">
      <c r="A3562" s="16" t="s">
        <v>1963</v>
      </c>
      <c r="B3562" s="16">
        <v>22192250</v>
      </c>
      <c r="C3562" s="16">
        <v>2021030</v>
      </c>
      <c r="D3562" s="19">
        <v>44418</v>
      </c>
      <c r="E3562" s="16" t="s">
        <v>6640</v>
      </c>
      <c r="F3562" s="16">
        <v>45648336</v>
      </c>
      <c r="G3562" s="16" t="s">
        <v>6641</v>
      </c>
      <c r="H3562" s="17">
        <v>414.88</v>
      </c>
      <c r="I3562" s="102">
        <v>2</v>
      </c>
      <c r="J3562" s="121"/>
    </row>
    <row r="3563" spans="1:10" ht="13.2">
      <c r="A3563" s="16" t="s">
        <v>1963</v>
      </c>
      <c r="B3563" s="16">
        <v>22192250</v>
      </c>
      <c r="C3563" s="16" t="s">
        <v>6642</v>
      </c>
      <c r="D3563" s="19">
        <v>44445</v>
      </c>
      <c r="E3563" s="16" t="s">
        <v>6643</v>
      </c>
      <c r="F3563" s="16">
        <v>41898664</v>
      </c>
      <c r="G3563" s="16" t="s">
        <v>6626</v>
      </c>
      <c r="H3563" s="17">
        <v>316.94</v>
      </c>
      <c r="I3563" s="102">
        <v>2</v>
      </c>
      <c r="J3563" s="121"/>
    </row>
    <row r="3564" spans="1:10" ht="13.2">
      <c r="A3564" s="16" t="s">
        <v>1963</v>
      </c>
      <c r="B3564" s="16">
        <v>22192250</v>
      </c>
      <c r="C3564" s="16">
        <v>10082021</v>
      </c>
      <c r="D3564" s="19">
        <v>44418</v>
      </c>
      <c r="E3564" s="16" t="s">
        <v>4997</v>
      </c>
      <c r="F3564" s="16">
        <v>35658789</v>
      </c>
      <c r="G3564" s="16" t="s">
        <v>6644</v>
      </c>
      <c r="H3564" s="17">
        <v>44</v>
      </c>
      <c r="I3564" s="102">
        <v>2</v>
      </c>
      <c r="J3564" s="121"/>
    </row>
    <row r="3565" spans="1:10" ht="13.2">
      <c r="A3565" s="16" t="s">
        <v>1963</v>
      </c>
      <c r="B3565" s="16">
        <v>22192250</v>
      </c>
      <c r="C3565" s="16">
        <v>4092021</v>
      </c>
      <c r="D3565" s="19">
        <v>44443</v>
      </c>
      <c r="E3565" s="16" t="s">
        <v>6645</v>
      </c>
      <c r="F3565" s="16">
        <v>42273757</v>
      </c>
      <c r="G3565" s="16" t="s">
        <v>6646</v>
      </c>
      <c r="H3565" s="17">
        <v>20</v>
      </c>
      <c r="I3565" s="102">
        <v>2</v>
      </c>
      <c r="J3565" s="121"/>
    </row>
    <row r="3566" spans="1:10" ht="13.2">
      <c r="A3566" s="16" t="s">
        <v>1963</v>
      </c>
      <c r="B3566" s="16">
        <v>22192250</v>
      </c>
      <c r="C3566" s="16">
        <v>23082021</v>
      </c>
      <c r="D3566" s="19">
        <v>44431</v>
      </c>
      <c r="E3566" s="16" t="s">
        <v>6647</v>
      </c>
      <c r="F3566" s="16">
        <v>892076</v>
      </c>
      <c r="G3566" s="16" t="s">
        <v>6018</v>
      </c>
      <c r="H3566" s="17">
        <v>25</v>
      </c>
      <c r="I3566" s="102">
        <v>2</v>
      </c>
      <c r="J3566" s="121"/>
    </row>
    <row r="3567" spans="1:10" ht="13.2">
      <c r="A3567" s="16" t="s">
        <v>1963</v>
      </c>
      <c r="B3567" s="16">
        <v>22192250</v>
      </c>
      <c r="C3567" s="16">
        <v>24082021</v>
      </c>
      <c r="D3567" s="19">
        <v>44432</v>
      </c>
      <c r="E3567" s="16" t="s">
        <v>6648</v>
      </c>
      <c r="F3567" s="16">
        <v>0</v>
      </c>
      <c r="G3567" s="16" t="s">
        <v>6649</v>
      </c>
      <c r="H3567" s="17">
        <v>45</v>
      </c>
      <c r="I3567" s="102">
        <v>2</v>
      </c>
      <c r="J3567" s="121"/>
    </row>
    <row r="3568" spans="1:10" ht="13.2">
      <c r="A3568" s="16" t="s">
        <v>1963</v>
      </c>
      <c r="B3568" s="16">
        <v>22192250</v>
      </c>
      <c r="C3568" s="16" t="s">
        <v>6650</v>
      </c>
      <c r="D3568" s="19">
        <v>44482</v>
      </c>
      <c r="E3568" s="16" t="s">
        <v>6651</v>
      </c>
      <c r="F3568" s="16">
        <v>41898664</v>
      </c>
      <c r="G3568" s="16" t="s">
        <v>6626</v>
      </c>
      <c r="H3568" s="17">
        <f>265.75-14.57</f>
        <v>251.18</v>
      </c>
      <c r="I3568" s="102">
        <v>2</v>
      </c>
      <c r="J3568" s="121"/>
    </row>
    <row r="3569" spans="1:10" ht="13.2">
      <c r="A3569" s="16" t="s">
        <v>1963</v>
      </c>
      <c r="B3569" s="16">
        <v>22192251</v>
      </c>
      <c r="C3569" s="16" t="s">
        <v>6652</v>
      </c>
      <c r="D3569" s="19">
        <v>44203</v>
      </c>
      <c r="E3569" s="16" t="s">
        <v>6653</v>
      </c>
      <c r="F3569" s="16">
        <v>36434868</v>
      </c>
      <c r="G3569" s="16" t="s">
        <v>6654</v>
      </c>
      <c r="H3569" s="17">
        <v>40</v>
      </c>
      <c r="I3569" s="102">
        <v>2</v>
      </c>
      <c r="J3569" s="121"/>
    </row>
    <row r="3570" spans="1:10" ht="13.2">
      <c r="A3570" s="16" t="s">
        <v>1963</v>
      </c>
      <c r="B3570" s="16">
        <v>22192251</v>
      </c>
      <c r="C3570" s="16" t="s">
        <v>6655</v>
      </c>
      <c r="D3570" s="19">
        <v>44211</v>
      </c>
      <c r="E3570" s="16" t="s">
        <v>6656</v>
      </c>
      <c r="F3570" s="16">
        <v>36746550</v>
      </c>
      <c r="G3570" s="16" t="s">
        <v>2797</v>
      </c>
      <c r="H3570" s="17">
        <v>105</v>
      </c>
      <c r="I3570" s="102">
        <v>2</v>
      </c>
      <c r="J3570" s="121"/>
    </row>
    <row r="3571" spans="1:10" ht="13.2">
      <c r="A3571" s="16" t="s">
        <v>1963</v>
      </c>
      <c r="B3571" s="16">
        <v>22192251</v>
      </c>
      <c r="C3571" s="16">
        <v>3655229503</v>
      </c>
      <c r="D3571" s="19">
        <v>44211</v>
      </c>
      <c r="E3571" s="16" t="s">
        <v>6657</v>
      </c>
      <c r="F3571" s="16">
        <v>44156979</v>
      </c>
      <c r="G3571" s="16" t="s">
        <v>3543</v>
      </c>
      <c r="H3571" s="17">
        <v>42.29</v>
      </c>
      <c r="I3571" s="102">
        <v>2</v>
      </c>
      <c r="J3571" s="121"/>
    </row>
    <row r="3572" spans="1:10" ht="20.399999999999999">
      <c r="A3572" s="16" t="s">
        <v>1963</v>
      </c>
      <c r="B3572" s="16">
        <v>22192251</v>
      </c>
      <c r="C3572" s="16" t="s">
        <v>6658</v>
      </c>
      <c r="D3572" s="19">
        <v>44214</v>
      </c>
      <c r="E3572" s="16" t="s">
        <v>4455</v>
      </c>
      <c r="F3572" s="16" t="s">
        <v>6659</v>
      </c>
      <c r="G3572" s="16" t="s">
        <v>6660</v>
      </c>
      <c r="H3572" s="17">
        <v>82.97</v>
      </c>
      <c r="I3572" s="102">
        <v>2</v>
      </c>
      <c r="J3572" s="121"/>
    </row>
    <row r="3573" spans="1:10" ht="13.2">
      <c r="A3573" s="16" t="s">
        <v>1963</v>
      </c>
      <c r="B3573" s="16">
        <v>22192251</v>
      </c>
      <c r="C3573" s="16" t="s">
        <v>6661</v>
      </c>
      <c r="D3573" s="19">
        <v>44228</v>
      </c>
      <c r="E3573" s="16" t="s">
        <v>6662</v>
      </c>
      <c r="F3573" s="16">
        <v>47685875</v>
      </c>
      <c r="G3573" s="16" t="s">
        <v>6663</v>
      </c>
      <c r="H3573" s="17">
        <v>6.99</v>
      </c>
      <c r="I3573" s="102">
        <v>2</v>
      </c>
      <c r="J3573" s="121"/>
    </row>
    <row r="3574" spans="1:10" ht="13.2">
      <c r="A3574" s="16" t="s">
        <v>1963</v>
      </c>
      <c r="B3574" s="16">
        <v>22192251</v>
      </c>
      <c r="C3574" s="16" t="s">
        <v>6664</v>
      </c>
      <c r="D3574" s="19">
        <v>44229</v>
      </c>
      <c r="E3574" s="16" t="s">
        <v>643</v>
      </c>
      <c r="F3574" s="16">
        <v>31393781</v>
      </c>
      <c r="G3574" s="16" t="s">
        <v>6665</v>
      </c>
      <c r="H3574" s="17">
        <v>28.89</v>
      </c>
      <c r="I3574" s="102">
        <v>2</v>
      </c>
      <c r="J3574" s="121"/>
    </row>
    <row r="3575" spans="1:10" ht="20.399999999999999">
      <c r="A3575" s="16" t="s">
        <v>1963</v>
      </c>
      <c r="B3575" s="16">
        <v>22192251</v>
      </c>
      <c r="C3575" s="16" t="s">
        <v>6666</v>
      </c>
      <c r="D3575" s="19">
        <v>44228</v>
      </c>
      <c r="E3575" s="16" t="s">
        <v>6667</v>
      </c>
      <c r="F3575" s="16">
        <v>47652454</v>
      </c>
      <c r="G3575" s="16" t="s">
        <v>6668</v>
      </c>
      <c r="H3575" s="17">
        <v>28.49</v>
      </c>
      <c r="I3575" s="102">
        <v>2</v>
      </c>
      <c r="J3575" s="121"/>
    </row>
    <row r="3576" spans="1:10" ht="13.2">
      <c r="A3576" s="16" t="s">
        <v>1963</v>
      </c>
      <c r="B3576" s="16">
        <v>22192251</v>
      </c>
      <c r="C3576" s="16" t="s">
        <v>6669</v>
      </c>
      <c r="D3576" s="19">
        <v>44235</v>
      </c>
      <c r="E3576" s="16" t="s">
        <v>6670</v>
      </c>
      <c r="F3576" s="16">
        <v>36661856</v>
      </c>
      <c r="G3576" s="16" t="s">
        <v>3974</v>
      </c>
      <c r="H3576" s="17">
        <v>49.9</v>
      </c>
      <c r="I3576" s="102">
        <v>2</v>
      </c>
      <c r="J3576" s="121"/>
    </row>
    <row r="3577" spans="1:10" ht="13.2">
      <c r="A3577" s="16" t="s">
        <v>1963</v>
      </c>
      <c r="B3577" s="16">
        <v>22192251</v>
      </c>
      <c r="C3577" s="16">
        <v>592004</v>
      </c>
      <c r="D3577" s="19">
        <v>44233</v>
      </c>
      <c r="E3577" s="16" t="s">
        <v>4455</v>
      </c>
      <c r="F3577" s="16">
        <v>36661856</v>
      </c>
      <c r="G3577" s="16" t="s">
        <v>3974</v>
      </c>
      <c r="H3577" s="17">
        <v>170.2</v>
      </c>
      <c r="I3577" s="102">
        <v>2</v>
      </c>
      <c r="J3577" s="121"/>
    </row>
    <row r="3578" spans="1:10" ht="13.2">
      <c r="A3578" s="16" t="s">
        <v>1963</v>
      </c>
      <c r="B3578" s="16">
        <v>22192251</v>
      </c>
      <c r="C3578" s="16" t="s">
        <v>6671</v>
      </c>
      <c r="D3578" s="19">
        <v>44240</v>
      </c>
      <c r="E3578" s="16" t="s">
        <v>6672</v>
      </c>
      <c r="F3578" s="16">
        <v>36661856</v>
      </c>
      <c r="G3578" s="16" t="s">
        <v>3974</v>
      </c>
      <c r="H3578" s="17">
        <v>51.2</v>
      </c>
      <c r="I3578" s="102">
        <v>2</v>
      </c>
      <c r="J3578" s="121"/>
    </row>
    <row r="3579" spans="1:10" ht="20.399999999999999">
      <c r="A3579" s="16" t="s">
        <v>1963</v>
      </c>
      <c r="B3579" s="16">
        <v>22192251</v>
      </c>
      <c r="C3579" s="16" t="s">
        <v>6673</v>
      </c>
      <c r="D3579" s="19">
        <v>44256</v>
      </c>
      <c r="E3579" s="16" t="s">
        <v>6674</v>
      </c>
      <c r="F3579" s="16" t="s">
        <v>6675</v>
      </c>
      <c r="G3579" s="16" t="s">
        <v>2553</v>
      </c>
      <c r="H3579" s="17">
        <v>120.7</v>
      </c>
      <c r="I3579" s="102">
        <v>2</v>
      </c>
      <c r="J3579" s="121"/>
    </row>
    <row r="3580" spans="1:10" ht="13.2">
      <c r="A3580" s="16" t="s">
        <v>1963</v>
      </c>
      <c r="B3580" s="16">
        <v>22192251</v>
      </c>
      <c r="C3580" s="16" t="s">
        <v>6676</v>
      </c>
      <c r="D3580" s="19">
        <v>44271</v>
      </c>
      <c r="E3580" s="16" t="s">
        <v>6677</v>
      </c>
      <c r="F3580" s="16">
        <v>31321828</v>
      </c>
      <c r="G3580" s="16" t="s">
        <v>6678</v>
      </c>
      <c r="H3580" s="17">
        <v>69.989999999999995</v>
      </c>
      <c r="I3580" s="102">
        <v>2</v>
      </c>
      <c r="J3580" s="121"/>
    </row>
    <row r="3581" spans="1:10" ht="13.2">
      <c r="A3581" s="16" t="s">
        <v>1963</v>
      </c>
      <c r="B3581" s="16">
        <v>22192251</v>
      </c>
      <c r="C3581" s="16" t="s">
        <v>6679</v>
      </c>
      <c r="D3581" s="19">
        <v>44274</v>
      </c>
      <c r="E3581" s="16" t="s">
        <v>6680</v>
      </c>
      <c r="F3581" s="16">
        <v>31563422</v>
      </c>
      <c r="G3581" s="16" t="s">
        <v>6681</v>
      </c>
      <c r="H3581" s="17">
        <v>18.96</v>
      </c>
      <c r="I3581" s="102">
        <v>2</v>
      </c>
      <c r="J3581" s="121"/>
    </row>
    <row r="3582" spans="1:10" ht="13.2">
      <c r="A3582" s="16" t="s">
        <v>1963</v>
      </c>
      <c r="B3582" s="16">
        <v>22192251</v>
      </c>
      <c r="C3582" s="16">
        <v>2129953</v>
      </c>
      <c r="D3582" s="19">
        <v>44264</v>
      </c>
      <c r="E3582" s="16" t="s">
        <v>4909</v>
      </c>
      <c r="F3582" s="16">
        <v>31647758</v>
      </c>
      <c r="G3582" s="16" t="s">
        <v>6682</v>
      </c>
      <c r="H3582" s="17">
        <v>50</v>
      </c>
      <c r="I3582" s="102">
        <v>2</v>
      </c>
      <c r="J3582" s="121"/>
    </row>
    <row r="3583" spans="1:10" ht="13.2">
      <c r="A3583" s="16" t="s">
        <v>1963</v>
      </c>
      <c r="B3583" s="16">
        <v>22192251</v>
      </c>
      <c r="C3583" s="16" t="s">
        <v>6683</v>
      </c>
      <c r="D3583" s="19">
        <v>44301</v>
      </c>
      <c r="E3583" s="16" t="s">
        <v>6684</v>
      </c>
      <c r="F3583" s="16">
        <v>36746550</v>
      </c>
      <c r="G3583" s="16" t="s">
        <v>2797</v>
      </c>
      <c r="H3583" s="17">
        <v>155</v>
      </c>
      <c r="I3583" s="102">
        <v>2</v>
      </c>
      <c r="J3583" s="121"/>
    </row>
    <row r="3584" spans="1:10" ht="13.2">
      <c r="A3584" s="16" t="s">
        <v>1963</v>
      </c>
      <c r="B3584" s="16">
        <v>22192251</v>
      </c>
      <c r="C3584" s="16" t="s">
        <v>6685</v>
      </c>
      <c r="D3584" s="19">
        <v>44319</v>
      </c>
      <c r="E3584" s="16" t="s">
        <v>6686</v>
      </c>
      <c r="F3584" s="16">
        <v>31647758</v>
      </c>
      <c r="G3584" s="16" t="s">
        <v>6682</v>
      </c>
      <c r="H3584" s="17">
        <v>100</v>
      </c>
      <c r="I3584" s="102">
        <v>2</v>
      </c>
      <c r="J3584" s="121"/>
    </row>
    <row r="3585" spans="1:10" ht="20.399999999999999">
      <c r="A3585" s="16" t="s">
        <v>1963</v>
      </c>
      <c r="B3585" s="16">
        <v>22192251</v>
      </c>
      <c r="C3585" s="16">
        <v>7921</v>
      </c>
      <c r="D3585" s="19">
        <v>44328</v>
      </c>
      <c r="E3585" s="16" t="s">
        <v>6687</v>
      </c>
      <c r="F3585" s="16" t="s">
        <v>6688</v>
      </c>
      <c r="G3585" s="16" t="s">
        <v>6689</v>
      </c>
      <c r="H3585" s="17">
        <v>144</v>
      </c>
      <c r="I3585" s="102">
        <v>2</v>
      </c>
      <c r="J3585" s="121"/>
    </row>
    <row r="3586" spans="1:10" ht="20.399999999999999">
      <c r="A3586" s="16" t="s">
        <v>1963</v>
      </c>
      <c r="B3586" s="16">
        <v>22192251</v>
      </c>
      <c r="C3586" s="16">
        <v>2082606</v>
      </c>
      <c r="D3586" s="19">
        <v>44237</v>
      </c>
      <c r="E3586" s="16" t="s">
        <v>6690</v>
      </c>
      <c r="F3586" s="16" t="s">
        <v>6691</v>
      </c>
      <c r="G3586" s="16" t="s">
        <v>6692</v>
      </c>
      <c r="H3586" s="17">
        <v>35</v>
      </c>
      <c r="I3586" s="102">
        <v>2</v>
      </c>
      <c r="J3586" s="121"/>
    </row>
    <row r="3587" spans="1:10" ht="13.2">
      <c r="A3587" s="16" t="s">
        <v>1963</v>
      </c>
      <c r="B3587" s="16">
        <v>22192251</v>
      </c>
      <c r="C3587" s="16" t="s">
        <v>6693</v>
      </c>
      <c r="D3587" s="19">
        <v>44329</v>
      </c>
      <c r="E3587" s="16" t="s">
        <v>6694</v>
      </c>
      <c r="F3587" s="16">
        <v>36746550</v>
      </c>
      <c r="G3587" s="16" t="s">
        <v>6695</v>
      </c>
      <c r="H3587" s="17">
        <v>220</v>
      </c>
      <c r="I3587" s="102">
        <v>2</v>
      </c>
      <c r="J3587" s="121"/>
    </row>
    <row r="3588" spans="1:10" ht="20.399999999999999">
      <c r="A3588" s="16" t="s">
        <v>1963</v>
      </c>
      <c r="B3588" s="16">
        <v>22192251</v>
      </c>
      <c r="C3588" s="16">
        <v>1100351107</v>
      </c>
      <c r="D3588" s="19">
        <v>44319</v>
      </c>
      <c r="E3588" s="16" t="s">
        <v>6696</v>
      </c>
      <c r="F3588" s="16" t="s">
        <v>3075</v>
      </c>
      <c r="G3588" s="16" t="s">
        <v>6697</v>
      </c>
      <c r="H3588" s="17">
        <v>154.85</v>
      </c>
      <c r="I3588" s="102">
        <v>2</v>
      </c>
      <c r="J3588" s="121"/>
    </row>
    <row r="3589" spans="1:10" ht="20.399999999999999">
      <c r="A3589" s="16" t="s">
        <v>1963</v>
      </c>
      <c r="B3589" s="16">
        <v>22192251</v>
      </c>
      <c r="C3589" s="16" t="s">
        <v>6698</v>
      </c>
      <c r="D3589" s="19">
        <v>44336</v>
      </c>
      <c r="E3589" s="16" t="s">
        <v>6699</v>
      </c>
      <c r="F3589" s="16" t="s">
        <v>6700</v>
      </c>
      <c r="G3589" s="16" t="s">
        <v>6701</v>
      </c>
      <c r="H3589" s="17">
        <v>152</v>
      </c>
      <c r="I3589" s="102">
        <v>2</v>
      </c>
      <c r="J3589" s="121"/>
    </row>
    <row r="3590" spans="1:10" ht="20.399999999999999">
      <c r="A3590" s="16" t="s">
        <v>1963</v>
      </c>
      <c r="B3590" s="16">
        <v>22192251</v>
      </c>
      <c r="C3590" s="16">
        <v>1100496770</v>
      </c>
      <c r="D3590" s="19">
        <v>44347</v>
      </c>
      <c r="E3590" s="16" t="s">
        <v>5287</v>
      </c>
      <c r="F3590" s="16" t="s">
        <v>4545</v>
      </c>
      <c r="G3590" s="16" t="s">
        <v>6697</v>
      </c>
      <c r="H3590" s="17">
        <v>181.88</v>
      </c>
      <c r="I3590" s="102">
        <v>2</v>
      </c>
      <c r="J3590" s="121"/>
    </row>
    <row r="3591" spans="1:10" ht="20.399999999999999">
      <c r="A3591" s="16" t="s">
        <v>1963</v>
      </c>
      <c r="B3591" s="16">
        <v>22192251</v>
      </c>
      <c r="C3591" s="16" t="s">
        <v>6702</v>
      </c>
      <c r="D3591" s="19">
        <v>44357</v>
      </c>
      <c r="E3591" s="16" t="s">
        <v>6703</v>
      </c>
      <c r="F3591" s="16">
        <v>9671347422</v>
      </c>
      <c r="G3591" s="16" t="s">
        <v>6704</v>
      </c>
      <c r="H3591" s="17">
        <v>284.27</v>
      </c>
      <c r="I3591" s="102">
        <v>2</v>
      </c>
      <c r="J3591" s="121"/>
    </row>
    <row r="3592" spans="1:10" ht="13.2">
      <c r="A3592" s="16" t="s">
        <v>1963</v>
      </c>
      <c r="B3592" s="16">
        <v>22192251</v>
      </c>
      <c r="C3592" s="16" t="s">
        <v>6705</v>
      </c>
      <c r="D3592" s="19">
        <v>44369</v>
      </c>
      <c r="E3592" s="16" t="s">
        <v>643</v>
      </c>
      <c r="F3592" s="16">
        <v>29269555</v>
      </c>
      <c r="G3592" s="16" t="s">
        <v>6706</v>
      </c>
      <c r="H3592" s="17">
        <v>67.319999999999993</v>
      </c>
      <c r="I3592" s="102">
        <v>2</v>
      </c>
      <c r="J3592" s="121"/>
    </row>
    <row r="3593" spans="1:10" ht="13.2">
      <c r="A3593" s="16" t="s">
        <v>1963</v>
      </c>
      <c r="B3593" s="16">
        <v>22192251</v>
      </c>
      <c r="C3593" s="16" t="s">
        <v>6707</v>
      </c>
      <c r="D3593" s="19">
        <v>44376</v>
      </c>
      <c r="E3593" s="16" t="s">
        <v>6708</v>
      </c>
      <c r="F3593" s="16">
        <v>36746550</v>
      </c>
      <c r="G3593" s="16" t="s">
        <v>6695</v>
      </c>
      <c r="H3593" s="17">
        <v>155</v>
      </c>
      <c r="I3593" s="102">
        <v>2</v>
      </c>
      <c r="J3593" s="121"/>
    </row>
    <row r="3594" spans="1:10" ht="13.2">
      <c r="A3594" s="16" t="s">
        <v>1963</v>
      </c>
      <c r="B3594" s="16">
        <v>22192251</v>
      </c>
      <c r="C3594" s="16" t="s">
        <v>6709</v>
      </c>
      <c r="D3594" s="19">
        <v>44384</v>
      </c>
      <c r="E3594" s="16" t="s">
        <v>6710</v>
      </c>
      <c r="F3594" s="16">
        <v>36661856</v>
      </c>
      <c r="G3594" s="16" t="s">
        <v>3974</v>
      </c>
      <c r="H3594" s="17">
        <v>19.899999999999999</v>
      </c>
      <c r="I3594" s="102">
        <v>2</v>
      </c>
      <c r="J3594" s="121"/>
    </row>
    <row r="3595" spans="1:10" ht="13.2">
      <c r="A3595" s="16" t="s">
        <v>1963</v>
      </c>
      <c r="B3595" s="16">
        <v>22192251</v>
      </c>
      <c r="C3595" s="16" t="s">
        <v>6711</v>
      </c>
      <c r="D3595" s="19">
        <v>44470</v>
      </c>
      <c r="E3595" s="16" t="s">
        <v>6712</v>
      </c>
      <c r="F3595" s="16">
        <v>36849880</v>
      </c>
      <c r="G3595" s="16" t="s">
        <v>2018</v>
      </c>
      <c r="H3595" s="17">
        <f>466-67.12</f>
        <v>398.88</v>
      </c>
      <c r="I3595" s="102">
        <v>2</v>
      </c>
      <c r="J3595" s="121"/>
    </row>
    <row r="3596" spans="1:10" ht="13.2">
      <c r="A3596" s="16" t="s">
        <v>1963</v>
      </c>
      <c r="B3596" s="16">
        <v>22192251</v>
      </c>
      <c r="C3596" s="16" t="s">
        <v>6713</v>
      </c>
      <c r="D3596" s="19">
        <v>44473</v>
      </c>
      <c r="E3596" s="16" t="s">
        <v>643</v>
      </c>
      <c r="F3596" s="16">
        <v>29269555</v>
      </c>
      <c r="G3596" s="16" t="s">
        <v>6714</v>
      </c>
      <c r="H3596" s="17">
        <v>66.319999999999993</v>
      </c>
      <c r="I3596" s="102">
        <v>2</v>
      </c>
      <c r="J3596" s="121"/>
    </row>
    <row r="3597" spans="1:10" ht="13.2">
      <c r="A3597" s="16" t="s">
        <v>1963</v>
      </c>
      <c r="B3597" s="16">
        <v>22192252</v>
      </c>
      <c r="C3597" s="16">
        <v>2020027</v>
      </c>
      <c r="D3597" s="19">
        <v>44201</v>
      </c>
      <c r="E3597" s="16" t="s">
        <v>6715</v>
      </c>
      <c r="F3597" s="16">
        <v>37058169</v>
      </c>
      <c r="G3597" s="16" t="s">
        <v>6716</v>
      </c>
      <c r="H3597" s="17">
        <v>504</v>
      </c>
      <c r="I3597" s="102">
        <v>2</v>
      </c>
      <c r="J3597" s="121"/>
    </row>
    <row r="3598" spans="1:10" ht="13.2">
      <c r="A3598" s="16" t="s">
        <v>1963</v>
      </c>
      <c r="B3598" s="16">
        <v>22192252</v>
      </c>
      <c r="C3598" s="16">
        <v>211000342</v>
      </c>
      <c r="D3598" s="19">
        <v>44292</v>
      </c>
      <c r="E3598" s="16" t="s">
        <v>6717</v>
      </c>
      <c r="F3598" s="16">
        <v>25564889</v>
      </c>
      <c r="G3598" s="16" t="s">
        <v>6718</v>
      </c>
      <c r="H3598" s="17">
        <v>139.88</v>
      </c>
      <c r="I3598" s="102">
        <v>2</v>
      </c>
      <c r="J3598" s="121"/>
    </row>
    <row r="3599" spans="1:10" ht="30.6">
      <c r="A3599" s="16" t="s">
        <v>1963</v>
      </c>
      <c r="B3599" s="16">
        <v>22192252</v>
      </c>
      <c r="C3599" s="16">
        <v>40276</v>
      </c>
      <c r="D3599" s="19">
        <v>44314</v>
      </c>
      <c r="E3599" s="16" t="s">
        <v>6719</v>
      </c>
      <c r="F3599" s="16" t="s">
        <v>6720</v>
      </c>
      <c r="G3599" s="16" t="s">
        <v>6721</v>
      </c>
      <c r="H3599" s="17">
        <v>318</v>
      </c>
      <c r="I3599" s="102">
        <v>2</v>
      </c>
      <c r="J3599" s="121"/>
    </row>
    <row r="3600" spans="1:10" ht="13.2">
      <c r="A3600" s="16" t="s">
        <v>1963</v>
      </c>
      <c r="B3600" s="16">
        <v>22192252</v>
      </c>
      <c r="C3600" s="16">
        <v>211000620</v>
      </c>
      <c r="D3600" s="19">
        <v>44319</v>
      </c>
      <c r="E3600" s="16" t="s">
        <v>6722</v>
      </c>
      <c r="F3600" s="16">
        <v>25564889</v>
      </c>
      <c r="G3600" s="16" t="s">
        <v>6718</v>
      </c>
      <c r="H3600" s="17">
        <v>317.89999999999998</v>
      </c>
      <c r="I3600" s="102">
        <v>2</v>
      </c>
      <c r="J3600" s="121"/>
    </row>
    <row r="3601" spans="1:10" ht="13.2">
      <c r="A3601" s="16" t="s">
        <v>1963</v>
      </c>
      <c r="B3601" s="16">
        <v>22192252</v>
      </c>
      <c r="C3601" s="16">
        <v>445432</v>
      </c>
      <c r="D3601" s="19">
        <v>44322</v>
      </c>
      <c r="E3601" s="16" t="s">
        <v>6723</v>
      </c>
      <c r="F3601" s="16">
        <v>36029751</v>
      </c>
      <c r="G3601" s="16" t="s">
        <v>6724</v>
      </c>
      <c r="H3601" s="17">
        <v>20</v>
      </c>
      <c r="I3601" s="102">
        <v>2</v>
      </c>
      <c r="J3601" s="121"/>
    </row>
    <row r="3602" spans="1:10" ht="13.2">
      <c r="A3602" s="16" t="s">
        <v>1963</v>
      </c>
      <c r="B3602" s="16">
        <v>22192252</v>
      </c>
      <c r="C3602" s="16">
        <v>6</v>
      </c>
      <c r="D3602" s="19">
        <v>44335</v>
      </c>
      <c r="E3602" s="16" t="s">
        <v>6725</v>
      </c>
      <c r="F3602" s="16">
        <v>36810533</v>
      </c>
      <c r="G3602" s="16" t="s">
        <v>6726</v>
      </c>
      <c r="H3602" s="17">
        <v>45</v>
      </c>
      <c r="I3602" s="102">
        <v>2</v>
      </c>
      <c r="J3602" s="121"/>
    </row>
    <row r="3603" spans="1:10" ht="20.399999999999999">
      <c r="A3603" s="16" t="s">
        <v>1963</v>
      </c>
      <c r="B3603" s="16">
        <v>22192252</v>
      </c>
      <c r="C3603" s="16">
        <v>958</v>
      </c>
      <c r="D3603" s="19">
        <v>44374</v>
      </c>
      <c r="E3603" s="16" t="s">
        <v>6727</v>
      </c>
      <c r="F3603" s="16">
        <v>51286971</v>
      </c>
      <c r="G3603" s="16" t="s">
        <v>6728</v>
      </c>
      <c r="H3603" s="17">
        <v>15</v>
      </c>
      <c r="I3603" s="102">
        <v>2</v>
      </c>
      <c r="J3603" s="121"/>
    </row>
    <row r="3604" spans="1:10" ht="20.399999999999999">
      <c r="A3604" s="16" t="s">
        <v>1963</v>
      </c>
      <c r="B3604" s="16">
        <v>22192252</v>
      </c>
      <c r="C3604" s="16">
        <v>202100136</v>
      </c>
      <c r="D3604" s="19">
        <v>44374</v>
      </c>
      <c r="E3604" s="16" t="s">
        <v>6729</v>
      </c>
      <c r="F3604" s="16">
        <v>43825761</v>
      </c>
      <c r="G3604" s="16" t="s">
        <v>6730</v>
      </c>
      <c r="H3604" s="17">
        <v>104</v>
      </c>
      <c r="I3604" s="102">
        <v>2</v>
      </c>
      <c r="J3604" s="121"/>
    </row>
    <row r="3605" spans="1:10" ht="20.399999999999999">
      <c r="A3605" s="16" t="s">
        <v>1963</v>
      </c>
      <c r="B3605" s="16">
        <v>22192252</v>
      </c>
      <c r="C3605" s="16" t="s">
        <v>6731</v>
      </c>
      <c r="D3605" s="19">
        <v>44389</v>
      </c>
      <c r="E3605" s="16" t="s">
        <v>6732</v>
      </c>
      <c r="F3605" s="16">
        <v>4054962</v>
      </c>
      <c r="G3605" s="16" t="s">
        <v>6733</v>
      </c>
      <c r="H3605" s="17">
        <v>52.95</v>
      </c>
      <c r="I3605" s="102">
        <v>2</v>
      </c>
      <c r="J3605" s="121"/>
    </row>
    <row r="3606" spans="1:10" ht="20.399999999999999">
      <c r="A3606" s="16" t="s">
        <v>1963</v>
      </c>
      <c r="B3606" s="16">
        <v>22192252</v>
      </c>
      <c r="C3606" s="16" t="s">
        <v>6734</v>
      </c>
      <c r="D3606" s="19">
        <v>44390</v>
      </c>
      <c r="E3606" s="16" t="s">
        <v>6735</v>
      </c>
      <c r="F3606" s="16">
        <v>14222990</v>
      </c>
      <c r="G3606" s="16" t="s">
        <v>6736</v>
      </c>
      <c r="H3606" s="17">
        <v>20</v>
      </c>
      <c r="I3606" s="102">
        <v>2</v>
      </c>
      <c r="J3606" s="121"/>
    </row>
    <row r="3607" spans="1:10" ht="20.399999999999999">
      <c r="A3607" s="16" t="s">
        <v>1963</v>
      </c>
      <c r="B3607" s="16">
        <v>22192252</v>
      </c>
      <c r="C3607" s="16">
        <v>1072</v>
      </c>
      <c r="D3607" s="19">
        <v>44392</v>
      </c>
      <c r="E3607" s="16" t="s">
        <v>5816</v>
      </c>
      <c r="F3607" s="16">
        <v>36746550</v>
      </c>
      <c r="G3607" s="16" t="s">
        <v>6737</v>
      </c>
      <c r="H3607" s="17">
        <v>24</v>
      </c>
      <c r="I3607" s="102">
        <v>2</v>
      </c>
      <c r="J3607" s="121"/>
    </row>
    <row r="3608" spans="1:10" ht="13.2">
      <c r="A3608" s="16" t="s">
        <v>1963</v>
      </c>
      <c r="B3608" s="16">
        <v>22192252</v>
      </c>
      <c r="C3608" s="16">
        <v>451373</v>
      </c>
      <c r="D3608" s="19">
        <v>44395</v>
      </c>
      <c r="E3608" s="16" t="s">
        <v>6738</v>
      </c>
      <c r="F3608" s="16">
        <v>36029751</v>
      </c>
      <c r="G3608" s="16" t="s">
        <v>6724</v>
      </c>
      <c r="H3608" s="17">
        <v>8</v>
      </c>
      <c r="I3608" s="102">
        <v>2</v>
      </c>
      <c r="J3608" s="121"/>
    </row>
    <row r="3609" spans="1:10" ht="13.2">
      <c r="A3609" s="16" t="s">
        <v>1963</v>
      </c>
      <c r="B3609" s="16">
        <v>22192252</v>
      </c>
      <c r="C3609" s="16">
        <v>998</v>
      </c>
      <c r="D3609" s="19">
        <v>44396</v>
      </c>
      <c r="E3609" s="16" t="s">
        <v>6739</v>
      </c>
      <c r="F3609" s="16">
        <v>51305313</v>
      </c>
      <c r="G3609" s="16" t="s">
        <v>6740</v>
      </c>
      <c r="H3609" s="17">
        <v>8.7100000000000009</v>
      </c>
      <c r="I3609" s="102">
        <v>2</v>
      </c>
      <c r="J3609" s="121"/>
    </row>
    <row r="3610" spans="1:10" ht="20.399999999999999">
      <c r="A3610" s="16" t="s">
        <v>1963</v>
      </c>
      <c r="B3610" s="16">
        <v>22192252</v>
      </c>
      <c r="C3610" s="16">
        <v>1102</v>
      </c>
      <c r="D3610" s="19">
        <v>44397</v>
      </c>
      <c r="E3610" s="16" t="s">
        <v>2398</v>
      </c>
      <c r="F3610" s="16">
        <v>36746550</v>
      </c>
      <c r="G3610" s="16" t="s">
        <v>6737</v>
      </c>
      <c r="H3610" s="17">
        <v>100</v>
      </c>
      <c r="I3610" s="102">
        <v>2</v>
      </c>
      <c r="J3610" s="121"/>
    </row>
    <row r="3611" spans="1:10" ht="20.399999999999999">
      <c r="A3611" s="16" t="s">
        <v>1963</v>
      </c>
      <c r="B3611" s="16">
        <v>22192252</v>
      </c>
      <c r="C3611" s="16">
        <v>0</v>
      </c>
      <c r="D3611" s="19">
        <v>44399</v>
      </c>
      <c r="E3611" s="16" t="s">
        <v>6741</v>
      </c>
      <c r="F3611" s="16">
        <v>37988948</v>
      </c>
      <c r="G3611" s="16" t="s">
        <v>2955</v>
      </c>
      <c r="H3611" s="17">
        <v>20</v>
      </c>
      <c r="I3611" s="102">
        <v>2</v>
      </c>
      <c r="J3611" s="121"/>
    </row>
    <row r="3612" spans="1:10" ht="20.399999999999999">
      <c r="A3612" s="16" t="s">
        <v>1963</v>
      </c>
      <c r="B3612" s="16">
        <v>22192252</v>
      </c>
      <c r="C3612" s="16" t="s">
        <v>6742</v>
      </c>
      <c r="D3612" s="19">
        <v>44403</v>
      </c>
      <c r="E3612" s="16" t="s">
        <v>6743</v>
      </c>
      <c r="F3612" s="16">
        <v>18046924</v>
      </c>
      <c r="G3612" s="16" t="s">
        <v>2248</v>
      </c>
      <c r="H3612" s="17">
        <v>25</v>
      </c>
      <c r="I3612" s="102">
        <v>2</v>
      </c>
      <c r="J3612" s="121"/>
    </row>
    <row r="3613" spans="1:10" ht="13.2">
      <c r="A3613" s="16" t="s">
        <v>1963</v>
      </c>
      <c r="B3613" s="16">
        <v>22192252</v>
      </c>
      <c r="C3613" s="16">
        <v>60692</v>
      </c>
      <c r="D3613" s="19">
        <v>44408</v>
      </c>
      <c r="E3613" s="16" t="s">
        <v>5518</v>
      </c>
      <c r="F3613" s="16">
        <v>36029751</v>
      </c>
      <c r="G3613" s="16" t="s">
        <v>6724</v>
      </c>
      <c r="H3613" s="17">
        <v>19</v>
      </c>
      <c r="I3613" s="102">
        <v>2</v>
      </c>
      <c r="J3613" s="121"/>
    </row>
    <row r="3614" spans="1:10" ht="13.2">
      <c r="A3614" s="16" t="s">
        <v>1963</v>
      </c>
      <c r="B3614" s="16">
        <v>22192252</v>
      </c>
      <c r="C3614" s="16">
        <v>44197</v>
      </c>
      <c r="D3614" s="19">
        <v>44408</v>
      </c>
      <c r="E3614" s="16" t="s">
        <v>6744</v>
      </c>
      <c r="F3614" s="16">
        <v>65898774</v>
      </c>
      <c r="G3614" s="16" t="s">
        <v>6745</v>
      </c>
      <c r="H3614" s="17">
        <v>144</v>
      </c>
      <c r="I3614" s="102">
        <v>2</v>
      </c>
      <c r="J3614" s="121"/>
    </row>
    <row r="3615" spans="1:10" ht="13.2">
      <c r="A3615" s="16" t="s">
        <v>1963</v>
      </c>
      <c r="B3615" s="16">
        <v>22192252</v>
      </c>
      <c r="C3615" s="16">
        <v>452673</v>
      </c>
      <c r="D3615" s="19">
        <v>44409</v>
      </c>
      <c r="E3615" s="16" t="s">
        <v>6746</v>
      </c>
      <c r="F3615" s="16">
        <v>36029751</v>
      </c>
      <c r="G3615" s="16" t="s">
        <v>6724</v>
      </c>
      <c r="H3615" s="17">
        <v>15</v>
      </c>
      <c r="I3615" s="102">
        <v>2</v>
      </c>
      <c r="J3615" s="121"/>
    </row>
    <row r="3616" spans="1:10" ht="20.399999999999999">
      <c r="A3616" s="16" t="s">
        <v>1963</v>
      </c>
      <c r="B3616" s="16">
        <v>22192252</v>
      </c>
      <c r="C3616" s="16">
        <v>4024</v>
      </c>
      <c r="D3616" s="19">
        <v>44412</v>
      </c>
      <c r="E3616" s="16" t="s">
        <v>6747</v>
      </c>
      <c r="F3616" s="16">
        <v>31673074</v>
      </c>
      <c r="G3616" s="16" t="s">
        <v>6748</v>
      </c>
      <c r="H3616" s="17">
        <v>81.3</v>
      </c>
      <c r="I3616" s="102">
        <v>2</v>
      </c>
      <c r="J3616" s="121"/>
    </row>
    <row r="3617" spans="1:10" ht="20.399999999999999">
      <c r="A3617" s="16" t="s">
        <v>1963</v>
      </c>
      <c r="B3617" s="16">
        <v>22192252</v>
      </c>
      <c r="C3617" s="16">
        <v>1225</v>
      </c>
      <c r="D3617" s="19">
        <v>44413</v>
      </c>
      <c r="E3617" s="16" t="s">
        <v>6749</v>
      </c>
      <c r="F3617" s="16">
        <v>36746550</v>
      </c>
      <c r="G3617" s="16" t="s">
        <v>6737</v>
      </c>
      <c r="H3617" s="17">
        <v>125</v>
      </c>
      <c r="I3617" s="102">
        <v>2</v>
      </c>
      <c r="J3617" s="121"/>
    </row>
    <row r="3618" spans="1:10" ht="13.2">
      <c r="A3618" s="16" t="s">
        <v>1963</v>
      </c>
      <c r="B3618" s="16">
        <v>22192252</v>
      </c>
      <c r="C3618" s="16">
        <v>453027</v>
      </c>
      <c r="D3618" s="19">
        <v>44413</v>
      </c>
      <c r="E3618" s="16" t="s">
        <v>6750</v>
      </c>
      <c r="F3618" s="16">
        <v>36029751</v>
      </c>
      <c r="G3618" s="16" t="s">
        <v>6724</v>
      </c>
      <c r="H3618" s="17">
        <v>10</v>
      </c>
      <c r="I3618" s="102">
        <v>2</v>
      </c>
      <c r="J3618" s="121"/>
    </row>
    <row r="3619" spans="1:10" ht="20.399999999999999">
      <c r="A3619" s="16" t="s">
        <v>1963</v>
      </c>
      <c r="B3619" s="16">
        <v>22192252</v>
      </c>
      <c r="C3619" s="16">
        <v>0</v>
      </c>
      <c r="D3619" s="19">
        <v>44418</v>
      </c>
      <c r="E3619" s="16" t="s">
        <v>6751</v>
      </c>
      <c r="F3619" s="16">
        <v>35658789</v>
      </c>
      <c r="G3619" s="16" t="s">
        <v>6752</v>
      </c>
      <c r="H3619" s="17">
        <v>44</v>
      </c>
      <c r="I3619" s="102">
        <v>2</v>
      </c>
      <c r="J3619" s="121"/>
    </row>
    <row r="3620" spans="1:10" ht="13.2">
      <c r="A3620" s="16" t="s">
        <v>1963</v>
      </c>
      <c r="B3620" s="16">
        <v>22192252</v>
      </c>
      <c r="C3620" s="16">
        <v>61392</v>
      </c>
      <c r="D3620" s="19">
        <v>44430</v>
      </c>
      <c r="E3620" s="16" t="s">
        <v>5518</v>
      </c>
      <c r="F3620" s="16">
        <v>36029751</v>
      </c>
      <c r="G3620" s="16" t="s">
        <v>6753</v>
      </c>
      <c r="H3620" s="17">
        <v>26</v>
      </c>
      <c r="I3620" s="102">
        <v>2</v>
      </c>
      <c r="J3620" s="121"/>
    </row>
    <row r="3621" spans="1:10" ht="20.399999999999999">
      <c r="A3621" s="16" t="s">
        <v>1963</v>
      </c>
      <c r="B3621" s="16">
        <v>22192252</v>
      </c>
      <c r="C3621" s="16">
        <v>0</v>
      </c>
      <c r="D3621" s="19">
        <v>44431</v>
      </c>
      <c r="E3621" s="16" t="s">
        <v>6754</v>
      </c>
      <c r="F3621" s="16">
        <v>892076</v>
      </c>
      <c r="G3621" s="16" t="s">
        <v>6018</v>
      </c>
      <c r="H3621" s="17">
        <v>25</v>
      </c>
      <c r="I3621" s="102">
        <v>2</v>
      </c>
      <c r="J3621" s="121"/>
    </row>
    <row r="3622" spans="1:10" ht="20.399999999999999">
      <c r="A3622" s="16" t="s">
        <v>1963</v>
      </c>
      <c r="B3622" s="16">
        <v>22192252</v>
      </c>
      <c r="C3622" s="16">
        <v>0</v>
      </c>
      <c r="D3622" s="19">
        <v>44438</v>
      </c>
      <c r="E3622" s="16" t="s">
        <v>6755</v>
      </c>
      <c r="F3622" s="16">
        <v>892076</v>
      </c>
      <c r="G3622" s="16" t="s">
        <v>6018</v>
      </c>
      <c r="H3622" s="17">
        <v>45</v>
      </c>
      <c r="I3622" s="102">
        <v>2</v>
      </c>
      <c r="J3622" s="121"/>
    </row>
    <row r="3623" spans="1:10" ht="20.399999999999999">
      <c r="A3623" s="16" t="s">
        <v>1963</v>
      </c>
      <c r="B3623" s="16">
        <v>22192252</v>
      </c>
      <c r="C3623" s="16">
        <v>1430</v>
      </c>
      <c r="D3623" s="19">
        <v>44439</v>
      </c>
      <c r="E3623" s="16" t="s">
        <v>6756</v>
      </c>
      <c r="F3623" s="16">
        <v>36746550</v>
      </c>
      <c r="G3623" s="16" t="s">
        <v>6737</v>
      </c>
      <c r="H3623" s="17">
        <v>70</v>
      </c>
      <c r="I3623" s="102">
        <v>2</v>
      </c>
      <c r="J3623" s="121"/>
    </row>
    <row r="3624" spans="1:10" ht="13.2">
      <c r="A3624" s="16" t="s">
        <v>1963</v>
      </c>
      <c r="B3624" s="16">
        <v>22192252</v>
      </c>
      <c r="C3624" s="16">
        <v>61723</v>
      </c>
      <c r="D3624" s="19">
        <v>44440</v>
      </c>
      <c r="E3624" s="16" t="s">
        <v>5518</v>
      </c>
      <c r="F3624" s="16">
        <v>36029751</v>
      </c>
      <c r="G3624" s="16" t="s">
        <v>6753</v>
      </c>
      <c r="H3624" s="17">
        <v>19</v>
      </c>
      <c r="I3624" s="102">
        <v>2</v>
      </c>
      <c r="J3624" s="121"/>
    </row>
    <row r="3625" spans="1:10" ht="20.399999999999999">
      <c r="A3625" s="16" t="s">
        <v>1963</v>
      </c>
      <c r="B3625" s="16">
        <v>22192252</v>
      </c>
      <c r="C3625" s="16">
        <v>0</v>
      </c>
      <c r="D3625" s="19">
        <v>44443</v>
      </c>
      <c r="E3625" s="16" t="s">
        <v>6757</v>
      </c>
      <c r="F3625" s="16">
        <v>42273757</v>
      </c>
      <c r="G3625" s="16" t="s">
        <v>6758</v>
      </c>
      <c r="H3625" s="17">
        <v>20</v>
      </c>
      <c r="I3625" s="102">
        <v>2</v>
      </c>
      <c r="J3625" s="121"/>
    </row>
    <row r="3626" spans="1:10" ht="20.399999999999999">
      <c r="A3626" s="16" t="s">
        <v>1963</v>
      </c>
      <c r="B3626" s="16">
        <v>22192252</v>
      </c>
      <c r="C3626" s="16">
        <v>17</v>
      </c>
      <c r="D3626" s="19">
        <v>44457</v>
      </c>
      <c r="E3626" s="16" t="s">
        <v>6759</v>
      </c>
      <c r="F3626" s="16">
        <v>31941346</v>
      </c>
      <c r="G3626" s="16" t="s">
        <v>6760</v>
      </c>
      <c r="H3626" s="17">
        <v>15</v>
      </c>
      <c r="I3626" s="102">
        <v>2</v>
      </c>
      <c r="J3626" s="121"/>
    </row>
    <row r="3627" spans="1:10" ht="13.2">
      <c r="A3627" s="16" t="s">
        <v>1963</v>
      </c>
      <c r="B3627" s="16">
        <v>22192252</v>
      </c>
      <c r="C3627" s="16">
        <v>1222</v>
      </c>
      <c r="D3627" s="19">
        <v>44468</v>
      </c>
      <c r="E3627" s="16" t="s">
        <v>6761</v>
      </c>
      <c r="F3627" s="16">
        <v>35805081</v>
      </c>
      <c r="G3627" s="16" t="s">
        <v>6762</v>
      </c>
      <c r="H3627" s="17">
        <v>100</v>
      </c>
      <c r="I3627" s="102">
        <v>2</v>
      </c>
      <c r="J3627" s="121"/>
    </row>
    <row r="3628" spans="1:10" ht="13.2">
      <c r="A3628" s="16" t="s">
        <v>1963</v>
      </c>
      <c r="B3628" s="16">
        <v>22192252</v>
      </c>
      <c r="C3628" s="16">
        <v>457955</v>
      </c>
      <c r="D3628" s="19">
        <v>44469</v>
      </c>
      <c r="E3628" s="16" t="s">
        <v>6746</v>
      </c>
      <c r="F3628" s="16">
        <v>36029751</v>
      </c>
      <c r="G3628" s="16" t="s">
        <v>6753</v>
      </c>
      <c r="H3628" s="17">
        <v>20</v>
      </c>
      <c r="I3628" s="102">
        <v>2</v>
      </c>
      <c r="J3628" s="121"/>
    </row>
    <row r="3629" spans="1:10" ht="20.399999999999999">
      <c r="A3629" s="16" t="s">
        <v>1963</v>
      </c>
      <c r="B3629" s="16">
        <v>22192252</v>
      </c>
      <c r="C3629" s="16">
        <v>2021016</v>
      </c>
      <c r="D3629" s="19">
        <v>44469</v>
      </c>
      <c r="E3629" s="16" t="s">
        <v>6763</v>
      </c>
      <c r="F3629" s="16">
        <v>44340354</v>
      </c>
      <c r="G3629" s="16" t="s">
        <v>6764</v>
      </c>
      <c r="H3629" s="17">
        <f>200-0.5</f>
        <v>199.5</v>
      </c>
      <c r="I3629" s="102">
        <v>2</v>
      </c>
      <c r="J3629" s="121"/>
    </row>
    <row r="3630" spans="1:10" ht="13.2">
      <c r="A3630" s="16" t="s">
        <v>1963</v>
      </c>
      <c r="B3630" s="16">
        <v>22192252</v>
      </c>
      <c r="C3630" s="16">
        <v>202112</v>
      </c>
      <c r="D3630" s="19">
        <v>44474</v>
      </c>
      <c r="E3630" s="16" t="s">
        <v>6765</v>
      </c>
      <c r="F3630" s="16">
        <v>37058169</v>
      </c>
      <c r="G3630" s="16" t="s">
        <v>6716</v>
      </c>
      <c r="H3630" s="17">
        <f>1500-1200.24</f>
        <v>299.76</v>
      </c>
      <c r="I3630" s="102">
        <v>2</v>
      </c>
      <c r="J3630" s="121"/>
    </row>
    <row r="3631" spans="1:10" ht="13.2">
      <c r="A3631" s="16" t="s">
        <v>1963</v>
      </c>
      <c r="B3631" s="16">
        <v>22192253</v>
      </c>
      <c r="C3631" s="16" t="s">
        <v>6766</v>
      </c>
      <c r="D3631" s="19">
        <v>44218</v>
      </c>
      <c r="E3631" s="16" t="s">
        <v>6767</v>
      </c>
      <c r="F3631" s="16">
        <v>36680397</v>
      </c>
      <c r="G3631" s="16" t="s">
        <v>4761</v>
      </c>
      <c r="H3631" s="17">
        <v>585.5</v>
      </c>
      <c r="I3631" s="102">
        <v>2</v>
      </c>
      <c r="J3631" s="121"/>
    </row>
    <row r="3632" spans="1:10" ht="13.2">
      <c r="A3632" s="16" t="s">
        <v>1963</v>
      </c>
      <c r="B3632" s="16">
        <v>22192253</v>
      </c>
      <c r="C3632" s="16" t="s">
        <v>6768</v>
      </c>
      <c r="D3632" s="19">
        <v>44286</v>
      </c>
      <c r="E3632" s="16" t="s">
        <v>6769</v>
      </c>
      <c r="F3632" s="16">
        <v>36680397</v>
      </c>
      <c r="G3632" s="16" t="s">
        <v>4761</v>
      </c>
      <c r="H3632" s="17">
        <v>476</v>
      </c>
      <c r="I3632" s="102">
        <v>2</v>
      </c>
      <c r="J3632" s="121"/>
    </row>
    <row r="3633" spans="1:10" ht="13.2">
      <c r="A3633" s="16" t="s">
        <v>1963</v>
      </c>
      <c r="B3633" s="16">
        <v>22192253</v>
      </c>
      <c r="C3633" s="16" t="s">
        <v>6770</v>
      </c>
      <c r="D3633" s="19">
        <v>44336</v>
      </c>
      <c r="E3633" s="16" t="s">
        <v>6771</v>
      </c>
      <c r="F3633" s="16">
        <v>36680397</v>
      </c>
      <c r="G3633" s="16" t="s">
        <v>4761</v>
      </c>
      <c r="H3633" s="17">
        <v>670</v>
      </c>
      <c r="I3633" s="102">
        <v>2</v>
      </c>
      <c r="J3633" s="121"/>
    </row>
    <row r="3634" spans="1:10" ht="13.2">
      <c r="A3634" s="16" t="s">
        <v>1963</v>
      </c>
      <c r="B3634" s="16">
        <v>22192253</v>
      </c>
      <c r="C3634" s="16" t="s">
        <v>6772</v>
      </c>
      <c r="D3634" s="19">
        <v>44370</v>
      </c>
      <c r="E3634" s="16" t="s">
        <v>6773</v>
      </c>
      <c r="F3634" s="16">
        <v>36680397</v>
      </c>
      <c r="G3634" s="16" t="s">
        <v>4761</v>
      </c>
      <c r="H3634" s="17">
        <v>626.5</v>
      </c>
      <c r="I3634" s="102">
        <v>2</v>
      </c>
      <c r="J3634" s="121"/>
    </row>
    <row r="3635" spans="1:10" ht="13.2">
      <c r="A3635" s="16" t="s">
        <v>1963</v>
      </c>
      <c r="B3635" s="16">
        <v>22192253</v>
      </c>
      <c r="C3635" s="16" t="s">
        <v>6774</v>
      </c>
      <c r="D3635" s="19">
        <v>44405</v>
      </c>
      <c r="E3635" s="16" t="s">
        <v>6775</v>
      </c>
      <c r="F3635" s="16">
        <v>36680397</v>
      </c>
      <c r="G3635" s="16" t="s">
        <v>4761</v>
      </c>
      <c r="H3635" s="17">
        <v>542.5</v>
      </c>
      <c r="I3635" s="102">
        <v>2</v>
      </c>
      <c r="J3635" s="121"/>
    </row>
    <row r="3636" spans="1:10" ht="13.2">
      <c r="A3636" s="16" t="s">
        <v>1963</v>
      </c>
      <c r="B3636" s="16">
        <v>22192253</v>
      </c>
      <c r="C3636" s="16" t="s">
        <v>6776</v>
      </c>
      <c r="D3636" s="19">
        <v>44470</v>
      </c>
      <c r="E3636" s="16" t="s">
        <v>6777</v>
      </c>
      <c r="F3636" s="16">
        <v>36680397</v>
      </c>
      <c r="G3636" s="16" t="s">
        <v>4761</v>
      </c>
      <c r="H3636" s="17">
        <f>659.5-560</f>
        <v>99.5</v>
      </c>
      <c r="I3636" s="102">
        <v>2</v>
      </c>
      <c r="J3636" s="121"/>
    </row>
    <row r="3637" spans="1:10" ht="13.2">
      <c r="A3637" s="16" t="s">
        <v>1963</v>
      </c>
      <c r="B3637" s="16">
        <v>22192254</v>
      </c>
      <c r="C3637" s="16">
        <v>8</v>
      </c>
      <c r="D3637" s="19">
        <v>44327</v>
      </c>
      <c r="E3637" s="16" t="s">
        <v>6778</v>
      </c>
      <c r="F3637" s="16">
        <v>36849880</v>
      </c>
      <c r="G3637" s="16" t="s">
        <v>2018</v>
      </c>
      <c r="H3637" s="17">
        <v>103</v>
      </c>
      <c r="I3637" s="102">
        <v>2</v>
      </c>
      <c r="J3637" s="121"/>
    </row>
    <row r="3638" spans="1:10" ht="13.2">
      <c r="A3638" s="16" t="s">
        <v>1963</v>
      </c>
      <c r="B3638" s="16">
        <v>22192254</v>
      </c>
      <c r="C3638" s="16">
        <v>12</v>
      </c>
      <c r="D3638" s="19">
        <v>44330</v>
      </c>
      <c r="E3638" s="16" t="s">
        <v>6779</v>
      </c>
      <c r="F3638" s="16">
        <v>36849880</v>
      </c>
      <c r="G3638" s="16" t="s">
        <v>2018</v>
      </c>
      <c r="H3638" s="17">
        <v>100</v>
      </c>
      <c r="I3638" s="102">
        <v>2</v>
      </c>
      <c r="J3638" s="121"/>
    </row>
    <row r="3639" spans="1:10" ht="20.399999999999999">
      <c r="A3639" s="16" t="s">
        <v>1963</v>
      </c>
      <c r="B3639" s="16">
        <v>22192254</v>
      </c>
      <c r="C3639" s="16">
        <v>4400041828</v>
      </c>
      <c r="D3639" s="19">
        <v>44350</v>
      </c>
      <c r="E3639" s="16" t="s">
        <v>6780</v>
      </c>
      <c r="F3639" s="16">
        <v>35956402</v>
      </c>
      <c r="G3639" s="16" t="s">
        <v>6781</v>
      </c>
      <c r="H3639" s="17">
        <v>572.99</v>
      </c>
      <c r="I3639" s="102">
        <v>2</v>
      </c>
      <c r="J3639" s="121"/>
    </row>
    <row r="3640" spans="1:10" ht="13.2">
      <c r="A3640" s="16" t="s">
        <v>1963</v>
      </c>
      <c r="B3640" s="16">
        <v>22192254</v>
      </c>
      <c r="C3640" s="16">
        <v>2</v>
      </c>
      <c r="D3640" s="19">
        <v>44379</v>
      </c>
      <c r="E3640" s="16" t="s">
        <v>6782</v>
      </c>
      <c r="F3640" s="16">
        <v>36849880</v>
      </c>
      <c r="G3640" s="16" t="s">
        <v>2018</v>
      </c>
      <c r="H3640" s="17">
        <v>6.9</v>
      </c>
      <c r="I3640" s="102">
        <v>2</v>
      </c>
      <c r="J3640" s="121"/>
    </row>
    <row r="3641" spans="1:10" ht="13.2">
      <c r="A3641" s="16" t="s">
        <v>1963</v>
      </c>
      <c r="B3641" s="16">
        <v>22192254</v>
      </c>
      <c r="C3641" s="16">
        <v>22</v>
      </c>
      <c r="D3641" s="19">
        <v>44386</v>
      </c>
      <c r="E3641" s="16" t="s">
        <v>6783</v>
      </c>
      <c r="F3641" s="16">
        <v>46859438</v>
      </c>
      <c r="G3641" s="16" t="s">
        <v>6784</v>
      </c>
      <c r="H3641" s="17">
        <v>240</v>
      </c>
      <c r="I3641" s="102">
        <v>2</v>
      </c>
      <c r="J3641" s="121"/>
    </row>
    <row r="3642" spans="1:10" ht="13.2">
      <c r="A3642" s="16" t="s">
        <v>1963</v>
      </c>
      <c r="B3642" s="16">
        <v>22192254</v>
      </c>
      <c r="C3642" s="16">
        <v>43</v>
      </c>
      <c r="D3642" s="19">
        <v>44425</v>
      </c>
      <c r="E3642" s="16" t="s">
        <v>6783</v>
      </c>
      <c r="F3642" s="16">
        <v>46859438</v>
      </c>
      <c r="G3642" s="16" t="s">
        <v>6784</v>
      </c>
      <c r="H3642" s="17">
        <v>240</v>
      </c>
      <c r="I3642" s="102">
        <v>2</v>
      </c>
      <c r="J3642" s="121"/>
    </row>
    <row r="3643" spans="1:10" ht="13.2">
      <c r="A3643" s="16" t="s">
        <v>1963</v>
      </c>
      <c r="B3643" s="16">
        <v>22192254</v>
      </c>
      <c r="C3643" s="16">
        <v>30</v>
      </c>
      <c r="D3643" s="19">
        <v>44433</v>
      </c>
      <c r="E3643" s="16" t="s">
        <v>6785</v>
      </c>
      <c r="F3643" s="16">
        <v>36849880</v>
      </c>
      <c r="G3643" s="16" t="s">
        <v>2018</v>
      </c>
      <c r="H3643" s="17">
        <v>368.64</v>
      </c>
      <c r="I3643" s="102">
        <v>2</v>
      </c>
      <c r="J3643" s="121"/>
    </row>
    <row r="3644" spans="1:10" ht="13.2">
      <c r="A3644" s="16" t="s">
        <v>1963</v>
      </c>
      <c r="B3644" s="16">
        <v>22192254</v>
      </c>
      <c r="C3644" s="16">
        <v>39</v>
      </c>
      <c r="D3644" s="19">
        <v>44462</v>
      </c>
      <c r="E3644" s="16" t="s">
        <v>6783</v>
      </c>
      <c r="F3644" s="16">
        <v>46859438</v>
      </c>
      <c r="G3644" s="16" t="s">
        <v>6784</v>
      </c>
      <c r="H3644" s="17">
        <v>240</v>
      </c>
      <c r="I3644" s="102">
        <v>2</v>
      </c>
      <c r="J3644" s="121"/>
    </row>
    <row r="3645" spans="1:10" ht="13.2">
      <c r="A3645" s="16" t="s">
        <v>1963</v>
      </c>
      <c r="B3645" s="16">
        <v>22192254</v>
      </c>
      <c r="C3645" s="16">
        <v>2545</v>
      </c>
      <c r="D3645" s="19">
        <v>44463</v>
      </c>
      <c r="E3645" s="16" t="s">
        <v>6786</v>
      </c>
      <c r="F3645" s="16">
        <v>44156979</v>
      </c>
      <c r="G3645" s="16" t="s">
        <v>6787</v>
      </c>
      <c r="H3645" s="17">
        <v>22.35</v>
      </c>
      <c r="I3645" s="102">
        <v>2</v>
      </c>
      <c r="J3645" s="121"/>
    </row>
    <row r="3646" spans="1:10" ht="13.2">
      <c r="A3646" s="16" t="s">
        <v>1963</v>
      </c>
      <c r="B3646" s="16">
        <v>22192254</v>
      </c>
      <c r="C3646" s="16">
        <v>0</v>
      </c>
      <c r="D3646" s="19">
        <v>44467</v>
      </c>
      <c r="E3646" s="16" t="s">
        <v>6788</v>
      </c>
      <c r="F3646" s="16">
        <v>205061</v>
      </c>
      <c r="G3646" s="16" t="s">
        <v>6789</v>
      </c>
      <c r="H3646" s="17">
        <v>45</v>
      </c>
      <c r="I3646" s="102">
        <v>2</v>
      </c>
      <c r="J3646" s="121"/>
    </row>
    <row r="3647" spans="1:10" ht="13.2">
      <c r="A3647" s="16" t="s">
        <v>1963</v>
      </c>
      <c r="B3647" s="16">
        <v>22192254</v>
      </c>
      <c r="C3647" s="16">
        <v>10</v>
      </c>
      <c r="D3647" s="19">
        <v>44471</v>
      </c>
      <c r="E3647" s="16" t="s">
        <v>4163</v>
      </c>
      <c r="F3647" s="16">
        <v>46914226</v>
      </c>
      <c r="G3647" s="16" t="s">
        <v>6790</v>
      </c>
      <c r="H3647" s="17">
        <v>18</v>
      </c>
      <c r="I3647" s="102">
        <v>2</v>
      </c>
      <c r="J3647" s="121"/>
    </row>
    <row r="3648" spans="1:10" ht="13.2">
      <c r="A3648" s="16" t="s">
        <v>1963</v>
      </c>
      <c r="B3648" s="16">
        <v>22192254</v>
      </c>
      <c r="C3648" s="16">
        <v>1091</v>
      </c>
      <c r="D3648" s="19">
        <v>44480</v>
      </c>
      <c r="E3648" s="16" t="s">
        <v>6791</v>
      </c>
      <c r="F3648" s="16">
        <v>44156979</v>
      </c>
      <c r="G3648" s="16" t="s">
        <v>6787</v>
      </c>
      <c r="H3648" s="17">
        <v>29.8</v>
      </c>
      <c r="I3648" s="102">
        <v>2</v>
      </c>
      <c r="J3648" s="121"/>
    </row>
    <row r="3649" spans="1:10" ht="13.2">
      <c r="A3649" s="16" t="s">
        <v>1963</v>
      </c>
      <c r="B3649" s="16">
        <v>22192254</v>
      </c>
      <c r="C3649" s="16">
        <v>23</v>
      </c>
      <c r="D3649" s="19">
        <v>44481</v>
      </c>
      <c r="E3649" s="16" t="s">
        <v>6792</v>
      </c>
      <c r="F3649" s="16">
        <v>46859438</v>
      </c>
      <c r="G3649" s="16" t="s">
        <v>6784</v>
      </c>
      <c r="H3649" s="17">
        <v>5</v>
      </c>
      <c r="I3649" s="102">
        <v>2</v>
      </c>
      <c r="J3649" s="121"/>
    </row>
    <row r="3650" spans="1:10" ht="13.2">
      <c r="A3650" s="16" t="s">
        <v>1963</v>
      </c>
      <c r="B3650" s="16">
        <v>22192254</v>
      </c>
      <c r="C3650" s="16">
        <v>29</v>
      </c>
      <c r="D3650" s="19">
        <v>44483</v>
      </c>
      <c r="E3650" s="16" t="s">
        <v>6792</v>
      </c>
      <c r="F3650" s="16">
        <v>46859438</v>
      </c>
      <c r="G3650" s="16" t="s">
        <v>6784</v>
      </c>
      <c r="H3650" s="17">
        <v>9</v>
      </c>
      <c r="I3650" s="102">
        <v>2</v>
      </c>
      <c r="J3650" s="121"/>
    </row>
    <row r="3651" spans="1:10" ht="20.399999999999999">
      <c r="A3651" s="16" t="s">
        <v>1963</v>
      </c>
      <c r="B3651" s="16">
        <v>22192254</v>
      </c>
      <c r="C3651" s="16">
        <v>4400043542</v>
      </c>
      <c r="D3651" s="19">
        <v>44494</v>
      </c>
      <c r="E3651" s="16" t="s">
        <v>6793</v>
      </c>
      <c r="F3651" s="16">
        <v>35956402</v>
      </c>
      <c r="G3651" s="16" t="s">
        <v>5548</v>
      </c>
      <c r="H3651" s="17">
        <v>656.33</v>
      </c>
      <c r="I3651" s="102">
        <v>2</v>
      </c>
      <c r="J3651" s="121"/>
    </row>
    <row r="3652" spans="1:10" ht="13.2">
      <c r="A3652" s="16" t="s">
        <v>1963</v>
      </c>
      <c r="B3652" s="16">
        <v>22192254</v>
      </c>
      <c r="C3652" s="16">
        <v>127</v>
      </c>
      <c r="D3652" s="19">
        <v>44497</v>
      </c>
      <c r="E3652" s="16" t="s">
        <v>6794</v>
      </c>
      <c r="F3652" s="16">
        <v>35591099</v>
      </c>
      <c r="G3652" s="16" t="s">
        <v>2519</v>
      </c>
      <c r="H3652" s="17">
        <f>350-7.01</f>
        <v>342.99</v>
      </c>
      <c r="I3652" s="102">
        <v>2</v>
      </c>
      <c r="J3652" s="121"/>
    </row>
    <row r="3653" spans="1:10" ht="13.2">
      <c r="A3653" s="16" t="s">
        <v>1963</v>
      </c>
      <c r="B3653" s="16">
        <v>22192255</v>
      </c>
      <c r="C3653" s="16">
        <v>6104369420</v>
      </c>
      <c r="D3653" s="19">
        <v>44319</v>
      </c>
      <c r="E3653" s="16" t="s">
        <v>6795</v>
      </c>
      <c r="F3653" s="16">
        <v>31383408</v>
      </c>
      <c r="G3653" s="16" t="s">
        <v>6796</v>
      </c>
      <c r="H3653" s="17">
        <v>59</v>
      </c>
      <c r="I3653" s="102">
        <v>2</v>
      </c>
      <c r="J3653" s="121"/>
    </row>
    <row r="3654" spans="1:10" ht="13.2">
      <c r="A3654" s="16" t="s">
        <v>1963</v>
      </c>
      <c r="B3654" s="16">
        <v>22192255</v>
      </c>
      <c r="C3654" s="16">
        <v>10052021</v>
      </c>
      <c r="D3654" s="19">
        <v>44323</v>
      </c>
      <c r="E3654" s="16" t="s">
        <v>6797</v>
      </c>
      <c r="F3654" s="16">
        <v>47317230</v>
      </c>
      <c r="G3654" s="16" t="s">
        <v>6798</v>
      </c>
      <c r="H3654" s="17">
        <v>1600</v>
      </c>
      <c r="I3654" s="102">
        <v>2</v>
      </c>
      <c r="J3654" s="121"/>
    </row>
    <row r="3655" spans="1:10" ht="13.2">
      <c r="A3655" s="16" t="s">
        <v>1963</v>
      </c>
      <c r="B3655" s="16">
        <v>22192255</v>
      </c>
      <c r="C3655" s="16">
        <v>20210100</v>
      </c>
      <c r="D3655" s="19">
        <v>44322</v>
      </c>
      <c r="E3655" s="16" t="s">
        <v>6799</v>
      </c>
      <c r="F3655" s="16">
        <v>50292706</v>
      </c>
      <c r="G3655" s="16" t="s">
        <v>6800</v>
      </c>
      <c r="H3655" s="17">
        <v>140</v>
      </c>
      <c r="I3655" s="102">
        <v>2</v>
      </c>
      <c r="J3655" s="121"/>
    </row>
    <row r="3656" spans="1:10" ht="13.2">
      <c r="A3656" s="16" t="s">
        <v>1963</v>
      </c>
      <c r="B3656" s="16">
        <v>22192255</v>
      </c>
      <c r="C3656" s="16">
        <v>107</v>
      </c>
      <c r="D3656" s="19">
        <v>44361</v>
      </c>
      <c r="E3656" s="16" t="s">
        <v>6801</v>
      </c>
      <c r="F3656" s="16">
        <v>36746550</v>
      </c>
      <c r="G3656" s="16" t="s">
        <v>6802</v>
      </c>
      <c r="H3656" s="17">
        <v>110</v>
      </c>
      <c r="I3656" s="102">
        <v>2</v>
      </c>
      <c r="J3656" s="121"/>
    </row>
    <row r="3657" spans="1:10" ht="20.399999999999999">
      <c r="A3657" s="16" t="s">
        <v>1963</v>
      </c>
      <c r="B3657" s="16">
        <v>22192255</v>
      </c>
      <c r="C3657" s="16">
        <v>850</v>
      </c>
      <c r="D3657" s="19">
        <v>44361</v>
      </c>
      <c r="E3657" s="16" t="s">
        <v>6803</v>
      </c>
      <c r="F3657" s="16">
        <v>31734910</v>
      </c>
      <c r="G3657" s="16" t="s">
        <v>6804</v>
      </c>
      <c r="H3657" s="17">
        <v>124.4</v>
      </c>
      <c r="I3657" s="102">
        <v>2</v>
      </c>
      <c r="J3657" s="121"/>
    </row>
    <row r="3658" spans="1:10" ht="13.2">
      <c r="A3658" s="16" t="s">
        <v>1963</v>
      </c>
      <c r="B3658" s="16">
        <v>22192255</v>
      </c>
      <c r="C3658" s="16">
        <v>1002</v>
      </c>
      <c r="D3658" s="19">
        <v>44383</v>
      </c>
      <c r="E3658" s="16" t="s">
        <v>6805</v>
      </c>
      <c r="F3658" s="16">
        <v>36746550</v>
      </c>
      <c r="G3658" s="16" t="s">
        <v>6802</v>
      </c>
      <c r="H3658" s="17">
        <v>45</v>
      </c>
      <c r="I3658" s="102">
        <v>2</v>
      </c>
      <c r="J3658" s="121"/>
    </row>
    <row r="3659" spans="1:10" ht="13.2">
      <c r="A3659" s="16" t="s">
        <v>1963</v>
      </c>
      <c r="B3659" s="16">
        <v>22192255</v>
      </c>
      <c r="C3659" s="16">
        <v>20210188</v>
      </c>
      <c r="D3659" s="19">
        <v>44384</v>
      </c>
      <c r="E3659" s="16" t="s">
        <v>6806</v>
      </c>
      <c r="F3659" s="16">
        <v>50292706</v>
      </c>
      <c r="G3659" s="16" t="s">
        <v>6807</v>
      </c>
      <c r="H3659" s="17">
        <v>70</v>
      </c>
      <c r="I3659" s="102">
        <v>2</v>
      </c>
      <c r="J3659" s="121"/>
    </row>
    <row r="3660" spans="1:10" ht="13.2">
      <c r="A3660" s="16" t="s">
        <v>1963</v>
      </c>
      <c r="B3660" s="16">
        <v>22192255</v>
      </c>
      <c r="C3660" s="16">
        <v>10112021</v>
      </c>
      <c r="D3660" s="19">
        <v>44391</v>
      </c>
      <c r="E3660" s="16" t="s">
        <v>6808</v>
      </c>
      <c r="F3660" s="16">
        <v>47317230</v>
      </c>
      <c r="G3660" s="16" t="s">
        <v>6809</v>
      </c>
      <c r="H3660" s="17">
        <v>112</v>
      </c>
      <c r="I3660" s="102">
        <v>2</v>
      </c>
      <c r="J3660" s="121"/>
    </row>
    <row r="3661" spans="1:10" ht="13.2">
      <c r="A3661" s="16" t="s">
        <v>1963</v>
      </c>
      <c r="B3661" s="16">
        <v>22192255</v>
      </c>
      <c r="C3661" s="16">
        <v>20210003</v>
      </c>
      <c r="D3661" s="19">
        <v>44385</v>
      </c>
      <c r="E3661" s="16" t="s">
        <v>6601</v>
      </c>
      <c r="F3661" s="16">
        <v>53117531</v>
      </c>
      <c r="G3661" s="16" t="s">
        <v>6810</v>
      </c>
      <c r="H3661" s="17">
        <v>147</v>
      </c>
      <c r="I3661" s="102">
        <v>2</v>
      </c>
      <c r="J3661" s="121"/>
    </row>
    <row r="3662" spans="1:10" ht="13.2">
      <c r="A3662" s="16" t="s">
        <v>1963</v>
      </c>
      <c r="B3662" s="16">
        <v>22192255</v>
      </c>
      <c r="C3662" s="16"/>
      <c r="D3662" s="19"/>
      <c r="E3662" s="16"/>
      <c r="F3662" s="16"/>
      <c r="G3662" s="16"/>
      <c r="H3662" s="17"/>
      <c r="I3662" s="102">
        <v>2</v>
      </c>
      <c r="J3662" s="121"/>
    </row>
    <row r="3663" spans="1:10" ht="13.2">
      <c r="A3663" s="16" t="s">
        <v>1963</v>
      </c>
      <c r="B3663" s="16">
        <v>22192255</v>
      </c>
      <c r="C3663" s="16">
        <v>1387</v>
      </c>
      <c r="D3663" s="19">
        <v>44389</v>
      </c>
      <c r="E3663" s="16" t="s">
        <v>6811</v>
      </c>
      <c r="F3663" s="16">
        <v>52955702</v>
      </c>
      <c r="G3663" s="16" t="s">
        <v>6812</v>
      </c>
      <c r="H3663" s="17">
        <v>13.99</v>
      </c>
      <c r="I3663" s="102">
        <v>2</v>
      </c>
      <c r="J3663" s="121"/>
    </row>
    <row r="3664" spans="1:10" ht="13.2">
      <c r="A3664" s="16" t="s">
        <v>1963</v>
      </c>
      <c r="B3664" s="16">
        <v>22192255</v>
      </c>
      <c r="C3664" s="16">
        <v>0</v>
      </c>
      <c r="D3664" s="19">
        <v>44389</v>
      </c>
      <c r="E3664" s="16" t="s">
        <v>6813</v>
      </c>
      <c r="F3664" s="16">
        <v>14222990</v>
      </c>
      <c r="G3664" s="16" t="s">
        <v>6814</v>
      </c>
      <c r="H3664" s="17">
        <v>20</v>
      </c>
      <c r="I3664" s="102">
        <v>2</v>
      </c>
      <c r="J3664" s="121"/>
    </row>
    <row r="3665" spans="1:10" ht="13.2">
      <c r="A3665" s="16" t="s">
        <v>1963</v>
      </c>
      <c r="B3665" s="16">
        <v>22192255</v>
      </c>
      <c r="C3665" s="16">
        <v>0</v>
      </c>
      <c r="D3665" s="19">
        <v>44395</v>
      </c>
      <c r="E3665" s="16" t="s">
        <v>6815</v>
      </c>
      <c r="F3665" s="16">
        <v>30797047</v>
      </c>
      <c r="G3665" s="16" t="s">
        <v>6816</v>
      </c>
      <c r="H3665" s="17">
        <v>20</v>
      </c>
      <c r="I3665" s="102">
        <v>2</v>
      </c>
      <c r="J3665" s="121"/>
    </row>
    <row r="3666" spans="1:10" ht="13.2">
      <c r="A3666" s="16" t="s">
        <v>1963</v>
      </c>
      <c r="B3666" s="16">
        <v>22192255</v>
      </c>
      <c r="C3666" s="16">
        <v>0</v>
      </c>
      <c r="D3666" s="19">
        <v>44400</v>
      </c>
      <c r="E3666" s="16" t="s">
        <v>6817</v>
      </c>
      <c r="F3666" s="16">
        <v>37988948</v>
      </c>
      <c r="G3666" s="16" t="s">
        <v>6818</v>
      </c>
      <c r="H3666" s="17">
        <v>20</v>
      </c>
      <c r="I3666" s="102">
        <v>2</v>
      </c>
      <c r="J3666" s="121"/>
    </row>
    <row r="3667" spans="1:10" ht="13.2">
      <c r="A3667" s="16" t="s">
        <v>1963</v>
      </c>
      <c r="B3667" s="16">
        <v>22192255</v>
      </c>
      <c r="C3667" s="16">
        <v>65</v>
      </c>
      <c r="D3667" s="19">
        <v>44407</v>
      </c>
      <c r="E3667" s="16" t="s">
        <v>5170</v>
      </c>
      <c r="F3667" s="16">
        <v>50022288</v>
      </c>
      <c r="G3667" s="16" t="s">
        <v>2328</v>
      </c>
      <c r="H3667" s="17">
        <v>35</v>
      </c>
      <c r="I3667" s="102">
        <v>2</v>
      </c>
      <c r="J3667" s="121"/>
    </row>
    <row r="3668" spans="1:10" ht="20.399999999999999">
      <c r="A3668" s="16" t="s">
        <v>1963</v>
      </c>
      <c r="B3668" s="16">
        <v>22192255</v>
      </c>
      <c r="C3668" s="16" t="s">
        <v>6819</v>
      </c>
      <c r="D3668" s="19">
        <v>44399</v>
      </c>
      <c r="E3668" s="16" t="s">
        <v>6820</v>
      </c>
      <c r="F3668" s="16">
        <v>30848521</v>
      </c>
      <c r="G3668" s="16" t="s">
        <v>6821</v>
      </c>
      <c r="H3668" s="17">
        <v>12</v>
      </c>
      <c r="I3668" s="102">
        <v>2</v>
      </c>
      <c r="J3668" s="121"/>
    </row>
    <row r="3669" spans="1:10" ht="13.2">
      <c r="A3669" s="16" t="s">
        <v>1963</v>
      </c>
      <c r="B3669" s="16">
        <v>22192255</v>
      </c>
      <c r="C3669" s="16">
        <v>0</v>
      </c>
      <c r="D3669" s="19">
        <v>44383</v>
      </c>
      <c r="E3669" s="16" t="s">
        <v>6822</v>
      </c>
      <c r="F3669" s="16">
        <v>35848051</v>
      </c>
      <c r="G3669" s="16" t="s">
        <v>6823</v>
      </c>
      <c r="H3669" s="17">
        <v>165</v>
      </c>
      <c r="I3669" s="102">
        <v>2</v>
      </c>
      <c r="J3669" s="121"/>
    </row>
    <row r="3670" spans="1:10" ht="13.2">
      <c r="A3670" s="16" t="s">
        <v>1963</v>
      </c>
      <c r="B3670" s="16">
        <v>22192255</v>
      </c>
      <c r="C3670" s="16">
        <v>0</v>
      </c>
      <c r="D3670" s="19">
        <v>44409</v>
      </c>
      <c r="E3670" s="16" t="s">
        <v>6824</v>
      </c>
      <c r="F3670" s="16">
        <v>35848051</v>
      </c>
      <c r="G3670" s="16" t="s">
        <v>6823</v>
      </c>
      <c r="H3670" s="17">
        <v>165</v>
      </c>
      <c r="I3670" s="102">
        <v>2</v>
      </c>
      <c r="J3670" s="121"/>
    </row>
    <row r="3671" spans="1:10" ht="20.399999999999999">
      <c r="A3671" s="16" t="s">
        <v>1963</v>
      </c>
      <c r="B3671" s="16">
        <v>22192255</v>
      </c>
      <c r="C3671" s="16">
        <v>0</v>
      </c>
      <c r="D3671" s="19">
        <v>44404</v>
      </c>
      <c r="E3671" s="16" t="s">
        <v>6825</v>
      </c>
      <c r="F3671" s="16">
        <v>47618302</v>
      </c>
      <c r="G3671" s="16" t="s">
        <v>6826</v>
      </c>
      <c r="H3671" s="17">
        <f>147.96-6.35</f>
        <v>141.61000000000001</v>
      </c>
      <c r="I3671" s="102">
        <v>2</v>
      </c>
      <c r="J3671" s="121"/>
    </row>
    <row r="3672" spans="1:10" ht="13.2">
      <c r="A3672" s="16" t="s">
        <v>1963</v>
      </c>
      <c r="B3672" s="16">
        <v>22192256</v>
      </c>
      <c r="C3672" s="16">
        <v>20210109</v>
      </c>
      <c r="D3672" s="19">
        <v>44260</v>
      </c>
      <c r="E3672" s="16" t="s">
        <v>6827</v>
      </c>
      <c r="F3672" s="16">
        <v>42173060</v>
      </c>
      <c r="G3672" s="16" t="s">
        <v>2326</v>
      </c>
      <c r="H3672" s="17">
        <v>1500</v>
      </c>
      <c r="I3672" s="102">
        <v>2</v>
      </c>
      <c r="J3672" s="121"/>
    </row>
    <row r="3673" spans="1:10" ht="13.2">
      <c r="A3673" s="16" t="s">
        <v>1963</v>
      </c>
      <c r="B3673" s="16">
        <v>22192256</v>
      </c>
      <c r="C3673" s="16">
        <v>2021012</v>
      </c>
      <c r="D3673" s="19">
        <v>44481</v>
      </c>
      <c r="E3673" s="16" t="s">
        <v>6828</v>
      </c>
      <c r="F3673" s="16">
        <v>42173060</v>
      </c>
      <c r="G3673" s="16" t="s">
        <v>6829</v>
      </c>
      <c r="H3673" s="17">
        <f>7000-5500</f>
        <v>1500</v>
      </c>
      <c r="I3673" s="102">
        <v>2</v>
      </c>
      <c r="J3673" s="121"/>
    </row>
    <row r="3674" spans="1:10" ht="20.399999999999999">
      <c r="A3674" s="16" t="s">
        <v>1963</v>
      </c>
      <c r="B3674" s="16">
        <v>22192257</v>
      </c>
      <c r="C3674" s="16">
        <v>11462</v>
      </c>
      <c r="D3674" s="19">
        <v>44271</v>
      </c>
      <c r="E3674" s="16" t="s">
        <v>6830</v>
      </c>
      <c r="F3674" s="16">
        <v>0</v>
      </c>
      <c r="G3674" s="16" t="s">
        <v>6831</v>
      </c>
      <c r="H3674" s="17">
        <f>4497-1497</f>
        <v>3000</v>
      </c>
      <c r="I3674" s="102">
        <v>2</v>
      </c>
      <c r="J3674" s="121"/>
    </row>
    <row r="3675" spans="1:10" ht="20.399999999999999">
      <c r="A3675" s="16" t="s">
        <v>1963</v>
      </c>
      <c r="B3675" s="16">
        <v>22192258</v>
      </c>
      <c r="C3675" s="16">
        <v>10551</v>
      </c>
      <c r="D3675" s="19">
        <v>44200</v>
      </c>
      <c r="E3675" s="16" t="s">
        <v>6832</v>
      </c>
      <c r="F3675" s="16" t="s">
        <v>6833</v>
      </c>
      <c r="G3675" s="16" t="s">
        <v>6834</v>
      </c>
      <c r="H3675" s="17">
        <v>2040</v>
      </c>
      <c r="I3675" s="102">
        <v>2</v>
      </c>
      <c r="J3675" s="121"/>
    </row>
    <row r="3676" spans="1:10" ht="20.399999999999999">
      <c r="A3676" s="16" t="s">
        <v>1963</v>
      </c>
      <c r="B3676" s="16">
        <v>22192258</v>
      </c>
      <c r="C3676" s="16">
        <v>2692022557</v>
      </c>
      <c r="D3676" s="19">
        <v>44256</v>
      </c>
      <c r="E3676" s="16" t="s">
        <v>6835</v>
      </c>
      <c r="F3676" s="16" t="s">
        <v>2334</v>
      </c>
      <c r="G3676" s="16" t="s">
        <v>6836</v>
      </c>
      <c r="H3676" s="17">
        <v>248.24</v>
      </c>
      <c r="I3676" s="102">
        <v>2</v>
      </c>
      <c r="J3676" s="121"/>
    </row>
    <row r="3677" spans="1:10" ht="13.2">
      <c r="A3677" s="16" t="s">
        <v>1963</v>
      </c>
      <c r="B3677" s="16">
        <v>22192258</v>
      </c>
      <c r="C3677" s="16">
        <v>5</v>
      </c>
      <c r="D3677" s="19">
        <v>44301</v>
      </c>
      <c r="E3677" s="16" t="s">
        <v>6837</v>
      </c>
      <c r="F3677" s="16">
        <v>892076</v>
      </c>
      <c r="G3677" s="16" t="s">
        <v>6018</v>
      </c>
      <c r="H3677" s="17">
        <v>170</v>
      </c>
      <c r="I3677" s="102">
        <v>2</v>
      </c>
      <c r="J3677" s="121"/>
    </row>
    <row r="3678" spans="1:10" ht="20.399999999999999">
      <c r="A3678" s="16" t="s">
        <v>1963</v>
      </c>
      <c r="B3678" s="16">
        <v>22192258</v>
      </c>
      <c r="C3678" s="16">
        <v>2270553</v>
      </c>
      <c r="D3678" s="19">
        <v>44336</v>
      </c>
      <c r="E3678" s="16" t="s">
        <v>6838</v>
      </c>
      <c r="F3678" s="16" t="s">
        <v>5480</v>
      </c>
      <c r="G3678" s="16" t="s">
        <v>6839</v>
      </c>
      <c r="H3678" s="17">
        <v>269.98</v>
      </c>
      <c r="I3678" s="102">
        <v>2</v>
      </c>
      <c r="J3678" s="121"/>
    </row>
    <row r="3679" spans="1:10" ht="13.2">
      <c r="A3679" s="16" t="s">
        <v>1963</v>
      </c>
      <c r="B3679" s="16">
        <v>22192258</v>
      </c>
      <c r="C3679" s="16">
        <v>19042021</v>
      </c>
      <c r="D3679" s="19">
        <v>44305</v>
      </c>
      <c r="E3679" s="16" t="s">
        <v>6840</v>
      </c>
      <c r="F3679" s="16">
        <v>0</v>
      </c>
      <c r="G3679" s="16" t="s">
        <v>6841</v>
      </c>
      <c r="H3679" s="17">
        <v>45</v>
      </c>
      <c r="I3679" s="102">
        <v>2</v>
      </c>
      <c r="J3679" s="121"/>
    </row>
    <row r="3680" spans="1:10" ht="13.2">
      <c r="A3680" s="16" t="s">
        <v>1963</v>
      </c>
      <c r="B3680" s="16">
        <v>22192258</v>
      </c>
      <c r="C3680" s="16">
        <v>26042021</v>
      </c>
      <c r="D3680" s="19">
        <v>44313</v>
      </c>
      <c r="E3680" s="16" t="s">
        <v>6842</v>
      </c>
      <c r="F3680" s="16">
        <v>0</v>
      </c>
      <c r="G3680" s="16" t="s">
        <v>6841</v>
      </c>
      <c r="H3680" s="17">
        <v>45</v>
      </c>
      <c r="I3680" s="102">
        <v>2</v>
      </c>
      <c r="J3680" s="121"/>
    </row>
    <row r="3681" spans="1:10" ht="13.2">
      <c r="A3681" s="16" t="s">
        <v>1963</v>
      </c>
      <c r="B3681" s="16">
        <v>22192258</v>
      </c>
      <c r="C3681" s="16">
        <v>17052021</v>
      </c>
      <c r="D3681" s="19">
        <v>44333</v>
      </c>
      <c r="E3681" s="16" t="s">
        <v>6843</v>
      </c>
      <c r="F3681" s="16">
        <v>0</v>
      </c>
      <c r="G3681" s="16" t="s">
        <v>6841</v>
      </c>
      <c r="H3681" s="17">
        <v>45</v>
      </c>
      <c r="I3681" s="102">
        <v>2</v>
      </c>
      <c r="J3681" s="121"/>
    </row>
    <row r="3682" spans="1:10" ht="20.399999999999999">
      <c r="A3682" s="16" t="s">
        <v>1963</v>
      </c>
      <c r="B3682" s="16">
        <v>22192258</v>
      </c>
      <c r="C3682" s="16">
        <v>2692024048</v>
      </c>
      <c r="D3682" s="19">
        <v>44341</v>
      </c>
      <c r="E3682" s="16" t="s">
        <v>6844</v>
      </c>
      <c r="F3682" s="16" t="s">
        <v>2334</v>
      </c>
      <c r="G3682" s="16" t="s">
        <v>6836</v>
      </c>
      <c r="H3682" s="17">
        <f>184.82-48.04</f>
        <v>136.78</v>
      </c>
      <c r="I3682" s="102">
        <v>2</v>
      </c>
      <c r="J3682" s="121"/>
    </row>
    <row r="3683" spans="1:10" ht="13.2">
      <c r="A3683" s="16" t="s">
        <v>1963</v>
      </c>
      <c r="B3683" s="16">
        <v>22192259</v>
      </c>
      <c r="C3683" s="16">
        <v>20210071</v>
      </c>
      <c r="D3683" s="19">
        <v>44276</v>
      </c>
      <c r="E3683" s="16" t="s">
        <v>6845</v>
      </c>
      <c r="F3683" s="16">
        <v>35888521</v>
      </c>
      <c r="G3683" s="16" t="s">
        <v>3743</v>
      </c>
      <c r="H3683" s="17">
        <v>74</v>
      </c>
      <c r="I3683" s="102">
        <v>2</v>
      </c>
      <c r="J3683" s="121"/>
    </row>
    <row r="3684" spans="1:10" ht="13.2">
      <c r="A3684" s="16" t="s">
        <v>1963</v>
      </c>
      <c r="B3684" s="16">
        <v>22192259</v>
      </c>
      <c r="C3684" s="16">
        <v>20210241</v>
      </c>
      <c r="D3684" s="19">
        <v>44332</v>
      </c>
      <c r="E3684" s="16" t="s">
        <v>6846</v>
      </c>
      <c r="F3684" s="16">
        <v>35888521</v>
      </c>
      <c r="G3684" s="16" t="s">
        <v>3743</v>
      </c>
      <c r="H3684" s="17">
        <v>147</v>
      </c>
      <c r="I3684" s="102">
        <v>2</v>
      </c>
      <c r="J3684" s="121"/>
    </row>
    <row r="3685" spans="1:10" ht="13.2">
      <c r="A3685" s="16" t="s">
        <v>1963</v>
      </c>
      <c r="B3685" s="16">
        <v>22192259</v>
      </c>
      <c r="C3685" s="16">
        <v>181234</v>
      </c>
      <c r="D3685" s="19">
        <v>44305</v>
      </c>
      <c r="E3685" s="16" t="s">
        <v>6581</v>
      </c>
      <c r="F3685" s="16">
        <v>36204871</v>
      </c>
      <c r="G3685" s="16" t="s">
        <v>5698</v>
      </c>
      <c r="H3685" s="17">
        <v>44.98</v>
      </c>
      <c r="I3685" s="102">
        <v>2</v>
      </c>
      <c r="J3685" s="121"/>
    </row>
    <row r="3686" spans="1:10" ht="13.2">
      <c r="A3686" s="16" t="s">
        <v>1963</v>
      </c>
      <c r="B3686" s="16">
        <v>22192259</v>
      </c>
      <c r="C3686" s="16">
        <v>181495</v>
      </c>
      <c r="D3686" s="19">
        <v>44311</v>
      </c>
      <c r="E3686" s="16" t="s">
        <v>6847</v>
      </c>
      <c r="F3686" s="16">
        <v>36204871</v>
      </c>
      <c r="G3686" s="16" t="s">
        <v>5698</v>
      </c>
      <c r="H3686" s="17">
        <v>59.97</v>
      </c>
      <c r="I3686" s="102">
        <v>2</v>
      </c>
      <c r="J3686" s="121"/>
    </row>
    <row r="3687" spans="1:10" ht="13.2">
      <c r="A3687" s="16" t="s">
        <v>1963</v>
      </c>
      <c r="B3687" s="16">
        <v>22192259</v>
      </c>
      <c r="C3687" s="16">
        <v>312548230</v>
      </c>
      <c r="D3687" s="19">
        <v>44332</v>
      </c>
      <c r="E3687" s="16" t="s">
        <v>6848</v>
      </c>
      <c r="F3687" s="16">
        <v>50549464</v>
      </c>
      <c r="G3687" s="16" t="s">
        <v>6849</v>
      </c>
      <c r="H3687" s="17">
        <v>108</v>
      </c>
      <c r="I3687" s="102">
        <v>2</v>
      </c>
      <c r="J3687" s="121"/>
    </row>
    <row r="3688" spans="1:10" ht="13.2">
      <c r="A3688" s="16" t="s">
        <v>1963</v>
      </c>
      <c r="B3688" s="16">
        <v>22192259</v>
      </c>
      <c r="C3688" s="16">
        <v>5</v>
      </c>
      <c r="D3688" s="19">
        <v>44327</v>
      </c>
      <c r="E3688" s="16" t="s">
        <v>6850</v>
      </c>
      <c r="F3688" s="16">
        <v>37806939</v>
      </c>
      <c r="G3688" s="16" t="s">
        <v>6851</v>
      </c>
      <c r="H3688" s="17">
        <v>5</v>
      </c>
      <c r="I3688" s="102">
        <v>2</v>
      </c>
      <c r="J3688" s="121"/>
    </row>
    <row r="3689" spans="1:10" ht="13.2">
      <c r="A3689" s="16" t="s">
        <v>1963</v>
      </c>
      <c r="B3689" s="16">
        <v>22192259</v>
      </c>
      <c r="C3689" s="16">
        <v>10</v>
      </c>
      <c r="D3689" s="19">
        <v>44336</v>
      </c>
      <c r="E3689" s="16" t="s">
        <v>6852</v>
      </c>
      <c r="F3689" s="16">
        <v>37806939</v>
      </c>
      <c r="G3689" s="16" t="s">
        <v>6851</v>
      </c>
      <c r="H3689" s="17">
        <v>15</v>
      </c>
      <c r="I3689" s="102">
        <v>2</v>
      </c>
      <c r="J3689" s="121"/>
    </row>
    <row r="3690" spans="1:10" ht="13.2">
      <c r="A3690" s="16" t="s">
        <v>1963</v>
      </c>
      <c r="B3690" s="16">
        <v>22192259</v>
      </c>
      <c r="C3690" s="16">
        <v>9</v>
      </c>
      <c r="D3690" s="19">
        <v>44329</v>
      </c>
      <c r="E3690" s="16" t="s">
        <v>6853</v>
      </c>
      <c r="F3690" s="16">
        <v>37806939</v>
      </c>
      <c r="G3690" s="16" t="s">
        <v>6851</v>
      </c>
      <c r="H3690" s="17">
        <v>5</v>
      </c>
      <c r="I3690" s="102">
        <v>2</v>
      </c>
      <c r="J3690" s="121"/>
    </row>
    <row r="3691" spans="1:10" ht="13.2">
      <c r="A3691" s="16" t="s">
        <v>1963</v>
      </c>
      <c r="B3691" s="16">
        <v>22192259</v>
      </c>
      <c r="C3691" s="16">
        <v>8</v>
      </c>
      <c r="D3691" s="19">
        <v>44329</v>
      </c>
      <c r="E3691" s="16" t="s">
        <v>6853</v>
      </c>
      <c r="F3691" s="16">
        <v>37806939</v>
      </c>
      <c r="G3691" s="16" t="s">
        <v>6851</v>
      </c>
      <c r="H3691" s="17">
        <v>5</v>
      </c>
      <c r="I3691" s="102">
        <v>2</v>
      </c>
      <c r="J3691" s="121"/>
    </row>
    <row r="3692" spans="1:10" ht="13.2">
      <c r="A3692" s="16" t="s">
        <v>1963</v>
      </c>
      <c r="B3692" s="16">
        <v>22192259</v>
      </c>
      <c r="C3692" s="16">
        <v>6</v>
      </c>
      <c r="D3692" s="19">
        <v>44327</v>
      </c>
      <c r="E3692" s="16" t="s">
        <v>6850</v>
      </c>
      <c r="F3692" s="16">
        <v>37806939</v>
      </c>
      <c r="G3692" s="16" t="s">
        <v>6851</v>
      </c>
      <c r="H3692" s="17">
        <v>10</v>
      </c>
      <c r="I3692" s="102">
        <v>2</v>
      </c>
      <c r="J3692" s="121"/>
    </row>
    <row r="3693" spans="1:10" ht="13.2">
      <c r="A3693" s="16" t="s">
        <v>1963</v>
      </c>
      <c r="B3693" s="16">
        <v>22192259</v>
      </c>
      <c r="C3693" s="16">
        <v>7</v>
      </c>
      <c r="D3693" s="19">
        <v>44327</v>
      </c>
      <c r="E3693" s="16" t="s">
        <v>6850</v>
      </c>
      <c r="F3693" s="16">
        <v>37806939</v>
      </c>
      <c r="G3693" s="16" t="s">
        <v>6851</v>
      </c>
      <c r="H3693" s="17">
        <v>10</v>
      </c>
      <c r="I3693" s="102">
        <v>2</v>
      </c>
      <c r="J3693" s="121"/>
    </row>
    <row r="3694" spans="1:10" ht="13.2">
      <c r="A3694" s="16" t="s">
        <v>1963</v>
      </c>
      <c r="B3694" s="16">
        <v>22192259</v>
      </c>
      <c r="C3694" s="16">
        <v>182726</v>
      </c>
      <c r="D3694" s="19">
        <v>44338</v>
      </c>
      <c r="E3694" s="16" t="s">
        <v>6167</v>
      </c>
      <c r="F3694" s="16">
        <v>36204871</v>
      </c>
      <c r="G3694" s="16" t="s">
        <v>5698</v>
      </c>
      <c r="H3694" s="17">
        <v>55.98</v>
      </c>
      <c r="I3694" s="102">
        <v>2</v>
      </c>
      <c r="J3694" s="121"/>
    </row>
    <row r="3695" spans="1:10" ht="13.2">
      <c r="A3695" s="16" t="s">
        <v>1963</v>
      </c>
      <c r="B3695" s="16">
        <v>22192259</v>
      </c>
      <c r="C3695" s="16">
        <v>124094</v>
      </c>
      <c r="D3695" s="19">
        <v>44338</v>
      </c>
      <c r="E3695" s="16" t="s">
        <v>5053</v>
      </c>
      <c r="F3695" s="16">
        <v>42273757</v>
      </c>
      <c r="G3695" s="16" t="s">
        <v>6565</v>
      </c>
      <c r="H3695" s="17">
        <v>10</v>
      </c>
      <c r="I3695" s="102">
        <v>2</v>
      </c>
      <c r="J3695" s="121"/>
    </row>
    <row r="3696" spans="1:10" ht="13.2">
      <c r="A3696" s="16" t="s">
        <v>1963</v>
      </c>
      <c r="B3696" s="16">
        <v>22192259</v>
      </c>
      <c r="C3696" s="16">
        <v>16</v>
      </c>
      <c r="D3696" s="19">
        <v>44342</v>
      </c>
      <c r="E3696" s="16" t="s">
        <v>6854</v>
      </c>
      <c r="F3696" s="16">
        <v>37806939</v>
      </c>
      <c r="G3696" s="16" t="s">
        <v>6851</v>
      </c>
      <c r="H3696" s="17">
        <v>10</v>
      </c>
      <c r="I3696" s="102">
        <v>2</v>
      </c>
      <c r="J3696" s="121"/>
    </row>
    <row r="3697" spans="1:10" ht="13.2">
      <c r="A3697" s="16" t="s">
        <v>1963</v>
      </c>
      <c r="B3697" s="16">
        <v>22192259</v>
      </c>
      <c r="C3697" s="16">
        <v>14</v>
      </c>
      <c r="D3697" s="19">
        <v>44339</v>
      </c>
      <c r="E3697" s="16" t="s">
        <v>6855</v>
      </c>
      <c r="F3697" s="16">
        <v>37806939</v>
      </c>
      <c r="G3697" s="16" t="s">
        <v>6851</v>
      </c>
      <c r="H3697" s="17">
        <v>10</v>
      </c>
      <c r="I3697" s="102">
        <v>2</v>
      </c>
      <c r="J3697" s="121"/>
    </row>
    <row r="3698" spans="1:10" ht="13.2">
      <c r="A3698" s="16" t="s">
        <v>1963</v>
      </c>
      <c r="B3698" s="16">
        <v>22192259</v>
      </c>
      <c r="C3698" s="16">
        <v>17</v>
      </c>
      <c r="D3698" s="19">
        <v>44343</v>
      </c>
      <c r="E3698" s="16" t="s">
        <v>6856</v>
      </c>
      <c r="F3698" s="16">
        <v>37806939</v>
      </c>
      <c r="G3698" s="16" t="s">
        <v>6851</v>
      </c>
      <c r="H3698" s="17">
        <v>5</v>
      </c>
      <c r="I3698" s="102">
        <v>2</v>
      </c>
      <c r="J3698" s="121"/>
    </row>
    <row r="3699" spans="1:10" ht="13.2">
      <c r="A3699" s="16" t="s">
        <v>1963</v>
      </c>
      <c r="B3699" s="16">
        <v>22192259</v>
      </c>
      <c r="C3699" s="16">
        <v>18</v>
      </c>
      <c r="D3699" s="19">
        <v>44344</v>
      </c>
      <c r="E3699" s="16" t="s">
        <v>6857</v>
      </c>
      <c r="F3699" s="16">
        <v>37806939</v>
      </c>
      <c r="G3699" s="16" t="s">
        <v>6851</v>
      </c>
      <c r="H3699" s="17">
        <v>5</v>
      </c>
      <c r="I3699" s="102">
        <v>2</v>
      </c>
      <c r="J3699" s="121"/>
    </row>
    <row r="3700" spans="1:10" ht="13.2">
      <c r="A3700" s="16" t="s">
        <v>1963</v>
      </c>
      <c r="B3700" s="16">
        <v>22192259</v>
      </c>
      <c r="C3700" s="16">
        <v>19</v>
      </c>
      <c r="D3700" s="19">
        <v>44344</v>
      </c>
      <c r="E3700" s="16" t="s">
        <v>6857</v>
      </c>
      <c r="F3700" s="16">
        <v>37806939</v>
      </c>
      <c r="G3700" s="16" t="s">
        <v>6851</v>
      </c>
      <c r="H3700" s="17">
        <v>5</v>
      </c>
      <c r="I3700" s="102">
        <v>2</v>
      </c>
      <c r="J3700" s="121"/>
    </row>
    <row r="3701" spans="1:10" ht="13.2">
      <c r="A3701" s="16" t="s">
        <v>1963</v>
      </c>
      <c r="B3701" s="16">
        <v>22192259</v>
      </c>
      <c r="C3701" s="16">
        <v>22</v>
      </c>
      <c r="D3701" s="19">
        <v>44346</v>
      </c>
      <c r="E3701" s="16" t="s">
        <v>6858</v>
      </c>
      <c r="F3701" s="16">
        <v>37806939</v>
      </c>
      <c r="G3701" s="16" t="s">
        <v>6851</v>
      </c>
      <c r="H3701" s="17">
        <v>10</v>
      </c>
      <c r="I3701" s="102">
        <v>2</v>
      </c>
      <c r="J3701" s="121"/>
    </row>
    <row r="3702" spans="1:10" ht="13.2">
      <c r="A3702" s="16" t="s">
        <v>1963</v>
      </c>
      <c r="B3702" s="16">
        <v>22192259</v>
      </c>
      <c r="C3702" s="16">
        <v>23</v>
      </c>
      <c r="D3702" s="19">
        <v>44346</v>
      </c>
      <c r="E3702" s="16" t="s">
        <v>6858</v>
      </c>
      <c r="F3702" s="16">
        <v>37806939</v>
      </c>
      <c r="G3702" s="16" t="s">
        <v>6851</v>
      </c>
      <c r="H3702" s="17">
        <v>10</v>
      </c>
      <c r="I3702" s="102">
        <v>2</v>
      </c>
      <c r="J3702" s="121"/>
    </row>
    <row r="3703" spans="1:10" ht="13.2">
      <c r="A3703" s="16" t="s">
        <v>1963</v>
      </c>
      <c r="B3703" s="16">
        <v>22192259</v>
      </c>
      <c r="C3703" s="16">
        <v>13</v>
      </c>
      <c r="D3703" s="19">
        <v>44337</v>
      </c>
      <c r="E3703" s="16" t="s">
        <v>6859</v>
      </c>
      <c r="F3703" s="16">
        <v>37806939</v>
      </c>
      <c r="G3703" s="16" t="s">
        <v>6851</v>
      </c>
      <c r="H3703" s="17">
        <v>10</v>
      </c>
      <c r="I3703" s="102">
        <v>2</v>
      </c>
      <c r="J3703" s="121"/>
    </row>
    <row r="3704" spans="1:10" ht="13.2">
      <c r="A3704" s="16" t="s">
        <v>1963</v>
      </c>
      <c r="B3704" s="16">
        <v>22192259</v>
      </c>
      <c r="C3704" s="16">
        <v>236</v>
      </c>
      <c r="D3704" s="19">
        <v>44317</v>
      </c>
      <c r="E3704" s="16" t="s">
        <v>6860</v>
      </c>
      <c r="F3704" s="16">
        <v>51082314</v>
      </c>
      <c r="G3704" s="16" t="s">
        <v>6861</v>
      </c>
      <c r="H3704" s="17">
        <v>12</v>
      </c>
      <c r="I3704" s="102">
        <v>2</v>
      </c>
      <c r="J3704" s="121"/>
    </row>
    <row r="3705" spans="1:10" ht="13.2">
      <c r="A3705" s="16" t="s">
        <v>1963</v>
      </c>
      <c r="B3705" s="16">
        <v>22192259</v>
      </c>
      <c r="C3705" s="16">
        <v>265</v>
      </c>
      <c r="D3705" s="19">
        <v>44318</v>
      </c>
      <c r="E3705" s="16" t="s">
        <v>6862</v>
      </c>
      <c r="F3705" s="16">
        <v>51082314</v>
      </c>
      <c r="G3705" s="16" t="s">
        <v>6861</v>
      </c>
      <c r="H3705" s="17">
        <v>18</v>
      </c>
      <c r="I3705" s="102">
        <v>2</v>
      </c>
      <c r="J3705" s="121"/>
    </row>
    <row r="3706" spans="1:10" ht="13.2">
      <c r="A3706" s="16" t="s">
        <v>1963</v>
      </c>
      <c r="B3706" s="16">
        <v>22192259</v>
      </c>
      <c r="C3706" s="16">
        <v>524</v>
      </c>
      <c r="D3706" s="19">
        <v>44328</v>
      </c>
      <c r="E3706" s="16" t="s">
        <v>6863</v>
      </c>
      <c r="F3706" s="16">
        <v>51082314</v>
      </c>
      <c r="G3706" s="16" t="s">
        <v>6861</v>
      </c>
      <c r="H3706" s="17">
        <v>20</v>
      </c>
      <c r="I3706" s="102">
        <v>2</v>
      </c>
      <c r="J3706" s="121"/>
    </row>
    <row r="3707" spans="1:10" ht="13.2">
      <c r="A3707" s="16" t="s">
        <v>1963</v>
      </c>
      <c r="B3707" s="16">
        <v>22192259</v>
      </c>
      <c r="C3707" s="16">
        <v>552</v>
      </c>
      <c r="D3707" s="19">
        <v>44329</v>
      </c>
      <c r="E3707" s="16" t="s">
        <v>6853</v>
      </c>
      <c r="F3707" s="16">
        <v>51082314</v>
      </c>
      <c r="G3707" s="16" t="s">
        <v>6861</v>
      </c>
      <c r="H3707" s="17">
        <v>16</v>
      </c>
      <c r="I3707" s="102">
        <v>2</v>
      </c>
      <c r="J3707" s="121"/>
    </row>
    <row r="3708" spans="1:10" ht="13.2">
      <c r="A3708" s="16" t="s">
        <v>1963</v>
      </c>
      <c r="B3708" s="16">
        <v>22192259</v>
      </c>
      <c r="C3708" s="16">
        <v>576</v>
      </c>
      <c r="D3708" s="19">
        <v>44330</v>
      </c>
      <c r="E3708" s="16" t="s">
        <v>6864</v>
      </c>
      <c r="F3708" s="16">
        <v>51082314</v>
      </c>
      <c r="G3708" s="16" t="s">
        <v>6861</v>
      </c>
      <c r="H3708" s="17">
        <v>12</v>
      </c>
      <c r="I3708" s="102">
        <v>2</v>
      </c>
      <c r="J3708" s="121"/>
    </row>
    <row r="3709" spans="1:10" ht="13.2">
      <c r="A3709" s="16" t="s">
        <v>1963</v>
      </c>
      <c r="B3709" s="16">
        <v>22192259</v>
      </c>
      <c r="C3709" s="16">
        <v>658</v>
      </c>
      <c r="D3709" s="19">
        <v>44333</v>
      </c>
      <c r="E3709" s="16" t="s">
        <v>6865</v>
      </c>
      <c r="F3709" s="16">
        <v>51082314</v>
      </c>
      <c r="G3709" s="16" t="s">
        <v>6861</v>
      </c>
      <c r="H3709" s="17">
        <v>24</v>
      </c>
      <c r="I3709" s="102">
        <v>2</v>
      </c>
      <c r="J3709" s="121"/>
    </row>
    <row r="3710" spans="1:10" ht="13.2">
      <c r="A3710" s="16" t="s">
        <v>1963</v>
      </c>
      <c r="B3710" s="16">
        <v>22192259</v>
      </c>
      <c r="C3710" s="16">
        <v>457</v>
      </c>
      <c r="D3710" s="19">
        <v>44334</v>
      </c>
      <c r="E3710" s="16" t="s">
        <v>6866</v>
      </c>
      <c r="F3710" s="16">
        <v>51082314</v>
      </c>
      <c r="G3710" s="16" t="s">
        <v>6861</v>
      </c>
      <c r="H3710" s="17">
        <v>75</v>
      </c>
      <c r="I3710" s="102">
        <v>2</v>
      </c>
      <c r="J3710" s="121"/>
    </row>
    <row r="3711" spans="1:10" ht="13.2">
      <c r="A3711" s="16" t="s">
        <v>1963</v>
      </c>
      <c r="B3711" s="16">
        <v>22192259</v>
      </c>
      <c r="C3711" s="16">
        <v>817</v>
      </c>
      <c r="D3711" s="19">
        <v>44338</v>
      </c>
      <c r="E3711" s="16" t="s">
        <v>6867</v>
      </c>
      <c r="F3711" s="16">
        <v>51082314</v>
      </c>
      <c r="G3711" s="16" t="s">
        <v>6861</v>
      </c>
      <c r="H3711" s="17">
        <v>8</v>
      </c>
      <c r="I3711" s="102">
        <v>2</v>
      </c>
      <c r="J3711" s="121"/>
    </row>
    <row r="3712" spans="1:10" ht="13.2">
      <c r="A3712" s="16" t="s">
        <v>1963</v>
      </c>
      <c r="B3712" s="16">
        <v>22192259</v>
      </c>
      <c r="C3712" s="16">
        <v>810</v>
      </c>
      <c r="D3712" s="19">
        <v>44338</v>
      </c>
      <c r="E3712" s="16" t="s">
        <v>6867</v>
      </c>
      <c r="F3712" s="16">
        <v>51082314</v>
      </c>
      <c r="G3712" s="16" t="s">
        <v>6861</v>
      </c>
      <c r="H3712" s="17">
        <v>8</v>
      </c>
      <c r="I3712" s="102">
        <v>2</v>
      </c>
      <c r="J3712" s="121"/>
    </row>
    <row r="3713" spans="1:10" ht="13.2">
      <c r="A3713" s="16" t="s">
        <v>1963</v>
      </c>
      <c r="B3713" s="16">
        <v>22192259</v>
      </c>
      <c r="C3713" s="16">
        <v>834</v>
      </c>
      <c r="D3713" s="19">
        <v>44339</v>
      </c>
      <c r="E3713" s="16" t="s">
        <v>6855</v>
      </c>
      <c r="F3713" s="16">
        <v>51082314</v>
      </c>
      <c r="G3713" s="16" t="s">
        <v>6861</v>
      </c>
      <c r="H3713" s="17">
        <v>8</v>
      </c>
      <c r="I3713" s="102">
        <v>2</v>
      </c>
      <c r="J3713" s="121"/>
    </row>
    <row r="3714" spans="1:10" ht="13.2">
      <c r="A3714" s="16" t="s">
        <v>1963</v>
      </c>
      <c r="B3714" s="16">
        <v>22192259</v>
      </c>
      <c r="C3714" s="16">
        <v>847</v>
      </c>
      <c r="D3714" s="19">
        <v>44339</v>
      </c>
      <c r="E3714" s="16" t="s">
        <v>6855</v>
      </c>
      <c r="F3714" s="16">
        <v>51082314</v>
      </c>
      <c r="G3714" s="16" t="s">
        <v>6861</v>
      </c>
      <c r="H3714" s="17">
        <v>8</v>
      </c>
      <c r="I3714" s="102">
        <v>2</v>
      </c>
      <c r="J3714" s="121"/>
    </row>
    <row r="3715" spans="1:10" ht="13.2">
      <c r="A3715" s="16" t="s">
        <v>1963</v>
      </c>
      <c r="B3715" s="16">
        <v>22192259</v>
      </c>
      <c r="C3715" s="16">
        <v>910</v>
      </c>
      <c r="D3715" s="19">
        <v>44342</v>
      </c>
      <c r="E3715" s="16" t="s">
        <v>6868</v>
      </c>
      <c r="F3715" s="16">
        <v>51082314</v>
      </c>
      <c r="G3715" s="16" t="s">
        <v>6861</v>
      </c>
      <c r="H3715" s="17">
        <v>8</v>
      </c>
      <c r="I3715" s="102">
        <v>2</v>
      </c>
      <c r="J3715" s="121"/>
    </row>
    <row r="3716" spans="1:10" ht="13.2">
      <c r="A3716" s="16" t="s">
        <v>1963</v>
      </c>
      <c r="B3716" s="16">
        <v>22192259</v>
      </c>
      <c r="C3716" s="16">
        <v>903</v>
      </c>
      <c r="D3716" s="19">
        <v>44342</v>
      </c>
      <c r="E3716" s="16" t="s">
        <v>6868</v>
      </c>
      <c r="F3716" s="16">
        <v>51082314</v>
      </c>
      <c r="G3716" s="16" t="s">
        <v>6861</v>
      </c>
      <c r="H3716" s="17">
        <v>8</v>
      </c>
      <c r="I3716" s="102">
        <v>2</v>
      </c>
      <c r="J3716" s="121"/>
    </row>
    <row r="3717" spans="1:10" ht="13.2">
      <c r="A3717" s="16" t="s">
        <v>1963</v>
      </c>
      <c r="B3717" s="16">
        <v>22192259</v>
      </c>
      <c r="C3717" s="16">
        <v>1038</v>
      </c>
      <c r="D3717" s="19">
        <v>44348</v>
      </c>
      <c r="E3717" s="16" t="s">
        <v>6869</v>
      </c>
      <c r="F3717" s="16">
        <v>51082314</v>
      </c>
      <c r="G3717" s="16" t="s">
        <v>6861</v>
      </c>
      <c r="H3717" s="17">
        <v>70</v>
      </c>
      <c r="I3717" s="102">
        <v>2</v>
      </c>
      <c r="J3717" s="121"/>
    </row>
    <row r="3718" spans="1:10" ht="13.2">
      <c r="A3718" s="16" t="s">
        <v>1963</v>
      </c>
      <c r="B3718" s="16">
        <v>22192259</v>
      </c>
      <c r="C3718" s="16">
        <v>27</v>
      </c>
      <c r="D3718" s="19">
        <v>44348</v>
      </c>
      <c r="E3718" s="16" t="s">
        <v>6869</v>
      </c>
      <c r="F3718" s="16">
        <v>37806939</v>
      </c>
      <c r="G3718" s="16" t="s">
        <v>6851</v>
      </c>
      <c r="H3718" s="17">
        <v>10</v>
      </c>
      <c r="I3718" s="102">
        <v>2</v>
      </c>
      <c r="J3718" s="121"/>
    </row>
    <row r="3719" spans="1:10" ht="13.2">
      <c r="A3719" s="16" t="s">
        <v>1963</v>
      </c>
      <c r="B3719" s="16">
        <v>22192259</v>
      </c>
      <c r="C3719" s="16">
        <v>26</v>
      </c>
      <c r="D3719" s="19">
        <v>44348</v>
      </c>
      <c r="E3719" s="16" t="s">
        <v>6869</v>
      </c>
      <c r="F3719" s="16">
        <v>37806939</v>
      </c>
      <c r="G3719" s="16" t="s">
        <v>6851</v>
      </c>
      <c r="H3719" s="17">
        <v>10</v>
      </c>
      <c r="I3719" s="102">
        <v>2</v>
      </c>
      <c r="J3719" s="121"/>
    </row>
    <row r="3720" spans="1:10" ht="13.2">
      <c r="A3720" s="16" t="s">
        <v>1963</v>
      </c>
      <c r="B3720" s="16">
        <v>22192259</v>
      </c>
      <c r="C3720" s="16">
        <v>31</v>
      </c>
      <c r="D3720" s="19">
        <v>44349</v>
      </c>
      <c r="E3720" s="16" t="s">
        <v>6870</v>
      </c>
      <c r="F3720" s="16">
        <v>37806939</v>
      </c>
      <c r="G3720" s="16" t="s">
        <v>6851</v>
      </c>
      <c r="H3720" s="17">
        <v>10</v>
      </c>
      <c r="I3720" s="102">
        <v>2</v>
      </c>
      <c r="J3720" s="121"/>
    </row>
    <row r="3721" spans="1:10" ht="13.2">
      <c r="A3721" s="16" t="s">
        <v>1963</v>
      </c>
      <c r="B3721" s="16">
        <v>22192259</v>
      </c>
      <c r="C3721" s="16">
        <v>34</v>
      </c>
      <c r="D3721" s="19">
        <v>44350</v>
      </c>
      <c r="E3721" s="16" t="s">
        <v>6871</v>
      </c>
      <c r="F3721" s="16">
        <v>37806939</v>
      </c>
      <c r="G3721" s="16" t="s">
        <v>6851</v>
      </c>
      <c r="H3721" s="17">
        <v>10</v>
      </c>
      <c r="I3721" s="102">
        <v>2</v>
      </c>
      <c r="J3721" s="121"/>
    </row>
    <row r="3722" spans="1:10" ht="13.2">
      <c r="A3722" s="16" t="s">
        <v>1963</v>
      </c>
      <c r="B3722" s="16">
        <v>22192259</v>
      </c>
      <c r="C3722" s="16">
        <v>36</v>
      </c>
      <c r="D3722" s="19">
        <v>44353</v>
      </c>
      <c r="E3722" s="16" t="s">
        <v>6872</v>
      </c>
      <c r="F3722" s="16">
        <v>37806939</v>
      </c>
      <c r="G3722" s="16" t="s">
        <v>6851</v>
      </c>
      <c r="H3722" s="17">
        <v>10</v>
      </c>
      <c r="I3722" s="102">
        <v>2</v>
      </c>
      <c r="J3722" s="121"/>
    </row>
    <row r="3723" spans="1:10" ht="13.2">
      <c r="A3723" s="16" t="s">
        <v>1963</v>
      </c>
      <c r="B3723" s="16">
        <v>22192259</v>
      </c>
      <c r="C3723" s="16">
        <v>37</v>
      </c>
      <c r="D3723" s="19">
        <v>44355</v>
      </c>
      <c r="E3723" s="16" t="s">
        <v>6873</v>
      </c>
      <c r="F3723" s="16">
        <v>37806939</v>
      </c>
      <c r="G3723" s="16" t="s">
        <v>6851</v>
      </c>
      <c r="H3723" s="17">
        <v>15</v>
      </c>
      <c r="I3723" s="102">
        <v>2</v>
      </c>
      <c r="J3723" s="121"/>
    </row>
    <row r="3724" spans="1:10" ht="13.2">
      <c r="A3724" s="16" t="s">
        <v>1963</v>
      </c>
      <c r="B3724" s="16">
        <v>22192259</v>
      </c>
      <c r="C3724" s="16">
        <v>42</v>
      </c>
      <c r="D3724" s="19">
        <v>44355</v>
      </c>
      <c r="E3724" s="16" t="s">
        <v>6873</v>
      </c>
      <c r="F3724" s="16">
        <v>37806939</v>
      </c>
      <c r="G3724" s="16" t="s">
        <v>6851</v>
      </c>
      <c r="H3724" s="17">
        <v>10</v>
      </c>
      <c r="I3724" s="102">
        <v>2</v>
      </c>
      <c r="J3724" s="121"/>
    </row>
    <row r="3725" spans="1:10" ht="13.2">
      <c r="A3725" s="16" t="s">
        <v>1963</v>
      </c>
      <c r="B3725" s="16">
        <v>22192259</v>
      </c>
      <c r="C3725" s="16">
        <v>44</v>
      </c>
      <c r="D3725" s="19">
        <v>44356</v>
      </c>
      <c r="E3725" s="16" t="s">
        <v>6874</v>
      </c>
      <c r="F3725" s="16">
        <v>37806939</v>
      </c>
      <c r="G3725" s="16" t="s">
        <v>6851</v>
      </c>
      <c r="H3725" s="17">
        <v>10</v>
      </c>
      <c r="I3725" s="102">
        <v>2</v>
      </c>
      <c r="J3725" s="121"/>
    </row>
    <row r="3726" spans="1:10" ht="13.2">
      <c r="A3726" s="16" t="s">
        <v>1963</v>
      </c>
      <c r="B3726" s="16">
        <v>22192259</v>
      </c>
      <c r="C3726" s="16">
        <v>47</v>
      </c>
      <c r="D3726" s="19">
        <v>44357</v>
      </c>
      <c r="E3726" s="16" t="s">
        <v>6875</v>
      </c>
      <c r="F3726" s="16">
        <v>37806939</v>
      </c>
      <c r="G3726" s="16" t="s">
        <v>6851</v>
      </c>
      <c r="H3726" s="17">
        <v>10</v>
      </c>
      <c r="I3726" s="102">
        <v>2</v>
      </c>
      <c r="J3726" s="121"/>
    </row>
    <row r="3727" spans="1:10" ht="13.2">
      <c r="A3727" s="16" t="s">
        <v>1963</v>
      </c>
      <c r="B3727" s="16">
        <v>22192259</v>
      </c>
      <c r="C3727" s="16">
        <v>45</v>
      </c>
      <c r="D3727" s="19">
        <v>44357</v>
      </c>
      <c r="E3727" s="16" t="s">
        <v>6875</v>
      </c>
      <c r="F3727" s="16">
        <v>37806939</v>
      </c>
      <c r="G3727" s="16" t="s">
        <v>6851</v>
      </c>
      <c r="H3727" s="17">
        <v>10</v>
      </c>
      <c r="I3727" s="102">
        <v>2</v>
      </c>
      <c r="J3727" s="121"/>
    </row>
    <row r="3728" spans="1:10" ht="13.2">
      <c r="A3728" s="16" t="s">
        <v>1963</v>
      </c>
      <c r="B3728" s="16">
        <v>22192259</v>
      </c>
      <c r="C3728" s="16">
        <v>48</v>
      </c>
      <c r="D3728" s="19">
        <v>44358</v>
      </c>
      <c r="E3728" s="16" t="s">
        <v>6876</v>
      </c>
      <c r="F3728" s="16">
        <v>37806939</v>
      </c>
      <c r="G3728" s="16" t="s">
        <v>6851</v>
      </c>
      <c r="H3728" s="17">
        <v>10</v>
      </c>
      <c r="I3728" s="102">
        <v>2</v>
      </c>
      <c r="J3728" s="121"/>
    </row>
    <row r="3729" spans="1:10" ht="13.2">
      <c r="A3729" s="16" t="s">
        <v>1963</v>
      </c>
      <c r="B3729" s="16">
        <v>22192259</v>
      </c>
      <c r="C3729" s="16">
        <v>52</v>
      </c>
      <c r="D3729" s="19">
        <v>44360</v>
      </c>
      <c r="E3729" s="16" t="s">
        <v>6877</v>
      </c>
      <c r="F3729" s="16">
        <v>37806939</v>
      </c>
      <c r="G3729" s="16" t="s">
        <v>6851</v>
      </c>
      <c r="H3729" s="17">
        <v>5</v>
      </c>
      <c r="I3729" s="102">
        <v>2</v>
      </c>
      <c r="J3729" s="121"/>
    </row>
    <row r="3730" spans="1:10" ht="13.2">
      <c r="A3730" s="16" t="s">
        <v>1963</v>
      </c>
      <c r="B3730" s="16">
        <v>22192259</v>
      </c>
      <c r="C3730" s="16">
        <v>50</v>
      </c>
      <c r="D3730" s="19">
        <v>44360</v>
      </c>
      <c r="E3730" s="16" t="s">
        <v>6877</v>
      </c>
      <c r="F3730" s="16">
        <v>37806939</v>
      </c>
      <c r="G3730" s="16" t="s">
        <v>6851</v>
      </c>
      <c r="H3730" s="17">
        <v>10</v>
      </c>
      <c r="I3730" s="102">
        <v>2</v>
      </c>
      <c r="J3730" s="121"/>
    </row>
    <row r="3731" spans="1:10" ht="13.2">
      <c r="A3731" s="16" t="s">
        <v>1963</v>
      </c>
      <c r="B3731" s="16">
        <v>22192259</v>
      </c>
      <c r="C3731" s="16">
        <v>55</v>
      </c>
      <c r="D3731" s="19">
        <v>44362</v>
      </c>
      <c r="E3731" s="16" t="s">
        <v>6878</v>
      </c>
      <c r="F3731" s="16">
        <v>37806939</v>
      </c>
      <c r="G3731" s="16" t="s">
        <v>6851</v>
      </c>
      <c r="H3731" s="17">
        <v>10</v>
      </c>
      <c r="I3731" s="102">
        <v>2</v>
      </c>
      <c r="J3731" s="121"/>
    </row>
    <row r="3732" spans="1:10" ht="13.2">
      <c r="A3732" s="16" t="s">
        <v>1963</v>
      </c>
      <c r="B3732" s="16">
        <v>22192259</v>
      </c>
      <c r="C3732" s="16">
        <v>54</v>
      </c>
      <c r="D3732" s="19">
        <v>44362</v>
      </c>
      <c r="E3732" s="16" t="s">
        <v>6878</v>
      </c>
      <c r="F3732" s="16">
        <v>37806939</v>
      </c>
      <c r="G3732" s="16" t="s">
        <v>6851</v>
      </c>
      <c r="H3732" s="17">
        <v>10</v>
      </c>
      <c r="I3732" s="102">
        <v>2</v>
      </c>
      <c r="J3732" s="121"/>
    </row>
    <row r="3733" spans="1:10" ht="13.2">
      <c r="A3733" s="16" t="s">
        <v>1963</v>
      </c>
      <c r="B3733" s="16">
        <v>22192259</v>
      </c>
      <c r="C3733" s="16">
        <v>57</v>
      </c>
      <c r="D3733" s="19">
        <v>44363</v>
      </c>
      <c r="E3733" s="16" t="s">
        <v>6879</v>
      </c>
      <c r="F3733" s="16">
        <v>37806939</v>
      </c>
      <c r="G3733" s="16" t="s">
        <v>6851</v>
      </c>
      <c r="H3733" s="17">
        <v>10</v>
      </c>
      <c r="I3733" s="102">
        <v>2</v>
      </c>
      <c r="J3733" s="121"/>
    </row>
    <row r="3734" spans="1:10" ht="13.2">
      <c r="A3734" s="16" t="s">
        <v>1963</v>
      </c>
      <c r="B3734" s="16">
        <v>22192259</v>
      </c>
      <c r="C3734" s="16">
        <v>58</v>
      </c>
      <c r="D3734" s="19">
        <v>44363</v>
      </c>
      <c r="E3734" s="16" t="s">
        <v>6879</v>
      </c>
      <c r="F3734" s="16">
        <v>37806939</v>
      </c>
      <c r="G3734" s="16" t="s">
        <v>6851</v>
      </c>
      <c r="H3734" s="17">
        <v>5</v>
      </c>
      <c r="I3734" s="102">
        <v>2</v>
      </c>
      <c r="J3734" s="121"/>
    </row>
    <row r="3735" spans="1:10" ht="13.2">
      <c r="A3735" s="16" t="s">
        <v>1963</v>
      </c>
      <c r="B3735" s="16">
        <v>22192259</v>
      </c>
      <c r="C3735" s="16">
        <v>61</v>
      </c>
      <c r="D3735" s="19">
        <v>44364</v>
      </c>
      <c r="E3735" s="16" t="s">
        <v>6880</v>
      </c>
      <c r="F3735" s="16">
        <v>37806939</v>
      </c>
      <c r="G3735" s="16" t="s">
        <v>6851</v>
      </c>
      <c r="H3735" s="17">
        <v>5</v>
      </c>
      <c r="I3735" s="102">
        <v>2</v>
      </c>
      <c r="J3735" s="121"/>
    </row>
    <row r="3736" spans="1:10" ht="13.2">
      <c r="A3736" s="16" t="s">
        <v>1963</v>
      </c>
      <c r="B3736" s="16">
        <v>22192259</v>
      </c>
      <c r="C3736" s="16">
        <v>184439</v>
      </c>
      <c r="D3736" s="19">
        <v>44374</v>
      </c>
      <c r="E3736" s="16" t="s">
        <v>6881</v>
      </c>
      <c r="F3736" s="16">
        <v>36204871</v>
      </c>
      <c r="G3736" s="16" t="s">
        <v>5698</v>
      </c>
      <c r="H3736" s="17">
        <v>39.99</v>
      </c>
      <c r="I3736" s="102">
        <v>2</v>
      </c>
      <c r="J3736" s="121"/>
    </row>
    <row r="3737" spans="1:10" ht="13.2">
      <c r="A3737" s="16" t="s">
        <v>1963</v>
      </c>
      <c r="B3737" s="16">
        <v>22192259</v>
      </c>
      <c r="C3737" s="16">
        <v>1</v>
      </c>
      <c r="D3737" s="19">
        <v>44361</v>
      </c>
      <c r="E3737" s="16" t="s">
        <v>6882</v>
      </c>
      <c r="F3737" s="16">
        <v>42027977</v>
      </c>
      <c r="G3737" s="16" t="s">
        <v>2171</v>
      </c>
      <c r="H3737" s="17">
        <v>25</v>
      </c>
      <c r="I3737" s="102">
        <v>2</v>
      </c>
      <c r="J3737" s="121"/>
    </row>
    <row r="3738" spans="1:10" ht="20.399999999999999">
      <c r="A3738" s="16" t="s">
        <v>1963</v>
      </c>
      <c r="B3738" s="16">
        <v>22192259</v>
      </c>
      <c r="C3738" s="16">
        <v>100356252</v>
      </c>
      <c r="D3738" s="19">
        <v>44374</v>
      </c>
      <c r="E3738" s="16" t="s">
        <v>6883</v>
      </c>
      <c r="F3738" s="16">
        <v>44156979</v>
      </c>
      <c r="G3738" s="16" t="s">
        <v>3509</v>
      </c>
      <c r="H3738" s="17">
        <v>198.5</v>
      </c>
      <c r="I3738" s="102">
        <v>2</v>
      </c>
      <c r="J3738" s="121"/>
    </row>
    <row r="3739" spans="1:10" ht="13.2">
      <c r="A3739" s="16" t="s">
        <v>1963</v>
      </c>
      <c r="B3739" s="16">
        <v>22192259</v>
      </c>
      <c r="C3739" s="16">
        <v>67</v>
      </c>
      <c r="D3739" s="19">
        <v>44369</v>
      </c>
      <c r="E3739" s="16" t="s">
        <v>6884</v>
      </c>
      <c r="F3739" s="16">
        <v>37806939</v>
      </c>
      <c r="G3739" s="16" t="s">
        <v>6851</v>
      </c>
      <c r="H3739" s="17">
        <v>10</v>
      </c>
      <c r="I3739" s="102">
        <v>2</v>
      </c>
      <c r="J3739" s="121"/>
    </row>
    <row r="3740" spans="1:10" ht="13.2">
      <c r="A3740" s="16" t="s">
        <v>1963</v>
      </c>
      <c r="B3740" s="16">
        <v>22192259</v>
      </c>
      <c r="C3740" s="16">
        <v>64</v>
      </c>
      <c r="D3740" s="19">
        <v>44369</v>
      </c>
      <c r="E3740" s="16" t="s">
        <v>6884</v>
      </c>
      <c r="F3740" s="16">
        <v>37806939</v>
      </c>
      <c r="G3740" s="16" t="s">
        <v>6851</v>
      </c>
      <c r="H3740" s="17">
        <v>10</v>
      </c>
      <c r="I3740" s="102">
        <v>2</v>
      </c>
      <c r="J3740" s="121"/>
    </row>
    <row r="3741" spans="1:10" ht="13.2">
      <c r="A3741" s="16" t="s">
        <v>1963</v>
      </c>
      <c r="B3741" s="16">
        <v>22192259</v>
      </c>
      <c r="C3741" s="16">
        <v>69</v>
      </c>
      <c r="D3741" s="19">
        <v>44370</v>
      </c>
      <c r="E3741" s="16" t="s">
        <v>6885</v>
      </c>
      <c r="F3741" s="16">
        <v>37806939</v>
      </c>
      <c r="G3741" s="16" t="s">
        <v>6851</v>
      </c>
      <c r="H3741" s="17">
        <v>10</v>
      </c>
      <c r="I3741" s="102">
        <v>2</v>
      </c>
      <c r="J3741" s="121"/>
    </row>
    <row r="3742" spans="1:10" ht="13.2">
      <c r="A3742" s="16" t="s">
        <v>1963</v>
      </c>
      <c r="B3742" s="16">
        <v>22192259</v>
      </c>
      <c r="C3742" s="16">
        <v>70</v>
      </c>
      <c r="D3742" s="19">
        <v>44371</v>
      </c>
      <c r="E3742" s="16" t="s">
        <v>6886</v>
      </c>
      <c r="F3742" s="16">
        <v>37806939</v>
      </c>
      <c r="G3742" s="16" t="s">
        <v>6851</v>
      </c>
      <c r="H3742" s="17">
        <v>5</v>
      </c>
      <c r="I3742" s="102">
        <v>2</v>
      </c>
      <c r="J3742" s="121"/>
    </row>
    <row r="3743" spans="1:10" ht="13.2">
      <c r="A3743" s="16" t="s">
        <v>1963</v>
      </c>
      <c r="B3743" s="16">
        <v>22192259</v>
      </c>
      <c r="C3743" s="16">
        <v>71</v>
      </c>
      <c r="D3743" s="19">
        <v>44371</v>
      </c>
      <c r="E3743" s="16" t="s">
        <v>6886</v>
      </c>
      <c r="F3743" s="16">
        <v>37806939</v>
      </c>
      <c r="G3743" s="16" t="s">
        <v>6851</v>
      </c>
      <c r="H3743" s="17">
        <v>5</v>
      </c>
      <c r="I3743" s="102">
        <v>2</v>
      </c>
      <c r="J3743" s="121"/>
    </row>
    <row r="3744" spans="1:10" ht="13.2">
      <c r="A3744" s="16" t="s">
        <v>1963</v>
      </c>
      <c r="B3744" s="16">
        <v>22192259</v>
      </c>
      <c r="C3744" s="16">
        <v>73</v>
      </c>
      <c r="D3744" s="19">
        <v>44374</v>
      </c>
      <c r="E3744" s="16" t="s">
        <v>6887</v>
      </c>
      <c r="F3744" s="16">
        <v>37806939</v>
      </c>
      <c r="G3744" s="16" t="s">
        <v>6851</v>
      </c>
      <c r="H3744" s="17">
        <v>10</v>
      </c>
      <c r="I3744" s="102">
        <v>2</v>
      </c>
      <c r="J3744" s="121"/>
    </row>
    <row r="3745" spans="1:10" ht="13.2">
      <c r="A3745" s="16" t="s">
        <v>1963</v>
      </c>
      <c r="B3745" s="16">
        <v>22192259</v>
      </c>
      <c r="C3745" s="16">
        <v>74</v>
      </c>
      <c r="D3745" s="19">
        <v>44374</v>
      </c>
      <c r="E3745" s="16" t="s">
        <v>6887</v>
      </c>
      <c r="F3745" s="16">
        <v>37806939</v>
      </c>
      <c r="G3745" s="16" t="s">
        <v>6851</v>
      </c>
      <c r="H3745" s="17">
        <v>7.5</v>
      </c>
      <c r="I3745" s="102">
        <v>2</v>
      </c>
      <c r="J3745" s="121"/>
    </row>
    <row r="3746" spans="1:10" ht="13.2">
      <c r="A3746" s="16" t="s">
        <v>1963</v>
      </c>
      <c r="B3746" s="16">
        <v>22192259</v>
      </c>
      <c r="C3746" s="16">
        <v>75</v>
      </c>
      <c r="D3746" s="19">
        <v>44376</v>
      </c>
      <c r="E3746" s="16" t="s">
        <v>6888</v>
      </c>
      <c r="F3746" s="16">
        <v>37806939</v>
      </c>
      <c r="G3746" s="16" t="s">
        <v>6851</v>
      </c>
      <c r="H3746" s="17">
        <v>10</v>
      </c>
      <c r="I3746" s="102">
        <v>2</v>
      </c>
      <c r="J3746" s="121"/>
    </row>
    <row r="3747" spans="1:10" ht="13.2">
      <c r="A3747" s="16" t="s">
        <v>1963</v>
      </c>
      <c r="B3747" s="16">
        <v>22192259</v>
      </c>
      <c r="C3747" s="16">
        <v>81</v>
      </c>
      <c r="D3747" s="19">
        <v>44377</v>
      </c>
      <c r="E3747" s="16" t="s">
        <v>6889</v>
      </c>
      <c r="F3747" s="16">
        <v>37806939</v>
      </c>
      <c r="G3747" s="16" t="s">
        <v>6851</v>
      </c>
      <c r="H3747" s="17">
        <v>10</v>
      </c>
      <c r="I3747" s="102">
        <v>2</v>
      </c>
      <c r="J3747" s="121"/>
    </row>
    <row r="3748" spans="1:10" ht="13.2">
      <c r="A3748" s="16" t="s">
        <v>1963</v>
      </c>
      <c r="B3748" s="16">
        <v>22192259</v>
      </c>
      <c r="C3748" s="16">
        <v>79</v>
      </c>
      <c r="D3748" s="19">
        <v>44376</v>
      </c>
      <c r="E3748" s="16" t="s">
        <v>6888</v>
      </c>
      <c r="F3748" s="16">
        <v>37806939</v>
      </c>
      <c r="G3748" s="16" t="s">
        <v>6851</v>
      </c>
      <c r="H3748" s="17">
        <v>10</v>
      </c>
      <c r="I3748" s="102">
        <v>2</v>
      </c>
      <c r="J3748" s="121"/>
    </row>
    <row r="3749" spans="1:10" ht="13.2">
      <c r="A3749" s="16" t="s">
        <v>1963</v>
      </c>
      <c r="B3749" s="16">
        <v>22192259</v>
      </c>
      <c r="C3749" s="16">
        <v>84</v>
      </c>
      <c r="D3749" s="19">
        <v>44377</v>
      </c>
      <c r="E3749" s="16" t="s">
        <v>6889</v>
      </c>
      <c r="F3749" s="16">
        <v>37806939</v>
      </c>
      <c r="G3749" s="16" t="s">
        <v>6851</v>
      </c>
      <c r="H3749" s="17">
        <v>10</v>
      </c>
      <c r="I3749" s="102">
        <v>2</v>
      </c>
      <c r="J3749" s="121"/>
    </row>
    <row r="3750" spans="1:10" ht="13.2">
      <c r="A3750" s="16" t="s">
        <v>1963</v>
      </c>
      <c r="B3750" s="16">
        <v>22192259</v>
      </c>
      <c r="C3750" s="16">
        <v>85</v>
      </c>
      <c r="D3750" s="19">
        <v>44378</v>
      </c>
      <c r="E3750" s="16" t="s">
        <v>6890</v>
      </c>
      <c r="F3750" s="16">
        <v>37806939</v>
      </c>
      <c r="G3750" s="16" t="s">
        <v>6851</v>
      </c>
      <c r="H3750" s="17">
        <v>10</v>
      </c>
      <c r="I3750" s="102">
        <v>2</v>
      </c>
      <c r="J3750" s="121"/>
    </row>
    <row r="3751" spans="1:10" ht="13.2">
      <c r="A3751" s="16" t="s">
        <v>1963</v>
      </c>
      <c r="B3751" s="16">
        <v>22192259</v>
      </c>
      <c r="C3751" s="16">
        <v>87</v>
      </c>
      <c r="D3751" s="19">
        <v>44379</v>
      </c>
      <c r="E3751" s="16" t="s">
        <v>6891</v>
      </c>
      <c r="F3751" s="16">
        <v>37806939</v>
      </c>
      <c r="G3751" s="16" t="s">
        <v>6851</v>
      </c>
      <c r="H3751" s="17">
        <v>10</v>
      </c>
      <c r="I3751" s="102">
        <v>2</v>
      </c>
      <c r="J3751" s="121"/>
    </row>
    <row r="3752" spans="1:10" ht="13.2">
      <c r="A3752" s="16" t="s">
        <v>1963</v>
      </c>
      <c r="B3752" s="16">
        <v>22192259</v>
      </c>
      <c r="C3752" s="16">
        <v>89</v>
      </c>
      <c r="D3752" s="19">
        <v>44381</v>
      </c>
      <c r="E3752" s="16" t="s">
        <v>6892</v>
      </c>
      <c r="F3752" s="16">
        <v>37806939</v>
      </c>
      <c r="G3752" s="16" t="s">
        <v>6851</v>
      </c>
      <c r="H3752" s="17">
        <v>10</v>
      </c>
      <c r="I3752" s="102">
        <v>2</v>
      </c>
      <c r="J3752" s="121"/>
    </row>
    <row r="3753" spans="1:10" ht="13.2">
      <c r="A3753" s="16" t="s">
        <v>1963</v>
      </c>
      <c r="B3753" s="16">
        <v>22192259</v>
      </c>
      <c r="C3753" s="16">
        <v>93</v>
      </c>
      <c r="D3753" s="19">
        <v>44383</v>
      </c>
      <c r="E3753" s="16" t="s">
        <v>6893</v>
      </c>
      <c r="F3753" s="16">
        <v>37806939</v>
      </c>
      <c r="G3753" s="16" t="s">
        <v>6851</v>
      </c>
      <c r="H3753" s="17">
        <v>10</v>
      </c>
      <c r="I3753" s="102">
        <v>2</v>
      </c>
      <c r="J3753" s="121"/>
    </row>
    <row r="3754" spans="1:10" ht="13.2">
      <c r="A3754" s="16" t="s">
        <v>1963</v>
      </c>
      <c r="B3754" s="16">
        <v>22192259</v>
      </c>
      <c r="C3754" s="16">
        <v>91</v>
      </c>
      <c r="D3754" s="19">
        <v>44383</v>
      </c>
      <c r="E3754" s="16" t="s">
        <v>6893</v>
      </c>
      <c r="F3754" s="16">
        <v>37806939</v>
      </c>
      <c r="G3754" s="16" t="s">
        <v>6851</v>
      </c>
      <c r="H3754" s="17">
        <v>10</v>
      </c>
      <c r="I3754" s="102">
        <v>2</v>
      </c>
      <c r="J3754" s="121"/>
    </row>
    <row r="3755" spans="1:10" ht="13.2">
      <c r="A3755" s="16" t="s">
        <v>1963</v>
      </c>
      <c r="B3755" s="16">
        <v>22192259</v>
      </c>
      <c r="C3755" s="16">
        <v>95</v>
      </c>
      <c r="D3755" s="19">
        <v>44384</v>
      </c>
      <c r="E3755" s="16" t="s">
        <v>6894</v>
      </c>
      <c r="F3755" s="16">
        <v>37806939</v>
      </c>
      <c r="G3755" s="16" t="s">
        <v>6851</v>
      </c>
      <c r="H3755" s="17">
        <v>10</v>
      </c>
      <c r="I3755" s="102">
        <v>2</v>
      </c>
      <c r="J3755" s="121"/>
    </row>
    <row r="3756" spans="1:10" ht="13.2">
      <c r="A3756" s="16" t="s">
        <v>1963</v>
      </c>
      <c r="B3756" s="16">
        <v>22192259</v>
      </c>
      <c r="C3756" s="16">
        <v>97</v>
      </c>
      <c r="D3756" s="19">
        <v>44385</v>
      </c>
      <c r="E3756" s="16" t="s">
        <v>6895</v>
      </c>
      <c r="F3756" s="16">
        <v>37806939</v>
      </c>
      <c r="G3756" s="16" t="s">
        <v>6851</v>
      </c>
      <c r="H3756" s="17">
        <v>5</v>
      </c>
      <c r="I3756" s="102">
        <v>2</v>
      </c>
      <c r="J3756" s="121"/>
    </row>
    <row r="3757" spans="1:10" ht="13.2">
      <c r="A3757" s="16" t="s">
        <v>1963</v>
      </c>
      <c r="B3757" s="16">
        <v>22192259</v>
      </c>
      <c r="C3757" s="16">
        <v>98</v>
      </c>
      <c r="D3757" s="19">
        <v>44386</v>
      </c>
      <c r="E3757" s="16" t="s">
        <v>6896</v>
      </c>
      <c r="F3757" s="16">
        <v>37806939</v>
      </c>
      <c r="G3757" s="16" t="s">
        <v>6851</v>
      </c>
      <c r="H3757" s="17">
        <v>5</v>
      </c>
      <c r="I3757" s="102">
        <v>2</v>
      </c>
      <c r="J3757" s="121"/>
    </row>
    <row r="3758" spans="1:10" ht="13.2">
      <c r="A3758" s="16" t="s">
        <v>1963</v>
      </c>
      <c r="B3758" s="16">
        <v>22192259</v>
      </c>
      <c r="C3758" s="16">
        <v>99</v>
      </c>
      <c r="D3758" s="19">
        <v>44388</v>
      </c>
      <c r="E3758" s="16" t="s">
        <v>6897</v>
      </c>
      <c r="F3758" s="16">
        <v>37806939</v>
      </c>
      <c r="G3758" s="16" t="s">
        <v>6851</v>
      </c>
      <c r="H3758" s="17">
        <v>10</v>
      </c>
      <c r="I3758" s="102">
        <v>2</v>
      </c>
      <c r="J3758" s="121"/>
    </row>
    <row r="3759" spans="1:10" ht="13.2">
      <c r="A3759" s="16" t="s">
        <v>1963</v>
      </c>
      <c r="B3759" s="16">
        <v>22192259</v>
      </c>
      <c r="C3759" s="16">
        <v>100</v>
      </c>
      <c r="D3759" s="19">
        <v>44389</v>
      </c>
      <c r="E3759" s="16" t="s">
        <v>6898</v>
      </c>
      <c r="F3759" s="16">
        <v>37806939</v>
      </c>
      <c r="G3759" s="16" t="s">
        <v>6851</v>
      </c>
      <c r="H3759" s="17">
        <v>7.5</v>
      </c>
      <c r="I3759" s="102">
        <v>2</v>
      </c>
      <c r="J3759" s="121"/>
    </row>
    <row r="3760" spans="1:10" ht="13.2">
      <c r="A3760" s="16" t="s">
        <v>1963</v>
      </c>
      <c r="B3760" s="16">
        <v>22192259</v>
      </c>
      <c r="C3760" s="16">
        <v>101</v>
      </c>
      <c r="D3760" s="19">
        <v>44389</v>
      </c>
      <c r="E3760" s="16" t="s">
        <v>6898</v>
      </c>
      <c r="F3760" s="16">
        <v>37806939</v>
      </c>
      <c r="G3760" s="16" t="s">
        <v>6851</v>
      </c>
      <c r="H3760" s="17">
        <v>5</v>
      </c>
      <c r="I3760" s="102">
        <v>2</v>
      </c>
      <c r="J3760" s="121"/>
    </row>
    <row r="3761" spans="1:10" ht="13.2">
      <c r="A3761" s="16" t="s">
        <v>1963</v>
      </c>
      <c r="B3761" s="16">
        <v>22192259</v>
      </c>
      <c r="C3761" s="16">
        <v>107</v>
      </c>
      <c r="D3761" s="19">
        <v>44391</v>
      </c>
      <c r="E3761" s="16" t="s">
        <v>6899</v>
      </c>
      <c r="F3761" s="16">
        <v>37806939</v>
      </c>
      <c r="G3761" s="16" t="s">
        <v>6851</v>
      </c>
      <c r="H3761" s="17">
        <v>10</v>
      </c>
      <c r="I3761" s="102">
        <v>2</v>
      </c>
      <c r="J3761" s="121"/>
    </row>
    <row r="3762" spans="1:10" ht="13.2">
      <c r="A3762" s="16" t="s">
        <v>1963</v>
      </c>
      <c r="B3762" s="16">
        <v>22192259</v>
      </c>
      <c r="C3762" s="16">
        <v>110</v>
      </c>
      <c r="D3762" s="19">
        <v>44392</v>
      </c>
      <c r="E3762" s="16" t="s">
        <v>6900</v>
      </c>
      <c r="F3762" s="16">
        <v>37806939</v>
      </c>
      <c r="G3762" s="16" t="s">
        <v>6851</v>
      </c>
      <c r="H3762" s="17">
        <v>10</v>
      </c>
      <c r="I3762" s="102">
        <v>2</v>
      </c>
      <c r="J3762" s="121"/>
    </row>
    <row r="3763" spans="1:10" ht="13.2">
      <c r="A3763" s="16" t="s">
        <v>1963</v>
      </c>
      <c r="B3763" s="16">
        <v>22192259</v>
      </c>
      <c r="C3763" s="16">
        <v>112</v>
      </c>
      <c r="D3763" s="19">
        <v>44392</v>
      </c>
      <c r="E3763" s="16" t="s">
        <v>6900</v>
      </c>
      <c r="F3763" s="16">
        <v>37806939</v>
      </c>
      <c r="G3763" s="16" t="s">
        <v>6851</v>
      </c>
      <c r="H3763" s="17">
        <v>5</v>
      </c>
      <c r="I3763" s="102">
        <v>2</v>
      </c>
      <c r="J3763" s="121"/>
    </row>
    <row r="3764" spans="1:10" ht="13.2">
      <c r="A3764" s="16" t="s">
        <v>1963</v>
      </c>
      <c r="B3764" s="16">
        <v>22192259</v>
      </c>
      <c r="C3764" s="16">
        <v>116</v>
      </c>
      <c r="D3764" s="19">
        <v>44395</v>
      </c>
      <c r="E3764" s="16" t="s">
        <v>6901</v>
      </c>
      <c r="F3764" s="16">
        <v>37806939</v>
      </c>
      <c r="G3764" s="16" t="s">
        <v>6851</v>
      </c>
      <c r="H3764" s="17">
        <v>20</v>
      </c>
      <c r="I3764" s="102">
        <v>2</v>
      </c>
      <c r="J3764" s="121"/>
    </row>
    <row r="3765" spans="1:10" ht="13.2">
      <c r="A3765" s="16" t="s">
        <v>1963</v>
      </c>
      <c r="B3765" s="16">
        <v>22192259</v>
      </c>
      <c r="C3765" s="16">
        <v>119</v>
      </c>
      <c r="D3765" s="19">
        <v>44397</v>
      </c>
      <c r="E3765" s="16" t="s">
        <v>6902</v>
      </c>
      <c r="F3765" s="16">
        <v>37806939</v>
      </c>
      <c r="G3765" s="16" t="s">
        <v>6851</v>
      </c>
      <c r="H3765" s="17">
        <v>10</v>
      </c>
      <c r="I3765" s="102">
        <v>2</v>
      </c>
      <c r="J3765" s="121"/>
    </row>
    <row r="3766" spans="1:10" ht="13.2">
      <c r="A3766" s="16" t="s">
        <v>1963</v>
      </c>
      <c r="B3766" s="16">
        <v>22192259</v>
      </c>
      <c r="C3766" s="16">
        <v>121</v>
      </c>
      <c r="D3766" s="19">
        <v>44398</v>
      </c>
      <c r="E3766" s="16" t="s">
        <v>6903</v>
      </c>
      <c r="F3766" s="16">
        <v>37806939</v>
      </c>
      <c r="G3766" s="16" t="s">
        <v>6851</v>
      </c>
      <c r="H3766" s="17">
        <v>10</v>
      </c>
      <c r="I3766" s="102">
        <v>2</v>
      </c>
      <c r="J3766" s="121"/>
    </row>
    <row r="3767" spans="1:10" ht="13.2">
      <c r="A3767" s="16" t="s">
        <v>1963</v>
      </c>
      <c r="B3767" s="16">
        <v>22192259</v>
      </c>
      <c r="C3767" s="16">
        <v>124</v>
      </c>
      <c r="D3767" s="19">
        <v>44399</v>
      </c>
      <c r="E3767" s="16" t="s">
        <v>6904</v>
      </c>
      <c r="F3767" s="16">
        <v>37806939</v>
      </c>
      <c r="G3767" s="16" t="s">
        <v>6851</v>
      </c>
      <c r="H3767" s="17">
        <v>10</v>
      </c>
      <c r="I3767" s="102">
        <v>2</v>
      </c>
      <c r="J3767" s="121"/>
    </row>
    <row r="3768" spans="1:10" ht="13.2">
      <c r="A3768" s="16" t="s">
        <v>1963</v>
      </c>
      <c r="B3768" s="16">
        <v>22192259</v>
      </c>
      <c r="C3768" s="16">
        <v>123</v>
      </c>
      <c r="D3768" s="19">
        <v>44399</v>
      </c>
      <c r="E3768" s="16" t="s">
        <v>6904</v>
      </c>
      <c r="F3768" s="16">
        <v>37806939</v>
      </c>
      <c r="G3768" s="16" t="s">
        <v>6851</v>
      </c>
      <c r="H3768" s="17">
        <v>5</v>
      </c>
      <c r="I3768" s="102">
        <v>2</v>
      </c>
      <c r="J3768" s="121"/>
    </row>
    <row r="3769" spans="1:10" ht="13.2">
      <c r="A3769" s="16" t="s">
        <v>1963</v>
      </c>
      <c r="B3769" s="16">
        <v>22192259</v>
      </c>
      <c r="C3769" s="16">
        <v>126</v>
      </c>
      <c r="D3769" s="19">
        <v>44400</v>
      </c>
      <c r="E3769" s="16" t="s">
        <v>6905</v>
      </c>
      <c r="F3769" s="16">
        <v>37806939</v>
      </c>
      <c r="G3769" s="16" t="s">
        <v>6851</v>
      </c>
      <c r="H3769" s="17">
        <v>10</v>
      </c>
      <c r="I3769" s="102">
        <v>2</v>
      </c>
      <c r="J3769" s="121"/>
    </row>
    <row r="3770" spans="1:10" ht="13.2">
      <c r="A3770" s="16" t="s">
        <v>1963</v>
      </c>
      <c r="B3770" s="16">
        <v>22192259</v>
      </c>
      <c r="C3770" s="16">
        <v>125</v>
      </c>
      <c r="D3770" s="19">
        <v>44400</v>
      </c>
      <c r="E3770" s="16" t="s">
        <v>6905</v>
      </c>
      <c r="F3770" s="16">
        <v>37806939</v>
      </c>
      <c r="G3770" s="16" t="s">
        <v>6851</v>
      </c>
      <c r="H3770" s="17">
        <v>5</v>
      </c>
      <c r="I3770" s="102">
        <v>2</v>
      </c>
      <c r="J3770" s="121"/>
    </row>
    <row r="3771" spans="1:10" ht="13.2">
      <c r="A3771" s="16" t="s">
        <v>1963</v>
      </c>
      <c r="B3771" s="16">
        <v>22192259</v>
      </c>
      <c r="C3771" s="16">
        <v>128</v>
      </c>
      <c r="D3771" s="19">
        <v>44402</v>
      </c>
      <c r="E3771" s="16" t="s">
        <v>6906</v>
      </c>
      <c r="F3771" s="16">
        <v>37806939</v>
      </c>
      <c r="G3771" s="16" t="s">
        <v>6851</v>
      </c>
      <c r="H3771" s="17">
        <v>10</v>
      </c>
      <c r="I3771" s="102">
        <v>2</v>
      </c>
      <c r="J3771" s="121"/>
    </row>
    <row r="3772" spans="1:10" ht="13.2">
      <c r="A3772" s="16" t="s">
        <v>1963</v>
      </c>
      <c r="B3772" s="16">
        <v>22192259</v>
      </c>
      <c r="C3772" s="16">
        <v>130</v>
      </c>
      <c r="D3772" s="19">
        <v>44404</v>
      </c>
      <c r="E3772" s="16" t="s">
        <v>6907</v>
      </c>
      <c r="F3772" s="16">
        <v>37806939</v>
      </c>
      <c r="G3772" s="16" t="s">
        <v>6851</v>
      </c>
      <c r="H3772" s="17">
        <v>15</v>
      </c>
      <c r="I3772" s="102">
        <v>2</v>
      </c>
      <c r="J3772" s="121"/>
    </row>
    <row r="3773" spans="1:10" ht="13.2">
      <c r="A3773" s="16" t="s">
        <v>1963</v>
      </c>
      <c r="B3773" s="16">
        <v>22192259</v>
      </c>
      <c r="C3773" s="16">
        <v>132</v>
      </c>
      <c r="D3773" s="19">
        <v>44405</v>
      </c>
      <c r="E3773" s="16" t="s">
        <v>6908</v>
      </c>
      <c r="F3773" s="16">
        <v>37806939</v>
      </c>
      <c r="G3773" s="16" t="s">
        <v>6851</v>
      </c>
      <c r="H3773" s="17">
        <v>10</v>
      </c>
      <c r="I3773" s="102">
        <v>2</v>
      </c>
      <c r="J3773" s="121"/>
    </row>
    <row r="3774" spans="1:10" ht="13.2">
      <c r="A3774" s="16" t="s">
        <v>1963</v>
      </c>
      <c r="B3774" s="16">
        <v>22192259</v>
      </c>
      <c r="C3774" s="16">
        <v>135</v>
      </c>
      <c r="D3774" s="19">
        <v>44406</v>
      </c>
      <c r="E3774" s="16" t="s">
        <v>6909</v>
      </c>
      <c r="F3774" s="16">
        <v>37806939</v>
      </c>
      <c r="G3774" s="16" t="s">
        <v>6851</v>
      </c>
      <c r="H3774" s="17">
        <v>7.5</v>
      </c>
      <c r="I3774" s="102">
        <v>2</v>
      </c>
      <c r="J3774" s="121"/>
    </row>
    <row r="3775" spans="1:10" ht="13.2">
      <c r="A3775" s="16" t="s">
        <v>1963</v>
      </c>
      <c r="B3775" s="16">
        <v>22192259</v>
      </c>
      <c r="C3775" s="16">
        <v>138</v>
      </c>
      <c r="D3775" s="19">
        <v>44407</v>
      </c>
      <c r="E3775" s="16" t="s">
        <v>6910</v>
      </c>
      <c r="F3775" s="16">
        <v>37806939</v>
      </c>
      <c r="G3775" s="16" t="s">
        <v>6851</v>
      </c>
      <c r="H3775" s="17">
        <v>10</v>
      </c>
      <c r="I3775" s="102">
        <v>2</v>
      </c>
      <c r="J3775" s="121"/>
    </row>
    <row r="3776" spans="1:10" ht="13.2">
      <c r="A3776" s="16" t="s">
        <v>1963</v>
      </c>
      <c r="B3776" s="16">
        <v>22192259</v>
      </c>
      <c r="C3776" s="16">
        <v>137</v>
      </c>
      <c r="D3776" s="19">
        <v>44407</v>
      </c>
      <c r="E3776" s="16" t="s">
        <v>6910</v>
      </c>
      <c r="F3776" s="16">
        <v>37806939</v>
      </c>
      <c r="G3776" s="16" t="s">
        <v>6851</v>
      </c>
      <c r="H3776" s="17">
        <v>5</v>
      </c>
      <c r="I3776" s="102">
        <v>2</v>
      </c>
      <c r="J3776" s="121"/>
    </row>
    <row r="3777" spans="1:10" ht="13.2">
      <c r="A3777" s="16" t="s">
        <v>1963</v>
      </c>
      <c r="B3777" s="16">
        <v>22192259</v>
      </c>
      <c r="C3777" s="16">
        <v>140</v>
      </c>
      <c r="D3777" s="19">
        <v>44410</v>
      </c>
      <c r="E3777" s="16" t="s">
        <v>6911</v>
      </c>
      <c r="F3777" s="16">
        <v>37806939</v>
      </c>
      <c r="G3777" s="16" t="s">
        <v>6851</v>
      </c>
      <c r="H3777" s="17">
        <v>10</v>
      </c>
      <c r="I3777" s="102">
        <v>2</v>
      </c>
      <c r="J3777" s="121"/>
    </row>
    <row r="3778" spans="1:10" ht="13.2">
      <c r="A3778" s="16" t="s">
        <v>1963</v>
      </c>
      <c r="B3778" s="16">
        <v>22192259</v>
      </c>
      <c r="C3778" s="16">
        <v>141</v>
      </c>
      <c r="D3778" s="19">
        <v>44410</v>
      </c>
      <c r="E3778" s="16" t="s">
        <v>6911</v>
      </c>
      <c r="F3778" s="16">
        <v>37806939</v>
      </c>
      <c r="G3778" s="16" t="s">
        <v>6851</v>
      </c>
      <c r="H3778" s="17">
        <v>10</v>
      </c>
      <c r="I3778" s="102">
        <v>2</v>
      </c>
      <c r="J3778" s="121"/>
    </row>
    <row r="3779" spans="1:10" ht="13.2">
      <c r="A3779" s="16" t="s">
        <v>1963</v>
      </c>
      <c r="B3779" s="16">
        <v>22192259</v>
      </c>
      <c r="C3779" s="16">
        <v>142</v>
      </c>
      <c r="D3779" s="19">
        <v>44410</v>
      </c>
      <c r="E3779" s="16" t="s">
        <v>6911</v>
      </c>
      <c r="F3779" s="16">
        <v>37806939</v>
      </c>
      <c r="G3779" s="16" t="s">
        <v>6851</v>
      </c>
      <c r="H3779" s="17">
        <v>7.5</v>
      </c>
      <c r="I3779" s="102">
        <v>2</v>
      </c>
      <c r="J3779" s="121"/>
    </row>
    <row r="3780" spans="1:10" ht="13.2">
      <c r="A3780" s="16" t="s">
        <v>1963</v>
      </c>
      <c r="B3780" s="16">
        <v>22192259</v>
      </c>
      <c r="C3780" s="16">
        <v>144</v>
      </c>
      <c r="D3780" s="19">
        <v>44411</v>
      </c>
      <c r="E3780" s="16" t="s">
        <v>6912</v>
      </c>
      <c r="F3780" s="16">
        <v>37806939</v>
      </c>
      <c r="G3780" s="16" t="s">
        <v>6851</v>
      </c>
      <c r="H3780" s="17">
        <v>10</v>
      </c>
      <c r="I3780" s="102">
        <v>2</v>
      </c>
      <c r="J3780" s="121"/>
    </row>
    <row r="3781" spans="1:10" ht="13.2">
      <c r="A3781" s="16" t="s">
        <v>1963</v>
      </c>
      <c r="B3781" s="16">
        <v>22192259</v>
      </c>
      <c r="C3781" s="16">
        <v>146</v>
      </c>
      <c r="D3781" s="19">
        <v>44411</v>
      </c>
      <c r="E3781" s="16" t="s">
        <v>6912</v>
      </c>
      <c r="F3781" s="16">
        <v>37806939</v>
      </c>
      <c r="G3781" s="16" t="s">
        <v>6851</v>
      </c>
      <c r="H3781" s="17">
        <v>10</v>
      </c>
      <c r="I3781" s="102">
        <v>2</v>
      </c>
      <c r="J3781" s="121"/>
    </row>
    <row r="3782" spans="1:10" ht="13.2">
      <c r="A3782" s="16" t="s">
        <v>1963</v>
      </c>
      <c r="B3782" s="16">
        <v>22192259</v>
      </c>
      <c r="C3782" s="16">
        <v>4628</v>
      </c>
      <c r="D3782" s="19">
        <v>44400</v>
      </c>
      <c r="E3782" s="16" t="s">
        <v>6913</v>
      </c>
      <c r="F3782" s="16">
        <v>44156979</v>
      </c>
      <c r="G3782" s="16" t="s">
        <v>3509</v>
      </c>
      <c r="H3782" s="17">
        <v>57.9</v>
      </c>
      <c r="I3782" s="102">
        <v>2</v>
      </c>
      <c r="J3782" s="121"/>
    </row>
    <row r="3783" spans="1:10" ht="13.2">
      <c r="A3783" s="16" t="s">
        <v>1963</v>
      </c>
      <c r="B3783" s="16">
        <v>22192259</v>
      </c>
      <c r="C3783" s="16">
        <v>168</v>
      </c>
      <c r="D3783" s="19">
        <v>44392</v>
      </c>
      <c r="E3783" s="16" t="s">
        <v>6581</v>
      </c>
      <c r="F3783" s="16">
        <v>33928088</v>
      </c>
      <c r="G3783" s="16" t="s">
        <v>6914</v>
      </c>
      <c r="H3783" s="17">
        <v>70</v>
      </c>
      <c r="I3783" s="102">
        <v>2</v>
      </c>
      <c r="J3783" s="121"/>
    </row>
    <row r="3784" spans="1:10" ht="13.2">
      <c r="A3784" s="16" t="s">
        <v>1963</v>
      </c>
      <c r="B3784" s="16">
        <v>22192259</v>
      </c>
      <c r="C3784" s="16">
        <v>148</v>
      </c>
      <c r="D3784" s="19">
        <v>44416</v>
      </c>
      <c r="E3784" s="16" t="s">
        <v>6915</v>
      </c>
      <c r="F3784" s="16">
        <v>37806939</v>
      </c>
      <c r="G3784" s="16" t="s">
        <v>6851</v>
      </c>
      <c r="H3784" s="17">
        <v>30</v>
      </c>
      <c r="I3784" s="102">
        <v>2</v>
      </c>
      <c r="J3784" s="121"/>
    </row>
    <row r="3785" spans="1:10" ht="20.399999999999999">
      <c r="A3785" s="16" t="s">
        <v>1963</v>
      </c>
      <c r="B3785" s="16">
        <v>22192259</v>
      </c>
      <c r="C3785" s="16">
        <v>1582021</v>
      </c>
      <c r="D3785" s="19">
        <v>44354</v>
      </c>
      <c r="E3785" s="16" t="s">
        <v>6916</v>
      </c>
      <c r="F3785" s="16">
        <v>47696737</v>
      </c>
      <c r="G3785" s="16" t="s">
        <v>6917</v>
      </c>
      <c r="H3785" s="17">
        <v>44</v>
      </c>
      <c r="I3785" s="102">
        <v>2</v>
      </c>
      <c r="J3785" s="121"/>
    </row>
    <row r="3786" spans="1:10" ht="13.2">
      <c r="A3786" s="16" t="s">
        <v>1963</v>
      </c>
      <c r="B3786" s="16">
        <v>22192259</v>
      </c>
      <c r="C3786" s="16">
        <v>7238</v>
      </c>
      <c r="D3786" s="19">
        <v>44346</v>
      </c>
      <c r="E3786" s="16" t="s">
        <v>4455</v>
      </c>
      <c r="F3786" s="16">
        <v>31321828</v>
      </c>
      <c r="G3786" s="16" t="s">
        <v>6918</v>
      </c>
      <c r="H3786" s="17">
        <v>29.96</v>
      </c>
      <c r="I3786" s="102">
        <v>2</v>
      </c>
      <c r="J3786" s="121"/>
    </row>
    <row r="3787" spans="1:10" ht="13.2">
      <c r="A3787" s="16" t="s">
        <v>1963</v>
      </c>
      <c r="B3787" s="16">
        <v>22192259</v>
      </c>
      <c r="C3787" s="16">
        <v>150</v>
      </c>
      <c r="D3787" s="19">
        <v>44418</v>
      </c>
      <c r="E3787" s="16" t="s">
        <v>6919</v>
      </c>
      <c r="F3787" s="16">
        <v>37806939</v>
      </c>
      <c r="G3787" s="16" t="s">
        <v>6851</v>
      </c>
      <c r="H3787" s="17">
        <v>10</v>
      </c>
      <c r="I3787" s="102">
        <v>2</v>
      </c>
      <c r="J3787" s="121"/>
    </row>
    <row r="3788" spans="1:10" ht="13.2">
      <c r="A3788" s="16" t="s">
        <v>1963</v>
      </c>
      <c r="B3788" s="16">
        <v>22192259</v>
      </c>
      <c r="C3788" s="16">
        <v>152</v>
      </c>
      <c r="D3788" s="19">
        <v>44419</v>
      </c>
      <c r="E3788" s="16" t="s">
        <v>6919</v>
      </c>
      <c r="F3788" s="16">
        <v>37806939</v>
      </c>
      <c r="G3788" s="16" t="s">
        <v>6851</v>
      </c>
      <c r="H3788" s="17">
        <v>10</v>
      </c>
      <c r="I3788" s="102">
        <v>2</v>
      </c>
      <c r="J3788" s="121"/>
    </row>
    <row r="3789" spans="1:10" ht="13.2">
      <c r="A3789" s="16" t="s">
        <v>1963</v>
      </c>
      <c r="B3789" s="16">
        <v>22192259</v>
      </c>
      <c r="C3789" s="16">
        <v>154</v>
      </c>
      <c r="D3789" s="19">
        <v>44420</v>
      </c>
      <c r="E3789" s="16" t="s">
        <v>6919</v>
      </c>
      <c r="F3789" s="16">
        <v>37806939</v>
      </c>
      <c r="G3789" s="16" t="s">
        <v>6851</v>
      </c>
      <c r="H3789" s="17">
        <v>5</v>
      </c>
      <c r="I3789" s="102">
        <v>2</v>
      </c>
      <c r="J3789" s="121"/>
    </row>
    <row r="3790" spans="1:10" ht="13.2">
      <c r="A3790" s="16" t="s">
        <v>1963</v>
      </c>
      <c r="B3790" s="16">
        <v>22192259</v>
      </c>
      <c r="C3790" s="16">
        <v>155</v>
      </c>
      <c r="D3790" s="19">
        <v>44420</v>
      </c>
      <c r="E3790" s="16" t="s">
        <v>6919</v>
      </c>
      <c r="F3790" s="16">
        <v>37806939</v>
      </c>
      <c r="G3790" s="16" t="s">
        <v>6851</v>
      </c>
      <c r="H3790" s="17">
        <v>5</v>
      </c>
      <c r="I3790" s="102">
        <v>2</v>
      </c>
      <c r="J3790" s="121"/>
    </row>
    <row r="3791" spans="1:10" ht="13.2">
      <c r="A3791" s="16" t="s">
        <v>1963</v>
      </c>
      <c r="B3791" s="16">
        <v>22192259</v>
      </c>
      <c r="C3791" s="16">
        <v>156</v>
      </c>
      <c r="D3791" s="19">
        <v>44421</v>
      </c>
      <c r="E3791" s="16" t="s">
        <v>6919</v>
      </c>
      <c r="F3791" s="16">
        <v>37806939</v>
      </c>
      <c r="G3791" s="16" t="s">
        <v>6851</v>
      </c>
      <c r="H3791" s="17">
        <v>5</v>
      </c>
      <c r="I3791" s="102">
        <v>2</v>
      </c>
      <c r="J3791" s="121"/>
    </row>
    <row r="3792" spans="1:10" ht="13.2">
      <c r="A3792" s="16" t="s">
        <v>1963</v>
      </c>
      <c r="B3792" s="16">
        <v>22192259</v>
      </c>
      <c r="C3792" s="16">
        <v>158</v>
      </c>
      <c r="D3792" s="19">
        <v>44425</v>
      </c>
      <c r="E3792" s="16" t="s">
        <v>6919</v>
      </c>
      <c r="F3792" s="16">
        <v>37806939</v>
      </c>
      <c r="G3792" s="16" t="s">
        <v>6851</v>
      </c>
      <c r="H3792" s="17">
        <v>5</v>
      </c>
      <c r="I3792" s="102">
        <v>2</v>
      </c>
      <c r="J3792" s="121"/>
    </row>
    <row r="3793" spans="1:10" ht="13.2">
      <c r="A3793" s="16" t="s">
        <v>1963</v>
      </c>
      <c r="B3793" s="16">
        <v>22192259</v>
      </c>
      <c r="C3793" s="16">
        <v>161</v>
      </c>
      <c r="D3793" s="19">
        <v>44425</v>
      </c>
      <c r="E3793" s="16" t="s">
        <v>6919</v>
      </c>
      <c r="F3793" s="16">
        <v>37806939</v>
      </c>
      <c r="G3793" s="16" t="s">
        <v>6851</v>
      </c>
      <c r="H3793" s="17">
        <v>10</v>
      </c>
      <c r="I3793" s="102">
        <v>2</v>
      </c>
      <c r="J3793" s="121"/>
    </row>
    <row r="3794" spans="1:10" ht="13.2">
      <c r="A3794" s="16" t="s">
        <v>1963</v>
      </c>
      <c r="B3794" s="16">
        <v>22192259</v>
      </c>
      <c r="C3794" s="16">
        <v>163</v>
      </c>
      <c r="D3794" s="19">
        <v>44426</v>
      </c>
      <c r="E3794" s="16" t="s">
        <v>6919</v>
      </c>
      <c r="F3794" s="16">
        <v>37806939</v>
      </c>
      <c r="G3794" s="16" t="s">
        <v>6851</v>
      </c>
      <c r="H3794" s="17">
        <v>10</v>
      </c>
      <c r="I3794" s="102">
        <v>2</v>
      </c>
      <c r="J3794" s="121"/>
    </row>
    <row r="3795" spans="1:10" ht="13.2">
      <c r="A3795" s="16" t="s">
        <v>1963</v>
      </c>
      <c r="B3795" s="16">
        <v>22192259</v>
      </c>
      <c r="C3795" s="16">
        <v>164</v>
      </c>
      <c r="D3795" s="19">
        <v>44427</v>
      </c>
      <c r="E3795" s="16" t="s">
        <v>6919</v>
      </c>
      <c r="F3795" s="16">
        <v>37806939</v>
      </c>
      <c r="G3795" s="16" t="s">
        <v>6851</v>
      </c>
      <c r="H3795" s="17">
        <v>5</v>
      </c>
      <c r="I3795" s="102">
        <v>2</v>
      </c>
      <c r="J3795" s="121"/>
    </row>
    <row r="3796" spans="1:10" ht="13.2">
      <c r="A3796" s="16" t="s">
        <v>1963</v>
      </c>
      <c r="B3796" s="16">
        <v>22192259</v>
      </c>
      <c r="C3796" s="16">
        <v>165</v>
      </c>
      <c r="D3796" s="19">
        <v>44430</v>
      </c>
      <c r="E3796" s="16" t="s">
        <v>6919</v>
      </c>
      <c r="F3796" s="16">
        <v>37806939</v>
      </c>
      <c r="G3796" s="16" t="s">
        <v>6851</v>
      </c>
      <c r="H3796" s="17">
        <v>7.5</v>
      </c>
      <c r="I3796" s="102">
        <v>2</v>
      </c>
      <c r="J3796" s="121"/>
    </row>
    <row r="3797" spans="1:10" ht="13.2">
      <c r="A3797" s="16" t="s">
        <v>1963</v>
      </c>
      <c r="B3797" s="16">
        <v>22192259</v>
      </c>
      <c r="C3797" s="16">
        <v>166</v>
      </c>
      <c r="D3797" s="19">
        <v>44430</v>
      </c>
      <c r="E3797" s="16" t="s">
        <v>6919</v>
      </c>
      <c r="F3797" s="16">
        <v>37806939</v>
      </c>
      <c r="G3797" s="16" t="s">
        <v>6851</v>
      </c>
      <c r="H3797" s="17">
        <v>10</v>
      </c>
      <c r="I3797" s="102">
        <v>2</v>
      </c>
      <c r="J3797" s="121"/>
    </row>
    <row r="3798" spans="1:10" ht="13.2">
      <c r="A3798" s="16" t="s">
        <v>1963</v>
      </c>
      <c r="B3798" s="16">
        <v>22192259</v>
      </c>
      <c r="C3798" s="16">
        <v>167</v>
      </c>
      <c r="D3798" s="19">
        <v>44432</v>
      </c>
      <c r="E3798" s="16" t="s">
        <v>6919</v>
      </c>
      <c r="F3798" s="16">
        <v>37806939</v>
      </c>
      <c r="G3798" s="16" t="s">
        <v>6851</v>
      </c>
      <c r="H3798" s="17">
        <v>5</v>
      </c>
      <c r="I3798" s="102">
        <v>2</v>
      </c>
      <c r="J3798" s="121"/>
    </row>
    <row r="3799" spans="1:10" ht="13.2">
      <c r="A3799" s="16" t="s">
        <v>1963</v>
      </c>
      <c r="B3799" s="16">
        <v>22192259</v>
      </c>
      <c r="C3799" s="16">
        <v>168</v>
      </c>
      <c r="D3799" s="19">
        <v>44432</v>
      </c>
      <c r="E3799" s="16" t="s">
        <v>6919</v>
      </c>
      <c r="F3799" s="16">
        <v>37806939</v>
      </c>
      <c r="G3799" s="16" t="s">
        <v>6851</v>
      </c>
      <c r="H3799" s="17">
        <v>10</v>
      </c>
      <c r="I3799" s="102">
        <v>2</v>
      </c>
      <c r="J3799" s="121"/>
    </row>
    <row r="3800" spans="1:10" ht="13.2">
      <c r="A3800" s="16" t="s">
        <v>1963</v>
      </c>
      <c r="B3800" s="16">
        <v>22192259</v>
      </c>
      <c r="C3800" s="16">
        <v>171</v>
      </c>
      <c r="D3800" s="19">
        <v>44433</v>
      </c>
      <c r="E3800" s="16" t="s">
        <v>6919</v>
      </c>
      <c r="F3800" s="16">
        <v>37806939</v>
      </c>
      <c r="G3800" s="16" t="s">
        <v>6851</v>
      </c>
      <c r="H3800" s="17">
        <v>10</v>
      </c>
      <c r="I3800" s="102">
        <v>2</v>
      </c>
      <c r="J3800" s="121"/>
    </row>
    <row r="3801" spans="1:10" ht="13.2">
      <c r="A3801" s="16" t="s">
        <v>1963</v>
      </c>
      <c r="B3801" s="16">
        <v>22192259</v>
      </c>
      <c r="C3801" s="16">
        <v>170</v>
      </c>
      <c r="D3801" s="19">
        <v>44433</v>
      </c>
      <c r="E3801" s="16" t="s">
        <v>6919</v>
      </c>
      <c r="F3801" s="16">
        <v>37806939</v>
      </c>
      <c r="G3801" s="16" t="s">
        <v>6851</v>
      </c>
      <c r="H3801" s="17">
        <v>5</v>
      </c>
      <c r="I3801" s="102">
        <v>2</v>
      </c>
      <c r="J3801" s="121"/>
    </row>
    <row r="3802" spans="1:10" ht="13.2">
      <c r="A3802" s="16" t="s">
        <v>1963</v>
      </c>
      <c r="B3802" s="16">
        <v>22192259</v>
      </c>
      <c r="C3802" s="16">
        <v>173</v>
      </c>
      <c r="D3802" s="19">
        <v>44442</v>
      </c>
      <c r="E3802" s="16" t="s">
        <v>6919</v>
      </c>
      <c r="F3802" s="16">
        <v>37806939</v>
      </c>
      <c r="G3802" s="16" t="s">
        <v>6851</v>
      </c>
      <c r="H3802" s="17">
        <v>15</v>
      </c>
      <c r="I3802" s="102">
        <v>2</v>
      </c>
      <c r="J3802" s="121"/>
    </row>
    <row r="3803" spans="1:10" ht="13.2">
      <c r="A3803" s="16" t="s">
        <v>1963</v>
      </c>
      <c r="B3803" s="16">
        <v>22192259</v>
      </c>
      <c r="C3803" s="16">
        <v>174</v>
      </c>
      <c r="D3803" s="19">
        <v>44446</v>
      </c>
      <c r="E3803" s="16" t="s">
        <v>6919</v>
      </c>
      <c r="F3803" s="16">
        <v>37806939</v>
      </c>
      <c r="G3803" s="16" t="s">
        <v>6851</v>
      </c>
      <c r="H3803" s="17">
        <v>5</v>
      </c>
      <c r="I3803" s="102">
        <v>2</v>
      </c>
      <c r="J3803" s="121"/>
    </row>
    <row r="3804" spans="1:10" ht="13.2">
      <c r="A3804" s="16" t="s">
        <v>1963</v>
      </c>
      <c r="B3804" s="16">
        <v>22192259</v>
      </c>
      <c r="C3804" s="16">
        <v>175</v>
      </c>
      <c r="D3804" s="19">
        <v>44446</v>
      </c>
      <c r="E3804" s="16" t="s">
        <v>6919</v>
      </c>
      <c r="F3804" s="16">
        <v>37806939</v>
      </c>
      <c r="G3804" s="16" t="s">
        <v>6851</v>
      </c>
      <c r="H3804" s="17">
        <v>10</v>
      </c>
      <c r="I3804" s="102">
        <v>2</v>
      </c>
      <c r="J3804" s="121"/>
    </row>
    <row r="3805" spans="1:10" ht="13.2">
      <c r="A3805" s="16" t="s">
        <v>1963</v>
      </c>
      <c r="B3805" s="16">
        <v>22192259</v>
      </c>
      <c r="C3805" s="16">
        <v>176</v>
      </c>
      <c r="D3805" s="19">
        <v>44447</v>
      </c>
      <c r="E3805" s="16" t="s">
        <v>6919</v>
      </c>
      <c r="F3805" s="16">
        <v>37806939</v>
      </c>
      <c r="G3805" s="16" t="s">
        <v>6851</v>
      </c>
      <c r="H3805" s="17">
        <v>30</v>
      </c>
      <c r="I3805" s="102">
        <v>2</v>
      </c>
      <c r="J3805" s="121"/>
    </row>
    <row r="3806" spans="1:10" ht="13.2">
      <c r="A3806" s="16" t="s">
        <v>1963</v>
      </c>
      <c r="B3806" s="16">
        <v>22192259</v>
      </c>
      <c r="C3806" s="16">
        <v>177</v>
      </c>
      <c r="D3806" s="19">
        <v>44449</v>
      </c>
      <c r="E3806" s="16" t="s">
        <v>6919</v>
      </c>
      <c r="F3806" s="16">
        <v>37806939</v>
      </c>
      <c r="G3806" s="16" t="s">
        <v>6851</v>
      </c>
      <c r="H3806" s="17">
        <v>10</v>
      </c>
      <c r="I3806" s="102">
        <v>2</v>
      </c>
      <c r="J3806" s="121"/>
    </row>
    <row r="3807" spans="1:10" ht="13.2">
      <c r="A3807" s="16" t="s">
        <v>1963</v>
      </c>
      <c r="B3807" s="16">
        <v>22192259</v>
      </c>
      <c r="C3807" s="16">
        <v>178</v>
      </c>
      <c r="D3807" s="19">
        <v>44451</v>
      </c>
      <c r="E3807" s="16" t="s">
        <v>6919</v>
      </c>
      <c r="F3807" s="16">
        <v>37806939</v>
      </c>
      <c r="G3807" s="16" t="s">
        <v>6851</v>
      </c>
      <c r="H3807" s="17">
        <v>10</v>
      </c>
      <c r="I3807" s="102">
        <v>2</v>
      </c>
      <c r="J3807" s="121"/>
    </row>
    <row r="3808" spans="1:10" ht="13.2">
      <c r="A3808" s="16" t="s">
        <v>1963</v>
      </c>
      <c r="B3808" s="16">
        <v>22192259</v>
      </c>
      <c r="C3808" s="16">
        <v>100372642</v>
      </c>
      <c r="D3808" s="19">
        <v>44466</v>
      </c>
      <c r="E3808" s="16" t="s">
        <v>4455</v>
      </c>
      <c r="F3808" s="16">
        <v>44156979</v>
      </c>
      <c r="G3808" s="16" t="s">
        <v>6920</v>
      </c>
      <c r="H3808" s="17">
        <v>22.95</v>
      </c>
      <c r="I3808" s="102">
        <v>2</v>
      </c>
      <c r="J3808" s="121"/>
    </row>
    <row r="3809" spans="1:10" ht="13.2">
      <c r="A3809" s="16" t="s">
        <v>1963</v>
      </c>
      <c r="B3809" s="16">
        <v>22192259</v>
      </c>
      <c r="C3809" s="16">
        <v>100369683</v>
      </c>
      <c r="D3809" s="19">
        <v>44445</v>
      </c>
      <c r="E3809" s="16" t="s">
        <v>4455</v>
      </c>
      <c r="F3809" s="16">
        <v>44156979</v>
      </c>
      <c r="G3809" s="16" t="s">
        <v>6920</v>
      </c>
      <c r="H3809" s="17">
        <v>53.3</v>
      </c>
      <c r="I3809" s="102">
        <v>2</v>
      </c>
      <c r="J3809" s="121"/>
    </row>
    <row r="3810" spans="1:10" ht="13.2">
      <c r="A3810" s="16" t="s">
        <v>1963</v>
      </c>
      <c r="B3810" s="16">
        <v>22192259</v>
      </c>
      <c r="C3810" s="16">
        <v>100364938</v>
      </c>
      <c r="D3810" s="19">
        <v>44420</v>
      </c>
      <c r="E3810" s="16" t="s">
        <v>4455</v>
      </c>
      <c r="F3810" s="16">
        <v>44156979</v>
      </c>
      <c r="G3810" s="16" t="s">
        <v>6920</v>
      </c>
      <c r="H3810" s="17">
        <v>5.95</v>
      </c>
      <c r="I3810" s="102">
        <v>2</v>
      </c>
      <c r="J3810" s="121"/>
    </row>
    <row r="3811" spans="1:10" ht="13.2">
      <c r="A3811" s="16" t="s">
        <v>1963</v>
      </c>
      <c r="B3811" s="16">
        <v>22192259</v>
      </c>
      <c r="C3811" s="16" t="s">
        <v>6921</v>
      </c>
      <c r="D3811" s="19">
        <v>44376</v>
      </c>
      <c r="E3811" s="16" t="s">
        <v>6922</v>
      </c>
      <c r="F3811" s="16">
        <v>31560636</v>
      </c>
      <c r="G3811" s="16" t="s">
        <v>6923</v>
      </c>
      <c r="H3811" s="17">
        <v>39.99</v>
      </c>
      <c r="I3811" s="102">
        <v>2</v>
      </c>
      <c r="J3811" s="121"/>
    </row>
    <row r="3812" spans="1:10" ht="13.2">
      <c r="A3812" s="16" t="s">
        <v>1963</v>
      </c>
      <c r="B3812" s="16">
        <v>22192259</v>
      </c>
      <c r="C3812" s="16">
        <v>100355728</v>
      </c>
      <c r="D3812" s="19">
        <v>44371</v>
      </c>
      <c r="E3812" s="16" t="s">
        <v>6924</v>
      </c>
      <c r="F3812" s="16">
        <v>44156979</v>
      </c>
      <c r="G3812" s="16" t="s">
        <v>6920</v>
      </c>
      <c r="H3812" s="17">
        <v>54.95</v>
      </c>
      <c r="I3812" s="102">
        <v>2</v>
      </c>
      <c r="J3812" s="121"/>
    </row>
    <row r="3813" spans="1:10" ht="13.2">
      <c r="A3813" s="16" t="s">
        <v>1963</v>
      </c>
      <c r="B3813" s="16">
        <v>22192259</v>
      </c>
      <c r="C3813" s="16">
        <v>182</v>
      </c>
      <c r="D3813" s="19">
        <v>44454</v>
      </c>
      <c r="E3813" s="16" t="s">
        <v>6919</v>
      </c>
      <c r="F3813" s="16">
        <v>37806939</v>
      </c>
      <c r="G3813" s="16" t="s">
        <v>6851</v>
      </c>
      <c r="H3813" s="17">
        <v>10</v>
      </c>
      <c r="I3813" s="102">
        <v>2</v>
      </c>
      <c r="J3813" s="121"/>
    </row>
    <row r="3814" spans="1:10" ht="13.2">
      <c r="A3814" s="16" t="s">
        <v>1963</v>
      </c>
      <c r="B3814" s="16">
        <v>22192259</v>
      </c>
      <c r="C3814" s="16">
        <v>181</v>
      </c>
      <c r="D3814" s="19">
        <v>44454</v>
      </c>
      <c r="E3814" s="16" t="s">
        <v>6919</v>
      </c>
      <c r="F3814" s="16">
        <v>37806939</v>
      </c>
      <c r="G3814" s="16" t="s">
        <v>6851</v>
      </c>
      <c r="H3814" s="17">
        <v>10</v>
      </c>
      <c r="I3814" s="102">
        <v>2</v>
      </c>
      <c r="J3814" s="121"/>
    </row>
    <row r="3815" spans="1:10" ht="13.2">
      <c r="A3815" s="16" t="s">
        <v>1963</v>
      </c>
      <c r="B3815" s="16">
        <v>22192259</v>
      </c>
      <c r="C3815" s="16">
        <v>180</v>
      </c>
      <c r="D3815" s="19">
        <v>44453</v>
      </c>
      <c r="E3815" s="16" t="s">
        <v>6919</v>
      </c>
      <c r="F3815" s="16">
        <v>37806939</v>
      </c>
      <c r="G3815" s="16" t="s">
        <v>6851</v>
      </c>
      <c r="H3815" s="17">
        <v>15</v>
      </c>
      <c r="I3815" s="102">
        <v>2</v>
      </c>
      <c r="J3815" s="121"/>
    </row>
    <row r="3816" spans="1:10" ht="13.2">
      <c r="A3816" s="16" t="s">
        <v>1963</v>
      </c>
      <c r="B3816" s="16">
        <v>22192259</v>
      </c>
      <c r="C3816" s="16">
        <v>186</v>
      </c>
      <c r="D3816" s="19">
        <v>44460</v>
      </c>
      <c r="E3816" s="16" t="s">
        <v>6919</v>
      </c>
      <c r="F3816" s="16">
        <v>37806939</v>
      </c>
      <c r="G3816" s="16" t="s">
        <v>6851</v>
      </c>
      <c r="H3816" s="17">
        <v>10</v>
      </c>
      <c r="I3816" s="102">
        <v>2</v>
      </c>
      <c r="J3816" s="121"/>
    </row>
    <row r="3817" spans="1:10" ht="13.2">
      <c r="A3817" s="16" t="s">
        <v>1963</v>
      </c>
      <c r="B3817" s="16">
        <v>22192259</v>
      </c>
      <c r="C3817" s="16">
        <v>185</v>
      </c>
      <c r="D3817" s="19">
        <v>44460</v>
      </c>
      <c r="E3817" s="16" t="s">
        <v>6919</v>
      </c>
      <c r="F3817" s="16">
        <v>37806939</v>
      </c>
      <c r="G3817" s="16" t="s">
        <v>6851</v>
      </c>
      <c r="H3817" s="17">
        <v>5</v>
      </c>
      <c r="I3817" s="102">
        <v>2</v>
      </c>
      <c r="J3817" s="121"/>
    </row>
    <row r="3818" spans="1:10" ht="13.2">
      <c r="A3818" s="16" t="s">
        <v>1963</v>
      </c>
      <c r="B3818" s="16">
        <v>22192259</v>
      </c>
      <c r="C3818" s="16">
        <v>188</v>
      </c>
      <c r="D3818" s="19">
        <v>44461</v>
      </c>
      <c r="E3818" s="16" t="s">
        <v>6919</v>
      </c>
      <c r="F3818" s="16">
        <v>37806939</v>
      </c>
      <c r="G3818" s="16" t="s">
        <v>6851</v>
      </c>
      <c r="H3818" s="17">
        <v>10</v>
      </c>
      <c r="I3818" s="102">
        <v>2</v>
      </c>
      <c r="J3818" s="121"/>
    </row>
    <row r="3819" spans="1:10" ht="13.2">
      <c r="A3819" s="16" t="s">
        <v>1963</v>
      </c>
      <c r="B3819" s="16">
        <v>22192259</v>
      </c>
      <c r="C3819" s="16">
        <v>189</v>
      </c>
      <c r="D3819" s="19">
        <v>44463</v>
      </c>
      <c r="E3819" s="16" t="s">
        <v>6919</v>
      </c>
      <c r="F3819" s="16">
        <v>37806939</v>
      </c>
      <c r="G3819" s="16" t="s">
        <v>6851</v>
      </c>
      <c r="H3819" s="17">
        <v>10</v>
      </c>
      <c r="I3819" s="102">
        <v>2</v>
      </c>
      <c r="J3819" s="121"/>
    </row>
    <row r="3820" spans="1:10" ht="13.2">
      <c r="A3820" s="16" t="s">
        <v>1963</v>
      </c>
      <c r="B3820" s="16">
        <v>22192259</v>
      </c>
      <c r="C3820" s="16">
        <v>190</v>
      </c>
      <c r="D3820" s="19">
        <v>44465</v>
      </c>
      <c r="E3820" s="16" t="s">
        <v>6919</v>
      </c>
      <c r="F3820" s="16">
        <v>37806939</v>
      </c>
      <c r="G3820" s="16" t="s">
        <v>6851</v>
      </c>
      <c r="H3820" s="17">
        <v>10</v>
      </c>
      <c r="I3820" s="102">
        <v>2</v>
      </c>
      <c r="J3820" s="121"/>
    </row>
    <row r="3821" spans="1:10" ht="13.2">
      <c r="A3821" s="16" t="s">
        <v>1963</v>
      </c>
      <c r="B3821" s="16">
        <v>22192259</v>
      </c>
      <c r="C3821" s="16">
        <v>194</v>
      </c>
      <c r="D3821" s="19">
        <v>44467</v>
      </c>
      <c r="E3821" s="16" t="s">
        <v>6919</v>
      </c>
      <c r="F3821" s="16">
        <v>37806939</v>
      </c>
      <c r="G3821" s="16" t="s">
        <v>6851</v>
      </c>
      <c r="H3821" s="17">
        <v>10</v>
      </c>
      <c r="I3821" s="102">
        <v>2</v>
      </c>
      <c r="J3821" s="121"/>
    </row>
    <row r="3822" spans="1:10" ht="13.2">
      <c r="A3822" s="16" t="s">
        <v>1963</v>
      </c>
      <c r="B3822" s="16">
        <v>22192259</v>
      </c>
      <c r="C3822" s="16">
        <v>196</v>
      </c>
      <c r="D3822" s="19">
        <v>44468</v>
      </c>
      <c r="E3822" s="16" t="s">
        <v>6919</v>
      </c>
      <c r="F3822" s="16">
        <v>37806939</v>
      </c>
      <c r="G3822" s="16" t="s">
        <v>6851</v>
      </c>
      <c r="H3822" s="17">
        <v>10</v>
      </c>
      <c r="I3822" s="102">
        <v>2</v>
      </c>
      <c r="J3822" s="121"/>
    </row>
    <row r="3823" spans="1:10" ht="13.2">
      <c r="A3823" s="16" t="s">
        <v>1963</v>
      </c>
      <c r="B3823" s="16">
        <v>22192259</v>
      </c>
      <c r="C3823" s="16">
        <v>197</v>
      </c>
      <c r="D3823" s="19">
        <v>44472</v>
      </c>
      <c r="E3823" s="16" t="s">
        <v>6919</v>
      </c>
      <c r="F3823" s="16">
        <v>37806939</v>
      </c>
      <c r="G3823" s="16" t="s">
        <v>6851</v>
      </c>
      <c r="H3823" s="17">
        <v>20</v>
      </c>
      <c r="I3823" s="102">
        <v>2</v>
      </c>
      <c r="J3823" s="121"/>
    </row>
    <row r="3824" spans="1:10" ht="13.2">
      <c r="A3824" s="16" t="s">
        <v>1963</v>
      </c>
      <c r="B3824" s="16">
        <v>22192259</v>
      </c>
      <c r="C3824" s="16" t="s">
        <v>6925</v>
      </c>
      <c r="D3824" s="19">
        <v>44390</v>
      </c>
      <c r="E3824" s="16" t="s">
        <v>6926</v>
      </c>
      <c r="F3824" s="16">
        <v>14222990</v>
      </c>
      <c r="G3824" s="16" t="s">
        <v>3122</v>
      </c>
      <c r="H3824" s="17">
        <v>20</v>
      </c>
      <c r="I3824" s="102">
        <v>2</v>
      </c>
      <c r="J3824" s="121"/>
    </row>
    <row r="3825" spans="1:10" ht="13.2">
      <c r="A3825" s="16" t="s">
        <v>1963</v>
      </c>
      <c r="B3825" s="16">
        <v>22192259</v>
      </c>
      <c r="C3825" s="16">
        <v>492021</v>
      </c>
      <c r="D3825" s="19">
        <v>44443</v>
      </c>
      <c r="E3825" s="16" t="s">
        <v>6927</v>
      </c>
      <c r="F3825" s="16">
        <v>42273757</v>
      </c>
      <c r="G3825" s="16" t="s">
        <v>6565</v>
      </c>
      <c r="H3825" s="17">
        <v>20</v>
      </c>
      <c r="I3825" s="102">
        <v>2</v>
      </c>
      <c r="J3825" s="121"/>
    </row>
    <row r="3826" spans="1:10" ht="13.2">
      <c r="A3826" s="16" t="s">
        <v>1963</v>
      </c>
      <c r="B3826" s="16">
        <v>22192259</v>
      </c>
      <c r="C3826" s="16" t="s">
        <v>6928</v>
      </c>
      <c r="D3826" s="19">
        <v>44431</v>
      </c>
      <c r="E3826" s="16" t="s">
        <v>6929</v>
      </c>
      <c r="F3826" s="16">
        <v>36740624</v>
      </c>
      <c r="G3826" s="16" t="s">
        <v>3146</v>
      </c>
      <c r="H3826" s="17">
        <v>97.26</v>
      </c>
      <c r="I3826" s="102">
        <v>2</v>
      </c>
      <c r="J3826" s="121"/>
    </row>
    <row r="3827" spans="1:10" ht="13.2">
      <c r="A3827" s="16" t="s">
        <v>1963</v>
      </c>
      <c r="B3827" s="16">
        <v>22192259</v>
      </c>
      <c r="C3827" s="16">
        <v>448</v>
      </c>
      <c r="D3827" s="19">
        <v>44445</v>
      </c>
      <c r="E3827" s="16" t="s">
        <v>4455</v>
      </c>
      <c r="F3827" s="16">
        <v>43991599</v>
      </c>
      <c r="G3827" s="16" t="s">
        <v>6930</v>
      </c>
      <c r="H3827" s="17">
        <v>5.49</v>
      </c>
      <c r="I3827" s="102">
        <v>2</v>
      </c>
      <c r="J3827" s="121"/>
    </row>
    <row r="3828" spans="1:10" ht="13.2">
      <c r="A3828" s="16" t="s">
        <v>1963</v>
      </c>
      <c r="B3828" s="16">
        <v>22192259</v>
      </c>
      <c r="C3828" s="16">
        <v>2382021</v>
      </c>
      <c r="D3828" s="19">
        <v>44431</v>
      </c>
      <c r="E3828" s="16" t="s">
        <v>6016</v>
      </c>
      <c r="F3828" s="16">
        <v>892076</v>
      </c>
      <c r="G3828" s="16" t="s">
        <v>1964</v>
      </c>
      <c r="H3828" s="17">
        <v>25</v>
      </c>
      <c r="I3828" s="102">
        <v>2</v>
      </c>
      <c r="J3828" s="121"/>
    </row>
    <row r="3829" spans="1:10" ht="13.2">
      <c r="A3829" s="16" t="s">
        <v>1963</v>
      </c>
      <c r="B3829" s="16">
        <v>22192259</v>
      </c>
      <c r="C3829" s="16">
        <v>96698273</v>
      </c>
      <c r="D3829" s="19">
        <v>44480</v>
      </c>
      <c r="E3829" s="16" t="s">
        <v>4455</v>
      </c>
      <c r="F3829" s="16">
        <v>36661856</v>
      </c>
      <c r="G3829" s="16" t="s">
        <v>3974</v>
      </c>
      <c r="H3829" s="17">
        <v>8.9</v>
      </c>
      <c r="I3829" s="102">
        <v>2</v>
      </c>
      <c r="J3829" s="121"/>
    </row>
    <row r="3830" spans="1:10" ht="13.2">
      <c r="A3830" s="16" t="s">
        <v>1963</v>
      </c>
      <c r="B3830" s="16">
        <v>22192259</v>
      </c>
      <c r="C3830" s="16">
        <v>100374426</v>
      </c>
      <c r="D3830" s="19">
        <v>44480</v>
      </c>
      <c r="E3830" s="16" t="s">
        <v>6931</v>
      </c>
      <c r="F3830" s="16">
        <v>44156979</v>
      </c>
      <c r="G3830" s="16" t="s">
        <v>6920</v>
      </c>
      <c r="H3830" s="17">
        <v>84.95</v>
      </c>
      <c r="I3830" s="102">
        <v>2</v>
      </c>
      <c r="J3830" s="121"/>
    </row>
    <row r="3831" spans="1:10" ht="13.2">
      <c r="A3831" s="16" t="s">
        <v>1963</v>
      </c>
      <c r="B3831" s="16">
        <v>22192259</v>
      </c>
      <c r="C3831" s="16">
        <v>20211033</v>
      </c>
      <c r="D3831" s="19">
        <v>44480</v>
      </c>
      <c r="E3831" s="16" t="s">
        <v>6932</v>
      </c>
      <c r="F3831" s="16">
        <v>35888521</v>
      </c>
      <c r="G3831" s="16" t="s">
        <v>2341</v>
      </c>
      <c r="H3831" s="17">
        <f>387-103.52</f>
        <v>283.48</v>
      </c>
      <c r="I3831" s="102">
        <v>2</v>
      </c>
      <c r="J3831" s="121"/>
    </row>
    <row r="3832" spans="1:10" ht="13.2">
      <c r="A3832" s="16" t="s">
        <v>1963</v>
      </c>
      <c r="B3832" s="16">
        <v>22192260</v>
      </c>
      <c r="C3832" s="16">
        <v>1</v>
      </c>
      <c r="D3832" s="19">
        <v>44210</v>
      </c>
      <c r="E3832" s="16" t="s">
        <v>6933</v>
      </c>
      <c r="F3832" s="16">
        <v>46157697</v>
      </c>
      <c r="G3832" s="16" t="s">
        <v>6934</v>
      </c>
      <c r="H3832" s="17">
        <v>660</v>
      </c>
      <c r="I3832" s="102">
        <v>2</v>
      </c>
      <c r="J3832" s="121"/>
    </row>
    <row r="3833" spans="1:10" ht="20.399999999999999">
      <c r="A3833" s="16" t="s">
        <v>1963</v>
      </c>
      <c r="B3833" s="16">
        <v>22192260</v>
      </c>
      <c r="C3833" s="16">
        <v>2</v>
      </c>
      <c r="D3833" s="19">
        <v>44225</v>
      </c>
      <c r="E3833" s="16" t="s">
        <v>6935</v>
      </c>
      <c r="F3833" s="16">
        <v>45575771</v>
      </c>
      <c r="G3833" s="16" t="s">
        <v>6936</v>
      </c>
      <c r="H3833" s="17">
        <v>270</v>
      </c>
      <c r="I3833" s="102">
        <v>2</v>
      </c>
      <c r="J3833" s="121"/>
    </row>
    <row r="3834" spans="1:10" ht="20.399999999999999">
      <c r="A3834" s="16" t="s">
        <v>1963</v>
      </c>
      <c r="B3834" s="16">
        <v>22192260</v>
      </c>
      <c r="C3834" s="16" t="s">
        <v>6937</v>
      </c>
      <c r="D3834" s="19">
        <v>44258</v>
      </c>
      <c r="E3834" s="16" t="s">
        <v>6938</v>
      </c>
      <c r="F3834" s="16" t="s">
        <v>6939</v>
      </c>
      <c r="G3834" s="16" t="s">
        <v>6940</v>
      </c>
      <c r="H3834" s="17">
        <v>183.44</v>
      </c>
      <c r="I3834" s="102">
        <v>2</v>
      </c>
      <c r="J3834" s="121"/>
    </row>
    <row r="3835" spans="1:10" ht="30.6">
      <c r="A3835" s="16" t="s">
        <v>1963</v>
      </c>
      <c r="B3835" s="16">
        <v>22192260</v>
      </c>
      <c r="C3835" s="16">
        <v>202100516</v>
      </c>
      <c r="D3835" s="19">
        <v>44300</v>
      </c>
      <c r="E3835" s="16" t="s">
        <v>6941</v>
      </c>
      <c r="F3835" s="16">
        <v>45575771</v>
      </c>
      <c r="G3835" s="16" t="s">
        <v>6942</v>
      </c>
      <c r="H3835" s="17">
        <v>586</v>
      </c>
      <c r="I3835" s="102">
        <v>2</v>
      </c>
      <c r="J3835" s="121"/>
    </row>
    <row r="3836" spans="1:10" ht="13.2">
      <c r="A3836" s="16" t="s">
        <v>1963</v>
      </c>
      <c r="B3836" s="16">
        <v>22192260</v>
      </c>
      <c r="C3836" s="16">
        <v>21008</v>
      </c>
      <c r="D3836" s="19">
        <v>44392</v>
      </c>
      <c r="E3836" s="16" t="s">
        <v>2034</v>
      </c>
      <c r="F3836" s="16">
        <v>47536373</v>
      </c>
      <c r="G3836" s="16" t="s">
        <v>6943</v>
      </c>
      <c r="H3836" s="17">
        <v>750</v>
      </c>
      <c r="I3836" s="102">
        <v>2</v>
      </c>
      <c r="J3836" s="121"/>
    </row>
    <row r="3837" spans="1:10" ht="13.2">
      <c r="A3837" s="16" t="s">
        <v>1963</v>
      </c>
      <c r="B3837" s="16">
        <v>22192260</v>
      </c>
      <c r="C3837" s="16">
        <v>20210010</v>
      </c>
      <c r="D3837" s="19">
        <v>44500</v>
      </c>
      <c r="E3837" s="16" t="s">
        <v>6944</v>
      </c>
      <c r="F3837" s="16">
        <v>47536373</v>
      </c>
      <c r="G3837" s="16" t="s">
        <v>6943</v>
      </c>
      <c r="H3837" s="17">
        <f>1150-599.44</f>
        <v>550.55999999999995</v>
      </c>
      <c r="I3837" s="102">
        <v>2</v>
      </c>
      <c r="J3837" s="121"/>
    </row>
    <row r="3838" spans="1:10" ht="13.2">
      <c r="A3838" s="16" t="s">
        <v>1963</v>
      </c>
      <c r="B3838" s="16">
        <v>22192261</v>
      </c>
      <c r="C3838" s="16">
        <v>74210013</v>
      </c>
      <c r="D3838" s="19">
        <v>44246</v>
      </c>
      <c r="E3838" s="16" t="s">
        <v>6945</v>
      </c>
      <c r="F3838" s="16">
        <v>6223524</v>
      </c>
      <c r="G3838" s="16" t="s">
        <v>6946</v>
      </c>
      <c r="H3838" s="17">
        <v>101.04</v>
      </c>
      <c r="I3838" s="102">
        <v>2</v>
      </c>
      <c r="J3838" s="121"/>
    </row>
    <row r="3839" spans="1:10" ht="13.2">
      <c r="A3839" s="16" t="s">
        <v>1963</v>
      </c>
      <c r="B3839" s="16">
        <v>22192261</v>
      </c>
      <c r="C3839" s="16">
        <v>621748</v>
      </c>
      <c r="D3839" s="19">
        <v>44246</v>
      </c>
      <c r="E3839" s="16" t="s">
        <v>6947</v>
      </c>
      <c r="F3839" s="16">
        <v>36661856</v>
      </c>
      <c r="G3839" s="16" t="s">
        <v>6948</v>
      </c>
      <c r="H3839" s="17">
        <v>74.900000000000006</v>
      </c>
      <c r="I3839" s="102">
        <v>2</v>
      </c>
      <c r="J3839" s="121"/>
    </row>
    <row r="3840" spans="1:10" ht="13.2">
      <c r="A3840" s="16" t="s">
        <v>1963</v>
      </c>
      <c r="B3840" s="16">
        <v>22192261</v>
      </c>
      <c r="C3840" s="16">
        <v>2052</v>
      </c>
      <c r="D3840" s="19">
        <v>44248</v>
      </c>
      <c r="E3840" s="16" t="s">
        <v>6949</v>
      </c>
      <c r="F3840" s="16">
        <v>44156979</v>
      </c>
      <c r="G3840" s="16" t="s">
        <v>6950</v>
      </c>
      <c r="H3840" s="17">
        <v>9.44</v>
      </c>
      <c r="I3840" s="102">
        <v>2</v>
      </c>
      <c r="J3840" s="121"/>
    </row>
    <row r="3841" spans="1:10" ht="13.2">
      <c r="A3841" s="16" t="s">
        <v>1963</v>
      </c>
      <c r="B3841" s="16">
        <v>22192261</v>
      </c>
      <c r="C3841" s="16">
        <v>1100439262</v>
      </c>
      <c r="D3841" s="19">
        <v>44334</v>
      </c>
      <c r="E3841" s="16" t="s">
        <v>6949</v>
      </c>
      <c r="F3841" s="16">
        <v>98322875</v>
      </c>
      <c r="G3841" s="16" t="s">
        <v>6951</v>
      </c>
      <c r="H3841" s="17">
        <v>171.2</v>
      </c>
      <c r="I3841" s="102">
        <v>2</v>
      </c>
      <c r="J3841" s="121"/>
    </row>
    <row r="3842" spans="1:10" ht="13.2">
      <c r="A3842" s="16" t="s">
        <v>1963</v>
      </c>
      <c r="B3842" s="16">
        <v>22192261</v>
      </c>
      <c r="C3842" s="16">
        <v>74210064</v>
      </c>
      <c r="D3842" s="19">
        <v>44338</v>
      </c>
      <c r="E3842" s="16" t="s">
        <v>6952</v>
      </c>
      <c r="F3842" s="16">
        <v>6223524</v>
      </c>
      <c r="G3842" s="16" t="s">
        <v>6953</v>
      </c>
      <c r="H3842" s="17">
        <v>101.04</v>
      </c>
      <c r="I3842" s="102">
        <v>2</v>
      </c>
      <c r="J3842" s="121"/>
    </row>
    <row r="3843" spans="1:10" ht="13.2">
      <c r="A3843" s="16" t="s">
        <v>1963</v>
      </c>
      <c r="B3843" s="16">
        <v>22192261</v>
      </c>
      <c r="C3843" s="16">
        <v>124092</v>
      </c>
      <c r="D3843" s="19">
        <v>44338</v>
      </c>
      <c r="E3843" s="16" t="s">
        <v>6954</v>
      </c>
      <c r="F3843" s="16">
        <v>42273757</v>
      </c>
      <c r="G3843" s="16" t="s">
        <v>6955</v>
      </c>
      <c r="H3843" s="17">
        <v>10</v>
      </c>
      <c r="I3843" s="102">
        <v>2</v>
      </c>
      <c r="J3843" s="121"/>
    </row>
    <row r="3844" spans="1:10" ht="13.2">
      <c r="A3844" s="16" t="s">
        <v>1963</v>
      </c>
      <c r="B3844" s="16">
        <v>22192261</v>
      </c>
      <c r="C3844" s="16">
        <v>44409</v>
      </c>
      <c r="D3844" s="19">
        <v>44339</v>
      </c>
      <c r="E3844" s="16" t="s">
        <v>6956</v>
      </c>
      <c r="F3844" s="16">
        <v>0</v>
      </c>
      <c r="G3844" s="16" t="s">
        <v>6957</v>
      </c>
      <c r="H3844" s="17">
        <v>73.05</v>
      </c>
      <c r="I3844" s="102">
        <v>2</v>
      </c>
      <c r="J3844" s="121"/>
    </row>
    <row r="3845" spans="1:10" ht="13.2">
      <c r="A3845" s="16" t="s">
        <v>1963</v>
      </c>
      <c r="B3845" s="16">
        <v>22192261</v>
      </c>
      <c r="C3845" s="16" t="s">
        <v>6958</v>
      </c>
      <c r="D3845" s="19">
        <v>44346</v>
      </c>
      <c r="E3845" s="16" t="s">
        <v>6959</v>
      </c>
      <c r="F3845" s="16">
        <v>43846700</v>
      </c>
      <c r="G3845" s="16" t="s">
        <v>6960</v>
      </c>
      <c r="H3845" s="17">
        <v>96.2</v>
      </c>
      <c r="I3845" s="102">
        <v>2</v>
      </c>
      <c r="J3845" s="121"/>
    </row>
    <row r="3846" spans="1:10" ht="13.2">
      <c r="A3846" s="16" t="s">
        <v>1963</v>
      </c>
      <c r="B3846" s="16">
        <v>22192261</v>
      </c>
      <c r="C3846" s="16">
        <v>16</v>
      </c>
      <c r="D3846" s="19">
        <v>44354</v>
      </c>
      <c r="E3846" s="16" t="s">
        <v>6961</v>
      </c>
      <c r="F3846" s="16">
        <v>44369514</v>
      </c>
      <c r="G3846" s="16" t="s">
        <v>6962</v>
      </c>
      <c r="H3846" s="17">
        <v>90</v>
      </c>
      <c r="I3846" s="102">
        <v>2</v>
      </c>
      <c r="J3846" s="121"/>
    </row>
    <row r="3847" spans="1:10" ht="13.2">
      <c r="A3847" s="16" t="s">
        <v>1963</v>
      </c>
      <c r="B3847" s="16">
        <v>22192261</v>
      </c>
      <c r="C3847" s="16">
        <v>44531</v>
      </c>
      <c r="D3847" s="19">
        <v>44356</v>
      </c>
      <c r="E3847" s="16" t="s">
        <v>6956</v>
      </c>
      <c r="F3847" s="16">
        <v>0</v>
      </c>
      <c r="G3847" s="16" t="s">
        <v>6957</v>
      </c>
      <c r="H3847" s="17">
        <v>70.349999999999994</v>
      </c>
      <c r="I3847" s="102">
        <v>2</v>
      </c>
      <c r="J3847" s="121"/>
    </row>
    <row r="3848" spans="1:10" ht="13.2">
      <c r="A3848" s="16" t="s">
        <v>1963</v>
      </c>
      <c r="B3848" s="16">
        <v>22192261</v>
      </c>
      <c r="C3848" s="16">
        <v>20210086</v>
      </c>
      <c r="D3848" s="19">
        <v>44361</v>
      </c>
      <c r="E3848" s="16" t="s">
        <v>6963</v>
      </c>
      <c r="F3848" s="16">
        <v>46928057</v>
      </c>
      <c r="G3848" s="16" t="s">
        <v>6964</v>
      </c>
      <c r="H3848" s="17">
        <v>148.30000000000001</v>
      </c>
      <c r="I3848" s="102">
        <v>2</v>
      </c>
      <c r="J3848" s="121"/>
    </row>
    <row r="3849" spans="1:10" ht="13.2">
      <c r="A3849" s="16" t="s">
        <v>1963</v>
      </c>
      <c r="B3849" s="16">
        <v>22192261</v>
      </c>
      <c r="C3849" s="16">
        <v>0</v>
      </c>
      <c r="D3849" s="19">
        <v>44361</v>
      </c>
      <c r="E3849" s="16" t="s">
        <v>6954</v>
      </c>
      <c r="F3849" s="16">
        <v>42027977</v>
      </c>
      <c r="G3849" s="16" t="s">
        <v>6965</v>
      </c>
      <c r="H3849" s="17">
        <v>25</v>
      </c>
      <c r="I3849" s="102">
        <v>2</v>
      </c>
      <c r="J3849" s="121"/>
    </row>
    <row r="3850" spans="1:10" ht="13.2">
      <c r="A3850" s="16" t="s">
        <v>1963</v>
      </c>
      <c r="B3850" s="16">
        <v>22192261</v>
      </c>
      <c r="C3850" s="16" t="s">
        <v>6966</v>
      </c>
      <c r="D3850" s="19">
        <v>44362</v>
      </c>
      <c r="E3850" s="16" t="s">
        <v>6956</v>
      </c>
      <c r="F3850" s="16">
        <v>0</v>
      </c>
      <c r="G3850" s="16" t="s">
        <v>6957</v>
      </c>
      <c r="H3850" s="17">
        <v>30.15</v>
      </c>
      <c r="I3850" s="102">
        <v>2</v>
      </c>
      <c r="J3850" s="121"/>
    </row>
    <row r="3851" spans="1:10" ht="13.2">
      <c r="A3851" s="16" t="s">
        <v>1963</v>
      </c>
      <c r="B3851" s="16">
        <v>22192261</v>
      </c>
      <c r="C3851" s="16">
        <v>15</v>
      </c>
      <c r="D3851" s="19">
        <v>44369</v>
      </c>
      <c r="E3851" s="16" t="s">
        <v>6954</v>
      </c>
      <c r="F3851" s="16">
        <v>17149461</v>
      </c>
      <c r="G3851" s="16" t="s">
        <v>6967</v>
      </c>
      <c r="H3851" s="17">
        <v>20</v>
      </c>
      <c r="I3851" s="102">
        <v>2</v>
      </c>
      <c r="J3851" s="121"/>
    </row>
    <row r="3852" spans="1:10" ht="13.2">
      <c r="A3852" s="16" t="s">
        <v>1963</v>
      </c>
      <c r="B3852" s="16">
        <v>22192261</v>
      </c>
      <c r="C3852" s="16" t="s">
        <v>6968</v>
      </c>
      <c r="D3852" s="19">
        <v>44369</v>
      </c>
      <c r="E3852" s="16" t="s">
        <v>6956</v>
      </c>
      <c r="F3852" s="16">
        <v>0</v>
      </c>
      <c r="G3852" s="16" t="s">
        <v>6957</v>
      </c>
      <c r="H3852" s="17">
        <v>38.25</v>
      </c>
      <c r="I3852" s="102">
        <v>2</v>
      </c>
      <c r="J3852" s="121"/>
    </row>
    <row r="3853" spans="1:10" ht="13.2">
      <c r="A3853" s="16" t="s">
        <v>1963</v>
      </c>
      <c r="B3853" s="16">
        <v>22192261</v>
      </c>
      <c r="C3853" s="16">
        <v>8</v>
      </c>
      <c r="D3853" s="19">
        <v>44378</v>
      </c>
      <c r="E3853" s="16" t="s">
        <v>6963</v>
      </c>
      <c r="F3853" s="16">
        <v>35810921</v>
      </c>
      <c r="G3853" s="16" t="s">
        <v>6969</v>
      </c>
      <c r="H3853" s="17">
        <v>57.4</v>
      </c>
      <c r="I3853" s="102">
        <v>2</v>
      </c>
      <c r="J3853" s="121"/>
    </row>
    <row r="3854" spans="1:10" ht="13.2">
      <c r="A3854" s="16" t="s">
        <v>1963</v>
      </c>
      <c r="B3854" s="16">
        <v>22192261</v>
      </c>
      <c r="C3854" s="16" t="s">
        <v>6970</v>
      </c>
      <c r="D3854" s="19">
        <v>44379</v>
      </c>
      <c r="E3854" s="16" t="s">
        <v>6956</v>
      </c>
      <c r="F3854" s="16">
        <v>0</v>
      </c>
      <c r="G3854" s="16" t="s">
        <v>6957</v>
      </c>
      <c r="H3854" s="17">
        <v>83.7</v>
      </c>
      <c r="I3854" s="102">
        <v>2</v>
      </c>
      <c r="J3854" s="121"/>
    </row>
    <row r="3855" spans="1:10" ht="13.2">
      <c r="A3855" s="16" t="s">
        <v>1963</v>
      </c>
      <c r="B3855" s="16">
        <v>22192261</v>
      </c>
      <c r="C3855" s="16">
        <v>1100716734</v>
      </c>
      <c r="D3855" s="19">
        <v>44382</v>
      </c>
      <c r="E3855" s="16" t="s">
        <v>6949</v>
      </c>
      <c r="F3855" s="16">
        <v>98322875</v>
      </c>
      <c r="G3855" s="16" t="s">
        <v>6951</v>
      </c>
      <c r="H3855" s="17">
        <v>109.95</v>
      </c>
      <c r="I3855" s="102">
        <v>2</v>
      </c>
      <c r="J3855" s="121"/>
    </row>
    <row r="3856" spans="1:10" ht="13.2">
      <c r="A3856" s="16" t="s">
        <v>1963</v>
      </c>
      <c r="B3856" s="16">
        <v>22192261</v>
      </c>
      <c r="C3856" s="16">
        <v>910</v>
      </c>
      <c r="D3856" s="19">
        <v>44384</v>
      </c>
      <c r="E3856" s="16" t="s">
        <v>6949</v>
      </c>
      <c r="F3856" s="16">
        <v>44156979</v>
      </c>
      <c r="G3856" s="16" t="s">
        <v>6950</v>
      </c>
      <c r="H3856" s="17">
        <v>25.35</v>
      </c>
      <c r="I3856" s="102">
        <v>2</v>
      </c>
      <c r="J3856" s="121"/>
    </row>
    <row r="3857" spans="1:10" ht="13.2">
      <c r="A3857" s="16" t="s">
        <v>1963</v>
      </c>
      <c r="B3857" s="16">
        <v>22192261</v>
      </c>
      <c r="C3857" s="16">
        <v>853</v>
      </c>
      <c r="D3857" s="19">
        <v>44384</v>
      </c>
      <c r="E3857" s="16" t="s">
        <v>6949</v>
      </c>
      <c r="F3857" s="16">
        <v>44156979</v>
      </c>
      <c r="G3857" s="16" t="s">
        <v>6950</v>
      </c>
      <c r="H3857" s="17">
        <v>16.899999999999999</v>
      </c>
      <c r="I3857" s="102">
        <v>2</v>
      </c>
      <c r="J3857" s="121"/>
    </row>
    <row r="3858" spans="1:10" ht="20.399999999999999">
      <c r="A3858" s="16" t="s">
        <v>1963</v>
      </c>
      <c r="B3858" s="16">
        <v>22192261</v>
      </c>
      <c r="C3858" s="16" t="s">
        <v>6971</v>
      </c>
      <c r="D3858" s="19">
        <v>44391</v>
      </c>
      <c r="E3858" s="16" t="s">
        <v>6972</v>
      </c>
      <c r="F3858" s="16">
        <v>0</v>
      </c>
      <c r="G3858" s="16" t="s">
        <v>6973</v>
      </c>
      <c r="H3858" s="17">
        <v>57.45</v>
      </c>
      <c r="I3858" s="102">
        <v>2</v>
      </c>
      <c r="J3858" s="121"/>
    </row>
    <row r="3859" spans="1:10" ht="13.2">
      <c r="A3859" s="16" t="s">
        <v>1963</v>
      </c>
      <c r="B3859" s="16">
        <v>22192261</v>
      </c>
      <c r="C3859" s="16">
        <v>210014</v>
      </c>
      <c r="D3859" s="19">
        <v>44394</v>
      </c>
      <c r="E3859" s="16" t="s">
        <v>6974</v>
      </c>
      <c r="F3859" s="16">
        <v>42299454</v>
      </c>
      <c r="G3859" s="16" t="s">
        <v>6975</v>
      </c>
      <c r="H3859" s="17">
        <f>1135.5-139.71</f>
        <v>995.79</v>
      </c>
      <c r="I3859" s="102">
        <v>2</v>
      </c>
      <c r="J3859" s="121"/>
    </row>
    <row r="3860" spans="1:10" ht="20.399999999999999">
      <c r="A3860" s="16" t="s">
        <v>1963</v>
      </c>
      <c r="B3860" s="16">
        <v>22192261</v>
      </c>
      <c r="C3860" s="16">
        <v>4003</v>
      </c>
      <c r="D3860" s="19">
        <v>44389</v>
      </c>
      <c r="E3860" s="16" t="s">
        <v>6976</v>
      </c>
      <c r="F3860" s="16">
        <v>50647270</v>
      </c>
      <c r="G3860" s="16" t="s">
        <v>6977</v>
      </c>
      <c r="H3860" s="17">
        <v>34.4</v>
      </c>
      <c r="I3860" s="102">
        <v>2</v>
      </c>
      <c r="J3860" s="121"/>
    </row>
    <row r="3861" spans="1:10" ht="13.2">
      <c r="A3861" s="16" t="s">
        <v>1963</v>
      </c>
      <c r="B3861" s="16">
        <v>22192261</v>
      </c>
      <c r="C3861" s="16">
        <v>2672021</v>
      </c>
      <c r="D3861" s="19">
        <v>44403</v>
      </c>
      <c r="E3861" s="16" t="s">
        <v>6978</v>
      </c>
      <c r="F3861" s="16">
        <v>18046924</v>
      </c>
      <c r="G3861" s="16" t="s">
        <v>6979</v>
      </c>
      <c r="H3861" s="17">
        <v>25</v>
      </c>
      <c r="I3861" s="102">
        <v>2</v>
      </c>
      <c r="J3861" s="121"/>
    </row>
    <row r="3862" spans="1:10" ht="20.399999999999999">
      <c r="A3862" s="16" t="s">
        <v>1963</v>
      </c>
      <c r="B3862" s="16">
        <v>22192261</v>
      </c>
      <c r="C3862" s="16">
        <v>184</v>
      </c>
      <c r="D3862" s="19">
        <v>44421</v>
      </c>
      <c r="E3862" s="16" t="s">
        <v>6980</v>
      </c>
      <c r="F3862" s="16">
        <v>45675023</v>
      </c>
      <c r="G3862" s="16" t="s">
        <v>6981</v>
      </c>
      <c r="H3862" s="17">
        <v>56.7</v>
      </c>
      <c r="I3862" s="102">
        <v>2</v>
      </c>
      <c r="J3862" s="121"/>
    </row>
    <row r="3863" spans="1:10" ht="13.2">
      <c r="A3863" s="16" t="s">
        <v>1963</v>
      </c>
      <c r="B3863" s="16">
        <v>22192261</v>
      </c>
      <c r="C3863" s="16">
        <v>0</v>
      </c>
      <c r="D3863" s="19">
        <v>44431</v>
      </c>
      <c r="E3863" s="16" t="s">
        <v>6016</v>
      </c>
      <c r="F3863" s="16">
        <v>892076</v>
      </c>
      <c r="G3863" s="16" t="s">
        <v>6018</v>
      </c>
      <c r="H3863" s="17">
        <v>25</v>
      </c>
      <c r="I3863" s="102">
        <v>2</v>
      </c>
      <c r="J3863" s="121"/>
    </row>
    <row r="3864" spans="1:10" ht="20.399999999999999">
      <c r="A3864" s="16" t="s">
        <v>1963</v>
      </c>
      <c r="B3864" s="16">
        <v>22192261</v>
      </c>
      <c r="C3864" s="16">
        <v>19845</v>
      </c>
      <c r="D3864" s="19">
        <v>44432</v>
      </c>
      <c r="E3864" s="16" t="s">
        <v>6982</v>
      </c>
      <c r="F3864" s="16">
        <v>35880899</v>
      </c>
      <c r="G3864" s="16" t="s">
        <v>6983</v>
      </c>
      <c r="H3864" s="17">
        <v>117.95</v>
      </c>
      <c r="I3864" s="102">
        <v>2</v>
      </c>
      <c r="J3864" s="121"/>
    </row>
    <row r="3865" spans="1:10" ht="20.399999999999999">
      <c r="A3865" s="16" t="s">
        <v>1963</v>
      </c>
      <c r="B3865" s="16">
        <v>22192261</v>
      </c>
      <c r="C3865" s="16">
        <v>32680</v>
      </c>
      <c r="D3865" s="19">
        <v>44457</v>
      </c>
      <c r="E3865" s="16" t="s">
        <v>6984</v>
      </c>
      <c r="F3865" s="16">
        <v>31577148</v>
      </c>
      <c r="G3865" s="16" t="s">
        <v>6985</v>
      </c>
      <c r="H3865" s="17">
        <v>59.94</v>
      </c>
      <c r="I3865" s="102">
        <v>2</v>
      </c>
      <c r="J3865" s="121"/>
    </row>
    <row r="3866" spans="1:10" ht="20.399999999999999">
      <c r="A3866" s="16" t="s">
        <v>1963</v>
      </c>
      <c r="B3866" s="16">
        <v>22192261</v>
      </c>
      <c r="C3866" s="16">
        <v>936</v>
      </c>
      <c r="D3866" s="19">
        <v>44458</v>
      </c>
      <c r="E3866" s="16" t="s">
        <v>6986</v>
      </c>
      <c r="F3866" s="16">
        <v>43853854</v>
      </c>
      <c r="G3866" s="16" t="s">
        <v>6987</v>
      </c>
      <c r="H3866" s="17">
        <v>45</v>
      </c>
      <c r="I3866" s="102">
        <v>2</v>
      </c>
      <c r="J3866" s="121"/>
    </row>
    <row r="3867" spans="1:10" ht="20.399999999999999">
      <c r="A3867" s="16" t="s">
        <v>1963</v>
      </c>
      <c r="B3867" s="16">
        <v>22192261</v>
      </c>
      <c r="C3867" s="16">
        <v>93</v>
      </c>
      <c r="D3867" s="19">
        <v>44464</v>
      </c>
      <c r="E3867" s="16" t="s">
        <v>6988</v>
      </c>
      <c r="F3867" s="16">
        <v>52599841</v>
      </c>
      <c r="G3867" s="16" t="s">
        <v>6989</v>
      </c>
      <c r="H3867" s="17">
        <v>53.4</v>
      </c>
      <c r="I3867" s="102">
        <v>2</v>
      </c>
      <c r="J3867" s="121"/>
    </row>
    <row r="3868" spans="1:10" ht="20.399999999999999">
      <c r="A3868" s="16" t="s">
        <v>1963</v>
      </c>
      <c r="B3868" s="16">
        <v>22192261</v>
      </c>
      <c r="C3868" s="16">
        <v>132</v>
      </c>
      <c r="D3868" s="19">
        <v>44465</v>
      </c>
      <c r="E3868" s="16" t="s">
        <v>6990</v>
      </c>
      <c r="F3868" s="16">
        <v>52599841</v>
      </c>
      <c r="G3868" s="16" t="s">
        <v>6989</v>
      </c>
      <c r="H3868" s="17">
        <v>53.4</v>
      </c>
      <c r="I3868" s="102">
        <v>2</v>
      </c>
      <c r="J3868" s="121"/>
    </row>
    <row r="3869" spans="1:10" ht="13.2">
      <c r="A3869" s="16" t="s">
        <v>1963</v>
      </c>
      <c r="B3869" s="16">
        <v>22192261</v>
      </c>
      <c r="C3869" s="16">
        <v>534</v>
      </c>
      <c r="D3869" s="19">
        <v>44474</v>
      </c>
      <c r="E3869" s="16" t="s">
        <v>6991</v>
      </c>
      <c r="F3869" s="16">
        <v>44156979</v>
      </c>
      <c r="G3869" s="16" t="s">
        <v>6992</v>
      </c>
      <c r="H3869" s="17">
        <v>63.8</v>
      </c>
      <c r="I3869" s="102">
        <v>2</v>
      </c>
      <c r="J3869" s="121"/>
    </row>
    <row r="3870" spans="1:10" ht="13.2">
      <c r="A3870" s="16" t="s">
        <v>1963</v>
      </c>
      <c r="B3870" s="16">
        <v>22192261</v>
      </c>
      <c r="C3870" s="16">
        <v>632</v>
      </c>
      <c r="D3870" s="19">
        <v>44475</v>
      </c>
      <c r="E3870" s="16" t="s">
        <v>6991</v>
      </c>
      <c r="F3870" s="16">
        <v>44156979</v>
      </c>
      <c r="G3870" s="16" t="s">
        <v>6992</v>
      </c>
      <c r="H3870" s="17">
        <v>59.95</v>
      </c>
      <c r="I3870" s="102">
        <v>2</v>
      </c>
      <c r="J3870" s="121"/>
    </row>
    <row r="3871" spans="1:10" ht="13.2">
      <c r="A3871" s="16" t="s">
        <v>1963</v>
      </c>
      <c r="B3871" s="16">
        <v>22192262</v>
      </c>
      <c r="C3871" s="16">
        <v>20210005</v>
      </c>
      <c r="D3871" s="19">
        <v>44218</v>
      </c>
      <c r="E3871" s="16" t="s">
        <v>6993</v>
      </c>
      <c r="F3871" s="16">
        <v>30848521</v>
      </c>
      <c r="G3871" s="16" t="s">
        <v>6994</v>
      </c>
      <c r="H3871" s="17">
        <v>1020</v>
      </c>
      <c r="I3871" s="102">
        <v>2</v>
      </c>
      <c r="J3871" s="121"/>
    </row>
    <row r="3872" spans="1:10" ht="20.399999999999999">
      <c r="A3872" s="16" t="s">
        <v>1963</v>
      </c>
      <c r="B3872" s="16">
        <v>22192262</v>
      </c>
      <c r="C3872" s="16">
        <v>27021</v>
      </c>
      <c r="D3872" s="19">
        <v>44302</v>
      </c>
      <c r="E3872" s="16" t="s">
        <v>6995</v>
      </c>
      <c r="F3872" s="16">
        <v>35772271</v>
      </c>
      <c r="G3872" s="16" t="s">
        <v>6996</v>
      </c>
      <c r="H3872" s="17">
        <v>1099.3599999999999</v>
      </c>
      <c r="I3872" s="102">
        <v>2</v>
      </c>
      <c r="J3872" s="121"/>
    </row>
    <row r="3873" spans="1:10" ht="13.2">
      <c r="A3873" s="16" t="s">
        <v>1963</v>
      </c>
      <c r="B3873" s="16">
        <v>22192262</v>
      </c>
      <c r="C3873" s="16">
        <v>1052021</v>
      </c>
      <c r="D3873" s="19">
        <v>44326</v>
      </c>
      <c r="E3873" s="16" t="s">
        <v>6997</v>
      </c>
      <c r="F3873" s="16">
        <v>0</v>
      </c>
      <c r="G3873" s="16" t="s">
        <v>6998</v>
      </c>
      <c r="H3873" s="17">
        <v>45</v>
      </c>
      <c r="I3873" s="102">
        <v>2</v>
      </c>
      <c r="J3873" s="121"/>
    </row>
    <row r="3874" spans="1:10" ht="13.2">
      <c r="A3874" s="16" t="s">
        <v>1963</v>
      </c>
      <c r="B3874" s="16">
        <v>22192262</v>
      </c>
      <c r="C3874" s="16">
        <v>2672021</v>
      </c>
      <c r="D3874" s="19">
        <v>44403</v>
      </c>
      <c r="E3874" s="16" t="s">
        <v>6999</v>
      </c>
      <c r="F3874" s="16">
        <v>0</v>
      </c>
      <c r="G3874" s="16" t="s">
        <v>6998</v>
      </c>
      <c r="H3874" s="17">
        <v>45</v>
      </c>
      <c r="I3874" s="102">
        <v>2</v>
      </c>
      <c r="J3874" s="121"/>
    </row>
    <row r="3875" spans="1:10" ht="20.399999999999999">
      <c r="A3875" s="16" t="s">
        <v>1963</v>
      </c>
      <c r="B3875" s="16">
        <v>22192262</v>
      </c>
      <c r="C3875" s="16">
        <v>92105368</v>
      </c>
      <c r="D3875" s="19">
        <v>44403</v>
      </c>
      <c r="E3875" s="16" t="s">
        <v>7000</v>
      </c>
      <c r="F3875" s="16" t="s">
        <v>7001</v>
      </c>
      <c r="G3875" s="16" t="s">
        <v>7002</v>
      </c>
      <c r="H3875" s="17">
        <v>225.8</v>
      </c>
      <c r="I3875" s="102">
        <v>2</v>
      </c>
      <c r="J3875" s="121"/>
    </row>
    <row r="3876" spans="1:10" ht="13.2">
      <c r="A3876" s="16" t="s">
        <v>1963</v>
      </c>
      <c r="B3876" s="16">
        <v>22192262</v>
      </c>
      <c r="C3876" s="16">
        <v>1299</v>
      </c>
      <c r="D3876" s="19">
        <v>44408</v>
      </c>
      <c r="E3876" s="16" t="s">
        <v>7003</v>
      </c>
      <c r="F3876" s="16">
        <v>43872573</v>
      </c>
      <c r="G3876" s="16" t="s">
        <v>7004</v>
      </c>
      <c r="H3876" s="17">
        <v>165</v>
      </c>
      <c r="I3876" s="102">
        <v>2</v>
      </c>
      <c r="J3876" s="121"/>
    </row>
    <row r="3877" spans="1:10" ht="20.399999999999999">
      <c r="A3877" s="16" t="s">
        <v>1963</v>
      </c>
      <c r="B3877" s="16">
        <v>22192262</v>
      </c>
      <c r="C3877" s="16">
        <v>191110336</v>
      </c>
      <c r="D3877" s="19">
        <v>44405</v>
      </c>
      <c r="E3877" s="16" t="s">
        <v>7005</v>
      </c>
      <c r="F3877" s="16" t="s">
        <v>7001</v>
      </c>
      <c r="G3877" s="16" t="s">
        <v>7006</v>
      </c>
      <c r="H3877" s="17">
        <v>118.9</v>
      </c>
      <c r="I3877" s="102">
        <v>2</v>
      </c>
      <c r="J3877" s="121"/>
    </row>
    <row r="3878" spans="1:10" ht="20.399999999999999">
      <c r="A3878" s="16" t="s">
        <v>1963</v>
      </c>
      <c r="B3878" s="16">
        <v>22192262</v>
      </c>
      <c r="C3878" s="16">
        <v>191110455</v>
      </c>
      <c r="D3878" s="19">
        <v>44406</v>
      </c>
      <c r="E3878" s="16" t="s">
        <v>7007</v>
      </c>
      <c r="F3878" s="16" t="s">
        <v>7001</v>
      </c>
      <c r="G3878" s="16" t="s">
        <v>7006</v>
      </c>
      <c r="H3878" s="17">
        <f>118.9-57.76</f>
        <v>61.140000000000008</v>
      </c>
      <c r="I3878" s="102">
        <v>2</v>
      </c>
      <c r="J3878" s="121"/>
    </row>
    <row r="3879" spans="1:10" ht="20.399999999999999">
      <c r="A3879" s="16" t="s">
        <v>1963</v>
      </c>
      <c r="B3879" s="16">
        <v>22192262</v>
      </c>
      <c r="C3879" s="16">
        <v>21059452</v>
      </c>
      <c r="D3879" s="19">
        <v>44314</v>
      </c>
      <c r="E3879" s="16" t="s">
        <v>7008</v>
      </c>
      <c r="F3879" s="16" t="s">
        <v>2577</v>
      </c>
      <c r="G3879" s="16" t="s">
        <v>7009</v>
      </c>
      <c r="H3879" s="17">
        <v>179.3</v>
      </c>
      <c r="I3879" s="102">
        <v>2</v>
      </c>
      <c r="J3879" s="121"/>
    </row>
    <row r="3880" spans="1:10" ht="20.399999999999999">
      <c r="A3880" s="16" t="s">
        <v>1963</v>
      </c>
      <c r="B3880" s="16">
        <v>22192262</v>
      </c>
      <c r="C3880" s="16">
        <v>21075546</v>
      </c>
      <c r="D3880" s="19">
        <v>44337</v>
      </c>
      <c r="E3880" s="16" t="s">
        <v>5816</v>
      </c>
      <c r="F3880" s="16" t="s">
        <v>2577</v>
      </c>
      <c r="G3880" s="16" t="s">
        <v>7009</v>
      </c>
      <c r="H3880" s="17">
        <v>40.5</v>
      </c>
      <c r="I3880" s="102">
        <v>2</v>
      </c>
      <c r="J3880" s="121"/>
    </row>
    <row r="3881" spans="1:10" ht="20.399999999999999">
      <c r="A3881" s="16" t="s">
        <v>1963</v>
      </c>
      <c r="B3881" s="16">
        <v>22192263</v>
      </c>
      <c r="C3881" s="16">
        <v>26228</v>
      </c>
      <c r="D3881" s="19">
        <v>44201</v>
      </c>
      <c r="E3881" s="16" t="s">
        <v>7010</v>
      </c>
      <c r="F3881" s="16" t="s">
        <v>7011</v>
      </c>
      <c r="G3881" s="16" t="s">
        <v>7012</v>
      </c>
      <c r="H3881" s="17">
        <f>201.66-109.27</f>
        <v>92.39</v>
      </c>
      <c r="I3881" s="102">
        <v>2</v>
      </c>
      <c r="J3881" s="121"/>
    </row>
    <row r="3882" spans="1:10" ht="13.2">
      <c r="A3882" s="16" t="s">
        <v>1963</v>
      </c>
      <c r="B3882" s="16">
        <v>22192263</v>
      </c>
      <c r="C3882" s="16">
        <v>210100034</v>
      </c>
      <c r="D3882" s="19">
        <v>44203</v>
      </c>
      <c r="E3882" s="16" t="s">
        <v>7013</v>
      </c>
      <c r="F3882" s="16">
        <v>1596497</v>
      </c>
      <c r="G3882" s="16" t="s">
        <v>7014</v>
      </c>
      <c r="H3882" s="17">
        <v>135</v>
      </c>
      <c r="I3882" s="102">
        <v>2</v>
      </c>
      <c r="J3882" s="121"/>
    </row>
    <row r="3883" spans="1:10" ht="13.2">
      <c r="A3883" s="16" t="s">
        <v>1963</v>
      </c>
      <c r="B3883" s="16">
        <v>22192263</v>
      </c>
      <c r="C3883" s="16">
        <v>27</v>
      </c>
      <c r="D3883" s="19">
        <v>44209</v>
      </c>
      <c r="E3883" s="16" t="s">
        <v>7015</v>
      </c>
      <c r="F3883" s="16">
        <v>36740624</v>
      </c>
      <c r="G3883" s="16" t="s">
        <v>3581</v>
      </c>
      <c r="H3883" s="17">
        <v>102.6</v>
      </c>
      <c r="I3883" s="102">
        <v>2</v>
      </c>
      <c r="J3883" s="121"/>
    </row>
    <row r="3884" spans="1:10" ht="13.2">
      <c r="A3884" s="16" t="s">
        <v>1963</v>
      </c>
      <c r="B3884" s="16">
        <v>22192263</v>
      </c>
      <c r="C3884" s="16">
        <v>4105666101</v>
      </c>
      <c r="D3884" s="19">
        <v>44313</v>
      </c>
      <c r="E3884" s="16" t="s">
        <v>7016</v>
      </c>
      <c r="F3884" s="16">
        <v>44156979</v>
      </c>
      <c r="G3884" s="16" t="s">
        <v>7017</v>
      </c>
      <c r="H3884" s="17">
        <v>103.95</v>
      </c>
      <c r="I3884" s="102">
        <v>2</v>
      </c>
      <c r="J3884" s="121"/>
    </row>
    <row r="3885" spans="1:10" ht="13.2">
      <c r="A3885" s="16" t="s">
        <v>1963</v>
      </c>
      <c r="B3885" s="16">
        <v>22192263</v>
      </c>
      <c r="C3885" s="16">
        <v>1221005737</v>
      </c>
      <c r="D3885" s="19">
        <v>44327</v>
      </c>
      <c r="E3885" s="16" t="s">
        <v>7018</v>
      </c>
      <c r="F3885" s="16">
        <v>26904241</v>
      </c>
      <c r="G3885" s="16" t="s">
        <v>3602</v>
      </c>
      <c r="H3885" s="17">
        <v>121</v>
      </c>
      <c r="I3885" s="102">
        <v>2</v>
      </c>
      <c r="J3885" s="121"/>
    </row>
    <row r="3886" spans="1:10" ht="13.2">
      <c r="A3886" s="16" t="s">
        <v>1963</v>
      </c>
      <c r="B3886" s="16">
        <v>22192263</v>
      </c>
      <c r="C3886" s="16">
        <v>1057</v>
      </c>
      <c r="D3886" s="19">
        <v>44327</v>
      </c>
      <c r="E3886" s="16" t="s">
        <v>7019</v>
      </c>
      <c r="F3886" s="16">
        <v>36661856</v>
      </c>
      <c r="G3886" s="16" t="s">
        <v>5288</v>
      </c>
      <c r="H3886" s="17">
        <v>23.6</v>
      </c>
      <c r="I3886" s="102">
        <v>2</v>
      </c>
      <c r="J3886" s="121"/>
    </row>
    <row r="3887" spans="1:10" ht="13.2">
      <c r="A3887" s="16" t="s">
        <v>1963</v>
      </c>
      <c r="B3887" s="16">
        <v>22192263</v>
      </c>
      <c r="C3887" s="16">
        <v>57</v>
      </c>
      <c r="D3887" s="19">
        <v>44333</v>
      </c>
      <c r="E3887" s="16" t="s">
        <v>7015</v>
      </c>
      <c r="F3887" s="16">
        <v>36740624</v>
      </c>
      <c r="G3887" s="16" t="s">
        <v>3581</v>
      </c>
      <c r="H3887" s="17">
        <v>102.6</v>
      </c>
      <c r="I3887" s="102">
        <v>2</v>
      </c>
      <c r="J3887" s="121"/>
    </row>
    <row r="3888" spans="1:10" ht="13.2">
      <c r="A3888" s="16" t="s">
        <v>1963</v>
      </c>
      <c r="B3888" s="16">
        <v>22192263</v>
      </c>
      <c r="C3888" s="16">
        <v>1</v>
      </c>
      <c r="D3888" s="19">
        <v>44338</v>
      </c>
      <c r="E3888" s="16" t="s">
        <v>7020</v>
      </c>
      <c r="F3888" s="16">
        <v>42027977</v>
      </c>
      <c r="G3888" s="16" t="s">
        <v>2171</v>
      </c>
      <c r="H3888" s="17">
        <v>10</v>
      </c>
      <c r="I3888" s="102">
        <v>2</v>
      </c>
      <c r="J3888" s="121"/>
    </row>
    <row r="3889" spans="1:10" ht="20.399999999999999">
      <c r="A3889" s="16" t="s">
        <v>1963</v>
      </c>
      <c r="B3889" s="16">
        <v>22192263</v>
      </c>
      <c r="C3889" s="16">
        <v>2</v>
      </c>
      <c r="D3889" s="19">
        <v>44340</v>
      </c>
      <c r="E3889" s="16" t="s">
        <v>7021</v>
      </c>
      <c r="F3889" s="16">
        <v>0</v>
      </c>
      <c r="G3889" s="16" t="s">
        <v>7022</v>
      </c>
      <c r="H3889" s="17">
        <v>92.34</v>
      </c>
      <c r="I3889" s="102">
        <v>2</v>
      </c>
      <c r="J3889" s="121"/>
    </row>
    <row r="3890" spans="1:10" ht="13.2">
      <c r="A3890" s="16" t="s">
        <v>1963</v>
      </c>
      <c r="B3890" s="16">
        <v>22192263</v>
      </c>
      <c r="C3890" s="16">
        <v>3</v>
      </c>
      <c r="D3890" s="19">
        <v>44343</v>
      </c>
      <c r="E3890" s="16" t="s">
        <v>7023</v>
      </c>
      <c r="F3890" s="16">
        <v>0</v>
      </c>
      <c r="G3890" s="16" t="s">
        <v>7024</v>
      </c>
      <c r="H3890" s="17">
        <v>192.45</v>
      </c>
      <c r="I3890" s="102">
        <v>2</v>
      </c>
      <c r="J3890" s="121"/>
    </row>
    <row r="3891" spans="1:10" ht="20.399999999999999">
      <c r="A3891" s="16" t="s">
        <v>1963</v>
      </c>
      <c r="B3891" s="16">
        <v>22192263</v>
      </c>
      <c r="C3891" s="16">
        <v>39</v>
      </c>
      <c r="D3891" s="19">
        <v>44346</v>
      </c>
      <c r="E3891" s="16" t="s">
        <v>7025</v>
      </c>
      <c r="F3891" s="16">
        <v>47556188</v>
      </c>
      <c r="G3891" s="16" t="s">
        <v>7026</v>
      </c>
      <c r="H3891" s="17">
        <v>116</v>
      </c>
      <c r="I3891" s="102">
        <v>2</v>
      </c>
      <c r="J3891" s="121"/>
    </row>
    <row r="3892" spans="1:10" ht="20.399999999999999">
      <c r="A3892" s="16" t="s">
        <v>1963</v>
      </c>
      <c r="B3892" s="16">
        <v>22192263</v>
      </c>
      <c r="C3892" s="16">
        <v>4</v>
      </c>
      <c r="D3892" s="19">
        <v>44348</v>
      </c>
      <c r="E3892" s="16" t="s">
        <v>7027</v>
      </c>
      <c r="F3892" s="16">
        <v>0</v>
      </c>
      <c r="G3892" s="16" t="s">
        <v>7022</v>
      </c>
      <c r="H3892" s="17">
        <v>76.17</v>
      </c>
      <c r="I3892" s="102">
        <v>2</v>
      </c>
      <c r="J3892" s="121"/>
    </row>
    <row r="3893" spans="1:10" ht="13.2">
      <c r="A3893" s="16" t="s">
        <v>1963</v>
      </c>
      <c r="B3893" s="16">
        <v>22192263</v>
      </c>
      <c r="C3893" s="16">
        <v>740</v>
      </c>
      <c r="D3893" s="19">
        <v>44355</v>
      </c>
      <c r="E3893" s="16" t="s">
        <v>7028</v>
      </c>
      <c r="F3893" s="16">
        <v>35793783</v>
      </c>
      <c r="G3893" s="16" t="s">
        <v>7029</v>
      </c>
      <c r="H3893" s="17">
        <v>3.99</v>
      </c>
      <c r="I3893" s="102">
        <v>2</v>
      </c>
      <c r="J3893" s="121"/>
    </row>
    <row r="3894" spans="1:10" ht="20.399999999999999">
      <c r="A3894" s="16" t="s">
        <v>1963</v>
      </c>
      <c r="B3894" s="16">
        <v>22192263</v>
      </c>
      <c r="C3894" s="16">
        <v>28.29</v>
      </c>
      <c r="D3894" s="19">
        <v>44357</v>
      </c>
      <c r="E3894" s="16" t="s">
        <v>7030</v>
      </c>
      <c r="F3894" s="16">
        <v>44369514</v>
      </c>
      <c r="G3894" s="16" t="s">
        <v>7031</v>
      </c>
      <c r="H3894" s="17">
        <v>180</v>
      </c>
      <c r="I3894" s="102">
        <v>2</v>
      </c>
      <c r="J3894" s="121"/>
    </row>
    <row r="3895" spans="1:10" ht="30.6">
      <c r="A3895" s="16" t="s">
        <v>1963</v>
      </c>
      <c r="B3895" s="16">
        <v>22192263</v>
      </c>
      <c r="C3895" s="16">
        <v>5</v>
      </c>
      <c r="D3895" s="19">
        <v>44357</v>
      </c>
      <c r="E3895" s="16" t="s">
        <v>7032</v>
      </c>
      <c r="F3895" s="16">
        <v>0</v>
      </c>
      <c r="G3895" s="16" t="s">
        <v>7022</v>
      </c>
      <c r="H3895" s="17">
        <v>106.8</v>
      </c>
      <c r="I3895" s="102">
        <v>2</v>
      </c>
      <c r="J3895" s="121"/>
    </row>
    <row r="3896" spans="1:10" ht="13.2">
      <c r="A3896" s="16" t="s">
        <v>1963</v>
      </c>
      <c r="B3896" s="16">
        <v>22192263</v>
      </c>
      <c r="C3896" s="16">
        <v>1503</v>
      </c>
      <c r="D3896" s="19">
        <v>44361</v>
      </c>
      <c r="E3896" s="16" t="s">
        <v>7033</v>
      </c>
      <c r="F3896" s="16">
        <v>3661856</v>
      </c>
      <c r="G3896" s="16" t="s">
        <v>5288</v>
      </c>
      <c r="H3896" s="17">
        <v>53.1</v>
      </c>
      <c r="I3896" s="102">
        <v>2</v>
      </c>
      <c r="J3896" s="121"/>
    </row>
    <row r="3897" spans="1:10" ht="13.2">
      <c r="A3897" s="16" t="s">
        <v>1963</v>
      </c>
      <c r="B3897" s="16">
        <v>22192263</v>
      </c>
      <c r="C3897" s="16">
        <v>6</v>
      </c>
      <c r="D3897" s="19">
        <v>44361</v>
      </c>
      <c r="E3897" s="16" t="s">
        <v>6882</v>
      </c>
      <c r="F3897" s="16">
        <v>42027977</v>
      </c>
      <c r="G3897" s="16" t="s">
        <v>2171</v>
      </c>
      <c r="H3897" s="17">
        <v>25</v>
      </c>
      <c r="I3897" s="102">
        <v>2</v>
      </c>
      <c r="J3897" s="121"/>
    </row>
    <row r="3898" spans="1:10" ht="30.6">
      <c r="A3898" s="16" t="s">
        <v>1963</v>
      </c>
      <c r="B3898" s="16">
        <v>22192263</v>
      </c>
      <c r="C3898" s="16">
        <v>7</v>
      </c>
      <c r="D3898" s="19">
        <v>44362</v>
      </c>
      <c r="E3898" s="16" t="s">
        <v>7034</v>
      </c>
      <c r="F3898" s="16">
        <v>0</v>
      </c>
      <c r="G3898" s="16" t="s">
        <v>7022</v>
      </c>
      <c r="H3898" s="17">
        <v>68.759999999999991</v>
      </c>
      <c r="I3898" s="102">
        <v>2</v>
      </c>
      <c r="J3898" s="121"/>
    </row>
    <row r="3899" spans="1:10" ht="13.2">
      <c r="A3899" s="16" t="s">
        <v>1963</v>
      </c>
      <c r="B3899" s="16">
        <v>22192263</v>
      </c>
      <c r="C3899" s="16">
        <v>27</v>
      </c>
      <c r="D3899" s="19">
        <v>44369</v>
      </c>
      <c r="E3899" s="16" t="s">
        <v>6569</v>
      </c>
      <c r="F3899" s="16">
        <v>17149461</v>
      </c>
      <c r="G3899" s="16" t="s">
        <v>6235</v>
      </c>
      <c r="H3899" s="17">
        <v>20</v>
      </c>
      <c r="I3899" s="102">
        <v>2</v>
      </c>
      <c r="J3899" s="121"/>
    </row>
    <row r="3900" spans="1:10" ht="20.399999999999999">
      <c r="A3900" s="16" t="s">
        <v>1963</v>
      </c>
      <c r="B3900" s="16">
        <v>22192263</v>
      </c>
      <c r="C3900" s="16">
        <v>8</v>
      </c>
      <c r="D3900" s="19">
        <v>44369</v>
      </c>
      <c r="E3900" s="16" t="s">
        <v>7035</v>
      </c>
      <c r="F3900" s="16">
        <v>0</v>
      </c>
      <c r="G3900" s="16" t="s">
        <v>7022</v>
      </c>
      <c r="H3900" s="17">
        <v>28.95</v>
      </c>
      <c r="I3900" s="102">
        <v>2</v>
      </c>
      <c r="J3900" s="121"/>
    </row>
    <row r="3901" spans="1:10" ht="13.2">
      <c r="A3901" s="16" t="s">
        <v>1963</v>
      </c>
      <c r="B3901" s="16">
        <v>22192263</v>
      </c>
      <c r="C3901" s="16">
        <v>10</v>
      </c>
      <c r="D3901" s="19">
        <v>44388</v>
      </c>
      <c r="E3901" s="16" t="s">
        <v>7036</v>
      </c>
      <c r="F3901" s="16">
        <v>36680397</v>
      </c>
      <c r="G3901" s="16">
        <v>36680397</v>
      </c>
      <c r="H3901" s="17">
        <v>20</v>
      </c>
      <c r="I3901" s="102">
        <v>2</v>
      </c>
      <c r="J3901" s="121"/>
    </row>
    <row r="3902" spans="1:10" ht="20.399999999999999">
      <c r="A3902" s="16" t="s">
        <v>1963</v>
      </c>
      <c r="B3902" s="16">
        <v>22192263</v>
      </c>
      <c r="C3902" s="16">
        <v>9</v>
      </c>
      <c r="D3902" s="19">
        <v>44389</v>
      </c>
      <c r="E3902" s="16" t="s">
        <v>7037</v>
      </c>
      <c r="F3902" s="16">
        <v>44369514</v>
      </c>
      <c r="G3902" s="16" t="s">
        <v>7038</v>
      </c>
      <c r="H3902" s="17">
        <v>60</v>
      </c>
      <c r="I3902" s="102">
        <v>2</v>
      </c>
      <c r="J3902" s="121"/>
    </row>
    <row r="3903" spans="1:10" ht="13.2">
      <c r="A3903" s="16" t="s">
        <v>1963</v>
      </c>
      <c r="B3903" s="16">
        <v>22192263</v>
      </c>
      <c r="C3903" s="16">
        <v>11</v>
      </c>
      <c r="D3903" s="19">
        <v>44390</v>
      </c>
      <c r="E3903" s="16" t="s">
        <v>7039</v>
      </c>
      <c r="F3903" s="16">
        <v>36680397</v>
      </c>
      <c r="G3903" s="16" t="s">
        <v>4761</v>
      </c>
      <c r="H3903" s="17">
        <v>15</v>
      </c>
      <c r="I3903" s="102">
        <v>2</v>
      </c>
      <c r="J3903" s="121"/>
    </row>
    <row r="3904" spans="1:10" ht="30.6">
      <c r="A3904" s="16" t="s">
        <v>1963</v>
      </c>
      <c r="B3904" s="16">
        <v>22192263</v>
      </c>
      <c r="C3904" s="16">
        <v>12</v>
      </c>
      <c r="D3904" s="19">
        <v>44390</v>
      </c>
      <c r="E3904" s="16" t="s">
        <v>7040</v>
      </c>
      <c r="F3904" s="16">
        <v>0</v>
      </c>
      <c r="G3904" s="16" t="s">
        <v>7022</v>
      </c>
      <c r="H3904" s="17">
        <v>213.6</v>
      </c>
      <c r="I3904" s="102">
        <v>2</v>
      </c>
      <c r="J3904" s="121"/>
    </row>
    <row r="3905" spans="1:10" ht="13.2">
      <c r="A3905" s="16" t="s">
        <v>1963</v>
      </c>
      <c r="B3905" s="16">
        <v>22192263</v>
      </c>
      <c r="C3905" s="16">
        <v>28</v>
      </c>
      <c r="D3905" s="19">
        <v>44394</v>
      </c>
      <c r="E3905" s="16" t="s">
        <v>7041</v>
      </c>
      <c r="F3905" s="16">
        <v>31823491</v>
      </c>
      <c r="G3905" s="16" t="s">
        <v>7042</v>
      </c>
      <c r="H3905" s="17">
        <v>15</v>
      </c>
      <c r="I3905" s="102">
        <v>2</v>
      </c>
      <c r="J3905" s="121"/>
    </row>
    <row r="3906" spans="1:10" ht="20.399999999999999">
      <c r="A3906" s="16" t="s">
        <v>1963</v>
      </c>
      <c r="B3906" s="16">
        <v>22192263</v>
      </c>
      <c r="C3906" s="16">
        <v>29</v>
      </c>
      <c r="D3906" s="19">
        <v>44394</v>
      </c>
      <c r="E3906" s="16" t="s">
        <v>7043</v>
      </c>
      <c r="F3906" s="16">
        <v>40047113</v>
      </c>
      <c r="G3906" s="16" t="s">
        <v>7044</v>
      </c>
      <c r="H3906" s="17">
        <v>124</v>
      </c>
      <c r="I3906" s="102">
        <v>2</v>
      </c>
      <c r="J3906" s="121"/>
    </row>
    <row r="3907" spans="1:10" ht="20.399999999999999">
      <c r="A3907" s="16" t="s">
        <v>1963</v>
      </c>
      <c r="B3907" s="16">
        <v>22192263</v>
      </c>
      <c r="C3907" s="16">
        <v>13</v>
      </c>
      <c r="D3907" s="19">
        <v>44395</v>
      </c>
      <c r="E3907" s="16" t="s">
        <v>7045</v>
      </c>
      <c r="F3907" s="16">
        <v>0</v>
      </c>
      <c r="G3907" s="16" t="s">
        <v>7022</v>
      </c>
      <c r="H3907" s="17">
        <f>130.8-109.27</f>
        <v>21.530000000000015</v>
      </c>
      <c r="I3907" s="102">
        <v>2</v>
      </c>
      <c r="J3907" s="121"/>
    </row>
    <row r="3908" spans="1:10" ht="13.2">
      <c r="A3908" s="16" t="s">
        <v>1963</v>
      </c>
      <c r="B3908" s="16">
        <v>22192263</v>
      </c>
      <c r="C3908" s="16">
        <v>58</v>
      </c>
      <c r="D3908" s="19">
        <v>44396</v>
      </c>
      <c r="E3908" s="16" t="s">
        <v>7015</v>
      </c>
      <c r="F3908" s="16">
        <v>36740624</v>
      </c>
      <c r="G3908" s="16" t="s">
        <v>3581</v>
      </c>
      <c r="H3908" s="17">
        <v>102.6</v>
      </c>
      <c r="I3908" s="102">
        <v>2</v>
      </c>
      <c r="J3908" s="121"/>
    </row>
    <row r="3909" spans="1:10" ht="20.399999999999999">
      <c r="A3909" s="16" t="s">
        <v>1963</v>
      </c>
      <c r="B3909" s="16">
        <v>22192263</v>
      </c>
      <c r="C3909" s="16">
        <v>1100788772</v>
      </c>
      <c r="D3909" s="19">
        <v>44398</v>
      </c>
      <c r="E3909" s="16" t="s">
        <v>7046</v>
      </c>
      <c r="F3909" s="16">
        <v>0</v>
      </c>
      <c r="G3909" s="16" t="s">
        <v>7047</v>
      </c>
      <c r="H3909" s="17">
        <v>157.35</v>
      </c>
      <c r="I3909" s="102">
        <v>2</v>
      </c>
      <c r="J3909" s="121"/>
    </row>
    <row r="3910" spans="1:10" ht="13.2">
      <c r="A3910" s="16" t="s">
        <v>1963</v>
      </c>
      <c r="B3910" s="16">
        <v>22192263</v>
      </c>
      <c r="C3910" s="16">
        <v>22072021</v>
      </c>
      <c r="D3910" s="19">
        <v>44399</v>
      </c>
      <c r="E3910" s="16" t="s">
        <v>7048</v>
      </c>
      <c r="F3910" s="16">
        <v>37988948</v>
      </c>
      <c r="G3910" s="16" t="s">
        <v>2955</v>
      </c>
      <c r="H3910" s="17">
        <v>20</v>
      </c>
      <c r="I3910" s="102">
        <v>2</v>
      </c>
      <c r="J3910" s="121"/>
    </row>
    <row r="3911" spans="1:10" ht="20.399999999999999">
      <c r="A3911" s="16" t="s">
        <v>1963</v>
      </c>
      <c r="B3911" s="16">
        <v>22192263</v>
      </c>
      <c r="C3911" s="16">
        <v>135</v>
      </c>
      <c r="D3911" s="19">
        <v>44400</v>
      </c>
      <c r="E3911" s="16" t="s">
        <v>7049</v>
      </c>
      <c r="F3911" s="16">
        <v>36525561</v>
      </c>
      <c r="G3911" s="16" t="s">
        <v>7050</v>
      </c>
      <c r="H3911" s="17">
        <v>42</v>
      </c>
      <c r="I3911" s="102">
        <v>2</v>
      </c>
      <c r="J3911" s="121"/>
    </row>
    <row r="3912" spans="1:10" ht="20.399999999999999">
      <c r="A3912" s="16" t="s">
        <v>1963</v>
      </c>
      <c r="B3912" s="16">
        <v>22192263</v>
      </c>
      <c r="C3912" s="16">
        <v>142</v>
      </c>
      <c r="D3912" s="19">
        <v>44401</v>
      </c>
      <c r="E3912" s="16" t="s">
        <v>7051</v>
      </c>
      <c r="F3912" s="16">
        <v>36525561</v>
      </c>
      <c r="G3912" s="16" t="s">
        <v>7050</v>
      </c>
      <c r="H3912" s="17">
        <v>42</v>
      </c>
      <c r="I3912" s="102">
        <v>2</v>
      </c>
      <c r="J3912" s="121"/>
    </row>
    <row r="3913" spans="1:10" ht="20.399999999999999">
      <c r="A3913" s="16" t="s">
        <v>1963</v>
      </c>
      <c r="B3913" s="16">
        <v>22192263</v>
      </c>
      <c r="C3913" s="16">
        <v>15</v>
      </c>
      <c r="D3913" s="19">
        <v>44401</v>
      </c>
      <c r="E3913" s="16" t="s">
        <v>7052</v>
      </c>
      <c r="F3913" s="16">
        <v>0</v>
      </c>
      <c r="G3913" s="16" t="s">
        <v>7022</v>
      </c>
      <c r="H3913" s="17">
        <v>112.5</v>
      </c>
      <c r="I3913" s="102">
        <v>2</v>
      </c>
      <c r="J3913" s="121"/>
    </row>
    <row r="3914" spans="1:10" ht="20.399999999999999">
      <c r="A3914" s="16" t="s">
        <v>1963</v>
      </c>
      <c r="B3914" s="16">
        <v>22192263</v>
      </c>
      <c r="C3914" s="16">
        <v>13</v>
      </c>
      <c r="D3914" s="19">
        <v>44402</v>
      </c>
      <c r="E3914" s="16" t="s">
        <v>7053</v>
      </c>
      <c r="F3914" s="16">
        <v>18046924</v>
      </c>
      <c r="G3914" s="16" t="s">
        <v>7054</v>
      </c>
      <c r="H3914" s="17">
        <v>50</v>
      </c>
      <c r="I3914" s="102">
        <v>2</v>
      </c>
      <c r="J3914" s="121"/>
    </row>
    <row r="3915" spans="1:10" ht="13.2">
      <c r="A3915" s="16" t="s">
        <v>1963</v>
      </c>
      <c r="B3915" s="16">
        <v>22192263</v>
      </c>
      <c r="C3915" s="16">
        <v>90721</v>
      </c>
      <c r="D3915" s="19">
        <v>44403</v>
      </c>
      <c r="E3915" s="16" t="s">
        <v>7055</v>
      </c>
      <c r="F3915" s="16">
        <v>18046924</v>
      </c>
      <c r="G3915" s="16" t="s">
        <v>7056</v>
      </c>
      <c r="H3915" s="17">
        <v>25</v>
      </c>
      <c r="I3915" s="102">
        <v>2</v>
      </c>
      <c r="J3915" s="121"/>
    </row>
    <row r="3916" spans="1:10" ht="20.399999999999999">
      <c r="A3916" s="16" t="s">
        <v>1963</v>
      </c>
      <c r="B3916" s="16">
        <v>22192263</v>
      </c>
      <c r="C3916" s="16">
        <v>16</v>
      </c>
      <c r="D3916" s="19">
        <v>44403</v>
      </c>
      <c r="E3916" s="16" t="s">
        <v>7057</v>
      </c>
      <c r="F3916" s="16">
        <v>0</v>
      </c>
      <c r="G3916" s="16" t="s">
        <v>7022</v>
      </c>
      <c r="H3916" s="17">
        <v>107.4</v>
      </c>
      <c r="I3916" s="102">
        <v>2</v>
      </c>
      <c r="J3916" s="121"/>
    </row>
    <row r="3917" spans="1:10" ht="20.399999999999999">
      <c r="A3917" s="16" t="s">
        <v>1963</v>
      </c>
      <c r="B3917" s="16">
        <v>22192263</v>
      </c>
      <c r="C3917" s="16">
        <v>17</v>
      </c>
      <c r="D3917" s="19">
        <v>44414</v>
      </c>
      <c r="E3917" s="16" t="s">
        <v>7058</v>
      </c>
      <c r="F3917" s="16">
        <v>0</v>
      </c>
      <c r="G3917" s="16" t="s">
        <v>7022</v>
      </c>
      <c r="H3917" s="17">
        <v>92.34</v>
      </c>
      <c r="I3917" s="102">
        <v>2</v>
      </c>
      <c r="J3917" s="121"/>
    </row>
    <row r="3918" spans="1:10" ht="20.399999999999999">
      <c r="A3918" s="16" t="s">
        <v>1963</v>
      </c>
      <c r="B3918" s="16">
        <v>22192263</v>
      </c>
      <c r="C3918" s="16">
        <v>18</v>
      </c>
      <c r="D3918" s="19">
        <v>44441</v>
      </c>
      <c r="E3918" s="16" t="s">
        <v>7059</v>
      </c>
      <c r="F3918" s="16">
        <v>0</v>
      </c>
      <c r="G3918" s="16" t="s">
        <v>7022</v>
      </c>
      <c r="H3918" s="17">
        <v>43.86</v>
      </c>
      <c r="I3918" s="102">
        <v>2</v>
      </c>
      <c r="J3918" s="121"/>
    </row>
    <row r="3919" spans="1:10" ht="20.399999999999999">
      <c r="A3919" s="16" t="s">
        <v>1963</v>
      </c>
      <c r="B3919" s="16">
        <v>22192263</v>
      </c>
      <c r="C3919" s="16">
        <v>19</v>
      </c>
      <c r="D3919" s="19">
        <v>44450</v>
      </c>
      <c r="E3919" s="16" t="s">
        <v>7060</v>
      </c>
      <c r="F3919" s="16">
        <v>0</v>
      </c>
      <c r="G3919" s="16" t="s">
        <v>7022</v>
      </c>
      <c r="H3919" s="17">
        <v>81.12</v>
      </c>
      <c r="I3919" s="102">
        <v>2</v>
      </c>
      <c r="J3919" s="121"/>
    </row>
    <row r="3920" spans="1:10" ht="13.2">
      <c r="A3920" s="16" t="s">
        <v>1963</v>
      </c>
      <c r="B3920" s="16">
        <v>22192264</v>
      </c>
      <c r="C3920" s="16">
        <v>2021010</v>
      </c>
      <c r="D3920" s="19">
        <v>44327</v>
      </c>
      <c r="E3920" s="16" t="s">
        <v>7061</v>
      </c>
      <c r="F3920" s="16" t="s">
        <v>1965</v>
      </c>
      <c r="G3920" s="16" t="s">
        <v>6599</v>
      </c>
      <c r="H3920" s="17">
        <v>165</v>
      </c>
      <c r="I3920" s="102">
        <v>2</v>
      </c>
      <c r="J3920" s="121"/>
    </row>
    <row r="3921" spans="1:10" ht="13.2">
      <c r="A3921" s="16" t="s">
        <v>1963</v>
      </c>
      <c r="B3921" s="16">
        <v>22192264</v>
      </c>
      <c r="C3921" s="16">
        <v>2021010</v>
      </c>
      <c r="D3921" s="19">
        <v>44357</v>
      </c>
      <c r="E3921" s="16" t="s">
        <v>7062</v>
      </c>
      <c r="F3921" s="16" t="s">
        <v>1965</v>
      </c>
      <c r="G3921" s="16" t="s">
        <v>6599</v>
      </c>
      <c r="H3921" s="17">
        <v>165</v>
      </c>
      <c r="I3921" s="102">
        <v>2</v>
      </c>
      <c r="J3921" s="121"/>
    </row>
    <row r="3922" spans="1:10" ht="13.2">
      <c r="A3922" s="16" t="s">
        <v>1963</v>
      </c>
      <c r="B3922" s="16">
        <v>22192264</v>
      </c>
      <c r="C3922" s="16">
        <v>2021010</v>
      </c>
      <c r="D3922" s="19">
        <v>44398</v>
      </c>
      <c r="E3922" s="16" t="s">
        <v>7063</v>
      </c>
      <c r="F3922" s="16" t="s">
        <v>1965</v>
      </c>
      <c r="G3922" s="16" t="s">
        <v>6599</v>
      </c>
      <c r="H3922" s="17">
        <v>165</v>
      </c>
      <c r="I3922" s="102">
        <v>2</v>
      </c>
      <c r="J3922" s="121"/>
    </row>
    <row r="3923" spans="1:10" ht="13.2">
      <c r="A3923" s="16" t="s">
        <v>1963</v>
      </c>
      <c r="B3923" s="16">
        <v>22192264</v>
      </c>
      <c r="C3923" s="16">
        <v>2021010</v>
      </c>
      <c r="D3923" s="19">
        <v>44420</v>
      </c>
      <c r="E3923" s="16" t="s">
        <v>7064</v>
      </c>
      <c r="F3923" s="16" t="s">
        <v>1965</v>
      </c>
      <c r="G3923" s="16" t="s">
        <v>6599</v>
      </c>
      <c r="H3923" s="17">
        <v>165</v>
      </c>
      <c r="I3923" s="102">
        <v>2</v>
      </c>
      <c r="J3923" s="121"/>
    </row>
    <row r="3924" spans="1:10" ht="13.2">
      <c r="A3924" s="16" t="s">
        <v>1963</v>
      </c>
      <c r="B3924" s="16">
        <v>22192264</v>
      </c>
      <c r="C3924" s="16">
        <v>2021010</v>
      </c>
      <c r="D3924" s="19">
        <v>44445</v>
      </c>
      <c r="E3924" s="16" t="s">
        <v>7065</v>
      </c>
      <c r="F3924" s="16" t="s">
        <v>1965</v>
      </c>
      <c r="G3924" s="16" t="s">
        <v>6599</v>
      </c>
      <c r="H3924" s="17">
        <v>165</v>
      </c>
      <c r="I3924" s="102">
        <v>2</v>
      </c>
      <c r="J3924" s="121"/>
    </row>
    <row r="3925" spans="1:10" ht="20.399999999999999">
      <c r="A3925" s="16" t="s">
        <v>1963</v>
      </c>
      <c r="B3925" s="16">
        <v>22192264</v>
      </c>
      <c r="C3925" s="16">
        <v>186374</v>
      </c>
      <c r="D3925" s="19">
        <v>44348</v>
      </c>
      <c r="E3925" s="16" t="s">
        <v>7066</v>
      </c>
      <c r="F3925" s="16">
        <v>47504781</v>
      </c>
      <c r="G3925" s="16" t="s">
        <v>7067</v>
      </c>
      <c r="H3925" s="17">
        <v>206</v>
      </c>
      <c r="I3925" s="102">
        <v>2</v>
      </c>
      <c r="J3925" s="121"/>
    </row>
    <row r="3926" spans="1:10" ht="20.399999999999999">
      <c r="A3926" s="16" t="s">
        <v>1963</v>
      </c>
      <c r="B3926" s="16">
        <v>22192264</v>
      </c>
      <c r="C3926" s="16" t="s">
        <v>7068</v>
      </c>
      <c r="D3926" s="19">
        <v>44386</v>
      </c>
      <c r="E3926" s="16" t="s">
        <v>7069</v>
      </c>
      <c r="F3926" s="16" t="s">
        <v>7070</v>
      </c>
      <c r="G3926" s="16" t="s">
        <v>7071</v>
      </c>
      <c r="H3926" s="17">
        <v>545.16</v>
      </c>
      <c r="I3926" s="102">
        <v>2</v>
      </c>
      <c r="J3926" s="121"/>
    </row>
    <row r="3927" spans="1:10" ht="20.399999999999999">
      <c r="A3927" s="16" t="s">
        <v>1963</v>
      </c>
      <c r="B3927" s="16">
        <v>22192264</v>
      </c>
      <c r="C3927" s="16">
        <v>34678</v>
      </c>
      <c r="D3927" s="19">
        <v>44410</v>
      </c>
      <c r="E3927" s="16" t="s">
        <v>7072</v>
      </c>
      <c r="F3927" s="16">
        <v>36665207</v>
      </c>
      <c r="G3927" s="16" t="s">
        <v>7073</v>
      </c>
      <c r="H3927" s="17">
        <v>112</v>
      </c>
      <c r="I3927" s="102">
        <v>2</v>
      </c>
      <c r="J3927" s="121"/>
    </row>
    <row r="3928" spans="1:10" ht="13.2">
      <c r="A3928" s="16" t="s">
        <v>1963</v>
      </c>
      <c r="B3928" s="16">
        <v>22192264</v>
      </c>
      <c r="C3928" s="16">
        <v>2021</v>
      </c>
      <c r="D3928" s="19">
        <v>44299</v>
      </c>
      <c r="E3928" s="16" t="s">
        <v>7074</v>
      </c>
      <c r="F3928" s="16">
        <v>47679875</v>
      </c>
      <c r="G3928" s="16" t="s">
        <v>7075</v>
      </c>
      <c r="H3928" s="17">
        <v>315</v>
      </c>
      <c r="I3928" s="102">
        <v>2</v>
      </c>
      <c r="J3928" s="121"/>
    </row>
    <row r="3929" spans="1:10" ht="13.2">
      <c r="A3929" s="16" t="s">
        <v>1963</v>
      </c>
      <c r="B3929" s="16">
        <v>22192264</v>
      </c>
      <c r="C3929" s="16">
        <v>778</v>
      </c>
      <c r="D3929" s="19">
        <v>44469</v>
      </c>
      <c r="E3929" s="16" t="s">
        <v>7076</v>
      </c>
      <c r="F3929" s="16">
        <v>35873272</v>
      </c>
      <c r="G3929" s="16" t="s">
        <v>7077</v>
      </c>
      <c r="H3929" s="17">
        <v>60</v>
      </c>
      <c r="I3929" s="102">
        <v>2</v>
      </c>
      <c r="J3929" s="121"/>
    </row>
    <row r="3930" spans="1:10" ht="13.2">
      <c r="A3930" s="16" t="s">
        <v>1963</v>
      </c>
      <c r="B3930" s="16">
        <v>22192264</v>
      </c>
      <c r="C3930" s="16">
        <v>131</v>
      </c>
      <c r="D3930" s="19">
        <v>44475</v>
      </c>
      <c r="E3930" s="16" t="s">
        <v>7076</v>
      </c>
      <c r="F3930" s="16">
        <v>52065031</v>
      </c>
      <c r="G3930" s="16" t="s">
        <v>7078</v>
      </c>
      <c r="H3930" s="17">
        <v>90</v>
      </c>
      <c r="I3930" s="102">
        <v>2</v>
      </c>
      <c r="J3930" s="121"/>
    </row>
    <row r="3931" spans="1:10" ht="20.399999999999999">
      <c r="A3931" s="16" t="s">
        <v>1963</v>
      </c>
      <c r="B3931" s="16">
        <v>22192264</v>
      </c>
      <c r="C3931" s="16">
        <v>2692024162</v>
      </c>
      <c r="D3931" s="19">
        <v>44354</v>
      </c>
      <c r="E3931" s="16" t="s">
        <v>7079</v>
      </c>
      <c r="F3931" s="16" t="s">
        <v>7080</v>
      </c>
      <c r="G3931" s="16" t="s">
        <v>2090</v>
      </c>
      <c r="H3931" s="17">
        <v>169.75</v>
      </c>
      <c r="I3931" s="102">
        <v>2</v>
      </c>
      <c r="J3931" s="121"/>
    </row>
    <row r="3932" spans="1:10" ht="13.2">
      <c r="A3932" s="16" t="s">
        <v>1963</v>
      </c>
      <c r="B3932" s="16">
        <v>22192264</v>
      </c>
      <c r="C3932" s="16" t="s">
        <v>7081</v>
      </c>
      <c r="D3932" s="19">
        <v>44458</v>
      </c>
      <c r="E3932" s="16" t="s">
        <v>7082</v>
      </c>
      <c r="F3932" s="16">
        <v>35810220</v>
      </c>
      <c r="G3932" s="16" t="s">
        <v>7083</v>
      </c>
      <c r="H3932" s="17">
        <v>95</v>
      </c>
      <c r="I3932" s="102">
        <v>2</v>
      </c>
      <c r="J3932" s="121"/>
    </row>
    <row r="3933" spans="1:10" ht="20.399999999999999">
      <c r="A3933" s="16" t="s">
        <v>1963</v>
      </c>
      <c r="B3933" s="16">
        <v>22192264</v>
      </c>
      <c r="C3933" s="16">
        <v>2692026873</v>
      </c>
      <c r="D3933" s="19">
        <v>44488</v>
      </c>
      <c r="E3933" s="16" t="s">
        <v>7084</v>
      </c>
      <c r="F3933" s="16" t="s">
        <v>7080</v>
      </c>
      <c r="G3933" s="16" t="s">
        <v>2090</v>
      </c>
      <c r="H3933" s="17">
        <f>653.64-257.7</f>
        <v>395.94</v>
      </c>
      <c r="I3933" s="102">
        <v>2</v>
      </c>
      <c r="J3933" s="121"/>
    </row>
    <row r="3934" spans="1:10" ht="13.2">
      <c r="A3934" s="16" t="s">
        <v>1963</v>
      </c>
      <c r="B3934" s="16">
        <v>22192264</v>
      </c>
      <c r="C3934" s="16">
        <v>1072021</v>
      </c>
      <c r="D3934" s="19">
        <v>44387</v>
      </c>
      <c r="E3934" s="16" t="s">
        <v>7085</v>
      </c>
      <c r="F3934" s="16">
        <v>0</v>
      </c>
      <c r="G3934" s="16" t="s">
        <v>6998</v>
      </c>
      <c r="H3934" s="17">
        <v>45</v>
      </c>
      <c r="I3934" s="102">
        <v>2</v>
      </c>
      <c r="J3934" s="121"/>
    </row>
    <row r="3935" spans="1:10" ht="13.2">
      <c r="A3935" s="16" t="s">
        <v>1963</v>
      </c>
      <c r="B3935" s="16">
        <v>22192264</v>
      </c>
      <c r="C3935" s="16">
        <v>192021</v>
      </c>
      <c r="D3935" s="19">
        <v>44440</v>
      </c>
      <c r="E3935" s="16" t="s">
        <v>6019</v>
      </c>
      <c r="F3935" s="16">
        <v>0</v>
      </c>
      <c r="G3935" s="16" t="s">
        <v>6998</v>
      </c>
      <c r="H3935" s="17">
        <v>45</v>
      </c>
      <c r="I3935" s="102">
        <v>2</v>
      </c>
      <c r="J3935" s="121"/>
    </row>
    <row r="3936" spans="1:10" ht="13.2">
      <c r="A3936" s="16" t="s">
        <v>1963</v>
      </c>
      <c r="B3936" s="16">
        <v>22192264</v>
      </c>
      <c r="C3936" s="16">
        <v>2792021</v>
      </c>
      <c r="D3936" s="19">
        <v>44466</v>
      </c>
      <c r="E3936" s="16" t="s">
        <v>7086</v>
      </c>
      <c r="F3936" s="16" t="s">
        <v>7087</v>
      </c>
      <c r="G3936" s="16" t="s">
        <v>7088</v>
      </c>
      <c r="H3936" s="17">
        <v>46.153846153846153</v>
      </c>
      <c r="I3936" s="102">
        <v>2</v>
      </c>
      <c r="J3936" s="121"/>
    </row>
    <row r="3937" spans="1:10" ht="13.2">
      <c r="A3937" s="16" t="s">
        <v>1963</v>
      </c>
      <c r="B3937" s="16">
        <v>22192264</v>
      </c>
      <c r="C3937" s="16">
        <v>2102021</v>
      </c>
      <c r="D3937" s="19">
        <v>44471</v>
      </c>
      <c r="E3937" s="16" t="s">
        <v>7089</v>
      </c>
      <c r="F3937" s="16">
        <v>0</v>
      </c>
      <c r="G3937" s="16" t="s">
        <v>6998</v>
      </c>
      <c r="H3937" s="17">
        <v>50</v>
      </c>
      <c r="I3937" s="102">
        <v>2</v>
      </c>
      <c r="J3937" s="121"/>
    </row>
    <row r="3938" spans="1:10" ht="20.399999999999999">
      <c r="A3938" s="16" t="s">
        <v>1963</v>
      </c>
      <c r="B3938" s="16">
        <v>22192265</v>
      </c>
      <c r="C3938" s="16" t="s">
        <v>7090</v>
      </c>
      <c r="D3938" s="19">
        <v>44337</v>
      </c>
      <c r="E3938" s="16" t="s">
        <v>7091</v>
      </c>
      <c r="F3938" s="16">
        <v>14001365</v>
      </c>
      <c r="G3938" s="16" t="s">
        <v>7092</v>
      </c>
      <c r="H3938" s="17">
        <v>199.44</v>
      </c>
      <c r="I3938" s="102">
        <v>2</v>
      </c>
      <c r="J3938" s="121"/>
    </row>
    <row r="3939" spans="1:10" ht="13.2">
      <c r="A3939" s="16" t="s">
        <v>1963</v>
      </c>
      <c r="B3939" s="16">
        <v>22192265</v>
      </c>
      <c r="C3939" s="16" t="s">
        <v>7093</v>
      </c>
      <c r="D3939" s="19">
        <v>44348</v>
      </c>
      <c r="E3939" s="16" t="s">
        <v>7094</v>
      </c>
      <c r="F3939" s="16">
        <v>43890962</v>
      </c>
      <c r="G3939" s="16" t="s">
        <v>7095</v>
      </c>
      <c r="H3939" s="17">
        <v>77.55</v>
      </c>
      <c r="I3939" s="102">
        <v>2</v>
      </c>
      <c r="J3939" s="121"/>
    </row>
    <row r="3940" spans="1:10" ht="13.2">
      <c r="A3940" s="16" t="s">
        <v>1963</v>
      </c>
      <c r="B3940" s="16">
        <v>22192265</v>
      </c>
      <c r="C3940" s="16">
        <v>2021060</v>
      </c>
      <c r="D3940" s="19">
        <v>44371</v>
      </c>
      <c r="E3940" s="16" t="s">
        <v>7096</v>
      </c>
      <c r="F3940" s="16">
        <v>42239192</v>
      </c>
      <c r="G3940" s="16" t="s">
        <v>7097</v>
      </c>
      <c r="H3940" s="17">
        <v>740</v>
      </c>
      <c r="I3940" s="102">
        <v>2</v>
      </c>
      <c r="J3940" s="121"/>
    </row>
    <row r="3941" spans="1:10" ht="13.2">
      <c r="A3941" s="16" t="s">
        <v>1963</v>
      </c>
      <c r="B3941" s="16">
        <v>22192265</v>
      </c>
      <c r="C3941" s="16">
        <v>2021060</v>
      </c>
      <c r="D3941" s="19">
        <v>44385</v>
      </c>
      <c r="E3941" s="16" t="s">
        <v>7096</v>
      </c>
      <c r="F3941" s="16">
        <v>42239192</v>
      </c>
      <c r="G3941" s="16" t="s">
        <v>7097</v>
      </c>
      <c r="H3941" s="17">
        <v>470</v>
      </c>
      <c r="I3941" s="102">
        <v>2</v>
      </c>
      <c r="J3941" s="121"/>
    </row>
    <row r="3942" spans="1:10" ht="20.399999999999999">
      <c r="A3942" s="16" t="s">
        <v>1963</v>
      </c>
      <c r="B3942" s="16">
        <v>22192265</v>
      </c>
      <c r="C3942" s="16">
        <v>1100791011</v>
      </c>
      <c r="D3942" s="19">
        <v>44397</v>
      </c>
      <c r="E3942" s="16" t="s">
        <v>6578</v>
      </c>
      <c r="F3942" s="16" t="s">
        <v>3075</v>
      </c>
      <c r="G3942" s="16" t="s">
        <v>3578</v>
      </c>
      <c r="H3942" s="17">
        <v>184.8</v>
      </c>
      <c r="I3942" s="102">
        <v>2</v>
      </c>
      <c r="J3942" s="121"/>
    </row>
    <row r="3943" spans="1:10" ht="20.399999999999999">
      <c r="A3943" s="16" t="s">
        <v>1963</v>
      </c>
      <c r="B3943" s="16">
        <v>22192265</v>
      </c>
      <c r="C3943" s="16">
        <v>2021080033</v>
      </c>
      <c r="D3943" s="19">
        <v>44413</v>
      </c>
      <c r="E3943" s="16" t="s">
        <v>7098</v>
      </c>
      <c r="F3943" s="16">
        <v>47621028</v>
      </c>
      <c r="G3943" s="16" t="s">
        <v>7099</v>
      </c>
      <c r="H3943" s="17">
        <v>63</v>
      </c>
      <c r="I3943" s="102">
        <v>2</v>
      </c>
      <c r="J3943" s="121"/>
    </row>
    <row r="3944" spans="1:10" ht="20.399999999999999">
      <c r="A3944" s="16" t="s">
        <v>1963</v>
      </c>
      <c r="B3944" s="16">
        <v>22192265</v>
      </c>
      <c r="C3944" s="16">
        <v>2021080046</v>
      </c>
      <c r="D3944" s="19">
        <v>44414</v>
      </c>
      <c r="E3944" s="16" t="s">
        <v>7100</v>
      </c>
      <c r="F3944" s="16">
        <v>47621028</v>
      </c>
      <c r="G3944" s="16" t="s">
        <v>7099</v>
      </c>
      <c r="H3944" s="17">
        <v>63</v>
      </c>
      <c r="I3944" s="102">
        <v>2</v>
      </c>
      <c r="J3944" s="121"/>
    </row>
    <row r="3945" spans="1:10" ht="13.2">
      <c r="A3945" s="16" t="s">
        <v>1963</v>
      </c>
      <c r="B3945" s="16">
        <v>22192265</v>
      </c>
      <c r="C3945" s="16">
        <v>2021061</v>
      </c>
      <c r="D3945" s="19">
        <v>44446</v>
      </c>
      <c r="E3945" s="16" t="s">
        <v>7101</v>
      </c>
      <c r="F3945" s="16">
        <v>42239192</v>
      </c>
      <c r="G3945" s="16" t="s">
        <v>7097</v>
      </c>
      <c r="H3945" s="17">
        <v>760</v>
      </c>
      <c r="I3945" s="102">
        <v>2</v>
      </c>
      <c r="J3945" s="121"/>
    </row>
    <row r="3946" spans="1:10" ht="20.399999999999999">
      <c r="A3946" s="16" t="s">
        <v>1963</v>
      </c>
      <c r="B3946" s="16">
        <v>22192265</v>
      </c>
      <c r="C3946" s="16" t="s">
        <v>7102</v>
      </c>
      <c r="D3946" s="19">
        <v>44471</v>
      </c>
      <c r="E3946" s="16" t="s">
        <v>7103</v>
      </c>
      <c r="F3946" s="16">
        <v>1897225</v>
      </c>
      <c r="G3946" s="16" t="s">
        <v>7104</v>
      </c>
      <c r="H3946" s="17">
        <f>625.79-183.58</f>
        <v>442.20999999999992</v>
      </c>
      <c r="I3946" s="102">
        <v>2</v>
      </c>
      <c r="J3946" s="121"/>
    </row>
    <row r="3947" spans="1:10" ht="20.399999999999999">
      <c r="A3947" s="16" t="s">
        <v>1963</v>
      </c>
      <c r="B3947" s="16">
        <v>22192266</v>
      </c>
      <c r="C3947" s="16">
        <v>21001</v>
      </c>
      <c r="D3947" s="19">
        <v>44203</v>
      </c>
      <c r="E3947" s="16" t="s">
        <v>7105</v>
      </c>
      <c r="F3947" s="16">
        <v>36215511</v>
      </c>
      <c r="G3947" s="16" t="s">
        <v>3190</v>
      </c>
      <c r="H3947" s="17">
        <v>640</v>
      </c>
      <c r="I3947" s="102">
        <v>2</v>
      </c>
      <c r="J3947" s="121"/>
    </row>
    <row r="3948" spans="1:10" ht="13.2">
      <c r="A3948" s="16" t="s">
        <v>1963</v>
      </c>
      <c r="B3948" s="16">
        <v>22192266</v>
      </c>
      <c r="C3948" s="16">
        <v>1210001</v>
      </c>
      <c r="D3948" s="19">
        <v>44208</v>
      </c>
      <c r="E3948" s="16" t="s">
        <v>7106</v>
      </c>
      <c r="F3948" s="16">
        <v>46936718</v>
      </c>
      <c r="G3948" s="16" t="s">
        <v>3192</v>
      </c>
      <c r="H3948" s="17">
        <v>285</v>
      </c>
      <c r="I3948" s="102">
        <v>2</v>
      </c>
      <c r="J3948" s="121"/>
    </row>
    <row r="3949" spans="1:10" ht="13.2">
      <c r="A3949" s="16" t="s">
        <v>1963</v>
      </c>
      <c r="B3949" s="16">
        <v>22192266</v>
      </c>
      <c r="C3949" s="16">
        <v>20210030</v>
      </c>
      <c r="D3949" s="19">
        <v>44229</v>
      </c>
      <c r="E3949" s="16" t="s">
        <v>7107</v>
      </c>
      <c r="F3949" s="16">
        <v>35888521</v>
      </c>
      <c r="G3949" s="16" t="s">
        <v>3194</v>
      </c>
      <c r="H3949" s="17">
        <v>216</v>
      </c>
      <c r="I3949" s="102">
        <v>2</v>
      </c>
      <c r="J3949" s="121"/>
    </row>
    <row r="3950" spans="1:10" ht="13.2">
      <c r="A3950" s="16" t="s">
        <v>1963</v>
      </c>
      <c r="B3950" s="16">
        <v>22192266</v>
      </c>
      <c r="C3950" s="16">
        <v>2100000359</v>
      </c>
      <c r="D3950" s="19">
        <v>44253</v>
      </c>
      <c r="E3950" s="16" t="s">
        <v>7108</v>
      </c>
      <c r="F3950" s="16">
        <v>36644650</v>
      </c>
      <c r="G3950" s="16" t="s">
        <v>7109</v>
      </c>
      <c r="H3950" s="17">
        <v>114.19</v>
      </c>
      <c r="I3950" s="102">
        <v>2</v>
      </c>
      <c r="J3950" s="121"/>
    </row>
    <row r="3951" spans="1:10" ht="20.399999999999999">
      <c r="A3951" s="16" t="s">
        <v>1963</v>
      </c>
      <c r="B3951" s="16">
        <v>22192266</v>
      </c>
      <c r="C3951" s="16">
        <v>21008</v>
      </c>
      <c r="D3951" s="19">
        <v>44323</v>
      </c>
      <c r="E3951" s="16" t="s">
        <v>7110</v>
      </c>
      <c r="F3951" s="16">
        <v>36215511</v>
      </c>
      <c r="G3951" s="16" t="s">
        <v>3190</v>
      </c>
      <c r="H3951" s="17">
        <v>230</v>
      </c>
      <c r="I3951" s="102">
        <v>2</v>
      </c>
      <c r="J3951" s="121"/>
    </row>
    <row r="3952" spans="1:10" ht="13.2">
      <c r="A3952" s="16" t="s">
        <v>1963</v>
      </c>
      <c r="B3952" s="16">
        <v>22192266</v>
      </c>
      <c r="C3952" s="16">
        <v>20210487</v>
      </c>
      <c r="D3952" s="19">
        <v>44371</v>
      </c>
      <c r="E3952" s="16" t="s">
        <v>7111</v>
      </c>
      <c r="F3952" s="16">
        <v>35888521</v>
      </c>
      <c r="G3952" s="16" t="s">
        <v>7112</v>
      </c>
      <c r="H3952" s="17">
        <v>173</v>
      </c>
      <c r="I3952" s="102">
        <v>2</v>
      </c>
      <c r="J3952" s="121"/>
    </row>
    <row r="3953" spans="1:10" ht="20.399999999999999">
      <c r="A3953" s="16" t="s">
        <v>1963</v>
      </c>
      <c r="B3953" s="16">
        <v>22192266</v>
      </c>
      <c r="C3953" s="16">
        <v>21015</v>
      </c>
      <c r="D3953" s="19">
        <v>44396</v>
      </c>
      <c r="E3953" s="16" t="s">
        <v>7113</v>
      </c>
      <c r="F3953" s="16">
        <v>36215511</v>
      </c>
      <c r="G3953" s="16" t="s">
        <v>3190</v>
      </c>
      <c r="H3953" s="17">
        <f>420-300</f>
        <v>120</v>
      </c>
      <c r="I3953" s="102">
        <v>2</v>
      </c>
      <c r="J3953" s="121"/>
    </row>
    <row r="3954" spans="1:10" ht="20.399999999999999">
      <c r="A3954" s="16" t="s">
        <v>1963</v>
      </c>
      <c r="B3954" s="16">
        <v>22192266</v>
      </c>
      <c r="C3954" s="16">
        <v>1210020</v>
      </c>
      <c r="D3954" s="19">
        <v>44411</v>
      </c>
      <c r="E3954" s="16" t="s">
        <v>7114</v>
      </c>
      <c r="F3954" s="16">
        <v>46936718</v>
      </c>
      <c r="G3954" s="16" t="s">
        <v>3192</v>
      </c>
      <c r="H3954" s="17">
        <v>201</v>
      </c>
      <c r="I3954" s="102">
        <v>2</v>
      </c>
      <c r="J3954" s="121"/>
    </row>
    <row r="3955" spans="1:10" ht="20.399999999999999">
      <c r="A3955" s="16" t="s">
        <v>1963</v>
      </c>
      <c r="B3955" s="16">
        <v>22192266</v>
      </c>
      <c r="C3955" s="16">
        <v>21034</v>
      </c>
      <c r="D3955" s="19">
        <v>44469</v>
      </c>
      <c r="E3955" s="16" t="s">
        <v>7115</v>
      </c>
      <c r="F3955" s="16">
        <v>36215511</v>
      </c>
      <c r="G3955" s="16" t="s">
        <v>3190</v>
      </c>
      <c r="H3955" s="17">
        <v>420</v>
      </c>
      <c r="I3955" s="102">
        <v>2</v>
      </c>
      <c r="J3955" s="121"/>
    </row>
    <row r="3956" spans="1:10" ht="20.399999999999999">
      <c r="A3956" s="16" t="s">
        <v>1963</v>
      </c>
      <c r="B3956" s="16">
        <v>22192266</v>
      </c>
      <c r="C3956" s="16">
        <v>21038</v>
      </c>
      <c r="D3956" s="19">
        <v>44494</v>
      </c>
      <c r="E3956" s="16" t="s">
        <v>7116</v>
      </c>
      <c r="F3956" s="16">
        <v>36215511</v>
      </c>
      <c r="G3956" s="16" t="s">
        <v>3190</v>
      </c>
      <c r="H3956" s="17">
        <v>210</v>
      </c>
      <c r="I3956" s="102">
        <v>2</v>
      </c>
      <c r="J3956" s="121"/>
    </row>
    <row r="3957" spans="1:10" ht="13.2">
      <c r="A3957" s="16" t="s">
        <v>1963</v>
      </c>
      <c r="B3957" s="16">
        <v>22192266</v>
      </c>
      <c r="C3957" s="16">
        <v>1210028</v>
      </c>
      <c r="D3957" s="19">
        <v>44483</v>
      </c>
      <c r="E3957" s="16" t="s">
        <v>7117</v>
      </c>
      <c r="F3957" s="16">
        <v>46936718</v>
      </c>
      <c r="G3957" s="16" t="s">
        <v>3192</v>
      </c>
      <c r="H3957" s="17">
        <v>297</v>
      </c>
      <c r="I3957" s="102">
        <v>2</v>
      </c>
      <c r="J3957" s="121"/>
    </row>
    <row r="3958" spans="1:10" ht="13.2">
      <c r="A3958" s="16" t="s">
        <v>1963</v>
      </c>
      <c r="B3958" s="16">
        <v>22192266</v>
      </c>
      <c r="C3958" s="16">
        <v>20211034</v>
      </c>
      <c r="D3958" s="19">
        <v>44482</v>
      </c>
      <c r="E3958" s="16" t="s">
        <v>7118</v>
      </c>
      <c r="F3958" s="16">
        <v>35888521</v>
      </c>
      <c r="G3958" s="16" t="s">
        <v>7112</v>
      </c>
      <c r="H3958" s="17">
        <f>567-473.19</f>
        <v>93.81</v>
      </c>
      <c r="I3958" s="102">
        <v>2</v>
      </c>
      <c r="J3958" s="121"/>
    </row>
    <row r="3959" spans="1:10" ht="13.2">
      <c r="A3959" s="16" t="s">
        <v>1963</v>
      </c>
      <c r="B3959" s="16">
        <v>22192267</v>
      </c>
      <c r="C3959" s="16">
        <v>20210006</v>
      </c>
      <c r="D3959" s="19">
        <v>44203</v>
      </c>
      <c r="E3959" s="16" t="s">
        <v>7119</v>
      </c>
      <c r="F3959" s="16">
        <v>35888521</v>
      </c>
      <c r="G3959" s="16" t="s">
        <v>3743</v>
      </c>
      <c r="H3959" s="17">
        <v>79</v>
      </c>
      <c r="I3959" s="102">
        <v>2</v>
      </c>
      <c r="J3959" s="121"/>
    </row>
    <row r="3960" spans="1:10" ht="13.2">
      <c r="A3960" s="16" t="s">
        <v>1963</v>
      </c>
      <c r="B3960" s="16">
        <v>22192267</v>
      </c>
      <c r="C3960" s="16">
        <v>1100025578</v>
      </c>
      <c r="D3960" s="19">
        <v>44225</v>
      </c>
      <c r="E3960" s="16" t="s">
        <v>7120</v>
      </c>
      <c r="F3960" s="16">
        <v>28250021</v>
      </c>
      <c r="G3960" s="16" t="s">
        <v>3578</v>
      </c>
      <c r="H3960" s="17">
        <v>96.9</v>
      </c>
      <c r="I3960" s="102">
        <v>2</v>
      </c>
      <c r="J3960" s="121"/>
    </row>
    <row r="3961" spans="1:10" ht="13.2">
      <c r="A3961" s="16" t="s">
        <v>1963</v>
      </c>
      <c r="B3961" s="16">
        <v>22192267</v>
      </c>
      <c r="C3961" s="16">
        <v>20210059</v>
      </c>
      <c r="D3961" s="19">
        <v>44231</v>
      </c>
      <c r="E3961" s="16" t="s">
        <v>7121</v>
      </c>
      <c r="F3961" s="16">
        <v>42173060</v>
      </c>
      <c r="G3961" s="16" t="s">
        <v>2326</v>
      </c>
      <c r="H3961" s="17">
        <v>416.6</v>
      </c>
      <c r="I3961" s="102">
        <v>2</v>
      </c>
      <c r="J3961" s="121"/>
    </row>
    <row r="3962" spans="1:10" ht="20.399999999999999">
      <c r="A3962" s="16" t="s">
        <v>1963</v>
      </c>
      <c r="B3962" s="16">
        <v>22192267</v>
      </c>
      <c r="C3962" s="16">
        <v>282</v>
      </c>
      <c r="D3962" s="19">
        <v>44246</v>
      </c>
      <c r="E3962" s="16" t="s">
        <v>7122</v>
      </c>
      <c r="F3962" s="16" t="s">
        <v>7123</v>
      </c>
      <c r="G3962" s="16" t="s">
        <v>7124</v>
      </c>
      <c r="H3962" s="17">
        <f>660.33-450.02</f>
        <v>210.31000000000006</v>
      </c>
      <c r="I3962" s="102">
        <v>2</v>
      </c>
      <c r="J3962" s="121"/>
    </row>
    <row r="3963" spans="1:10" ht="20.399999999999999">
      <c r="A3963" s="16" t="s">
        <v>1963</v>
      </c>
      <c r="B3963" s="16">
        <v>22192267</v>
      </c>
      <c r="C3963" s="16">
        <v>282</v>
      </c>
      <c r="D3963" s="19">
        <v>44246</v>
      </c>
      <c r="E3963" s="16" t="s">
        <v>7125</v>
      </c>
      <c r="F3963" s="16" t="s">
        <v>7123</v>
      </c>
      <c r="G3963" s="16" t="s">
        <v>7124</v>
      </c>
      <c r="H3963" s="17">
        <v>194.33</v>
      </c>
      <c r="I3963" s="102">
        <v>2</v>
      </c>
      <c r="J3963" s="121"/>
    </row>
    <row r="3964" spans="1:10" ht="20.399999999999999">
      <c r="A3964" s="16" t="s">
        <v>1963</v>
      </c>
      <c r="B3964" s="16">
        <v>22192267</v>
      </c>
      <c r="C3964" s="16">
        <v>23331</v>
      </c>
      <c r="D3964" s="19">
        <v>44249</v>
      </c>
      <c r="E3964" s="16" t="s">
        <v>7126</v>
      </c>
      <c r="F3964" s="16">
        <v>51449960</v>
      </c>
      <c r="G3964" s="16" t="s">
        <v>7127</v>
      </c>
      <c r="H3964" s="17">
        <v>197.73</v>
      </c>
      <c r="I3964" s="102">
        <v>2</v>
      </c>
      <c r="J3964" s="121"/>
    </row>
    <row r="3965" spans="1:10" ht="20.399999999999999">
      <c r="A3965" s="16" t="s">
        <v>1963</v>
      </c>
      <c r="B3965" s="16">
        <v>22192267</v>
      </c>
      <c r="C3965" s="16">
        <v>23445</v>
      </c>
      <c r="D3965" s="19">
        <v>44256</v>
      </c>
      <c r="E3965" s="16" t="s">
        <v>7128</v>
      </c>
      <c r="F3965" s="16">
        <v>51449960</v>
      </c>
      <c r="G3965" s="16" t="s">
        <v>7127</v>
      </c>
      <c r="H3965" s="17">
        <f>747.91-700</f>
        <v>47.909999999999968</v>
      </c>
      <c r="I3965" s="102">
        <v>2</v>
      </c>
      <c r="J3965" s="121"/>
    </row>
    <row r="3966" spans="1:10" ht="13.2">
      <c r="A3966" s="16" t="s">
        <v>1963</v>
      </c>
      <c r="B3966" s="16">
        <v>22192267</v>
      </c>
      <c r="C3966" s="16">
        <v>20210007</v>
      </c>
      <c r="D3966" s="19">
        <v>44257</v>
      </c>
      <c r="E3966" s="16" t="s">
        <v>7129</v>
      </c>
      <c r="F3966" s="16">
        <v>42173060</v>
      </c>
      <c r="G3966" s="16" t="s">
        <v>2326</v>
      </c>
      <c r="H3966" s="17">
        <v>416.6</v>
      </c>
      <c r="I3966" s="102">
        <v>2</v>
      </c>
      <c r="J3966" s="121"/>
    </row>
    <row r="3967" spans="1:10" ht="13.2">
      <c r="A3967" s="16" t="s">
        <v>1963</v>
      </c>
      <c r="B3967" s="16">
        <v>22192267</v>
      </c>
      <c r="C3967" s="16">
        <v>20210101</v>
      </c>
      <c r="D3967" s="19">
        <v>44257</v>
      </c>
      <c r="E3967" s="16" t="s">
        <v>7130</v>
      </c>
      <c r="F3967" s="16">
        <v>42173060</v>
      </c>
      <c r="G3967" s="16" t="s">
        <v>2326</v>
      </c>
      <c r="H3967" s="17">
        <v>416.6</v>
      </c>
      <c r="I3967" s="102">
        <v>2</v>
      </c>
      <c r="J3967" s="121"/>
    </row>
    <row r="3968" spans="1:10" ht="13.2">
      <c r="A3968" s="16" t="s">
        <v>1963</v>
      </c>
      <c r="B3968" s="16">
        <v>22192267</v>
      </c>
      <c r="C3968" s="16">
        <v>1210040</v>
      </c>
      <c r="D3968" s="19">
        <v>44258</v>
      </c>
      <c r="E3968" s="16" t="s">
        <v>4795</v>
      </c>
      <c r="F3968" s="16">
        <v>47008946</v>
      </c>
      <c r="G3968" s="16" t="s">
        <v>5413</v>
      </c>
      <c r="H3968" s="17">
        <v>195</v>
      </c>
      <c r="I3968" s="102">
        <v>2</v>
      </c>
      <c r="J3968" s="121"/>
    </row>
    <row r="3969" spans="1:10" ht="13.2">
      <c r="A3969" s="16" t="s">
        <v>1963</v>
      </c>
      <c r="B3969" s="16">
        <v>22192267</v>
      </c>
      <c r="C3969" s="16" t="s">
        <v>7131</v>
      </c>
      <c r="D3969" s="19">
        <v>44286</v>
      </c>
      <c r="E3969" s="16" t="s">
        <v>7132</v>
      </c>
      <c r="F3969" s="16">
        <v>45853461</v>
      </c>
      <c r="G3969" s="16" t="s">
        <v>7133</v>
      </c>
      <c r="H3969" s="17">
        <v>57.4</v>
      </c>
      <c r="I3969" s="102">
        <v>2</v>
      </c>
      <c r="J3969" s="121"/>
    </row>
    <row r="3970" spans="1:10" ht="13.2">
      <c r="A3970" s="16" t="s">
        <v>1963</v>
      </c>
      <c r="B3970" s="16">
        <v>22192267</v>
      </c>
      <c r="C3970" s="16">
        <v>20210141</v>
      </c>
      <c r="D3970" s="19">
        <v>44300</v>
      </c>
      <c r="E3970" s="16" t="s">
        <v>7134</v>
      </c>
      <c r="F3970" s="16">
        <v>42173060</v>
      </c>
      <c r="G3970" s="16" t="s">
        <v>2326</v>
      </c>
      <c r="H3970" s="17">
        <v>416.6</v>
      </c>
      <c r="I3970" s="102">
        <v>2</v>
      </c>
      <c r="J3970" s="121"/>
    </row>
    <row r="3971" spans="1:10" ht="13.2">
      <c r="A3971" s="16" t="s">
        <v>1963</v>
      </c>
      <c r="B3971" s="16">
        <v>22192267</v>
      </c>
      <c r="C3971" s="16">
        <v>1100296386</v>
      </c>
      <c r="D3971" s="19">
        <v>44307</v>
      </c>
      <c r="E3971" s="16" t="s">
        <v>7135</v>
      </c>
      <c r="F3971" s="16">
        <v>28250021</v>
      </c>
      <c r="G3971" s="16" t="s">
        <v>3578</v>
      </c>
      <c r="H3971" s="17">
        <v>243.84</v>
      </c>
      <c r="I3971" s="102">
        <v>2</v>
      </c>
      <c r="J3971" s="121"/>
    </row>
    <row r="3972" spans="1:10" ht="13.2">
      <c r="A3972" s="16" t="s">
        <v>1963</v>
      </c>
      <c r="B3972" s="16">
        <v>22192267</v>
      </c>
      <c r="C3972" s="16" t="s">
        <v>7136</v>
      </c>
      <c r="D3972" s="19">
        <v>44316</v>
      </c>
      <c r="E3972" s="16" t="s">
        <v>7137</v>
      </c>
      <c r="F3972" s="16">
        <v>35914793</v>
      </c>
      <c r="G3972" s="16" t="s">
        <v>7138</v>
      </c>
      <c r="H3972" s="17">
        <v>11.18</v>
      </c>
      <c r="I3972" s="102">
        <v>2</v>
      </c>
      <c r="J3972" s="121"/>
    </row>
    <row r="3973" spans="1:10" ht="13.2">
      <c r="A3973" s="16" t="s">
        <v>1963</v>
      </c>
      <c r="B3973" s="16">
        <v>22192268</v>
      </c>
      <c r="C3973" s="16">
        <v>202056</v>
      </c>
      <c r="D3973" s="19">
        <v>44200</v>
      </c>
      <c r="E3973" s="16" t="s">
        <v>5739</v>
      </c>
      <c r="F3973" s="16">
        <v>10945181</v>
      </c>
      <c r="G3973" s="16" t="s">
        <v>2195</v>
      </c>
      <c r="H3973" s="17">
        <v>140</v>
      </c>
      <c r="I3973" s="102">
        <v>2</v>
      </c>
      <c r="J3973" s="121"/>
    </row>
    <row r="3974" spans="1:10" ht="13.2">
      <c r="A3974" s="16" t="s">
        <v>1963</v>
      </c>
      <c r="B3974" s="16">
        <v>22192268</v>
      </c>
      <c r="C3974" s="16">
        <v>5201219</v>
      </c>
      <c r="D3974" s="19">
        <v>44203</v>
      </c>
      <c r="E3974" s="16" t="s">
        <v>5740</v>
      </c>
      <c r="F3974" s="16">
        <v>36677761</v>
      </c>
      <c r="G3974" s="16" t="s">
        <v>2201</v>
      </c>
      <c r="H3974" s="17">
        <v>450</v>
      </c>
      <c r="I3974" s="102">
        <v>2</v>
      </c>
      <c r="J3974" s="121"/>
    </row>
    <row r="3975" spans="1:10" ht="13.2">
      <c r="A3975" s="16" t="s">
        <v>1963</v>
      </c>
      <c r="B3975" s="16">
        <v>22192268</v>
      </c>
      <c r="C3975" s="16">
        <v>5210517</v>
      </c>
      <c r="D3975" s="19">
        <v>44326</v>
      </c>
      <c r="E3975" s="16" t="s">
        <v>5741</v>
      </c>
      <c r="F3975" s="16">
        <v>36677761</v>
      </c>
      <c r="G3975" s="16" t="s">
        <v>2201</v>
      </c>
      <c r="H3975" s="17">
        <v>199.96</v>
      </c>
      <c r="I3975" s="102">
        <v>2</v>
      </c>
      <c r="J3975" s="121"/>
    </row>
    <row r="3976" spans="1:10" ht="13.2">
      <c r="A3976" s="16" t="s">
        <v>1963</v>
      </c>
      <c r="B3976" s="16">
        <v>22192268</v>
      </c>
      <c r="C3976" s="16">
        <v>20210007</v>
      </c>
      <c r="D3976" s="19">
        <v>44358</v>
      </c>
      <c r="E3976" s="16" t="s">
        <v>5742</v>
      </c>
      <c r="F3976" s="16">
        <v>45973717</v>
      </c>
      <c r="G3976" s="16" t="s">
        <v>2199</v>
      </c>
      <c r="H3976" s="17">
        <v>350</v>
      </c>
      <c r="I3976" s="102">
        <v>2</v>
      </c>
      <c r="J3976" s="121"/>
    </row>
    <row r="3977" spans="1:10" ht="13.2">
      <c r="A3977" s="16" t="s">
        <v>1963</v>
      </c>
      <c r="B3977" s="16">
        <v>22192268</v>
      </c>
      <c r="C3977" s="16">
        <v>20210040</v>
      </c>
      <c r="D3977" s="19">
        <v>44379</v>
      </c>
      <c r="E3977" s="16" t="s">
        <v>7139</v>
      </c>
      <c r="F3977" s="16">
        <v>51086204</v>
      </c>
      <c r="G3977" s="16" t="s">
        <v>7140</v>
      </c>
      <c r="H3977" s="17">
        <f>1000-639.96</f>
        <v>360.03999999999996</v>
      </c>
      <c r="I3977" s="102">
        <v>2</v>
      </c>
      <c r="J3977" s="121"/>
    </row>
    <row r="3978" spans="1:10" ht="13.2">
      <c r="A3978" s="16" t="s">
        <v>1963</v>
      </c>
      <c r="B3978" s="16">
        <v>22192268</v>
      </c>
      <c r="C3978" s="16">
        <v>20210082</v>
      </c>
      <c r="D3978" s="19">
        <v>44480</v>
      </c>
      <c r="E3978" s="16" t="s">
        <v>7141</v>
      </c>
      <c r="F3978" s="16">
        <v>51086204</v>
      </c>
      <c r="G3978" s="16" t="s">
        <v>7140</v>
      </c>
      <c r="H3978" s="17">
        <v>900</v>
      </c>
      <c r="I3978" s="102">
        <v>2</v>
      </c>
      <c r="J3978" s="121"/>
    </row>
    <row r="3979" spans="1:10" ht="13.2">
      <c r="A3979" s="16" t="s">
        <v>1963</v>
      </c>
      <c r="B3979" s="16">
        <v>22192268</v>
      </c>
      <c r="C3979" s="16">
        <v>20210083</v>
      </c>
      <c r="D3979" s="19">
        <v>44490</v>
      </c>
      <c r="E3979" s="16" t="s">
        <v>2043</v>
      </c>
      <c r="F3979" s="16">
        <v>51086204</v>
      </c>
      <c r="G3979" s="16" t="s">
        <v>7140</v>
      </c>
      <c r="H3979" s="17">
        <v>600</v>
      </c>
      <c r="I3979" s="102">
        <v>2</v>
      </c>
      <c r="J3979" s="121"/>
    </row>
    <row r="3980" spans="1:10" ht="13.2">
      <c r="A3980" s="16" t="s">
        <v>1963</v>
      </c>
      <c r="B3980" s="16">
        <v>22192269</v>
      </c>
      <c r="C3980" s="16" t="s">
        <v>7142</v>
      </c>
      <c r="D3980" s="19">
        <v>44200</v>
      </c>
      <c r="E3980" s="16" t="s">
        <v>1987</v>
      </c>
      <c r="F3980" s="16">
        <v>75957736</v>
      </c>
      <c r="G3980" s="16" t="s">
        <v>5003</v>
      </c>
      <c r="H3980" s="17">
        <v>400</v>
      </c>
      <c r="I3980" s="102">
        <v>2</v>
      </c>
      <c r="J3980" s="121"/>
    </row>
    <row r="3981" spans="1:10" ht="13.2">
      <c r="A3981" s="16" t="s">
        <v>1963</v>
      </c>
      <c r="B3981" s="16">
        <v>22192269</v>
      </c>
      <c r="C3981" s="16" t="s">
        <v>7143</v>
      </c>
      <c r="D3981" s="19">
        <v>44225</v>
      </c>
      <c r="E3981" s="16" t="s">
        <v>1994</v>
      </c>
      <c r="F3981" s="16">
        <v>75957736</v>
      </c>
      <c r="G3981" s="16" t="s">
        <v>5003</v>
      </c>
      <c r="H3981" s="17">
        <v>400</v>
      </c>
      <c r="I3981" s="102">
        <v>2</v>
      </c>
      <c r="J3981" s="121"/>
    </row>
    <row r="3982" spans="1:10" ht="13.2">
      <c r="A3982" s="16" t="s">
        <v>1963</v>
      </c>
      <c r="B3982" s="16">
        <v>22192269</v>
      </c>
      <c r="C3982" s="16">
        <v>12021</v>
      </c>
      <c r="D3982" s="19">
        <v>44242</v>
      </c>
      <c r="E3982" s="16" t="s">
        <v>5004</v>
      </c>
      <c r="F3982" s="16">
        <v>45224145</v>
      </c>
      <c r="G3982" s="16" t="s">
        <v>4650</v>
      </c>
      <c r="H3982" s="17">
        <v>330</v>
      </c>
      <c r="I3982" s="102">
        <v>2</v>
      </c>
      <c r="J3982" s="121"/>
    </row>
    <row r="3983" spans="1:10" ht="13.2">
      <c r="A3983" s="16" t="s">
        <v>1963</v>
      </c>
      <c r="B3983" s="16">
        <v>22192269</v>
      </c>
      <c r="C3983" s="16">
        <v>72021</v>
      </c>
      <c r="D3983" s="19">
        <v>44431</v>
      </c>
      <c r="E3983" s="16" t="s">
        <v>4700</v>
      </c>
      <c r="F3983" s="16">
        <v>45224145</v>
      </c>
      <c r="G3983" s="16" t="s">
        <v>4650</v>
      </c>
      <c r="H3983" s="17">
        <v>420</v>
      </c>
      <c r="I3983" s="102">
        <v>2</v>
      </c>
      <c r="J3983" s="121"/>
    </row>
    <row r="3984" spans="1:10" ht="13.2">
      <c r="A3984" s="16" t="s">
        <v>1963</v>
      </c>
      <c r="B3984" s="16">
        <v>22192269</v>
      </c>
      <c r="C3984" s="16">
        <v>82021</v>
      </c>
      <c r="D3984" s="19">
        <v>44467</v>
      </c>
      <c r="E3984" s="16" t="s">
        <v>4701</v>
      </c>
      <c r="F3984" s="16">
        <v>45224145</v>
      </c>
      <c r="G3984" s="16" t="s">
        <v>4650</v>
      </c>
      <c r="H3984" s="17">
        <f>450-420</f>
        <v>30</v>
      </c>
      <c r="I3984" s="102">
        <v>2</v>
      </c>
      <c r="J3984" s="121"/>
    </row>
    <row r="3985" spans="1:10" ht="13.2">
      <c r="A3985" s="16" t="s">
        <v>1963</v>
      </c>
      <c r="B3985" s="16">
        <v>22192269</v>
      </c>
      <c r="C3985" s="16">
        <v>92021</v>
      </c>
      <c r="D3985" s="19">
        <v>44496</v>
      </c>
      <c r="E3985" s="16" t="s">
        <v>4716</v>
      </c>
      <c r="F3985" s="16">
        <v>45224145</v>
      </c>
      <c r="G3985" s="16" t="s">
        <v>4650</v>
      </c>
      <c r="H3985" s="17">
        <v>420</v>
      </c>
      <c r="I3985" s="102">
        <v>2</v>
      </c>
      <c r="J3985" s="121"/>
    </row>
    <row r="3986" spans="1:10" ht="13.2">
      <c r="A3986" s="16" t="s">
        <v>1963</v>
      </c>
      <c r="B3986" s="16">
        <v>22192270</v>
      </c>
      <c r="C3986" s="16">
        <v>1857</v>
      </c>
      <c r="D3986" s="19">
        <v>44370</v>
      </c>
      <c r="E3986" s="16" t="s">
        <v>6338</v>
      </c>
      <c r="F3986" s="16">
        <v>36661856</v>
      </c>
      <c r="G3986" s="16" t="s">
        <v>4754</v>
      </c>
      <c r="H3986" s="17">
        <v>17.899999999999999</v>
      </c>
      <c r="I3986" s="102">
        <v>2</v>
      </c>
      <c r="J3986" s="121"/>
    </row>
    <row r="3987" spans="1:10" ht="13.2">
      <c r="A3987" s="16" t="s">
        <v>1963</v>
      </c>
      <c r="B3987" s="16">
        <v>22192270</v>
      </c>
      <c r="C3987" s="16">
        <v>21018</v>
      </c>
      <c r="D3987" s="19">
        <v>44377</v>
      </c>
      <c r="E3987" s="16" t="s">
        <v>7144</v>
      </c>
      <c r="F3987" s="16">
        <v>42027977</v>
      </c>
      <c r="G3987" s="16" t="s">
        <v>2171</v>
      </c>
      <c r="H3987" s="17">
        <v>240</v>
      </c>
      <c r="I3987" s="102">
        <v>2</v>
      </c>
      <c r="J3987" s="121"/>
    </row>
    <row r="3988" spans="1:10" ht="13.2">
      <c r="A3988" s="16" t="s">
        <v>1963</v>
      </c>
      <c r="B3988" s="16">
        <v>22192270</v>
      </c>
      <c r="C3988" s="16">
        <v>21024</v>
      </c>
      <c r="D3988" s="19">
        <v>44414</v>
      </c>
      <c r="E3988" s="16" t="s">
        <v>7145</v>
      </c>
      <c r="F3988" s="16">
        <v>42027977</v>
      </c>
      <c r="G3988" s="16" t="s">
        <v>2171</v>
      </c>
      <c r="H3988" s="17">
        <v>335</v>
      </c>
      <c r="I3988" s="102">
        <v>2</v>
      </c>
      <c r="J3988" s="121"/>
    </row>
    <row r="3989" spans="1:10" ht="13.2">
      <c r="A3989" s="16" t="s">
        <v>1963</v>
      </c>
      <c r="B3989" s="16">
        <v>22192270</v>
      </c>
      <c r="C3989" s="16">
        <v>21036</v>
      </c>
      <c r="D3989" s="19">
        <v>44424</v>
      </c>
      <c r="E3989" s="16" t="s">
        <v>7146</v>
      </c>
      <c r="F3989" s="16">
        <v>42027977</v>
      </c>
      <c r="G3989" s="16" t="s">
        <v>2171</v>
      </c>
      <c r="H3989" s="17">
        <v>335</v>
      </c>
      <c r="I3989" s="102">
        <v>2</v>
      </c>
      <c r="J3989" s="121"/>
    </row>
    <row r="3990" spans="1:10" ht="13.2">
      <c r="A3990" s="16" t="s">
        <v>1963</v>
      </c>
      <c r="B3990" s="16">
        <v>22192270</v>
      </c>
      <c r="C3990" s="16">
        <v>2692023794</v>
      </c>
      <c r="D3990" s="19">
        <v>44340</v>
      </c>
      <c r="E3990" s="16" t="s">
        <v>7147</v>
      </c>
      <c r="F3990" s="16">
        <v>36741905</v>
      </c>
      <c r="G3990" s="16" t="s">
        <v>2090</v>
      </c>
      <c r="H3990" s="17">
        <v>137.82</v>
      </c>
      <c r="I3990" s="102">
        <v>2</v>
      </c>
      <c r="J3990" s="121"/>
    </row>
    <row r="3991" spans="1:10" ht="13.2">
      <c r="A3991" s="16" t="s">
        <v>1963</v>
      </c>
      <c r="B3991" s="16">
        <v>22192270</v>
      </c>
      <c r="C3991" s="16">
        <v>2692024366</v>
      </c>
      <c r="D3991" s="19">
        <v>44364</v>
      </c>
      <c r="E3991" s="16" t="s">
        <v>7148</v>
      </c>
      <c r="F3991" s="16">
        <v>36741905</v>
      </c>
      <c r="G3991" s="16" t="s">
        <v>2090</v>
      </c>
      <c r="H3991" s="17">
        <v>193.04</v>
      </c>
      <c r="I3991" s="102">
        <v>2</v>
      </c>
      <c r="J3991" s="121"/>
    </row>
    <row r="3992" spans="1:10" ht="13.2">
      <c r="A3992" s="16" t="s">
        <v>1963</v>
      </c>
      <c r="B3992" s="16">
        <v>22192270</v>
      </c>
      <c r="C3992" s="16">
        <v>2692022621</v>
      </c>
      <c r="D3992" s="19">
        <v>44301</v>
      </c>
      <c r="E3992" s="16" t="s">
        <v>7149</v>
      </c>
      <c r="F3992" s="16">
        <v>36741905</v>
      </c>
      <c r="G3992" s="16" t="s">
        <v>2090</v>
      </c>
      <c r="H3992" s="17">
        <v>81.56</v>
      </c>
      <c r="I3992" s="102">
        <v>2</v>
      </c>
      <c r="J3992" s="121"/>
    </row>
    <row r="3993" spans="1:10" ht="13.2">
      <c r="A3993" s="16" t="s">
        <v>1963</v>
      </c>
      <c r="B3993" s="16">
        <v>22192270</v>
      </c>
      <c r="C3993" s="16">
        <v>2692022597</v>
      </c>
      <c r="D3993" s="19">
        <v>44301</v>
      </c>
      <c r="E3993" s="16" t="s">
        <v>7150</v>
      </c>
      <c r="F3993" s="16">
        <v>36741905</v>
      </c>
      <c r="G3993" s="16" t="s">
        <v>2090</v>
      </c>
      <c r="H3993" s="17">
        <v>84.46</v>
      </c>
      <c r="I3993" s="102">
        <v>2</v>
      </c>
      <c r="J3993" s="121"/>
    </row>
    <row r="3994" spans="1:10" ht="13.2">
      <c r="A3994" s="16" t="s">
        <v>1963</v>
      </c>
      <c r="B3994" s="16">
        <v>22192270</v>
      </c>
      <c r="C3994" s="16">
        <v>2692023884</v>
      </c>
      <c r="D3994" s="19">
        <v>44340</v>
      </c>
      <c r="E3994" s="16" t="s">
        <v>7149</v>
      </c>
      <c r="F3994" s="16">
        <v>36741905</v>
      </c>
      <c r="G3994" s="16" t="s">
        <v>2090</v>
      </c>
      <c r="H3994" s="17">
        <v>78.5</v>
      </c>
      <c r="I3994" s="102">
        <v>2</v>
      </c>
      <c r="J3994" s="121"/>
    </row>
    <row r="3995" spans="1:10" ht="13.2">
      <c r="A3995" s="16" t="s">
        <v>1963</v>
      </c>
      <c r="B3995" s="16">
        <v>22192270</v>
      </c>
      <c r="C3995" s="16">
        <v>2692025362</v>
      </c>
      <c r="D3995" s="19">
        <v>44424</v>
      </c>
      <c r="E3995" s="16" t="s">
        <v>7148</v>
      </c>
      <c r="F3995" s="16">
        <v>36741905</v>
      </c>
      <c r="G3995" s="16" t="s">
        <v>2090</v>
      </c>
      <c r="H3995" s="17">
        <v>112.93</v>
      </c>
      <c r="I3995" s="102">
        <v>2</v>
      </c>
      <c r="J3995" s="121"/>
    </row>
    <row r="3996" spans="1:10" ht="13.2">
      <c r="A3996" s="16" t="s">
        <v>1963</v>
      </c>
      <c r="B3996" s="16">
        <v>22192270</v>
      </c>
      <c r="C3996" s="16">
        <v>2692025361</v>
      </c>
      <c r="D3996" s="19">
        <v>44424</v>
      </c>
      <c r="E3996" s="16" t="s">
        <v>7150</v>
      </c>
      <c r="F3996" s="16">
        <v>36741905</v>
      </c>
      <c r="G3996" s="16" t="s">
        <v>2090</v>
      </c>
      <c r="H3996" s="17">
        <v>39.049999999999997</v>
      </c>
      <c r="I3996" s="102">
        <v>2</v>
      </c>
      <c r="J3996" s="121"/>
    </row>
    <row r="3997" spans="1:10" ht="13.2">
      <c r="A3997" s="16" t="s">
        <v>1963</v>
      </c>
      <c r="B3997" s="16">
        <v>22192270</v>
      </c>
      <c r="C3997" s="16">
        <v>2692025433</v>
      </c>
      <c r="D3997" s="19">
        <v>44424</v>
      </c>
      <c r="E3997" s="16" t="s">
        <v>7150</v>
      </c>
      <c r="F3997" s="16">
        <v>36741905</v>
      </c>
      <c r="G3997" s="16" t="s">
        <v>2090</v>
      </c>
      <c r="H3997" s="17">
        <v>68.64</v>
      </c>
      <c r="I3997" s="102">
        <v>2</v>
      </c>
      <c r="J3997" s="121"/>
    </row>
    <row r="3998" spans="1:10" ht="13.2">
      <c r="A3998" s="16" t="s">
        <v>1963</v>
      </c>
      <c r="B3998" s="16">
        <v>22192270</v>
      </c>
      <c r="C3998" s="16">
        <v>20200007</v>
      </c>
      <c r="D3998" s="19">
        <v>44363</v>
      </c>
      <c r="E3998" s="16" t="s">
        <v>7151</v>
      </c>
      <c r="F3998" s="16">
        <v>46343083</v>
      </c>
      <c r="G3998" s="16" t="s">
        <v>7152</v>
      </c>
      <c r="H3998" s="17">
        <v>169.15</v>
      </c>
      <c r="I3998" s="102">
        <v>2</v>
      </c>
      <c r="J3998" s="121"/>
    </row>
    <row r="3999" spans="1:10" ht="13.2">
      <c r="A3999" s="16" t="s">
        <v>1963</v>
      </c>
      <c r="B3999" s="16">
        <v>22192270</v>
      </c>
      <c r="C3999" s="16">
        <v>1100107392</v>
      </c>
      <c r="D3999" s="19">
        <v>44256</v>
      </c>
      <c r="E3999" s="16" t="s">
        <v>5479</v>
      </c>
      <c r="F3999" s="16">
        <v>98322875</v>
      </c>
      <c r="G3999" s="16" t="s">
        <v>5627</v>
      </c>
      <c r="H3999" s="17">
        <v>77.849999999999994</v>
      </c>
      <c r="I3999" s="102">
        <v>2</v>
      </c>
      <c r="J3999" s="121"/>
    </row>
    <row r="4000" spans="1:10" ht="13.2">
      <c r="A4000" s="16" t="s">
        <v>1963</v>
      </c>
      <c r="B4000" s="16">
        <v>22192270</v>
      </c>
      <c r="C4000" s="16">
        <v>201770</v>
      </c>
      <c r="D4000" s="19">
        <v>44349</v>
      </c>
      <c r="E4000" s="16" t="s">
        <v>3825</v>
      </c>
      <c r="F4000" s="16">
        <v>26098806</v>
      </c>
      <c r="G4000" s="16" t="s">
        <v>2485</v>
      </c>
      <c r="H4000" s="17">
        <f>106-76.9</f>
        <v>29.099999999999994</v>
      </c>
      <c r="I4000" s="102">
        <v>2</v>
      </c>
      <c r="J4000" s="121"/>
    </row>
    <row r="4001" spans="1:10" ht="13.2">
      <c r="A4001" s="16" t="s">
        <v>1963</v>
      </c>
      <c r="B4001" s="16">
        <v>22192271</v>
      </c>
      <c r="C4001" s="16">
        <v>202041</v>
      </c>
      <c r="D4001" s="19">
        <v>44197</v>
      </c>
      <c r="E4001" s="16" t="s">
        <v>7153</v>
      </c>
      <c r="F4001" s="16">
        <v>51878453</v>
      </c>
      <c r="G4001" s="16" t="s">
        <v>7154</v>
      </c>
      <c r="H4001" s="17">
        <v>197</v>
      </c>
      <c r="I4001" s="102">
        <v>2</v>
      </c>
      <c r="J4001" s="121"/>
    </row>
    <row r="4002" spans="1:10" ht="13.2">
      <c r="A4002" s="16" t="s">
        <v>1963</v>
      </c>
      <c r="B4002" s="16">
        <v>22192271</v>
      </c>
      <c r="C4002" s="16">
        <v>202044</v>
      </c>
      <c r="D4002" s="19">
        <v>44223</v>
      </c>
      <c r="E4002" s="16" t="s">
        <v>7155</v>
      </c>
      <c r="F4002" s="16">
        <v>51878453</v>
      </c>
      <c r="G4002" s="16" t="s">
        <v>7154</v>
      </c>
      <c r="H4002" s="17">
        <v>226</v>
      </c>
      <c r="I4002" s="102">
        <v>2</v>
      </c>
      <c r="J4002" s="121"/>
    </row>
    <row r="4003" spans="1:10" ht="13.2">
      <c r="A4003" s="16" t="s">
        <v>1963</v>
      </c>
      <c r="B4003" s="16">
        <v>22192271</v>
      </c>
      <c r="C4003" s="16">
        <v>202101</v>
      </c>
      <c r="D4003" s="19">
        <v>44245</v>
      </c>
      <c r="E4003" s="16" t="s">
        <v>7156</v>
      </c>
      <c r="F4003" s="16">
        <v>51878453</v>
      </c>
      <c r="G4003" s="16" t="s">
        <v>7154</v>
      </c>
      <c r="H4003" s="17">
        <v>200</v>
      </c>
      <c r="I4003" s="102">
        <v>2</v>
      </c>
      <c r="J4003" s="121"/>
    </row>
    <row r="4004" spans="1:10" ht="20.399999999999999">
      <c r="A4004" s="16" t="s">
        <v>1963</v>
      </c>
      <c r="B4004" s="16">
        <v>22192271</v>
      </c>
      <c r="C4004" s="16">
        <v>1100173611</v>
      </c>
      <c r="D4004" s="19">
        <v>44277</v>
      </c>
      <c r="E4004" s="16" t="s">
        <v>7157</v>
      </c>
      <c r="F4004" s="16" t="s">
        <v>3075</v>
      </c>
      <c r="G4004" s="16" t="s">
        <v>3578</v>
      </c>
      <c r="H4004" s="17">
        <v>114.7</v>
      </c>
      <c r="I4004" s="102">
        <v>2</v>
      </c>
      <c r="J4004" s="121"/>
    </row>
    <row r="4005" spans="1:10" ht="13.2">
      <c r="A4005" s="16" t="s">
        <v>1963</v>
      </c>
      <c r="B4005" s="16">
        <v>22192271</v>
      </c>
      <c r="C4005" s="16">
        <v>202102</v>
      </c>
      <c r="D4005" s="19">
        <v>44281</v>
      </c>
      <c r="E4005" s="16" t="s">
        <v>7158</v>
      </c>
      <c r="F4005" s="16">
        <v>51878453</v>
      </c>
      <c r="G4005" s="16" t="s">
        <v>7154</v>
      </c>
      <c r="H4005" s="17">
        <f>320-300</f>
        <v>20</v>
      </c>
      <c r="I4005" s="102">
        <v>2</v>
      </c>
      <c r="J4005" s="121"/>
    </row>
    <row r="4006" spans="1:10" ht="13.2">
      <c r="A4006" s="16" t="s">
        <v>1963</v>
      </c>
      <c r="B4006" s="16">
        <v>22192271</v>
      </c>
      <c r="C4006" s="16">
        <v>202103</v>
      </c>
      <c r="D4006" s="19">
        <v>44309</v>
      </c>
      <c r="E4006" s="16" t="s">
        <v>7159</v>
      </c>
      <c r="F4006" s="16">
        <v>51878453</v>
      </c>
      <c r="G4006" s="16" t="s">
        <v>7154</v>
      </c>
      <c r="H4006" s="17">
        <f>330-300</f>
        <v>30</v>
      </c>
      <c r="I4006" s="102">
        <v>2</v>
      </c>
      <c r="J4006" s="121"/>
    </row>
    <row r="4007" spans="1:10" ht="20.399999999999999">
      <c r="A4007" s="16" t="s">
        <v>1963</v>
      </c>
      <c r="B4007" s="16">
        <v>22192271</v>
      </c>
      <c r="C4007" s="16">
        <v>1100467276</v>
      </c>
      <c r="D4007" s="19">
        <v>44340</v>
      </c>
      <c r="E4007" s="16" t="s">
        <v>7157</v>
      </c>
      <c r="F4007" s="16" t="s">
        <v>3075</v>
      </c>
      <c r="G4007" s="16" t="s">
        <v>3578</v>
      </c>
      <c r="H4007" s="17">
        <v>201.8</v>
      </c>
      <c r="I4007" s="102">
        <v>2</v>
      </c>
      <c r="J4007" s="121"/>
    </row>
    <row r="4008" spans="1:10" ht="13.2">
      <c r="A4008" s="16" t="s">
        <v>1963</v>
      </c>
      <c r="B4008" s="16">
        <v>22192271</v>
      </c>
      <c r="C4008" s="16">
        <v>202107</v>
      </c>
      <c r="D4008" s="19">
        <v>44375</v>
      </c>
      <c r="E4008" s="16" t="s">
        <v>7160</v>
      </c>
      <c r="F4008" s="16">
        <v>51878453</v>
      </c>
      <c r="G4008" s="16" t="s">
        <v>7154</v>
      </c>
      <c r="H4008" s="17">
        <v>330</v>
      </c>
      <c r="I4008" s="102">
        <v>2</v>
      </c>
      <c r="J4008" s="121"/>
    </row>
    <row r="4009" spans="1:10" ht="13.2">
      <c r="A4009" s="16" t="s">
        <v>1963</v>
      </c>
      <c r="B4009" s="16">
        <v>22192271</v>
      </c>
      <c r="C4009" s="16">
        <v>202109</v>
      </c>
      <c r="D4009" s="19">
        <v>44405</v>
      </c>
      <c r="E4009" s="16" t="s">
        <v>7161</v>
      </c>
      <c r="F4009" s="16">
        <v>51878453</v>
      </c>
      <c r="G4009" s="16" t="s">
        <v>7154</v>
      </c>
      <c r="H4009" s="17">
        <f>390-300</f>
        <v>90</v>
      </c>
      <c r="I4009" s="102">
        <v>2</v>
      </c>
      <c r="J4009" s="121"/>
    </row>
    <row r="4010" spans="1:10" ht="20.399999999999999">
      <c r="A4010" s="16" t="s">
        <v>1963</v>
      </c>
      <c r="B4010" s="16">
        <v>22192271</v>
      </c>
      <c r="C4010" s="16">
        <v>1100822780</v>
      </c>
      <c r="D4010" s="19">
        <v>44404</v>
      </c>
      <c r="E4010" s="16" t="s">
        <v>7162</v>
      </c>
      <c r="F4010" s="16" t="s">
        <v>3075</v>
      </c>
      <c r="G4010" s="16" t="s">
        <v>7163</v>
      </c>
      <c r="H4010" s="17">
        <v>119.9</v>
      </c>
      <c r="I4010" s="102">
        <v>2</v>
      </c>
      <c r="J4010" s="121"/>
    </row>
    <row r="4011" spans="1:10" ht="13.2">
      <c r="A4011" s="16" t="s">
        <v>1963</v>
      </c>
      <c r="B4011" s="16">
        <v>22192271</v>
      </c>
      <c r="C4011" s="16">
        <v>202109</v>
      </c>
      <c r="D4011" s="19">
        <v>44466</v>
      </c>
      <c r="E4011" s="16" t="s">
        <v>7164</v>
      </c>
      <c r="F4011" s="16">
        <v>51878453</v>
      </c>
      <c r="G4011" s="16" t="s">
        <v>7154</v>
      </c>
      <c r="H4011" s="17">
        <v>276</v>
      </c>
      <c r="I4011" s="102">
        <v>2</v>
      </c>
      <c r="J4011" s="121"/>
    </row>
    <row r="4012" spans="1:10" ht="13.2">
      <c r="A4012" s="16" t="s">
        <v>1963</v>
      </c>
      <c r="B4012" s="16">
        <v>22192271</v>
      </c>
      <c r="C4012" s="16">
        <v>202110</v>
      </c>
      <c r="D4012" s="19">
        <v>44497</v>
      </c>
      <c r="E4012" s="16" t="s">
        <v>7165</v>
      </c>
      <c r="F4012" s="16">
        <v>51878453</v>
      </c>
      <c r="G4012" s="16" t="s">
        <v>7154</v>
      </c>
      <c r="H4012" s="17">
        <f>308-113.4</f>
        <v>194.6</v>
      </c>
      <c r="I4012" s="102">
        <v>2</v>
      </c>
      <c r="J4012" s="121"/>
    </row>
    <row r="4013" spans="1:10" ht="13.2">
      <c r="A4013" s="16" t="s">
        <v>1963</v>
      </c>
      <c r="B4013" s="16">
        <v>22192272</v>
      </c>
      <c r="C4013" s="16" t="s">
        <v>7166</v>
      </c>
      <c r="D4013" s="19">
        <v>44215</v>
      </c>
      <c r="E4013" s="16" t="s">
        <v>7167</v>
      </c>
      <c r="F4013" s="16">
        <v>41131401</v>
      </c>
      <c r="G4013" s="16" t="s">
        <v>2531</v>
      </c>
      <c r="H4013" s="17">
        <v>580</v>
      </c>
      <c r="I4013" s="102">
        <v>2</v>
      </c>
      <c r="J4013" s="121"/>
    </row>
    <row r="4014" spans="1:10" ht="30.6">
      <c r="A4014" s="16" t="s">
        <v>1963</v>
      </c>
      <c r="B4014" s="16">
        <v>22192272</v>
      </c>
      <c r="C4014" s="16" t="s">
        <v>7168</v>
      </c>
      <c r="D4014" s="19">
        <v>44293</v>
      </c>
      <c r="E4014" s="16" t="s">
        <v>7169</v>
      </c>
      <c r="F4014" s="16">
        <v>0</v>
      </c>
      <c r="G4014" s="16" t="s">
        <v>7170</v>
      </c>
      <c r="H4014" s="17">
        <v>465</v>
      </c>
      <c r="I4014" s="102">
        <v>2</v>
      </c>
      <c r="J4014" s="121"/>
    </row>
    <row r="4015" spans="1:10" ht="13.2">
      <c r="A4015" s="16" t="s">
        <v>1963</v>
      </c>
      <c r="B4015" s="16">
        <v>22192272</v>
      </c>
      <c r="C4015" s="16" t="s">
        <v>2316</v>
      </c>
      <c r="D4015" s="19">
        <v>44326</v>
      </c>
      <c r="E4015" s="16" t="s">
        <v>7171</v>
      </c>
      <c r="F4015" s="16">
        <v>892386</v>
      </c>
      <c r="G4015" s="16" t="s">
        <v>7172</v>
      </c>
      <c r="H4015" s="17">
        <v>60</v>
      </c>
      <c r="I4015" s="102">
        <v>2</v>
      </c>
      <c r="J4015" s="121"/>
    </row>
    <row r="4016" spans="1:10" ht="13.2">
      <c r="A4016" s="16" t="s">
        <v>1963</v>
      </c>
      <c r="B4016" s="16">
        <v>22192272</v>
      </c>
      <c r="C4016" s="16" t="s">
        <v>7173</v>
      </c>
      <c r="D4016" s="19">
        <v>44354</v>
      </c>
      <c r="E4016" s="16" t="s">
        <v>7174</v>
      </c>
      <c r="F4016" s="16">
        <v>7062021</v>
      </c>
      <c r="G4016" s="16" t="s">
        <v>7175</v>
      </c>
      <c r="H4016" s="17">
        <v>45</v>
      </c>
      <c r="I4016" s="102">
        <v>2</v>
      </c>
      <c r="J4016" s="121"/>
    </row>
    <row r="4017" spans="1:10" ht="13.2">
      <c r="A4017" s="16" t="s">
        <v>1963</v>
      </c>
      <c r="B4017" s="16">
        <v>22192272</v>
      </c>
      <c r="C4017" s="16" t="s">
        <v>7176</v>
      </c>
      <c r="D4017" s="19">
        <v>44368</v>
      </c>
      <c r="E4017" s="16" t="s">
        <v>7177</v>
      </c>
      <c r="F4017" s="16">
        <v>70128413</v>
      </c>
      <c r="G4017" s="16" t="s">
        <v>7178</v>
      </c>
      <c r="H4017" s="17">
        <v>45</v>
      </c>
      <c r="I4017" s="102">
        <v>2</v>
      </c>
      <c r="J4017" s="121"/>
    </row>
    <row r="4018" spans="1:10" ht="13.2">
      <c r="A4018" s="16" t="s">
        <v>1963</v>
      </c>
      <c r="B4018" s="16">
        <v>22192272</v>
      </c>
      <c r="C4018" s="16" t="s">
        <v>7179</v>
      </c>
      <c r="D4018" s="19">
        <v>44361</v>
      </c>
      <c r="E4018" s="16" t="s">
        <v>7180</v>
      </c>
      <c r="F4018" s="16">
        <v>14062021</v>
      </c>
      <c r="G4018" s="16" t="s">
        <v>7181</v>
      </c>
      <c r="H4018" s="17">
        <v>35</v>
      </c>
      <c r="I4018" s="102">
        <v>2</v>
      </c>
      <c r="J4018" s="121"/>
    </row>
    <row r="4019" spans="1:10" ht="13.2">
      <c r="A4019" s="16" t="s">
        <v>1963</v>
      </c>
      <c r="B4019" s="16">
        <v>22192272</v>
      </c>
      <c r="C4019" s="16" t="s">
        <v>7182</v>
      </c>
      <c r="D4019" s="19">
        <v>44389</v>
      </c>
      <c r="E4019" s="16" t="s">
        <v>7183</v>
      </c>
      <c r="F4019" s="16">
        <v>12072021</v>
      </c>
      <c r="G4019" s="16" t="s">
        <v>7184</v>
      </c>
      <c r="H4019" s="17">
        <v>45</v>
      </c>
      <c r="I4019" s="102">
        <v>2</v>
      </c>
      <c r="J4019" s="121"/>
    </row>
    <row r="4020" spans="1:10" ht="13.2">
      <c r="A4020" s="16" t="s">
        <v>1963</v>
      </c>
      <c r="B4020" s="16">
        <v>22192272</v>
      </c>
      <c r="C4020" s="16" t="s">
        <v>7185</v>
      </c>
      <c r="D4020" s="19">
        <v>44396</v>
      </c>
      <c r="E4020" s="16" t="s">
        <v>7186</v>
      </c>
      <c r="F4020" s="16">
        <v>19072021</v>
      </c>
      <c r="G4020" s="16" t="s">
        <v>7187</v>
      </c>
      <c r="H4020" s="17">
        <v>45</v>
      </c>
      <c r="I4020" s="102">
        <v>2</v>
      </c>
      <c r="J4020" s="121"/>
    </row>
    <row r="4021" spans="1:10" ht="13.2">
      <c r="A4021" s="16" t="s">
        <v>1963</v>
      </c>
      <c r="B4021" s="16">
        <v>22192272</v>
      </c>
      <c r="C4021" s="16" t="s">
        <v>7188</v>
      </c>
      <c r="D4021" s="19">
        <v>44363</v>
      </c>
      <c r="E4021" s="16" t="s">
        <v>7189</v>
      </c>
      <c r="F4021" s="16">
        <v>32080930</v>
      </c>
      <c r="G4021" s="16" t="s">
        <v>7190</v>
      </c>
      <c r="H4021" s="17">
        <v>223.89</v>
      </c>
      <c r="I4021" s="102">
        <v>2</v>
      </c>
      <c r="J4021" s="121"/>
    </row>
    <row r="4022" spans="1:10" ht="13.2">
      <c r="A4022" s="16" t="s">
        <v>1963</v>
      </c>
      <c r="B4022" s="16">
        <v>22192272</v>
      </c>
      <c r="C4022" s="16" t="s">
        <v>7188</v>
      </c>
      <c r="D4022" s="19">
        <v>44363</v>
      </c>
      <c r="E4022" s="16" t="s">
        <v>7191</v>
      </c>
      <c r="F4022" s="16">
        <v>32080930</v>
      </c>
      <c r="G4022" s="16" t="s">
        <v>7181</v>
      </c>
      <c r="H4022" s="17">
        <v>74.63</v>
      </c>
      <c r="I4022" s="102">
        <v>2</v>
      </c>
      <c r="J4022" s="121"/>
    </row>
    <row r="4023" spans="1:10" ht="13.2">
      <c r="A4023" s="16" t="s">
        <v>1963</v>
      </c>
      <c r="B4023" s="16">
        <v>22192272</v>
      </c>
      <c r="C4023" s="16" t="s">
        <v>7192</v>
      </c>
      <c r="D4023" s="19">
        <v>44490</v>
      </c>
      <c r="E4023" s="16" t="s">
        <v>7193</v>
      </c>
      <c r="F4023" s="16">
        <v>41131401</v>
      </c>
      <c r="G4023" s="16" t="s">
        <v>2531</v>
      </c>
      <c r="H4023" s="17">
        <f>575-193.52</f>
        <v>381.48</v>
      </c>
      <c r="I4023" s="102">
        <v>2</v>
      </c>
      <c r="J4023" s="121"/>
    </row>
    <row r="4024" spans="1:10" ht="13.2">
      <c r="A4024" s="16" t="s">
        <v>1963</v>
      </c>
      <c r="B4024" s="16">
        <v>22192273</v>
      </c>
      <c r="C4024" s="16" t="s">
        <v>7194</v>
      </c>
      <c r="D4024" s="19">
        <v>44210</v>
      </c>
      <c r="E4024" s="16" t="s">
        <v>7195</v>
      </c>
      <c r="F4024" s="16">
        <v>36680397</v>
      </c>
      <c r="G4024" s="16" t="s">
        <v>3539</v>
      </c>
      <c r="H4024" s="17">
        <v>300</v>
      </c>
      <c r="I4024" s="102">
        <v>2</v>
      </c>
      <c r="J4024" s="121"/>
    </row>
    <row r="4025" spans="1:10" ht="13.2">
      <c r="A4025" s="16" t="s">
        <v>1963</v>
      </c>
      <c r="B4025" s="16">
        <v>22192273</v>
      </c>
      <c r="C4025" s="16" t="s">
        <v>7196</v>
      </c>
      <c r="D4025" s="19">
        <v>44210</v>
      </c>
      <c r="E4025" s="16" t="s">
        <v>7197</v>
      </c>
      <c r="F4025" s="16">
        <v>36680397</v>
      </c>
      <c r="G4025" s="16" t="s">
        <v>3539</v>
      </c>
      <c r="H4025" s="17">
        <v>300</v>
      </c>
      <c r="I4025" s="102">
        <v>2</v>
      </c>
      <c r="J4025" s="121"/>
    </row>
    <row r="4026" spans="1:10" ht="13.2">
      <c r="A4026" s="16" t="s">
        <v>1963</v>
      </c>
      <c r="B4026" s="16">
        <v>22192273</v>
      </c>
      <c r="C4026" s="16">
        <v>2021100455</v>
      </c>
      <c r="D4026" s="19">
        <v>44201</v>
      </c>
      <c r="E4026" s="16" t="s">
        <v>7198</v>
      </c>
      <c r="F4026" s="16">
        <v>26904241</v>
      </c>
      <c r="G4026" s="16" t="s">
        <v>7199</v>
      </c>
      <c r="H4026" s="17">
        <v>50.99</v>
      </c>
      <c r="I4026" s="102">
        <v>2</v>
      </c>
      <c r="J4026" s="121"/>
    </row>
    <row r="4027" spans="1:10" ht="13.2">
      <c r="A4027" s="16" t="s">
        <v>1963</v>
      </c>
      <c r="B4027" s="16">
        <v>22192273</v>
      </c>
      <c r="C4027" s="16" t="s">
        <v>7200</v>
      </c>
      <c r="D4027" s="19">
        <v>44208</v>
      </c>
      <c r="E4027" s="16" t="s">
        <v>7201</v>
      </c>
      <c r="F4027" s="16">
        <v>36740624</v>
      </c>
      <c r="G4027" s="16" t="s">
        <v>3146</v>
      </c>
      <c r="H4027" s="17">
        <v>102.6</v>
      </c>
      <c r="I4027" s="102">
        <v>2</v>
      </c>
      <c r="J4027" s="121"/>
    </row>
    <row r="4028" spans="1:10" ht="13.2">
      <c r="A4028" s="16" t="s">
        <v>1963</v>
      </c>
      <c r="B4028" s="16">
        <v>22192273</v>
      </c>
      <c r="C4028" s="16" t="s">
        <v>7202</v>
      </c>
      <c r="D4028" s="19">
        <v>44271</v>
      </c>
      <c r="E4028" s="16" t="s">
        <v>7203</v>
      </c>
      <c r="F4028" s="16">
        <v>36740624</v>
      </c>
      <c r="G4028" s="16" t="s">
        <v>7204</v>
      </c>
      <c r="H4028" s="17">
        <v>31</v>
      </c>
      <c r="I4028" s="102">
        <v>2</v>
      </c>
      <c r="J4028" s="121"/>
    </row>
    <row r="4029" spans="1:10" ht="13.2">
      <c r="A4029" s="16" t="s">
        <v>1963</v>
      </c>
      <c r="B4029" s="16">
        <v>22192273</v>
      </c>
      <c r="C4029" s="16" t="s">
        <v>7202</v>
      </c>
      <c r="D4029" s="19">
        <v>44271</v>
      </c>
      <c r="E4029" s="16" t="s">
        <v>7203</v>
      </c>
      <c r="F4029" s="16">
        <v>36740624</v>
      </c>
      <c r="G4029" s="16" t="s">
        <v>7204</v>
      </c>
      <c r="H4029" s="17">
        <v>31</v>
      </c>
      <c r="I4029" s="102">
        <v>2</v>
      </c>
      <c r="J4029" s="121"/>
    </row>
    <row r="4030" spans="1:10" ht="13.2">
      <c r="A4030" s="16" t="s">
        <v>1963</v>
      </c>
      <c r="B4030" s="16">
        <v>22192273</v>
      </c>
      <c r="C4030" s="16" t="s">
        <v>7205</v>
      </c>
      <c r="D4030" s="19">
        <v>44271</v>
      </c>
      <c r="E4030" s="16" t="s">
        <v>7198</v>
      </c>
      <c r="F4030" s="16">
        <v>36740624</v>
      </c>
      <c r="G4030" s="16" t="s">
        <v>7204</v>
      </c>
      <c r="H4030" s="17">
        <v>67.989999999999995</v>
      </c>
      <c r="I4030" s="102">
        <v>2</v>
      </c>
      <c r="J4030" s="121"/>
    </row>
    <row r="4031" spans="1:10" ht="13.2">
      <c r="A4031" s="16" t="s">
        <v>1963</v>
      </c>
      <c r="B4031" s="16">
        <v>22192273</v>
      </c>
      <c r="C4031" s="16" t="s">
        <v>7202</v>
      </c>
      <c r="D4031" s="19">
        <v>44271</v>
      </c>
      <c r="E4031" s="16" t="s">
        <v>7198</v>
      </c>
      <c r="F4031" s="16">
        <v>36740624</v>
      </c>
      <c r="G4031" s="16" t="s">
        <v>3146</v>
      </c>
      <c r="H4031" s="17">
        <v>87</v>
      </c>
      <c r="I4031" s="102">
        <v>2</v>
      </c>
      <c r="J4031" s="121"/>
    </row>
    <row r="4032" spans="1:10" ht="13.2">
      <c r="A4032" s="16" t="s">
        <v>1963</v>
      </c>
      <c r="B4032" s="16">
        <v>22192273</v>
      </c>
      <c r="C4032" s="16" t="s">
        <v>7206</v>
      </c>
      <c r="D4032" s="19">
        <v>44369</v>
      </c>
      <c r="E4032" s="16" t="s">
        <v>7207</v>
      </c>
      <c r="F4032" s="16">
        <v>36680397</v>
      </c>
      <c r="G4032" s="16" t="s">
        <v>3539</v>
      </c>
      <c r="H4032" s="17">
        <v>204</v>
      </c>
      <c r="I4032" s="102">
        <v>2</v>
      </c>
      <c r="J4032" s="121"/>
    </row>
    <row r="4033" spans="1:10" ht="13.2">
      <c r="A4033" s="16" t="s">
        <v>1963</v>
      </c>
      <c r="B4033" s="16">
        <v>22192273</v>
      </c>
      <c r="C4033" s="16" t="s">
        <v>7208</v>
      </c>
      <c r="D4033" s="19">
        <v>44399</v>
      </c>
      <c r="E4033" s="16" t="s">
        <v>7209</v>
      </c>
      <c r="F4033" s="16">
        <v>36680397</v>
      </c>
      <c r="G4033" s="16" t="s">
        <v>3539</v>
      </c>
      <c r="H4033" s="17">
        <v>284</v>
      </c>
      <c r="I4033" s="102">
        <v>2</v>
      </c>
      <c r="J4033" s="121"/>
    </row>
    <row r="4034" spans="1:10" ht="13.2">
      <c r="A4034" s="16" t="s">
        <v>1963</v>
      </c>
      <c r="B4034" s="16">
        <v>22192273</v>
      </c>
      <c r="C4034" s="16" t="s">
        <v>7210</v>
      </c>
      <c r="D4034" s="19">
        <v>44390</v>
      </c>
      <c r="E4034" s="16" t="s">
        <v>7211</v>
      </c>
      <c r="F4034" s="16">
        <v>36740624</v>
      </c>
      <c r="G4034" s="16" t="s">
        <v>3146</v>
      </c>
      <c r="H4034" s="17">
        <v>79</v>
      </c>
      <c r="I4034" s="102">
        <v>2</v>
      </c>
      <c r="J4034" s="121"/>
    </row>
    <row r="4035" spans="1:10" ht="20.399999999999999">
      <c r="A4035" s="16" t="s">
        <v>1963</v>
      </c>
      <c r="B4035" s="16">
        <v>22192273</v>
      </c>
      <c r="C4035" s="16">
        <v>51</v>
      </c>
      <c r="D4035" s="19">
        <v>44390</v>
      </c>
      <c r="E4035" s="16" t="s">
        <v>7212</v>
      </c>
      <c r="F4035" s="16">
        <v>36510874</v>
      </c>
      <c r="G4035" s="16" t="s">
        <v>7213</v>
      </c>
      <c r="H4035" s="17">
        <v>96</v>
      </c>
      <c r="I4035" s="102">
        <v>2</v>
      </c>
      <c r="J4035" s="121"/>
    </row>
    <row r="4036" spans="1:10" ht="20.399999999999999">
      <c r="A4036" s="16" t="s">
        <v>1963</v>
      </c>
      <c r="B4036" s="16">
        <v>22192273</v>
      </c>
      <c r="C4036" s="16">
        <v>71</v>
      </c>
      <c r="D4036" s="19">
        <v>44393</v>
      </c>
      <c r="E4036" s="16" t="s">
        <v>7214</v>
      </c>
      <c r="F4036" s="16">
        <v>36510874</v>
      </c>
      <c r="G4036" s="16" t="s">
        <v>7213</v>
      </c>
      <c r="H4036" s="17">
        <v>32</v>
      </c>
      <c r="I4036" s="102">
        <v>2</v>
      </c>
      <c r="J4036" s="121"/>
    </row>
    <row r="4037" spans="1:10" ht="13.2">
      <c r="A4037" s="16" t="s">
        <v>1963</v>
      </c>
      <c r="B4037" s="16">
        <v>22192273</v>
      </c>
      <c r="C4037" s="16" t="s">
        <v>7215</v>
      </c>
      <c r="D4037" s="19">
        <v>44441</v>
      </c>
      <c r="E4037" s="16" t="s">
        <v>7216</v>
      </c>
      <c r="F4037" s="16">
        <v>36680397</v>
      </c>
      <c r="G4037" s="16" t="s">
        <v>3539</v>
      </c>
      <c r="H4037" s="17">
        <v>223</v>
      </c>
      <c r="I4037" s="102">
        <v>2</v>
      </c>
      <c r="J4037" s="121"/>
    </row>
    <row r="4038" spans="1:10" ht="13.2">
      <c r="A4038" s="16" t="s">
        <v>1963</v>
      </c>
      <c r="B4038" s="16">
        <v>22192273</v>
      </c>
      <c r="C4038" s="16"/>
      <c r="D4038" s="19"/>
      <c r="E4038" s="16"/>
      <c r="F4038" s="16"/>
      <c r="G4038" s="16"/>
      <c r="H4038" s="17"/>
      <c r="I4038" s="102">
        <v>2</v>
      </c>
      <c r="J4038" s="121"/>
    </row>
    <row r="4039" spans="1:10" ht="13.2">
      <c r="A4039" s="16" t="s">
        <v>1963</v>
      </c>
      <c r="B4039" s="16">
        <v>22192273</v>
      </c>
      <c r="C4039" s="16" t="s">
        <v>7217</v>
      </c>
      <c r="D4039" s="19">
        <v>44436</v>
      </c>
      <c r="E4039" s="16" t="s">
        <v>4861</v>
      </c>
      <c r="F4039" s="16">
        <v>36740624</v>
      </c>
      <c r="G4039" s="16" t="s">
        <v>3146</v>
      </c>
      <c r="H4039" s="17">
        <v>102.6</v>
      </c>
      <c r="I4039" s="102">
        <v>2</v>
      </c>
      <c r="J4039" s="121"/>
    </row>
    <row r="4040" spans="1:10" ht="13.2">
      <c r="A4040" s="16" t="s">
        <v>1963</v>
      </c>
      <c r="B4040" s="16">
        <v>22192273</v>
      </c>
      <c r="C4040" s="16">
        <v>1221013293</v>
      </c>
      <c r="D4040" s="19">
        <v>44417</v>
      </c>
      <c r="E4040" s="16" t="s">
        <v>4795</v>
      </c>
      <c r="F4040" s="16">
        <v>26904241</v>
      </c>
      <c r="G4040" s="16" t="s">
        <v>7199</v>
      </c>
      <c r="H4040" s="17">
        <f>80.91-72.09</f>
        <v>8.8199999999999932</v>
      </c>
      <c r="I4040" s="102">
        <v>2</v>
      </c>
      <c r="J4040" s="121"/>
    </row>
    <row r="4041" spans="1:10" ht="13.2">
      <c r="A4041" s="16" t="s">
        <v>1963</v>
      </c>
      <c r="B4041" s="16">
        <v>22192274</v>
      </c>
      <c r="C4041" s="16">
        <v>2021001</v>
      </c>
      <c r="D4041" s="19">
        <v>44242</v>
      </c>
      <c r="E4041" s="16" t="s">
        <v>7218</v>
      </c>
      <c r="F4041" s="16" t="s">
        <v>7219</v>
      </c>
      <c r="G4041" s="16" t="s">
        <v>7220</v>
      </c>
      <c r="H4041" s="17">
        <v>500</v>
      </c>
      <c r="I4041" s="102">
        <v>2</v>
      </c>
      <c r="J4041" s="121"/>
    </row>
    <row r="4042" spans="1:10" ht="13.2">
      <c r="A4042" s="16" t="s">
        <v>1963</v>
      </c>
      <c r="B4042" s="16">
        <v>22192274</v>
      </c>
      <c r="C4042" s="16">
        <v>2021001</v>
      </c>
      <c r="D4042" s="19">
        <v>44358</v>
      </c>
      <c r="E4042" s="16" t="s">
        <v>7221</v>
      </c>
      <c r="F4042" s="16">
        <v>42239192</v>
      </c>
      <c r="G4042" s="16" t="s">
        <v>7220</v>
      </c>
      <c r="H4042" s="17">
        <v>733</v>
      </c>
      <c r="I4042" s="102">
        <v>2</v>
      </c>
      <c r="J4042" s="121"/>
    </row>
    <row r="4043" spans="1:10" ht="13.2">
      <c r="A4043" s="16" t="s">
        <v>1963</v>
      </c>
      <c r="B4043" s="16">
        <v>22192274</v>
      </c>
      <c r="C4043" s="16">
        <v>2021001</v>
      </c>
      <c r="D4043" s="19">
        <v>44390</v>
      </c>
      <c r="E4043" s="16" t="s">
        <v>7222</v>
      </c>
      <c r="F4043" s="16">
        <v>42239192</v>
      </c>
      <c r="G4043" s="16" t="s">
        <v>7220</v>
      </c>
      <c r="H4043" s="17">
        <v>436.8</v>
      </c>
      <c r="I4043" s="102">
        <v>2</v>
      </c>
      <c r="J4043" s="121"/>
    </row>
    <row r="4044" spans="1:10" ht="13.2">
      <c r="A4044" s="16" t="s">
        <v>1963</v>
      </c>
      <c r="B4044" s="16">
        <v>22192274</v>
      </c>
      <c r="C4044" s="16">
        <v>1100754486</v>
      </c>
      <c r="D4044" s="19">
        <v>44391</v>
      </c>
      <c r="E4044" s="16" t="s">
        <v>5479</v>
      </c>
      <c r="F4044" s="16">
        <v>600865084</v>
      </c>
      <c r="G4044" s="16" t="s">
        <v>7163</v>
      </c>
      <c r="H4044" s="17">
        <f>101.9+0.01</f>
        <v>101.91000000000001</v>
      </c>
      <c r="I4044" s="102">
        <v>2</v>
      </c>
      <c r="J4044" s="121"/>
    </row>
    <row r="4045" spans="1:10" ht="13.2">
      <c r="A4045" s="16" t="s">
        <v>1963</v>
      </c>
      <c r="B4045" s="16">
        <v>22192274</v>
      </c>
      <c r="C4045" s="16">
        <v>2021001</v>
      </c>
      <c r="D4045" s="19">
        <v>44487</v>
      </c>
      <c r="E4045" s="16" t="s">
        <v>7223</v>
      </c>
      <c r="F4045" s="16">
        <v>52374831</v>
      </c>
      <c r="G4045" s="16" t="s">
        <v>7224</v>
      </c>
      <c r="H4045" s="17">
        <f>500-271.71</f>
        <v>228.29000000000002</v>
      </c>
      <c r="I4045" s="102">
        <v>2</v>
      </c>
      <c r="J4045" s="121"/>
    </row>
    <row r="4046" spans="1:10" ht="20.399999999999999">
      <c r="A4046" s="16" t="s">
        <v>1963</v>
      </c>
      <c r="B4046" s="16">
        <v>22192275</v>
      </c>
      <c r="C4046" s="16">
        <v>3595654901</v>
      </c>
      <c r="D4046" s="19">
        <v>44200</v>
      </c>
      <c r="E4046" s="16" t="s">
        <v>7225</v>
      </c>
      <c r="F4046" s="16">
        <v>44156979</v>
      </c>
      <c r="G4046" s="16" t="s">
        <v>3509</v>
      </c>
      <c r="H4046" s="17">
        <v>70.8</v>
      </c>
      <c r="I4046" s="102">
        <v>2</v>
      </c>
      <c r="J4046" s="121"/>
    </row>
    <row r="4047" spans="1:10" ht="20.399999999999999">
      <c r="A4047" s="16" t="s">
        <v>1963</v>
      </c>
      <c r="B4047" s="16">
        <v>22192275</v>
      </c>
      <c r="C4047" s="16">
        <v>6921008216</v>
      </c>
      <c r="D4047" s="19">
        <v>44207</v>
      </c>
      <c r="E4047" s="16" t="s">
        <v>7226</v>
      </c>
      <c r="F4047" s="16">
        <v>36740624</v>
      </c>
      <c r="G4047" s="16" t="s">
        <v>7227</v>
      </c>
      <c r="H4047" s="17">
        <v>142.59</v>
      </c>
      <c r="I4047" s="102">
        <v>2</v>
      </c>
      <c r="J4047" s="121"/>
    </row>
    <row r="4048" spans="1:10" ht="20.399999999999999">
      <c r="A4048" s="16" t="s">
        <v>1963</v>
      </c>
      <c r="B4048" s="16">
        <v>22192275</v>
      </c>
      <c r="C4048" s="16">
        <v>1100010743</v>
      </c>
      <c r="D4048" s="19">
        <v>44217</v>
      </c>
      <c r="E4048" s="16" t="s">
        <v>7228</v>
      </c>
      <c r="F4048" s="16" t="s">
        <v>4545</v>
      </c>
      <c r="G4048" s="16" t="s">
        <v>7229</v>
      </c>
      <c r="H4048" s="17">
        <v>239.16</v>
      </c>
      <c r="I4048" s="102">
        <v>2</v>
      </c>
      <c r="J4048" s="121"/>
    </row>
    <row r="4049" spans="1:10" ht="20.399999999999999">
      <c r="A4049" s="16" t="s">
        <v>1963</v>
      </c>
      <c r="B4049" s="16">
        <v>22192275</v>
      </c>
      <c r="C4049" s="16">
        <v>21018558</v>
      </c>
      <c r="D4049" s="19">
        <v>44234</v>
      </c>
      <c r="E4049" s="16" t="s">
        <v>7230</v>
      </c>
      <c r="F4049" s="16" t="s">
        <v>2577</v>
      </c>
      <c r="G4049" s="16" t="s">
        <v>7231</v>
      </c>
      <c r="H4049" s="17">
        <v>146.11000000000001</v>
      </c>
      <c r="I4049" s="102">
        <v>2</v>
      </c>
      <c r="J4049" s="121"/>
    </row>
    <row r="4050" spans="1:10" ht="20.399999999999999">
      <c r="A4050" s="16" t="s">
        <v>1963</v>
      </c>
      <c r="B4050" s="16">
        <v>22192275</v>
      </c>
      <c r="C4050" s="16">
        <v>216000057</v>
      </c>
      <c r="D4050" s="19">
        <v>44237</v>
      </c>
      <c r="E4050" s="16" t="s">
        <v>7232</v>
      </c>
      <c r="F4050" s="16" t="s">
        <v>2584</v>
      </c>
      <c r="G4050" s="16" t="s">
        <v>7233</v>
      </c>
      <c r="H4050" s="17">
        <v>116.4</v>
      </c>
      <c r="I4050" s="102">
        <v>2</v>
      </c>
      <c r="J4050" s="121"/>
    </row>
    <row r="4051" spans="1:10" ht="13.2">
      <c r="A4051" s="16" t="s">
        <v>1963</v>
      </c>
      <c r="B4051" s="16">
        <v>22192275</v>
      </c>
      <c r="C4051" s="16">
        <v>22099070</v>
      </c>
      <c r="D4051" s="19">
        <v>44292</v>
      </c>
      <c r="E4051" s="16" t="s">
        <v>7234</v>
      </c>
      <c r="F4051" s="16">
        <v>36661856</v>
      </c>
      <c r="G4051" s="16" t="s">
        <v>7235</v>
      </c>
      <c r="H4051" s="17">
        <v>9.9</v>
      </c>
      <c r="I4051" s="102">
        <v>2</v>
      </c>
      <c r="J4051" s="121"/>
    </row>
    <row r="4052" spans="1:10" ht="13.2">
      <c r="A4052" s="16" t="s">
        <v>1963</v>
      </c>
      <c r="B4052" s="16">
        <v>22192275</v>
      </c>
      <c r="C4052" s="16">
        <v>22099070</v>
      </c>
      <c r="D4052" s="19">
        <v>44292</v>
      </c>
      <c r="E4052" s="16" t="s">
        <v>7236</v>
      </c>
      <c r="F4052" s="16">
        <v>36661856</v>
      </c>
      <c r="G4052" s="16" t="s">
        <v>7235</v>
      </c>
      <c r="H4052" s="17">
        <v>9.9</v>
      </c>
      <c r="I4052" s="102">
        <v>2</v>
      </c>
      <c r="J4052" s="121"/>
    </row>
    <row r="4053" spans="1:10" ht="13.2">
      <c r="A4053" s="16" t="s">
        <v>1963</v>
      </c>
      <c r="B4053" s="16">
        <v>22192275</v>
      </c>
      <c r="C4053" s="16">
        <v>22099070</v>
      </c>
      <c r="D4053" s="19">
        <v>44292</v>
      </c>
      <c r="E4053" s="16" t="s">
        <v>4903</v>
      </c>
      <c r="F4053" s="16">
        <v>36661856</v>
      </c>
      <c r="G4053" s="16" t="s">
        <v>7235</v>
      </c>
      <c r="H4053" s="17">
        <v>16.399999999999999</v>
      </c>
      <c r="I4053" s="102">
        <v>2</v>
      </c>
      <c r="J4053" s="121"/>
    </row>
    <row r="4054" spans="1:10" ht="13.2">
      <c r="A4054" s="16" t="s">
        <v>1963</v>
      </c>
      <c r="B4054" s="16">
        <v>22192275</v>
      </c>
      <c r="C4054" s="16">
        <v>22099070</v>
      </c>
      <c r="D4054" s="19">
        <v>44292</v>
      </c>
      <c r="E4054" s="16" t="s">
        <v>7237</v>
      </c>
      <c r="F4054" s="16">
        <v>36661856</v>
      </c>
      <c r="G4054" s="16" t="s">
        <v>7235</v>
      </c>
      <c r="H4054" s="17">
        <v>59</v>
      </c>
      <c r="I4054" s="102">
        <v>2</v>
      </c>
      <c r="J4054" s="121"/>
    </row>
    <row r="4055" spans="1:10" ht="13.2">
      <c r="A4055" s="16" t="s">
        <v>1963</v>
      </c>
      <c r="B4055" s="16">
        <v>22192275</v>
      </c>
      <c r="C4055" s="16">
        <v>100064223</v>
      </c>
      <c r="D4055" s="19">
        <v>44293</v>
      </c>
      <c r="E4055" s="16" t="s">
        <v>4903</v>
      </c>
      <c r="F4055" s="16">
        <v>44156979</v>
      </c>
      <c r="G4055" s="16" t="s">
        <v>3819</v>
      </c>
      <c r="H4055" s="17">
        <v>5.95</v>
      </c>
      <c r="I4055" s="102">
        <v>2</v>
      </c>
      <c r="J4055" s="121"/>
    </row>
    <row r="4056" spans="1:10" ht="13.2">
      <c r="A4056" s="16" t="s">
        <v>1963</v>
      </c>
      <c r="B4056" s="16">
        <v>22192275</v>
      </c>
      <c r="C4056" s="16">
        <v>100064224</v>
      </c>
      <c r="D4056" s="19">
        <v>44293</v>
      </c>
      <c r="E4056" s="16" t="s">
        <v>4903</v>
      </c>
      <c r="F4056" s="16">
        <v>44156979</v>
      </c>
      <c r="G4056" s="16" t="s">
        <v>3819</v>
      </c>
      <c r="H4056" s="17">
        <v>11.95</v>
      </c>
      <c r="I4056" s="102">
        <v>2</v>
      </c>
      <c r="J4056" s="121"/>
    </row>
    <row r="4057" spans="1:10" ht="13.2">
      <c r="A4057" s="16" t="s">
        <v>1963</v>
      </c>
      <c r="B4057" s="16">
        <v>22192275</v>
      </c>
      <c r="C4057" s="16">
        <v>2021001</v>
      </c>
      <c r="D4057" s="19">
        <v>44316</v>
      </c>
      <c r="E4057" s="16" t="s">
        <v>7238</v>
      </c>
      <c r="F4057" s="16">
        <v>52090612</v>
      </c>
      <c r="G4057" s="16" t="s">
        <v>7239</v>
      </c>
      <c r="H4057" s="17">
        <v>150</v>
      </c>
      <c r="I4057" s="102">
        <v>2</v>
      </c>
      <c r="J4057" s="121"/>
    </row>
    <row r="4058" spans="1:10" ht="13.2">
      <c r="A4058" s="16" t="s">
        <v>1963</v>
      </c>
      <c r="B4058" s="16">
        <v>22192275</v>
      </c>
      <c r="C4058" s="16">
        <v>2021002</v>
      </c>
      <c r="D4058" s="19">
        <v>44348</v>
      </c>
      <c r="E4058" s="16" t="s">
        <v>7240</v>
      </c>
      <c r="F4058" s="16">
        <v>52090612</v>
      </c>
      <c r="G4058" s="16" t="s">
        <v>7239</v>
      </c>
      <c r="H4058" s="17">
        <v>450</v>
      </c>
      <c r="I4058" s="102">
        <v>2</v>
      </c>
      <c r="J4058" s="121"/>
    </row>
    <row r="4059" spans="1:10" ht="13.2">
      <c r="A4059" s="16" t="s">
        <v>1963</v>
      </c>
      <c r="B4059" s="16">
        <v>22192275</v>
      </c>
      <c r="C4059" s="16">
        <v>113</v>
      </c>
      <c r="D4059" s="19">
        <v>44364</v>
      </c>
      <c r="E4059" s="16" t="s">
        <v>7241</v>
      </c>
      <c r="F4059" s="16">
        <v>36287776</v>
      </c>
      <c r="G4059" s="16" t="s">
        <v>7242</v>
      </c>
      <c r="H4059" s="17">
        <v>7</v>
      </c>
      <c r="I4059" s="102">
        <v>2</v>
      </c>
      <c r="J4059" s="121"/>
    </row>
    <row r="4060" spans="1:10" ht="13.2">
      <c r="A4060" s="16" t="s">
        <v>1963</v>
      </c>
      <c r="B4060" s="16">
        <v>22192275</v>
      </c>
      <c r="C4060" s="16">
        <v>1100010743</v>
      </c>
      <c r="D4060" s="19">
        <v>44331</v>
      </c>
      <c r="E4060" s="16" t="s">
        <v>7243</v>
      </c>
      <c r="F4060" s="16">
        <v>892076</v>
      </c>
      <c r="G4060" s="16" t="s">
        <v>6583</v>
      </c>
      <c r="H4060" s="17">
        <v>10</v>
      </c>
      <c r="I4060" s="102">
        <v>2</v>
      </c>
      <c r="J4060" s="121"/>
    </row>
    <row r="4061" spans="1:10" ht="13.2">
      <c r="A4061" s="16" t="s">
        <v>1963</v>
      </c>
      <c r="B4061" s="16">
        <v>22192275</v>
      </c>
      <c r="C4061" s="16">
        <v>1285</v>
      </c>
      <c r="D4061" s="19">
        <v>44408</v>
      </c>
      <c r="E4061" s="16" t="s">
        <v>7244</v>
      </c>
      <c r="F4061" s="16">
        <v>31744109</v>
      </c>
      <c r="G4061" s="16" t="s">
        <v>1941</v>
      </c>
      <c r="H4061" s="17">
        <v>17</v>
      </c>
      <c r="I4061" s="102">
        <v>2</v>
      </c>
      <c r="J4061" s="121"/>
    </row>
    <row r="4062" spans="1:10" ht="13.2">
      <c r="A4062" s="16" t="s">
        <v>1963</v>
      </c>
      <c r="B4062" s="16">
        <v>22192275</v>
      </c>
      <c r="C4062" s="16">
        <v>283</v>
      </c>
      <c r="D4062" s="19">
        <v>44400</v>
      </c>
      <c r="E4062" s="16" t="s">
        <v>7245</v>
      </c>
      <c r="F4062" s="16">
        <v>47355654</v>
      </c>
      <c r="G4062" s="16" t="s">
        <v>7246</v>
      </c>
      <c r="H4062" s="17">
        <v>25</v>
      </c>
      <c r="I4062" s="102">
        <v>2</v>
      </c>
      <c r="J4062" s="121"/>
    </row>
    <row r="4063" spans="1:10" ht="13.2">
      <c r="A4063" s="16" t="s">
        <v>1963</v>
      </c>
      <c r="B4063" s="16">
        <v>22192275</v>
      </c>
      <c r="C4063" s="16">
        <v>100073781</v>
      </c>
      <c r="D4063" s="19">
        <v>44448</v>
      </c>
      <c r="E4063" s="16" t="s">
        <v>6670</v>
      </c>
      <c r="F4063" s="16">
        <v>4415979</v>
      </c>
      <c r="G4063" s="16" t="s">
        <v>3543</v>
      </c>
      <c r="H4063" s="17">
        <v>37.9</v>
      </c>
      <c r="I4063" s="102">
        <v>2</v>
      </c>
      <c r="J4063" s="121"/>
    </row>
    <row r="4064" spans="1:10" ht="13.2">
      <c r="A4064" s="16" t="s">
        <v>1963</v>
      </c>
      <c r="B4064" s="16">
        <v>22192275</v>
      </c>
      <c r="C4064" s="16">
        <v>100078703</v>
      </c>
      <c r="D4064" s="19">
        <v>44449</v>
      </c>
      <c r="E4064" s="16" t="s">
        <v>6670</v>
      </c>
      <c r="F4064" s="16">
        <v>4415979</v>
      </c>
      <c r="G4064" s="16" t="s">
        <v>3543</v>
      </c>
      <c r="H4064" s="17">
        <v>42.9</v>
      </c>
      <c r="I4064" s="102">
        <v>2</v>
      </c>
      <c r="J4064" s="121"/>
    </row>
    <row r="4065" spans="1:10" ht="13.2">
      <c r="A4065" s="16" t="s">
        <v>1963</v>
      </c>
      <c r="B4065" s="16">
        <v>22192275</v>
      </c>
      <c r="C4065" s="16">
        <v>100082345</v>
      </c>
      <c r="D4065" s="19">
        <v>44490</v>
      </c>
      <c r="E4065" s="16" t="s">
        <v>6420</v>
      </c>
      <c r="F4065" s="16">
        <v>4415979</v>
      </c>
      <c r="G4065" s="16" t="s">
        <v>3543</v>
      </c>
      <c r="H4065" s="17">
        <v>52.9</v>
      </c>
      <c r="I4065" s="102">
        <v>2</v>
      </c>
      <c r="J4065" s="121"/>
    </row>
    <row r="4066" spans="1:10" ht="13.2">
      <c r="A4066" s="16" t="s">
        <v>1963</v>
      </c>
      <c r="B4066" s="16">
        <v>22192275</v>
      </c>
      <c r="C4066" s="16">
        <v>100018580</v>
      </c>
      <c r="D4066" s="19">
        <v>44431</v>
      </c>
      <c r="E4066" s="16" t="s">
        <v>7247</v>
      </c>
      <c r="F4066" s="16">
        <v>4415979</v>
      </c>
      <c r="G4066" s="16" t="s">
        <v>3543</v>
      </c>
      <c r="H4066" s="17">
        <v>115.7</v>
      </c>
      <c r="I4066" s="102">
        <v>2</v>
      </c>
      <c r="J4066" s="121"/>
    </row>
    <row r="4067" spans="1:10" ht="13.2">
      <c r="A4067" s="16" t="s">
        <v>1963</v>
      </c>
      <c r="B4067" s="16">
        <v>22192275</v>
      </c>
      <c r="C4067" s="16">
        <v>751275</v>
      </c>
      <c r="D4067" s="19">
        <v>44446</v>
      </c>
      <c r="E4067" s="16" t="s">
        <v>7248</v>
      </c>
      <c r="F4067" s="16">
        <v>47658827</v>
      </c>
      <c r="G4067" s="16" t="s">
        <v>3474</v>
      </c>
      <c r="H4067" s="17">
        <v>4.1900000000000004</v>
      </c>
      <c r="I4067" s="102">
        <v>2</v>
      </c>
      <c r="J4067" s="121"/>
    </row>
    <row r="4068" spans="1:10" ht="13.2">
      <c r="A4068" s="16" t="s">
        <v>1963</v>
      </c>
      <c r="B4068" s="16">
        <v>22192275</v>
      </c>
      <c r="C4068" s="16">
        <v>958</v>
      </c>
      <c r="D4068" s="19">
        <v>44488</v>
      </c>
      <c r="E4068" s="16" t="s">
        <v>4770</v>
      </c>
      <c r="F4068" s="16">
        <v>43991599</v>
      </c>
      <c r="G4068" s="16" t="s">
        <v>7249</v>
      </c>
      <c r="H4068" s="17">
        <v>16.98</v>
      </c>
      <c r="I4068" s="102">
        <v>2</v>
      </c>
      <c r="J4068" s="121"/>
    </row>
    <row r="4069" spans="1:10" ht="13.2">
      <c r="A4069" s="16" t="s">
        <v>1963</v>
      </c>
      <c r="B4069" s="16">
        <v>22192275</v>
      </c>
      <c r="C4069" s="16" t="s">
        <v>7250</v>
      </c>
      <c r="D4069" s="19">
        <v>44446</v>
      </c>
      <c r="E4069" s="16" t="s">
        <v>7251</v>
      </c>
      <c r="F4069" s="16">
        <v>14419963</v>
      </c>
      <c r="G4069" s="16" t="s">
        <v>4457</v>
      </c>
      <c r="H4069" s="17">
        <v>120.6</v>
      </c>
      <c r="I4069" s="102">
        <v>2</v>
      </c>
      <c r="J4069" s="121"/>
    </row>
    <row r="4070" spans="1:10" ht="13.2">
      <c r="A4070" s="16" t="s">
        <v>1963</v>
      </c>
      <c r="B4070" s="16">
        <v>22192275</v>
      </c>
      <c r="C4070" s="16">
        <v>1069181</v>
      </c>
      <c r="D4070" s="19">
        <v>44500</v>
      </c>
      <c r="E4070" s="16" t="s">
        <v>4455</v>
      </c>
      <c r="F4070" s="16">
        <v>36661856</v>
      </c>
      <c r="G4070" s="16" t="s">
        <v>3974</v>
      </c>
      <c r="H4070" s="17">
        <v>29.9</v>
      </c>
      <c r="I4070" s="102">
        <v>2</v>
      </c>
      <c r="J4070" s="121"/>
    </row>
    <row r="4071" spans="1:10" ht="13.2">
      <c r="A4071" s="16" t="s">
        <v>1963</v>
      </c>
      <c r="B4071" s="16">
        <v>22192275</v>
      </c>
      <c r="C4071" s="16">
        <v>1068828</v>
      </c>
      <c r="D4071" s="19">
        <v>44499</v>
      </c>
      <c r="E4071" s="16" t="s">
        <v>4455</v>
      </c>
      <c r="F4071" s="16">
        <v>36661856</v>
      </c>
      <c r="G4071" s="16" t="s">
        <v>3974</v>
      </c>
      <c r="H4071" s="17">
        <v>27.9</v>
      </c>
      <c r="I4071" s="102">
        <v>2</v>
      </c>
      <c r="J4071" s="121"/>
    </row>
    <row r="4072" spans="1:10" ht="13.2">
      <c r="A4072" s="16" t="s">
        <v>1963</v>
      </c>
      <c r="B4072" s="16">
        <v>22192275</v>
      </c>
      <c r="C4072" s="16">
        <v>1068560</v>
      </c>
      <c r="D4072" s="19">
        <v>44499</v>
      </c>
      <c r="E4072" s="16" t="s">
        <v>4455</v>
      </c>
      <c r="F4072" s="16">
        <v>36661856</v>
      </c>
      <c r="G4072" s="16" t="s">
        <v>3974</v>
      </c>
      <c r="H4072" s="17">
        <v>19.600000000000001</v>
      </c>
      <c r="I4072" s="102">
        <v>2</v>
      </c>
      <c r="J4072" s="121"/>
    </row>
    <row r="4073" spans="1:10" ht="13.2">
      <c r="A4073" s="16" t="s">
        <v>1963</v>
      </c>
      <c r="B4073" s="16">
        <v>22192275</v>
      </c>
      <c r="C4073" s="16">
        <v>1068511</v>
      </c>
      <c r="D4073" s="19">
        <v>44498</v>
      </c>
      <c r="E4073" s="16" t="s">
        <v>4455</v>
      </c>
      <c r="F4073" s="16">
        <v>36661856</v>
      </c>
      <c r="G4073" s="16" t="s">
        <v>3974</v>
      </c>
      <c r="H4073" s="17">
        <v>31.2</v>
      </c>
      <c r="I4073" s="102">
        <v>2</v>
      </c>
      <c r="J4073" s="121"/>
    </row>
    <row r="4074" spans="1:10" ht="13.2">
      <c r="A4074" s="16" t="s">
        <v>1963</v>
      </c>
      <c r="B4074" s="16">
        <v>22192275</v>
      </c>
      <c r="C4074" s="16">
        <v>1068692</v>
      </c>
      <c r="D4074" s="19">
        <v>44499</v>
      </c>
      <c r="E4074" s="16" t="s">
        <v>4455</v>
      </c>
      <c r="F4074" s="16">
        <v>36661856</v>
      </c>
      <c r="G4074" s="16" t="s">
        <v>3974</v>
      </c>
      <c r="H4074" s="17">
        <f>33.9-20.83</f>
        <v>13.07</v>
      </c>
      <c r="I4074" s="102">
        <v>2</v>
      </c>
      <c r="J4074" s="121"/>
    </row>
    <row r="4075" spans="1:10" ht="13.2">
      <c r="A4075" s="16" t="s">
        <v>1963</v>
      </c>
      <c r="B4075" s="16">
        <v>22192276</v>
      </c>
      <c r="C4075" s="16">
        <v>385</v>
      </c>
      <c r="D4075" s="19">
        <v>44210</v>
      </c>
      <c r="E4075" s="16" t="s">
        <v>7252</v>
      </c>
      <c r="F4075" s="16">
        <v>36247812</v>
      </c>
      <c r="G4075" s="16" t="s">
        <v>7253</v>
      </c>
      <c r="H4075" s="17">
        <v>70</v>
      </c>
      <c r="I4075" s="102">
        <v>2</v>
      </c>
      <c r="J4075" s="121"/>
    </row>
    <row r="4076" spans="1:10" ht="13.2">
      <c r="A4076" s="16" t="s">
        <v>1963</v>
      </c>
      <c r="B4076" s="16">
        <v>22192276</v>
      </c>
      <c r="C4076" s="16" t="s">
        <v>7254</v>
      </c>
      <c r="D4076" s="19">
        <v>44222</v>
      </c>
      <c r="E4076" s="16" t="s">
        <v>7255</v>
      </c>
      <c r="F4076" s="16">
        <v>323438358</v>
      </c>
      <c r="G4076" s="16" t="s">
        <v>7256</v>
      </c>
      <c r="H4076" s="17">
        <v>101.07</v>
      </c>
      <c r="I4076" s="102">
        <v>2</v>
      </c>
      <c r="J4076" s="121"/>
    </row>
    <row r="4077" spans="1:10" ht="13.2">
      <c r="A4077" s="16" t="s">
        <v>1963</v>
      </c>
      <c r="B4077" s="16">
        <v>22192276</v>
      </c>
      <c r="C4077" s="16">
        <v>210100022</v>
      </c>
      <c r="D4077" s="19">
        <v>44225</v>
      </c>
      <c r="E4077" s="16" t="s">
        <v>7257</v>
      </c>
      <c r="F4077" s="16">
        <v>419702</v>
      </c>
      <c r="G4077" s="16" t="s">
        <v>7258</v>
      </c>
      <c r="H4077" s="17">
        <v>300</v>
      </c>
      <c r="I4077" s="102">
        <v>2</v>
      </c>
      <c r="J4077" s="121"/>
    </row>
    <row r="4078" spans="1:10" ht="13.2">
      <c r="A4078" s="16" t="s">
        <v>1963</v>
      </c>
      <c r="B4078" s="16">
        <v>22192276</v>
      </c>
      <c r="C4078" s="16">
        <v>2021007</v>
      </c>
      <c r="D4078" s="19">
        <v>44209</v>
      </c>
      <c r="E4078" s="16" t="s">
        <v>7259</v>
      </c>
      <c r="F4078" s="16">
        <v>35906022</v>
      </c>
      <c r="G4078" s="16" t="s">
        <v>7260</v>
      </c>
      <c r="H4078" s="17">
        <f>610-571.34</f>
        <v>38.659999999999968</v>
      </c>
      <c r="I4078" s="102">
        <v>2</v>
      </c>
      <c r="J4078" s="121"/>
    </row>
    <row r="4079" spans="1:10" ht="13.2">
      <c r="A4079" s="16" t="s">
        <v>1963</v>
      </c>
      <c r="B4079" s="16">
        <v>22192276</v>
      </c>
      <c r="C4079" s="16">
        <v>2021015</v>
      </c>
      <c r="D4079" s="19">
        <v>44230</v>
      </c>
      <c r="E4079" s="16" t="s">
        <v>7259</v>
      </c>
      <c r="F4079" s="16">
        <v>35906022</v>
      </c>
      <c r="G4079" s="16" t="s">
        <v>7260</v>
      </c>
      <c r="H4079" s="17">
        <v>250</v>
      </c>
      <c r="I4079" s="102">
        <v>2</v>
      </c>
      <c r="J4079" s="121"/>
    </row>
    <row r="4080" spans="1:10" ht="13.2">
      <c r="A4080" s="16" t="s">
        <v>1963</v>
      </c>
      <c r="B4080" s="16">
        <v>22192276</v>
      </c>
      <c r="C4080" s="16">
        <v>394185</v>
      </c>
      <c r="D4080" s="19">
        <v>44245</v>
      </c>
      <c r="E4080" s="16" t="s">
        <v>7252</v>
      </c>
      <c r="F4080" s="16" t="s">
        <v>7261</v>
      </c>
      <c r="G4080" s="16" t="s">
        <v>7262</v>
      </c>
      <c r="H4080" s="17">
        <v>120</v>
      </c>
      <c r="I4080" s="102">
        <v>2</v>
      </c>
      <c r="J4080" s="121"/>
    </row>
    <row r="4081" spans="1:10" ht="13.2">
      <c r="A4081" s="16" t="s">
        <v>1963</v>
      </c>
      <c r="B4081" s="16">
        <v>22192276</v>
      </c>
      <c r="C4081" s="16">
        <v>450</v>
      </c>
      <c r="D4081" s="19">
        <v>44265</v>
      </c>
      <c r="E4081" s="16" t="s">
        <v>7252</v>
      </c>
      <c r="F4081" s="16">
        <v>36247812</v>
      </c>
      <c r="G4081" s="16" t="s">
        <v>7253</v>
      </c>
      <c r="H4081" s="17">
        <v>70</v>
      </c>
      <c r="I4081" s="102">
        <v>2</v>
      </c>
      <c r="J4081" s="121"/>
    </row>
    <row r="4082" spans="1:10" ht="20.399999999999999">
      <c r="A4082" s="16" t="s">
        <v>1963</v>
      </c>
      <c r="B4082" s="16">
        <v>22192276</v>
      </c>
      <c r="C4082" s="16" t="s">
        <v>7263</v>
      </c>
      <c r="D4082" s="19">
        <v>44299</v>
      </c>
      <c r="E4082" s="16" t="s">
        <v>7264</v>
      </c>
      <c r="F4082" s="16">
        <v>90850583372</v>
      </c>
      <c r="G4082" s="16" t="s">
        <v>7265</v>
      </c>
      <c r="H4082" s="17">
        <v>189.59</v>
      </c>
      <c r="I4082" s="102">
        <v>2</v>
      </c>
      <c r="J4082" s="121"/>
    </row>
    <row r="4083" spans="1:10" ht="13.2">
      <c r="A4083" s="16" t="s">
        <v>1963</v>
      </c>
      <c r="B4083" s="16">
        <v>22192276</v>
      </c>
      <c r="C4083" s="16" t="s">
        <v>7266</v>
      </c>
      <c r="D4083" s="19">
        <v>44309</v>
      </c>
      <c r="E4083" s="16" t="s">
        <v>7267</v>
      </c>
      <c r="F4083" s="16">
        <v>0</v>
      </c>
      <c r="G4083" s="16" t="s">
        <v>7268</v>
      </c>
      <c r="H4083" s="17"/>
      <c r="I4083" s="102">
        <v>2</v>
      </c>
      <c r="J4083" s="121"/>
    </row>
    <row r="4084" spans="1:10" ht="13.2">
      <c r="A4084" s="16" t="s">
        <v>1963</v>
      </c>
      <c r="B4084" s="16">
        <v>22192276</v>
      </c>
      <c r="C4084" s="16" t="s">
        <v>7269</v>
      </c>
      <c r="D4084" s="19">
        <v>44310</v>
      </c>
      <c r="E4084" s="16" t="s">
        <v>7267</v>
      </c>
      <c r="F4084" s="16">
        <v>0</v>
      </c>
      <c r="G4084" s="16" t="s">
        <v>7268</v>
      </c>
      <c r="H4084" s="17"/>
      <c r="I4084" s="102">
        <v>2</v>
      </c>
      <c r="J4084" s="121"/>
    </row>
    <row r="4085" spans="1:10" ht="13.2">
      <c r="A4085" s="16" t="s">
        <v>1963</v>
      </c>
      <c r="B4085" s="16">
        <v>22192276</v>
      </c>
      <c r="C4085" s="16" t="s">
        <v>7270</v>
      </c>
      <c r="D4085" s="19">
        <v>44310</v>
      </c>
      <c r="E4085" s="16" t="s">
        <v>7267</v>
      </c>
      <c r="F4085" s="16">
        <v>0</v>
      </c>
      <c r="G4085" s="16" t="s">
        <v>7268</v>
      </c>
      <c r="H4085" s="17">
        <v>11.89</v>
      </c>
      <c r="I4085" s="102">
        <v>2</v>
      </c>
      <c r="J4085" s="121"/>
    </row>
    <row r="4086" spans="1:10" ht="13.2">
      <c r="A4086" s="16" t="s">
        <v>1963</v>
      </c>
      <c r="B4086" s="16">
        <v>22192276</v>
      </c>
      <c r="C4086" s="16" t="s">
        <v>7271</v>
      </c>
      <c r="D4086" s="19">
        <v>44311</v>
      </c>
      <c r="E4086" s="16" t="s">
        <v>7267</v>
      </c>
      <c r="F4086" s="16">
        <v>0</v>
      </c>
      <c r="G4086" s="16" t="s">
        <v>7268</v>
      </c>
      <c r="H4086" s="17"/>
      <c r="I4086" s="102">
        <v>2</v>
      </c>
      <c r="J4086" s="121"/>
    </row>
    <row r="4087" spans="1:10" ht="13.2">
      <c r="A4087" s="16" t="s">
        <v>1963</v>
      </c>
      <c r="B4087" s="16">
        <v>22192276</v>
      </c>
      <c r="C4087" s="16">
        <v>195</v>
      </c>
      <c r="D4087" s="19">
        <v>44325</v>
      </c>
      <c r="E4087" s="16" t="s">
        <v>7272</v>
      </c>
      <c r="F4087" s="16">
        <v>36247812</v>
      </c>
      <c r="G4087" s="16" t="s">
        <v>7273</v>
      </c>
      <c r="H4087" s="17">
        <v>60</v>
      </c>
      <c r="I4087" s="102">
        <v>2</v>
      </c>
      <c r="J4087" s="121"/>
    </row>
    <row r="4088" spans="1:10" ht="13.2">
      <c r="A4088" s="16" t="s">
        <v>1963</v>
      </c>
      <c r="B4088" s="16">
        <v>22192276</v>
      </c>
      <c r="C4088" s="16" t="s">
        <v>7274</v>
      </c>
      <c r="D4088" s="19">
        <v>44327</v>
      </c>
      <c r="E4088" s="16" t="s">
        <v>7275</v>
      </c>
      <c r="F4088" s="16">
        <v>36740624</v>
      </c>
      <c r="G4088" s="16" t="s">
        <v>3146</v>
      </c>
      <c r="H4088" s="17">
        <v>102.6</v>
      </c>
      <c r="I4088" s="102">
        <v>2</v>
      </c>
      <c r="J4088" s="121"/>
    </row>
    <row r="4089" spans="1:10" ht="20.399999999999999">
      <c r="A4089" s="16" t="s">
        <v>1963</v>
      </c>
      <c r="B4089" s="16">
        <v>22192276</v>
      </c>
      <c r="C4089" s="16">
        <v>4400041749</v>
      </c>
      <c r="D4089" s="19">
        <v>44341</v>
      </c>
      <c r="E4089" s="16" t="s">
        <v>5813</v>
      </c>
      <c r="F4089" s="16">
        <v>35956402</v>
      </c>
      <c r="G4089" s="16" t="s">
        <v>7276</v>
      </c>
      <c r="H4089" s="17">
        <v>337.07</v>
      </c>
      <c r="I4089" s="102">
        <v>2</v>
      </c>
      <c r="J4089" s="121"/>
    </row>
    <row r="4090" spans="1:10" ht="20.399999999999999">
      <c r="A4090" s="16" t="s">
        <v>1963</v>
      </c>
      <c r="B4090" s="16">
        <v>22192276</v>
      </c>
      <c r="C4090" s="16">
        <v>4400041928</v>
      </c>
      <c r="D4090" s="19">
        <v>44341</v>
      </c>
      <c r="E4090" s="16" t="s">
        <v>7277</v>
      </c>
      <c r="F4090" s="16">
        <v>35956402</v>
      </c>
      <c r="G4090" s="16" t="s">
        <v>7276</v>
      </c>
      <c r="H4090" s="17">
        <v>234.92</v>
      </c>
      <c r="I4090" s="102">
        <v>2</v>
      </c>
      <c r="J4090" s="121"/>
    </row>
    <row r="4091" spans="1:10" ht="13.2">
      <c r="A4091" s="16" t="s">
        <v>1963</v>
      </c>
      <c r="B4091" s="16">
        <v>22192276</v>
      </c>
      <c r="C4091" s="16">
        <v>22133439</v>
      </c>
      <c r="D4091" s="19">
        <v>44404</v>
      </c>
      <c r="E4091" s="16" t="s">
        <v>4455</v>
      </c>
      <c r="F4091" s="16">
        <v>36661856</v>
      </c>
      <c r="G4091" s="16" t="s">
        <v>3974</v>
      </c>
      <c r="H4091" s="17">
        <v>11.6</v>
      </c>
      <c r="I4091" s="102">
        <v>2</v>
      </c>
      <c r="J4091" s="121"/>
    </row>
    <row r="4092" spans="1:10" ht="13.2">
      <c r="A4092" s="16" t="s">
        <v>1963</v>
      </c>
      <c r="B4092" s="16">
        <v>22192276</v>
      </c>
      <c r="C4092" s="16">
        <v>22133439</v>
      </c>
      <c r="D4092" s="19">
        <v>44404</v>
      </c>
      <c r="E4092" s="16" t="s">
        <v>4455</v>
      </c>
      <c r="F4092" s="16">
        <v>36661856</v>
      </c>
      <c r="G4092" s="16" t="s">
        <v>3974</v>
      </c>
      <c r="H4092" s="17">
        <v>23.6</v>
      </c>
      <c r="I4092" s="102">
        <v>2</v>
      </c>
      <c r="J4092" s="121"/>
    </row>
    <row r="4093" spans="1:10" ht="13.2">
      <c r="A4093" s="16" t="s">
        <v>1963</v>
      </c>
      <c r="B4093" s="16">
        <v>22192276</v>
      </c>
      <c r="C4093" s="16">
        <v>2213339</v>
      </c>
      <c r="D4093" s="19">
        <v>44404</v>
      </c>
      <c r="E4093" s="16" t="s">
        <v>4455</v>
      </c>
      <c r="F4093" s="16">
        <v>36661856</v>
      </c>
      <c r="G4093" s="16" t="s">
        <v>3974</v>
      </c>
      <c r="H4093" s="17">
        <f>25+54</f>
        <v>79</v>
      </c>
      <c r="I4093" s="102">
        <v>2</v>
      </c>
      <c r="J4093" s="121"/>
    </row>
    <row r="4094" spans="1:10" ht="13.2">
      <c r="A4094" s="16" t="s">
        <v>1963</v>
      </c>
      <c r="B4094" s="16">
        <v>22192277</v>
      </c>
      <c r="C4094" s="16">
        <v>15</v>
      </c>
      <c r="D4094" s="19">
        <v>44320</v>
      </c>
      <c r="E4094" s="16" t="s">
        <v>6350</v>
      </c>
      <c r="F4094" s="16">
        <v>32462832</v>
      </c>
      <c r="G4094" s="16" t="s">
        <v>7278</v>
      </c>
      <c r="H4094" s="17">
        <v>15</v>
      </c>
      <c r="I4094" s="102">
        <v>2</v>
      </c>
      <c r="J4094" s="121"/>
    </row>
    <row r="4095" spans="1:10" ht="13.2">
      <c r="A4095" s="16" t="s">
        <v>1963</v>
      </c>
      <c r="B4095" s="16">
        <v>22192277</v>
      </c>
      <c r="C4095" s="16">
        <v>17</v>
      </c>
      <c r="D4095" s="19">
        <v>44321</v>
      </c>
      <c r="E4095" s="16" t="s">
        <v>6350</v>
      </c>
      <c r="F4095" s="16">
        <v>32462832</v>
      </c>
      <c r="G4095" s="16" t="s">
        <v>7278</v>
      </c>
      <c r="H4095" s="17">
        <v>15</v>
      </c>
      <c r="I4095" s="102">
        <v>2</v>
      </c>
      <c r="J4095" s="121"/>
    </row>
    <row r="4096" spans="1:10" ht="13.2">
      <c r="A4096" s="16" t="s">
        <v>1963</v>
      </c>
      <c r="B4096" s="16">
        <v>22192277</v>
      </c>
      <c r="C4096" s="16">
        <v>27</v>
      </c>
      <c r="D4096" s="19">
        <v>44322</v>
      </c>
      <c r="E4096" s="16" t="s">
        <v>6350</v>
      </c>
      <c r="F4096" s="16">
        <v>32462832</v>
      </c>
      <c r="G4096" s="16" t="s">
        <v>7278</v>
      </c>
      <c r="H4096" s="17">
        <v>15</v>
      </c>
      <c r="I4096" s="102">
        <v>2</v>
      </c>
      <c r="J4096" s="121"/>
    </row>
    <row r="4097" spans="1:10" ht="13.2">
      <c r="A4097" s="16" t="s">
        <v>1963</v>
      </c>
      <c r="B4097" s="16">
        <v>22192277</v>
      </c>
      <c r="C4097" s="16">
        <v>41</v>
      </c>
      <c r="D4097" s="19">
        <v>44323</v>
      </c>
      <c r="E4097" s="16" t="s">
        <v>6350</v>
      </c>
      <c r="F4097" s="16">
        <v>32462832</v>
      </c>
      <c r="G4097" s="16" t="s">
        <v>7278</v>
      </c>
      <c r="H4097" s="17">
        <v>15</v>
      </c>
      <c r="I4097" s="102">
        <v>2</v>
      </c>
      <c r="J4097" s="121"/>
    </row>
    <row r="4098" spans="1:10" ht="13.2">
      <c r="A4098" s="16" t="s">
        <v>1963</v>
      </c>
      <c r="B4098" s="16">
        <v>22192277</v>
      </c>
      <c r="C4098" s="16">
        <v>15</v>
      </c>
      <c r="D4098" s="19">
        <v>44331</v>
      </c>
      <c r="E4098" s="16" t="s">
        <v>7279</v>
      </c>
      <c r="F4098" s="16">
        <v>17149461</v>
      </c>
      <c r="G4098" s="16" t="s">
        <v>7280</v>
      </c>
      <c r="H4098" s="17">
        <v>10</v>
      </c>
      <c r="I4098" s="102">
        <v>2</v>
      </c>
      <c r="J4098" s="121"/>
    </row>
    <row r="4099" spans="1:10" ht="13.2">
      <c r="A4099" s="16" t="s">
        <v>1963</v>
      </c>
      <c r="B4099" s="16">
        <v>22192277</v>
      </c>
      <c r="C4099" s="16">
        <v>2021052</v>
      </c>
      <c r="D4099" s="19">
        <v>44361</v>
      </c>
      <c r="E4099" s="16" t="s">
        <v>7281</v>
      </c>
      <c r="F4099" s="16">
        <v>42239192</v>
      </c>
      <c r="G4099" s="16" t="s">
        <v>7282</v>
      </c>
      <c r="H4099" s="17">
        <v>245.15</v>
      </c>
      <c r="I4099" s="102">
        <v>2</v>
      </c>
      <c r="J4099" s="121"/>
    </row>
    <row r="4100" spans="1:10" ht="13.2">
      <c r="A4100" s="16" t="s">
        <v>1963</v>
      </c>
      <c r="B4100" s="16">
        <v>22192277</v>
      </c>
      <c r="C4100" s="16">
        <v>2021051</v>
      </c>
      <c r="D4100" s="19">
        <v>44361</v>
      </c>
      <c r="E4100" s="16" t="s">
        <v>7283</v>
      </c>
      <c r="F4100" s="16">
        <v>42239192</v>
      </c>
      <c r="G4100" s="16" t="s">
        <v>7282</v>
      </c>
      <c r="H4100" s="17">
        <v>583.15</v>
      </c>
      <c r="I4100" s="102">
        <v>2</v>
      </c>
      <c r="J4100" s="121"/>
    </row>
    <row r="4101" spans="1:10" ht="13.2">
      <c r="A4101" s="16" t="s">
        <v>1963</v>
      </c>
      <c r="B4101" s="16">
        <v>22192277</v>
      </c>
      <c r="C4101" s="16">
        <v>2021101</v>
      </c>
      <c r="D4101" s="19">
        <v>44380</v>
      </c>
      <c r="E4101" s="16" t="s">
        <v>7284</v>
      </c>
      <c r="F4101" s="16">
        <v>42239192</v>
      </c>
      <c r="G4101" s="16" t="s">
        <v>7282</v>
      </c>
      <c r="H4101" s="17">
        <v>313.55</v>
      </c>
      <c r="I4101" s="102">
        <v>2</v>
      </c>
      <c r="J4101" s="121"/>
    </row>
    <row r="4102" spans="1:10" ht="13.2">
      <c r="A4102" s="16" t="s">
        <v>1963</v>
      </c>
      <c r="B4102" s="16">
        <v>22192277</v>
      </c>
      <c r="C4102" s="16">
        <v>0</v>
      </c>
      <c r="D4102" s="19">
        <v>44378</v>
      </c>
      <c r="E4102" s="16" t="s">
        <v>7285</v>
      </c>
      <c r="F4102" s="16">
        <v>36680397</v>
      </c>
      <c r="G4102" s="16" t="s">
        <v>3110</v>
      </c>
      <c r="H4102" s="17">
        <v>17</v>
      </c>
      <c r="I4102" s="102">
        <v>2</v>
      </c>
      <c r="J4102" s="121"/>
    </row>
    <row r="4103" spans="1:10" ht="13.2">
      <c r="A4103" s="16" t="s">
        <v>1963</v>
      </c>
      <c r="B4103" s="16">
        <v>22192277</v>
      </c>
      <c r="C4103" s="16">
        <v>82</v>
      </c>
      <c r="D4103" s="19">
        <v>44400</v>
      </c>
      <c r="E4103" s="16" t="s">
        <v>7286</v>
      </c>
      <c r="F4103" s="16">
        <v>17149461</v>
      </c>
      <c r="G4103" s="16" t="s">
        <v>7280</v>
      </c>
      <c r="H4103" s="17">
        <v>11</v>
      </c>
      <c r="I4103" s="102">
        <v>2</v>
      </c>
      <c r="J4103" s="121"/>
    </row>
    <row r="4104" spans="1:10" ht="13.2">
      <c r="A4104" s="16" t="s">
        <v>1963</v>
      </c>
      <c r="B4104" s="16">
        <v>22192277</v>
      </c>
      <c r="C4104" s="16">
        <v>1271</v>
      </c>
      <c r="D4104" s="19">
        <v>44408</v>
      </c>
      <c r="E4104" s="16" t="s">
        <v>7287</v>
      </c>
      <c r="F4104" s="16">
        <v>31744109</v>
      </c>
      <c r="G4104" s="16" t="s">
        <v>7288</v>
      </c>
      <c r="H4104" s="17">
        <v>17</v>
      </c>
      <c r="I4104" s="102">
        <v>2</v>
      </c>
      <c r="J4104" s="121"/>
    </row>
    <row r="4105" spans="1:10" ht="20.399999999999999">
      <c r="A4105" s="16" t="s">
        <v>1963</v>
      </c>
      <c r="B4105" s="16">
        <v>22192277</v>
      </c>
      <c r="C4105" s="16">
        <v>21129457</v>
      </c>
      <c r="D4105" s="19">
        <v>44411</v>
      </c>
      <c r="E4105" s="16" t="s">
        <v>7289</v>
      </c>
      <c r="F4105" s="16" t="s">
        <v>2577</v>
      </c>
      <c r="G4105" s="16" t="s">
        <v>2578</v>
      </c>
      <c r="H4105" s="17">
        <v>185.13</v>
      </c>
      <c r="I4105" s="102">
        <v>2</v>
      </c>
      <c r="J4105" s="121"/>
    </row>
    <row r="4106" spans="1:10" ht="20.399999999999999">
      <c r="A4106" s="16" t="s">
        <v>1963</v>
      </c>
      <c r="B4106" s="16">
        <v>22192277</v>
      </c>
      <c r="C4106" s="16">
        <v>0</v>
      </c>
      <c r="D4106" s="19">
        <v>44421</v>
      </c>
      <c r="E4106" s="16" t="s">
        <v>7290</v>
      </c>
      <c r="F4106" s="16">
        <v>14222566</v>
      </c>
      <c r="G4106" s="16" t="s">
        <v>7291</v>
      </c>
      <c r="H4106" s="17">
        <v>17</v>
      </c>
      <c r="I4106" s="102">
        <v>2</v>
      </c>
      <c r="J4106" s="121"/>
    </row>
    <row r="4107" spans="1:10" ht="13.2">
      <c r="A4107" s="16" t="s">
        <v>1963</v>
      </c>
      <c r="B4107" s="16">
        <v>22192277</v>
      </c>
      <c r="C4107" s="16">
        <v>0</v>
      </c>
      <c r="D4107" s="19">
        <v>44430</v>
      </c>
      <c r="E4107" s="16" t="s">
        <v>7292</v>
      </c>
      <c r="F4107" s="16">
        <v>0</v>
      </c>
      <c r="G4107" s="16" t="s">
        <v>7293</v>
      </c>
      <c r="H4107" s="17">
        <v>35</v>
      </c>
      <c r="I4107" s="102">
        <v>2</v>
      </c>
      <c r="J4107" s="121"/>
    </row>
    <row r="4108" spans="1:10" ht="20.399999999999999">
      <c r="A4108" s="16" t="s">
        <v>1963</v>
      </c>
      <c r="B4108" s="16">
        <v>22192277</v>
      </c>
      <c r="C4108" s="16">
        <v>0</v>
      </c>
      <c r="D4108" s="19">
        <v>44439</v>
      </c>
      <c r="E4108" s="16" t="s">
        <v>7294</v>
      </c>
      <c r="F4108" s="16">
        <v>42188245</v>
      </c>
      <c r="G4108" s="16" t="s">
        <v>7295</v>
      </c>
      <c r="H4108" s="17">
        <v>20</v>
      </c>
      <c r="I4108" s="102">
        <v>2</v>
      </c>
      <c r="J4108" s="121"/>
    </row>
    <row r="4109" spans="1:10" ht="13.2">
      <c r="A4109" s="16" t="s">
        <v>1963</v>
      </c>
      <c r="B4109" s="16">
        <v>22192277</v>
      </c>
      <c r="C4109" s="16">
        <v>2798</v>
      </c>
      <c r="D4109" s="19">
        <v>44443</v>
      </c>
      <c r="E4109" s="16" t="s">
        <v>7296</v>
      </c>
      <c r="F4109" s="16">
        <v>34075038</v>
      </c>
      <c r="G4109" s="16" t="s">
        <v>7297</v>
      </c>
      <c r="H4109" s="17">
        <v>11</v>
      </c>
      <c r="I4109" s="102">
        <v>2</v>
      </c>
      <c r="J4109" s="121"/>
    </row>
    <row r="4110" spans="1:10" ht="13.2">
      <c r="A4110" s="16" t="s">
        <v>1963</v>
      </c>
      <c r="B4110" s="16">
        <v>22192277</v>
      </c>
      <c r="C4110" s="16">
        <v>20210901</v>
      </c>
      <c r="D4110" s="19">
        <v>44456</v>
      </c>
      <c r="E4110" s="16" t="s">
        <v>7298</v>
      </c>
      <c r="F4110" s="16">
        <v>52374831</v>
      </c>
      <c r="G4110" s="16" t="s">
        <v>7299</v>
      </c>
      <c r="H4110" s="17">
        <f>540-75.97</f>
        <v>464.03</v>
      </c>
      <c r="I4110" s="102">
        <v>2</v>
      </c>
      <c r="J4110" s="121"/>
    </row>
    <row r="4111" spans="1:10" ht="13.2">
      <c r="A4111" s="16" t="s">
        <v>1963</v>
      </c>
      <c r="B4111" s="16">
        <v>22192277</v>
      </c>
      <c r="C4111" s="16">
        <v>0</v>
      </c>
      <c r="D4111" s="19">
        <v>44464</v>
      </c>
      <c r="E4111" s="16" t="s">
        <v>7300</v>
      </c>
      <c r="F4111" s="16">
        <v>36133388</v>
      </c>
      <c r="G4111" s="16" t="s">
        <v>7301</v>
      </c>
      <c r="H4111" s="17">
        <f>11-0.01</f>
        <v>10.99</v>
      </c>
      <c r="I4111" s="102">
        <v>2</v>
      </c>
      <c r="J4111" s="121"/>
    </row>
    <row r="4112" spans="1:10" ht="13.2">
      <c r="A4112" s="16" t="s">
        <v>1963</v>
      </c>
      <c r="B4112" s="16">
        <v>22192278</v>
      </c>
      <c r="C4112" s="16">
        <v>2692022556</v>
      </c>
      <c r="D4112" s="19">
        <v>44260</v>
      </c>
      <c r="E4112" s="16" t="s">
        <v>7302</v>
      </c>
      <c r="F4112" s="16">
        <v>11111111</v>
      </c>
      <c r="G4112" s="16" t="s">
        <v>2090</v>
      </c>
      <c r="H4112" s="17">
        <v>86.94</v>
      </c>
      <c r="I4112" s="102">
        <v>2</v>
      </c>
      <c r="J4112" s="121"/>
    </row>
    <row r="4113" spans="1:10" ht="13.2">
      <c r="A4113" s="16" t="s">
        <v>1963</v>
      </c>
      <c r="B4113" s="16">
        <v>22192278</v>
      </c>
      <c r="C4113" s="16">
        <v>2692022620</v>
      </c>
      <c r="D4113" s="19">
        <v>44267</v>
      </c>
      <c r="E4113" s="16" t="s">
        <v>6405</v>
      </c>
      <c r="F4113" s="16">
        <v>11111111</v>
      </c>
      <c r="G4113" s="16" t="s">
        <v>2090</v>
      </c>
      <c r="H4113" s="17">
        <v>74.739999999999995</v>
      </c>
      <c r="I4113" s="102">
        <v>2</v>
      </c>
      <c r="J4113" s="121"/>
    </row>
    <row r="4114" spans="1:10" ht="13.2">
      <c r="A4114" s="16" t="s">
        <v>1963</v>
      </c>
      <c r="B4114" s="16">
        <v>22192278</v>
      </c>
      <c r="C4114" s="16">
        <v>2692023612</v>
      </c>
      <c r="D4114" s="19">
        <v>44326</v>
      </c>
      <c r="E4114" s="16" t="s">
        <v>7303</v>
      </c>
      <c r="F4114" s="16">
        <v>11111111</v>
      </c>
      <c r="G4114" s="16" t="s">
        <v>2090</v>
      </c>
      <c r="H4114" s="17">
        <v>109.3</v>
      </c>
      <c r="I4114" s="102">
        <v>2</v>
      </c>
      <c r="J4114" s="121"/>
    </row>
    <row r="4115" spans="1:10" ht="13.2">
      <c r="A4115" s="16" t="s">
        <v>1963</v>
      </c>
      <c r="B4115" s="16">
        <v>22192278</v>
      </c>
      <c r="C4115" s="16">
        <v>21017</v>
      </c>
      <c r="D4115" s="19">
        <v>44348</v>
      </c>
      <c r="E4115" s="16" t="s">
        <v>7304</v>
      </c>
      <c r="F4115" s="16">
        <v>42027977</v>
      </c>
      <c r="G4115" s="16" t="s">
        <v>2171</v>
      </c>
      <c r="H4115" s="17">
        <v>240</v>
      </c>
      <c r="I4115" s="102">
        <v>2</v>
      </c>
      <c r="J4115" s="121"/>
    </row>
    <row r="4116" spans="1:10" ht="13.2">
      <c r="A4116" s="16" t="s">
        <v>1963</v>
      </c>
      <c r="B4116" s="16">
        <v>22192278</v>
      </c>
      <c r="C4116" s="16">
        <v>2692024047</v>
      </c>
      <c r="D4116" s="19">
        <v>44348</v>
      </c>
      <c r="E4116" s="16" t="s">
        <v>7305</v>
      </c>
      <c r="F4116" s="16">
        <v>11111111</v>
      </c>
      <c r="G4116" s="16" t="s">
        <v>2090</v>
      </c>
      <c r="H4116" s="17">
        <v>161.47999999999999</v>
      </c>
      <c r="I4116" s="102">
        <v>2</v>
      </c>
      <c r="J4116" s="121"/>
    </row>
    <row r="4117" spans="1:10" ht="13.2">
      <c r="A4117" s="16" t="s">
        <v>1963</v>
      </c>
      <c r="B4117" s="16">
        <v>22192278</v>
      </c>
      <c r="C4117" s="16">
        <v>21023</v>
      </c>
      <c r="D4117" s="19">
        <v>44389</v>
      </c>
      <c r="E4117" s="16" t="s">
        <v>7306</v>
      </c>
      <c r="F4117" s="16">
        <v>42027977</v>
      </c>
      <c r="G4117" s="16" t="s">
        <v>2171</v>
      </c>
      <c r="H4117" s="17">
        <v>335</v>
      </c>
      <c r="I4117" s="102">
        <v>2</v>
      </c>
      <c r="J4117" s="121"/>
    </row>
    <row r="4118" spans="1:10" ht="13.2">
      <c r="A4118" s="16" t="s">
        <v>1963</v>
      </c>
      <c r="B4118" s="16">
        <v>22192278</v>
      </c>
      <c r="C4118" s="16">
        <v>21035</v>
      </c>
      <c r="D4118" s="19">
        <v>44410</v>
      </c>
      <c r="E4118" s="16" t="s">
        <v>7307</v>
      </c>
      <c r="F4118" s="16">
        <v>42027977</v>
      </c>
      <c r="G4118" s="16" t="s">
        <v>2171</v>
      </c>
      <c r="H4118" s="17">
        <v>335</v>
      </c>
      <c r="I4118" s="102">
        <v>2</v>
      </c>
      <c r="J4118" s="121"/>
    </row>
    <row r="4119" spans="1:10" ht="13.2">
      <c r="A4119" s="16" t="s">
        <v>1963</v>
      </c>
      <c r="B4119" s="16">
        <v>22192278</v>
      </c>
      <c r="C4119" s="16">
        <v>21045</v>
      </c>
      <c r="D4119" s="19">
        <v>44439</v>
      </c>
      <c r="E4119" s="16" t="s">
        <v>7308</v>
      </c>
      <c r="F4119" s="16">
        <v>42027977</v>
      </c>
      <c r="G4119" s="16" t="s">
        <v>2171</v>
      </c>
      <c r="H4119" s="17">
        <v>335</v>
      </c>
      <c r="I4119" s="102">
        <v>2</v>
      </c>
      <c r="J4119" s="121"/>
    </row>
    <row r="4120" spans="1:10" ht="13.2">
      <c r="A4120" s="16" t="s">
        <v>1963</v>
      </c>
      <c r="B4120" s="16">
        <v>22192278</v>
      </c>
      <c r="C4120" s="16">
        <v>21052</v>
      </c>
      <c r="D4120" s="19">
        <v>44473</v>
      </c>
      <c r="E4120" s="16" t="s">
        <v>7309</v>
      </c>
      <c r="F4120" s="16">
        <v>42027977</v>
      </c>
      <c r="G4120" s="16" t="s">
        <v>2171</v>
      </c>
      <c r="H4120" s="17">
        <f>335-12.46</f>
        <v>322.54000000000002</v>
      </c>
      <c r="I4120" s="102">
        <v>2</v>
      </c>
      <c r="J4120" s="121"/>
    </row>
    <row r="4121" spans="1:10" ht="13.2">
      <c r="A4121" s="16" t="s">
        <v>1963</v>
      </c>
      <c r="B4121" s="16">
        <v>22192279</v>
      </c>
      <c r="C4121" s="16" t="s">
        <v>7310</v>
      </c>
      <c r="D4121" s="19">
        <v>44331</v>
      </c>
      <c r="E4121" s="16" t="s">
        <v>7243</v>
      </c>
      <c r="F4121" s="16">
        <v>18046924</v>
      </c>
      <c r="G4121" s="16" t="s">
        <v>7311</v>
      </c>
      <c r="H4121" s="17">
        <v>10</v>
      </c>
      <c r="I4121" s="102">
        <v>2</v>
      </c>
      <c r="J4121" s="121"/>
    </row>
    <row r="4122" spans="1:10" ht="13.2">
      <c r="A4122" s="16" t="s">
        <v>1963</v>
      </c>
      <c r="B4122" s="16">
        <v>22192279</v>
      </c>
      <c r="C4122" s="16">
        <v>21094379</v>
      </c>
      <c r="D4122" s="19">
        <v>44363</v>
      </c>
      <c r="E4122" s="16" t="s">
        <v>7312</v>
      </c>
      <c r="F4122" s="16">
        <v>0</v>
      </c>
      <c r="G4122" s="16" t="s">
        <v>7231</v>
      </c>
      <c r="H4122" s="17">
        <v>94</v>
      </c>
      <c r="I4122" s="102">
        <v>2</v>
      </c>
      <c r="J4122" s="121"/>
    </row>
    <row r="4123" spans="1:10" ht="13.2">
      <c r="A4123" s="16" t="s">
        <v>1963</v>
      </c>
      <c r="B4123" s="16">
        <v>22192279</v>
      </c>
      <c r="C4123" s="16">
        <v>1474</v>
      </c>
      <c r="D4123" s="19">
        <v>44390</v>
      </c>
      <c r="E4123" s="16" t="s">
        <v>7313</v>
      </c>
      <c r="F4123" s="16">
        <v>52955702</v>
      </c>
      <c r="G4123" s="16" t="s">
        <v>7314</v>
      </c>
      <c r="H4123" s="17">
        <v>44.96</v>
      </c>
      <c r="I4123" s="102">
        <v>2</v>
      </c>
      <c r="J4123" s="121"/>
    </row>
    <row r="4124" spans="1:10" ht="13.2">
      <c r="A4124" s="16" t="s">
        <v>1963</v>
      </c>
      <c r="B4124" s="16">
        <v>22192279</v>
      </c>
      <c r="C4124" s="16">
        <v>77</v>
      </c>
      <c r="D4124" s="19">
        <v>44396</v>
      </c>
      <c r="E4124" s="16" t="s">
        <v>7315</v>
      </c>
      <c r="F4124" s="16">
        <v>892386</v>
      </c>
      <c r="G4124" s="16" t="s">
        <v>2317</v>
      </c>
      <c r="H4124" s="17">
        <v>11</v>
      </c>
      <c r="I4124" s="102">
        <v>2</v>
      </c>
      <c r="J4124" s="121"/>
    </row>
    <row r="4125" spans="1:10" ht="13.2">
      <c r="A4125" s="16" t="s">
        <v>1963</v>
      </c>
      <c r="B4125" s="16">
        <v>22192279</v>
      </c>
      <c r="C4125" s="16">
        <v>89</v>
      </c>
      <c r="D4125" s="19">
        <v>44400</v>
      </c>
      <c r="E4125" s="16" t="s">
        <v>7316</v>
      </c>
      <c r="F4125" s="16">
        <v>17149461</v>
      </c>
      <c r="G4125" s="16" t="s">
        <v>5992</v>
      </c>
      <c r="H4125" s="17">
        <v>11</v>
      </c>
      <c r="I4125" s="102">
        <v>2</v>
      </c>
      <c r="J4125" s="121"/>
    </row>
    <row r="4126" spans="1:10" ht="13.2">
      <c r="A4126" s="16" t="s">
        <v>1963</v>
      </c>
      <c r="B4126" s="16">
        <v>22192279</v>
      </c>
      <c r="C4126" s="16">
        <v>1269</v>
      </c>
      <c r="D4126" s="19">
        <v>44408</v>
      </c>
      <c r="E4126" s="16" t="s">
        <v>7244</v>
      </c>
      <c r="F4126" s="16">
        <v>31744109</v>
      </c>
      <c r="G4126" s="16" t="s">
        <v>7317</v>
      </c>
      <c r="H4126" s="17">
        <v>17</v>
      </c>
      <c r="I4126" s="102">
        <v>2</v>
      </c>
      <c r="J4126" s="121"/>
    </row>
    <row r="4127" spans="1:10" ht="13.2">
      <c r="A4127" s="16" t="s">
        <v>1963</v>
      </c>
      <c r="B4127" s="16">
        <v>22192279</v>
      </c>
      <c r="C4127" s="16">
        <v>682021</v>
      </c>
      <c r="D4127" s="19">
        <v>44414</v>
      </c>
      <c r="E4127" s="16" t="s">
        <v>7318</v>
      </c>
      <c r="F4127" s="16">
        <v>30797047</v>
      </c>
      <c r="G4127" s="16" t="s">
        <v>7319</v>
      </c>
      <c r="H4127" s="17">
        <v>13</v>
      </c>
      <c r="I4127" s="102">
        <v>2</v>
      </c>
      <c r="J4127" s="121"/>
    </row>
    <row r="4128" spans="1:10" ht="20.399999999999999">
      <c r="A4128" s="16" t="s">
        <v>1963</v>
      </c>
      <c r="B4128" s="16">
        <v>22192279</v>
      </c>
      <c r="C4128" s="16">
        <v>2021080068</v>
      </c>
      <c r="D4128" s="19">
        <v>44416</v>
      </c>
      <c r="E4128" s="16" t="s">
        <v>7320</v>
      </c>
      <c r="F4128" s="16">
        <v>47621028</v>
      </c>
      <c r="G4128" s="16" t="s">
        <v>7321</v>
      </c>
      <c r="H4128" s="17">
        <v>126.66666666666667</v>
      </c>
      <c r="I4128" s="102">
        <v>2</v>
      </c>
      <c r="J4128" s="121"/>
    </row>
    <row r="4129" spans="1:10" ht="13.2">
      <c r="A4129" s="16" t="s">
        <v>1963</v>
      </c>
      <c r="B4129" s="16">
        <v>22192279</v>
      </c>
      <c r="C4129" s="16">
        <v>31</v>
      </c>
      <c r="D4129" s="19">
        <v>44417</v>
      </c>
      <c r="E4129" s="16" t="s">
        <v>7322</v>
      </c>
      <c r="F4129" s="16">
        <v>14222990</v>
      </c>
      <c r="G4129" s="16" t="s">
        <v>6559</v>
      </c>
      <c r="H4129" s="17">
        <v>13</v>
      </c>
      <c r="I4129" s="102">
        <v>2</v>
      </c>
      <c r="J4129" s="121"/>
    </row>
    <row r="4130" spans="1:10" ht="13.2">
      <c r="A4130" s="16" t="s">
        <v>1963</v>
      </c>
      <c r="B4130" s="16">
        <v>22192279</v>
      </c>
      <c r="C4130" s="16"/>
      <c r="D4130" s="19"/>
      <c r="E4130" s="16"/>
      <c r="F4130" s="16"/>
      <c r="G4130" s="16"/>
      <c r="H4130" s="17"/>
      <c r="I4130" s="102">
        <v>2</v>
      </c>
      <c r="J4130" s="121"/>
    </row>
    <row r="4131" spans="1:10" ht="13.2">
      <c r="A4131" s="16" t="s">
        <v>1963</v>
      </c>
      <c r="B4131" s="16">
        <v>22192279</v>
      </c>
      <c r="C4131" s="16"/>
      <c r="D4131" s="19"/>
      <c r="E4131" s="16"/>
      <c r="F4131" s="16"/>
      <c r="G4131" s="16"/>
      <c r="H4131" s="17"/>
      <c r="I4131" s="102">
        <v>2</v>
      </c>
      <c r="J4131" s="121"/>
    </row>
    <row r="4132" spans="1:10" ht="20.399999999999999">
      <c r="A4132" s="16" t="s">
        <v>1963</v>
      </c>
      <c r="B4132" s="16">
        <v>22192279</v>
      </c>
      <c r="C4132" s="16">
        <v>1100959969</v>
      </c>
      <c r="D4132" s="19">
        <v>44438</v>
      </c>
      <c r="E4132" s="16" t="s">
        <v>7323</v>
      </c>
      <c r="F4132" s="16" t="s">
        <v>3075</v>
      </c>
      <c r="G4132" s="16" t="s">
        <v>7324</v>
      </c>
      <c r="H4132" s="17">
        <v>173.6</v>
      </c>
      <c r="I4132" s="102">
        <v>2</v>
      </c>
      <c r="J4132" s="121"/>
    </row>
    <row r="4133" spans="1:10" ht="13.2">
      <c r="A4133" s="16" t="s">
        <v>1963</v>
      </c>
      <c r="B4133" s="16">
        <v>22192279</v>
      </c>
      <c r="C4133" s="16">
        <v>929</v>
      </c>
      <c r="D4133" s="19">
        <v>44450</v>
      </c>
      <c r="E4133" s="16" t="s">
        <v>6025</v>
      </c>
      <c r="F4133" s="16">
        <v>47909323</v>
      </c>
      <c r="G4133" s="16" t="s">
        <v>7325</v>
      </c>
      <c r="H4133" s="17">
        <v>13</v>
      </c>
      <c r="I4133" s="102">
        <v>2</v>
      </c>
      <c r="J4133" s="121"/>
    </row>
    <row r="4134" spans="1:10" ht="13.2">
      <c r="A4134" s="16" t="s">
        <v>1963</v>
      </c>
      <c r="B4134" s="16">
        <v>22192279</v>
      </c>
      <c r="C4134" s="16"/>
      <c r="D4134" s="19"/>
      <c r="E4134" s="16"/>
      <c r="F4134" s="16"/>
      <c r="G4134" s="16"/>
      <c r="H4134" s="17"/>
      <c r="I4134" s="102">
        <v>2</v>
      </c>
      <c r="J4134" s="121"/>
    </row>
    <row r="4135" spans="1:10" ht="20.399999999999999">
      <c r="A4135" s="16" t="s">
        <v>1963</v>
      </c>
      <c r="B4135" s="16">
        <v>22192279</v>
      </c>
      <c r="C4135" s="16">
        <v>141</v>
      </c>
      <c r="D4135" s="19">
        <v>44451</v>
      </c>
      <c r="E4135" s="16" t="s">
        <v>7326</v>
      </c>
      <c r="F4135" s="16">
        <v>17840775</v>
      </c>
      <c r="G4135" s="16" t="s">
        <v>7327</v>
      </c>
      <c r="H4135" s="17">
        <v>188.9</v>
      </c>
      <c r="I4135" s="102">
        <v>2</v>
      </c>
      <c r="J4135" s="121"/>
    </row>
    <row r="4136" spans="1:10" ht="20.399999999999999">
      <c r="A4136" s="16" t="s">
        <v>1963</v>
      </c>
      <c r="B4136" s="16">
        <v>22192279</v>
      </c>
      <c r="C4136" s="16">
        <v>1101067341</v>
      </c>
      <c r="D4136" s="19">
        <v>44457</v>
      </c>
      <c r="E4136" s="16" t="s">
        <v>7323</v>
      </c>
      <c r="F4136" s="16" t="s">
        <v>3075</v>
      </c>
      <c r="G4136" s="16" t="s">
        <v>7324</v>
      </c>
      <c r="H4136" s="17">
        <v>35.85</v>
      </c>
      <c r="I4136" s="102">
        <v>2</v>
      </c>
      <c r="J4136" s="121"/>
    </row>
    <row r="4137" spans="1:10" ht="13.2">
      <c r="A4137" s="16" t="s">
        <v>1963</v>
      </c>
      <c r="B4137" s="16">
        <v>22192279</v>
      </c>
      <c r="C4137" s="16">
        <v>20210968</v>
      </c>
      <c r="D4137" s="19">
        <v>44467</v>
      </c>
      <c r="E4137" s="16" t="s">
        <v>7328</v>
      </c>
      <c r="F4137" s="16">
        <v>35888521</v>
      </c>
      <c r="G4137" s="16" t="s">
        <v>2341</v>
      </c>
      <c r="H4137" s="17">
        <v>449.98</v>
      </c>
      <c r="I4137" s="102">
        <v>2</v>
      </c>
      <c r="J4137" s="121"/>
    </row>
    <row r="4138" spans="1:10" ht="13.2">
      <c r="A4138" s="16" t="s">
        <v>1963</v>
      </c>
      <c r="B4138" s="16">
        <v>22192279</v>
      </c>
      <c r="C4138" s="16">
        <v>215010004</v>
      </c>
      <c r="D4138" s="19">
        <v>44470</v>
      </c>
      <c r="E4138" s="16" t="s">
        <v>7329</v>
      </c>
      <c r="F4138" s="16">
        <v>37988948</v>
      </c>
      <c r="G4138" s="16" t="s">
        <v>7330</v>
      </c>
      <c r="H4138" s="17">
        <v>336</v>
      </c>
      <c r="I4138" s="102">
        <v>2</v>
      </c>
      <c r="J4138" s="121"/>
    </row>
    <row r="4139" spans="1:10" ht="13.2">
      <c r="A4139" s="16" t="s">
        <v>1963</v>
      </c>
      <c r="B4139" s="16">
        <v>22192279</v>
      </c>
      <c r="C4139" s="16">
        <v>21167625</v>
      </c>
      <c r="D4139" s="19">
        <v>44475</v>
      </c>
      <c r="E4139" s="16" t="s">
        <v>7323</v>
      </c>
      <c r="F4139" s="16">
        <v>0</v>
      </c>
      <c r="G4139" s="16" t="s">
        <v>7331</v>
      </c>
      <c r="H4139" s="17">
        <v>196.9</v>
      </c>
      <c r="I4139" s="102">
        <v>2</v>
      </c>
      <c r="J4139" s="121"/>
    </row>
    <row r="4140" spans="1:10" ht="20.399999999999999">
      <c r="A4140" s="16" t="s">
        <v>1963</v>
      </c>
      <c r="B4140" s="16">
        <v>22192279</v>
      </c>
      <c r="C4140" s="16" t="s">
        <v>7332</v>
      </c>
      <c r="D4140" s="19">
        <v>44476</v>
      </c>
      <c r="E4140" s="16" t="s">
        <v>7323</v>
      </c>
      <c r="F4140" s="16" t="s">
        <v>7333</v>
      </c>
      <c r="G4140" s="16" t="s">
        <v>6466</v>
      </c>
      <c r="H4140" s="17">
        <v>56.18</v>
      </c>
      <c r="I4140" s="102">
        <v>2</v>
      </c>
      <c r="J4140" s="121"/>
    </row>
    <row r="4141" spans="1:10" ht="20.399999999999999">
      <c r="A4141" s="16" t="s">
        <v>1963</v>
      </c>
      <c r="B4141" s="16">
        <v>22192279</v>
      </c>
      <c r="C4141" s="16">
        <v>1101153522</v>
      </c>
      <c r="D4141" s="19">
        <v>44480</v>
      </c>
      <c r="E4141" s="16" t="s">
        <v>7323</v>
      </c>
      <c r="F4141" s="16" t="s">
        <v>3075</v>
      </c>
      <c r="G4141" s="16" t="s">
        <v>7324</v>
      </c>
      <c r="H4141" s="17">
        <v>89.9</v>
      </c>
      <c r="I4141" s="102">
        <v>2</v>
      </c>
      <c r="J4141" s="121"/>
    </row>
    <row r="4142" spans="1:10" ht="20.399999999999999">
      <c r="A4142" s="16" t="s">
        <v>1963</v>
      </c>
      <c r="B4142" s="16">
        <v>22192279</v>
      </c>
      <c r="C4142" s="16">
        <v>1101208384</v>
      </c>
      <c r="D4142" s="19">
        <v>44494</v>
      </c>
      <c r="E4142" s="16" t="s">
        <v>7323</v>
      </c>
      <c r="F4142" s="16" t="s">
        <v>3075</v>
      </c>
      <c r="G4142" s="16" t="s">
        <v>7324</v>
      </c>
      <c r="H4142" s="17">
        <f>205.65-86.59</f>
        <v>119.06</v>
      </c>
      <c r="I4142" s="102">
        <v>2</v>
      </c>
      <c r="J4142" s="121"/>
    </row>
    <row r="4143" spans="1:10" ht="13.2">
      <c r="A4143" s="16" t="s">
        <v>1963</v>
      </c>
      <c r="B4143" s="16">
        <v>22192280</v>
      </c>
      <c r="C4143" s="16">
        <v>2011023</v>
      </c>
      <c r="D4143" s="19">
        <v>44200</v>
      </c>
      <c r="E4143" s="16" t="s">
        <v>7334</v>
      </c>
      <c r="F4143" s="16">
        <v>36680397</v>
      </c>
      <c r="G4143" s="16" t="s">
        <v>7335</v>
      </c>
      <c r="H4143" s="17">
        <f>488-400</f>
        <v>88</v>
      </c>
      <c r="I4143" s="102">
        <v>2</v>
      </c>
      <c r="J4143" s="121"/>
    </row>
    <row r="4144" spans="1:10" ht="13.2">
      <c r="A4144" s="16" t="s">
        <v>1963</v>
      </c>
      <c r="B4144" s="16">
        <v>22192280</v>
      </c>
      <c r="C4144" s="16">
        <v>2011035</v>
      </c>
      <c r="D4144" s="19">
        <v>44224</v>
      </c>
      <c r="E4144" s="16" t="s">
        <v>7336</v>
      </c>
      <c r="F4144" s="16">
        <v>36680397</v>
      </c>
      <c r="G4144" s="16" t="s">
        <v>7335</v>
      </c>
      <c r="H4144" s="17">
        <v>435.5</v>
      </c>
      <c r="I4144" s="102">
        <v>2</v>
      </c>
      <c r="J4144" s="121"/>
    </row>
    <row r="4145" spans="1:10" ht="13.2">
      <c r="A4145" s="16" t="s">
        <v>1963</v>
      </c>
      <c r="B4145" s="16">
        <v>22192280</v>
      </c>
      <c r="C4145" s="16">
        <v>2742021</v>
      </c>
      <c r="D4145" s="19">
        <v>44313</v>
      </c>
      <c r="E4145" s="16" t="s">
        <v>7337</v>
      </c>
      <c r="F4145" s="16">
        <v>0</v>
      </c>
      <c r="G4145" s="16" t="s">
        <v>7338</v>
      </c>
      <c r="H4145" s="17">
        <v>45</v>
      </c>
      <c r="I4145" s="102">
        <v>2</v>
      </c>
      <c r="J4145" s="121"/>
    </row>
    <row r="4146" spans="1:10" ht="13.2">
      <c r="A4146" s="16" t="s">
        <v>1963</v>
      </c>
      <c r="B4146" s="16">
        <v>22192280</v>
      </c>
      <c r="C4146" s="16">
        <v>62021</v>
      </c>
      <c r="D4146" s="19">
        <v>44289</v>
      </c>
      <c r="E4146" s="16" t="s">
        <v>7339</v>
      </c>
      <c r="F4146" s="16">
        <v>37988131</v>
      </c>
      <c r="G4146" s="16" t="s">
        <v>7340</v>
      </c>
      <c r="H4146" s="17">
        <v>120</v>
      </c>
      <c r="I4146" s="102">
        <v>2</v>
      </c>
      <c r="J4146" s="121"/>
    </row>
    <row r="4147" spans="1:10" ht="13.2">
      <c r="A4147" s="16" t="s">
        <v>1963</v>
      </c>
      <c r="B4147" s="16">
        <v>22192280</v>
      </c>
      <c r="C4147" s="16">
        <v>1100299890</v>
      </c>
      <c r="D4147" s="19">
        <v>44309</v>
      </c>
      <c r="E4147" s="16" t="s">
        <v>7341</v>
      </c>
      <c r="F4147" s="16">
        <v>42176719</v>
      </c>
      <c r="G4147" s="16" t="s">
        <v>3578</v>
      </c>
      <c r="H4147" s="17">
        <v>109.95</v>
      </c>
      <c r="I4147" s="102">
        <v>2</v>
      </c>
      <c r="J4147" s="121"/>
    </row>
    <row r="4148" spans="1:10" ht="13.2">
      <c r="A4148" s="16" t="s">
        <v>1963</v>
      </c>
      <c r="B4148" s="16">
        <v>22192280</v>
      </c>
      <c r="C4148" s="16">
        <v>1100357524</v>
      </c>
      <c r="D4148" s="19">
        <v>44320</v>
      </c>
      <c r="E4148" s="16" t="s">
        <v>7342</v>
      </c>
      <c r="F4148" s="16">
        <v>42176719</v>
      </c>
      <c r="G4148" s="16" t="s">
        <v>3578</v>
      </c>
      <c r="H4148" s="17">
        <v>96.8</v>
      </c>
      <c r="I4148" s="102">
        <v>2</v>
      </c>
      <c r="J4148" s="121"/>
    </row>
    <row r="4149" spans="1:10" ht="13.2">
      <c r="A4149" s="16" t="s">
        <v>1963</v>
      </c>
      <c r="B4149" s="16">
        <v>22192280</v>
      </c>
      <c r="C4149" s="16">
        <v>2104005</v>
      </c>
      <c r="D4149" s="19">
        <v>44340</v>
      </c>
      <c r="E4149" s="16" t="s">
        <v>7343</v>
      </c>
      <c r="F4149" s="16">
        <v>36680397</v>
      </c>
      <c r="G4149" s="16" t="s">
        <v>7335</v>
      </c>
      <c r="H4149" s="17">
        <f>315</f>
        <v>315</v>
      </c>
      <c r="I4149" s="102">
        <v>2</v>
      </c>
      <c r="J4149" s="121"/>
    </row>
    <row r="4150" spans="1:10" ht="13.2">
      <c r="A4150" s="16" t="s">
        <v>1963</v>
      </c>
      <c r="B4150" s="16">
        <v>22192280</v>
      </c>
      <c r="C4150" s="16">
        <v>2106010</v>
      </c>
      <c r="D4150" s="19">
        <v>44397</v>
      </c>
      <c r="E4150" s="16" t="s">
        <v>7344</v>
      </c>
      <c r="F4150" s="16">
        <v>36680397</v>
      </c>
      <c r="G4150" s="16" t="s">
        <v>7335</v>
      </c>
      <c r="H4150" s="17">
        <f>809-19.25</f>
        <v>789.75</v>
      </c>
      <c r="I4150" s="102">
        <v>2</v>
      </c>
      <c r="J4150" s="121"/>
    </row>
    <row r="4151" spans="1:10" ht="20.399999999999999">
      <c r="A4151" s="16" t="s">
        <v>1963</v>
      </c>
      <c r="B4151" s="16">
        <v>22192281</v>
      </c>
      <c r="C4151" s="16">
        <v>111111</v>
      </c>
      <c r="D4151" s="19">
        <v>44235</v>
      </c>
      <c r="E4151" s="16" t="s">
        <v>7345</v>
      </c>
      <c r="F4151" s="16">
        <v>31744109</v>
      </c>
      <c r="G4151" s="16" t="s">
        <v>7346</v>
      </c>
      <c r="H4151" s="17">
        <v>300</v>
      </c>
      <c r="I4151" s="102">
        <v>2</v>
      </c>
      <c r="J4151" s="121"/>
    </row>
    <row r="4152" spans="1:10" ht="20.399999999999999">
      <c r="A4152" s="16" t="s">
        <v>1963</v>
      </c>
      <c r="B4152" s="16">
        <v>22192281</v>
      </c>
      <c r="C4152" s="16">
        <v>109861</v>
      </c>
      <c r="D4152" s="19">
        <v>44319</v>
      </c>
      <c r="E4152" s="16" t="s">
        <v>7345</v>
      </c>
      <c r="F4152" s="16">
        <v>31744109</v>
      </c>
      <c r="G4152" s="16" t="s">
        <v>7346</v>
      </c>
      <c r="H4152" s="17">
        <v>300</v>
      </c>
      <c r="I4152" s="102">
        <v>2</v>
      </c>
      <c r="J4152" s="121"/>
    </row>
    <row r="4153" spans="1:10" ht="20.399999999999999">
      <c r="A4153" s="16" t="s">
        <v>1963</v>
      </c>
      <c r="B4153" s="16">
        <v>22192281</v>
      </c>
      <c r="C4153" s="16">
        <v>111870</v>
      </c>
      <c r="D4153" s="19">
        <v>44361</v>
      </c>
      <c r="E4153" s="16" t="s">
        <v>7345</v>
      </c>
      <c r="F4153" s="16">
        <v>31744109</v>
      </c>
      <c r="G4153" s="16" t="s">
        <v>7346</v>
      </c>
      <c r="H4153" s="17">
        <v>300</v>
      </c>
      <c r="I4153" s="102">
        <v>2</v>
      </c>
      <c r="J4153" s="121"/>
    </row>
    <row r="4154" spans="1:10" ht="20.399999999999999">
      <c r="A4154" s="16" t="s">
        <v>1963</v>
      </c>
      <c r="B4154" s="16">
        <v>22192281</v>
      </c>
      <c r="C4154" s="16">
        <v>111111</v>
      </c>
      <c r="D4154" s="19">
        <v>44259</v>
      </c>
      <c r="E4154" s="16" t="s">
        <v>7345</v>
      </c>
      <c r="F4154" s="16">
        <v>31744109</v>
      </c>
      <c r="G4154" s="16" t="s">
        <v>7346</v>
      </c>
      <c r="H4154" s="17">
        <f>600-422.1</f>
        <v>177.89999999999998</v>
      </c>
      <c r="I4154" s="102">
        <v>2</v>
      </c>
      <c r="J4154" s="121"/>
    </row>
    <row r="4155" spans="1:10" ht="20.399999999999999">
      <c r="A4155" s="16" t="s">
        <v>1963</v>
      </c>
      <c r="B4155" s="16">
        <v>22192281</v>
      </c>
      <c r="C4155" s="16">
        <v>111111</v>
      </c>
      <c r="D4155" s="19">
        <v>44326</v>
      </c>
      <c r="E4155" s="16" t="s">
        <v>7347</v>
      </c>
      <c r="F4155" s="16">
        <v>692386</v>
      </c>
      <c r="G4155" s="16" t="s">
        <v>2317</v>
      </c>
      <c r="H4155" s="17">
        <v>60</v>
      </c>
      <c r="I4155" s="102">
        <v>2</v>
      </c>
      <c r="J4155" s="121"/>
    </row>
    <row r="4156" spans="1:10" ht="20.399999999999999">
      <c r="A4156" s="16" t="s">
        <v>1963</v>
      </c>
      <c r="B4156" s="16">
        <v>22192281</v>
      </c>
      <c r="C4156" s="16">
        <v>110751</v>
      </c>
      <c r="D4156" s="19">
        <v>44338</v>
      </c>
      <c r="E4156" s="16" t="s">
        <v>7348</v>
      </c>
      <c r="F4156" s="16">
        <v>31744109</v>
      </c>
      <c r="G4156" s="16" t="s">
        <v>7346</v>
      </c>
      <c r="H4156" s="17">
        <v>10</v>
      </c>
      <c r="I4156" s="102">
        <v>2</v>
      </c>
      <c r="J4156" s="121"/>
    </row>
    <row r="4157" spans="1:10" ht="20.399999999999999">
      <c r="A4157" s="16" t="s">
        <v>1963</v>
      </c>
      <c r="B4157" s="16">
        <v>22192281</v>
      </c>
      <c r="C4157" s="16">
        <v>111111</v>
      </c>
      <c r="D4157" s="19">
        <v>44331</v>
      </c>
      <c r="E4157" s="16" t="s">
        <v>7349</v>
      </c>
      <c r="F4157" s="16">
        <v>892076</v>
      </c>
      <c r="G4157" s="16" t="s">
        <v>6018</v>
      </c>
      <c r="H4157" s="17">
        <v>10</v>
      </c>
      <c r="I4157" s="102">
        <v>2</v>
      </c>
      <c r="J4157" s="121"/>
    </row>
    <row r="4158" spans="1:10" ht="20.399999999999999">
      <c r="A4158" s="16" t="s">
        <v>1963</v>
      </c>
      <c r="B4158" s="16">
        <v>22192281</v>
      </c>
      <c r="C4158" s="16">
        <v>111111</v>
      </c>
      <c r="D4158" s="19">
        <v>44378</v>
      </c>
      <c r="E4158" s="16" t="s">
        <v>7350</v>
      </c>
      <c r="F4158" s="16">
        <v>38580397</v>
      </c>
      <c r="G4158" s="16" t="s">
        <v>4761</v>
      </c>
      <c r="H4158" s="17">
        <v>17</v>
      </c>
      <c r="I4158" s="102">
        <v>2</v>
      </c>
      <c r="J4158" s="121"/>
    </row>
    <row r="4159" spans="1:10" ht="30.6">
      <c r="A4159" s="16" t="s">
        <v>1963</v>
      </c>
      <c r="B4159" s="16">
        <v>22192281</v>
      </c>
      <c r="C4159" s="16">
        <v>111111</v>
      </c>
      <c r="D4159" s="19">
        <v>44383</v>
      </c>
      <c r="E4159" s="16" t="s">
        <v>7351</v>
      </c>
      <c r="F4159" s="16">
        <v>111111</v>
      </c>
      <c r="G4159" s="16" t="s">
        <v>7352</v>
      </c>
      <c r="H4159" s="17">
        <v>35</v>
      </c>
      <c r="I4159" s="102">
        <v>2</v>
      </c>
      <c r="J4159" s="121"/>
    </row>
    <row r="4160" spans="1:10" ht="20.399999999999999">
      <c r="A4160" s="16" t="s">
        <v>1963</v>
      </c>
      <c r="B4160" s="16">
        <v>22192281</v>
      </c>
      <c r="C4160" s="16">
        <v>111111</v>
      </c>
      <c r="D4160" s="19">
        <v>44387</v>
      </c>
      <c r="E4160" s="16" t="s">
        <v>7353</v>
      </c>
      <c r="F4160" s="16">
        <v>35571471</v>
      </c>
      <c r="G4160" s="16" t="s">
        <v>7354</v>
      </c>
      <c r="H4160" s="17">
        <v>13</v>
      </c>
      <c r="I4160" s="102">
        <v>2</v>
      </c>
      <c r="J4160" s="121"/>
    </row>
    <row r="4161" spans="1:10" ht="20.399999999999999">
      <c r="A4161" s="16" t="s">
        <v>1963</v>
      </c>
      <c r="B4161" s="16">
        <v>22192281</v>
      </c>
      <c r="C4161" s="16">
        <v>111111</v>
      </c>
      <c r="D4161" s="19">
        <v>44391</v>
      </c>
      <c r="E4161" s="16" t="s">
        <v>7355</v>
      </c>
      <c r="F4161" s="16">
        <v>42027977</v>
      </c>
      <c r="G4161" s="16" t="s">
        <v>7356</v>
      </c>
      <c r="H4161" s="17">
        <v>17</v>
      </c>
      <c r="I4161" s="102">
        <v>2</v>
      </c>
      <c r="J4161" s="121"/>
    </row>
    <row r="4162" spans="1:10" ht="30.6">
      <c r="A4162" s="16" t="s">
        <v>1963</v>
      </c>
      <c r="B4162" s="16">
        <v>22192281</v>
      </c>
      <c r="C4162" s="16">
        <v>42435</v>
      </c>
      <c r="D4162" s="19">
        <v>44390</v>
      </c>
      <c r="E4162" s="16" t="s">
        <v>7357</v>
      </c>
      <c r="F4162" s="16">
        <v>36576450</v>
      </c>
      <c r="G4162" s="16" t="s">
        <v>7358</v>
      </c>
      <c r="H4162" s="17">
        <v>314.39999999999998</v>
      </c>
      <c r="I4162" s="102">
        <v>2</v>
      </c>
      <c r="J4162" s="121"/>
    </row>
    <row r="4163" spans="1:10" ht="30.6">
      <c r="A4163" s="16" t="s">
        <v>1963</v>
      </c>
      <c r="B4163" s="16">
        <v>22192281</v>
      </c>
      <c r="C4163" s="16">
        <v>41661</v>
      </c>
      <c r="D4163" s="19">
        <v>44391</v>
      </c>
      <c r="E4163" s="16" t="s">
        <v>7359</v>
      </c>
      <c r="F4163" s="16">
        <v>35721171</v>
      </c>
      <c r="G4163" s="16" t="s">
        <v>7360</v>
      </c>
      <c r="H4163" s="17">
        <v>70.7</v>
      </c>
      <c r="I4163" s="102">
        <v>2</v>
      </c>
      <c r="J4163" s="121"/>
    </row>
    <row r="4164" spans="1:10" ht="30.6">
      <c r="A4164" s="16" t="s">
        <v>1963</v>
      </c>
      <c r="B4164" s="16">
        <v>22192281</v>
      </c>
      <c r="C4164" s="16" t="s">
        <v>7361</v>
      </c>
      <c r="D4164" s="19">
        <v>44384</v>
      </c>
      <c r="E4164" s="16" t="s">
        <v>7362</v>
      </c>
      <c r="F4164" s="16">
        <v>52883281</v>
      </c>
      <c r="G4164" s="16" t="s">
        <v>7363</v>
      </c>
      <c r="H4164" s="17">
        <v>82</v>
      </c>
      <c r="I4164" s="102">
        <v>2</v>
      </c>
      <c r="J4164" s="121"/>
    </row>
    <row r="4165" spans="1:10" ht="30.6">
      <c r="A4165" s="16" t="s">
        <v>1963</v>
      </c>
      <c r="B4165" s="16">
        <v>22192281</v>
      </c>
      <c r="C4165" s="16">
        <v>127889</v>
      </c>
      <c r="D4165" s="19">
        <v>44394</v>
      </c>
      <c r="E4165" s="16" t="s">
        <v>7364</v>
      </c>
      <c r="F4165" s="16">
        <v>36206156</v>
      </c>
      <c r="G4165" s="16" t="s">
        <v>7365</v>
      </c>
      <c r="H4165" s="17">
        <v>293</v>
      </c>
      <c r="I4165" s="102">
        <v>2</v>
      </c>
      <c r="J4165" s="121"/>
    </row>
    <row r="4166" spans="1:10" ht="13.2">
      <c r="A4166" s="16" t="s">
        <v>1963</v>
      </c>
      <c r="B4166" s="16">
        <v>22192282</v>
      </c>
      <c r="C4166" s="16">
        <v>1100058581</v>
      </c>
      <c r="D4166" s="19">
        <v>44244</v>
      </c>
      <c r="E4166" s="16" t="s">
        <v>7366</v>
      </c>
      <c r="F4166" s="16">
        <v>0</v>
      </c>
      <c r="G4166" s="16" t="s">
        <v>5217</v>
      </c>
      <c r="H4166" s="17">
        <v>294.7</v>
      </c>
      <c r="I4166" s="102">
        <v>2</v>
      </c>
      <c r="J4166" s="121"/>
    </row>
    <row r="4167" spans="1:10" ht="20.399999999999999">
      <c r="A4167" s="16" t="s">
        <v>1963</v>
      </c>
      <c r="B4167" s="16">
        <v>22192282</v>
      </c>
      <c r="C4167" s="16">
        <v>21066401</v>
      </c>
      <c r="D4167" s="19">
        <v>44306</v>
      </c>
      <c r="E4167" s="16" t="s">
        <v>7367</v>
      </c>
      <c r="F4167" s="16">
        <v>0</v>
      </c>
      <c r="G4167" s="16" t="s">
        <v>2578</v>
      </c>
      <c r="H4167" s="17">
        <v>200.7</v>
      </c>
      <c r="I4167" s="102">
        <v>2</v>
      </c>
      <c r="J4167" s="121"/>
    </row>
    <row r="4168" spans="1:10" ht="13.2">
      <c r="A4168" s="16" t="s">
        <v>1963</v>
      </c>
      <c r="B4168" s="16">
        <v>22192282</v>
      </c>
      <c r="C4168" s="16">
        <v>21025</v>
      </c>
      <c r="D4168" s="19">
        <v>44384</v>
      </c>
      <c r="E4168" s="16" t="s">
        <v>7368</v>
      </c>
      <c r="F4168" s="16">
        <v>42027977</v>
      </c>
      <c r="G4168" s="16" t="s">
        <v>2171</v>
      </c>
      <c r="H4168" s="17">
        <v>451</v>
      </c>
      <c r="I4168" s="102">
        <v>2</v>
      </c>
      <c r="J4168" s="121"/>
    </row>
    <row r="4169" spans="1:10" ht="20.399999999999999">
      <c r="A4169" s="16" t="s">
        <v>1963</v>
      </c>
      <c r="B4169" s="16">
        <v>22192282</v>
      </c>
      <c r="C4169" s="16">
        <v>1100724719</v>
      </c>
      <c r="D4169" s="19">
        <v>44385</v>
      </c>
      <c r="E4169" s="16" t="s">
        <v>7367</v>
      </c>
      <c r="F4169" s="16">
        <v>0</v>
      </c>
      <c r="G4169" s="16" t="s">
        <v>5217</v>
      </c>
      <c r="H4169" s="17">
        <v>249.86</v>
      </c>
      <c r="I4169" s="102">
        <v>2</v>
      </c>
      <c r="J4169" s="121"/>
    </row>
    <row r="4170" spans="1:10" ht="13.2">
      <c r="A4170" s="16" t="s">
        <v>1963</v>
      </c>
      <c r="B4170" s="16">
        <v>22192282</v>
      </c>
      <c r="C4170" s="16">
        <v>21033</v>
      </c>
      <c r="D4170" s="19">
        <v>44410</v>
      </c>
      <c r="E4170" s="16" t="s">
        <v>7369</v>
      </c>
      <c r="F4170" s="16">
        <v>42027977</v>
      </c>
      <c r="G4170" s="16" t="s">
        <v>2171</v>
      </c>
      <c r="H4170" s="17">
        <v>393</v>
      </c>
      <c r="I4170" s="102">
        <v>2</v>
      </c>
      <c r="J4170" s="121"/>
    </row>
    <row r="4171" spans="1:10" ht="13.2">
      <c r="A4171" s="16" t="s">
        <v>1963</v>
      </c>
      <c r="B4171" s="16">
        <v>22192282</v>
      </c>
      <c r="C4171" s="16">
        <v>21054</v>
      </c>
      <c r="D4171" s="19">
        <v>44468</v>
      </c>
      <c r="E4171" s="16" t="s">
        <v>7370</v>
      </c>
      <c r="F4171" s="16">
        <v>42027977</v>
      </c>
      <c r="G4171" s="16" t="s">
        <v>2171</v>
      </c>
      <c r="H4171" s="17">
        <f>436-25.26</f>
        <v>410.74</v>
      </c>
      <c r="I4171" s="102">
        <v>2</v>
      </c>
      <c r="J4171" s="121"/>
    </row>
    <row r="4172" spans="1:10" ht="20.399999999999999">
      <c r="A4172" s="16" t="s">
        <v>1963</v>
      </c>
      <c r="B4172" s="16">
        <v>22192283</v>
      </c>
      <c r="C4172" s="16">
        <v>20200259</v>
      </c>
      <c r="D4172" s="19">
        <v>44200</v>
      </c>
      <c r="E4172" s="16" t="s">
        <v>7371</v>
      </c>
      <c r="F4172" s="16">
        <v>51086204</v>
      </c>
      <c r="G4172" s="16" t="s">
        <v>3495</v>
      </c>
      <c r="H4172" s="17">
        <v>753</v>
      </c>
      <c r="I4172" s="102">
        <v>2</v>
      </c>
      <c r="J4172" s="121"/>
    </row>
    <row r="4173" spans="1:10" ht="13.2">
      <c r="A4173" s="16" t="s">
        <v>1963</v>
      </c>
      <c r="B4173" s="16">
        <v>22192283</v>
      </c>
      <c r="C4173" s="16">
        <v>2186100597</v>
      </c>
      <c r="D4173" s="19">
        <v>44233</v>
      </c>
      <c r="E4173" s="16" t="s">
        <v>7372</v>
      </c>
      <c r="F4173" s="16">
        <v>24759970</v>
      </c>
      <c r="G4173" s="16" t="s">
        <v>7373</v>
      </c>
      <c r="H4173" s="17">
        <v>160.34</v>
      </c>
      <c r="I4173" s="102">
        <v>2</v>
      </c>
      <c r="J4173" s="121"/>
    </row>
    <row r="4174" spans="1:10" ht="13.2">
      <c r="A4174" s="16" t="s">
        <v>1963</v>
      </c>
      <c r="B4174" s="16">
        <v>22192283</v>
      </c>
      <c r="C4174" s="16">
        <v>21044</v>
      </c>
      <c r="D4174" s="19">
        <v>44235</v>
      </c>
      <c r="E4174" s="16" t="s">
        <v>7374</v>
      </c>
      <c r="F4174" s="16">
        <v>35968591</v>
      </c>
      <c r="G4174" s="16" t="s">
        <v>7375</v>
      </c>
      <c r="H4174" s="17">
        <v>77.8</v>
      </c>
      <c r="I4174" s="102">
        <v>2</v>
      </c>
      <c r="J4174" s="121"/>
    </row>
    <row r="4175" spans="1:10" ht="20.399999999999999">
      <c r="A4175" s="16" t="s">
        <v>1963</v>
      </c>
      <c r="B4175" s="16">
        <v>22192283</v>
      </c>
      <c r="C4175" s="16">
        <v>4626</v>
      </c>
      <c r="D4175" s="19">
        <v>44331</v>
      </c>
      <c r="E4175" s="16" t="s">
        <v>7376</v>
      </c>
      <c r="F4175" s="16">
        <v>17840775</v>
      </c>
      <c r="G4175" s="16" t="s">
        <v>7377</v>
      </c>
      <c r="H4175" s="17">
        <v>75</v>
      </c>
      <c r="I4175" s="102">
        <v>2</v>
      </c>
      <c r="J4175" s="121"/>
    </row>
    <row r="4176" spans="1:10" ht="13.2">
      <c r="A4176" s="16" t="s">
        <v>1963</v>
      </c>
      <c r="B4176" s="16">
        <v>22192283</v>
      </c>
      <c r="C4176" s="16">
        <v>122102526</v>
      </c>
      <c r="D4176" s="19">
        <v>44337</v>
      </c>
      <c r="E4176" s="16" t="s">
        <v>7372</v>
      </c>
      <c r="F4176" s="16">
        <v>29263671</v>
      </c>
      <c r="G4176" s="16" t="s">
        <v>7378</v>
      </c>
      <c r="H4176" s="17">
        <f>267-201.58</f>
        <v>65.419999999999987</v>
      </c>
      <c r="I4176" s="102">
        <v>2</v>
      </c>
      <c r="J4176" s="121"/>
    </row>
    <row r="4177" spans="1:10" ht="13.2">
      <c r="A4177" s="16" t="s">
        <v>1963</v>
      </c>
      <c r="B4177" s="16">
        <v>22192283</v>
      </c>
      <c r="C4177" s="16">
        <v>222116203</v>
      </c>
      <c r="D4177" s="19">
        <v>44364</v>
      </c>
      <c r="E4177" s="16" t="s">
        <v>7374</v>
      </c>
      <c r="F4177" s="16">
        <v>47910127</v>
      </c>
      <c r="G4177" s="16" t="s">
        <v>7379</v>
      </c>
      <c r="H4177" s="17">
        <v>64.52</v>
      </c>
      <c r="I4177" s="102">
        <v>2</v>
      </c>
      <c r="J4177" s="121"/>
    </row>
    <row r="4178" spans="1:10" ht="13.2">
      <c r="A4178" s="16" t="s">
        <v>1963</v>
      </c>
      <c r="B4178" s="16">
        <v>22192283</v>
      </c>
      <c r="C4178" s="16" t="s">
        <v>7380</v>
      </c>
      <c r="D4178" s="19">
        <v>44323</v>
      </c>
      <c r="E4178" s="16" t="s">
        <v>7381</v>
      </c>
      <c r="F4178" s="16">
        <v>36247812</v>
      </c>
      <c r="G4178" s="16" t="s">
        <v>7382</v>
      </c>
      <c r="H4178" s="17">
        <v>120</v>
      </c>
      <c r="I4178" s="102">
        <v>2</v>
      </c>
      <c r="J4178" s="121"/>
    </row>
    <row r="4179" spans="1:10" ht="13.2">
      <c r="A4179" s="16" t="s">
        <v>1963</v>
      </c>
      <c r="B4179" s="16">
        <v>22192283</v>
      </c>
      <c r="C4179" s="16" t="s">
        <v>7383</v>
      </c>
      <c r="D4179" s="19">
        <v>44338</v>
      </c>
      <c r="E4179" s="16" t="s">
        <v>7384</v>
      </c>
      <c r="F4179" s="16">
        <v>442273757</v>
      </c>
      <c r="G4179" s="16" t="s">
        <v>7385</v>
      </c>
      <c r="H4179" s="17">
        <v>10</v>
      </c>
      <c r="I4179" s="102">
        <v>2</v>
      </c>
      <c r="J4179" s="121"/>
    </row>
    <row r="4180" spans="1:10" ht="20.399999999999999">
      <c r="A4180" s="16" t="s">
        <v>1963</v>
      </c>
      <c r="B4180" s="16">
        <v>22192283</v>
      </c>
      <c r="C4180" s="16" t="s">
        <v>7386</v>
      </c>
      <c r="D4180" s="19">
        <v>44317</v>
      </c>
      <c r="E4180" s="16" t="s">
        <v>7387</v>
      </c>
      <c r="F4180" s="16" t="s">
        <v>7388</v>
      </c>
      <c r="G4180" s="16" t="s">
        <v>7389</v>
      </c>
      <c r="H4180" s="17">
        <v>45</v>
      </c>
      <c r="I4180" s="102">
        <v>2</v>
      </c>
      <c r="J4180" s="121"/>
    </row>
    <row r="4181" spans="1:10" ht="13.2">
      <c r="A4181" s="16" t="s">
        <v>1963</v>
      </c>
      <c r="B4181" s="16">
        <v>22192283</v>
      </c>
      <c r="C4181" s="16">
        <v>8</v>
      </c>
      <c r="D4181" s="19">
        <v>44354</v>
      </c>
      <c r="E4181" s="16" t="s">
        <v>7390</v>
      </c>
      <c r="F4181" s="16" t="s">
        <v>7391</v>
      </c>
      <c r="G4181" s="16" t="s">
        <v>7392</v>
      </c>
      <c r="H4181" s="17">
        <v>45</v>
      </c>
      <c r="I4181" s="102">
        <v>2</v>
      </c>
      <c r="J4181" s="121"/>
    </row>
    <row r="4182" spans="1:10" ht="13.2">
      <c r="A4182" s="16" t="s">
        <v>1963</v>
      </c>
      <c r="B4182" s="16">
        <v>22192283</v>
      </c>
      <c r="C4182" s="16" t="s">
        <v>7393</v>
      </c>
      <c r="D4182" s="19">
        <v>44367</v>
      </c>
      <c r="E4182" s="16" t="s">
        <v>7394</v>
      </c>
      <c r="F4182" s="16">
        <v>70123413</v>
      </c>
      <c r="G4182" s="16" t="s">
        <v>7395</v>
      </c>
      <c r="H4182" s="17">
        <v>45</v>
      </c>
      <c r="I4182" s="102">
        <v>2</v>
      </c>
      <c r="J4182" s="121"/>
    </row>
    <row r="4183" spans="1:10" ht="20.399999999999999">
      <c r="A4183" s="16" t="s">
        <v>1963</v>
      </c>
      <c r="B4183" s="16">
        <v>22192283</v>
      </c>
      <c r="C4183" s="16">
        <v>8564440</v>
      </c>
      <c r="D4183" s="19">
        <v>44367</v>
      </c>
      <c r="E4183" s="16" t="s">
        <v>7396</v>
      </c>
      <c r="F4183" s="16">
        <v>62955519</v>
      </c>
      <c r="G4183" s="16" t="s">
        <v>7397</v>
      </c>
      <c r="H4183" s="17">
        <v>140</v>
      </c>
      <c r="I4183" s="102">
        <v>2</v>
      </c>
      <c r="J4183" s="121"/>
    </row>
    <row r="4184" spans="1:10" ht="20.399999999999999">
      <c r="A4184" s="16" t="s">
        <v>1963</v>
      </c>
      <c r="B4184" s="16">
        <v>22192283</v>
      </c>
      <c r="C4184" s="16">
        <v>8564225</v>
      </c>
      <c r="D4184" s="19">
        <v>44369</v>
      </c>
      <c r="E4184" s="16" t="s">
        <v>7398</v>
      </c>
      <c r="F4184" s="16">
        <v>62955519</v>
      </c>
      <c r="G4184" s="16" t="s">
        <v>7397</v>
      </c>
      <c r="H4184" s="17">
        <v>70</v>
      </c>
      <c r="I4184" s="102">
        <v>2</v>
      </c>
      <c r="J4184" s="121"/>
    </row>
    <row r="4185" spans="1:10" ht="20.399999999999999">
      <c r="A4185" s="16" t="s">
        <v>1963</v>
      </c>
      <c r="B4185" s="16">
        <v>22192283</v>
      </c>
      <c r="C4185" s="16">
        <v>8564227</v>
      </c>
      <c r="D4185" s="19">
        <v>44371</v>
      </c>
      <c r="E4185" s="16" t="s">
        <v>7399</v>
      </c>
      <c r="F4185" s="16">
        <v>62955519</v>
      </c>
      <c r="G4185" s="16" t="s">
        <v>7397</v>
      </c>
      <c r="H4185" s="17">
        <v>70</v>
      </c>
      <c r="I4185" s="102">
        <v>2</v>
      </c>
      <c r="J4185" s="121"/>
    </row>
    <row r="4186" spans="1:10" ht="13.2">
      <c r="A4186" s="16" t="s">
        <v>1963</v>
      </c>
      <c r="B4186" s="16">
        <v>22192283</v>
      </c>
      <c r="C4186" s="16" t="s">
        <v>7400</v>
      </c>
      <c r="D4186" s="19">
        <v>44396</v>
      </c>
      <c r="E4186" s="16" t="s">
        <v>7401</v>
      </c>
      <c r="F4186" s="16">
        <v>70123413</v>
      </c>
      <c r="G4186" s="16" t="s">
        <v>7402</v>
      </c>
      <c r="H4186" s="17">
        <v>45</v>
      </c>
      <c r="I4186" s="102">
        <v>2</v>
      </c>
      <c r="J4186" s="121"/>
    </row>
    <row r="4187" spans="1:10" ht="20.399999999999999">
      <c r="A4187" s="16" t="s">
        <v>1963</v>
      </c>
      <c r="B4187" s="16">
        <v>22192283</v>
      </c>
      <c r="C4187" s="16">
        <v>239</v>
      </c>
      <c r="D4187" s="19">
        <v>44398</v>
      </c>
      <c r="E4187" s="16" t="s">
        <v>7403</v>
      </c>
      <c r="F4187" s="16" t="s">
        <v>7404</v>
      </c>
      <c r="G4187" s="16" t="s">
        <v>7405</v>
      </c>
      <c r="H4187" s="17">
        <f>280.5-201.58</f>
        <v>78.919999999999987</v>
      </c>
      <c r="I4187" s="102">
        <v>2</v>
      </c>
      <c r="J4187" s="121"/>
    </row>
    <row r="4188" spans="1:10" ht="20.399999999999999">
      <c r="A4188" s="16" t="s">
        <v>1963</v>
      </c>
      <c r="B4188" s="16">
        <v>22192283</v>
      </c>
      <c r="C4188" s="16">
        <v>17191</v>
      </c>
      <c r="D4188" s="19">
        <v>44399</v>
      </c>
      <c r="E4188" s="16" t="s">
        <v>7406</v>
      </c>
      <c r="F4188" s="16" t="s">
        <v>7407</v>
      </c>
      <c r="G4188" s="16" t="s">
        <v>7408</v>
      </c>
      <c r="H4188" s="17">
        <v>125</v>
      </c>
      <c r="I4188" s="102">
        <v>2</v>
      </c>
      <c r="J4188" s="121"/>
    </row>
    <row r="4189" spans="1:10" ht="13.2">
      <c r="A4189" s="16" t="s">
        <v>1963</v>
      </c>
      <c r="B4189" s="16">
        <v>22192283</v>
      </c>
      <c r="C4189" s="16">
        <v>490</v>
      </c>
      <c r="D4189" s="19">
        <v>44383</v>
      </c>
      <c r="E4189" s="16" t="s">
        <v>7409</v>
      </c>
      <c r="F4189" s="16">
        <v>48223701</v>
      </c>
      <c r="G4189" s="16" t="s">
        <v>7410</v>
      </c>
      <c r="H4189" s="17">
        <v>10</v>
      </c>
      <c r="I4189" s="102">
        <v>2</v>
      </c>
      <c r="J4189" s="121"/>
    </row>
    <row r="4190" spans="1:10" ht="20.399999999999999">
      <c r="A4190" s="16" t="s">
        <v>1963</v>
      </c>
      <c r="B4190" s="16">
        <v>22192284</v>
      </c>
      <c r="C4190" s="16" t="s">
        <v>7411</v>
      </c>
      <c r="D4190" s="19">
        <v>44280</v>
      </c>
      <c r="E4190" s="16" t="s">
        <v>7412</v>
      </c>
      <c r="F4190" s="16">
        <v>56994999963</v>
      </c>
      <c r="G4190" s="16" t="s">
        <v>7413</v>
      </c>
      <c r="H4190" s="17">
        <f>1620.08-422.67</f>
        <v>1197.4099999999999</v>
      </c>
      <c r="I4190" s="102">
        <v>2</v>
      </c>
      <c r="J4190" s="121"/>
    </row>
    <row r="4191" spans="1:10" ht="13.2">
      <c r="A4191" s="16" t="s">
        <v>1963</v>
      </c>
      <c r="B4191" s="16">
        <v>22192284</v>
      </c>
      <c r="C4191" s="16" t="s">
        <v>7414</v>
      </c>
      <c r="D4191" s="19">
        <v>44424</v>
      </c>
      <c r="E4191" s="16" t="s">
        <v>7415</v>
      </c>
      <c r="F4191" s="16">
        <v>14419963</v>
      </c>
      <c r="G4191" s="16" t="s">
        <v>4457</v>
      </c>
      <c r="H4191" s="17">
        <v>207.8</v>
      </c>
      <c r="I4191" s="102">
        <v>2</v>
      </c>
      <c r="J4191" s="121"/>
    </row>
    <row r="4192" spans="1:10" ht="13.2">
      <c r="A4192" s="16" t="s">
        <v>1963</v>
      </c>
      <c r="B4192" s="16">
        <v>22192284</v>
      </c>
      <c r="C4192" s="16">
        <v>72418064</v>
      </c>
      <c r="D4192" s="19">
        <v>44389</v>
      </c>
      <c r="E4192" s="16" t="s">
        <v>7416</v>
      </c>
      <c r="F4192" s="16">
        <v>0</v>
      </c>
      <c r="G4192" s="16" t="s">
        <v>3578</v>
      </c>
      <c r="H4192" s="17">
        <v>102.85</v>
      </c>
      <c r="I4192" s="102">
        <v>2</v>
      </c>
      <c r="J4192" s="121"/>
    </row>
    <row r="4193" spans="1:10" ht="13.2">
      <c r="A4193" s="16" t="s">
        <v>1963</v>
      </c>
      <c r="B4193" s="16">
        <v>22192284</v>
      </c>
      <c r="C4193" s="16">
        <v>2695032421</v>
      </c>
      <c r="D4193" s="19">
        <v>44454</v>
      </c>
      <c r="E4193" s="16" t="s">
        <v>7417</v>
      </c>
      <c r="F4193" s="16">
        <v>35880899</v>
      </c>
      <c r="G4193" s="16" t="s">
        <v>4642</v>
      </c>
      <c r="H4193" s="17">
        <v>174.5</v>
      </c>
      <c r="I4193" s="102">
        <v>2</v>
      </c>
      <c r="J4193" s="121"/>
    </row>
    <row r="4194" spans="1:10" ht="13.2">
      <c r="A4194" s="16" t="s">
        <v>1963</v>
      </c>
      <c r="B4194" s="16">
        <v>22192284</v>
      </c>
      <c r="C4194" s="16">
        <v>21126028</v>
      </c>
      <c r="D4194" s="19">
        <v>44404</v>
      </c>
      <c r="E4194" s="16" t="s">
        <v>5816</v>
      </c>
      <c r="F4194" s="16">
        <v>0</v>
      </c>
      <c r="G4194" s="16" t="s">
        <v>7009</v>
      </c>
      <c r="H4194" s="17">
        <v>139.6</v>
      </c>
      <c r="I4194" s="102">
        <v>2</v>
      </c>
      <c r="J4194" s="121"/>
    </row>
    <row r="4195" spans="1:10" ht="13.2">
      <c r="A4195" s="16" t="s">
        <v>1963</v>
      </c>
      <c r="B4195" s="16">
        <v>22192284</v>
      </c>
      <c r="C4195" s="16" t="s">
        <v>7418</v>
      </c>
      <c r="D4195" s="19">
        <v>44437</v>
      </c>
      <c r="E4195" s="16" t="s">
        <v>7419</v>
      </c>
      <c r="F4195" s="16">
        <v>9827384</v>
      </c>
      <c r="G4195" s="16" t="s">
        <v>7420</v>
      </c>
      <c r="H4195" s="17">
        <v>177.84</v>
      </c>
      <c r="I4195" s="102">
        <v>2</v>
      </c>
      <c r="J4195" s="121"/>
    </row>
    <row r="4196" spans="1:10" ht="13.2">
      <c r="A4196" s="16" t="s">
        <v>1963</v>
      </c>
      <c r="B4196" s="16">
        <v>22192285</v>
      </c>
      <c r="C4196" s="16" t="s">
        <v>7142</v>
      </c>
      <c r="D4196" s="19">
        <v>44200</v>
      </c>
      <c r="E4196" s="16" t="s">
        <v>1987</v>
      </c>
      <c r="F4196" s="16">
        <v>75957736</v>
      </c>
      <c r="G4196" s="16" t="s">
        <v>5003</v>
      </c>
      <c r="H4196" s="17">
        <v>400</v>
      </c>
      <c r="I4196" s="102">
        <v>2</v>
      </c>
      <c r="J4196" s="121"/>
    </row>
    <row r="4197" spans="1:10">
      <c r="A4197" s="16" t="s">
        <v>1963</v>
      </c>
      <c r="B4197" s="16">
        <v>22192285</v>
      </c>
      <c r="C4197" s="16" t="s">
        <v>7143</v>
      </c>
      <c r="D4197" s="19">
        <v>44225</v>
      </c>
      <c r="E4197" s="16" t="s">
        <v>1994</v>
      </c>
      <c r="F4197" s="16">
        <v>75957736</v>
      </c>
      <c r="G4197" s="16" t="s">
        <v>5003</v>
      </c>
      <c r="H4197" s="17">
        <v>400</v>
      </c>
      <c r="I4197" s="102">
        <v>2</v>
      </c>
    </row>
    <row r="4198" spans="1:10">
      <c r="A4198" s="16" t="s">
        <v>1963</v>
      </c>
      <c r="B4198" s="16">
        <v>22192285</v>
      </c>
      <c r="C4198" s="16">
        <v>202102</v>
      </c>
      <c r="D4198" s="19">
        <v>44284</v>
      </c>
      <c r="E4198" s="16" t="s">
        <v>5004</v>
      </c>
      <c r="F4198" s="16">
        <v>75957736</v>
      </c>
      <c r="G4198" s="16" t="s">
        <v>5003</v>
      </c>
      <c r="H4198" s="17">
        <v>500</v>
      </c>
      <c r="I4198" s="102">
        <v>2</v>
      </c>
    </row>
    <row r="4199" spans="1:10">
      <c r="A4199" s="16" t="s">
        <v>1963</v>
      </c>
      <c r="B4199" s="16">
        <v>22192285</v>
      </c>
      <c r="C4199" s="16">
        <v>202103</v>
      </c>
      <c r="D4199" s="19">
        <v>44313</v>
      </c>
      <c r="E4199" s="16" t="s">
        <v>5005</v>
      </c>
      <c r="F4199" s="16">
        <v>75957736</v>
      </c>
      <c r="G4199" s="16" t="s">
        <v>5003</v>
      </c>
      <c r="H4199" s="17">
        <v>200</v>
      </c>
      <c r="I4199" s="102">
        <v>2</v>
      </c>
    </row>
    <row r="4200" spans="1:10">
      <c r="A4200" s="16" t="s">
        <v>1963</v>
      </c>
      <c r="B4200" s="16">
        <v>22192285</v>
      </c>
      <c r="C4200" s="16">
        <v>202106</v>
      </c>
      <c r="D4200" s="19">
        <v>44342</v>
      </c>
      <c r="E4200" s="16" t="s">
        <v>4671</v>
      </c>
      <c r="F4200" s="16">
        <v>75957736</v>
      </c>
      <c r="G4200" s="16" t="s">
        <v>5003</v>
      </c>
      <c r="H4200" s="17">
        <v>200</v>
      </c>
      <c r="I4200" s="102">
        <v>2</v>
      </c>
    </row>
    <row r="4201" spans="1:10">
      <c r="A4201" s="16" t="s">
        <v>1963</v>
      </c>
      <c r="B4201" s="16">
        <v>22192285</v>
      </c>
      <c r="C4201" s="16">
        <v>202108</v>
      </c>
      <c r="D4201" s="19">
        <v>44405</v>
      </c>
      <c r="E4201" s="16" t="s">
        <v>4699</v>
      </c>
      <c r="F4201" s="16">
        <v>75957736</v>
      </c>
      <c r="G4201" s="16" t="s">
        <v>5003</v>
      </c>
      <c r="H4201" s="17">
        <v>200</v>
      </c>
      <c r="I4201" s="102">
        <v>2</v>
      </c>
    </row>
    <row r="4202" spans="1:10">
      <c r="A4202" s="16" t="s">
        <v>1963</v>
      </c>
      <c r="B4202" s="16">
        <v>22192285</v>
      </c>
      <c r="C4202" s="16">
        <v>721</v>
      </c>
      <c r="D4202" s="19">
        <v>44439</v>
      </c>
      <c r="E4202" s="16" t="s">
        <v>4700</v>
      </c>
      <c r="F4202" s="16">
        <v>225053</v>
      </c>
      <c r="G4202" s="16" t="s">
        <v>4672</v>
      </c>
      <c r="H4202" s="17">
        <f>200-100</f>
        <v>100</v>
      </c>
      <c r="I4202" s="102">
        <v>2</v>
      </c>
    </row>
    <row r="4203" spans="1:10">
      <c r="A4203" s="16" t="s">
        <v>1963</v>
      </c>
      <c r="B4203" s="16">
        <v>22192286</v>
      </c>
      <c r="C4203" s="16">
        <v>212020</v>
      </c>
      <c r="D4203" s="19">
        <v>44228</v>
      </c>
      <c r="E4203" s="16" t="s">
        <v>7421</v>
      </c>
      <c r="F4203" s="16">
        <v>40702499</v>
      </c>
      <c r="G4203" s="16" t="s">
        <v>1934</v>
      </c>
      <c r="H4203" s="17">
        <v>600</v>
      </c>
      <c r="I4203" s="102">
        <v>2</v>
      </c>
    </row>
    <row r="4204" spans="1:10">
      <c r="A4204" s="16" t="s">
        <v>1963</v>
      </c>
      <c r="B4204" s="16">
        <v>22192286</v>
      </c>
      <c r="C4204" s="16">
        <v>2021001</v>
      </c>
      <c r="D4204" s="19">
        <v>44358</v>
      </c>
      <c r="E4204" s="16" t="s">
        <v>5540</v>
      </c>
      <c r="F4204" s="16">
        <v>32074549</v>
      </c>
      <c r="G4204" s="16" t="s">
        <v>1931</v>
      </c>
      <c r="H4204" s="17">
        <v>400</v>
      </c>
      <c r="I4204" s="102">
        <v>2</v>
      </c>
    </row>
    <row r="4205" spans="1:10">
      <c r="A4205" s="16" t="s">
        <v>1963</v>
      </c>
      <c r="B4205" s="16">
        <v>22192286</v>
      </c>
      <c r="C4205" s="16">
        <v>2021002</v>
      </c>
      <c r="D4205" s="19">
        <v>44404</v>
      </c>
      <c r="E4205" s="16" t="s">
        <v>5541</v>
      </c>
      <c r="F4205" s="16">
        <v>32074549</v>
      </c>
      <c r="G4205" s="16" t="s">
        <v>1931</v>
      </c>
      <c r="H4205" s="17">
        <v>500</v>
      </c>
      <c r="I4205" s="102">
        <v>2</v>
      </c>
    </row>
    <row r="4206" spans="1:10">
      <c r="A4206" s="16" t="s">
        <v>1963</v>
      </c>
      <c r="B4206" s="16">
        <v>22192286</v>
      </c>
      <c r="C4206" s="16">
        <v>2021003</v>
      </c>
      <c r="D4206" s="19">
        <v>44419</v>
      </c>
      <c r="E4206" s="16" t="s">
        <v>5542</v>
      </c>
      <c r="F4206" s="16">
        <v>32074549</v>
      </c>
      <c r="G4206" s="16" t="s">
        <v>1931</v>
      </c>
      <c r="H4206" s="17">
        <v>500</v>
      </c>
      <c r="I4206" s="102">
        <v>2</v>
      </c>
    </row>
    <row r="4207" spans="1:10">
      <c r="A4207" s="16" t="s">
        <v>1963</v>
      </c>
      <c r="B4207" s="16">
        <v>22192287</v>
      </c>
      <c r="C4207" s="16">
        <v>1210013</v>
      </c>
      <c r="D4207" s="19">
        <v>44222</v>
      </c>
      <c r="E4207" s="16" t="s">
        <v>7422</v>
      </c>
      <c r="F4207" s="16">
        <v>47008946</v>
      </c>
      <c r="G4207" s="16" t="s">
        <v>5413</v>
      </c>
      <c r="H4207" s="17">
        <v>503.5</v>
      </c>
      <c r="I4207" s="102">
        <v>2</v>
      </c>
    </row>
    <row r="4208" spans="1:10">
      <c r="A4208" s="16" t="s">
        <v>1963</v>
      </c>
      <c r="B4208" s="16">
        <v>22192287</v>
      </c>
      <c r="C4208" s="16">
        <v>22043691</v>
      </c>
      <c r="D4208" s="19">
        <v>44218</v>
      </c>
      <c r="E4208" s="16" t="s">
        <v>7422</v>
      </c>
      <c r="F4208" s="16">
        <v>36661856</v>
      </c>
      <c r="G4208" s="16" t="s">
        <v>3974</v>
      </c>
      <c r="H4208" s="17">
        <v>46.19</v>
      </c>
      <c r="I4208" s="102">
        <v>2</v>
      </c>
    </row>
    <row r="4209" spans="1:9">
      <c r="A4209" s="16" t="s">
        <v>1963</v>
      </c>
      <c r="B4209" s="16">
        <v>22192287</v>
      </c>
      <c r="C4209" s="16">
        <v>1210054</v>
      </c>
      <c r="D4209" s="19">
        <v>44292</v>
      </c>
      <c r="E4209" s="16" t="s">
        <v>7423</v>
      </c>
      <c r="F4209" s="16">
        <v>47008946</v>
      </c>
      <c r="G4209" s="16" t="s">
        <v>5413</v>
      </c>
      <c r="H4209" s="17">
        <v>94.5</v>
      </c>
      <c r="I4209" s="102">
        <v>2</v>
      </c>
    </row>
    <row r="4210" spans="1:9">
      <c r="A4210" s="16" t="s">
        <v>1963</v>
      </c>
      <c r="B4210" s="16">
        <v>22192287</v>
      </c>
      <c r="C4210" s="16">
        <v>22092230</v>
      </c>
      <c r="D4210" s="19">
        <v>44284</v>
      </c>
      <c r="E4210" s="16" t="s">
        <v>7424</v>
      </c>
      <c r="F4210" s="16">
        <v>36661856</v>
      </c>
      <c r="G4210" s="16" t="s">
        <v>3974</v>
      </c>
      <c r="H4210" s="17">
        <v>63.6</v>
      </c>
      <c r="I4210" s="102">
        <v>2</v>
      </c>
    </row>
    <row r="4211" spans="1:9">
      <c r="A4211" s="16" t="s">
        <v>1963</v>
      </c>
      <c r="B4211" s="16">
        <v>22192287</v>
      </c>
      <c r="C4211" s="16">
        <v>22052047</v>
      </c>
      <c r="D4211" s="19">
        <v>44235</v>
      </c>
      <c r="E4211" s="16" t="s">
        <v>7425</v>
      </c>
      <c r="F4211" s="16">
        <v>36661856</v>
      </c>
      <c r="G4211" s="16" t="s">
        <v>3974</v>
      </c>
      <c r="H4211" s="17">
        <v>33.299999999999997</v>
      </c>
      <c r="I4211" s="102">
        <v>2</v>
      </c>
    </row>
    <row r="4212" spans="1:9" ht="20.399999999999999">
      <c r="A4212" s="16" t="s">
        <v>1963</v>
      </c>
      <c r="B4212" s="16">
        <v>22192287</v>
      </c>
      <c r="C4212" s="16">
        <v>49238</v>
      </c>
      <c r="D4212" s="19">
        <v>44286</v>
      </c>
      <c r="E4212" s="16" t="s">
        <v>7425</v>
      </c>
      <c r="F4212" s="16">
        <v>0</v>
      </c>
      <c r="G4212" s="16" t="s">
        <v>7426</v>
      </c>
      <c r="H4212" s="17">
        <v>323.01</v>
      </c>
      <c r="I4212" s="102">
        <v>2</v>
      </c>
    </row>
    <row r="4213" spans="1:9" ht="20.399999999999999">
      <c r="A4213" s="16" t="s">
        <v>1963</v>
      </c>
      <c r="B4213" s="16">
        <v>22192287</v>
      </c>
      <c r="C4213" s="16">
        <v>1100208796</v>
      </c>
      <c r="D4213" s="19">
        <v>44286</v>
      </c>
      <c r="E4213" s="16" t="s">
        <v>7425</v>
      </c>
      <c r="F4213" s="16">
        <v>0</v>
      </c>
      <c r="G4213" s="16" t="s">
        <v>7427</v>
      </c>
      <c r="H4213" s="17">
        <v>106.85</v>
      </c>
      <c r="I4213" s="102">
        <v>2</v>
      </c>
    </row>
    <row r="4214" spans="1:9">
      <c r="A4214" s="16" t="s">
        <v>1963</v>
      </c>
      <c r="B4214" s="16">
        <v>22192287</v>
      </c>
      <c r="C4214" s="16">
        <v>312</v>
      </c>
      <c r="D4214" s="19">
        <v>44307</v>
      </c>
      <c r="E4214" s="16" t="s">
        <v>7428</v>
      </c>
      <c r="F4214" s="16">
        <v>47658827</v>
      </c>
      <c r="G4214" s="16" t="s">
        <v>3474</v>
      </c>
      <c r="H4214" s="17">
        <v>41.81</v>
      </c>
      <c r="I4214" s="102">
        <v>2</v>
      </c>
    </row>
    <row r="4215" spans="1:9">
      <c r="A4215" s="16" t="s">
        <v>1963</v>
      </c>
      <c r="B4215" s="16">
        <v>22192287</v>
      </c>
      <c r="C4215" s="16">
        <v>331</v>
      </c>
      <c r="D4215" s="19">
        <v>44327</v>
      </c>
      <c r="E4215" s="16" t="s">
        <v>7429</v>
      </c>
      <c r="F4215" s="16">
        <v>36229270</v>
      </c>
      <c r="G4215" s="16" t="s">
        <v>5810</v>
      </c>
      <c r="H4215" s="17">
        <v>72</v>
      </c>
      <c r="I4215" s="102">
        <v>2</v>
      </c>
    </row>
    <row r="4216" spans="1:9">
      <c r="A4216" s="16" t="s">
        <v>1963</v>
      </c>
      <c r="B4216" s="16">
        <v>22192287</v>
      </c>
      <c r="C4216" s="16">
        <v>915</v>
      </c>
      <c r="D4216" s="19">
        <v>44355</v>
      </c>
      <c r="E4216" s="16" t="s">
        <v>7430</v>
      </c>
      <c r="F4216" s="16">
        <v>36229270</v>
      </c>
      <c r="G4216" s="16" t="s">
        <v>5810</v>
      </c>
      <c r="H4216" s="17">
        <v>48</v>
      </c>
      <c r="I4216" s="102">
        <v>2</v>
      </c>
    </row>
    <row r="4217" spans="1:9">
      <c r="A4217" s="16" t="s">
        <v>1963</v>
      </c>
      <c r="B4217" s="16">
        <v>22192287</v>
      </c>
      <c r="C4217" s="16">
        <v>2038</v>
      </c>
      <c r="D4217" s="19">
        <v>44389</v>
      </c>
      <c r="E4217" s="16" t="s">
        <v>7431</v>
      </c>
      <c r="F4217" s="16">
        <v>36229270</v>
      </c>
      <c r="G4217" s="16" t="s">
        <v>5810</v>
      </c>
      <c r="H4217" s="17">
        <v>64</v>
      </c>
      <c r="I4217" s="102">
        <v>2</v>
      </c>
    </row>
    <row r="4218" spans="1:9">
      <c r="A4218" s="16" t="s">
        <v>1963</v>
      </c>
      <c r="B4218" s="16">
        <v>22192287</v>
      </c>
      <c r="C4218" s="16">
        <v>1410</v>
      </c>
      <c r="D4218" s="19">
        <v>44345</v>
      </c>
      <c r="E4218" s="16" t="s">
        <v>7432</v>
      </c>
      <c r="F4218" s="16">
        <v>53041984</v>
      </c>
      <c r="G4218" s="16" t="s">
        <v>7433</v>
      </c>
      <c r="H4218" s="17">
        <v>17</v>
      </c>
      <c r="I4218" s="102">
        <v>2</v>
      </c>
    </row>
    <row r="4219" spans="1:9" ht="20.399999999999999">
      <c r="A4219" s="16" t="s">
        <v>1963</v>
      </c>
      <c r="B4219" s="16">
        <v>22192287</v>
      </c>
      <c r="C4219" s="16">
        <v>1100788455</v>
      </c>
      <c r="D4219" s="19">
        <v>44396</v>
      </c>
      <c r="E4219" s="16" t="s">
        <v>6217</v>
      </c>
      <c r="F4219" s="16">
        <v>0</v>
      </c>
      <c r="G4219" s="16" t="s">
        <v>7434</v>
      </c>
      <c r="H4219" s="17">
        <v>176.1</v>
      </c>
      <c r="I4219" s="102">
        <v>2</v>
      </c>
    </row>
    <row r="4220" spans="1:9" ht="20.399999999999999">
      <c r="A4220" s="16" t="s">
        <v>1963</v>
      </c>
      <c r="B4220" s="16">
        <v>22192287</v>
      </c>
      <c r="C4220" s="16">
        <v>131325</v>
      </c>
      <c r="D4220" s="19">
        <v>44397</v>
      </c>
      <c r="E4220" s="16" t="s">
        <v>6217</v>
      </c>
      <c r="F4220" s="16">
        <v>0</v>
      </c>
      <c r="G4220" s="16" t="s">
        <v>7426</v>
      </c>
      <c r="H4220" s="17">
        <v>119.05</v>
      </c>
      <c r="I4220" s="102">
        <v>2</v>
      </c>
    </row>
    <row r="4221" spans="1:9">
      <c r="A4221" s="16" t="s">
        <v>1963</v>
      </c>
      <c r="B4221" s="16">
        <v>22192287</v>
      </c>
      <c r="C4221" s="16" t="s">
        <v>7435</v>
      </c>
      <c r="D4221" s="19">
        <v>44427</v>
      </c>
      <c r="E4221" s="16" t="s">
        <v>7436</v>
      </c>
      <c r="F4221" s="16">
        <v>36229270</v>
      </c>
      <c r="G4221" s="16" t="s">
        <v>5810</v>
      </c>
      <c r="H4221" s="17">
        <v>52.5</v>
      </c>
      <c r="I4221" s="102">
        <v>2</v>
      </c>
    </row>
    <row r="4222" spans="1:9">
      <c r="A4222" s="16" t="s">
        <v>1963</v>
      </c>
      <c r="B4222" s="16">
        <v>22192287</v>
      </c>
      <c r="C4222" s="16">
        <v>21101400277</v>
      </c>
      <c r="D4222" s="19">
        <v>44483</v>
      </c>
      <c r="E4222" s="16" t="s">
        <v>7437</v>
      </c>
      <c r="F4222" s="16">
        <v>47658827</v>
      </c>
      <c r="G4222" s="16" t="s">
        <v>7438</v>
      </c>
      <c r="H4222" s="17">
        <v>32.56</v>
      </c>
      <c r="I4222" s="102">
        <v>2</v>
      </c>
    </row>
    <row r="4223" spans="1:9">
      <c r="A4223" s="16" t="s">
        <v>1963</v>
      </c>
      <c r="B4223" s="16">
        <v>22192287</v>
      </c>
      <c r="C4223" s="16">
        <v>1159</v>
      </c>
      <c r="D4223" s="19">
        <v>44453</v>
      </c>
      <c r="E4223" s="16" t="s">
        <v>4455</v>
      </c>
      <c r="F4223" s="16">
        <v>36563323</v>
      </c>
      <c r="G4223" s="16" t="s">
        <v>5571</v>
      </c>
      <c r="H4223" s="17">
        <v>154.97</v>
      </c>
      <c r="I4223" s="102">
        <v>2</v>
      </c>
    </row>
    <row r="4224" spans="1:9">
      <c r="A4224" s="16" t="s">
        <v>1963</v>
      </c>
      <c r="B4224" s="16">
        <v>22192287</v>
      </c>
      <c r="C4224" s="16" t="s">
        <v>7439</v>
      </c>
      <c r="D4224" s="19">
        <v>44472</v>
      </c>
      <c r="E4224" s="16" t="s">
        <v>7432</v>
      </c>
      <c r="F4224" s="16">
        <v>53041984</v>
      </c>
      <c r="G4224" s="16" t="s">
        <v>7433</v>
      </c>
      <c r="H4224" s="17">
        <v>17</v>
      </c>
      <c r="I4224" s="102">
        <v>2</v>
      </c>
    </row>
    <row r="4225" spans="1:9">
      <c r="A4225" s="16" t="s">
        <v>1963</v>
      </c>
      <c r="B4225" s="16">
        <v>22192287</v>
      </c>
      <c r="C4225" s="16">
        <v>22144918</v>
      </c>
      <c r="D4225" s="19">
        <v>44482</v>
      </c>
      <c r="E4225" s="16" t="s">
        <v>6217</v>
      </c>
      <c r="F4225" s="16">
        <v>36661856</v>
      </c>
      <c r="G4225" s="16" t="s">
        <v>3974</v>
      </c>
      <c r="H4225" s="17">
        <f>113.4-79.34</f>
        <v>34.06</v>
      </c>
      <c r="I4225" s="102">
        <v>2</v>
      </c>
    </row>
    <row r="4226" spans="1:9">
      <c r="A4226" s="16" t="s">
        <v>1963</v>
      </c>
      <c r="B4226" s="16">
        <v>22192288</v>
      </c>
      <c r="C4226" s="16">
        <v>2021000003</v>
      </c>
      <c r="D4226" s="19">
        <v>44209</v>
      </c>
      <c r="E4226" s="16" t="s">
        <v>7440</v>
      </c>
      <c r="F4226" s="16">
        <v>41136322</v>
      </c>
      <c r="G4226" s="16" t="s">
        <v>3787</v>
      </c>
      <c r="H4226" s="17">
        <v>275</v>
      </c>
      <c r="I4226" s="102">
        <v>2</v>
      </c>
    </row>
    <row r="4227" spans="1:9">
      <c r="A4227" s="16" t="s">
        <v>1963</v>
      </c>
      <c r="B4227" s="16">
        <v>22192288</v>
      </c>
      <c r="C4227" s="16">
        <v>74210003</v>
      </c>
      <c r="D4227" s="19">
        <v>44202</v>
      </c>
      <c r="E4227" s="16" t="s">
        <v>7441</v>
      </c>
      <c r="F4227" s="16">
        <v>6223524</v>
      </c>
      <c r="G4227" s="16" t="s">
        <v>2478</v>
      </c>
      <c r="H4227" s="17">
        <v>386.16</v>
      </c>
      <c r="I4227" s="102">
        <v>2</v>
      </c>
    </row>
    <row r="4228" spans="1:9" ht="20.399999999999999">
      <c r="A4228" s="16" t="s">
        <v>1963</v>
      </c>
      <c r="B4228" s="16">
        <v>22192288</v>
      </c>
      <c r="C4228" s="16">
        <v>1100179275</v>
      </c>
      <c r="D4228" s="19">
        <v>44278</v>
      </c>
      <c r="E4228" s="16" t="s">
        <v>7442</v>
      </c>
      <c r="F4228" s="16" t="s">
        <v>3075</v>
      </c>
      <c r="G4228" s="16" t="s">
        <v>7443</v>
      </c>
      <c r="H4228" s="17">
        <v>119.9</v>
      </c>
      <c r="I4228" s="102">
        <v>2</v>
      </c>
    </row>
    <row r="4229" spans="1:9" ht="20.399999999999999">
      <c r="A4229" s="16" t="s">
        <v>1963</v>
      </c>
      <c r="B4229" s="16">
        <v>22192288</v>
      </c>
      <c r="C4229" s="16">
        <v>1100179278</v>
      </c>
      <c r="D4229" s="19">
        <v>44278</v>
      </c>
      <c r="E4229" s="16" t="s">
        <v>7442</v>
      </c>
      <c r="F4229" s="16" t="s">
        <v>3075</v>
      </c>
      <c r="G4229" s="16" t="s">
        <v>7443</v>
      </c>
      <c r="H4229" s="17">
        <v>119.9</v>
      </c>
      <c r="I4229" s="102">
        <v>2</v>
      </c>
    </row>
    <row r="4230" spans="1:9">
      <c r="A4230" s="16" t="s">
        <v>1963</v>
      </c>
      <c r="B4230" s="16">
        <v>22192288</v>
      </c>
      <c r="C4230" s="16">
        <v>2692023098</v>
      </c>
      <c r="D4230" s="19">
        <v>44296</v>
      </c>
      <c r="E4230" s="16" t="s">
        <v>5412</v>
      </c>
      <c r="F4230" s="16">
        <v>36741905</v>
      </c>
      <c r="G4230" s="16" t="s">
        <v>6836</v>
      </c>
      <c r="H4230" s="17">
        <v>143.16999999999999</v>
      </c>
      <c r="I4230" s="102">
        <v>2</v>
      </c>
    </row>
    <row r="4231" spans="1:9">
      <c r="A4231" s="16" t="s">
        <v>1963</v>
      </c>
      <c r="B4231" s="16">
        <v>22192288</v>
      </c>
      <c r="C4231" s="16">
        <v>2021000005</v>
      </c>
      <c r="D4231" s="19">
        <v>44335</v>
      </c>
      <c r="E4231" s="16" t="s">
        <v>7444</v>
      </c>
      <c r="F4231" s="16">
        <v>41136322</v>
      </c>
      <c r="G4231" s="16" t="s">
        <v>3787</v>
      </c>
      <c r="H4231" s="17">
        <v>360</v>
      </c>
      <c r="I4231" s="102">
        <v>2</v>
      </c>
    </row>
    <row r="4232" spans="1:9">
      <c r="A4232" s="16" t="s">
        <v>1963</v>
      </c>
      <c r="B4232" s="16">
        <v>22192288</v>
      </c>
      <c r="C4232" s="16">
        <v>752021</v>
      </c>
      <c r="D4232" s="19">
        <v>44323</v>
      </c>
      <c r="E4232" s="16" t="s">
        <v>7445</v>
      </c>
      <c r="F4232" s="16">
        <v>892386</v>
      </c>
      <c r="G4232" s="16" t="s">
        <v>2317</v>
      </c>
      <c r="H4232" s="17">
        <v>20</v>
      </c>
      <c r="I4232" s="102">
        <v>2</v>
      </c>
    </row>
    <row r="4233" spans="1:9">
      <c r="A4233" s="16" t="s">
        <v>1963</v>
      </c>
      <c r="B4233" s="16">
        <v>22192288</v>
      </c>
      <c r="C4233" s="16">
        <v>2150503</v>
      </c>
      <c r="D4233" s="19">
        <v>44324</v>
      </c>
      <c r="E4233" s="16" t="s">
        <v>7446</v>
      </c>
      <c r="F4233" s="16">
        <v>36525561</v>
      </c>
      <c r="G4233" s="16" t="s">
        <v>7447</v>
      </c>
      <c r="H4233" s="17">
        <v>60.5</v>
      </c>
      <c r="I4233" s="102">
        <v>2</v>
      </c>
    </row>
    <row r="4234" spans="1:9">
      <c r="A4234" s="16" t="s">
        <v>1963</v>
      </c>
      <c r="B4234" s="16">
        <v>22192288</v>
      </c>
      <c r="C4234" s="16">
        <v>526</v>
      </c>
      <c r="D4234" s="19">
        <v>44331</v>
      </c>
      <c r="E4234" s="16" t="s">
        <v>7243</v>
      </c>
      <c r="F4234" s="16">
        <v>47909323</v>
      </c>
      <c r="G4234" s="16" t="s">
        <v>7448</v>
      </c>
      <c r="H4234" s="17">
        <v>10</v>
      </c>
      <c r="I4234" s="102">
        <v>2</v>
      </c>
    </row>
    <row r="4235" spans="1:9">
      <c r="A4235" s="16" t="s">
        <v>1963</v>
      </c>
      <c r="B4235" s="16">
        <v>22192288</v>
      </c>
      <c r="C4235" s="16">
        <v>2692023838</v>
      </c>
      <c r="D4235" s="19">
        <v>44333</v>
      </c>
      <c r="E4235" s="16" t="s">
        <v>6929</v>
      </c>
      <c r="F4235" s="16">
        <v>36741905</v>
      </c>
      <c r="G4235" s="16" t="s">
        <v>4750</v>
      </c>
      <c r="H4235" s="17">
        <v>109.74</v>
      </c>
      <c r="I4235" s="102">
        <v>2</v>
      </c>
    </row>
    <row r="4236" spans="1:9">
      <c r="A4236" s="16" t="s">
        <v>1963</v>
      </c>
      <c r="B4236" s="16">
        <v>22192288</v>
      </c>
      <c r="C4236" s="16">
        <v>2252021</v>
      </c>
      <c r="D4236" s="19">
        <v>44338</v>
      </c>
      <c r="E4236" s="16" t="s">
        <v>5053</v>
      </c>
      <c r="F4236" s="16">
        <v>42273757</v>
      </c>
      <c r="G4236" s="16" t="s">
        <v>6565</v>
      </c>
      <c r="H4236" s="17">
        <v>10</v>
      </c>
      <c r="I4236" s="102">
        <v>2</v>
      </c>
    </row>
    <row r="4237" spans="1:9">
      <c r="A4237" s="16" t="s">
        <v>1963</v>
      </c>
      <c r="B4237" s="16">
        <v>22192288</v>
      </c>
      <c r="C4237" s="16">
        <v>2150509</v>
      </c>
      <c r="D4237" s="19">
        <v>44342</v>
      </c>
      <c r="E4237" s="16" t="s">
        <v>7449</v>
      </c>
      <c r="F4237" s="16">
        <v>36525561</v>
      </c>
      <c r="G4237" s="16" t="s">
        <v>7447</v>
      </c>
      <c r="H4237" s="17">
        <v>63.6</v>
      </c>
      <c r="I4237" s="102">
        <v>2</v>
      </c>
    </row>
    <row r="4238" spans="1:9">
      <c r="A4238" s="16" t="s">
        <v>1963</v>
      </c>
      <c r="B4238" s="16">
        <v>22192288</v>
      </c>
      <c r="C4238" s="16">
        <v>2021000009</v>
      </c>
      <c r="D4238" s="19">
        <v>44360</v>
      </c>
      <c r="E4238" s="16" t="s">
        <v>7450</v>
      </c>
      <c r="F4238" s="16">
        <v>41136322</v>
      </c>
      <c r="G4238" s="16" t="s">
        <v>3787</v>
      </c>
      <c r="H4238" s="17">
        <f>288-261.82</f>
        <v>26.180000000000007</v>
      </c>
      <c r="I4238" s="102">
        <v>2</v>
      </c>
    </row>
    <row r="4239" spans="1:9">
      <c r="A4239" s="16" t="s">
        <v>1963</v>
      </c>
      <c r="B4239" s="16">
        <v>22192288</v>
      </c>
      <c r="C4239" s="16">
        <v>672021</v>
      </c>
      <c r="D4239" s="19">
        <v>44383</v>
      </c>
      <c r="E4239" s="16" t="s">
        <v>7451</v>
      </c>
      <c r="F4239" s="16">
        <v>36081639</v>
      </c>
      <c r="G4239" s="16" t="s">
        <v>7452</v>
      </c>
      <c r="H4239" s="17">
        <v>13</v>
      </c>
      <c r="I4239" s="102">
        <v>2</v>
      </c>
    </row>
    <row r="4240" spans="1:9">
      <c r="A4240" s="16" t="s">
        <v>1963</v>
      </c>
      <c r="B4240" s="16">
        <v>22192288</v>
      </c>
      <c r="C4240" s="16">
        <v>1772021</v>
      </c>
      <c r="D4240" s="19">
        <v>44394</v>
      </c>
      <c r="E4240" s="16" t="s">
        <v>7453</v>
      </c>
      <c r="F4240" s="16">
        <v>35591099</v>
      </c>
      <c r="G4240" s="16" t="s">
        <v>2519</v>
      </c>
      <c r="H4240" s="17">
        <v>10</v>
      </c>
      <c r="I4240" s="102">
        <v>2</v>
      </c>
    </row>
    <row r="4241" spans="1:9">
      <c r="A4241" s="16" t="s">
        <v>1963</v>
      </c>
      <c r="B4241" s="16">
        <v>22192288</v>
      </c>
      <c r="C4241" s="16">
        <v>1341</v>
      </c>
      <c r="D4241" s="19">
        <v>44408</v>
      </c>
      <c r="E4241" s="16" t="s">
        <v>7454</v>
      </c>
      <c r="F4241" s="16">
        <v>31744109</v>
      </c>
      <c r="G4241" s="16" t="s">
        <v>7455</v>
      </c>
      <c r="H4241" s="17">
        <v>17</v>
      </c>
      <c r="I4241" s="102">
        <v>2</v>
      </c>
    </row>
    <row r="4242" spans="1:9">
      <c r="A4242" s="16" t="s">
        <v>1963</v>
      </c>
      <c r="B4242" s="16">
        <v>22192288</v>
      </c>
      <c r="C4242" s="16">
        <v>2021000011</v>
      </c>
      <c r="D4242" s="19">
        <v>44392</v>
      </c>
      <c r="E4242" s="16" t="s">
        <v>7456</v>
      </c>
      <c r="F4242" s="16">
        <v>41136322</v>
      </c>
      <c r="G4242" s="16" t="s">
        <v>3787</v>
      </c>
      <c r="H4242" s="17">
        <v>66</v>
      </c>
      <c r="I4242" s="102">
        <v>2</v>
      </c>
    </row>
    <row r="4243" spans="1:9">
      <c r="A4243" s="16" t="s">
        <v>1963</v>
      </c>
      <c r="B4243" s="16">
        <v>22192288</v>
      </c>
      <c r="C4243" s="16">
        <v>1072021</v>
      </c>
      <c r="D4243" s="19">
        <v>44378</v>
      </c>
      <c r="E4243" s="16" t="s">
        <v>7457</v>
      </c>
      <c r="F4243" s="16">
        <v>38080397</v>
      </c>
      <c r="G4243" s="16" t="s">
        <v>7458</v>
      </c>
      <c r="H4243" s="17">
        <v>17</v>
      </c>
      <c r="I4243" s="102">
        <v>2</v>
      </c>
    </row>
    <row r="4244" spans="1:9">
      <c r="A4244" s="16" t="s">
        <v>1963</v>
      </c>
      <c r="B4244" s="16">
        <v>22192288</v>
      </c>
      <c r="C4244" s="16">
        <v>2692024883</v>
      </c>
      <c r="D4244" s="19">
        <v>44391</v>
      </c>
      <c r="E4244" s="16" t="s">
        <v>5287</v>
      </c>
      <c r="F4244" s="16">
        <v>36741905</v>
      </c>
      <c r="G4244" s="16" t="s">
        <v>4750</v>
      </c>
      <c r="H4244" s="17">
        <v>71.290000000000006</v>
      </c>
      <c r="I4244" s="102">
        <v>2</v>
      </c>
    </row>
    <row r="4245" spans="1:9">
      <c r="A4245" s="16" t="s">
        <v>1963</v>
      </c>
      <c r="B4245" s="16">
        <v>22192288</v>
      </c>
      <c r="C4245" s="16">
        <v>2692024888</v>
      </c>
      <c r="D4245" s="19">
        <v>44391</v>
      </c>
      <c r="E4245" s="16" t="s">
        <v>6848</v>
      </c>
      <c r="F4245" s="16">
        <v>36741905</v>
      </c>
      <c r="G4245" s="16" t="s">
        <v>4750</v>
      </c>
      <c r="H4245" s="17">
        <v>101.56</v>
      </c>
      <c r="I4245" s="102">
        <v>2</v>
      </c>
    </row>
    <row r="4246" spans="1:9" ht="20.399999999999999">
      <c r="A4246" s="16" t="s">
        <v>1963</v>
      </c>
      <c r="B4246" s="16">
        <v>22092289</v>
      </c>
      <c r="C4246" s="16">
        <v>90</v>
      </c>
      <c r="D4246" s="19">
        <v>44203</v>
      </c>
      <c r="E4246" s="16" t="s">
        <v>7459</v>
      </c>
      <c r="F4246" s="16">
        <v>31320589</v>
      </c>
      <c r="G4246" s="16" t="s">
        <v>7460</v>
      </c>
      <c r="H4246" s="17">
        <v>82.19</v>
      </c>
      <c r="I4246" s="102">
        <v>2</v>
      </c>
    </row>
    <row r="4247" spans="1:9" ht="20.399999999999999">
      <c r="A4247" s="16" t="s">
        <v>1963</v>
      </c>
      <c r="B4247" s="16">
        <v>22092289</v>
      </c>
      <c r="C4247" s="16" t="s">
        <v>3647</v>
      </c>
      <c r="D4247" s="19">
        <v>44144</v>
      </c>
      <c r="E4247" s="16" t="s">
        <v>7461</v>
      </c>
      <c r="F4247" s="16">
        <v>0</v>
      </c>
      <c r="G4247" s="16" t="s">
        <v>7460</v>
      </c>
      <c r="H4247" s="17">
        <v>102.45</v>
      </c>
      <c r="I4247" s="102">
        <v>2</v>
      </c>
    </row>
    <row r="4248" spans="1:9">
      <c r="A4248" s="16" t="s">
        <v>1963</v>
      </c>
      <c r="B4248" s="16">
        <v>22092289</v>
      </c>
      <c r="C4248" s="16" t="s">
        <v>3654</v>
      </c>
      <c r="D4248" s="19">
        <v>44170</v>
      </c>
      <c r="E4248" s="16" t="s">
        <v>7462</v>
      </c>
      <c r="F4248" s="16">
        <v>0</v>
      </c>
      <c r="G4248" s="16" t="s">
        <v>7463</v>
      </c>
      <c r="H4248" s="17">
        <v>10</v>
      </c>
      <c r="I4248" s="102">
        <v>2</v>
      </c>
    </row>
    <row r="4249" spans="1:9" ht="20.399999999999999">
      <c r="A4249" s="16" t="s">
        <v>1963</v>
      </c>
      <c r="B4249" s="16">
        <v>22092289</v>
      </c>
      <c r="C4249" s="16" t="s">
        <v>3672</v>
      </c>
      <c r="D4249" s="19">
        <v>44174</v>
      </c>
      <c r="E4249" s="16" t="s">
        <v>7464</v>
      </c>
      <c r="F4249" s="16">
        <v>0</v>
      </c>
      <c r="G4249" s="16" t="s">
        <v>7460</v>
      </c>
      <c r="H4249" s="17">
        <v>58.2</v>
      </c>
      <c r="I4249" s="102">
        <v>2</v>
      </c>
    </row>
    <row r="4250" spans="1:9">
      <c r="A4250" s="16" t="s">
        <v>1963</v>
      </c>
      <c r="B4250" s="16">
        <v>22092289</v>
      </c>
      <c r="C4250" s="16" t="s">
        <v>3681</v>
      </c>
      <c r="D4250" s="19">
        <v>44177</v>
      </c>
      <c r="E4250" s="16" t="s">
        <v>7465</v>
      </c>
      <c r="F4250" s="16">
        <v>47909323</v>
      </c>
      <c r="G4250" s="16" t="s">
        <v>7325</v>
      </c>
      <c r="H4250" s="17">
        <v>10</v>
      </c>
      <c r="I4250" s="102">
        <v>2</v>
      </c>
    </row>
    <row r="4251" spans="1:9" ht="20.399999999999999">
      <c r="A4251" s="16" t="s">
        <v>1963</v>
      </c>
      <c r="B4251" s="16">
        <v>22092289</v>
      </c>
      <c r="C4251" s="16" t="s">
        <v>7466</v>
      </c>
      <c r="D4251" s="19">
        <v>44181</v>
      </c>
      <c r="E4251" s="16" t="s">
        <v>7467</v>
      </c>
      <c r="F4251" s="16">
        <v>0</v>
      </c>
      <c r="G4251" s="16" t="s">
        <v>7460</v>
      </c>
      <c r="H4251" s="17">
        <v>45.6</v>
      </c>
      <c r="I4251" s="102">
        <v>2</v>
      </c>
    </row>
    <row r="4252" spans="1:9" ht="20.399999999999999">
      <c r="A4252" s="16" t="s">
        <v>1963</v>
      </c>
      <c r="B4252" s="16">
        <v>22092289</v>
      </c>
      <c r="C4252" s="16" t="s">
        <v>7468</v>
      </c>
      <c r="D4252" s="19">
        <v>44200</v>
      </c>
      <c r="E4252" s="16" t="s">
        <v>3689</v>
      </c>
      <c r="F4252" s="16">
        <v>51768640</v>
      </c>
      <c r="G4252" s="16" t="s">
        <v>7469</v>
      </c>
      <c r="H4252" s="17">
        <v>560</v>
      </c>
      <c r="I4252" s="102">
        <v>2</v>
      </c>
    </row>
    <row r="4253" spans="1:9" ht="20.399999999999999">
      <c r="A4253" s="16" t="s">
        <v>1963</v>
      </c>
      <c r="B4253" s="16">
        <v>22092289</v>
      </c>
      <c r="C4253" s="16" t="s">
        <v>7470</v>
      </c>
      <c r="D4253" s="19">
        <v>44200</v>
      </c>
      <c r="E4253" s="16" t="s">
        <v>7471</v>
      </c>
      <c r="F4253" s="16">
        <v>31352626</v>
      </c>
      <c r="G4253" s="16" t="s">
        <v>7472</v>
      </c>
      <c r="H4253" s="17">
        <v>60.44</v>
      </c>
      <c r="I4253" s="102">
        <v>2</v>
      </c>
    </row>
    <row r="4254" spans="1:9" ht="20.399999999999999">
      <c r="A4254" s="16" t="s">
        <v>1963</v>
      </c>
      <c r="B4254" s="16">
        <v>22092289</v>
      </c>
      <c r="C4254" s="16" t="s">
        <v>7473</v>
      </c>
      <c r="D4254" s="19">
        <v>44200</v>
      </c>
      <c r="E4254" s="16" t="s">
        <v>7474</v>
      </c>
      <c r="F4254" s="16">
        <v>52494519</v>
      </c>
      <c r="G4254" s="16" t="s">
        <v>3662</v>
      </c>
      <c r="H4254" s="17">
        <v>206</v>
      </c>
      <c r="I4254" s="102">
        <v>2</v>
      </c>
    </row>
    <row r="4255" spans="1:9">
      <c r="A4255" s="16" t="s">
        <v>1963</v>
      </c>
      <c r="B4255" s="16">
        <v>22092289</v>
      </c>
      <c r="C4255" s="16" t="s">
        <v>7475</v>
      </c>
      <c r="D4255" s="19">
        <v>44285</v>
      </c>
      <c r="E4255" s="16" t="s">
        <v>3689</v>
      </c>
      <c r="F4255" s="16">
        <v>51768640</v>
      </c>
      <c r="G4255" s="16" t="s">
        <v>7460</v>
      </c>
      <c r="H4255" s="17">
        <v>560</v>
      </c>
      <c r="I4255" s="102">
        <v>2</v>
      </c>
    </row>
    <row r="4256" spans="1:9">
      <c r="A4256" s="16" t="s">
        <v>1963</v>
      </c>
      <c r="B4256" s="16">
        <v>22092289</v>
      </c>
      <c r="C4256" s="16" t="s">
        <v>7476</v>
      </c>
      <c r="D4256" s="19">
        <v>44299</v>
      </c>
      <c r="E4256" s="16" t="s">
        <v>7474</v>
      </c>
      <c r="F4256" s="16">
        <v>52494519</v>
      </c>
      <c r="G4256" s="16" t="s">
        <v>7460</v>
      </c>
      <c r="H4256" s="17">
        <v>203</v>
      </c>
      <c r="I4256" s="102">
        <v>2</v>
      </c>
    </row>
    <row r="4257" spans="1:9">
      <c r="A4257" s="16" t="s">
        <v>1963</v>
      </c>
      <c r="B4257" s="16">
        <v>22192289</v>
      </c>
      <c r="C4257" s="16" t="s">
        <v>7477</v>
      </c>
      <c r="D4257" s="19">
        <v>44328</v>
      </c>
      <c r="E4257" s="16" t="s">
        <v>7478</v>
      </c>
      <c r="F4257" s="16">
        <v>52494519</v>
      </c>
      <c r="G4257" s="16" t="s">
        <v>3701</v>
      </c>
      <c r="H4257" s="17">
        <v>50</v>
      </c>
      <c r="I4257" s="102">
        <v>2</v>
      </c>
    </row>
    <row r="4258" spans="1:9">
      <c r="A4258" s="16" t="s">
        <v>1963</v>
      </c>
      <c r="B4258" s="16">
        <v>22192289</v>
      </c>
      <c r="C4258" s="16" t="s">
        <v>7479</v>
      </c>
      <c r="D4258" s="19">
        <v>44338</v>
      </c>
      <c r="E4258" s="16" t="s">
        <v>7480</v>
      </c>
      <c r="F4258" s="16">
        <v>14222990</v>
      </c>
      <c r="G4258" s="16" t="s">
        <v>3122</v>
      </c>
      <c r="H4258" s="17">
        <v>10</v>
      </c>
      <c r="I4258" s="102">
        <v>2</v>
      </c>
    </row>
    <row r="4259" spans="1:9" ht="20.399999999999999">
      <c r="A4259" s="16" t="s">
        <v>1963</v>
      </c>
      <c r="B4259" s="16">
        <v>22192289</v>
      </c>
      <c r="C4259" s="16" t="s">
        <v>7481</v>
      </c>
      <c r="D4259" s="19">
        <v>44341</v>
      </c>
      <c r="E4259" s="16" t="s">
        <v>7482</v>
      </c>
      <c r="F4259" s="16">
        <v>0</v>
      </c>
      <c r="G4259" s="16" t="s">
        <v>7460</v>
      </c>
      <c r="H4259" s="17">
        <f>46.8-4.68</f>
        <v>42.12</v>
      </c>
      <c r="I4259" s="102">
        <v>2</v>
      </c>
    </row>
    <row r="4260" spans="1:9">
      <c r="A4260" s="16" t="s">
        <v>1963</v>
      </c>
      <c r="B4260" s="16">
        <v>22192290</v>
      </c>
      <c r="C4260" s="16" t="s">
        <v>7483</v>
      </c>
      <c r="D4260" s="19">
        <v>44338</v>
      </c>
      <c r="E4260" s="16" t="s">
        <v>7484</v>
      </c>
      <c r="F4260" s="16">
        <v>47240458</v>
      </c>
      <c r="G4260" s="16" t="s">
        <v>7485</v>
      </c>
      <c r="H4260" s="17">
        <v>37</v>
      </c>
      <c r="I4260" s="102">
        <v>2</v>
      </c>
    </row>
    <row r="4261" spans="1:9" ht="20.399999999999999">
      <c r="A4261" s="16" t="s">
        <v>1963</v>
      </c>
      <c r="B4261" s="16">
        <v>22192290</v>
      </c>
      <c r="C4261" s="16">
        <v>2294689</v>
      </c>
      <c r="D4261" s="19">
        <v>44270</v>
      </c>
      <c r="E4261" s="16" t="s">
        <v>7486</v>
      </c>
      <c r="F4261" s="16" t="s">
        <v>5480</v>
      </c>
      <c r="G4261" s="16" t="s">
        <v>7487</v>
      </c>
      <c r="H4261" s="17">
        <v>109.9</v>
      </c>
      <c r="I4261" s="102">
        <v>2</v>
      </c>
    </row>
    <row r="4262" spans="1:9" ht="20.399999999999999">
      <c r="A4262" s="16" t="s">
        <v>1963</v>
      </c>
      <c r="B4262" s="16">
        <v>22192290</v>
      </c>
      <c r="C4262" s="16">
        <v>1100151869</v>
      </c>
      <c r="D4262" s="19">
        <v>44271</v>
      </c>
      <c r="E4262" s="16" t="s">
        <v>7488</v>
      </c>
      <c r="F4262" s="16" t="s">
        <v>3075</v>
      </c>
      <c r="G4262" s="16" t="s">
        <v>5662</v>
      </c>
      <c r="H4262" s="17">
        <v>143.80000000000001</v>
      </c>
      <c r="I4262" s="102">
        <v>2</v>
      </c>
    </row>
    <row r="4263" spans="1:9" ht="20.399999999999999">
      <c r="A4263" s="16" t="s">
        <v>1963</v>
      </c>
      <c r="B4263" s="16">
        <v>22192290</v>
      </c>
      <c r="C4263" s="16">
        <v>1100134992</v>
      </c>
      <c r="D4263" s="19">
        <v>44265</v>
      </c>
      <c r="E4263" s="16" t="s">
        <v>7489</v>
      </c>
      <c r="F4263" s="16" t="s">
        <v>3075</v>
      </c>
      <c r="G4263" s="16" t="s">
        <v>5662</v>
      </c>
      <c r="H4263" s="17">
        <f>280.95-200</f>
        <v>80.949999999999989</v>
      </c>
      <c r="I4263" s="102">
        <v>2</v>
      </c>
    </row>
    <row r="4264" spans="1:9" ht="20.399999999999999">
      <c r="A4264" s="16" t="s">
        <v>1963</v>
      </c>
      <c r="B4264" s="16">
        <v>22192290</v>
      </c>
      <c r="C4264" s="16" t="s">
        <v>7490</v>
      </c>
      <c r="D4264" s="19">
        <v>44247</v>
      </c>
      <c r="E4264" s="16" t="s">
        <v>7491</v>
      </c>
      <c r="F4264" s="16" t="s">
        <v>7492</v>
      </c>
      <c r="G4264" s="16" t="s">
        <v>7493</v>
      </c>
      <c r="H4264" s="17">
        <v>35</v>
      </c>
      <c r="I4264" s="102">
        <v>2</v>
      </c>
    </row>
    <row r="4265" spans="1:9">
      <c r="A4265" s="16" t="s">
        <v>1963</v>
      </c>
      <c r="B4265" s="16">
        <v>22192290</v>
      </c>
      <c r="C4265" s="16">
        <v>8356</v>
      </c>
      <c r="D4265" s="19">
        <v>44312</v>
      </c>
      <c r="E4265" s="16" t="s">
        <v>7494</v>
      </c>
      <c r="F4265" s="16">
        <v>5355685913</v>
      </c>
      <c r="G4265" s="16" t="s">
        <v>7495</v>
      </c>
      <c r="H4265" s="17">
        <v>70</v>
      </c>
      <c r="I4265" s="102">
        <v>2</v>
      </c>
    </row>
    <row r="4266" spans="1:9">
      <c r="A4266" s="16" t="s">
        <v>1963</v>
      </c>
      <c r="B4266" s="16">
        <v>22192290</v>
      </c>
      <c r="C4266" s="16">
        <v>16</v>
      </c>
      <c r="D4266" s="19">
        <v>44327</v>
      </c>
      <c r="E4266" s="16" t="s">
        <v>7496</v>
      </c>
      <c r="F4266" s="16">
        <v>36987468</v>
      </c>
      <c r="G4266" s="16" t="s">
        <v>7497</v>
      </c>
      <c r="H4266" s="17">
        <v>10</v>
      </c>
      <c r="I4266" s="102">
        <v>2</v>
      </c>
    </row>
    <row r="4267" spans="1:9" ht="20.399999999999999">
      <c r="A4267" s="16" t="s">
        <v>1963</v>
      </c>
      <c r="B4267" s="16">
        <v>22192290</v>
      </c>
      <c r="C4267" s="16" t="s">
        <v>7498</v>
      </c>
      <c r="D4267" s="19">
        <v>44310</v>
      </c>
      <c r="E4267" s="16" t="s">
        <v>7499</v>
      </c>
      <c r="F4267" s="16">
        <v>0</v>
      </c>
      <c r="G4267" s="16" t="s">
        <v>7500</v>
      </c>
      <c r="H4267" s="17">
        <v>45</v>
      </c>
      <c r="I4267" s="102">
        <v>2</v>
      </c>
    </row>
    <row r="4268" spans="1:9" ht="20.399999999999999">
      <c r="A4268" s="16" t="s">
        <v>1963</v>
      </c>
      <c r="B4268" s="16">
        <v>22192290</v>
      </c>
      <c r="C4268" s="16" t="s">
        <v>7501</v>
      </c>
      <c r="D4268" s="19">
        <v>44319</v>
      </c>
      <c r="E4268" s="16" t="s">
        <v>7502</v>
      </c>
      <c r="F4268" s="16">
        <v>0</v>
      </c>
      <c r="G4268" s="16" t="s">
        <v>7503</v>
      </c>
      <c r="H4268" s="17">
        <v>45</v>
      </c>
      <c r="I4268" s="102">
        <v>2</v>
      </c>
    </row>
    <row r="4269" spans="1:9" ht="20.399999999999999">
      <c r="A4269" s="16" t="s">
        <v>1963</v>
      </c>
      <c r="B4269" s="16">
        <v>22192290</v>
      </c>
      <c r="C4269" s="16">
        <v>0</v>
      </c>
      <c r="D4269" s="19">
        <v>44326</v>
      </c>
      <c r="E4269" s="16" t="s">
        <v>7504</v>
      </c>
      <c r="F4269" s="16">
        <v>892386</v>
      </c>
      <c r="G4269" s="16" t="s">
        <v>7505</v>
      </c>
      <c r="H4269" s="17">
        <v>60</v>
      </c>
      <c r="I4269" s="102">
        <v>2</v>
      </c>
    </row>
    <row r="4270" spans="1:9">
      <c r="A4270" s="16" t="s">
        <v>1963</v>
      </c>
      <c r="B4270" s="16">
        <v>22192290</v>
      </c>
      <c r="C4270" s="16">
        <v>2421</v>
      </c>
      <c r="D4270" s="19">
        <v>44332</v>
      </c>
      <c r="E4270" s="16" t="s">
        <v>7506</v>
      </c>
      <c r="F4270" s="16">
        <v>0</v>
      </c>
      <c r="G4270" s="16" t="s">
        <v>7507</v>
      </c>
      <c r="H4270" s="17">
        <v>45</v>
      </c>
      <c r="I4270" s="102">
        <v>2</v>
      </c>
    </row>
    <row r="4271" spans="1:9">
      <c r="A4271" s="16" t="s">
        <v>1963</v>
      </c>
      <c r="B4271" s="16">
        <v>22192290</v>
      </c>
      <c r="C4271" s="16">
        <v>405000086</v>
      </c>
      <c r="D4271" s="19">
        <v>44281</v>
      </c>
      <c r="E4271" s="16" t="s">
        <v>7508</v>
      </c>
      <c r="F4271" s="16">
        <v>31647758</v>
      </c>
      <c r="G4271" s="16" t="s">
        <v>7509</v>
      </c>
      <c r="H4271" s="17">
        <v>50</v>
      </c>
      <c r="I4271" s="102">
        <v>2</v>
      </c>
    </row>
    <row r="4272" spans="1:9">
      <c r="A4272" s="16" t="s">
        <v>1963</v>
      </c>
      <c r="B4272" s="16">
        <v>22192290</v>
      </c>
      <c r="C4272" s="16">
        <v>405000112</v>
      </c>
      <c r="D4272" s="19">
        <v>44307</v>
      </c>
      <c r="E4272" s="16" t="s">
        <v>7510</v>
      </c>
      <c r="F4272" s="16">
        <v>31647758</v>
      </c>
      <c r="G4272" s="16" t="s">
        <v>7509</v>
      </c>
      <c r="H4272" s="17">
        <v>50</v>
      </c>
      <c r="I4272" s="102">
        <v>2</v>
      </c>
    </row>
    <row r="4273" spans="1:9">
      <c r="A4273" s="16" t="s">
        <v>1963</v>
      </c>
      <c r="B4273" s="16">
        <v>22192290</v>
      </c>
      <c r="C4273" s="16">
        <v>405000066</v>
      </c>
      <c r="D4273" s="19">
        <v>44260</v>
      </c>
      <c r="E4273" s="16" t="s">
        <v>7511</v>
      </c>
      <c r="F4273" s="16">
        <v>31647758</v>
      </c>
      <c r="G4273" s="16" t="s">
        <v>7509</v>
      </c>
      <c r="H4273" s="17">
        <v>50</v>
      </c>
      <c r="I4273" s="102">
        <v>2</v>
      </c>
    </row>
    <row r="4274" spans="1:9" ht="20.399999999999999">
      <c r="A4274" s="16" t="s">
        <v>1963</v>
      </c>
      <c r="B4274" s="16">
        <v>22192290</v>
      </c>
      <c r="C4274" s="16">
        <v>1100515503</v>
      </c>
      <c r="D4274" s="19">
        <v>44349</v>
      </c>
      <c r="E4274" s="16" t="s">
        <v>7512</v>
      </c>
      <c r="F4274" s="16" t="s">
        <v>3075</v>
      </c>
      <c r="G4274" s="16" t="s">
        <v>5662</v>
      </c>
      <c r="H4274" s="17">
        <v>99.7</v>
      </c>
      <c r="I4274" s="102">
        <v>2</v>
      </c>
    </row>
    <row r="4275" spans="1:9">
      <c r="A4275" s="16" t="s">
        <v>1963</v>
      </c>
      <c r="B4275" s="16">
        <v>22192290</v>
      </c>
      <c r="C4275" s="16">
        <v>2112630</v>
      </c>
      <c r="D4275" s="19">
        <v>44228</v>
      </c>
      <c r="E4275" s="16" t="s">
        <v>7513</v>
      </c>
      <c r="F4275" s="16">
        <v>31647758</v>
      </c>
      <c r="G4275" s="16" t="s">
        <v>7509</v>
      </c>
      <c r="H4275" s="17">
        <v>50</v>
      </c>
      <c r="I4275" s="102">
        <v>2</v>
      </c>
    </row>
    <row r="4276" spans="1:9">
      <c r="A4276" s="16" t="s">
        <v>1963</v>
      </c>
      <c r="B4276" s="16">
        <v>22192290</v>
      </c>
      <c r="C4276" s="16">
        <v>12021</v>
      </c>
      <c r="D4276" s="19">
        <v>44368</v>
      </c>
      <c r="E4276" s="16" t="s">
        <v>7514</v>
      </c>
      <c r="F4276" s="16">
        <v>8982213338</v>
      </c>
      <c r="G4276" s="16" t="s">
        <v>7515</v>
      </c>
      <c r="H4276" s="17">
        <v>45</v>
      </c>
      <c r="I4276" s="102">
        <v>2</v>
      </c>
    </row>
    <row r="4277" spans="1:9" ht="20.399999999999999">
      <c r="A4277" s="16" t="s">
        <v>1963</v>
      </c>
      <c r="B4277" s="16">
        <v>22192290</v>
      </c>
      <c r="C4277" s="16">
        <v>1100671942</v>
      </c>
      <c r="D4277" s="19">
        <v>44371</v>
      </c>
      <c r="E4277" s="16" t="s">
        <v>7516</v>
      </c>
      <c r="F4277" s="16" t="s">
        <v>3075</v>
      </c>
      <c r="G4277" s="16" t="s">
        <v>5662</v>
      </c>
      <c r="H4277" s="17">
        <v>107.9</v>
      </c>
      <c r="I4277" s="102">
        <v>2</v>
      </c>
    </row>
    <row r="4278" spans="1:9">
      <c r="A4278" s="16" t="s">
        <v>1963</v>
      </c>
      <c r="B4278" s="16">
        <v>22192290</v>
      </c>
      <c r="C4278" s="16"/>
      <c r="D4278" s="19"/>
      <c r="E4278" s="16"/>
      <c r="F4278" s="16"/>
      <c r="G4278" s="16"/>
      <c r="H4278" s="17"/>
      <c r="I4278" s="102">
        <v>2</v>
      </c>
    </row>
    <row r="4279" spans="1:9" ht="20.399999999999999">
      <c r="A4279" s="16" t="s">
        <v>1963</v>
      </c>
      <c r="B4279" s="16">
        <v>22192290</v>
      </c>
      <c r="C4279" s="16">
        <v>2349358508</v>
      </c>
      <c r="D4279" s="19">
        <v>44380</v>
      </c>
      <c r="E4279" s="16" t="s">
        <v>7517</v>
      </c>
      <c r="F4279" s="16" t="s">
        <v>7518</v>
      </c>
      <c r="G4279" s="16" t="s">
        <v>7519</v>
      </c>
      <c r="H4279" s="17">
        <f>671.6-600</f>
        <v>71.600000000000023</v>
      </c>
      <c r="I4279" s="102">
        <v>2</v>
      </c>
    </row>
    <row r="4280" spans="1:9">
      <c r="A4280" s="16" t="s">
        <v>1963</v>
      </c>
      <c r="B4280" s="16">
        <v>22192290</v>
      </c>
      <c r="C4280" s="16">
        <v>23682</v>
      </c>
      <c r="D4280" s="19">
        <v>44247</v>
      </c>
      <c r="E4280" s="16" t="s">
        <v>7520</v>
      </c>
      <c r="F4280" s="16">
        <v>33768846</v>
      </c>
      <c r="G4280" s="16" t="s">
        <v>7521</v>
      </c>
      <c r="H4280" s="17">
        <v>120</v>
      </c>
      <c r="I4280" s="102">
        <v>2</v>
      </c>
    </row>
    <row r="4281" spans="1:9" ht="20.399999999999999">
      <c r="A4281" s="16" t="s">
        <v>1963</v>
      </c>
      <c r="B4281" s="16">
        <v>22192290</v>
      </c>
      <c r="C4281" s="16">
        <v>2349552185</v>
      </c>
      <c r="D4281" s="19">
        <v>44386</v>
      </c>
      <c r="E4281" s="16" t="s">
        <v>7522</v>
      </c>
      <c r="F4281" s="16" t="s">
        <v>7518</v>
      </c>
      <c r="G4281" s="16" t="s">
        <v>7519</v>
      </c>
      <c r="H4281" s="17">
        <v>337.5</v>
      </c>
      <c r="I4281" s="102">
        <v>2</v>
      </c>
    </row>
    <row r="4282" spans="1:9">
      <c r="A4282" s="16" t="s">
        <v>1963</v>
      </c>
      <c r="B4282" s="16">
        <v>22192290</v>
      </c>
      <c r="C4282" s="16"/>
      <c r="D4282" s="19"/>
      <c r="E4282" s="16"/>
      <c r="F4282" s="16"/>
      <c r="G4282" s="16"/>
      <c r="H4282" s="17"/>
      <c r="I4282" s="102">
        <v>2</v>
      </c>
    </row>
    <row r="4283" spans="1:9">
      <c r="A4283" s="16" t="s">
        <v>1963</v>
      </c>
      <c r="B4283" s="16">
        <v>22192290</v>
      </c>
      <c r="C4283" s="16">
        <v>0</v>
      </c>
      <c r="D4283" s="19">
        <v>44354</v>
      </c>
      <c r="E4283" s="16" t="s">
        <v>7523</v>
      </c>
      <c r="F4283" s="16">
        <v>0</v>
      </c>
      <c r="G4283" s="16" t="s">
        <v>7524</v>
      </c>
      <c r="H4283" s="17">
        <v>45</v>
      </c>
      <c r="I4283" s="102">
        <v>2</v>
      </c>
    </row>
    <row r="4284" spans="1:9">
      <c r="A4284" s="16" t="s">
        <v>1963</v>
      </c>
      <c r="B4284" s="16">
        <v>22192290</v>
      </c>
      <c r="C4284" s="16">
        <v>0</v>
      </c>
      <c r="D4284" s="19">
        <v>44378</v>
      </c>
      <c r="E4284" s="16" t="s">
        <v>7525</v>
      </c>
      <c r="F4284" s="16">
        <v>0</v>
      </c>
      <c r="G4284" s="16" t="s">
        <v>7526</v>
      </c>
      <c r="H4284" s="17">
        <v>50</v>
      </c>
      <c r="I4284" s="102">
        <v>2</v>
      </c>
    </row>
    <row r="4285" spans="1:9">
      <c r="A4285" s="16" t="s">
        <v>1963</v>
      </c>
      <c r="B4285" s="16">
        <v>22192290</v>
      </c>
      <c r="C4285" s="16">
        <v>0</v>
      </c>
      <c r="D4285" s="19">
        <v>44381</v>
      </c>
      <c r="E4285" s="16" t="s">
        <v>7527</v>
      </c>
      <c r="F4285" s="16">
        <v>0</v>
      </c>
      <c r="G4285" s="16" t="s">
        <v>7526</v>
      </c>
      <c r="H4285" s="17">
        <v>10</v>
      </c>
      <c r="I4285" s="102">
        <v>2</v>
      </c>
    </row>
    <row r="4286" spans="1:9">
      <c r="A4286" s="16" t="s">
        <v>1963</v>
      </c>
      <c r="B4286" s="16">
        <v>22192290</v>
      </c>
      <c r="C4286" s="16">
        <v>23684</v>
      </c>
      <c r="D4286" s="19">
        <v>44377</v>
      </c>
      <c r="E4286" s="16" t="s">
        <v>7528</v>
      </c>
      <c r="F4286" s="16">
        <v>33768846</v>
      </c>
      <c r="G4286" s="16" t="s">
        <v>7521</v>
      </c>
      <c r="H4286" s="17">
        <v>120</v>
      </c>
      <c r="I4286" s="102">
        <v>2</v>
      </c>
    </row>
    <row r="4287" spans="1:9">
      <c r="A4287" s="16" t="s">
        <v>1963</v>
      </c>
      <c r="B4287" s="16">
        <v>22192290</v>
      </c>
      <c r="C4287" s="16">
        <v>5848691</v>
      </c>
      <c r="D4287" s="19">
        <v>44394</v>
      </c>
      <c r="E4287" s="16" t="s">
        <v>7529</v>
      </c>
      <c r="F4287" s="16">
        <v>52285715</v>
      </c>
      <c r="G4287" s="16" t="s">
        <v>7530</v>
      </c>
      <c r="H4287" s="17">
        <f>15-12.53</f>
        <v>2.4700000000000006</v>
      </c>
      <c r="I4287" s="102">
        <v>2</v>
      </c>
    </row>
    <row r="4288" spans="1:9">
      <c r="A4288" s="16" t="s">
        <v>1963</v>
      </c>
      <c r="B4288" s="16">
        <v>22192290</v>
      </c>
      <c r="C4288" s="16">
        <v>5532191</v>
      </c>
      <c r="D4288" s="19">
        <v>44408</v>
      </c>
      <c r="E4288" s="16" t="s">
        <v>7529</v>
      </c>
      <c r="F4288" s="16">
        <v>52285715</v>
      </c>
      <c r="G4288" s="16" t="s">
        <v>7530</v>
      </c>
      <c r="H4288" s="17">
        <v>15</v>
      </c>
      <c r="I4288" s="102">
        <v>2</v>
      </c>
    </row>
    <row r="4289" spans="1:9">
      <c r="A4289" s="16" t="s">
        <v>1963</v>
      </c>
      <c r="B4289" s="16">
        <v>22192290</v>
      </c>
      <c r="C4289" s="16" t="s">
        <v>7531</v>
      </c>
      <c r="D4289" s="19">
        <v>44353</v>
      </c>
      <c r="E4289" s="16" t="s">
        <v>7532</v>
      </c>
      <c r="F4289" s="16" t="s">
        <v>7070</v>
      </c>
      <c r="G4289" s="16" t="s">
        <v>7533</v>
      </c>
      <c r="H4289" s="17">
        <f>415.14-400</f>
        <v>15.139999999999986</v>
      </c>
      <c r="I4289" s="102">
        <v>2</v>
      </c>
    </row>
    <row r="4290" spans="1:9">
      <c r="A4290" s="16" t="s">
        <v>1963</v>
      </c>
      <c r="B4290" s="16">
        <v>22192290</v>
      </c>
      <c r="C4290" s="16">
        <v>405000192</v>
      </c>
      <c r="D4290" s="19">
        <v>44386</v>
      </c>
      <c r="E4290" s="16" t="s">
        <v>7534</v>
      </c>
      <c r="F4290" s="16">
        <v>0</v>
      </c>
      <c r="G4290" s="16" t="s">
        <v>7535</v>
      </c>
      <c r="H4290" s="17">
        <f>252.02-200</f>
        <v>52.02000000000001</v>
      </c>
      <c r="I4290" s="102">
        <v>2</v>
      </c>
    </row>
    <row r="4291" spans="1:9">
      <c r="A4291" s="16" t="s">
        <v>1963</v>
      </c>
      <c r="B4291" s="16">
        <v>22192290</v>
      </c>
      <c r="C4291" s="16">
        <v>405000192</v>
      </c>
      <c r="D4291" s="19">
        <v>44386</v>
      </c>
      <c r="E4291" s="16" t="s">
        <v>7534</v>
      </c>
      <c r="F4291" s="16">
        <v>0</v>
      </c>
      <c r="G4291" s="16" t="s">
        <v>7535</v>
      </c>
      <c r="H4291" s="17">
        <f>227.02-200</f>
        <v>27.02000000000001</v>
      </c>
      <c r="I4291" s="102">
        <v>2</v>
      </c>
    </row>
    <row r="4292" spans="1:9">
      <c r="A4292" s="16" t="s">
        <v>1963</v>
      </c>
      <c r="B4292" s="16">
        <v>22192291</v>
      </c>
      <c r="C4292" s="16">
        <v>20110405</v>
      </c>
      <c r="D4292" s="19">
        <v>44307</v>
      </c>
      <c r="E4292" s="16" t="s">
        <v>7536</v>
      </c>
      <c r="F4292" s="16">
        <v>47089547</v>
      </c>
      <c r="G4292" s="16" t="s">
        <v>2457</v>
      </c>
      <c r="H4292" s="17">
        <v>200</v>
      </c>
      <c r="I4292" s="102">
        <v>2</v>
      </c>
    </row>
    <row r="4293" spans="1:9">
      <c r="A4293" s="16" t="s">
        <v>1963</v>
      </c>
      <c r="B4293" s="16">
        <v>22192291</v>
      </c>
      <c r="C4293" s="16">
        <v>20110405</v>
      </c>
      <c r="D4293" s="19">
        <v>44307</v>
      </c>
      <c r="E4293" s="16" t="s">
        <v>7537</v>
      </c>
      <c r="F4293" s="16">
        <v>47089547</v>
      </c>
      <c r="G4293" s="16" t="s">
        <v>2457</v>
      </c>
      <c r="H4293" s="17">
        <v>140</v>
      </c>
      <c r="I4293" s="102">
        <v>2</v>
      </c>
    </row>
    <row r="4294" spans="1:9" ht="20.399999999999999">
      <c r="A4294" s="16" t="s">
        <v>1963</v>
      </c>
      <c r="B4294" s="16">
        <v>22192291</v>
      </c>
      <c r="C4294" s="16" t="s">
        <v>7538</v>
      </c>
      <c r="D4294" s="19">
        <v>44305</v>
      </c>
      <c r="E4294" s="16" t="s">
        <v>6840</v>
      </c>
      <c r="F4294" s="16" t="s">
        <v>7539</v>
      </c>
      <c r="G4294" s="16" t="s">
        <v>7540</v>
      </c>
      <c r="H4294" s="17">
        <v>45</v>
      </c>
      <c r="I4294" s="102">
        <v>2</v>
      </c>
    </row>
    <row r="4295" spans="1:9" ht="20.399999999999999">
      <c r="A4295" s="16" t="s">
        <v>1963</v>
      </c>
      <c r="B4295" s="16">
        <v>22192291</v>
      </c>
      <c r="C4295" s="16">
        <v>54</v>
      </c>
      <c r="D4295" s="19">
        <v>44312</v>
      </c>
      <c r="E4295" s="16" t="s">
        <v>7541</v>
      </c>
      <c r="F4295" s="16" t="s">
        <v>7542</v>
      </c>
      <c r="G4295" s="16" t="s">
        <v>7543</v>
      </c>
      <c r="H4295" s="17">
        <v>35</v>
      </c>
      <c r="I4295" s="102">
        <v>2</v>
      </c>
    </row>
    <row r="4296" spans="1:9" ht="20.399999999999999">
      <c r="A4296" s="16" t="s">
        <v>1963</v>
      </c>
      <c r="B4296" s="16">
        <v>22192291</v>
      </c>
      <c r="C4296" s="16" t="s">
        <v>7544</v>
      </c>
      <c r="D4296" s="19">
        <v>44307</v>
      </c>
      <c r="E4296" s="16" t="s">
        <v>4909</v>
      </c>
      <c r="F4296" s="16">
        <v>31647758</v>
      </c>
      <c r="G4296" s="16" t="s">
        <v>6682</v>
      </c>
      <c r="H4296" s="17">
        <v>50</v>
      </c>
      <c r="I4296" s="102">
        <v>2</v>
      </c>
    </row>
    <row r="4297" spans="1:9">
      <c r="A4297" s="16" t="s">
        <v>1963</v>
      </c>
      <c r="B4297" s="16">
        <v>22192291</v>
      </c>
      <c r="C4297" s="16"/>
      <c r="D4297" s="19"/>
      <c r="E4297" s="16"/>
      <c r="F4297" s="16"/>
      <c r="G4297" s="16"/>
      <c r="H4297" s="17"/>
      <c r="I4297" s="102">
        <v>2</v>
      </c>
    </row>
    <row r="4298" spans="1:9">
      <c r="A4298" s="16" t="s">
        <v>1963</v>
      </c>
      <c r="B4298" s="16">
        <v>22192291</v>
      </c>
      <c r="C4298" s="16">
        <v>21038312</v>
      </c>
      <c r="D4298" s="19">
        <v>44277</v>
      </c>
      <c r="E4298" s="16" t="s">
        <v>4770</v>
      </c>
      <c r="F4298" s="16">
        <v>334475</v>
      </c>
      <c r="G4298" s="16" t="s">
        <v>7545</v>
      </c>
      <c r="H4298" s="17">
        <v>102.4</v>
      </c>
      <c r="I4298" s="102">
        <v>2</v>
      </c>
    </row>
    <row r="4299" spans="1:9">
      <c r="A4299" s="16" t="s">
        <v>1963</v>
      </c>
      <c r="B4299" s="16">
        <v>22192291</v>
      </c>
      <c r="C4299" s="16">
        <v>20110491</v>
      </c>
      <c r="D4299" s="19">
        <v>44343</v>
      </c>
      <c r="E4299" s="16" t="s">
        <v>7546</v>
      </c>
      <c r="F4299" s="16">
        <v>47089547</v>
      </c>
      <c r="G4299" s="16" t="s">
        <v>2457</v>
      </c>
      <c r="H4299" s="17">
        <f>640-290.47</f>
        <v>349.53</v>
      </c>
      <c r="I4299" s="102">
        <v>2</v>
      </c>
    </row>
    <row r="4300" spans="1:9">
      <c r="A4300" s="16" t="s">
        <v>1963</v>
      </c>
      <c r="B4300" s="16">
        <v>22192291</v>
      </c>
      <c r="C4300" s="16" t="s">
        <v>7547</v>
      </c>
      <c r="D4300" s="19">
        <v>44375</v>
      </c>
      <c r="E4300" s="16" t="s">
        <v>7548</v>
      </c>
      <c r="F4300" s="16">
        <v>814969166</v>
      </c>
      <c r="G4300" s="16" t="s">
        <v>7549</v>
      </c>
      <c r="H4300" s="17">
        <v>98</v>
      </c>
      <c r="I4300" s="102">
        <v>2</v>
      </c>
    </row>
    <row r="4301" spans="1:9">
      <c r="A4301" s="16" t="s">
        <v>1963</v>
      </c>
      <c r="B4301" s="16">
        <v>22192291</v>
      </c>
      <c r="C4301" s="16" t="s">
        <v>7550</v>
      </c>
      <c r="D4301" s="19">
        <v>44368</v>
      </c>
      <c r="E4301" s="16" t="s">
        <v>4814</v>
      </c>
      <c r="F4301" s="16" t="s">
        <v>506</v>
      </c>
      <c r="G4301" s="16" t="s">
        <v>7551</v>
      </c>
      <c r="H4301" s="17">
        <v>35</v>
      </c>
      <c r="I4301" s="102">
        <v>2</v>
      </c>
    </row>
    <row r="4302" spans="1:9">
      <c r="A4302" s="16" t="s">
        <v>1963</v>
      </c>
      <c r="B4302" s="16">
        <v>22192291</v>
      </c>
      <c r="C4302" s="16" t="s">
        <v>7552</v>
      </c>
      <c r="D4302" s="19">
        <v>44390</v>
      </c>
      <c r="E4302" s="16" t="s">
        <v>7553</v>
      </c>
      <c r="F4302" s="16" t="s">
        <v>1985</v>
      </c>
      <c r="G4302" s="16" t="s">
        <v>3539</v>
      </c>
      <c r="H4302" s="17">
        <v>35</v>
      </c>
      <c r="I4302" s="102">
        <v>2</v>
      </c>
    </row>
    <row r="4303" spans="1:9">
      <c r="A4303" s="16" t="s">
        <v>1963</v>
      </c>
      <c r="B4303" s="16">
        <v>22192291</v>
      </c>
      <c r="C4303" s="16" t="s">
        <v>7179</v>
      </c>
      <c r="D4303" s="19">
        <v>44361</v>
      </c>
      <c r="E4303" s="16" t="s">
        <v>6882</v>
      </c>
      <c r="F4303" s="16">
        <v>42027977</v>
      </c>
      <c r="G4303" s="16" t="s">
        <v>2171</v>
      </c>
      <c r="H4303" s="17">
        <v>25</v>
      </c>
      <c r="I4303" s="102">
        <v>2</v>
      </c>
    </row>
    <row r="4304" spans="1:9">
      <c r="A4304" s="16" t="s">
        <v>1963</v>
      </c>
      <c r="B4304" s="16">
        <v>22192291</v>
      </c>
      <c r="C4304" s="16" t="s">
        <v>595</v>
      </c>
      <c r="D4304" s="19">
        <v>44387</v>
      </c>
      <c r="E4304" s="16" t="s">
        <v>7554</v>
      </c>
      <c r="F4304" s="16">
        <v>37913174</v>
      </c>
      <c r="G4304" s="16" t="s">
        <v>7555</v>
      </c>
      <c r="H4304" s="17">
        <v>15</v>
      </c>
      <c r="I4304" s="102">
        <v>2</v>
      </c>
    </row>
    <row r="4305" spans="1:9">
      <c r="A4305" s="16" t="s">
        <v>1963</v>
      </c>
      <c r="B4305" s="16">
        <v>22192291</v>
      </c>
      <c r="C4305" s="16">
        <v>7</v>
      </c>
      <c r="D4305" s="19">
        <v>44408</v>
      </c>
      <c r="E4305" s="16" t="s">
        <v>7244</v>
      </c>
      <c r="F4305" s="16">
        <v>892386</v>
      </c>
      <c r="G4305" s="16" t="s">
        <v>2317</v>
      </c>
      <c r="H4305" s="17">
        <v>15</v>
      </c>
      <c r="I4305" s="102">
        <v>2</v>
      </c>
    </row>
    <row r="4306" spans="1:9" ht="20.399999999999999">
      <c r="A4306" s="16" t="s">
        <v>1963</v>
      </c>
      <c r="B4306" s="16">
        <v>22192291</v>
      </c>
      <c r="C4306" s="16" t="s">
        <v>7556</v>
      </c>
      <c r="D4306" s="19">
        <v>44356</v>
      </c>
      <c r="E4306" s="16" t="s">
        <v>7557</v>
      </c>
      <c r="F4306" s="16" t="s">
        <v>7558</v>
      </c>
      <c r="G4306" s="16" t="s">
        <v>7559</v>
      </c>
      <c r="H4306" s="17">
        <v>84.19</v>
      </c>
      <c r="I4306" s="102">
        <v>2</v>
      </c>
    </row>
    <row r="4307" spans="1:9" ht="20.399999999999999">
      <c r="A4307" s="16" t="s">
        <v>1963</v>
      </c>
      <c r="B4307" s="16">
        <v>22192291</v>
      </c>
      <c r="C4307" s="16" t="s">
        <v>7560</v>
      </c>
      <c r="D4307" s="19">
        <v>44358</v>
      </c>
      <c r="E4307" s="16" t="s">
        <v>7561</v>
      </c>
      <c r="F4307" s="16">
        <v>47618302</v>
      </c>
      <c r="G4307" s="16" t="s">
        <v>7562</v>
      </c>
      <c r="H4307" s="17">
        <v>99.72</v>
      </c>
      <c r="I4307" s="102">
        <v>2</v>
      </c>
    </row>
    <row r="4308" spans="1:9" ht="20.399999999999999">
      <c r="A4308" s="16" t="s">
        <v>1963</v>
      </c>
      <c r="B4308" s="16">
        <v>22192291</v>
      </c>
      <c r="C4308" s="16" t="s">
        <v>7563</v>
      </c>
      <c r="D4308" s="19">
        <v>44377</v>
      </c>
      <c r="E4308" s="16" t="s">
        <v>7564</v>
      </c>
      <c r="F4308" s="16">
        <v>47618302</v>
      </c>
      <c r="G4308" s="16" t="s">
        <v>7562</v>
      </c>
      <c r="H4308" s="17">
        <v>53.69</v>
      </c>
      <c r="I4308" s="102">
        <v>2</v>
      </c>
    </row>
    <row r="4309" spans="1:9" ht="20.399999999999999">
      <c r="A4309" s="16" t="s">
        <v>1963</v>
      </c>
      <c r="B4309" s="16">
        <v>22192291</v>
      </c>
      <c r="C4309" s="16" t="s">
        <v>7565</v>
      </c>
      <c r="D4309" s="19">
        <v>44377</v>
      </c>
      <c r="E4309" s="16" t="s">
        <v>7566</v>
      </c>
      <c r="F4309" s="16">
        <v>47618302</v>
      </c>
      <c r="G4309" s="16" t="s">
        <v>7562</v>
      </c>
      <c r="H4309" s="17">
        <v>53.69</v>
      </c>
      <c r="I4309" s="102">
        <v>2</v>
      </c>
    </row>
    <row r="4310" spans="1:9">
      <c r="A4310" s="16" t="s">
        <v>1963</v>
      </c>
      <c r="B4310" s="16">
        <v>22192291</v>
      </c>
      <c r="C4310" s="16">
        <v>20110606</v>
      </c>
      <c r="D4310" s="19">
        <v>44419</v>
      </c>
      <c r="E4310" s="16" t="s">
        <v>7567</v>
      </c>
      <c r="F4310" s="16">
        <v>47089547</v>
      </c>
      <c r="G4310" s="16" t="s">
        <v>2457</v>
      </c>
      <c r="H4310" s="17">
        <v>181.5</v>
      </c>
      <c r="I4310" s="102">
        <v>2</v>
      </c>
    </row>
    <row r="4311" spans="1:9">
      <c r="A4311" s="16" t="s">
        <v>1963</v>
      </c>
      <c r="B4311" s="16">
        <v>22192291</v>
      </c>
      <c r="C4311" s="16"/>
      <c r="D4311" s="19"/>
      <c r="E4311" s="16"/>
      <c r="F4311" s="16"/>
      <c r="G4311" s="16"/>
      <c r="H4311" s="17"/>
      <c r="I4311" s="102">
        <v>2</v>
      </c>
    </row>
    <row r="4312" spans="1:9">
      <c r="A4312" s="16" t="s">
        <v>1963</v>
      </c>
      <c r="B4312" s="16">
        <v>22192291</v>
      </c>
      <c r="C4312" s="16"/>
      <c r="D4312" s="19"/>
      <c r="E4312" s="16"/>
      <c r="F4312" s="16"/>
      <c r="G4312" s="16"/>
      <c r="H4312" s="17"/>
      <c r="I4312" s="102">
        <v>2</v>
      </c>
    </row>
    <row r="4313" spans="1:9">
      <c r="A4313" s="16" t="s">
        <v>1963</v>
      </c>
      <c r="B4313" s="16">
        <v>22192291</v>
      </c>
      <c r="C4313" s="16">
        <v>21158237</v>
      </c>
      <c r="D4313" s="19">
        <v>44459</v>
      </c>
      <c r="E4313" s="16" t="s">
        <v>7568</v>
      </c>
      <c r="F4313" s="16" t="s">
        <v>7569</v>
      </c>
      <c r="G4313" s="16" t="s">
        <v>7545</v>
      </c>
      <c r="H4313" s="17">
        <v>115.92</v>
      </c>
      <c r="I4313" s="102">
        <v>2</v>
      </c>
    </row>
    <row r="4314" spans="1:9">
      <c r="A4314" s="16" t="s">
        <v>1963</v>
      </c>
      <c r="B4314" s="16">
        <v>22192291</v>
      </c>
      <c r="C4314" s="16"/>
      <c r="D4314" s="19"/>
      <c r="E4314" s="16"/>
      <c r="F4314" s="16"/>
      <c r="G4314" s="16"/>
      <c r="H4314" s="17"/>
      <c r="I4314" s="102">
        <v>2</v>
      </c>
    </row>
    <row r="4315" spans="1:9">
      <c r="A4315" s="16" t="s">
        <v>1963</v>
      </c>
      <c r="B4315" s="16">
        <v>22192291</v>
      </c>
      <c r="C4315" s="16" t="s">
        <v>7570</v>
      </c>
      <c r="D4315" s="19">
        <v>44431</v>
      </c>
      <c r="E4315" s="16" t="s">
        <v>7571</v>
      </c>
      <c r="F4315" s="16">
        <v>892076</v>
      </c>
      <c r="G4315" s="16" t="s">
        <v>6823</v>
      </c>
      <c r="H4315" s="17">
        <v>25</v>
      </c>
      <c r="I4315" s="102">
        <v>2</v>
      </c>
    </row>
    <row r="4316" spans="1:9">
      <c r="A4316" s="16" t="s">
        <v>1963</v>
      </c>
      <c r="B4316" s="16">
        <v>22192291</v>
      </c>
      <c r="C4316" s="16">
        <v>28082021</v>
      </c>
      <c r="D4316" s="19">
        <v>44436</v>
      </c>
      <c r="E4316" s="16" t="s">
        <v>7572</v>
      </c>
      <c r="F4316" s="16">
        <v>36680397</v>
      </c>
      <c r="G4316" s="16" t="s">
        <v>3110</v>
      </c>
      <c r="H4316" s="17">
        <v>15</v>
      </c>
      <c r="I4316" s="102">
        <v>2</v>
      </c>
    </row>
    <row r="4317" spans="1:9">
      <c r="A4317" s="16" t="s">
        <v>1963</v>
      </c>
      <c r="B4317" s="16">
        <v>22192291</v>
      </c>
      <c r="C4317" s="16">
        <v>492021</v>
      </c>
      <c r="D4317" s="19">
        <v>44443</v>
      </c>
      <c r="E4317" s="16" t="s">
        <v>6927</v>
      </c>
      <c r="F4317" s="16">
        <v>42273757</v>
      </c>
      <c r="G4317" s="16" t="s">
        <v>6758</v>
      </c>
      <c r="H4317" s="17">
        <v>20</v>
      </c>
      <c r="I4317" s="102">
        <v>2</v>
      </c>
    </row>
    <row r="4318" spans="1:9">
      <c r="A4318" s="16" t="s">
        <v>1963</v>
      </c>
      <c r="B4318" s="16">
        <v>22192291</v>
      </c>
      <c r="C4318" s="16">
        <v>1</v>
      </c>
      <c r="D4318" s="19">
        <v>44457</v>
      </c>
      <c r="E4318" s="16" t="s">
        <v>7573</v>
      </c>
      <c r="F4318" s="16">
        <v>35628120</v>
      </c>
      <c r="G4318" s="16" t="s">
        <v>2622</v>
      </c>
      <c r="H4318" s="17">
        <v>10</v>
      </c>
      <c r="I4318" s="102">
        <v>2</v>
      </c>
    </row>
    <row r="4319" spans="1:9">
      <c r="A4319" s="16" t="s">
        <v>1963</v>
      </c>
      <c r="B4319" s="16">
        <v>22192291</v>
      </c>
      <c r="C4319" s="16">
        <v>1</v>
      </c>
      <c r="D4319" s="19">
        <v>44468</v>
      </c>
      <c r="E4319" s="16" t="s">
        <v>7574</v>
      </c>
      <c r="F4319" s="16">
        <v>36757519</v>
      </c>
      <c r="G4319" s="16" t="s">
        <v>7575</v>
      </c>
      <c r="H4319" s="17">
        <v>35</v>
      </c>
      <c r="I4319" s="102">
        <v>2</v>
      </c>
    </row>
    <row r="4320" spans="1:9" ht="20.399999999999999">
      <c r="A4320" s="16" t="s">
        <v>1963</v>
      </c>
      <c r="B4320" s="16">
        <v>22192291</v>
      </c>
      <c r="C4320" s="16" t="s">
        <v>7576</v>
      </c>
      <c r="D4320" s="19">
        <v>44411</v>
      </c>
      <c r="E4320" s="16" t="s">
        <v>7577</v>
      </c>
      <c r="F4320" s="16" t="s">
        <v>7558</v>
      </c>
      <c r="G4320" s="16" t="s">
        <v>7559</v>
      </c>
      <c r="H4320" s="17">
        <v>70.16</v>
      </c>
      <c r="I4320" s="102">
        <v>2</v>
      </c>
    </row>
    <row r="4321" spans="1:9" ht="20.399999999999999">
      <c r="A4321" s="16" t="s">
        <v>1963</v>
      </c>
      <c r="B4321" s="16">
        <v>22192291</v>
      </c>
      <c r="C4321" s="16" t="s">
        <v>7578</v>
      </c>
      <c r="D4321" s="19">
        <v>44424</v>
      </c>
      <c r="E4321" s="16" t="s">
        <v>7579</v>
      </c>
      <c r="F4321" s="16">
        <v>47618302</v>
      </c>
      <c r="G4321" s="16" t="s">
        <v>7562</v>
      </c>
      <c r="H4321" s="17">
        <v>91.2</v>
      </c>
      <c r="I4321" s="102">
        <v>2</v>
      </c>
    </row>
    <row r="4322" spans="1:9">
      <c r="A4322" s="16" t="s">
        <v>1963</v>
      </c>
      <c r="B4322" s="16">
        <v>22192292</v>
      </c>
      <c r="C4322" s="16" t="s">
        <v>7580</v>
      </c>
      <c r="D4322" s="19">
        <v>44210</v>
      </c>
      <c r="E4322" s="16" t="s">
        <v>7581</v>
      </c>
      <c r="F4322" s="16">
        <v>45026041</v>
      </c>
      <c r="G4322" s="16" t="s">
        <v>7582</v>
      </c>
      <c r="H4322" s="17">
        <v>396</v>
      </c>
      <c r="I4322" s="102">
        <v>2</v>
      </c>
    </row>
    <row r="4323" spans="1:9">
      <c r="A4323" s="16" t="s">
        <v>1963</v>
      </c>
      <c r="B4323" s="16">
        <v>22192292</v>
      </c>
      <c r="C4323" s="16" t="s">
        <v>7580</v>
      </c>
      <c r="D4323" s="19">
        <v>44235</v>
      </c>
      <c r="E4323" s="16" t="s">
        <v>6597</v>
      </c>
      <c r="F4323" s="16">
        <v>43653782</v>
      </c>
      <c r="G4323" s="16" t="s">
        <v>7583</v>
      </c>
      <c r="H4323" s="17">
        <v>189</v>
      </c>
      <c r="I4323" s="102">
        <v>2</v>
      </c>
    </row>
    <row r="4324" spans="1:9">
      <c r="A4324" s="16" t="s">
        <v>1963</v>
      </c>
      <c r="B4324" s="16">
        <v>22192292</v>
      </c>
      <c r="C4324" s="16">
        <v>202100</v>
      </c>
      <c r="D4324" s="19">
        <v>44235</v>
      </c>
      <c r="E4324" s="16" t="s">
        <v>4862</v>
      </c>
      <c r="F4324" s="16">
        <v>53035933</v>
      </c>
      <c r="G4324" s="16" t="s">
        <v>7584</v>
      </c>
      <c r="H4324" s="17">
        <v>75</v>
      </c>
      <c r="I4324" s="102">
        <v>2</v>
      </c>
    </row>
    <row r="4325" spans="1:9">
      <c r="A4325" s="16" t="s">
        <v>1963</v>
      </c>
      <c r="B4325" s="16">
        <v>22192292</v>
      </c>
      <c r="C4325" s="16" t="s">
        <v>7585</v>
      </c>
      <c r="D4325" s="19">
        <v>44269</v>
      </c>
      <c r="E4325" s="16" t="s">
        <v>7586</v>
      </c>
      <c r="F4325" s="16">
        <v>43653782</v>
      </c>
      <c r="G4325" s="16" t="s">
        <v>7587</v>
      </c>
      <c r="H4325" s="17">
        <v>234</v>
      </c>
      <c r="I4325" s="102">
        <v>2</v>
      </c>
    </row>
    <row r="4326" spans="1:9">
      <c r="A4326" s="16" t="s">
        <v>1963</v>
      </c>
      <c r="B4326" s="16">
        <v>22192292</v>
      </c>
      <c r="C4326" s="16">
        <v>1210066</v>
      </c>
      <c r="D4326" s="19">
        <v>44300</v>
      </c>
      <c r="E4326" s="16" t="s">
        <v>7588</v>
      </c>
      <c r="F4326" s="16">
        <v>47008946</v>
      </c>
      <c r="G4326" s="16" t="s">
        <v>5413</v>
      </c>
      <c r="H4326" s="17">
        <v>45</v>
      </c>
      <c r="I4326" s="102">
        <v>2</v>
      </c>
    </row>
    <row r="4327" spans="1:9">
      <c r="A4327" s="16" t="s">
        <v>1963</v>
      </c>
      <c r="B4327" s="16">
        <v>22192292</v>
      </c>
      <c r="C4327" s="16" t="s">
        <v>4411</v>
      </c>
      <c r="D4327" s="19">
        <v>44313</v>
      </c>
      <c r="E4327" s="16" t="s">
        <v>7589</v>
      </c>
      <c r="F4327" s="16">
        <v>43653782</v>
      </c>
      <c r="G4327" s="16" t="s">
        <v>7587</v>
      </c>
      <c r="H4327" s="17">
        <v>195</v>
      </c>
      <c r="I4327" s="102">
        <v>2</v>
      </c>
    </row>
    <row r="4328" spans="1:9">
      <c r="A4328" s="16" t="s">
        <v>1963</v>
      </c>
      <c r="B4328" s="16">
        <v>22192292</v>
      </c>
      <c r="C4328" s="16">
        <v>80</v>
      </c>
      <c r="D4328" s="19">
        <v>44313</v>
      </c>
      <c r="E4328" s="16" t="s">
        <v>7590</v>
      </c>
      <c r="F4328" s="16">
        <v>51686716</v>
      </c>
      <c r="G4328" s="16" t="s">
        <v>7591</v>
      </c>
      <c r="H4328" s="17">
        <v>80</v>
      </c>
      <c r="I4328" s="102">
        <v>2</v>
      </c>
    </row>
    <row r="4329" spans="1:9" ht="20.399999999999999">
      <c r="A4329" s="16" t="s">
        <v>1963</v>
      </c>
      <c r="B4329" s="16">
        <v>22192292</v>
      </c>
      <c r="C4329" s="16" t="s">
        <v>7592</v>
      </c>
      <c r="D4329" s="19">
        <v>44328</v>
      </c>
      <c r="E4329" s="16" t="s">
        <v>7593</v>
      </c>
      <c r="F4329" s="16">
        <v>64810363</v>
      </c>
      <c r="G4329" s="16" t="s">
        <v>7594</v>
      </c>
      <c r="H4329" s="17">
        <v>107.7</v>
      </c>
      <c r="I4329" s="102">
        <v>2</v>
      </c>
    </row>
    <row r="4330" spans="1:9" ht="20.399999999999999">
      <c r="A4330" s="16" t="s">
        <v>1963</v>
      </c>
      <c r="B4330" s="16">
        <v>22192292</v>
      </c>
      <c r="C4330" s="16" t="s">
        <v>7595</v>
      </c>
      <c r="D4330" s="19">
        <v>44333</v>
      </c>
      <c r="E4330" s="16" t="s">
        <v>7596</v>
      </c>
      <c r="F4330" s="16">
        <v>64810363</v>
      </c>
      <c r="G4330" s="16" t="s">
        <v>7594</v>
      </c>
      <c r="H4330" s="17">
        <v>39.51</v>
      </c>
      <c r="I4330" s="102">
        <v>2</v>
      </c>
    </row>
    <row r="4331" spans="1:9" ht="20.399999999999999">
      <c r="A4331" s="16" t="s">
        <v>1963</v>
      </c>
      <c r="B4331" s="16">
        <v>22192292</v>
      </c>
      <c r="C4331" s="16" t="s">
        <v>7597</v>
      </c>
      <c r="D4331" s="19">
        <v>44334</v>
      </c>
      <c r="E4331" s="16" t="s">
        <v>7598</v>
      </c>
      <c r="F4331" s="16">
        <v>64810363</v>
      </c>
      <c r="G4331" s="16" t="s">
        <v>7594</v>
      </c>
      <c r="H4331" s="17">
        <v>37.14</v>
      </c>
      <c r="I4331" s="102">
        <v>2</v>
      </c>
    </row>
    <row r="4332" spans="1:9" ht="20.399999999999999">
      <c r="A4332" s="16" t="s">
        <v>1963</v>
      </c>
      <c r="B4332" s="16">
        <v>22192292</v>
      </c>
      <c r="C4332" s="16" t="s">
        <v>7599</v>
      </c>
      <c r="D4332" s="19">
        <v>44336</v>
      </c>
      <c r="E4332" s="16" t="s">
        <v>7600</v>
      </c>
      <c r="F4332" s="16">
        <v>64810363</v>
      </c>
      <c r="G4332" s="16" t="s">
        <v>7594</v>
      </c>
      <c r="H4332" s="17">
        <v>53.53</v>
      </c>
      <c r="I4332" s="102">
        <v>2</v>
      </c>
    </row>
    <row r="4333" spans="1:9">
      <c r="A4333" s="16" t="s">
        <v>1963</v>
      </c>
      <c r="B4333" s="16">
        <v>22192292</v>
      </c>
      <c r="C4333" s="16">
        <v>21</v>
      </c>
      <c r="D4333" s="19">
        <v>44338</v>
      </c>
      <c r="E4333" s="16" t="s">
        <v>5053</v>
      </c>
      <c r="F4333" s="16">
        <v>14222990</v>
      </c>
      <c r="G4333" s="16" t="s">
        <v>6559</v>
      </c>
      <c r="H4333" s="17">
        <v>10</v>
      </c>
      <c r="I4333" s="102">
        <v>2</v>
      </c>
    </row>
    <row r="4334" spans="1:9">
      <c r="A4334" s="16" t="s">
        <v>1963</v>
      </c>
      <c r="B4334" s="16">
        <v>22192292</v>
      </c>
      <c r="C4334" s="16">
        <v>3569</v>
      </c>
      <c r="D4334" s="19">
        <v>44338</v>
      </c>
      <c r="E4334" s="16" t="s">
        <v>7601</v>
      </c>
      <c r="F4334" s="16">
        <v>36661856</v>
      </c>
      <c r="G4334" s="16" t="s">
        <v>7602</v>
      </c>
      <c r="H4334" s="17">
        <v>42</v>
      </c>
      <c r="I4334" s="102">
        <v>2</v>
      </c>
    </row>
    <row r="4335" spans="1:9" ht="20.399999999999999">
      <c r="A4335" s="16" t="s">
        <v>1963</v>
      </c>
      <c r="B4335" s="16">
        <v>22192292</v>
      </c>
      <c r="C4335" s="16">
        <v>100</v>
      </c>
      <c r="D4335" s="19">
        <v>44340</v>
      </c>
      <c r="E4335" s="16" t="s">
        <v>7603</v>
      </c>
      <c r="F4335" s="16">
        <v>31621660</v>
      </c>
      <c r="G4335" s="16" t="s">
        <v>7604</v>
      </c>
      <c r="H4335" s="17">
        <v>59</v>
      </c>
      <c r="I4335" s="102">
        <v>2</v>
      </c>
    </row>
    <row r="4336" spans="1:9">
      <c r="A4336" s="16" t="s">
        <v>1963</v>
      </c>
      <c r="B4336" s="16">
        <v>22192292</v>
      </c>
      <c r="C4336" s="16">
        <v>105</v>
      </c>
      <c r="D4336" s="19">
        <v>44406</v>
      </c>
      <c r="E4336" s="16" t="s">
        <v>7605</v>
      </c>
      <c r="F4336" s="16">
        <v>14419963</v>
      </c>
      <c r="G4336" s="16" t="s">
        <v>7606</v>
      </c>
      <c r="H4336" s="17">
        <v>65.5</v>
      </c>
      <c r="I4336" s="102">
        <v>2</v>
      </c>
    </row>
    <row r="4337" spans="1:9">
      <c r="A4337" s="16" t="s">
        <v>1963</v>
      </c>
      <c r="B4337" s="16">
        <v>22192292</v>
      </c>
      <c r="C4337" s="16">
        <v>270</v>
      </c>
      <c r="D4337" s="19">
        <v>44411</v>
      </c>
      <c r="E4337" s="16" t="s">
        <v>7607</v>
      </c>
      <c r="F4337" s="16">
        <v>36610267</v>
      </c>
      <c r="G4337" s="16" t="s">
        <v>7608</v>
      </c>
      <c r="H4337" s="17">
        <v>14.99</v>
      </c>
      <c r="I4337" s="102">
        <v>2</v>
      </c>
    </row>
    <row r="4338" spans="1:9">
      <c r="A4338" s="16" t="s">
        <v>1963</v>
      </c>
      <c r="B4338" s="16">
        <v>22192292</v>
      </c>
      <c r="C4338" s="16">
        <v>95436067</v>
      </c>
      <c r="D4338" s="19">
        <v>44413</v>
      </c>
      <c r="E4338" s="16" t="s">
        <v>7609</v>
      </c>
      <c r="F4338" s="16">
        <v>36661856</v>
      </c>
      <c r="G4338" s="16" t="s">
        <v>4754</v>
      </c>
      <c r="H4338" s="17">
        <v>51.6</v>
      </c>
      <c r="I4338" s="102">
        <v>2</v>
      </c>
    </row>
    <row r="4339" spans="1:9">
      <c r="A4339" s="16" t="s">
        <v>1963</v>
      </c>
      <c r="B4339" s="16">
        <v>22192292</v>
      </c>
      <c r="C4339" s="16">
        <v>782021</v>
      </c>
      <c r="D4339" s="19">
        <v>44415</v>
      </c>
      <c r="E4339" s="16" t="s">
        <v>4997</v>
      </c>
      <c r="F4339" s="16">
        <v>35658789</v>
      </c>
      <c r="G4339" s="16" t="s">
        <v>6073</v>
      </c>
      <c r="H4339" s="17">
        <v>26</v>
      </c>
      <c r="I4339" s="102">
        <v>2</v>
      </c>
    </row>
    <row r="4340" spans="1:9">
      <c r="A4340" s="16" t="s">
        <v>1963</v>
      </c>
      <c r="B4340" s="16">
        <v>22192292</v>
      </c>
      <c r="C4340" s="16">
        <v>3092021</v>
      </c>
      <c r="D4340" s="19">
        <v>44469</v>
      </c>
      <c r="E4340" s="16" t="s">
        <v>6019</v>
      </c>
      <c r="F4340" s="16">
        <v>892076</v>
      </c>
      <c r="G4340" s="16" t="s">
        <v>7610</v>
      </c>
      <c r="H4340" s="17">
        <v>45</v>
      </c>
      <c r="I4340" s="102">
        <v>2</v>
      </c>
    </row>
    <row r="4341" spans="1:9">
      <c r="A4341" s="16" t="s">
        <v>1963</v>
      </c>
      <c r="B4341" s="16">
        <v>22192292</v>
      </c>
      <c r="C4341" s="16">
        <v>1292021</v>
      </c>
      <c r="D4341" s="19">
        <v>44451</v>
      </c>
      <c r="E4341" s="16" t="s">
        <v>7611</v>
      </c>
      <c r="F4341" s="16">
        <v>14222566</v>
      </c>
      <c r="G4341" s="16" t="s">
        <v>3026</v>
      </c>
      <c r="H4341" s="17">
        <v>25</v>
      </c>
      <c r="I4341" s="102">
        <v>2</v>
      </c>
    </row>
    <row r="4342" spans="1:9">
      <c r="A4342" s="16" t="s">
        <v>1963</v>
      </c>
      <c r="B4342" s="16">
        <v>22192292</v>
      </c>
      <c r="C4342" s="16">
        <v>29921</v>
      </c>
      <c r="D4342" s="19">
        <v>44468</v>
      </c>
      <c r="E4342" s="16" t="s">
        <v>7612</v>
      </c>
      <c r="F4342" s="16">
        <v>205061</v>
      </c>
      <c r="G4342" s="16" t="s">
        <v>7613</v>
      </c>
      <c r="H4342" s="17">
        <v>45</v>
      </c>
      <c r="I4342" s="102">
        <v>2</v>
      </c>
    </row>
    <row r="4343" spans="1:9">
      <c r="A4343" s="16" t="s">
        <v>1963</v>
      </c>
      <c r="B4343" s="16">
        <v>22192292</v>
      </c>
      <c r="C4343" s="16">
        <v>96458274</v>
      </c>
      <c r="D4343" s="19">
        <v>44473</v>
      </c>
      <c r="E4343" s="16" t="s">
        <v>7614</v>
      </c>
      <c r="F4343" s="16">
        <v>36661856</v>
      </c>
      <c r="G4343" s="16" t="s">
        <v>4754</v>
      </c>
      <c r="H4343" s="17">
        <v>54.9</v>
      </c>
      <c r="I4343" s="102">
        <v>2</v>
      </c>
    </row>
    <row r="4344" spans="1:9">
      <c r="A4344" s="16" t="s">
        <v>1963</v>
      </c>
      <c r="B4344" s="16">
        <v>22192292</v>
      </c>
      <c r="C4344" s="16">
        <v>12102021</v>
      </c>
      <c r="D4344" s="19">
        <v>44481</v>
      </c>
      <c r="E4344" s="16" t="s">
        <v>7615</v>
      </c>
      <c r="F4344" s="16">
        <v>22826611</v>
      </c>
      <c r="G4344" s="16" t="s">
        <v>7616</v>
      </c>
      <c r="H4344" s="17">
        <v>55</v>
      </c>
      <c r="I4344" s="102">
        <v>2</v>
      </c>
    </row>
    <row r="4345" spans="1:9" ht="20.399999999999999">
      <c r="A4345" s="16" t="s">
        <v>1963</v>
      </c>
      <c r="B4345" s="16">
        <v>22192292</v>
      </c>
      <c r="C4345" s="16">
        <v>1101184162</v>
      </c>
      <c r="D4345" s="19">
        <v>44486</v>
      </c>
      <c r="E4345" s="16" t="s">
        <v>7617</v>
      </c>
      <c r="F4345" s="16" t="s">
        <v>3075</v>
      </c>
      <c r="G4345" s="16" t="s">
        <v>5627</v>
      </c>
      <c r="H4345" s="17">
        <f>55.6-1.47</f>
        <v>54.13</v>
      </c>
      <c r="I4345" s="102">
        <v>2</v>
      </c>
    </row>
    <row r="4346" spans="1:9">
      <c r="A4346" s="16" t="s">
        <v>1963</v>
      </c>
      <c r="B4346" s="16">
        <v>22192293</v>
      </c>
      <c r="C4346" s="16">
        <v>202047</v>
      </c>
      <c r="D4346" s="19">
        <v>44211</v>
      </c>
      <c r="E4346" s="16" t="s">
        <v>7618</v>
      </c>
      <c r="F4346" s="16">
        <v>46157697</v>
      </c>
      <c r="G4346" s="16" t="s">
        <v>7619</v>
      </c>
      <c r="H4346" s="17">
        <v>500</v>
      </c>
      <c r="I4346" s="102">
        <v>2</v>
      </c>
    </row>
    <row r="4347" spans="1:9">
      <c r="A4347" s="16" t="s">
        <v>1963</v>
      </c>
      <c r="B4347" s="16">
        <v>22192293</v>
      </c>
      <c r="C4347" s="16">
        <v>193</v>
      </c>
      <c r="D4347" s="19">
        <v>44325</v>
      </c>
      <c r="E4347" s="16" t="s">
        <v>7620</v>
      </c>
      <c r="F4347" s="16">
        <v>36247812</v>
      </c>
      <c r="G4347" s="16" t="s">
        <v>7621</v>
      </c>
      <c r="H4347" s="17">
        <v>60</v>
      </c>
      <c r="I4347" s="102">
        <v>2</v>
      </c>
    </row>
    <row r="4348" spans="1:9" ht="20.399999999999999">
      <c r="A4348" s="16" t="s">
        <v>1963</v>
      </c>
      <c r="B4348" s="16">
        <v>22192293</v>
      </c>
      <c r="C4348" s="16">
        <v>952021</v>
      </c>
      <c r="D4348" s="19">
        <v>44325</v>
      </c>
      <c r="E4348" s="16" t="s">
        <v>7622</v>
      </c>
      <c r="F4348" s="16">
        <v>892386</v>
      </c>
      <c r="G4348" s="16" t="s">
        <v>3118</v>
      </c>
      <c r="H4348" s="17">
        <v>60</v>
      </c>
      <c r="I4348" s="102">
        <v>2</v>
      </c>
    </row>
    <row r="4349" spans="1:9">
      <c r="A4349" s="16" t="s">
        <v>1963</v>
      </c>
      <c r="B4349" s="16">
        <v>22192293</v>
      </c>
      <c r="C4349" s="16" t="s">
        <v>7623</v>
      </c>
      <c r="D4349" s="19">
        <v>44331</v>
      </c>
      <c r="E4349" s="16" t="s">
        <v>7624</v>
      </c>
      <c r="F4349" s="16">
        <v>18046924</v>
      </c>
      <c r="G4349" s="16" t="s">
        <v>2248</v>
      </c>
      <c r="H4349" s="17">
        <v>10</v>
      </c>
      <c r="I4349" s="102">
        <v>2</v>
      </c>
    </row>
    <row r="4350" spans="1:9">
      <c r="A4350" s="16" t="s">
        <v>1963</v>
      </c>
      <c r="B4350" s="16">
        <v>22192293</v>
      </c>
      <c r="C4350" s="16">
        <v>13</v>
      </c>
      <c r="D4350" s="19">
        <v>44333</v>
      </c>
      <c r="E4350" s="16" t="s">
        <v>7625</v>
      </c>
      <c r="F4350" s="16">
        <v>43287395</v>
      </c>
      <c r="G4350" s="16" t="s">
        <v>3099</v>
      </c>
      <c r="H4350" s="17">
        <v>126</v>
      </c>
      <c r="I4350" s="102">
        <v>2</v>
      </c>
    </row>
    <row r="4351" spans="1:9">
      <c r="A4351" s="16" t="s">
        <v>1963</v>
      </c>
      <c r="B4351" s="16">
        <v>22192293</v>
      </c>
      <c r="C4351" s="16">
        <v>14</v>
      </c>
      <c r="D4351" s="19">
        <v>44333</v>
      </c>
      <c r="E4351" s="16" t="s">
        <v>7626</v>
      </c>
      <c r="F4351" s="16">
        <v>43287395</v>
      </c>
      <c r="G4351" s="16" t="s">
        <v>3099</v>
      </c>
      <c r="H4351" s="17">
        <v>240</v>
      </c>
      <c r="I4351" s="102">
        <v>2</v>
      </c>
    </row>
    <row r="4352" spans="1:9">
      <c r="A4352" s="16" t="s">
        <v>1963</v>
      </c>
      <c r="B4352" s="16">
        <v>22192293</v>
      </c>
      <c r="C4352" s="16"/>
      <c r="D4352" s="19">
        <v>44367</v>
      </c>
      <c r="E4352" s="16" t="s">
        <v>7627</v>
      </c>
      <c r="F4352" s="16">
        <v>70128413</v>
      </c>
      <c r="G4352" s="16" t="s">
        <v>7628</v>
      </c>
      <c r="H4352" s="17">
        <v>45</v>
      </c>
      <c r="I4352" s="102">
        <v>2</v>
      </c>
    </row>
    <row r="4353" spans="1:9">
      <c r="A4353" s="16" t="s">
        <v>1963</v>
      </c>
      <c r="B4353" s="16">
        <v>22192293</v>
      </c>
      <c r="C4353" s="16" t="s">
        <v>7629</v>
      </c>
      <c r="D4353" s="19">
        <v>44368</v>
      </c>
      <c r="E4353" s="16" t="s">
        <v>7630</v>
      </c>
      <c r="F4353" s="16">
        <v>24689823</v>
      </c>
      <c r="G4353" s="16" t="s">
        <v>7631</v>
      </c>
      <c r="H4353" s="17">
        <v>66</v>
      </c>
      <c r="I4353" s="102">
        <v>2</v>
      </c>
    </row>
    <row r="4354" spans="1:9">
      <c r="A4354" s="16" t="s">
        <v>1963</v>
      </c>
      <c r="B4354" s="16">
        <v>22192293</v>
      </c>
      <c r="C4354" s="16">
        <v>100</v>
      </c>
      <c r="D4354" s="19">
        <v>44368</v>
      </c>
      <c r="E4354" s="16" t="s">
        <v>7632</v>
      </c>
      <c r="F4354" s="16">
        <v>24689823</v>
      </c>
      <c r="G4354" s="16" t="s">
        <v>7633</v>
      </c>
      <c r="H4354" s="17">
        <v>66</v>
      </c>
      <c r="I4354" s="102">
        <v>2</v>
      </c>
    </row>
    <row r="4355" spans="1:9">
      <c r="A4355" s="16" t="s">
        <v>1963</v>
      </c>
      <c r="B4355" s="16">
        <v>22192293</v>
      </c>
      <c r="C4355" s="16">
        <v>27</v>
      </c>
      <c r="D4355" s="19">
        <v>44368</v>
      </c>
      <c r="E4355" s="16" t="s">
        <v>3112</v>
      </c>
      <c r="F4355" s="16">
        <v>43287395</v>
      </c>
      <c r="G4355" s="16" t="s">
        <v>7634</v>
      </c>
      <c r="H4355" s="17">
        <v>64</v>
      </c>
      <c r="I4355" s="102">
        <v>2</v>
      </c>
    </row>
    <row r="4356" spans="1:9">
      <c r="A4356" s="16" t="s">
        <v>1963</v>
      </c>
      <c r="B4356" s="16">
        <v>22192293</v>
      </c>
      <c r="C4356" s="16"/>
      <c r="D4356" s="19">
        <v>44369</v>
      </c>
      <c r="E4356" s="16" t="s">
        <v>7630</v>
      </c>
      <c r="F4356" s="16">
        <v>62955519</v>
      </c>
      <c r="G4356" s="16" t="s">
        <v>7635</v>
      </c>
      <c r="H4356" s="17">
        <v>52</v>
      </c>
      <c r="I4356" s="102">
        <v>2</v>
      </c>
    </row>
    <row r="4357" spans="1:9">
      <c r="A4357" s="16" t="s">
        <v>1963</v>
      </c>
      <c r="B4357" s="16">
        <v>22192293</v>
      </c>
      <c r="C4357" s="16"/>
      <c r="D4357" s="19">
        <v>44370</v>
      </c>
      <c r="E4357" s="16" t="s">
        <v>7630</v>
      </c>
      <c r="F4357" s="16">
        <v>62955519</v>
      </c>
      <c r="G4357" s="16" t="s">
        <v>7635</v>
      </c>
      <c r="H4357" s="17">
        <v>52</v>
      </c>
      <c r="I4357" s="102">
        <v>2</v>
      </c>
    </row>
    <row r="4358" spans="1:9">
      <c r="A4358" s="16" t="s">
        <v>1963</v>
      </c>
      <c r="B4358" s="16">
        <v>22192293</v>
      </c>
      <c r="C4358" s="16">
        <v>4</v>
      </c>
      <c r="D4358" s="19">
        <v>44385</v>
      </c>
      <c r="E4358" s="16" t="s">
        <v>3403</v>
      </c>
      <c r="F4358" s="16">
        <v>43287395</v>
      </c>
      <c r="G4358" s="16" t="s">
        <v>7634</v>
      </c>
      <c r="H4358" s="17">
        <v>150</v>
      </c>
      <c r="I4358" s="102">
        <v>2</v>
      </c>
    </row>
    <row r="4359" spans="1:9">
      <c r="A4359" s="16" t="s">
        <v>1963</v>
      </c>
      <c r="B4359" s="16">
        <v>22192293</v>
      </c>
      <c r="C4359" s="16">
        <v>366</v>
      </c>
      <c r="D4359" s="19">
        <v>44451</v>
      </c>
      <c r="E4359" s="16" t="s">
        <v>7636</v>
      </c>
      <c r="F4359" s="16">
        <v>47936738</v>
      </c>
      <c r="G4359" s="16" t="s">
        <v>7637</v>
      </c>
      <c r="H4359" s="17">
        <v>15</v>
      </c>
      <c r="I4359" s="102">
        <v>2</v>
      </c>
    </row>
    <row r="4360" spans="1:9">
      <c r="A4360" s="16" t="s">
        <v>1963</v>
      </c>
      <c r="B4360" s="16">
        <v>22192293</v>
      </c>
      <c r="C4360" s="16">
        <v>592</v>
      </c>
      <c r="D4360" s="19">
        <v>44464</v>
      </c>
      <c r="E4360" s="16" t="s">
        <v>7638</v>
      </c>
      <c r="F4360" s="16">
        <v>36247812</v>
      </c>
      <c r="G4360" s="16" t="s">
        <v>7639</v>
      </c>
      <c r="H4360" s="17">
        <v>20</v>
      </c>
      <c r="I4360" s="102">
        <v>2</v>
      </c>
    </row>
    <row r="4361" spans="1:9" ht="20.399999999999999">
      <c r="A4361" s="16" t="s">
        <v>1963</v>
      </c>
      <c r="B4361" s="16">
        <v>22192293</v>
      </c>
      <c r="C4361" s="16">
        <v>632</v>
      </c>
      <c r="D4361" s="19">
        <v>44464</v>
      </c>
      <c r="E4361" s="16" t="s">
        <v>7640</v>
      </c>
      <c r="F4361" s="16">
        <v>94162615</v>
      </c>
      <c r="G4361" s="16" t="s">
        <v>7641</v>
      </c>
      <c r="H4361" s="17">
        <v>255</v>
      </c>
      <c r="I4361" s="102">
        <v>2</v>
      </c>
    </row>
    <row r="4362" spans="1:9" ht="20.399999999999999">
      <c r="A4362" s="16" t="s">
        <v>1963</v>
      </c>
      <c r="B4362" s="16">
        <v>22192293</v>
      </c>
      <c r="C4362" s="16">
        <v>637</v>
      </c>
      <c r="D4362" s="19">
        <v>44468</v>
      </c>
      <c r="E4362" s="16" t="s">
        <v>7642</v>
      </c>
      <c r="F4362" s="16">
        <v>94162615</v>
      </c>
      <c r="G4362" s="16" t="s">
        <v>7641</v>
      </c>
      <c r="H4362" s="17">
        <v>170</v>
      </c>
      <c r="I4362" s="102">
        <v>2</v>
      </c>
    </row>
    <row r="4363" spans="1:9">
      <c r="A4363" s="16" t="s">
        <v>1963</v>
      </c>
      <c r="B4363" s="16">
        <v>22192293</v>
      </c>
      <c r="C4363" s="16">
        <v>19197</v>
      </c>
      <c r="D4363" s="19">
        <v>44469</v>
      </c>
      <c r="E4363" s="16" t="s">
        <v>4909</v>
      </c>
      <c r="F4363" s="16">
        <v>998293488</v>
      </c>
      <c r="G4363" s="16" t="s">
        <v>7643</v>
      </c>
      <c r="H4363" s="17">
        <f>60-11</f>
        <v>49</v>
      </c>
      <c r="I4363" s="102">
        <v>2</v>
      </c>
    </row>
    <row r="4364" spans="1:9" ht="20.399999999999999">
      <c r="A4364" s="16" t="s">
        <v>1963</v>
      </c>
      <c r="B4364" s="16">
        <v>22192294</v>
      </c>
      <c r="C4364" s="16">
        <v>20200012</v>
      </c>
      <c r="D4364" s="19">
        <v>44200</v>
      </c>
      <c r="E4364" s="16" t="s">
        <v>1987</v>
      </c>
      <c r="F4364" s="16" t="s">
        <v>7644</v>
      </c>
      <c r="G4364" s="16" t="s">
        <v>7645</v>
      </c>
      <c r="H4364" s="17">
        <v>300</v>
      </c>
      <c r="I4364" s="102">
        <v>2</v>
      </c>
    </row>
    <row r="4365" spans="1:9" ht="20.399999999999999">
      <c r="A4365" s="16" t="s">
        <v>1963</v>
      </c>
      <c r="B4365" s="16">
        <v>22192294</v>
      </c>
      <c r="C4365" s="16">
        <v>20200013</v>
      </c>
      <c r="D4365" s="19">
        <v>44225</v>
      </c>
      <c r="E4365" s="16" t="s">
        <v>1994</v>
      </c>
      <c r="F4365" s="16" t="s">
        <v>7644</v>
      </c>
      <c r="G4365" s="16" t="s">
        <v>7645</v>
      </c>
      <c r="H4365" s="17">
        <v>300</v>
      </c>
      <c r="I4365" s="102">
        <v>2</v>
      </c>
    </row>
    <row r="4366" spans="1:9" ht="20.399999999999999">
      <c r="A4366" s="16" t="s">
        <v>1963</v>
      </c>
      <c r="B4366" s="16">
        <v>22192294</v>
      </c>
      <c r="C4366" s="16">
        <v>20210002</v>
      </c>
      <c r="D4366" s="19">
        <v>44343</v>
      </c>
      <c r="E4366" s="16" t="s">
        <v>7646</v>
      </c>
      <c r="F4366" s="16" t="s">
        <v>7644</v>
      </c>
      <c r="G4366" s="16" t="s">
        <v>7645</v>
      </c>
      <c r="H4366" s="17">
        <f>1295-245</f>
        <v>1050</v>
      </c>
      <c r="I4366" s="102">
        <v>2</v>
      </c>
    </row>
    <row r="4367" spans="1:9" ht="20.399999999999999">
      <c r="A4367" s="16" t="s">
        <v>1963</v>
      </c>
      <c r="B4367" s="16">
        <v>22192294</v>
      </c>
      <c r="C4367" s="16">
        <v>20210003</v>
      </c>
      <c r="D4367" s="19">
        <v>44384</v>
      </c>
      <c r="E4367" s="16" t="s">
        <v>4673</v>
      </c>
      <c r="F4367" s="16" t="s">
        <v>7644</v>
      </c>
      <c r="G4367" s="16" t="s">
        <v>7645</v>
      </c>
      <c r="H4367" s="17">
        <v>350</v>
      </c>
      <c r="I4367" s="102">
        <v>2</v>
      </c>
    </row>
    <row r="4368" spans="1:9">
      <c r="A4368" s="16" t="s">
        <v>1963</v>
      </c>
      <c r="B4368" s="16">
        <v>22192295</v>
      </c>
      <c r="C4368" s="16">
        <v>202011</v>
      </c>
      <c r="D4368" s="19">
        <v>44200</v>
      </c>
      <c r="E4368" s="16" t="s">
        <v>7647</v>
      </c>
      <c r="F4368" s="16">
        <v>51878356</v>
      </c>
      <c r="G4368" s="16" t="s">
        <v>7648</v>
      </c>
      <c r="H4368" s="17">
        <v>400</v>
      </c>
      <c r="I4368" s="102">
        <v>2</v>
      </c>
    </row>
    <row r="4369" spans="1:9">
      <c r="A4369" s="16" t="s">
        <v>1963</v>
      </c>
      <c r="B4369" s="16">
        <v>22192295</v>
      </c>
      <c r="C4369" s="16">
        <v>202101</v>
      </c>
      <c r="D4369" s="19">
        <v>44330</v>
      </c>
      <c r="E4369" s="16" t="s">
        <v>7649</v>
      </c>
      <c r="F4369" s="16">
        <v>51878356</v>
      </c>
      <c r="G4369" s="16" t="s">
        <v>7648</v>
      </c>
      <c r="H4369" s="17">
        <f>1260-182</f>
        <v>1078</v>
      </c>
      <c r="I4369" s="102">
        <v>2</v>
      </c>
    </row>
    <row r="4370" spans="1:9">
      <c r="A4370" s="16" t="s">
        <v>1963</v>
      </c>
      <c r="B4370" s="16">
        <v>22192295</v>
      </c>
      <c r="C4370" s="16">
        <v>202102</v>
      </c>
      <c r="D4370" s="19"/>
      <c r="E4370" s="16" t="s">
        <v>7650</v>
      </c>
      <c r="F4370" s="16">
        <v>51878356</v>
      </c>
      <c r="G4370" s="16" t="s">
        <v>7648</v>
      </c>
      <c r="H4370" s="17">
        <v>306</v>
      </c>
      <c r="I4370" s="102">
        <v>2</v>
      </c>
    </row>
    <row r="4371" spans="1:9">
      <c r="A4371" s="16" t="s">
        <v>1963</v>
      </c>
      <c r="B4371" s="16">
        <v>22192295</v>
      </c>
      <c r="C4371" s="16">
        <v>202106</v>
      </c>
      <c r="D4371" s="19">
        <v>44502</v>
      </c>
      <c r="E4371" s="16" t="s">
        <v>7651</v>
      </c>
      <c r="F4371" s="16">
        <v>51878356</v>
      </c>
      <c r="G4371" s="16" t="s">
        <v>7648</v>
      </c>
      <c r="H4371" s="17">
        <v>216</v>
      </c>
      <c r="I4371" s="102">
        <v>2</v>
      </c>
    </row>
    <row r="4372" spans="1:9">
      <c r="A4372" s="16" t="s">
        <v>1963</v>
      </c>
      <c r="B4372" s="16">
        <v>22192296</v>
      </c>
      <c r="C4372" s="16">
        <v>2021002</v>
      </c>
      <c r="D4372" s="19">
        <v>44239</v>
      </c>
      <c r="E4372" s="16" t="s">
        <v>7652</v>
      </c>
      <c r="F4372" s="16">
        <v>42239192</v>
      </c>
      <c r="G4372" s="16" t="s">
        <v>7097</v>
      </c>
      <c r="H4372" s="17">
        <v>500</v>
      </c>
      <c r="I4372" s="102">
        <v>2</v>
      </c>
    </row>
    <row r="4373" spans="1:9">
      <c r="A4373" s="16" t="s">
        <v>1963</v>
      </c>
      <c r="B4373" s="16">
        <v>22192296</v>
      </c>
      <c r="C4373" s="16">
        <v>2021050</v>
      </c>
      <c r="D4373" s="19">
        <v>44343</v>
      </c>
      <c r="E4373" s="16" t="s">
        <v>7653</v>
      </c>
      <c r="F4373" s="16">
        <v>42239192</v>
      </c>
      <c r="G4373" s="16" t="s">
        <v>7097</v>
      </c>
      <c r="H4373" s="17">
        <v>320</v>
      </c>
      <c r="I4373" s="102">
        <v>2</v>
      </c>
    </row>
    <row r="4374" spans="1:9">
      <c r="A4374" s="16" t="s">
        <v>1963</v>
      </c>
      <c r="B4374" s="16">
        <v>22192296</v>
      </c>
      <c r="C4374" s="16">
        <v>2021097</v>
      </c>
      <c r="D4374" s="19">
        <v>44372</v>
      </c>
      <c r="E4374" s="16" t="s">
        <v>7653</v>
      </c>
      <c r="F4374" s="16">
        <v>42239192</v>
      </c>
      <c r="G4374" s="16" t="s">
        <v>7097</v>
      </c>
      <c r="H4374" s="17">
        <v>353</v>
      </c>
      <c r="I4374" s="102">
        <v>2</v>
      </c>
    </row>
    <row r="4375" spans="1:9" ht="20.399999999999999">
      <c r="A4375" s="16" t="s">
        <v>1963</v>
      </c>
      <c r="B4375" s="16">
        <v>22192296</v>
      </c>
      <c r="C4375" s="16">
        <v>1100404423</v>
      </c>
      <c r="D4375" s="19">
        <v>44323</v>
      </c>
      <c r="E4375" s="16" t="s">
        <v>5479</v>
      </c>
      <c r="F4375" s="16" t="s">
        <v>3075</v>
      </c>
      <c r="G4375" s="16" t="s">
        <v>7654</v>
      </c>
      <c r="H4375" s="17">
        <v>124.95</v>
      </c>
      <c r="I4375" s="102">
        <v>2</v>
      </c>
    </row>
    <row r="4376" spans="1:9">
      <c r="A4376" s="16" t="s">
        <v>1963</v>
      </c>
      <c r="B4376" s="16">
        <v>22192296</v>
      </c>
      <c r="C4376" s="16">
        <v>22098922</v>
      </c>
      <c r="D4376" s="19">
        <v>44292</v>
      </c>
      <c r="E4376" s="16" t="s">
        <v>7655</v>
      </c>
      <c r="F4376" s="16">
        <v>36661856</v>
      </c>
      <c r="G4376" s="16" t="s">
        <v>7656</v>
      </c>
      <c r="H4376" s="17">
        <v>89.77</v>
      </c>
      <c r="I4376" s="102">
        <v>2</v>
      </c>
    </row>
    <row r="4377" spans="1:9">
      <c r="A4377" s="16" t="s">
        <v>1963</v>
      </c>
      <c r="B4377" s="16">
        <v>22192296</v>
      </c>
      <c r="C4377" s="16">
        <v>96180721</v>
      </c>
      <c r="D4377" s="19">
        <v>44332</v>
      </c>
      <c r="E4377" s="16" t="s">
        <v>7657</v>
      </c>
      <c r="F4377" s="16">
        <v>36661856</v>
      </c>
      <c r="G4377" s="16" t="s">
        <v>7656</v>
      </c>
      <c r="H4377" s="17">
        <v>56.85</v>
      </c>
      <c r="I4377" s="102">
        <v>2</v>
      </c>
    </row>
    <row r="4378" spans="1:9">
      <c r="A4378" s="16" t="s">
        <v>1963</v>
      </c>
      <c r="B4378" s="16">
        <v>22192296</v>
      </c>
      <c r="C4378" s="16">
        <v>96180812</v>
      </c>
      <c r="D4378" s="19">
        <v>44333</v>
      </c>
      <c r="E4378" s="16" t="s">
        <v>7657</v>
      </c>
      <c r="F4378" s="16">
        <v>36661856</v>
      </c>
      <c r="G4378" s="16" t="s">
        <v>7656</v>
      </c>
      <c r="H4378" s="17">
        <v>39.9</v>
      </c>
      <c r="I4378" s="102">
        <v>2</v>
      </c>
    </row>
    <row r="4379" spans="1:9">
      <c r="A4379" s="16" t="s">
        <v>1963</v>
      </c>
      <c r="B4379" s="16">
        <v>22192296</v>
      </c>
      <c r="C4379" s="16">
        <v>100115701</v>
      </c>
      <c r="D4379" s="19">
        <v>44353</v>
      </c>
      <c r="E4379" s="16" t="s">
        <v>5816</v>
      </c>
      <c r="F4379" s="16">
        <v>44156979</v>
      </c>
      <c r="G4379" s="16" t="s">
        <v>3819</v>
      </c>
      <c r="H4379" s="17">
        <v>40.85</v>
      </c>
      <c r="I4379" s="102">
        <v>2</v>
      </c>
    </row>
    <row r="4380" spans="1:9">
      <c r="A4380" s="16" t="s">
        <v>1963</v>
      </c>
      <c r="B4380" s="16">
        <v>22192296</v>
      </c>
      <c r="C4380" s="16">
        <v>2021172</v>
      </c>
      <c r="D4380" s="19">
        <v>44474</v>
      </c>
      <c r="E4380" s="16" t="s">
        <v>7658</v>
      </c>
      <c r="F4380" s="16">
        <v>42239192</v>
      </c>
      <c r="G4380" s="16" t="s">
        <v>7097</v>
      </c>
      <c r="H4380" s="17">
        <f>449.5-342.82</f>
        <v>106.68</v>
      </c>
      <c r="I4380" s="102">
        <v>2</v>
      </c>
    </row>
    <row r="4381" spans="1:9">
      <c r="A4381" s="16" t="s">
        <v>1963</v>
      </c>
      <c r="B4381" s="16">
        <v>22192296</v>
      </c>
      <c r="C4381" s="16">
        <v>2021173</v>
      </c>
      <c r="D4381" s="19">
        <v>44459</v>
      </c>
      <c r="E4381" s="16" t="s">
        <v>7298</v>
      </c>
      <c r="F4381" s="16">
        <v>42239192</v>
      </c>
      <c r="G4381" s="16" t="s">
        <v>7097</v>
      </c>
      <c r="H4381" s="17">
        <v>368</v>
      </c>
      <c r="I4381" s="102">
        <v>2</v>
      </c>
    </row>
    <row r="4382" spans="1:9">
      <c r="A4382" s="16" t="s">
        <v>1963</v>
      </c>
      <c r="B4382" s="16">
        <v>22192297</v>
      </c>
      <c r="C4382" s="16">
        <v>3012021</v>
      </c>
      <c r="D4382" s="19">
        <v>44205</v>
      </c>
      <c r="E4382" s="16" t="s">
        <v>7659</v>
      </c>
      <c r="F4382" s="16">
        <v>31309925</v>
      </c>
      <c r="G4382" s="16" t="s">
        <v>7660</v>
      </c>
      <c r="H4382" s="17">
        <v>640</v>
      </c>
      <c r="I4382" s="102">
        <v>2</v>
      </c>
    </row>
    <row r="4383" spans="1:9">
      <c r="A4383" s="16" t="s">
        <v>1963</v>
      </c>
      <c r="B4383" s="16">
        <v>22192297</v>
      </c>
      <c r="C4383" s="16">
        <v>5202100006</v>
      </c>
      <c r="D4383" s="19">
        <v>44322</v>
      </c>
      <c r="E4383" s="16" t="s">
        <v>5071</v>
      </c>
      <c r="F4383" s="16">
        <v>46036857</v>
      </c>
      <c r="G4383" s="16" t="s">
        <v>7661</v>
      </c>
      <c r="H4383" s="17">
        <v>280</v>
      </c>
      <c r="I4383" s="102">
        <v>2</v>
      </c>
    </row>
    <row r="4384" spans="1:9">
      <c r="A4384" s="16" t="s">
        <v>1963</v>
      </c>
      <c r="B4384" s="16">
        <v>22192297</v>
      </c>
      <c r="C4384" s="16" t="s">
        <v>7662</v>
      </c>
      <c r="D4384" s="19">
        <v>44358</v>
      </c>
      <c r="E4384" s="16" t="s">
        <v>7663</v>
      </c>
      <c r="F4384" s="16">
        <v>50118447</v>
      </c>
      <c r="G4384" s="16" t="s">
        <v>7664</v>
      </c>
      <c r="H4384" s="17">
        <v>441</v>
      </c>
      <c r="I4384" s="102">
        <v>2</v>
      </c>
    </row>
    <row r="4385" spans="1:9">
      <c r="A4385" s="16" t="s">
        <v>1963</v>
      </c>
      <c r="B4385" s="16">
        <v>22192297</v>
      </c>
      <c r="C4385" s="16">
        <v>9062021</v>
      </c>
      <c r="D4385" s="19">
        <v>44389</v>
      </c>
      <c r="E4385" s="16" t="s">
        <v>7665</v>
      </c>
      <c r="F4385" s="16">
        <v>31309925</v>
      </c>
      <c r="G4385" s="16" t="s">
        <v>7660</v>
      </c>
      <c r="H4385" s="17">
        <v>141</v>
      </c>
      <c r="I4385" s="102">
        <v>2</v>
      </c>
    </row>
    <row r="4386" spans="1:9">
      <c r="A4386" s="16" t="s">
        <v>1963</v>
      </c>
      <c r="B4386" s="16">
        <v>22192297</v>
      </c>
      <c r="C4386" s="16">
        <v>4072021</v>
      </c>
      <c r="D4386" s="19">
        <v>44389</v>
      </c>
      <c r="E4386" s="16" t="s">
        <v>7666</v>
      </c>
      <c r="F4386" s="16">
        <v>31309925</v>
      </c>
      <c r="G4386" s="16" t="s">
        <v>7660</v>
      </c>
      <c r="H4386" s="17">
        <v>141</v>
      </c>
      <c r="I4386" s="102">
        <v>2</v>
      </c>
    </row>
    <row r="4387" spans="1:9">
      <c r="A4387" s="16" t="s">
        <v>1963</v>
      </c>
      <c r="B4387" s="16">
        <v>22192297</v>
      </c>
      <c r="C4387" s="16">
        <v>13</v>
      </c>
      <c r="D4387" s="19">
        <v>44384</v>
      </c>
      <c r="E4387" s="16" t="s">
        <v>5071</v>
      </c>
      <c r="F4387" s="16">
        <v>46036857</v>
      </c>
      <c r="G4387" s="16" t="s">
        <v>7661</v>
      </c>
      <c r="H4387" s="17">
        <v>33</v>
      </c>
      <c r="I4387" s="102">
        <v>2</v>
      </c>
    </row>
    <row r="4388" spans="1:9">
      <c r="A4388" s="16" t="s">
        <v>1963</v>
      </c>
      <c r="B4388" s="16">
        <v>22192297</v>
      </c>
      <c r="C4388" s="16" t="s">
        <v>7667</v>
      </c>
      <c r="D4388" s="19">
        <v>44392</v>
      </c>
      <c r="E4388" s="16" t="s">
        <v>7668</v>
      </c>
      <c r="F4388" s="16">
        <v>50118447</v>
      </c>
      <c r="G4388" s="16" t="s">
        <v>7664</v>
      </c>
      <c r="H4388" s="17">
        <v>140</v>
      </c>
      <c r="I4388" s="102">
        <v>2</v>
      </c>
    </row>
    <row r="4389" spans="1:9">
      <c r="A4389" s="16" t="s">
        <v>1963</v>
      </c>
      <c r="B4389" s="16">
        <v>22192297</v>
      </c>
      <c r="C4389" s="16" t="s">
        <v>7669</v>
      </c>
      <c r="D4389" s="19">
        <v>44412</v>
      </c>
      <c r="E4389" s="16" t="s">
        <v>7670</v>
      </c>
      <c r="F4389" s="16">
        <v>50118447</v>
      </c>
      <c r="G4389" s="16" t="s">
        <v>7664</v>
      </c>
      <c r="H4389" s="17">
        <v>126</v>
      </c>
      <c r="I4389" s="102">
        <v>2</v>
      </c>
    </row>
    <row r="4390" spans="1:9">
      <c r="A4390" s="16" t="s">
        <v>1963</v>
      </c>
      <c r="B4390" s="16">
        <v>22192297</v>
      </c>
      <c r="C4390" s="16" t="s">
        <v>7671</v>
      </c>
      <c r="D4390" s="19">
        <v>44392</v>
      </c>
      <c r="E4390" s="16" t="s">
        <v>7672</v>
      </c>
      <c r="F4390" s="16">
        <v>50118447</v>
      </c>
      <c r="G4390" s="16" t="s">
        <v>7664</v>
      </c>
      <c r="H4390" s="17">
        <f>84-26</f>
        <v>58</v>
      </c>
      <c r="I4390" s="102">
        <v>2</v>
      </c>
    </row>
    <row r="4391" spans="1:9">
      <c r="A4391" s="16" t="s">
        <v>1963</v>
      </c>
      <c r="B4391" s="16">
        <v>22192298</v>
      </c>
      <c r="C4391" s="16">
        <v>100271978</v>
      </c>
      <c r="D4391" s="19">
        <v>44208</v>
      </c>
      <c r="E4391" s="16" t="s">
        <v>6167</v>
      </c>
      <c r="F4391" s="16">
        <v>44156979</v>
      </c>
      <c r="G4391" s="16" t="s">
        <v>3819</v>
      </c>
      <c r="H4391" s="17">
        <v>95.98</v>
      </c>
      <c r="I4391" s="102">
        <v>2</v>
      </c>
    </row>
    <row r="4392" spans="1:9">
      <c r="A4392" s="16" t="s">
        <v>1963</v>
      </c>
      <c r="B4392" s="16">
        <v>22192298</v>
      </c>
      <c r="C4392" s="16">
        <v>20200264</v>
      </c>
      <c r="D4392" s="19">
        <v>44243</v>
      </c>
      <c r="E4392" s="16" t="s">
        <v>7673</v>
      </c>
      <c r="F4392" s="16">
        <v>51086204</v>
      </c>
      <c r="G4392" s="16" t="s">
        <v>7674</v>
      </c>
      <c r="H4392" s="17">
        <v>688.75</v>
      </c>
      <c r="I4392" s="102">
        <v>2</v>
      </c>
    </row>
    <row r="4393" spans="1:9">
      <c r="A4393" s="16" t="s">
        <v>1963</v>
      </c>
      <c r="B4393" s="16">
        <v>22192298</v>
      </c>
      <c r="C4393" s="16">
        <v>20200280</v>
      </c>
      <c r="D4393" s="19">
        <v>44243</v>
      </c>
      <c r="E4393" s="16" t="s">
        <v>7675</v>
      </c>
      <c r="F4393" s="16">
        <v>51086204</v>
      </c>
      <c r="G4393" s="16" t="s">
        <v>7674</v>
      </c>
      <c r="H4393" s="17">
        <v>276.25</v>
      </c>
      <c r="I4393" s="102">
        <v>2</v>
      </c>
    </row>
    <row r="4394" spans="1:9">
      <c r="A4394" s="16" t="s">
        <v>1963</v>
      </c>
      <c r="B4394" s="16">
        <v>22192298</v>
      </c>
      <c r="C4394" s="16">
        <v>2021002</v>
      </c>
      <c r="D4394" s="19">
        <v>44370</v>
      </c>
      <c r="E4394" s="16" t="s">
        <v>7676</v>
      </c>
      <c r="F4394" s="16">
        <v>42140501</v>
      </c>
      <c r="G4394" s="16" t="s">
        <v>7677</v>
      </c>
      <c r="H4394" s="17">
        <v>542.5</v>
      </c>
      <c r="I4394" s="102">
        <v>2</v>
      </c>
    </row>
    <row r="4395" spans="1:9">
      <c r="A4395" s="16" t="s">
        <v>1963</v>
      </c>
      <c r="B4395" s="16">
        <v>22192298</v>
      </c>
      <c r="C4395" s="16">
        <v>2021003</v>
      </c>
      <c r="D4395" s="19">
        <v>44405</v>
      </c>
      <c r="E4395" s="16" t="s">
        <v>4990</v>
      </c>
      <c r="F4395" s="16">
        <v>42140501</v>
      </c>
      <c r="G4395" s="16" t="s">
        <v>7677</v>
      </c>
      <c r="H4395" s="17">
        <f>682.5-285.98</f>
        <v>396.52</v>
      </c>
      <c r="I4395" s="102">
        <v>2</v>
      </c>
    </row>
    <row r="4396" spans="1:9">
      <c r="A4396" s="16" t="s">
        <v>1963</v>
      </c>
      <c r="B4396" s="16">
        <v>22192299</v>
      </c>
      <c r="C4396" s="16" t="s">
        <v>7678</v>
      </c>
      <c r="D4396" s="19">
        <v>44216</v>
      </c>
      <c r="E4396" s="16" t="s">
        <v>7679</v>
      </c>
      <c r="F4396" s="16">
        <v>36740624</v>
      </c>
      <c r="G4396" s="16" t="s">
        <v>7227</v>
      </c>
      <c r="H4396" s="17">
        <v>600</v>
      </c>
      <c r="I4396" s="102">
        <v>2</v>
      </c>
    </row>
    <row r="4397" spans="1:9" ht="20.399999999999999">
      <c r="A4397" s="16" t="s">
        <v>1963</v>
      </c>
      <c r="B4397" s="16">
        <v>22192299</v>
      </c>
      <c r="C4397" s="16">
        <v>2273376</v>
      </c>
      <c r="D4397" s="19">
        <v>44221</v>
      </c>
      <c r="E4397" s="16" t="s">
        <v>7680</v>
      </c>
      <c r="F4397" s="16" t="s">
        <v>2552</v>
      </c>
      <c r="G4397" s="16" t="s">
        <v>2553</v>
      </c>
      <c r="H4397" s="17">
        <v>227.25</v>
      </c>
      <c r="I4397" s="102">
        <v>2</v>
      </c>
    </row>
    <row r="4398" spans="1:9">
      <c r="A4398" s="16" t="s">
        <v>1963</v>
      </c>
      <c r="B4398" s="16">
        <v>22192299</v>
      </c>
      <c r="C4398" s="16">
        <v>44228</v>
      </c>
      <c r="D4398" s="19">
        <v>44307</v>
      </c>
      <c r="E4398" s="16" t="s">
        <v>7681</v>
      </c>
      <c r="F4398" s="16">
        <v>41131401</v>
      </c>
      <c r="G4398" s="16" t="s">
        <v>2531</v>
      </c>
      <c r="H4398" s="17">
        <v>169</v>
      </c>
      <c r="I4398" s="102">
        <v>2</v>
      </c>
    </row>
    <row r="4399" spans="1:9" ht="20.399999999999999">
      <c r="A4399" s="16" t="s">
        <v>1963</v>
      </c>
      <c r="B4399" s="16">
        <v>22192299</v>
      </c>
      <c r="C4399" s="16">
        <v>2315894</v>
      </c>
      <c r="D4399" s="19">
        <v>44305</v>
      </c>
      <c r="E4399" s="16" t="s">
        <v>7682</v>
      </c>
      <c r="F4399" s="16" t="s">
        <v>2552</v>
      </c>
      <c r="G4399" s="16" t="s">
        <v>2553</v>
      </c>
      <c r="H4399" s="17">
        <v>407.86</v>
      </c>
      <c r="I4399" s="102">
        <v>2</v>
      </c>
    </row>
    <row r="4400" spans="1:9" ht="20.399999999999999">
      <c r="A4400" s="16" t="s">
        <v>1963</v>
      </c>
      <c r="B4400" s="16">
        <v>22192299</v>
      </c>
      <c r="C4400" s="16">
        <v>111111</v>
      </c>
      <c r="D4400" s="19">
        <v>44326</v>
      </c>
      <c r="E4400" s="16" t="s">
        <v>7683</v>
      </c>
      <c r="F4400" s="16">
        <v>892386</v>
      </c>
      <c r="G4400" s="16" t="s">
        <v>2317</v>
      </c>
      <c r="H4400" s="17">
        <v>60</v>
      </c>
      <c r="I4400" s="102">
        <v>2</v>
      </c>
    </row>
    <row r="4401" spans="1:9" ht="20.399999999999999">
      <c r="A4401" s="16" t="s">
        <v>1963</v>
      </c>
      <c r="B4401" s="16">
        <v>22192299</v>
      </c>
      <c r="C4401" s="16">
        <v>907</v>
      </c>
      <c r="D4401" s="19">
        <v>44338</v>
      </c>
      <c r="E4401" s="16" t="s">
        <v>7684</v>
      </c>
      <c r="F4401" s="16">
        <v>31744109</v>
      </c>
      <c r="G4401" s="16" t="s">
        <v>7288</v>
      </c>
      <c r="H4401" s="17">
        <v>10</v>
      </c>
      <c r="I4401" s="102">
        <v>2</v>
      </c>
    </row>
    <row r="4402" spans="1:9" ht="30.6">
      <c r="A4402" s="16" t="s">
        <v>1963</v>
      </c>
      <c r="B4402" s="16">
        <v>22192299</v>
      </c>
      <c r="C4402" s="16">
        <v>111111</v>
      </c>
      <c r="D4402" s="19">
        <v>44354</v>
      </c>
      <c r="E4402" s="16" t="s">
        <v>7685</v>
      </c>
      <c r="F4402" s="16">
        <v>111111</v>
      </c>
      <c r="G4402" s="16" t="s">
        <v>7686</v>
      </c>
      <c r="H4402" s="17">
        <v>45</v>
      </c>
      <c r="I4402" s="102">
        <v>2</v>
      </c>
    </row>
    <row r="4403" spans="1:9" ht="20.399999999999999">
      <c r="A4403" s="16" t="s">
        <v>1963</v>
      </c>
      <c r="B4403" s="16">
        <v>22192299</v>
      </c>
      <c r="C4403" s="16">
        <v>25984</v>
      </c>
      <c r="D4403" s="19">
        <v>44355</v>
      </c>
      <c r="E4403" s="16" t="s">
        <v>7687</v>
      </c>
      <c r="F4403" s="16">
        <v>111111</v>
      </c>
      <c r="G4403" s="16" t="s">
        <v>7688</v>
      </c>
      <c r="H4403" s="17">
        <f>226-205.11</f>
        <v>20.889999999999986</v>
      </c>
      <c r="I4403" s="102">
        <v>2</v>
      </c>
    </row>
    <row r="4404" spans="1:9" ht="20.399999999999999">
      <c r="A4404" s="16" t="s">
        <v>1963</v>
      </c>
      <c r="B4404" s="16">
        <v>22192299</v>
      </c>
      <c r="C4404" s="16">
        <v>57473</v>
      </c>
      <c r="D4404" s="19">
        <v>44356</v>
      </c>
      <c r="E4404" s="16" t="s">
        <v>7689</v>
      </c>
      <c r="F4404" s="16">
        <v>111111</v>
      </c>
      <c r="G4404" s="16" t="s">
        <v>7690</v>
      </c>
      <c r="H4404" s="17">
        <v>113</v>
      </c>
      <c r="I4404" s="102">
        <v>2</v>
      </c>
    </row>
    <row r="4405" spans="1:9" ht="20.399999999999999">
      <c r="A4405" s="16" t="s">
        <v>1963</v>
      </c>
      <c r="B4405" s="16">
        <v>22192299</v>
      </c>
      <c r="C4405" s="16">
        <v>111111</v>
      </c>
      <c r="D4405" s="19">
        <v>44378</v>
      </c>
      <c r="E4405" s="16" t="s">
        <v>7691</v>
      </c>
      <c r="F4405" s="16">
        <v>38580397</v>
      </c>
      <c r="G4405" s="16" t="s">
        <v>4761</v>
      </c>
      <c r="H4405" s="17">
        <v>17</v>
      </c>
      <c r="I4405" s="102">
        <v>2</v>
      </c>
    </row>
    <row r="4406" spans="1:9" ht="30.6">
      <c r="A4406" s="16" t="s">
        <v>1963</v>
      </c>
      <c r="B4406" s="16">
        <v>22192299</v>
      </c>
      <c r="C4406" s="16">
        <v>111111</v>
      </c>
      <c r="D4406" s="19">
        <v>44440</v>
      </c>
      <c r="E4406" s="16" t="s">
        <v>7692</v>
      </c>
      <c r="F4406" s="16">
        <v>42188245</v>
      </c>
      <c r="G4406" s="16" t="s">
        <v>7693</v>
      </c>
      <c r="H4406" s="17">
        <v>35</v>
      </c>
      <c r="I4406" s="102">
        <v>2</v>
      </c>
    </row>
    <row r="4407" spans="1:9" ht="30.6">
      <c r="A4407" s="16" t="s">
        <v>1963</v>
      </c>
      <c r="B4407" s="16">
        <v>22192299</v>
      </c>
      <c r="C4407" s="16" t="s">
        <v>7694</v>
      </c>
      <c r="D4407" s="19">
        <v>44441</v>
      </c>
      <c r="E4407" s="16" t="s">
        <v>7695</v>
      </c>
      <c r="F4407" s="16">
        <v>17840775</v>
      </c>
      <c r="G4407" s="16" t="s">
        <v>7696</v>
      </c>
      <c r="H4407" s="17">
        <v>180</v>
      </c>
      <c r="I4407" s="102">
        <v>2</v>
      </c>
    </row>
    <row r="4408" spans="1:9" ht="30.6">
      <c r="A4408" s="16" t="s">
        <v>1963</v>
      </c>
      <c r="B4408" s="16">
        <v>22192299</v>
      </c>
      <c r="C4408" s="16">
        <v>111111</v>
      </c>
      <c r="D4408" s="19">
        <v>44447</v>
      </c>
      <c r="E4408" s="16" t="s">
        <v>7697</v>
      </c>
      <c r="F4408" s="16">
        <v>111111</v>
      </c>
      <c r="G4408" s="16" t="s">
        <v>7698</v>
      </c>
      <c r="H4408" s="17">
        <v>35</v>
      </c>
      <c r="I4408" s="102">
        <v>2</v>
      </c>
    </row>
    <row r="4409" spans="1:9" ht="20.399999999999999">
      <c r="A4409" s="16" t="s">
        <v>1963</v>
      </c>
      <c r="B4409" s="16">
        <v>22192299</v>
      </c>
      <c r="C4409" s="16" t="s">
        <v>7699</v>
      </c>
      <c r="D4409" s="19">
        <v>44446</v>
      </c>
      <c r="E4409" s="16" t="s">
        <v>7700</v>
      </c>
      <c r="F4409" s="16">
        <v>17840775</v>
      </c>
      <c r="G4409" s="16" t="s">
        <v>7696</v>
      </c>
      <c r="H4409" s="17">
        <v>80</v>
      </c>
      <c r="I4409" s="102">
        <v>2</v>
      </c>
    </row>
    <row r="4410" spans="1:9" ht="20.399999999999999">
      <c r="A4410" s="16" t="s">
        <v>1963</v>
      </c>
      <c r="B4410" s="16">
        <v>22192300</v>
      </c>
      <c r="C4410" s="16" t="s">
        <v>7701</v>
      </c>
      <c r="D4410" s="19">
        <v>44215</v>
      </c>
      <c r="E4410" s="16" t="s">
        <v>7702</v>
      </c>
      <c r="F4410" s="16" t="s">
        <v>7703</v>
      </c>
      <c r="G4410" s="16" t="s">
        <v>7704</v>
      </c>
      <c r="H4410" s="17">
        <v>60.77</v>
      </c>
      <c r="I4410" s="102">
        <v>2</v>
      </c>
    </row>
    <row r="4411" spans="1:9">
      <c r="A4411" s="16" t="s">
        <v>1963</v>
      </c>
      <c r="B4411" s="16">
        <v>22192300</v>
      </c>
      <c r="C4411" s="16">
        <v>161</v>
      </c>
      <c r="D4411" s="19">
        <v>44201</v>
      </c>
      <c r="E4411" s="16" t="s">
        <v>7705</v>
      </c>
      <c r="F4411" s="16">
        <v>31393781</v>
      </c>
      <c r="G4411" s="16" t="s">
        <v>5790</v>
      </c>
      <c r="H4411" s="17">
        <v>4.8</v>
      </c>
      <c r="I4411" s="102">
        <v>2</v>
      </c>
    </row>
    <row r="4412" spans="1:9">
      <c r="A4412" s="16" t="s">
        <v>1963</v>
      </c>
      <c r="B4412" s="16">
        <v>22192300</v>
      </c>
      <c r="C4412" s="16">
        <v>646</v>
      </c>
      <c r="D4412" s="19">
        <v>44207</v>
      </c>
      <c r="E4412" s="16" t="s">
        <v>7706</v>
      </c>
      <c r="F4412" s="16">
        <v>47658827</v>
      </c>
      <c r="G4412" s="16" t="s">
        <v>7707</v>
      </c>
      <c r="H4412" s="17">
        <v>46.48</v>
      </c>
      <c r="I4412" s="102">
        <v>2</v>
      </c>
    </row>
    <row r="4413" spans="1:9">
      <c r="A4413" s="16" t="s">
        <v>1963</v>
      </c>
      <c r="B4413" s="16">
        <v>22192300</v>
      </c>
      <c r="C4413" s="16" t="s">
        <v>7708</v>
      </c>
      <c r="D4413" s="19">
        <v>44234</v>
      </c>
      <c r="E4413" s="16" t="s">
        <v>7709</v>
      </c>
      <c r="F4413" s="16">
        <v>31647758</v>
      </c>
      <c r="G4413" s="16" t="s">
        <v>7710</v>
      </c>
      <c r="H4413" s="17">
        <v>50</v>
      </c>
      <c r="I4413" s="102">
        <v>2</v>
      </c>
    </row>
    <row r="4414" spans="1:9">
      <c r="A4414" s="16" t="s">
        <v>1963</v>
      </c>
      <c r="B4414" s="16">
        <v>22192300</v>
      </c>
      <c r="C4414" s="16" t="s">
        <v>7711</v>
      </c>
      <c r="D4414" s="19">
        <v>44234</v>
      </c>
      <c r="E4414" s="16" t="s">
        <v>7712</v>
      </c>
      <c r="F4414" s="16">
        <v>31647758</v>
      </c>
      <c r="G4414" s="16" t="s">
        <v>7710</v>
      </c>
      <c r="H4414" s="17">
        <v>50</v>
      </c>
      <c r="I4414" s="102">
        <v>2</v>
      </c>
    </row>
    <row r="4415" spans="1:9" ht="20.399999999999999">
      <c r="A4415" s="16" t="s">
        <v>1963</v>
      </c>
      <c r="B4415" s="16">
        <v>22192300</v>
      </c>
      <c r="C4415" s="16">
        <v>1100030451</v>
      </c>
      <c r="D4415" s="19">
        <v>44228</v>
      </c>
      <c r="E4415" s="16" t="s">
        <v>7713</v>
      </c>
      <c r="F4415" s="16" t="s">
        <v>3075</v>
      </c>
      <c r="G4415" s="16" t="s">
        <v>7324</v>
      </c>
      <c r="H4415" s="17">
        <v>128.91</v>
      </c>
      <c r="I4415" s="102">
        <v>2</v>
      </c>
    </row>
    <row r="4416" spans="1:9">
      <c r="A4416" s="16" t="s">
        <v>1963</v>
      </c>
      <c r="B4416" s="16">
        <v>22192300</v>
      </c>
      <c r="C4416" s="16" t="s">
        <v>7711</v>
      </c>
      <c r="D4416" s="19">
        <v>44270</v>
      </c>
      <c r="E4416" s="16" t="s">
        <v>7714</v>
      </c>
      <c r="F4416" s="16">
        <v>31647758</v>
      </c>
      <c r="G4416" s="16" t="s">
        <v>7710</v>
      </c>
      <c r="H4416" s="17">
        <v>50</v>
      </c>
      <c r="I4416" s="102">
        <v>2</v>
      </c>
    </row>
    <row r="4417" spans="1:9">
      <c r="A4417" s="16" t="s">
        <v>1963</v>
      </c>
      <c r="B4417" s="16">
        <v>22192300</v>
      </c>
      <c r="C4417" s="16">
        <v>274</v>
      </c>
      <c r="D4417" s="19">
        <v>44259</v>
      </c>
      <c r="E4417" s="16" t="s">
        <v>7715</v>
      </c>
      <c r="F4417" s="16">
        <v>47658827</v>
      </c>
      <c r="G4417" s="16" t="s">
        <v>7707</v>
      </c>
      <c r="H4417" s="17">
        <v>15.99</v>
      </c>
      <c r="I4417" s="102">
        <v>2</v>
      </c>
    </row>
    <row r="4418" spans="1:9">
      <c r="A4418" s="16" t="s">
        <v>1963</v>
      </c>
      <c r="B4418" s="16">
        <v>22192300</v>
      </c>
      <c r="C4418" s="16" t="s">
        <v>7716</v>
      </c>
      <c r="D4418" s="19">
        <v>44279</v>
      </c>
      <c r="E4418" s="16" t="s">
        <v>7717</v>
      </c>
      <c r="F4418" s="16" t="s">
        <v>7718</v>
      </c>
      <c r="G4418" s="16" t="s">
        <v>7719</v>
      </c>
      <c r="H4418" s="17">
        <v>191.7</v>
      </c>
      <c r="I4418" s="102">
        <v>2</v>
      </c>
    </row>
    <row r="4419" spans="1:9" ht="20.399999999999999">
      <c r="A4419" s="16" t="s">
        <v>1963</v>
      </c>
      <c r="B4419" s="16">
        <v>22192300</v>
      </c>
      <c r="C4419" s="16">
        <v>1100225071</v>
      </c>
      <c r="D4419" s="19">
        <v>44293</v>
      </c>
      <c r="E4419" s="16" t="s">
        <v>7720</v>
      </c>
      <c r="F4419" s="16" t="s">
        <v>3075</v>
      </c>
      <c r="G4419" s="16" t="s">
        <v>7721</v>
      </c>
      <c r="H4419" s="17">
        <v>114.8</v>
      </c>
      <c r="I4419" s="102">
        <v>2</v>
      </c>
    </row>
    <row r="4420" spans="1:9">
      <c r="A4420" s="16" t="s">
        <v>1963</v>
      </c>
      <c r="B4420" s="16">
        <v>22192300</v>
      </c>
      <c r="C4420" s="16">
        <v>423106</v>
      </c>
      <c r="D4420" s="19">
        <v>44305</v>
      </c>
      <c r="E4420" s="16" t="s">
        <v>7722</v>
      </c>
      <c r="F4420" s="16">
        <v>47742445</v>
      </c>
      <c r="G4420" s="16" t="s">
        <v>7723</v>
      </c>
      <c r="H4420" s="17">
        <f>208.59-69.79</f>
        <v>138.80000000000001</v>
      </c>
      <c r="I4420" s="102">
        <v>2</v>
      </c>
    </row>
    <row r="4421" spans="1:9">
      <c r="A4421" s="16" t="s">
        <v>1963</v>
      </c>
      <c r="B4421" s="16">
        <v>22192300</v>
      </c>
      <c r="C4421" s="16">
        <v>1136</v>
      </c>
      <c r="D4421" s="19">
        <v>44324</v>
      </c>
      <c r="E4421" s="16" t="s">
        <v>7724</v>
      </c>
      <c r="F4421" s="16" t="s">
        <v>7725</v>
      </c>
      <c r="G4421" s="16" t="s">
        <v>7726</v>
      </c>
      <c r="H4421" s="17">
        <v>45</v>
      </c>
      <c r="I4421" s="102">
        <v>2</v>
      </c>
    </row>
    <row r="4422" spans="1:9">
      <c r="A4422" s="16" t="s">
        <v>1963</v>
      </c>
      <c r="B4422" s="16">
        <v>22192300</v>
      </c>
      <c r="C4422" s="16">
        <v>0</v>
      </c>
      <c r="D4422" s="19">
        <v>44362</v>
      </c>
      <c r="E4422" s="16" t="s">
        <v>7727</v>
      </c>
      <c r="F4422" s="16">
        <v>64668533</v>
      </c>
      <c r="G4422" s="16" t="s">
        <v>7728</v>
      </c>
      <c r="H4422" s="17">
        <v>45</v>
      </c>
      <c r="I4422" s="102">
        <v>2</v>
      </c>
    </row>
    <row r="4423" spans="1:9">
      <c r="A4423" s="16" t="s">
        <v>1963</v>
      </c>
      <c r="B4423" s="16">
        <v>22192300</v>
      </c>
      <c r="C4423" s="16">
        <v>0</v>
      </c>
      <c r="D4423" s="19">
        <v>44312</v>
      </c>
      <c r="E4423" s="16" t="s">
        <v>7729</v>
      </c>
      <c r="F4423" s="16">
        <v>0</v>
      </c>
      <c r="G4423" s="16" t="s">
        <v>7730</v>
      </c>
      <c r="H4423" s="17">
        <v>45</v>
      </c>
      <c r="I4423" s="102">
        <v>2</v>
      </c>
    </row>
    <row r="4424" spans="1:9">
      <c r="A4424" s="16" t="s">
        <v>1963</v>
      </c>
      <c r="B4424" s="16">
        <v>22192300</v>
      </c>
      <c r="C4424" s="16">
        <v>0</v>
      </c>
      <c r="D4424" s="19">
        <v>44305</v>
      </c>
      <c r="E4424" s="16" t="s">
        <v>6840</v>
      </c>
      <c r="F4424" s="16">
        <v>0</v>
      </c>
      <c r="G4424" s="16" t="s">
        <v>7731</v>
      </c>
      <c r="H4424" s="17">
        <v>45</v>
      </c>
      <c r="I4424" s="102">
        <v>2</v>
      </c>
    </row>
    <row r="4425" spans="1:9">
      <c r="A4425" s="16" t="s">
        <v>1963</v>
      </c>
      <c r="B4425" s="16">
        <v>22192300</v>
      </c>
      <c r="C4425" s="16">
        <v>0</v>
      </c>
      <c r="D4425" s="19">
        <v>44390</v>
      </c>
      <c r="E4425" s="16" t="s">
        <v>7732</v>
      </c>
      <c r="F4425" s="16">
        <v>36680397</v>
      </c>
      <c r="G4425" s="16" t="s">
        <v>3539</v>
      </c>
      <c r="H4425" s="17">
        <v>35</v>
      </c>
      <c r="I4425" s="102">
        <v>2</v>
      </c>
    </row>
    <row r="4426" spans="1:9">
      <c r="A4426" s="16" t="s">
        <v>1963</v>
      </c>
      <c r="B4426" s="16">
        <v>22192300</v>
      </c>
      <c r="C4426" s="16">
        <v>0</v>
      </c>
      <c r="D4426" s="19">
        <v>44383</v>
      </c>
      <c r="E4426" s="16" t="s">
        <v>7733</v>
      </c>
      <c r="F4426" s="16">
        <v>0</v>
      </c>
      <c r="G4426" s="16" t="s">
        <v>7734</v>
      </c>
      <c r="H4426" s="17">
        <v>35</v>
      </c>
      <c r="I4426" s="102">
        <v>2</v>
      </c>
    </row>
    <row r="4427" spans="1:9">
      <c r="A4427" s="16" t="s">
        <v>1963</v>
      </c>
      <c r="B4427" s="16">
        <v>22192300</v>
      </c>
      <c r="C4427" s="16">
        <v>0</v>
      </c>
      <c r="D4427" s="19">
        <v>44394</v>
      </c>
      <c r="E4427" s="16" t="s">
        <v>5232</v>
      </c>
      <c r="F4427" s="16">
        <v>0</v>
      </c>
      <c r="G4427" s="16" t="s">
        <v>7735</v>
      </c>
      <c r="H4427" s="17">
        <v>45</v>
      </c>
      <c r="I4427" s="102">
        <v>2</v>
      </c>
    </row>
    <row r="4428" spans="1:9" ht="20.399999999999999">
      <c r="A4428" s="16" t="s">
        <v>1963</v>
      </c>
      <c r="B4428" s="16">
        <v>22192300</v>
      </c>
      <c r="C4428" s="16">
        <v>2021020</v>
      </c>
      <c r="D4428" s="19">
        <v>44386</v>
      </c>
      <c r="E4428" s="16" t="s">
        <v>7736</v>
      </c>
      <c r="F4428" s="16">
        <v>53025440</v>
      </c>
      <c r="G4428" s="16" t="s">
        <v>7737</v>
      </c>
      <c r="H4428" s="17">
        <v>195</v>
      </c>
      <c r="I4428" s="102">
        <v>2</v>
      </c>
    </row>
    <row r="4429" spans="1:9">
      <c r="A4429" s="16" t="s">
        <v>1963</v>
      </c>
      <c r="B4429" s="16">
        <v>22192300</v>
      </c>
      <c r="C4429" s="16">
        <v>211000887</v>
      </c>
      <c r="D4429" s="19">
        <v>44335</v>
      </c>
      <c r="E4429" s="16" t="s">
        <v>7738</v>
      </c>
      <c r="F4429" s="16">
        <v>25564889</v>
      </c>
      <c r="G4429" s="16" t="s">
        <v>3962</v>
      </c>
      <c r="H4429" s="17">
        <v>122.8</v>
      </c>
      <c r="I4429" s="102">
        <v>2</v>
      </c>
    </row>
    <row r="4430" spans="1:9" ht="20.399999999999999">
      <c r="A4430" s="16" t="s">
        <v>1963</v>
      </c>
      <c r="B4430" s="16">
        <v>22192300</v>
      </c>
      <c r="C4430" s="16">
        <v>1101051657</v>
      </c>
      <c r="D4430" s="19">
        <v>44455</v>
      </c>
      <c r="E4430" s="16" t="s">
        <v>7739</v>
      </c>
      <c r="F4430" s="16" t="s">
        <v>3075</v>
      </c>
      <c r="G4430" s="16" t="s">
        <v>7324</v>
      </c>
      <c r="H4430" s="17">
        <v>114.95</v>
      </c>
      <c r="I4430" s="102">
        <v>2</v>
      </c>
    </row>
    <row r="4431" spans="1:9">
      <c r="A4431" s="16" t="s">
        <v>1963</v>
      </c>
      <c r="B4431" s="16">
        <v>22192300</v>
      </c>
      <c r="C4431" s="16">
        <v>221066</v>
      </c>
      <c r="D4431" s="19">
        <v>44329</v>
      </c>
      <c r="E4431" s="16" t="s">
        <v>7740</v>
      </c>
      <c r="F4431" s="16">
        <v>36806463</v>
      </c>
      <c r="G4431" s="16" t="s">
        <v>7741</v>
      </c>
      <c r="H4431" s="17">
        <v>335</v>
      </c>
      <c r="I4431" s="102">
        <v>2</v>
      </c>
    </row>
    <row r="4432" spans="1:9">
      <c r="A4432" s="16" t="s">
        <v>1963</v>
      </c>
      <c r="B4432" s="16">
        <v>22192300</v>
      </c>
      <c r="C4432" s="16">
        <v>3092021</v>
      </c>
      <c r="D4432" s="19">
        <v>44442</v>
      </c>
      <c r="E4432" s="16" t="s">
        <v>7742</v>
      </c>
      <c r="F4432" s="16">
        <v>0</v>
      </c>
      <c r="G4432" s="16" t="s">
        <v>7743</v>
      </c>
      <c r="H4432" s="17">
        <v>40</v>
      </c>
      <c r="I4432" s="102">
        <v>2</v>
      </c>
    </row>
    <row r="4433" spans="1:9">
      <c r="A4433" s="16" t="s">
        <v>1963</v>
      </c>
      <c r="B4433" s="16">
        <v>22192300</v>
      </c>
      <c r="C4433" s="16">
        <v>30082021</v>
      </c>
      <c r="D4433" s="19">
        <v>44438</v>
      </c>
      <c r="E4433" s="16" t="s">
        <v>5376</v>
      </c>
      <c r="F4433" s="16">
        <v>0</v>
      </c>
      <c r="G4433" s="16" t="s">
        <v>7743</v>
      </c>
      <c r="H4433" s="17">
        <v>35</v>
      </c>
      <c r="I4433" s="102">
        <v>2</v>
      </c>
    </row>
    <row r="4434" spans="1:9">
      <c r="A4434" s="16" t="s">
        <v>1963</v>
      </c>
      <c r="B4434" s="16">
        <v>22192300</v>
      </c>
      <c r="C4434" s="16">
        <v>25052021</v>
      </c>
      <c r="D4434" s="19">
        <v>44341</v>
      </c>
      <c r="E4434" s="16" t="s">
        <v>5053</v>
      </c>
      <c r="F4434" s="16">
        <v>42273757</v>
      </c>
      <c r="G4434" s="16" t="s">
        <v>7744</v>
      </c>
      <c r="H4434" s="17">
        <v>10</v>
      </c>
      <c r="I4434" s="102">
        <v>2</v>
      </c>
    </row>
    <row r="4435" spans="1:9">
      <c r="A4435" s="16" t="s">
        <v>1963</v>
      </c>
      <c r="B4435" s="16">
        <v>22192301</v>
      </c>
      <c r="C4435" s="16">
        <v>1</v>
      </c>
      <c r="D4435" s="19">
        <v>44204</v>
      </c>
      <c r="E4435" s="16" t="s">
        <v>7745</v>
      </c>
      <c r="F4435" s="16">
        <v>0</v>
      </c>
      <c r="G4435" s="16" t="s">
        <v>7746</v>
      </c>
      <c r="H4435" s="17">
        <v>42</v>
      </c>
      <c r="I4435" s="102">
        <v>2</v>
      </c>
    </row>
    <row r="4436" spans="1:9">
      <c r="A4436" s="16" t="s">
        <v>1963</v>
      </c>
      <c r="B4436" s="16">
        <v>22192301</v>
      </c>
      <c r="C4436" s="16">
        <v>2</v>
      </c>
      <c r="D4436" s="19">
        <v>44277</v>
      </c>
      <c r="E4436" s="16" t="s">
        <v>7747</v>
      </c>
      <c r="F4436" s="16">
        <v>0</v>
      </c>
      <c r="G4436" s="16" t="s">
        <v>7746</v>
      </c>
      <c r="H4436" s="17">
        <v>54.26</v>
      </c>
      <c r="I4436" s="102">
        <v>2</v>
      </c>
    </row>
    <row r="4437" spans="1:9">
      <c r="A4437" s="16" t="s">
        <v>1963</v>
      </c>
      <c r="B4437" s="16">
        <v>22192301</v>
      </c>
      <c r="C4437" s="16">
        <v>3</v>
      </c>
      <c r="D4437" s="19">
        <v>44285</v>
      </c>
      <c r="E4437" s="16" t="s">
        <v>7748</v>
      </c>
      <c r="F4437" s="16">
        <v>0</v>
      </c>
      <c r="G4437" s="16" t="s">
        <v>7746</v>
      </c>
      <c r="H4437" s="17">
        <v>54.26</v>
      </c>
      <c r="I4437" s="102">
        <v>2</v>
      </c>
    </row>
    <row r="4438" spans="1:9">
      <c r="A4438" s="16" t="s">
        <v>1963</v>
      </c>
      <c r="B4438" s="16">
        <v>22192301</v>
      </c>
      <c r="C4438" s="16">
        <v>1100258855</v>
      </c>
      <c r="D4438" s="19">
        <v>44300</v>
      </c>
      <c r="E4438" s="16" t="s">
        <v>7749</v>
      </c>
      <c r="F4438" s="16">
        <v>98322875</v>
      </c>
      <c r="G4438" s="16" t="s">
        <v>7750</v>
      </c>
      <c r="H4438" s="17">
        <v>133.1</v>
      </c>
      <c r="I4438" s="102">
        <v>2</v>
      </c>
    </row>
    <row r="4439" spans="1:9">
      <c r="A4439" s="16" t="s">
        <v>1963</v>
      </c>
      <c r="B4439" s="16">
        <v>22192301</v>
      </c>
      <c r="C4439" s="16" t="s">
        <v>7751</v>
      </c>
      <c r="D4439" s="19">
        <v>44301</v>
      </c>
      <c r="E4439" s="16" t="s">
        <v>7752</v>
      </c>
      <c r="F4439" s="16">
        <v>45594929</v>
      </c>
      <c r="G4439" s="16" t="s">
        <v>7753</v>
      </c>
      <c r="H4439" s="17">
        <v>60</v>
      </c>
      <c r="I4439" s="102">
        <v>2</v>
      </c>
    </row>
    <row r="4440" spans="1:9">
      <c r="A4440" s="16" t="s">
        <v>1963</v>
      </c>
      <c r="B4440" s="16">
        <v>22192301</v>
      </c>
      <c r="C4440" s="16">
        <v>35</v>
      </c>
      <c r="D4440" s="19">
        <v>44304</v>
      </c>
      <c r="E4440" s="16" t="s">
        <v>7754</v>
      </c>
      <c r="F4440" s="16">
        <v>0</v>
      </c>
      <c r="G4440" s="16" t="s">
        <v>7755</v>
      </c>
      <c r="H4440" s="17">
        <v>45</v>
      </c>
      <c r="I4440" s="102">
        <v>2</v>
      </c>
    </row>
    <row r="4441" spans="1:9">
      <c r="A4441" s="16" t="s">
        <v>1963</v>
      </c>
      <c r="B4441" s="16">
        <v>22192301</v>
      </c>
      <c r="C4441" s="16" t="s">
        <v>7756</v>
      </c>
      <c r="D4441" s="19">
        <v>44305</v>
      </c>
      <c r="E4441" s="16" t="s">
        <v>7757</v>
      </c>
      <c r="F4441" s="16">
        <v>10684621</v>
      </c>
      <c r="G4441" s="16" t="s">
        <v>7758</v>
      </c>
      <c r="H4441" s="17">
        <v>68.44</v>
      </c>
      <c r="I4441" s="102">
        <v>2</v>
      </c>
    </row>
    <row r="4442" spans="1:9">
      <c r="A4442" s="16" t="s">
        <v>1963</v>
      </c>
      <c r="B4442" s="16">
        <v>22192301</v>
      </c>
      <c r="C4442" s="16">
        <v>4</v>
      </c>
      <c r="D4442" s="19">
        <v>44306</v>
      </c>
      <c r="E4442" s="16" t="s">
        <v>7759</v>
      </c>
      <c r="F4442" s="16">
        <v>0</v>
      </c>
      <c r="G4442" s="16" t="s">
        <v>7746</v>
      </c>
      <c r="H4442" s="17">
        <v>59.86</v>
      </c>
      <c r="I4442" s="102">
        <v>2</v>
      </c>
    </row>
    <row r="4443" spans="1:9">
      <c r="A4443" s="16" t="s">
        <v>1963</v>
      </c>
      <c r="B4443" s="16">
        <v>22192301</v>
      </c>
      <c r="C4443" s="16">
        <v>1363</v>
      </c>
      <c r="D4443" s="19">
        <v>44274</v>
      </c>
      <c r="E4443" s="16" t="s">
        <v>4455</v>
      </c>
      <c r="F4443" s="16">
        <v>47658827</v>
      </c>
      <c r="G4443" s="16" t="s">
        <v>7760</v>
      </c>
      <c r="H4443" s="17">
        <v>34.479999999999997</v>
      </c>
      <c r="I4443" s="102">
        <v>2</v>
      </c>
    </row>
    <row r="4444" spans="1:9">
      <c r="A4444" s="16" t="s">
        <v>1963</v>
      </c>
      <c r="B4444" s="16">
        <v>22192301</v>
      </c>
      <c r="C4444" s="16">
        <v>4400041310</v>
      </c>
      <c r="D4444" s="19">
        <v>44323</v>
      </c>
      <c r="E4444" s="16" t="s">
        <v>7761</v>
      </c>
      <c r="F4444" s="16">
        <v>35956402</v>
      </c>
      <c r="G4444" s="16" t="s">
        <v>7762</v>
      </c>
      <c r="H4444" s="17">
        <v>459.86</v>
      </c>
      <c r="I4444" s="102">
        <v>2</v>
      </c>
    </row>
    <row r="4445" spans="1:9">
      <c r="A4445" s="16" t="s">
        <v>1963</v>
      </c>
      <c r="B4445" s="16">
        <v>22192301</v>
      </c>
      <c r="C4445" s="16">
        <v>4400041484</v>
      </c>
      <c r="D4445" s="19">
        <v>44336</v>
      </c>
      <c r="E4445" s="16" t="s">
        <v>4795</v>
      </c>
      <c r="F4445" s="16">
        <v>35956402</v>
      </c>
      <c r="G4445" s="16" t="s">
        <v>7762</v>
      </c>
      <c r="H4445" s="17">
        <v>71.62</v>
      </c>
      <c r="I4445" s="102">
        <v>2</v>
      </c>
    </row>
    <row r="4446" spans="1:9" ht="20.399999999999999">
      <c r="A4446" s="16" t="s">
        <v>1963</v>
      </c>
      <c r="B4446" s="16">
        <v>22192301</v>
      </c>
      <c r="C4446" s="16">
        <v>1</v>
      </c>
      <c r="D4446" s="19">
        <v>44332</v>
      </c>
      <c r="E4446" s="16" t="s">
        <v>7763</v>
      </c>
      <c r="F4446" s="16">
        <v>1</v>
      </c>
      <c r="G4446" s="16" t="s">
        <v>7746</v>
      </c>
      <c r="H4446" s="17">
        <v>17.899999999999999</v>
      </c>
      <c r="I4446" s="102">
        <v>2</v>
      </c>
    </row>
    <row r="4447" spans="1:9" ht="20.399999999999999">
      <c r="A4447" s="16" t="s">
        <v>1963</v>
      </c>
      <c r="B4447" s="16">
        <v>22192301</v>
      </c>
      <c r="C4447" s="16">
        <v>2</v>
      </c>
      <c r="D4447" s="19">
        <v>44340</v>
      </c>
      <c r="E4447" s="16" t="s">
        <v>7764</v>
      </c>
      <c r="F4447" s="16">
        <v>1</v>
      </c>
      <c r="G4447" s="16" t="s">
        <v>7746</v>
      </c>
      <c r="H4447" s="17">
        <v>39.9</v>
      </c>
      <c r="I4447" s="102">
        <v>2</v>
      </c>
    </row>
    <row r="4448" spans="1:9" ht="20.399999999999999">
      <c r="A4448" s="16" t="s">
        <v>1963</v>
      </c>
      <c r="B4448" s="16">
        <v>22192301</v>
      </c>
      <c r="C4448" s="16">
        <v>3</v>
      </c>
      <c r="D4448" s="19">
        <v>44349</v>
      </c>
      <c r="E4448" s="16" t="s">
        <v>7765</v>
      </c>
      <c r="F4448" s="16">
        <v>1</v>
      </c>
      <c r="G4448" s="16" t="s">
        <v>7746</v>
      </c>
      <c r="H4448" s="17">
        <v>26.6</v>
      </c>
      <c r="I4448" s="102">
        <v>2</v>
      </c>
    </row>
    <row r="4449" spans="1:9" ht="20.399999999999999">
      <c r="A4449" s="16" t="s">
        <v>1963</v>
      </c>
      <c r="B4449" s="16">
        <v>22192301</v>
      </c>
      <c r="C4449" s="16">
        <v>4</v>
      </c>
      <c r="D4449" s="19">
        <v>44357</v>
      </c>
      <c r="E4449" s="16" t="s">
        <v>7766</v>
      </c>
      <c r="F4449" s="16">
        <v>1</v>
      </c>
      <c r="G4449" s="16" t="s">
        <v>7746</v>
      </c>
      <c r="H4449" s="17">
        <v>79.8</v>
      </c>
      <c r="I4449" s="102">
        <v>2</v>
      </c>
    </row>
    <row r="4450" spans="1:9" ht="20.399999999999999">
      <c r="A4450" s="16" t="s">
        <v>1963</v>
      </c>
      <c r="B4450" s="16">
        <v>22192301</v>
      </c>
      <c r="C4450" s="16">
        <v>5</v>
      </c>
      <c r="D4450" s="19">
        <v>44363</v>
      </c>
      <c r="E4450" s="16" t="s">
        <v>7767</v>
      </c>
      <c r="F4450" s="16">
        <v>1</v>
      </c>
      <c r="G4450" s="16" t="s">
        <v>7746</v>
      </c>
      <c r="H4450" s="17">
        <v>53.2</v>
      </c>
      <c r="I4450" s="102">
        <v>2</v>
      </c>
    </row>
    <row r="4451" spans="1:9" ht="20.399999999999999">
      <c r="A4451" s="16" t="s">
        <v>1963</v>
      </c>
      <c r="B4451" s="16">
        <v>22192301</v>
      </c>
      <c r="C4451" s="16">
        <v>6</v>
      </c>
      <c r="D4451" s="19">
        <v>44373</v>
      </c>
      <c r="E4451" s="16" t="s">
        <v>7768</v>
      </c>
      <c r="F4451" s="16">
        <v>1</v>
      </c>
      <c r="G4451" s="16" t="s">
        <v>7746</v>
      </c>
      <c r="H4451" s="17">
        <v>143.38</v>
      </c>
      <c r="I4451" s="102">
        <v>2</v>
      </c>
    </row>
    <row r="4452" spans="1:9" ht="20.399999999999999">
      <c r="A4452" s="16" t="s">
        <v>1963</v>
      </c>
      <c r="B4452" s="16">
        <v>22192301</v>
      </c>
      <c r="C4452" s="16">
        <v>7</v>
      </c>
      <c r="D4452" s="19">
        <v>44381</v>
      </c>
      <c r="E4452" s="16" t="s">
        <v>7769</v>
      </c>
      <c r="F4452" s="16">
        <v>1</v>
      </c>
      <c r="G4452" s="16" t="s">
        <v>7746</v>
      </c>
      <c r="H4452" s="17">
        <v>54.54</v>
      </c>
      <c r="I4452" s="102">
        <v>2</v>
      </c>
    </row>
    <row r="4453" spans="1:9" ht="20.399999999999999">
      <c r="A4453" s="16" t="s">
        <v>1963</v>
      </c>
      <c r="B4453" s="16">
        <v>22192301</v>
      </c>
      <c r="C4453" s="16">
        <v>8</v>
      </c>
      <c r="D4453" s="19">
        <v>44390</v>
      </c>
      <c r="E4453" s="16" t="s">
        <v>7770</v>
      </c>
      <c r="F4453" s="16">
        <v>1</v>
      </c>
      <c r="G4453" s="16" t="s">
        <v>7746</v>
      </c>
      <c r="H4453" s="17">
        <v>99.78</v>
      </c>
      <c r="I4453" s="102">
        <v>2</v>
      </c>
    </row>
    <row r="4454" spans="1:9" ht="20.399999999999999">
      <c r="A4454" s="16" t="s">
        <v>1963</v>
      </c>
      <c r="B4454" s="16">
        <v>22192301</v>
      </c>
      <c r="C4454" s="16">
        <v>9</v>
      </c>
      <c r="D4454" s="19">
        <v>44393</v>
      </c>
      <c r="E4454" s="16" t="s">
        <v>7771</v>
      </c>
      <c r="F4454" s="16">
        <v>1</v>
      </c>
      <c r="G4454" s="16" t="s">
        <v>7746</v>
      </c>
      <c r="H4454" s="17">
        <v>79.8</v>
      </c>
      <c r="I4454" s="102">
        <v>2</v>
      </c>
    </row>
    <row r="4455" spans="1:9" ht="20.399999999999999">
      <c r="A4455" s="16" t="s">
        <v>1963</v>
      </c>
      <c r="B4455" s="16">
        <v>22192301</v>
      </c>
      <c r="C4455" s="16">
        <v>10</v>
      </c>
      <c r="D4455" s="19">
        <v>44401</v>
      </c>
      <c r="E4455" s="16" t="s">
        <v>7772</v>
      </c>
      <c r="F4455" s="16">
        <v>1</v>
      </c>
      <c r="G4455" s="16" t="s">
        <v>7746</v>
      </c>
      <c r="H4455" s="17">
        <v>46.56</v>
      </c>
      <c r="I4455" s="102">
        <v>2</v>
      </c>
    </row>
    <row r="4456" spans="1:9" ht="20.399999999999999">
      <c r="A4456" s="16" t="s">
        <v>1963</v>
      </c>
      <c r="B4456" s="16">
        <v>22192301</v>
      </c>
      <c r="C4456" s="16">
        <v>11</v>
      </c>
      <c r="D4456" s="19">
        <v>44405</v>
      </c>
      <c r="E4456" s="16" t="s">
        <v>7773</v>
      </c>
      <c r="F4456" s="16">
        <v>1</v>
      </c>
      <c r="G4456" s="16" t="s">
        <v>7746</v>
      </c>
      <c r="H4456" s="17">
        <v>55.88</v>
      </c>
      <c r="I4456" s="102">
        <v>2</v>
      </c>
    </row>
    <row r="4457" spans="1:9" ht="20.399999999999999">
      <c r="A4457" s="16" t="s">
        <v>1963</v>
      </c>
      <c r="B4457" s="16">
        <v>22192301</v>
      </c>
      <c r="C4457" s="16">
        <v>12</v>
      </c>
      <c r="D4457" s="19">
        <v>44408</v>
      </c>
      <c r="E4457" s="16" t="s">
        <v>7774</v>
      </c>
      <c r="F4457" s="16">
        <v>1</v>
      </c>
      <c r="G4457" s="16" t="s">
        <v>7746</v>
      </c>
      <c r="H4457" s="17">
        <v>46.56</v>
      </c>
      <c r="I4457" s="102">
        <v>2</v>
      </c>
    </row>
    <row r="4458" spans="1:9">
      <c r="A4458" s="16" t="s">
        <v>1963</v>
      </c>
      <c r="B4458" s="16">
        <v>22192301</v>
      </c>
      <c r="C4458" s="16">
        <v>16</v>
      </c>
      <c r="D4458" s="19">
        <v>44408</v>
      </c>
      <c r="E4458" s="16" t="s">
        <v>7244</v>
      </c>
      <c r="F4458" s="16">
        <v>892386</v>
      </c>
      <c r="G4458" s="16" t="s">
        <v>7775</v>
      </c>
      <c r="H4458" s="17">
        <v>15</v>
      </c>
      <c r="I4458" s="102">
        <v>2</v>
      </c>
    </row>
    <row r="4459" spans="1:9">
      <c r="A4459" s="16" t="s">
        <v>1963</v>
      </c>
      <c r="B4459" s="16">
        <v>22192301</v>
      </c>
      <c r="C4459" s="16">
        <v>20</v>
      </c>
      <c r="D4459" s="19">
        <v>44369</v>
      </c>
      <c r="E4459" s="16" t="s">
        <v>6569</v>
      </c>
      <c r="F4459" s="16">
        <v>37988948</v>
      </c>
      <c r="G4459" s="16" t="s">
        <v>7776</v>
      </c>
      <c r="H4459" s="17">
        <v>20</v>
      </c>
      <c r="I4459" s="102">
        <v>2</v>
      </c>
    </row>
    <row r="4460" spans="1:9">
      <c r="A4460" s="16" t="s">
        <v>1963</v>
      </c>
      <c r="B4460" s="16">
        <v>22192301</v>
      </c>
      <c r="C4460" s="16">
        <v>12</v>
      </c>
      <c r="D4460" s="19">
        <v>44415</v>
      </c>
      <c r="E4460" s="16" t="s">
        <v>7777</v>
      </c>
      <c r="F4460" s="16">
        <v>37833600</v>
      </c>
      <c r="G4460" s="16" t="s">
        <v>7778</v>
      </c>
      <c r="H4460" s="17">
        <v>10</v>
      </c>
      <c r="I4460" s="102">
        <v>2</v>
      </c>
    </row>
    <row r="4461" spans="1:9">
      <c r="A4461" s="16" t="s">
        <v>1963</v>
      </c>
      <c r="B4461" s="16">
        <v>22192301</v>
      </c>
      <c r="C4461" s="16">
        <v>28</v>
      </c>
      <c r="D4461" s="19">
        <v>44450</v>
      </c>
      <c r="E4461" s="16" t="s">
        <v>6025</v>
      </c>
      <c r="F4461" s="16">
        <v>0</v>
      </c>
      <c r="G4461" s="16" t="s">
        <v>3026</v>
      </c>
      <c r="H4461" s="17">
        <v>25</v>
      </c>
      <c r="I4461" s="102">
        <v>2</v>
      </c>
    </row>
    <row r="4462" spans="1:9">
      <c r="A4462" s="16" t="s">
        <v>1963</v>
      </c>
      <c r="B4462" s="16">
        <v>22192301</v>
      </c>
      <c r="C4462" s="16">
        <v>1</v>
      </c>
      <c r="D4462" s="19">
        <v>44468</v>
      </c>
      <c r="E4462" s="16" t="s">
        <v>6593</v>
      </c>
      <c r="F4462" s="16">
        <v>0</v>
      </c>
      <c r="G4462" s="16" t="s">
        <v>7779</v>
      </c>
      <c r="H4462" s="17">
        <v>35</v>
      </c>
      <c r="I4462" s="102">
        <v>2</v>
      </c>
    </row>
    <row r="4463" spans="1:9">
      <c r="A4463" s="16" t="s">
        <v>1963</v>
      </c>
      <c r="B4463" s="16">
        <v>22192301</v>
      </c>
      <c r="C4463" s="16">
        <v>13</v>
      </c>
      <c r="D4463" s="19">
        <v>44457</v>
      </c>
      <c r="E4463" s="16" t="s">
        <v>7573</v>
      </c>
      <c r="F4463" s="16">
        <v>31941346</v>
      </c>
      <c r="G4463" s="16" t="s">
        <v>3697</v>
      </c>
      <c r="H4463" s="17">
        <v>15</v>
      </c>
      <c r="I4463" s="102">
        <v>2</v>
      </c>
    </row>
    <row r="4464" spans="1:9" ht="20.399999999999999">
      <c r="A4464" s="16" t="s">
        <v>1963</v>
      </c>
      <c r="B4464" s="16">
        <v>22192301</v>
      </c>
      <c r="C4464" s="16">
        <v>43905</v>
      </c>
      <c r="D4464" s="19">
        <v>44471</v>
      </c>
      <c r="E4464" s="16" t="s">
        <v>7780</v>
      </c>
      <c r="F4464" s="16">
        <v>35721171</v>
      </c>
      <c r="G4464" s="16" t="s">
        <v>7781</v>
      </c>
      <c r="H4464" s="17">
        <v>41</v>
      </c>
      <c r="I4464" s="102">
        <v>2</v>
      </c>
    </row>
    <row r="4465" spans="1:9">
      <c r="A4465" s="16" t="s">
        <v>1963</v>
      </c>
      <c r="B4465" s="16">
        <v>22192301</v>
      </c>
      <c r="C4465" s="16">
        <v>336202</v>
      </c>
      <c r="D4465" s="19">
        <v>44416</v>
      </c>
      <c r="E4465" s="16" t="s">
        <v>7782</v>
      </c>
      <c r="F4465" s="16">
        <v>0</v>
      </c>
      <c r="G4465" s="16" t="s">
        <v>7783</v>
      </c>
      <c r="H4465" s="17">
        <f>34.72-22.5</f>
        <v>12.219999999999999</v>
      </c>
      <c r="I4465" s="102">
        <v>2</v>
      </c>
    </row>
    <row r="4466" spans="1:9">
      <c r="A4466" s="16" t="s">
        <v>1963</v>
      </c>
      <c r="B4466" s="16">
        <v>22192302</v>
      </c>
      <c r="C4466" s="16" t="s">
        <v>7784</v>
      </c>
      <c r="D4466" s="19">
        <v>44306</v>
      </c>
      <c r="E4466" s="16" t="s">
        <v>3403</v>
      </c>
      <c r="F4466" s="16">
        <v>26098806</v>
      </c>
      <c r="G4466" s="16" t="s">
        <v>7785</v>
      </c>
      <c r="H4466" s="17">
        <v>110</v>
      </c>
      <c r="I4466" s="102">
        <v>2</v>
      </c>
    </row>
    <row r="4467" spans="1:9">
      <c r="A4467" s="16" t="s">
        <v>1963</v>
      </c>
      <c r="B4467" s="16">
        <v>22192302</v>
      </c>
      <c r="C4467" s="16">
        <v>2021056</v>
      </c>
      <c r="D4467" s="19">
        <v>44328</v>
      </c>
      <c r="E4467" s="16" t="s">
        <v>7786</v>
      </c>
      <c r="F4467" s="16">
        <v>31329217</v>
      </c>
      <c r="G4467" s="16" t="s">
        <v>2018</v>
      </c>
      <c r="H4467" s="17">
        <v>97.96</v>
      </c>
      <c r="I4467" s="102">
        <v>2</v>
      </c>
    </row>
    <row r="4468" spans="1:9">
      <c r="A4468" s="16" t="s">
        <v>1963</v>
      </c>
      <c r="B4468" s="16">
        <v>22192302</v>
      </c>
      <c r="C4468" s="16">
        <v>4</v>
      </c>
      <c r="D4468" s="19">
        <v>44317</v>
      </c>
      <c r="E4468" s="16" t="s">
        <v>7787</v>
      </c>
      <c r="F4468" s="16">
        <v>36322831</v>
      </c>
      <c r="G4468" s="16" t="s">
        <v>6631</v>
      </c>
      <c r="H4468" s="17">
        <v>150</v>
      </c>
      <c r="I4468" s="102">
        <v>2</v>
      </c>
    </row>
    <row r="4469" spans="1:9">
      <c r="A4469" s="16" t="s">
        <v>1963</v>
      </c>
      <c r="B4469" s="16">
        <v>22192302</v>
      </c>
      <c r="C4469" s="16">
        <v>26</v>
      </c>
      <c r="D4469" s="19">
        <v>44322</v>
      </c>
      <c r="E4469" s="16" t="s">
        <v>7787</v>
      </c>
      <c r="F4469" s="16">
        <v>36322831</v>
      </c>
      <c r="G4469" s="16" t="s">
        <v>6631</v>
      </c>
      <c r="H4469" s="17">
        <v>100</v>
      </c>
      <c r="I4469" s="102">
        <v>2</v>
      </c>
    </row>
    <row r="4470" spans="1:9">
      <c r="A4470" s="16" t="s">
        <v>1963</v>
      </c>
      <c r="B4470" s="16">
        <v>22192302</v>
      </c>
      <c r="C4470" s="16">
        <v>110</v>
      </c>
      <c r="D4470" s="19">
        <v>44343</v>
      </c>
      <c r="E4470" s="16" t="s">
        <v>7787</v>
      </c>
      <c r="F4470" s="16">
        <v>36322831</v>
      </c>
      <c r="G4470" s="16" t="s">
        <v>6631</v>
      </c>
      <c r="H4470" s="17">
        <v>50</v>
      </c>
      <c r="I4470" s="102">
        <v>2</v>
      </c>
    </row>
    <row r="4471" spans="1:9">
      <c r="A4471" s="16" t="s">
        <v>1963</v>
      </c>
      <c r="B4471" s="16">
        <v>22192302</v>
      </c>
      <c r="C4471" s="16">
        <v>129</v>
      </c>
      <c r="D4471" s="19">
        <v>44347</v>
      </c>
      <c r="E4471" s="16" t="s">
        <v>7787</v>
      </c>
      <c r="F4471" s="16">
        <v>36322831</v>
      </c>
      <c r="G4471" s="16" t="s">
        <v>6631</v>
      </c>
      <c r="H4471" s="17">
        <v>100</v>
      </c>
      <c r="I4471" s="102">
        <v>2</v>
      </c>
    </row>
    <row r="4472" spans="1:9">
      <c r="A4472" s="16" t="s">
        <v>1963</v>
      </c>
      <c r="B4472" s="16">
        <v>22192302</v>
      </c>
      <c r="C4472" s="16">
        <v>90</v>
      </c>
      <c r="D4472" s="19">
        <v>44362</v>
      </c>
      <c r="E4472" s="16" t="s">
        <v>7787</v>
      </c>
      <c r="F4472" s="16">
        <v>36322831</v>
      </c>
      <c r="G4472" s="16" t="s">
        <v>6631</v>
      </c>
      <c r="H4472" s="17">
        <v>50</v>
      </c>
      <c r="I4472" s="102">
        <v>2</v>
      </c>
    </row>
    <row r="4473" spans="1:9">
      <c r="A4473" s="16" t="s">
        <v>1963</v>
      </c>
      <c r="B4473" s="16">
        <v>22192302</v>
      </c>
      <c r="C4473" s="16">
        <v>8</v>
      </c>
      <c r="D4473" s="19">
        <v>44379</v>
      </c>
      <c r="E4473" s="16" t="s">
        <v>7787</v>
      </c>
      <c r="F4473" s="16">
        <v>36322831</v>
      </c>
      <c r="G4473" s="16" t="s">
        <v>6631</v>
      </c>
      <c r="H4473" s="17">
        <v>100</v>
      </c>
      <c r="I4473" s="102">
        <v>2</v>
      </c>
    </row>
    <row r="4474" spans="1:9">
      <c r="A4474" s="16" t="s">
        <v>1963</v>
      </c>
      <c r="B4474" s="16">
        <v>22192302</v>
      </c>
      <c r="C4474" s="16">
        <v>49</v>
      </c>
      <c r="D4474" s="19">
        <v>44415</v>
      </c>
      <c r="E4474" s="16" t="s">
        <v>7787</v>
      </c>
      <c r="F4474" s="16">
        <v>36322831</v>
      </c>
      <c r="G4474" s="16" t="s">
        <v>6631</v>
      </c>
      <c r="H4474" s="17">
        <v>100</v>
      </c>
      <c r="I4474" s="102">
        <v>2</v>
      </c>
    </row>
    <row r="4475" spans="1:9">
      <c r="A4475" s="16" t="s">
        <v>1963</v>
      </c>
      <c r="B4475" s="16">
        <v>22192302</v>
      </c>
      <c r="C4475" s="16">
        <v>167</v>
      </c>
      <c r="D4475" s="19">
        <v>44432</v>
      </c>
      <c r="E4475" s="16" t="s">
        <v>7787</v>
      </c>
      <c r="F4475" s="16">
        <v>36322831</v>
      </c>
      <c r="G4475" s="16" t="s">
        <v>6631</v>
      </c>
      <c r="H4475" s="17">
        <v>50</v>
      </c>
      <c r="I4475" s="102">
        <v>2</v>
      </c>
    </row>
    <row r="4476" spans="1:9">
      <c r="A4476" s="16" t="s">
        <v>1963</v>
      </c>
      <c r="B4476" s="16">
        <v>22192302</v>
      </c>
      <c r="C4476" s="16">
        <v>67</v>
      </c>
      <c r="D4476" s="19">
        <v>44449</v>
      </c>
      <c r="E4476" s="16" t="s">
        <v>7787</v>
      </c>
      <c r="F4476" s="16">
        <v>36322831</v>
      </c>
      <c r="G4476" s="16" t="s">
        <v>6631</v>
      </c>
      <c r="H4476" s="17">
        <v>50</v>
      </c>
      <c r="I4476" s="102">
        <v>2</v>
      </c>
    </row>
    <row r="4477" spans="1:9">
      <c r="A4477" s="16" t="s">
        <v>1963</v>
      </c>
      <c r="B4477" s="16">
        <v>22192302</v>
      </c>
      <c r="C4477" s="16" t="s">
        <v>7788</v>
      </c>
      <c r="D4477" s="19">
        <v>44403</v>
      </c>
      <c r="E4477" s="16" t="s">
        <v>7789</v>
      </c>
      <c r="F4477" s="16">
        <v>18046924</v>
      </c>
      <c r="G4477" s="16" t="s">
        <v>7790</v>
      </c>
      <c r="H4477" s="17">
        <v>25</v>
      </c>
      <c r="I4477" s="102">
        <v>2</v>
      </c>
    </row>
    <row r="4478" spans="1:9">
      <c r="A4478" s="16" t="s">
        <v>1963</v>
      </c>
      <c r="B4478" s="16">
        <v>22192302</v>
      </c>
      <c r="C4478" s="16">
        <v>0</v>
      </c>
      <c r="D4478" s="19">
        <v>44431</v>
      </c>
      <c r="E4478" s="16" t="s">
        <v>7791</v>
      </c>
      <c r="F4478" s="16">
        <v>35848031</v>
      </c>
      <c r="G4478" s="16" t="s">
        <v>7792</v>
      </c>
      <c r="H4478" s="17">
        <v>25</v>
      </c>
      <c r="I4478" s="102">
        <v>2</v>
      </c>
    </row>
    <row r="4479" spans="1:9">
      <c r="A4479" s="16" t="s">
        <v>1963</v>
      </c>
      <c r="B4479" s="16">
        <v>22192302</v>
      </c>
      <c r="C4479" s="16">
        <v>2021137</v>
      </c>
      <c r="D4479" s="19">
        <v>44420</v>
      </c>
      <c r="E4479" s="16" t="s">
        <v>7786</v>
      </c>
      <c r="F4479" s="16">
        <v>31329217</v>
      </c>
      <c r="G4479" s="16" t="s">
        <v>2018</v>
      </c>
      <c r="H4479" s="17">
        <v>100.84</v>
      </c>
      <c r="I4479" s="102">
        <v>2</v>
      </c>
    </row>
    <row r="4480" spans="1:9">
      <c r="A4480" s="16" t="s">
        <v>1963</v>
      </c>
      <c r="B4480" s="16">
        <v>22192302</v>
      </c>
      <c r="C4480" s="16">
        <v>20110756</v>
      </c>
      <c r="D4480" s="19">
        <v>44490</v>
      </c>
      <c r="E4480" s="16" t="s">
        <v>7793</v>
      </c>
      <c r="F4480" s="16">
        <v>47089547</v>
      </c>
      <c r="G4480" s="16" t="s">
        <v>4205</v>
      </c>
      <c r="H4480" s="17">
        <v>142.43</v>
      </c>
      <c r="I4480" s="102">
        <v>2</v>
      </c>
    </row>
    <row r="4481" spans="1:9">
      <c r="A4481" s="16" t="s">
        <v>1963</v>
      </c>
      <c r="B4481" s="16">
        <v>22192302</v>
      </c>
      <c r="C4481" s="16" t="s">
        <v>2752</v>
      </c>
      <c r="D4481" s="19">
        <v>44519</v>
      </c>
      <c r="E4481" s="16" t="s">
        <v>7794</v>
      </c>
      <c r="F4481" s="16">
        <v>46135022</v>
      </c>
      <c r="G4481" s="16" t="s">
        <v>7795</v>
      </c>
      <c r="H4481" s="17">
        <f>750-1.23</f>
        <v>748.77</v>
      </c>
      <c r="I4481" s="102">
        <v>2</v>
      </c>
    </row>
    <row r="4482" spans="1:9">
      <c r="A4482" s="16" t="s">
        <v>1963</v>
      </c>
      <c r="B4482" s="16">
        <v>22192303</v>
      </c>
      <c r="C4482" s="16">
        <v>1</v>
      </c>
      <c r="D4482" s="19">
        <v>44376</v>
      </c>
      <c r="E4482" s="16" t="s">
        <v>7796</v>
      </c>
      <c r="F4482" s="16">
        <v>892076</v>
      </c>
      <c r="G4482" s="16" t="s">
        <v>6018</v>
      </c>
      <c r="H4482" s="17">
        <v>877.5</v>
      </c>
      <c r="I4482" s="102">
        <v>2</v>
      </c>
    </row>
    <row r="4483" spans="1:9">
      <c r="A4483" s="16" t="s">
        <v>1963</v>
      </c>
      <c r="B4483" s="16">
        <v>22192303</v>
      </c>
      <c r="C4483" s="16">
        <v>20210511</v>
      </c>
      <c r="D4483" s="19">
        <v>44377</v>
      </c>
      <c r="E4483" s="16" t="s">
        <v>7797</v>
      </c>
      <c r="F4483" s="16">
        <v>52152995</v>
      </c>
      <c r="G4483" s="16" t="s">
        <v>7798</v>
      </c>
      <c r="H4483" s="17">
        <v>110</v>
      </c>
      <c r="I4483" s="102">
        <v>2</v>
      </c>
    </row>
    <row r="4484" spans="1:9" ht="20.399999999999999">
      <c r="A4484" s="16" t="s">
        <v>1963</v>
      </c>
      <c r="B4484" s="16">
        <v>22192303</v>
      </c>
      <c r="C4484" s="16">
        <v>20210511</v>
      </c>
      <c r="D4484" s="19">
        <v>44376</v>
      </c>
      <c r="E4484" s="16" t="s">
        <v>7799</v>
      </c>
      <c r="F4484" s="16">
        <v>35888521</v>
      </c>
      <c r="G4484" s="16" t="s">
        <v>7800</v>
      </c>
      <c r="H4484" s="17">
        <v>149</v>
      </c>
      <c r="I4484" s="102">
        <v>2</v>
      </c>
    </row>
    <row r="4485" spans="1:9">
      <c r="A4485" s="16" t="s">
        <v>1963</v>
      </c>
      <c r="B4485" s="16">
        <v>22192303</v>
      </c>
      <c r="C4485" s="16">
        <v>20210524</v>
      </c>
      <c r="D4485" s="19">
        <v>44377</v>
      </c>
      <c r="E4485" s="16" t="s">
        <v>7801</v>
      </c>
      <c r="F4485" s="16">
        <v>35888521</v>
      </c>
      <c r="G4485" s="16" t="s">
        <v>7800</v>
      </c>
      <c r="H4485" s="17">
        <v>99.9</v>
      </c>
      <c r="I4485" s="102">
        <v>2</v>
      </c>
    </row>
    <row r="4486" spans="1:9">
      <c r="A4486" s="16" t="s">
        <v>1963</v>
      </c>
      <c r="B4486" s="16">
        <v>22192303</v>
      </c>
      <c r="C4486" s="16">
        <v>1</v>
      </c>
      <c r="D4486" s="19">
        <v>44398</v>
      </c>
      <c r="E4486" s="16" t="s">
        <v>7802</v>
      </c>
      <c r="F4486" s="16">
        <v>36746550</v>
      </c>
      <c r="G4486" s="16" t="s">
        <v>7803</v>
      </c>
      <c r="H4486" s="17">
        <v>70</v>
      </c>
      <c r="I4486" s="102">
        <v>2</v>
      </c>
    </row>
    <row r="4487" spans="1:9">
      <c r="A4487" s="16" t="s">
        <v>1963</v>
      </c>
      <c r="B4487" s="16">
        <v>22192303</v>
      </c>
      <c r="C4487" s="16">
        <v>11</v>
      </c>
      <c r="D4487" s="19">
        <v>44330</v>
      </c>
      <c r="E4487" s="16" t="s">
        <v>7804</v>
      </c>
      <c r="F4487" s="16">
        <v>30998891</v>
      </c>
      <c r="G4487" s="16" t="s">
        <v>3311</v>
      </c>
      <c r="H4487" s="17">
        <v>10</v>
      </c>
      <c r="I4487" s="102">
        <v>2</v>
      </c>
    </row>
    <row r="4488" spans="1:9">
      <c r="A4488" s="16" t="s">
        <v>1963</v>
      </c>
      <c r="B4488" s="16">
        <v>22192303</v>
      </c>
      <c r="C4488" s="16">
        <v>1</v>
      </c>
      <c r="D4488" s="19">
        <v>44333</v>
      </c>
      <c r="E4488" s="16" t="s">
        <v>7805</v>
      </c>
      <c r="F4488" s="16">
        <v>0</v>
      </c>
      <c r="G4488" s="16" t="s">
        <v>7806</v>
      </c>
      <c r="H4488" s="17">
        <v>45</v>
      </c>
      <c r="I4488" s="102">
        <v>2</v>
      </c>
    </row>
    <row r="4489" spans="1:9">
      <c r="A4489" s="16" t="s">
        <v>1963</v>
      </c>
      <c r="B4489" s="16">
        <v>22192303</v>
      </c>
      <c r="C4489" s="16">
        <v>1</v>
      </c>
      <c r="D4489" s="19">
        <v>44338</v>
      </c>
      <c r="E4489" s="16" t="s">
        <v>7807</v>
      </c>
      <c r="F4489" s="16">
        <v>31744109</v>
      </c>
      <c r="G4489" s="16" t="s">
        <v>1941</v>
      </c>
      <c r="H4489" s="17">
        <v>10</v>
      </c>
      <c r="I4489" s="102">
        <v>2</v>
      </c>
    </row>
    <row r="4490" spans="1:9">
      <c r="A4490" s="16" t="s">
        <v>1963</v>
      </c>
      <c r="B4490" s="16">
        <v>22192303</v>
      </c>
      <c r="C4490" s="16">
        <v>1</v>
      </c>
      <c r="D4490" s="19">
        <v>44361</v>
      </c>
      <c r="E4490" s="16" t="s">
        <v>7808</v>
      </c>
      <c r="F4490" s="16">
        <v>42027977</v>
      </c>
      <c r="G4490" s="16" t="s">
        <v>7356</v>
      </c>
      <c r="H4490" s="17">
        <v>25</v>
      </c>
      <c r="I4490" s="102">
        <v>2</v>
      </c>
    </row>
    <row r="4491" spans="1:9">
      <c r="A4491" s="16" t="s">
        <v>1963</v>
      </c>
      <c r="B4491" s="16">
        <v>22192303</v>
      </c>
      <c r="C4491" s="16">
        <v>1</v>
      </c>
      <c r="D4491" s="19">
        <v>44378</v>
      </c>
      <c r="E4491" s="16" t="s">
        <v>7809</v>
      </c>
      <c r="F4491" s="16">
        <v>30848521</v>
      </c>
      <c r="G4491" s="16" t="s">
        <v>3301</v>
      </c>
      <c r="H4491" s="17">
        <v>20</v>
      </c>
      <c r="I4491" s="102">
        <v>2</v>
      </c>
    </row>
    <row r="4492" spans="1:9">
      <c r="A4492" s="16" t="s">
        <v>1963</v>
      </c>
      <c r="B4492" s="16">
        <v>22192303</v>
      </c>
      <c r="C4492" s="16" t="s">
        <v>7810</v>
      </c>
      <c r="D4492" s="19">
        <v>44390</v>
      </c>
      <c r="E4492" s="16" t="s">
        <v>7811</v>
      </c>
      <c r="F4492" s="16">
        <v>14222990</v>
      </c>
      <c r="G4492" s="16" t="s">
        <v>6559</v>
      </c>
      <c r="H4492" s="17">
        <v>20</v>
      </c>
      <c r="I4492" s="102">
        <v>2</v>
      </c>
    </row>
    <row r="4493" spans="1:9">
      <c r="A4493" s="16" t="s">
        <v>1963</v>
      </c>
      <c r="B4493" s="16">
        <v>22192303</v>
      </c>
      <c r="C4493" s="16" t="s">
        <v>7812</v>
      </c>
      <c r="D4493" s="19">
        <v>44403</v>
      </c>
      <c r="E4493" s="16" t="s">
        <v>7813</v>
      </c>
      <c r="F4493" s="16">
        <v>18046924</v>
      </c>
      <c r="G4493" s="16" t="s">
        <v>2248</v>
      </c>
      <c r="H4493" s="17">
        <v>25</v>
      </c>
      <c r="I4493" s="102">
        <v>2</v>
      </c>
    </row>
    <row r="4494" spans="1:9">
      <c r="A4494" s="16" t="s">
        <v>1963</v>
      </c>
      <c r="B4494" s="16">
        <v>22192303</v>
      </c>
      <c r="C4494" s="16">
        <v>1</v>
      </c>
      <c r="D4494" s="19">
        <v>44399</v>
      </c>
      <c r="E4494" s="16" t="s">
        <v>7814</v>
      </c>
      <c r="F4494" s="16">
        <v>67988948</v>
      </c>
      <c r="G4494" s="16" t="s">
        <v>3704</v>
      </c>
      <c r="H4494" s="17">
        <v>20</v>
      </c>
      <c r="I4494" s="102">
        <v>2</v>
      </c>
    </row>
    <row r="4495" spans="1:9">
      <c r="A4495" s="16" t="s">
        <v>1963</v>
      </c>
      <c r="B4495" s="16">
        <v>22192303</v>
      </c>
      <c r="C4495" s="16">
        <v>1</v>
      </c>
      <c r="D4495" s="19">
        <v>44394</v>
      </c>
      <c r="E4495" s="16" t="s">
        <v>7815</v>
      </c>
      <c r="F4495" s="16">
        <v>31823491</v>
      </c>
      <c r="G4495" s="16" t="s">
        <v>7816</v>
      </c>
      <c r="H4495" s="17">
        <v>15</v>
      </c>
      <c r="I4495" s="102">
        <v>2</v>
      </c>
    </row>
    <row r="4496" spans="1:9" ht="20.399999999999999">
      <c r="A4496" s="16" t="s">
        <v>1963</v>
      </c>
      <c r="B4496" s="16">
        <v>22192303</v>
      </c>
      <c r="C4496" s="16" t="s">
        <v>2771</v>
      </c>
      <c r="D4496" s="19">
        <v>44361</v>
      </c>
      <c r="E4496" s="16" t="s">
        <v>7817</v>
      </c>
      <c r="F4496" s="16">
        <v>47162481</v>
      </c>
      <c r="G4496" s="16" t="s">
        <v>7818</v>
      </c>
      <c r="H4496" s="17">
        <v>30</v>
      </c>
      <c r="I4496" s="102">
        <v>2</v>
      </c>
    </row>
    <row r="4497" spans="1:9" ht="20.399999999999999">
      <c r="A4497" s="16" t="s">
        <v>1963</v>
      </c>
      <c r="B4497" s="16">
        <v>22192303</v>
      </c>
      <c r="C4497" s="16" t="s">
        <v>7819</v>
      </c>
      <c r="D4497" s="19">
        <v>44362</v>
      </c>
      <c r="E4497" s="16" t="s">
        <v>7820</v>
      </c>
      <c r="F4497" s="16">
        <v>47162481</v>
      </c>
      <c r="G4497" s="16" t="s">
        <v>7818</v>
      </c>
      <c r="H4497" s="17">
        <v>30</v>
      </c>
      <c r="I4497" s="102">
        <v>2</v>
      </c>
    </row>
    <row r="4498" spans="1:9" ht="20.399999999999999">
      <c r="A4498" s="16" t="s">
        <v>1963</v>
      </c>
      <c r="B4498" s="16">
        <v>22192303</v>
      </c>
      <c r="C4498" s="16" t="s">
        <v>7821</v>
      </c>
      <c r="D4498" s="19">
        <v>44364</v>
      </c>
      <c r="E4498" s="16" t="s">
        <v>7822</v>
      </c>
      <c r="F4498" s="16">
        <v>47162481</v>
      </c>
      <c r="G4498" s="16" t="s">
        <v>7818</v>
      </c>
      <c r="H4498" s="17">
        <v>30</v>
      </c>
      <c r="I4498" s="102">
        <v>2</v>
      </c>
    </row>
    <row r="4499" spans="1:9">
      <c r="A4499" s="16" t="s">
        <v>1963</v>
      </c>
      <c r="B4499" s="16">
        <v>22192303</v>
      </c>
      <c r="C4499" s="16">
        <v>2108002</v>
      </c>
      <c r="D4499" s="19">
        <v>44482</v>
      </c>
      <c r="E4499" s="16" t="s">
        <v>7823</v>
      </c>
      <c r="F4499" s="16" t="s">
        <v>1965</v>
      </c>
      <c r="G4499" s="16" t="s">
        <v>6018</v>
      </c>
      <c r="H4499" s="17">
        <f>200-52.39</f>
        <v>147.61000000000001</v>
      </c>
      <c r="I4499" s="102">
        <v>2</v>
      </c>
    </row>
    <row r="4500" spans="1:9">
      <c r="A4500" s="16" t="s">
        <v>1963</v>
      </c>
      <c r="B4500" s="16">
        <v>22192303</v>
      </c>
      <c r="C4500" s="16">
        <v>351</v>
      </c>
      <c r="D4500" s="19">
        <v>44492</v>
      </c>
      <c r="E4500" s="16" t="s">
        <v>6167</v>
      </c>
      <c r="F4500" s="16" t="s">
        <v>1965</v>
      </c>
      <c r="G4500" s="16" t="s">
        <v>7824</v>
      </c>
      <c r="H4500" s="17">
        <v>79.989999999999995</v>
      </c>
      <c r="I4500" s="102">
        <v>2</v>
      </c>
    </row>
    <row r="4501" spans="1:9">
      <c r="A4501" s="16" t="s">
        <v>1963</v>
      </c>
      <c r="B4501" s="16">
        <v>22192303</v>
      </c>
      <c r="C4501" s="16">
        <v>492021</v>
      </c>
      <c r="D4501" s="19">
        <v>44443</v>
      </c>
      <c r="E4501" s="16" t="s">
        <v>7825</v>
      </c>
      <c r="F4501" s="16">
        <v>42273757</v>
      </c>
      <c r="G4501" s="16" t="s">
        <v>6565</v>
      </c>
      <c r="H4501" s="17">
        <v>20</v>
      </c>
      <c r="I4501" s="102">
        <v>2</v>
      </c>
    </row>
    <row r="4502" spans="1:9">
      <c r="A4502" s="16" t="s">
        <v>1963</v>
      </c>
      <c r="B4502" s="16">
        <v>22192303</v>
      </c>
      <c r="C4502" s="16">
        <v>1292021</v>
      </c>
      <c r="D4502" s="19">
        <v>44451</v>
      </c>
      <c r="E4502" s="16" t="s">
        <v>7826</v>
      </c>
      <c r="F4502" s="16">
        <v>14222566</v>
      </c>
      <c r="G4502" s="16" t="s">
        <v>3026</v>
      </c>
      <c r="H4502" s="17">
        <v>15</v>
      </c>
      <c r="I4502" s="102">
        <v>2</v>
      </c>
    </row>
    <row r="4503" spans="1:9">
      <c r="A4503" s="16" t="s">
        <v>1963</v>
      </c>
      <c r="B4503" s="16">
        <v>22192303</v>
      </c>
      <c r="C4503" s="16">
        <v>2382021</v>
      </c>
      <c r="D4503" s="19">
        <v>44431</v>
      </c>
      <c r="E4503" s="16" t="s">
        <v>7827</v>
      </c>
      <c r="F4503" s="16" t="s">
        <v>1965</v>
      </c>
      <c r="G4503" s="16" t="s">
        <v>6018</v>
      </c>
      <c r="H4503" s="17">
        <v>25</v>
      </c>
      <c r="I4503" s="102">
        <v>2</v>
      </c>
    </row>
    <row r="4504" spans="1:9" ht="20.399999999999999">
      <c r="A4504" s="16" t="s">
        <v>1963</v>
      </c>
      <c r="B4504" s="16">
        <v>22192303</v>
      </c>
      <c r="C4504" s="16">
        <v>782021</v>
      </c>
      <c r="D4504" s="19">
        <v>44415</v>
      </c>
      <c r="E4504" s="16" t="s">
        <v>7828</v>
      </c>
      <c r="F4504" s="16">
        <v>35658789</v>
      </c>
      <c r="G4504" s="16" t="s">
        <v>6073</v>
      </c>
      <c r="H4504" s="17">
        <v>26</v>
      </c>
      <c r="I4504" s="102">
        <v>2</v>
      </c>
    </row>
    <row r="4505" spans="1:9">
      <c r="A4505" s="16" t="s">
        <v>1963</v>
      </c>
      <c r="B4505" s="16">
        <v>22192303</v>
      </c>
      <c r="C4505" s="16">
        <v>3082021</v>
      </c>
      <c r="D4505" s="19">
        <v>44438</v>
      </c>
      <c r="E4505" s="16" t="s">
        <v>7829</v>
      </c>
      <c r="F4505" s="16" t="s">
        <v>1965</v>
      </c>
      <c r="G4505" s="16" t="s">
        <v>6018</v>
      </c>
      <c r="H4505" s="17">
        <v>45</v>
      </c>
      <c r="I4505" s="102">
        <v>2</v>
      </c>
    </row>
    <row r="4506" spans="1:9">
      <c r="A4506" s="16" t="s">
        <v>1963</v>
      </c>
      <c r="B4506" s="16">
        <v>22192303</v>
      </c>
      <c r="C4506" s="16">
        <v>11102021</v>
      </c>
      <c r="D4506" s="19">
        <v>44480</v>
      </c>
      <c r="E4506" s="16" t="s">
        <v>7830</v>
      </c>
      <c r="F4506" s="16">
        <v>30853923</v>
      </c>
      <c r="G4506" s="16" t="s">
        <v>7831</v>
      </c>
      <c r="H4506" s="17">
        <v>40</v>
      </c>
      <c r="I4506" s="102">
        <v>2</v>
      </c>
    </row>
    <row r="4507" spans="1:9">
      <c r="A4507" s="16" t="s">
        <v>1963</v>
      </c>
      <c r="B4507" s="16">
        <v>22192303</v>
      </c>
      <c r="C4507" s="16">
        <v>34</v>
      </c>
      <c r="D4507" s="19">
        <v>44445</v>
      </c>
      <c r="E4507" s="16" t="s">
        <v>6552</v>
      </c>
      <c r="F4507" s="16">
        <v>33484155</v>
      </c>
      <c r="G4507" s="16" t="s">
        <v>6093</v>
      </c>
      <c r="H4507" s="17">
        <v>15</v>
      </c>
      <c r="I4507" s="102">
        <v>2</v>
      </c>
    </row>
    <row r="4508" spans="1:9">
      <c r="A4508" s="16" t="s">
        <v>1963</v>
      </c>
      <c r="B4508" s="16">
        <v>22192304</v>
      </c>
      <c r="C4508" s="16">
        <v>52021</v>
      </c>
      <c r="D4508" s="19">
        <v>44368</v>
      </c>
      <c r="E4508" s="16" t="s">
        <v>7650</v>
      </c>
      <c r="F4508" s="16">
        <v>45224145</v>
      </c>
      <c r="G4508" s="16" t="s">
        <v>4650</v>
      </c>
      <c r="H4508" s="17">
        <v>200</v>
      </c>
      <c r="I4508" s="102">
        <v>2</v>
      </c>
    </row>
    <row r="4509" spans="1:9">
      <c r="A4509" s="16" t="s">
        <v>1963</v>
      </c>
      <c r="B4509" s="16">
        <v>22192304</v>
      </c>
      <c r="C4509" s="16">
        <v>202103</v>
      </c>
      <c r="D4509" s="19">
        <v>44405</v>
      </c>
      <c r="E4509" s="16" t="s">
        <v>7832</v>
      </c>
      <c r="F4509" s="16">
        <v>51878356</v>
      </c>
      <c r="G4509" s="16" t="s">
        <v>7648</v>
      </c>
      <c r="H4509" s="17">
        <v>400</v>
      </c>
      <c r="I4509" s="102">
        <v>2</v>
      </c>
    </row>
    <row r="4510" spans="1:9">
      <c r="A4510" s="16" t="s">
        <v>1963</v>
      </c>
      <c r="B4510" s="16">
        <v>22192304</v>
      </c>
      <c r="C4510" s="16">
        <v>202104</v>
      </c>
      <c r="D4510" s="19">
        <v>44439</v>
      </c>
      <c r="E4510" s="16" t="s">
        <v>7833</v>
      </c>
      <c r="F4510" s="16">
        <v>51878356</v>
      </c>
      <c r="G4510" s="16" t="s">
        <v>7648</v>
      </c>
      <c r="H4510" s="17">
        <v>400</v>
      </c>
      <c r="I4510" s="102">
        <v>2</v>
      </c>
    </row>
    <row r="4511" spans="1:9">
      <c r="A4511" s="16" t="s">
        <v>1963</v>
      </c>
      <c r="B4511" s="16">
        <v>22192304</v>
      </c>
      <c r="C4511" s="16">
        <v>202105</v>
      </c>
      <c r="D4511" s="19">
        <v>44468</v>
      </c>
      <c r="E4511" s="16" t="s">
        <v>7834</v>
      </c>
      <c r="F4511" s="16">
        <v>51878356</v>
      </c>
      <c r="G4511" s="16" t="s">
        <v>7648</v>
      </c>
      <c r="H4511" s="17">
        <v>400</v>
      </c>
      <c r="I4511" s="102">
        <v>2</v>
      </c>
    </row>
    <row r="4512" spans="1:9">
      <c r="A4512" s="16" t="s">
        <v>1963</v>
      </c>
      <c r="B4512" s="16">
        <v>22192304</v>
      </c>
      <c r="C4512" s="16">
        <v>202106</v>
      </c>
      <c r="D4512" s="19">
        <v>44502</v>
      </c>
      <c r="E4512" s="16" t="s">
        <v>7651</v>
      </c>
      <c r="F4512" s="16">
        <v>51878356</v>
      </c>
      <c r="G4512" s="16" t="s">
        <v>7648</v>
      </c>
      <c r="H4512" s="17">
        <v>250</v>
      </c>
      <c r="I4512" s="102">
        <v>2</v>
      </c>
    </row>
    <row r="4513" spans="1:9">
      <c r="A4513" s="16" t="s">
        <v>1963</v>
      </c>
      <c r="B4513" s="16">
        <v>22192304</v>
      </c>
      <c r="C4513" s="16">
        <v>202107</v>
      </c>
      <c r="D4513" s="19">
        <v>44529</v>
      </c>
      <c r="E4513" s="16" t="s">
        <v>7835</v>
      </c>
      <c r="F4513" s="16">
        <v>51878356</v>
      </c>
      <c r="G4513" s="16" t="s">
        <v>7648</v>
      </c>
      <c r="H4513" s="17">
        <f>400-50</f>
        <v>350</v>
      </c>
      <c r="I4513" s="102">
        <v>2</v>
      </c>
    </row>
    <row r="4514" spans="1:9">
      <c r="A4514" s="16" t="s">
        <v>1963</v>
      </c>
      <c r="B4514" s="16">
        <v>22192305</v>
      </c>
      <c r="C4514" s="16" t="s">
        <v>7836</v>
      </c>
      <c r="D4514" s="19">
        <v>44205</v>
      </c>
      <c r="E4514" s="16" t="s">
        <v>7837</v>
      </c>
      <c r="F4514" s="16">
        <v>44145004</v>
      </c>
      <c r="G4514" s="16" t="s">
        <v>7838</v>
      </c>
      <c r="H4514" s="17">
        <v>13.58</v>
      </c>
      <c r="I4514" s="102">
        <v>2</v>
      </c>
    </row>
    <row r="4515" spans="1:9">
      <c r="A4515" s="16" t="s">
        <v>1963</v>
      </c>
      <c r="B4515" s="16">
        <v>22192305</v>
      </c>
      <c r="C4515" s="16" t="s">
        <v>7839</v>
      </c>
      <c r="D4515" s="19">
        <v>44205</v>
      </c>
      <c r="E4515" s="16" t="s">
        <v>7840</v>
      </c>
      <c r="F4515" s="16">
        <v>44145004</v>
      </c>
      <c r="G4515" s="16" t="s">
        <v>7838</v>
      </c>
      <c r="H4515" s="17">
        <v>23.49</v>
      </c>
      <c r="I4515" s="102">
        <v>2</v>
      </c>
    </row>
    <row r="4516" spans="1:9">
      <c r="A4516" s="16" t="s">
        <v>1963</v>
      </c>
      <c r="B4516" s="16">
        <v>22192305</v>
      </c>
      <c r="C4516" s="16" t="s">
        <v>7841</v>
      </c>
      <c r="D4516" s="19">
        <v>44267</v>
      </c>
      <c r="E4516" s="16" t="s">
        <v>7842</v>
      </c>
      <c r="F4516" s="16">
        <v>36291471</v>
      </c>
      <c r="G4516" s="16" t="s">
        <v>7843</v>
      </c>
      <c r="H4516" s="17">
        <v>10.5</v>
      </c>
      <c r="I4516" s="102">
        <v>2</v>
      </c>
    </row>
    <row r="4517" spans="1:9">
      <c r="A4517" s="16" t="s">
        <v>1963</v>
      </c>
      <c r="B4517" s="16">
        <v>22192305</v>
      </c>
      <c r="C4517" s="16">
        <v>3</v>
      </c>
      <c r="D4517" s="19">
        <v>44311</v>
      </c>
      <c r="E4517" s="16" t="s">
        <v>7844</v>
      </c>
      <c r="F4517" s="16">
        <v>36987468</v>
      </c>
      <c r="G4517" s="16" t="s">
        <v>7845</v>
      </c>
      <c r="H4517" s="17">
        <v>28</v>
      </c>
      <c r="I4517" s="102">
        <v>2</v>
      </c>
    </row>
    <row r="4518" spans="1:9">
      <c r="A4518" s="16" t="s">
        <v>1963</v>
      </c>
      <c r="B4518" s="16">
        <v>22192305</v>
      </c>
      <c r="C4518" s="16">
        <v>102</v>
      </c>
      <c r="D4518" s="19">
        <v>44318</v>
      </c>
      <c r="E4518" s="16" t="s">
        <v>7846</v>
      </c>
      <c r="F4518" s="16">
        <v>31407536</v>
      </c>
      <c r="G4518" s="16" t="s">
        <v>7847</v>
      </c>
      <c r="H4518" s="17">
        <v>49.98</v>
      </c>
      <c r="I4518" s="102">
        <v>2</v>
      </c>
    </row>
    <row r="4519" spans="1:9">
      <c r="A4519" s="16" t="s">
        <v>1963</v>
      </c>
      <c r="B4519" s="16">
        <v>22192305</v>
      </c>
      <c r="C4519" s="16">
        <v>21</v>
      </c>
      <c r="D4519" s="19">
        <v>44328</v>
      </c>
      <c r="E4519" s="16" t="s">
        <v>7848</v>
      </c>
      <c r="F4519" s="16">
        <v>36987468</v>
      </c>
      <c r="G4519" s="16" t="s">
        <v>7845</v>
      </c>
      <c r="H4519" s="17">
        <v>30</v>
      </c>
      <c r="I4519" s="102">
        <v>2</v>
      </c>
    </row>
    <row r="4520" spans="1:9">
      <c r="A4520" s="16" t="s">
        <v>1963</v>
      </c>
      <c r="B4520" s="16">
        <v>22192305</v>
      </c>
      <c r="C4520" s="16">
        <v>23</v>
      </c>
      <c r="D4520" s="19">
        <v>44337</v>
      </c>
      <c r="E4520" s="16" t="s">
        <v>7849</v>
      </c>
      <c r="F4520" s="16">
        <v>36788074</v>
      </c>
      <c r="G4520" s="16" t="s">
        <v>7850</v>
      </c>
      <c r="H4520" s="17">
        <v>4</v>
      </c>
      <c r="I4520" s="102">
        <v>2</v>
      </c>
    </row>
    <row r="4521" spans="1:9">
      <c r="A4521" s="16" t="s">
        <v>1963</v>
      </c>
      <c r="B4521" s="16">
        <v>22192305</v>
      </c>
      <c r="C4521" s="16">
        <v>26</v>
      </c>
      <c r="D4521" s="19">
        <v>44337</v>
      </c>
      <c r="E4521" s="16" t="s">
        <v>7844</v>
      </c>
      <c r="F4521" s="16">
        <v>36987468</v>
      </c>
      <c r="G4521" s="16" t="s">
        <v>7845</v>
      </c>
      <c r="H4521" s="17">
        <v>28</v>
      </c>
      <c r="I4521" s="102">
        <v>2</v>
      </c>
    </row>
    <row r="4522" spans="1:9">
      <c r="A4522" s="16" t="s">
        <v>1963</v>
      </c>
      <c r="B4522" s="16">
        <v>22192305</v>
      </c>
      <c r="C4522" s="16" t="s">
        <v>7851</v>
      </c>
      <c r="D4522" s="19">
        <v>44342</v>
      </c>
      <c r="E4522" s="16" t="s">
        <v>7852</v>
      </c>
      <c r="F4522" s="16">
        <v>36291471</v>
      </c>
      <c r="G4522" s="16" t="s">
        <v>7843</v>
      </c>
      <c r="H4522" s="17">
        <v>22.7</v>
      </c>
      <c r="I4522" s="102">
        <v>2</v>
      </c>
    </row>
    <row r="4523" spans="1:9">
      <c r="A4523" s="16" t="s">
        <v>1963</v>
      </c>
      <c r="B4523" s="16">
        <v>22192305</v>
      </c>
      <c r="C4523" s="16">
        <v>28</v>
      </c>
      <c r="D4523" s="19">
        <v>44343</v>
      </c>
      <c r="E4523" s="16" t="s">
        <v>7844</v>
      </c>
      <c r="F4523" s="16">
        <v>36987468</v>
      </c>
      <c r="G4523" s="16" t="s">
        <v>7845</v>
      </c>
      <c r="H4523" s="17">
        <v>28</v>
      </c>
      <c r="I4523" s="102">
        <v>2</v>
      </c>
    </row>
    <row r="4524" spans="1:9">
      <c r="A4524" s="16" t="s">
        <v>1963</v>
      </c>
      <c r="B4524" s="16">
        <v>22192305</v>
      </c>
      <c r="C4524" s="16">
        <v>1272</v>
      </c>
      <c r="D4524" s="19">
        <v>44345</v>
      </c>
      <c r="E4524" s="16" t="s">
        <v>3956</v>
      </c>
      <c r="F4524" s="16">
        <v>46509500</v>
      </c>
      <c r="G4524" s="16" t="s">
        <v>7853</v>
      </c>
      <c r="H4524" s="17">
        <v>44.95</v>
      </c>
      <c r="I4524" s="102">
        <v>2</v>
      </c>
    </row>
    <row r="4525" spans="1:9">
      <c r="A4525" s="16" t="s">
        <v>1963</v>
      </c>
      <c r="B4525" s="16">
        <v>22192305</v>
      </c>
      <c r="C4525" s="16">
        <v>1</v>
      </c>
      <c r="D4525" s="19">
        <v>44349</v>
      </c>
      <c r="E4525" s="16" t="s">
        <v>7844</v>
      </c>
      <c r="F4525" s="16">
        <v>36987468</v>
      </c>
      <c r="G4525" s="16" t="s">
        <v>7845</v>
      </c>
      <c r="H4525" s="17">
        <v>28</v>
      </c>
      <c r="I4525" s="102">
        <v>2</v>
      </c>
    </row>
    <row r="4526" spans="1:9">
      <c r="A4526" s="16" t="s">
        <v>1963</v>
      </c>
      <c r="B4526" s="16">
        <v>22192305</v>
      </c>
      <c r="C4526" s="16">
        <v>906211581</v>
      </c>
      <c r="D4526" s="19">
        <v>44356</v>
      </c>
      <c r="E4526" s="16" t="s">
        <v>7854</v>
      </c>
      <c r="F4526" s="16">
        <v>53329139</v>
      </c>
      <c r="G4526" s="16" t="s">
        <v>7855</v>
      </c>
      <c r="H4526" s="17">
        <v>15.46</v>
      </c>
      <c r="I4526" s="102">
        <v>2</v>
      </c>
    </row>
    <row r="4527" spans="1:9">
      <c r="A4527" s="16" t="s">
        <v>1963</v>
      </c>
      <c r="B4527" s="16">
        <v>22192305</v>
      </c>
      <c r="C4527" s="16">
        <v>3</v>
      </c>
      <c r="D4527" s="19">
        <v>44363</v>
      </c>
      <c r="E4527" s="16" t="s">
        <v>7844</v>
      </c>
      <c r="F4527" s="16">
        <v>36987468</v>
      </c>
      <c r="G4527" s="16" t="s">
        <v>7845</v>
      </c>
      <c r="H4527" s="17">
        <v>28</v>
      </c>
      <c r="I4527" s="102">
        <v>2</v>
      </c>
    </row>
    <row r="4528" spans="1:9">
      <c r="A4528" s="16" t="s">
        <v>1963</v>
      </c>
      <c r="B4528" s="16">
        <v>22192305</v>
      </c>
      <c r="C4528" s="16" t="s">
        <v>7856</v>
      </c>
      <c r="D4528" s="19">
        <v>44363</v>
      </c>
      <c r="E4528" s="16" t="s">
        <v>7857</v>
      </c>
      <c r="F4528" s="16">
        <v>36291471</v>
      </c>
      <c r="G4528" s="16" t="s">
        <v>7858</v>
      </c>
      <c r="H4528" s="17">
        <v>22.7</v>
      </c>
      <c r="I4528" s="102">
        <v>2</v>
      </c>
    </row>
    <row r="4529" spans="1:9">
      <c r="A4529" s="16" t="s">
        <v>1963</v>
      </c>
      <c r="B4529" s="16">
        <v>22192305</v>
      </c>
      <c r="C4529" s="16">
        <v>5</v>
      </c>
      <c r="D4529" s="19">
        <v>44370</v>
      </c>
      <c r="E4529" s="16" t="s">
        <v>7844</v>
      </c>
      <c r="F4529" s="16">
        <v>36987468</v>
      </c>
      <c r="G4529" s="16" t="s">
        <v>7845</v>
      </c>
      <c r="H4529" s="17">
        <v>28</v>
      </c>
      <c r="I4529" s="102">
        <v>2</v>
      </c>
    </row>
    <row r="4530" spans="1:9">
      <c r="A4530" s="16" t="s">
        <v>1963</v>
      </c>
      <c r="B4530" s="16">
        <v>22192305</v>
      </c>
      <c r="C4530" s="16">
        <v>8</v>
      </c>
      <c r="D4530" s="19">
        <v>44377</v>
      </c>
      <c r="E4530" s="16" t="s">
        <v>7848</v>
      </c>
      <c r="F4530" s="16">
        <v>36987468</v>
      </c>
      <c r="G4530" s="16" t="s">
        <v>7845</v>
      </c>
      <c r="H4530" s="17">
        <v>30</v>
      </c>
      <c r="I4530" s="102">
        <v>2</v>
      </c>
    </row>
    <row r="4531" spans="1:9">
      <c r="A4531" s="16" t="s">
        <v>1963</v>
      </c>
      <c r="B4531" s="16">
        <v>22192305</v>
      </c>
      <c r="C4531" s="16" t="s">
        <v>7859</v>
      </c>
      <c r="D4531" s="19">
        <v>44378</v>
      </c>
      <c r="E4531" s="16" t="s">
        <v>7860</v>
      </c>
      <c r="F4531" s="16">
        <v>36291471</v>
      </c>
      <c r="G4531" s="16" t="s">
        <v>7843</v>
      </c>
      <c r="H4531" s="17">
        <v>2.95</v>
      </c>
      <c r="I4531" s="102">
        <v>2</v>
      </c>
    </row>
    <row r="4532" spans="1:9">
      <c r="A4532" s="16" t="s">
        <v>1963</v>
      </c>
      <c r="B4532" s="16">
        <v>22192305</v>
      </c>
      <c r="C4532" s="16">
        <v>18</v>
      </c>
      <c r="D4532" s="19">
        <v>44380</v>
      </c>
      <c r="E4532" s="16" t="s">
        <v>5212</v>
      </c>
      <c r="F4532" s="16">
        <v>892386</v>
      </c>
      <c r="G4532" s="16" t="s">
        <v>7861</v>
      </c>
      <c r="H4532" s="17">
        <v>15</v>
      </c>
      <c r="I4532" s="102">
        <v>2</v>
      </c>
    </row>
    <row r="4533" spans="1:9">
      <c r="A4533" s="16" t="s">
        <v>1963</v>
      </c>
      <c r="B4533" s="16">
        <v>22192305</v>
      </c>
      <c r="C4533" s="16">
        <v>4</v>
      </c>
      <c r="D4533" s="19">
        <v>44381</v>
      </c>
      <c r="E4533" s="16" t="s">
        <v>7844</v>
      </c>
      <c r="F4533" s="16">
        <v>36987468</v>
      </c>
      <c r="G4533" s="16" t="s">
        <v>7845</v>
      </c>
      <c r="H4533" s="17">
        <v>28</v>
      </c>
      <c r="I4533" s="102">
        <v>2</v>
      </c>
    </row>
    <row r="4534" spans="1:9">
      <c r="A4534" s="16" t="s">
        <v>1963</v>
      </c>
      <c r="B4534" s="16">
        <v>22192305</v>
      </c>
      <c r="C4534" s="16">
        <v>31</v>
      </c>
      <c r="D4534" s="19">
        <v>44383</v>
      </c>
      <c r="E4534" s="16" t="s">
        <v>7862</v>
      </c>
      <c r="F4534" s="16">
        <v>44434308</v>
      </c>
      <c r="G4534" s="16" t="s">
        <v>7863</v>
      </c>
      <c r="H4534" s="17">
        <v>25</v>
      </c>
      <c r="I4534" s="102">
        <v>2</v>
      </c>
    </row>
    <row r="4535" spans="1:9">
      <c r="A4535" s="16" t="s">
        <v>1963</v>
      </c>
      <c r="B4535" s="16">
        <v>22192305</v>
      </c>
      <c r="C4535" s="16">
        <v>9</v>
      </c>
      <c r="D4535" s="19">
        <v>44392</v>
      </c>
      <c r="E4535" s="16" t="s">
        <v>7844</v>
      </c>
      <c r="F4535" s="16">
        <v>36987468</v>
      </c>
      <c r="G4535" s="16" t="s">
        <v>7845</v>
      </c>
      <c r="H4535" s="17">
        <v>28</v>
      </c>
      <c r="I4535" s="102">
        <v>2</v>
      </c>
    </row>
    <row r="4536" spans="1:9">
      <c r="A4536" s="16" t="s">
        <v>1963</v>
      </c>
      <c r="B4536" s="16">
        <v>22192305</v>
      </c>
      <c r="C4536" s="16">
        <v>5233</v>
      </c>
      <c r="D4536" s="19">
        <v>44394</v>
      </c>
      <c r="E4536" s="16" t="s">
        <v>7864</v>
      </c>
      <c r="F4536" s="16">
        <v>35790164</v>
      </c>
      <c r="G4536" s="16" t="s">
        <v>7865</v>
      </c>
      <c r="H4536" s="17">
        <v>12.99</v>
      </c>
      <c r="I4536" s="102">
        <v>2</v>
      </c>
    </row>
    <row r="4537" spans="1:9">
      <c r="A4537" s="16" t="s">
        <v>1963</v>
      </c>
      <c r="B4537" s="16">
        <v>22192305</v>
      </c>
      <c r="C4537" s="16">
        <v>2272021</v>
      </c>
      <c r="D4537" s="19">
        <v>44399</v>
      </c>
      <c r="E4537" s="16" t="s">
        <v>7866</v>
      </c>
      <c r="F4537" s="16">
        <v>37988948</v>
      </c>
      <c r="G4537" s="16" t="s">
        <v>2955</v>
      </c>
      <c r="H4537" s="17">
        <v>20</v>
      </c>
      <c r="I4537" s="102">
        <v>2</v>
      </c>
    </row>
    <row r="4538" spans="1:9">
      <c r="A4538" s="16" t="s">
        <v>1963</v>
      </c>
      <c r="B4538" s="16">
        <v>22192305</v>
      </c>
      <c r="C4538" s="16">
        <v>14</v>
      </c>
      <c r="D4538" s="19">
        <v>44400</v>
      </c>
      <c r="E4538" s="16" t="s">
        <v>7844</v>
      </c>
      <c r="F4538" s="16">
        <v>36987468</v>
      </c>
      <c r="G4538" s="16" t="s">
        <v>7845</v>
      </c>
      <c r="H4538" s="17">
        <v>28</v>
      </c>
      <c r="I4538" s="102">
        <v>2</v>
      </c>
    </row>
    <row r="4539" spans="1:9">
      <c r="A4539" s="16" t="s">
        <v>1963</v>
      </c>
      <c r="B4539" s="16">
        <v>22192305</v>
      </c>
      <c r="C4539" s="16">
        <v>210003</v>
      </c>
      <c r="D4539" s="19">
        <v>44403</v>
      </c>
      <c r="E4539" s="16" t="s">
        <v>7867</v>
      </c>
      <c r="F4539" s="16">
        <v>892386</v>
      </c>
      <c r="G4539" s="16" t="s">
        <v>7861</v>
      </c>
      <c r="H4539" s="17">
        <v>554.5</v>
      </c>
      <c r="I4539" s="102">
        <v>2</v>
      </c>
    </row>
    <row r="4540" spans="1:9">
      <c r="A4540" s="16" t="s">
        <v>1963</v>
      </c>
      <c r="B4540" s="16">
        <v>22192305</v>
      </c>
      <c r="C4540" s="16">
        <v>1</v>
      </c>
      <c r="D4540" s="19">
        <v>44410</v>
      </c>
      <c r="E4540" s="16" t="s">
        <v>7844</v>
      </c>
      <c r="F4540" s="16">
        <v>36987468</v>
      </c>
      <c r="G4540" s="16" t="s">
        <v>7845</v>
      </c>
      <c r="H4540" s="17">
        <v>28</v>
      </c>
      <c r="I4540" s="102">
        <v>2</v>
      </c>
    </row>
    <row r="4541" spans="1:9">
      <c r="A4541" s="16" t="s">
        <v>1963</v>
      </c>
      <c r="B4541" s="16">
        <v>22192305</v>
      </c>
      <c r="C4541" s="16">
        <v>3</v>
      </c>
      <c r="D4541" s="19">
        <v>44414</v>
      </c>
      <c r="E4541" s="16" t="s">
        <v>7844</v>
      </c>
      <c r="F4541" s="16">
        <v>36987468</v>
      </c>
      <c r="G4541" s="16" t="s">
        <v>7845</v>
      </c>
      <c r="H4541" s="17">
        <v>28</v>
      </c>
      <c r="I4541" s="102">
        <v>2</v>
      </c>
    </row>
    <row r="4542" spans="1:9">
      <c r="A4542" s="16" t="s">
        <v>1963</v>
      </c>
      <c r="B4542" s="16">
        <v>22192305</v>
      </c>
      <c r="C4542" s="16">
        <v>30</v>
      </c>
      <c r="D4542" s="19">
        <v>44415</v>
      </c>
      <c r="E4542" s="16" t="s">
        <v>7868</v>
      </c>
      <c r="F4542" s="16">
        <v>36081639</v>
      </c>
      <c r="G4542" s="16" t="s">
        <v>7452</v>
      </c>
      <c r="H4542" s="17">
        <v>20</v>
      </c>
      <c r="I4542" s="102">
        <v>2</v>
      </c>
    </row>
    <row r="4543" spans="1:9">
      <c r="A4543" s="16" t="s">
        <v>1963</v>
      </c>
      <c r="B4543" s="16">
        <v>22192305</v>
      </c>
      <c r="C4543" s="16" t="s">
        <v>7869</v>
      </c>
      <c r="D4543" s="19">
        <v>44410</v>
      </c>
      <c r="E4543" s="16" t="s">
        <v>7870</v>
      </c>
      <c r="F4543" s="16">
        <v>36291471</v>
      </c>
      <c r="G4543" s="16" t="s">
        <v>7843</v>
      </c>
      <c r="H4543" s="17">
        <v>25.2</v>
      </c>
      <c r="I4543" s="102">
        <v>2</v>
      </c>
    </row>
    <row r="4544" spans="1:9">
      <c r="A4544" s="16" t="s">
        <v>1963</v>
      </c>
      <c r="B4544" s="16">
        <v>22192305</v>
      </c>
      <c r="C4544" s="16"/>
      <c r="D4544" s="19"/>
      <c r="E4544" s="16"/>
      <c r="F4544" s="16"/>
      <c r="G4544" s="16"/>
      <c r="H4544" s="17"/>
      <c r="I4544" s="102">
        <v>2</v>
      </c>
    </row>
    <row r="4545" spans="1:9">
      <c r="A4545" s="16" t="s">
        <v>1963</v>
      </c>
      <c r="B4545" s="16">
        <v>22192305</v>
      </c>
      <c r="C4545" s="16"/>
      <c r="D4545" s="19"/>
      <c r="E4545" s="16"/>
      <c r="F4545" s="16"/>
      <c r="G4545" s="16"/>
      <c r="H4545" s="17"/>
      <c r="I4545" s="102">
        <v>2</v>
      </c>
    </row>
    <row r="4546" spans="1:9">
      <c r="A4546" s="16" t="s">
        <v>1963</v>
      </c>
      <c r="B4546" s="16">
        <v>22192305</v>
      </c>
      <c r="C4546" s="16"/>
      <c r="D4546" s="19"/>
      <c r="E4546" s="16"/>
      <c r="F4546" s="16"/>
      <c r="G4546" s="16"/>
      <c r="H4546" s="17"/>
      <c r="I4546" s="102">
        <v>2</v>
      </c>
    </row>
    <row r="4547" spans="1:9">
      <c r="A4547" s="16" t="s">
        <v>1963</v>
      </c>
      <c r="B4547" s="16">
        <v>22192305</v>
      </c>
      <c r="C4547" s="16">
        <v>5</v>
      </c>
      <c r="D4547" s="19">
        <v>44420</v>
      </c>
      <c r="E4547" s="16" t="s">
        <v>7844</v>
      </c>
      <c r="F4547" s="16">
        <v>36987468</v>
      </c>
      <c r="G4547" s="16" t="s">
        <v>7845</v>
      </c>
      <c r="H4547" s="17">
        <v>28</v>
      </c>
      <c r="I4547" s="102">
        <v>2</v>
      </c>
    </row>
    <row r="4548" spans="1:9">
      <c r="A4548" s="16" t="s">
        <v>1963</v>
      </c>
      <c r="B4548" s="16">
        <v>22192305</v>
      </c>
      <c r="C4548" s="16">
        <v>5</v>
      </c>
      <c r="D4548" s="19">
        <v>44421</v>
      </c>
      <c r="E4548" s="16" t="s">
        <v>7871</v>
      </c>
      <c r="F4548" s="16">
        <v>31800190</v>
      </c>
      <c r="G4548" s="16" t="s">
        <v>2652</v>
      </c>
      <c r="H4548" s="17">
        <v>13</v>
      </c>
      <c r="I4548" s="102">
        <v>2</v>
      </c>
    </row>
    <row r="4549" spans="1:9">
      <c r="A4549" s="16" t="s">
        <v>1963</v>
      </c>
      <c r="B4549" s="16">
        <v>22192305</v>
      </c>
      <c r="C4549" s="16" t="s">
        <v>7872</v>
      </c>
      <c r="D4549" s="19">
        <v>44424</v>
      </c>
      <c r="E4549" s="16" t="s">
        <v>7844</v>
      </c>
      <c r="F4549" s="16">
        <v>36987468</v>
      </c>
      <c r="G4549" s="16" t="s">
        <v>7845</v>
      </c>
      <c r="H4549" s="17">
        <v>28</v>
      </c>
      <c r="I4549" s="102">
        <v>2</v>
      </c>
    </row>
    <row r="4550" spans="1:9">
      <c r="A4550" s="16" t="s">
        <v>1963</v>
      </c>
      <c r="B4550" s="16">
        <v>22192305</v>
      </c>
      <c r="C4550" s="16">
        <v>10847</v>
      </c>
      <c r="D4550" s="19">
        <v>44427</v>
      </c>
      <c r="E4550" s="16" t="s">
        <v>7873</v>
      </c>
      <c r="F4550" s="16">
        <v>35793783</v>
      </c>
      <c r="G4550" s="16" t="s">
        <v>7874</v>
      </c>
      <c r="H4550" s="17">
        <v>9.98</v>
      </c>
      <c r="I4550" s="102">
        <v>2</v>
      </c>
    </row>
    <row r="4551" spans="1:9">
      <c r="A4551" s="16" t="s">
        <v>1963</v>
      </c>
      <c r="B4551" s="16">
        <v>22192305</v>
      </c>
      <c r="C4551" s="16">
        <v>6307</v>
      </c>
      <c r="D4551" s="19">
        <v>44427</v>
      </c>
      <c r="E4551" s="16" t="s">
        <v>7875</v>
      </c>
      <c r="F4551" s="16">
        <v>35793783</v>
      </c>
      <c r="G4551" s="16" t="s">
        <v>7874</v>
      </c>
      <c r="H4551" s="17">
        <v>4.99</v>
      </c>
      <c r="I4551" s="102">
        <v>2</v>
      </c>
    </row>
    <row r="4552" spans="1:9">
      <c r="A4552" s="16" t="s">
        <v>1963</v>
      </c>
      <c r="B4552" s="16">
        <v>22192305</v>
      </c>
      <c r="C4552" s="16">
        <v>9</v>
      </c>
      <c r="D4552" s="19">
        <v>44431</v>
      </c>
      <c r="E4552" s="16" t="s">
        <v>7844</v>
      </c>
      <c r="F4552" s="16">
        <v>36987468</v>
      </c>
      <c r="G4552" s="16" t="s">
        <v>7845</v>
      </c>
      <c r="H4552" s="17">
        <v>28</v>
      </c>
      <c r="I4552" s="102">
        <v>2</v>
      </c>
    </row>
    <row r="4553" spans="1:9">
      <c r="A4553" s="16" t="s">
        <v>1963</v>
      </c>
      <c r="B4553" s="16">
        <v>22192305</v>
      </c>
      <c r="C4553" s="16">
        <v>160</v>
      </c>
      <c r="D4553" s="19">
        <v>44431</v>
      </c>
      <c r="E4553" s="16" t="s">
        <v>7862</v>
      </c>
      <c r="F4553" s="16">
        <v>44434308</v>
      </c>
      <c r="G4553" s="16" t="s">
        <v>7863</v>
      </c>
      <c r="H4553" s="17">
        <v>25</v>
      </c>
      <c r="I4553" s="102">
        <v>2</v>
      </c>
    </row>
    <row r="4554" spans="1:9">
      <c r="A4554" s="16" t="s">
        <v>1963</v>
      </c>
      <c r="B4554" s="16">
        <v>22192305</v>
      </c>
      <c r="C4554" s="16" t="s">
        <v>7876</v>
      </c>
      <c r="D4554" s="19">
        <v>44439</v>
      </c>
      <c r="E4554" s="16" t="s">
        <v>7877</v>
      </c>
      <c r="F4554" s="16">
        <v>37770390</v>
      </c>
      <c r="G4554" s="16" t="s">
        <v>7878</v>
      </c>
      <c r="H4554" s="17">
        <v>150</v>
      </c>
      <c r="I4554" s="102">
        <v>2</v>
      </c>
    </row>
    <row r="4555" spans="1:9">
      <c r="A4555" s="16" t="s">
        <v>1963</v>
      </c>
      <c r="B4555" s="16">
        <v>22192305</v>
      </c>
      <c r="C4555" s="16">
        <v>1221015826</v>
      </c>
      <c r="D4555" s="19">
        <v>44441</v>
      </c>
      <c r="E4555" s="16" t="s">
        <v>7879</v>
      </c>
      <c r="F4555" s="16">
        <v>26904241</v>
      </c>
      <c r="G4555" s="16" t="s">
        <v>3602</v>
      </c>
      <c r="H4555" s="17">
        <v>86.9</v>
      </c>
      <c r="I4555" s="102">
        <v>2</v>
      </c>
    </row>
    <row r="4556" spans="1:9">
      <c r="A4556" s="16" t="s">
        <v>1963</v>
      </c>
      <c r="B4556" s="16">
        <v>22192305</v>
      </c>
      <c r="C4556" s="16" t="s">
        <v>7880</v>
      </c>
      <c r="D4556" s="19">
        <v>44441</v>
      </c>
      <c r="E4556" s="16" t="s">
        <v>7881</v>
      </c>
      <c r="F4556" s="16">
        <v>36740624</v>
      </c>
      <c r="G4556" s="16" t="s">
        <v>3146</v>
      </c>
      <c r="H4556" s="17">
        <f>188-183.26</f>
        <v>4.7400000000000091</v>
      </c>
      <c r="I4556" s="102">
        <v>2</v>
      </c>
    </row>
    <row r="4557" spans="1:9">
      <c r="A4557" s="16" t="s">
        <v>1963</v>
      </c>
      <c r="B4557" s="16">
        <v>22192305</v>
      </c>
      <c r="C4557" s="16">
        <v>1</v>
      </c>
      <c r="D4557" s="19">
        <v>44443</v>
      </c>
      <c r="E4557" s="16" t="s">
        <v>7882</v>
      </c>
      <c r="F4557" s="16">
        <v>36987468</v>
      </c>
      <c r="G4557" s="16" t="s">
        <v>7845</v>
      </c>
      <c r="H4557" s="17">
        <v>42</v>
      </c>
      <c r="I4557" s="102">
        <v>2</v>
      </c>
    </row>
    <row r="4558" spans="1:9">
      <c r="A4558" s="16" t="s">
        <v>1963</v>
      </c>
      <c r="B4558" s="16">
        <v>22192305</v>
      </c>
      <c r="C4558" s="16">
        <v>20210879</v>
      </c>
      <c r="D4558" s="19">
        <v>44447</v>
      </c>
      <c r="E4558" s="16" t="s">
        <v>7883</v>
      </c>
      <c r="F4558" s="16">
        <v>35888521</v>
      </c>
      <c r="G4558" s="16" t="s">
        <v>3743</v>
      </c>
      <c r="H4558" s="17">
        <v>190.99</v>
      </c>
      <c r="I4558" s="102">
        <v>2</v>
      </c>
    </row>
    <row r="4559" spans="1:9">
      <c r="A4559" s="16" t="s">
        <v>1963</v>
      </c>
      <c r="B4559" s="16">
        <v>22192305</v>
      </c>
      <c r="C4559" s="16">
        <v>47</v>
      </c>
      <c r="D4559" s="19">
        <v>44448</v>
      </c>
      <c r="E4559" s="16" t="s">
        <v>7862</v>
      </c>
      <c r="F4559" s="16">
        <v>44434308</v>
      </c>
      <c r="G4559" s="16" t="s">
        <v>7863</v>
      </c>
      <c r="H4559" s="17">
        <v>25</v>
      </c>
      <c r="I4559" s="102">
        <v>2</v>
      </c>
    </row>
    <row r="4560" spans="1:9">
      <c r="A4560" s="16" t="s">
        <v>1963</v>
      </c>
      <c r="B4560" s="16">
        <v>22192305</v>
      </c>
      <c r="C4560" s="16">
        <v>3</v>
      </c>
      <c r="D4560" s="19">
        <v>44449</v>
      </c>
      <c r="E4560" s="16" t="s">
        <v>7848</v>
      </c>
      <c r="F4560" s="16">
        <v>36987468</v>
      </c>
      <c r="G4560" s="16" t="s">
        <v>7845</v>
      </c>
      <c r="H4560" s="17">
        <v>30</v>
      </c>
      <c r="I4560" s="102">
        <v>2</v>
      </c>
    </row>
    <row r="4561" spans="1:9">
      <c r="A4561" s="16" t="s">
        <v>1963</v>
      </c>
      <c r="B4561" s="16">
        <v>22192305</v>
      </c>
      <c r="C4561" s="16">
        <v>5</v>
      </c>
      <c r="D4561" s="19">
        <v>44455</v>
      </c>
      <c r="E4561" s="16" t="s">
        <v>7844</v>
      </c>
      <c r="F4561" s="16">
        <v>36987468</v>
      </c>
      <c r="G4561" s="16" t="s">
        <v>7845</v>
      </c>
      <c r="H4561" s="17">
        <v>28</v>
      </c>
      <c r="I4561" s="102">
        <v>2</v>
      </c>
    </row>
    <row r="4562" spans="1:9" ht="20.399999999999999">
      <c r="A4562" s="16" t="s">
        <v>1963</v>
      </c>
      <c r="B4562" s="16">
        <v>22192305</v>
      </c>
      <c r="C4562" s="16">
        <v>10001264686</v>
      </c>
      <c r="D4562" s="19">
        <v>44466</v>
      </c>
      <c r="E4562" s="16" t="s">
        <v>7884</v>
      </c>
      <c r="F4562" s="16">
        <v>46440224</v>
      </c>
      <c r="G4562" s="16" t="s">
        <v>5335</v>
      </c>
      <c r="H4562" s="17">
        <v>54.4</v>
      </c>
      <c r="I4562" s="102">
        <v>2</v>
      </c>
    </row>
    <row r="4563" spans="1:9" ht="20.399999999999999">
      <c r="A4563" s="16" t="s">
        <v>1963</v>
      </c>
      <c r="B4563" s="16">
        <v>22192306</v>
      </c>
      <c r="C4563" s="16" t="s">
        <v>7885</v>
      </c>
      <c r="D4563" s="19">
        <v>44277</v>
      </c>
      <c r="E4563" s="16" t="s">
        <v>7886</v>
      </c>
      <c r="F4563" s="16">
        <v>40000817</v>
      </c>
      <c r="G4563" s="16" t="s">
        <v>7887</v>
      </c>
      <c r="H4563" s="17">
        <v>403.98</v>
      </c>
      <c r="I4563" s="102">
        <v>2</v>
      </c>
    </row>
    <row r="4564" spans="1:9" ht="20.399999999999999">
      <c r="A4564" s="16" t="s">
        <v>1963</v>
      </c>
      <c r="B4564" s="16">
        <v>22192306</v>
      </c>
      <c r="C4564" s="16" t="s">
        <v>7888</v>
      </c>
      <c r="D4564" s="19">
        <v>44284</v>
      </c>
      <c r="E4564" s="16" t="s">
        <v>7889</v>
      </c>
      <c r="F4564" s="16">
        <v>40000817</v>
      </c>
      <c r="G4564" s="16" t="s">
        <v>7887</v>
      </c>
      <c r="H4564" s="17">
        <v>471.53</v>
      </c>
      <c r="I4564" s="102">
        <v>2</v>
      </c>
    </row>
    <row r="4565" spans="1:9" ht="20.399999999999999">
      <c r="A4565" s="16" t="s">
        <v>1963</v>
      </c>
      <c r="B4565" s="16">
        <v>22192306</v>
      </c>
      <c r="C4565" s="16" t="s">
        <v>7890</v>
      </c>
      <c r="D4565" s="19">
        <v>44292</v>
      </c>
      <c r="E4565" s="16" t="s">
        <v>7891</v>
      </c>
      <c r="F4565" s="16">
        <v>40000817</v>
      </c>
      <c r="G4565" s="16" t="s">
        <v>7887</v>
      </c>
      <c r="H4565" s="17">
        <v>473.81</v>
      </c>
      <c r="I4565" s="102">
        <v>2</v>
      </c>
    </row>
    <row r="4566" spans="1:9">
      <c r="A4566" s="16" t="s">
        <v>1963</v>
      </c>
      <c r="B4566" s="16">
        <v>22192306</v>
      </c>
      <c r="C4566" s="16">
        <v>95368618</v>
      </c>
      <c r="D4566" s="19">
        <v>44307</v>
      </c>
      <c r="E4566" s="16" t="s">
        <v>7892</v>
      </c>
      <c r="F4566" s="16">
        <v>36661865</v>
      </c>
      <c r="G4566" s="16" t="s">
        <v>7893</v>
      </c>
      <c r="H4566" s="17">
        <v>57</v>
      </c>
      <c r="I4566" s="102">
        <v>2</v>
      </c>
    </row>
    <row r="4567" spans="1:9">
      <c r="A4567" s="16" t="s">
        <v>1963</v>
      </c>
      <c r="B4567" s="16">
        <v>22192306</v>
      </c>
      <c r="C4567" s="16">
        <v>95423352</v>
      </c>
      <c r="D4567" s="19">
        <v>44335</v>
      </c>
      <c r="E4567" s="16" t="s">
        <v>7894</v>
      </c>
      <c r="F4567" s="16">
        <v>36661865</v>
      </c>
      <c r="G4567" s="16" t="s">
        <v>7893</v>
      </c>
      <c r="H4567" s="17">
        <v>76.400000000000006</v>
      </c>
      <c r="I4567" s="102">
        <v>2</v>
      </c>
    </row>
    <row r="4568" spans="1:9">
      <c r="A4568" s="16" t="s">
        <v>1963</v>
      </c>
      <c r="B4568" s="16">
        <v>22192306</v>
      </c>
      <c r="C4568" s="16">
        <v>95423353</v>
      </c>
      <c r="D4568" s="19">
        <v>44335</v>
      </c>
      <c r="E4568" s="16" t="s">
        <v>7895</v>
      </c>
      <c r="F4568" s="16">
        <v>36661865</v>
      </c>
      <c r="G4568" s="16" t="s">
        <v>7893</v>
      </c>
      <c r="H4568" s="17">
        <v>10</v>
      </c>
      <c r="I4568" s="102">
        <v>2</v>
      </c>
    </row>
    <row r="4569" spans="1:9">
      <c r="A4569" s="16" t="s">
        <v>1963</v>
      </c>
      <c r="B4569" s="16">
        <v>22192306</v>
      </c>
      <c r="C4569" s="16">
        <v>2132100862</v>
      </c>
      <c r="D4569" s="19">
        <v>44347</v>
      </c>
      <c r="E4569" s="16" t="s">
        <v>7896</v>
      </c>
      <c r="F4569" s="16">
        <v>46817549</v>
      </c>
      <c r="G4569" s="16" t="s">
        <v>7897</v>
      </c>
      <c r="H4569" s="17">
        <v>70.19</v>
      </c>
      <c r="I4569" s="102">
        <v>2</v>
      </c>
    </row>
    <row r="4570" spans="1:9">
      <c r="A4570" s="16" t="s">
        <v>1963</v>
      </c>
      <c r="B4570" s="16">
        <v>22192306</v>
      </c>
      <c r="C4570" s="16">
        <v>95682334</v>
      </c>
      <c r="D4570" s="19">
        <v>44347</v>
      </c>
      <c r="E4570" s="16" t="s">
        <v>7898</v>
      </c>
      <c r="F4570" s="16">
        <v>36661865</v>
      </c>
      <c r="G4570" s="16" t="s">
        <v>7893</v>
      </c>
      <c r="H4570" s="17">
        <v>107.6</v>
      </c>
      <c r="I4570" s="102">
        <v>2</v>
      </c>
    </row>
    <row r="4571" spans="1:9">
      <c r="A4571" s="16" t="s">
        <v>1963</v>
      </c>
      <c r="B4571" s="16">
        <v>22192306</v>
      </c>
      <c r="C4571" s="16">
        <v>54300101350</v>
      </c>
      <c r="D4571" s="19">
        <v>44360</v>
      </c>
      <c r="E4571" s="16" t="s">
        <v>5144</v>
      </c>
      <c r="F4571" s="16">
        <v>47240458</v>
      </c>
      <c r="G4571" s="16" t="s">
        <v>7899</v>
      </c>
      <c r="H4571" s="17">
        <v>87</v>
      </c>
      <c r="I4571" s="102">
        <v>2</v>
      </c>
    </row>
    <row r="4572" spans="1:9">
      <c r="A4572" s="16" t="s">
        <v>1963</v>
      </c>
      <c r="B4572" s="16">
        <v>22192306</v>
      </c>
      <c r="C4572" s="16">
        <v>100085832</v>
      </c>
      <c r="D4572" s="19">
        <v>44396</v>
      </c>
      <c r="E4572" s="16" t="s">
        <v>7900</v>
      </c>
      <c r="F4572" s="16">
        <v>44156979</v>
      </c>
      <c r="G4572" s="16" t="s">
        <v>3543</v>
      </c>
      <c r="H4572" s="17">
        <v>52.46</v>
      </c>
      <c r="I4572" s="102">
        <v>2</v>
      </c>
    </row>
    <row r="4573" spans="1:9">
      <c r="A4573" s="16" t="s">
        <v>1963</v>
      </c>
      <c r="B4573" s="16">
        <v>22192306</v>
      </c>
      <c r="C4573" s="16">
        <v>95437498</v>
      </c>
      <c r="D4573" s="19">
        <v>44422</v>
      </c>
      <c r="E4573" s="16" t="s">
        <v>7901</v>
      </c>
      <c r="F4573" s="16">
        <v>36661865</v>
      </c>
      <c r="G4573" s="16" t="s">
        <v>7893</v>
      </c>
      <c r="H4573" s="17">
        <v>105.8</v>
      </c>
      <c r="I4573" s="102">
        <v>2</v>
      </c>
    </row>
    <row r="4574" spans="1:9">
      <c r="A4574" s="16" t="s">
        <v>1963</v>
      </c>
      <c r="B4574" s="16">
        <v>22192306</v>
      </c>
      <c r="C4574" s="16">
        <v>416</v>
      </c>
      <c r="D4574" s="19">
        <v>44474</v>
      </c>
      <c r="E4574" s="16" t="s">
        <v>7902</v>
      </c>
      <c r="F4574" s="16">
        <v>36610267</v>
      </c>
      <c r="G4574" s="16" t="s">
        <v>7903</v>
      </c>
      <c r="H4574" s="17">
        <f>89.99-5.76</f>
        <v>84.22999999999999</v>
      </c>
      <c r="I4574" s="102">
        <v>2</v>
      </c>
    </row>
    <row r="4575" spans="1:9">
      <c r="A4575" s="16" t="s">
        <v>1963</v>
      </c>
      <c r="B4575" s="16">
        <v>22192307</v>
      </c>
      <c r="C4575" s="16">
        <v>202011</v>
      </c>
      <c r="D4575" s="19">
        <v>44200</v>
      </c>
      <c r="E4575" s="16" t="s">
        <v>7647</v>
      </c>
      <c r="F4575" s="16">
        <v>51878356</v>
      </c>
      <c r="G4575" s="16" t="s">
        <v>7648</v>
      </c>
      <c r="H4575" s="17">
        <v>300</v>
      </c>
      <c r="I4575" s="102">
        <v>2</v>
      </c>
    </row>
    <row r="4576" spans="1:9">
      <c r="A4576" s="16" t="s">
        <v>1963</v>
      </c>
      <c r="B4576" s="16">
        <v>22192307</v>
      </c>
      <c r="C4576" s="16">
        <v>202012</v>
      </c>
      <c r="D4576" s="19">
        <v>44225</v>
      </c>
      <c r="E4576" s="16" t="s">
        <v>7904</v>
      </c>
      <c r="F4576" s="16">
        <v>51878356</v>
      </c>
      <c r="G4576" s="16" t="s">
        <v>7648</v>
      </c>
      <c r="H4576" s="17">
        <v>250</v>
      </c>
      <c r="I4576" s="102">
        <v>2</v>
      </c>
    </row>
    <row r="4577" spans="1:9">
      <c r="A4577" s="16" t="s">
        <v>1963</v>
      </c>
      <c r="B4577" s="16">
        <v>22192307</v>
      </c>
      <c r="C4577" s="16">
        <v>202101</v>
      </c>
      <c r="D4577" s="19">
        <v>44330</v>
      </c>
      <c r="E4577" s="16" t="s">
        <v>7649</v>
      </c>
      <c r="F4577" s="16">
        <v>51878356</v>
      </c>
      <c r="G4577" s="16" t="s">
        <v>7648</v>
      </c>
      <c r="H4577" s="17">
        <v>1260</v>
      </c>
      <c r="I4577" s="102">
        <v>2</v>
      </c>
    </row>
    <row r="4578" spans="1:9">
      <c r="A4578" s="16" t="s">
        <v>1963</v>
      </c>
      <c r="B4578" s="16">
        <v>22192307</v>
      </c>
      <c r="C4578" s="16">
        <v>202102</v>
      </c>
      <c r="D4578" s="19">
        <v>44384</v>
      </c>
      <c r="E4578" s="16" t="s">
        <v>7650</v>
      </c>
      <c r="F4578" s="16">
        <v>51878356</v>
      </c>
      <c r="G4578" s="16" t="s">
        <v>7648</v>
      </c>
      <c r="H4578" s="17">
        <f>252-62</f>
        <v>190</v>
      </c>
      <c r="I4578" s="102">
        <v>2</v>
      </c>
    </row>
    <row r="4579" spans="1:9">
      <c r="A4579" s="16" t="s">
        <v>1963</v>
      </c>
      <c r="B4579" s="16">
        <v>22192308</v>
      </c>
      <c r="C4579" s="16">
        <v>1</v>
      </c>
      <c r="D4579" s="19">
        <v>44388</v>
      </c>
      <c r="E4579" s="16" t="s">
        <v>7905</v>
      </c>
      <c r="F4579" s="16">
        <v>50060091</v>
      </c>
      <c r="G4579" s="16" t="s">
        <v>7906</v>
      </c>
      <c r="H4579" s="17">
        <v>422</v>
      </c>
      <c r="I4579" s="102">
        <v>2</v>
      </c>
    </row>
    <row r="4580" spans="1:9" ht="20.399999999999999">
      <c r="A4580" s="16" t="s">
        <v>1963</v>
      </c>
      <c r="B4580" s="16">
        <v>22192308</v>
      </c>
      <c r="C4580" s="16">
        <v>31744109</v>
      </c>
      <c r="D4580" s="19">
        <v>44200</v>
      </c>
      <c r="E4580" s="16" t="s">
        <v>7907</v>
      </c>
      <c r="F4580" s="16">
        <v>31744109</v>
      </c>
      <c r="G4580" s="16" t="s">
        <v>7908</v>
      </c>
      <c r="H4580" s="17">
        <v>300</v>
      </c>
      <c r="I4580" s="102">
        <v>2</v>
      </c>
    </row>
    <row r="4581" spans="1:9" ht="20.399999999999999">
      <c r="A4581" s="16" t="s">
        <v>1963</v>
      </c>
      <c r="B4581" s="16">
        <v>22192308</v>
      </c>
      <c r="C4581" s="16">
        <v>31744109</v>
      </c>
      <c r="D4581" s="19">
        <v>44259</v>
      </c>
      <c r="E4581" s="16" t="s">
        <v>7909</v>
      </c>
      <c r="F4581" s="16">
        <v>31744109</v>
      </c>
      <c r="G4581" s="16" t="s">
        <v>7908</v>
      </c>
      <c r="H4581" s="17">
        <v>300</v>
      </c>
      <c r="I4581" s="102">
        <v>2</v>
      </c>
    </row>
    <row r="4582" spans="1:9" ht="20.399999999999999">
      <c r="A4582" s="16" t="s">
        <v>1963</v>
      </c>
      <c r="B4582" s="16">
        <v>22192308</v>
      </c>
      <c r="C4582" s="16">
        <v>31744109</v>
      </c>
      <c r="D4582" s="19">
        <v>44273</v>
      </c>
      <c r="E4582" s="16" t="s">
        <v>7910</v>
      </c>
      <c r="F4582" s="16">
        <v>31744109</v>
      </c>
      <c r="G4582" s="16" t="s">
        <v>7908</v>
      </c>
      <c r="H4582" s="17">
        <v>100</v>
      </c>
      <c r="I4582" s="102">
        <v>2</v>
      </c>
    </row>
    <row r="4583" spans="1:9" ht="20.399999999999999">
      <c r="A4583" s="16" t="s">
        <v>1963</v>
      </c>
      <c r="B4583" s="16">
        <v>22192308</v>
      </c>
      <c r="C4583" s="16">
        <v>31744109</v>
      </c>
      <c r="D4583" s="19">
        <v>44322</v>
      </c>
      <c r="E4583" s="16" t="s">
        <v>7911</v>
      </c>
      <c r="F4583" s="16">
        <v>31744109</v>
      </c>
      <c r="G4583" s="16" t="s">
        <v>7908</v>
      </c>
      <c r="H4583" s="17">
        <v>100</v>
      </c>
      <c r="I4583" s="102">
        <v>2</v>
      </c>
    </row>
    <row r="4584" spans="1:9" ht="20.399999999999999">
      <c r="A4584" s="16" t="s">
        <v>1963</v>
      </c>
      <c r="B4584" s="16">
        <v>22192308</v>
      </c>
      <c r="C4584" s="16">
        <v>31744109</v>
      </c>
      <c r="D4584" s="19">
        <v>44357</v>
      </c>
      <c r="E4584" s="16" t="s">
        <v>7912</v>
      </c>
      <c r="F4584" s="16">
        <v>31744109</v>
      </c>
      <c r="G4584" s="16" t="s">
        <v>7908</v>
      </c>
      <c r="H4584" s="17">
        <f>400-237.4</f>
        <v>162.6</v>
      </c>
      <c r="I4584" s="102">
        <v>2</v>
      </c>
    </row>
    <row r="4585" spans="1:9">
      <c r="A4585" s="16" t="s">
        <v>1963</v>
      </c>
      <c r="B4585" s="16">
        <v>22192308</v>
      </c>
      <c r="C4585" s="16">
        <v>2</v>
      </c>
      <c r="D4585" s="19">
        <v>44480</v>
      </c>
      <c r="E4585" s="16" t="s">
        <v>7913</v>
      </c>
      <c r="F4585" s="16">
        <v>50060091</v>
      </c>
      <c r="G4585" s="16" t="s">
        <v>7906</v>
      </c>
      <c r="H4585" s="17">
        <v>375</v>
      </c>
      <c r="I4585" s="102">
        <v>2</v>
      </c>
    </row>
    <row r="4586" spans="1:9" ht="20.399999999999999">
      <c r="A4586" s="16" t="s">
        <v>1963</v>
      </c>
      <c r="B4586" s="16">
        <v>22192308</v>
      </c>
      <c r="C4586" s="16">
        <v>43889</v>
      </c>
      <c r="D4586" s="19">
        <v>44471</v>
      </c>
      <c r="E4586" s="16" t="s">
        <v>7914</v>
      </c>
      <c r="F4586" s="16">
        <v>35721171</v>
      </c>
      <c r="G4586" s="16" t="s">
        <v>7915</v>
      </c>
      <c r="H4586" s="17">
        <v>240.4</v>
      </c>
      <c r="I4586" s="102">
        <v>2</v>
      </c>
    </row>
    <row r="4587" spans="1:9" ht="20.399999999999999">
      <c r="A4587" s="16" t="s">
        <v>1963</v>
      </c>
      <c r="B4587" s="16">
        <v>22192309</v>
      </c>
      <c r="C4587" s="16" t="s">
        <v>7916</v>
      </c>
      <c r="D4587" s="19">
        <v>44214</v>
      </c>
      <c r="E4587" s="16" t="s">
        <v>7917</v>
      </c>
      <c r="F4587" s="16">
        <v>14419963</v>
      </c>
      <c r="G4587" s="16" t="s">
        <v>4457</v>
      </c>
      <c r="H4587" s="17">
        <v>138.1</v>
      </c>
      <c r="I4587" s="102">
        <v>2</v>
      </c>
    </row>
    <row r="4588" spans="1:9">
      <c r="A4588" s="16" t="s">
        <v>1963</v>
      </c>
      <c r="B4588" s="16">
        <v>22192309</v>
      </c>
      <c r="C4588" s="16">
        <v>20210003</v>
      </c>
      <c r="D4588" s="19">
        <v>44236</v>
      </c>
      <c r="E4588" s="16" t="s">
        <v>7918</v>
      </c>
      <c r="F4588" s="16">
        <v>53064186</v>
      </c>
      <c r="G4588" s="16" t="s">
        <v>7919</v>
      </c>
      <c r="H4588" s="17">
        <v>169</v>
      </c>
      <c r="I4588" s="102">
        <v>2</v>
      </c>
    </row>
    <row r="4589" spans="1:9">
      <c r="A4589" s="16" t="s">
        <v>1963</v>
      </c>
      <c r="B4589" s="16">
        <v>22192309</v>
      </c>
      <c r="C4589" s="16">
        <v>20210005</v>
      </c>
      <c r="D4589" s="19">
        <v>44279</v>
      </c>
      <c r="E4589" s="16" t="s">
        <v>7920</v>
      </c>
      <c r="F4589" s="16">
        <v>53064186</v>
      </c>
      <c r="G4589" s="16" t="s">
        <v>7919</v>
      </c>
      <c r="H4589" s="17">
        <v>154</v>
      </c>
      <c r="I4589" s="102">
        <v>2</v>
      </c>
    </row>
    <row r="4590" spans="1:9" ht="30.6">
      <c r="A4590" s="16" t="s">
        <v>1963</v>
      </c>
      <c r="B4590" s="16">
        <v>22192309</v>
      </c>
      <c r="C4590" s="16" t="s">
        <v>7921</v>
      </c>
      <c r="D4590" s="19">
        <v>44285</v>
      </c>
      <c r="E4590" s="16" t="s">
        <v>7922</v>
      </c>
      <c r="F4590" s="16">
        <v>56994999963</v>
      </c>
      <c r="G4590" s="16" t="s">
        <v>7923</v>
      </c>
      <c r="H4590" s="17">
        <v>276</v>
      </c>
      <c r="I4590" s="102">
        <v>2</v>
      </c>
    </row>
    <row r="4591" spans="1:9" ht="30.6">
      <c r="A4591" s="16" t="s">
        <v>1963</v>
      </c>
      <c r="B4591" s="16">
        <v>22192309</v>
      </c>
      <c r="C4591" s="16" t="s">
        <v>7924</v>
      </c>
      <c r="D4591" s="19">
        <v>44291</v>
      </c>
      <c r="E4591" s="16" t="s">
        <v>7925</v>
      </c>
      <c r="F4591" s="16">
        <v>56994999963</v>
      </c>
      <c r="G4591" s="16" t="s">
        <v>7923</v>
      </c>
      <c r="H4591" s="17">
        <v>285</v>
      </c>
      <c r="I4591" s="102">
        <v>2</v>
      </c>
    </row>
    <row r="4592" spans="1:9">
      <c r="A4592" s="16" t="s">
        <v>1963</v>
      </c>
      <c r="B4592" s="16">
        <v>22192309</v>
      </c>
      <c r="C4592" s="16" t="s">
        <v>7926</v>
      </c>
      <c r="D4592" s="19">
        <v>44305</v>
      </c>
      <c r="E4592" s="16" t="s">
        <v>7927</v>
      </c>
      <c r="F4592" s="16">
        <v>14419963</v>
      </c>
      <c r="G4592" s="16" t="s">
        <v>4457</v>
      </c>
      <c r="H4592" s="17">
        <v>104.5</v>
      </c>
      <c r="I4592" s="102">
        <v>2</v>
      </c>
    </row>
    <row r="4593" spans="1:9">
      <c r="A4593" s="16" t="s">
        <v>1963</v>
      </c>
      <c r="B4593" s="16">
        <v>22192309</v>
      </c>
      <c r="C4593" s="16">
        <v>697</v>
      </c>
      <c r="D4593" s="19">
        <v>44340</v>
      </c>
      <c r="E4593" s="16" t="s">
        <v>7928</v>
      </c>
      <c r="F4593" s="16">
        <v>36746550</v>
      </c>
      <c r="G4593" s="16" t="s">
        <v>2797</v>
      </c>
      <c r="H4593" s="17">
        <v>35</v>
      </c>
      <c r="I4593" s="102">
        <v>2</v>
      </c>
    </row>
    <row r="4594" spans="1:9">
      <c r="A4594" s="16" t="s">
        <v>1963</v>
      </c>
      <c r="B4594" s="16">
        <v>22192309</v>
      </c>
      <c r="C4594" s="16">
        <v>20210008</v>
      </c>
      <c r="D4594" s="19">
        <v>44358</v>
      </c>
      <c r="E4594" s="16" t="s">
        <v>7929</v>
      </c>
      <c r="F4594" s="16">
        <v>53064186</v>
      </c>
      <c r="G4594" s="16" t="s">
        <v>7919</v>
      </c>
      <c r="H4594" s="17">
        <v>204</v>
      </c>
      <c r="I4594" s="102">
        <v>2</v>
      </c>
    </row>
    <row r="4595" spans="1:9">
      <c r="A4595" s="16" t="s">
        <v>1963</v>
      </c>
      <c r="B4595" s="16">
        <v>22192309</v>
      </c>
      <c r="C4595" s="16">
        <v>944</v>
      </c>
      <c r="D4595" s="19">
        <v>44372</v>
      </c>
      <c r="E4595" s="16" t="s">
        <v>7928</v>
      </c>
      <c r="F4595" s="16">
        <v>3674550</v>
      </c>
      <c r="G4595" s="16" t="s">
        <v>2797</v>
      </c>
      <c r="H4595" s="17">
        <v>40</v>
      </c>
      <c r="I4595" s="102">
        <v>2</v>
      </c>
    </row>
    <row r="4596" spans="1:9">
      <c r="A4596" s="16" t="s">
        <v>1963</v>
      </c>
      <c r="B4596" s="16">
        <v>22192309</v>
      </c>
      <c r="C4596" s="16" t="s">
        <v>7930</v>
      </c>
      <c r="D4596" s="19">
        <v>44421</v>
      </c>
      <c r="E4596" s="16" t="s">
        <v>7931</v>
      </c>
      <c r="F4596" s="16">
        <v>14419963</v>
      </c>
      <c r="G4596" s="16" t="s">
        <v>4457</v>
      </c>
      <c r="H4596" s="17">
        <v>93.8</v>
      </c>
      <c r="I4596" s="102">
        <v>2</v>
      </c>
    </row>
    <row r="4597" spans="1:9">
      <c r="A4597" s="16" t="s">
        <v>1963</v>
      </c>
      <c r="B4597" s="16">
        <v>22192309</v>
      </c>
      <c r="C4597" s="16">
        <v>20210011</v>
      </c>
      <c r="D4597" s="19">
        <v>44453</v>
      </c>
      <c r="E4597" s="16" t="s">
        <v>7932</v>
      </c>
      <c r="F4597" s="16">
        <v>53064186</v>
      </c>
      <c r="G4597" s="16" t="s">
        <v>7919</v>
      </c>
      <c r="H4597" s="17">
        <v>411</v>
      </c>
      <c r="I4597" s="102">
        <v>2</v>
      </c>
    </row>
    <row r="4598" spans="1:9">
      <c r="A4598" s="16" t="s">
        <v>1963</v>
      </c>
      <c r="B4598" s="16">
        <v>22192309</v>
      </c>
      <c r="C4598" s="16">
        <v>2021085</v>
      </c>
      <c r="D4598" s="19">
        <v>44497</v>
      </c>
      <c r="E4598" s="16" t="s">
        <v>7933</v>
      </c>
      <c r="F4598" s="16">
        <v>5260687</v>
      </c>
      <c r="G4598" s="16" t="s">
        <v>3219</v>
      </c>
      <c r="H4598" s="17">
        <f>110-20.4</f>
        <v>89.6</v>
      </c>
      <c r="I4598" s="102">
        <v>2</v>
      </c>
    </row>
    <row r="4599" spans="1:9" ht="20.399999999999999">
      <c r="A4599" s="16" t="s">
        <v>1963</v>
      </c>
      <c r="B4599" s="16">
        <v>22192310</v>
      </c>
      <c r="C4599" s="16">
        <v>3112021</v>
      </c>
      <c r="D4599" s="19">
        <v>44227</v>
      </c>
      <c r="E4599" s="16" t="s">
        <v>7934</v>
      </c>
      <c r="F4599" s="16">
        <v>0</v>
      </c>
      <c r="G4599" s="16" t="s">
        <v>2364</v>
      </c>
      <c r="H4599" s="17">
        <v>1075.3599999999999</v>
      </c>
      <c r="I4599" s="102">
        <v>2</v>
      </c>
    </row>
    <row r="4600" spans="1:9" ht="20.399999999999999">
      <c r="A4600" s="16" t="s">
        <v>1963</v>
      </c>
      <c r="B4600" s="16">
        <v>22192310</v>
      </c>
      <c r="C4600" s="16">
        <v>8718008018</v>
      </c>
      <c r="D4600" s="19">
        <v>44288</v>
      </c>
      <c r="E4600" s="16" t="s">
        <v>7935</v>
      </c>
      <c r="F4600" s="16">
        <v>0</v>
      </c>
      <c r="G4600" s="16" t="s">
        <v>7936</v>
      </c>
      <c r="H4600" s="17">
        <v>561</v>
      </c>
      <c r="I4600" s="102">
        <v>2</v>
      </c>
    </row>
    <row r="4601" spans="1:9">
      <c r="A4601" s="16" t="s">
        <v>1963</v>
      </c>
      <c r="B4601" s="16">
        <v>22192310</v>
      </c>
      <c r="C4601" s="16">
        <v>12021</v>
      </c>
      <c r="D4601" s="19">
        <v>44307</v>
      </c>
      <c r="E4601" s="16" t="s">
        <v>7937</v>
      </c>
      <c r="F4601" s="16">
        <v>41131401</v>
      </c>
      <c r="G4601" s="16" t="s">
        <v>7938</v>
      </c>
      <c r="H4601" s="17">
        <v>150</v>
      </c>
      <c r="I4601" s="102">
        <v>2</v>
      </c>
    </row>
    <row r="4602" spans="1:9" ht="20.399999999999999">
      <c r="A4602" s="16" t="s">
        <v>1963</v>
      </c>
      <c r="B4602" s="16">
        <v>22192310</v>
      </c>
      <c r="C4602" s="16">
        <v>4400042121</v>
      </c>
      <c r="D4602" s="19">
        <v>44392</v>
      </c>
      <c r="E4602" s="16" t="s">
        <v>7939</v>
      </c>
      <c r="F4602" s="16">
        <v>35956402</v>
      </c>
      <c r="G4602" s="16" t="s">
        <v>7940</v>
      </c>
      <c r="H4602" s="17">
        <f>257.99-44.35</f>
        <v>213.64000000000001</v>
      </c>
      <c r="I4602" s="102">
        <v>2</v>
      </c>
    </row>
    <row r="4603" spans="1:9">
      <c r="A4603" s="16" t="s">
        <v>1963</v>
      </c>
      <c r="B4603" s="16">
        <v>22192311</v>
      </c>
      <c r="C4603" s="16" t="s">
        <v>1475</v>
      </c>
      <c r="D4603" s="19">
        <v>44331</v>
      </c>
      <c r="E4603" s="16" t="s">
        <v>7941</v>
      </c>
      <c r="F4603" s="16">
        <v>41061594</v>
      </c>
      <c r="G4603" s="16" t="s">
        <v>7942</v>
      </c>
      <c r="H4603" s="17">
        <v>300</v>
      </c>
      <c r="I4603" s="102">
        <v>2</v>
      </c>
    </row>
    <row r="4604" spans="1:9">
      <c r="A4604" s="16" t="s">
        <v>1963</v>
      </c>
      <c r="B4604" s="16">
        <v>22192311</v>
      </c>
      <c r="C4604" s="16">
        <v>100011269</v>
      </c>
      <c r="D4604" s="19">
        <v>44302</v>
      </c>
      <c r="E4604" s="16" t="s">
        <v>7943</v>
      </c>
      <c r="F4604" s="16">
        <v>44156979</v>
      </c>
      <c r="G4604" s="16" t="s">
        <v>7944</v>
      </c>
      <c r="H4604" s="17">
        <v>47.95</v>
      </c>
      <c r="I4604" s="102">
        <v>2</v>
      </c>
    </row>
    <row r="4605" spans="1:9">
      <c r="A4605" s="16" t="s">
        <v>1963</v>
      </c>
      <c r="B4605" s="16">
        <v>22192311</v>
      </c>
      <c r="C4605" s="16">
        <v>11379</v>
      </c>
      <c r="D4605" s="19">
        <v>44315</v>
      </c>
      <c r="E4605" s="16" t="s">
        <v>7945</v>
      </c>
      <c r="F4605" s="16">
        <v>308307</v>
      </c>
      <c r="G4605" s="16" t="s">
        <v>7946</v>
      </c>
      <c r="H4605" s="17">
        <v>10</v>
      </c>
      <c r="I4605" s="102">
        <v>2</v>
      </c>
    </row>
    <row r="4606" spans="1:9">
      <c r="A4606" s="16" t="s">
        <v>1963</v>
      </c>
      <c r="B4606" s="16">
        <v>22192311</v>
      </c>
      <c r="C4606" s="16">
        <v>11340</v>
      </c>
      <c r="D4606" s="19">
        <v>44313</v>
      </c>
      <c r="E4606" s="16" t="s">
        <v>7945</v>
      </c>
      <c r="F4606" s="16">
        <v>308307</v>
      </c>
      <c r="G4606" s="16" t="s">
        <v>7946</v>
      </c>
      <c r="H4606" s="17">
        <v>10</v>
      </c>
      <c r="I4606" s="102">
        <v>2</v>
      </c>
    </row>
    <row r="4607" spans="1:9">
      <c r="A4607" s="16" t="s">
        <v>1963</v>
      </c>
      <c r="B4607" s="16">
        <v>22192311</v>
      </c>
      <c r="C4607" s="16">
        <v>11236</v>
      </c>
      <c r="D4607" s="19">
        <v>44306</v>
      </c>
      <c r="E4607" s="16" t="s">
        <v>7947</v>
      </c>
      <c r="F4607" s="16">
        <v>308307</v>
      </c>
      <c r="G4607" s="16" t="s">
        <v>7946</v>
      </c>
      <c r="H4607" s="17">
        <v>16</v>
      </c>
      <c r="I4607" s="102">
        <v>2</v>
      </c>
    </row>
    <row r="4608" spans="1:9">
      <c r="A4608" s="16" t="s">
        <v>1963</v>
      </c>
      <c r="B4608" s="16">
        <v>22192311</v>
      </c>
      <c r="C4608" s="16">
        <v>11238</v>
      </c>
      <c r="D4608" s="19">
        <v>44306</v>
      </c>
      <c r="E4608" s="16" t="s">
        <v>7947</v>
      </c>
      <c r="F4608" s="16">
        <v>308307</v>
      </c>
      <c r="G4608" s="16" t="s">
        <v>7946</v>
      </c>
      <c r="H4608" s="17">
        <v>16</v>
      </c>
      <c r="I4608" s="102">
        <v>2</v>
      </c>
    </row>
    <row r="4609" spans="1:9">
      <c r="A4609" s="16" t="s">
        <v>1963</v>
      </c>
      <c r="B4609" s="16">
        <v>22192311</v>
      </c>
      <c r="C4609" s="16">
        <v>11272</v>
      </c>
      <c r="D4609" s="19">
        <v>44308</v>
      </c>
      <c r="E4609" s="16" t="s">
        <v>7945</v>
      </c>
      <c r="F4609" s="16">
        <v>308307</v>
      </c>
      <c r="G4609" s="16" t="s">
        <v>7946</v>
      </c>
      <c r="H4609" s="17">
        <v>20</v>
      </c>
      <c r="I4609" s="102">
        <v>2</v>
      </c>
    </row>
    <row r="4610" spans="1:9">
      <c r="A4610" s="16" t="s">
        <v>1963</v>
      </c>
      <c r="B4610" s="16">
        <v>22192311</v>
      </c>
      <c r="C4610" s="16">
        <v>11258</v>
      </c>
      <c r="D4610" s="19">
        <v>44307</v>
      </c>
      <c r="E4610" s="16" t="s">
        <v>7945</v>
      </c>
      <c r="F4610" s="16">
        <v>308307</v>
      </c>
      <c r="G4610" s="16" t="s">
        <v>7946</v>
      </c>
      <c r="H4610" s="17">
        <v>10</v>
      </c>
      <c r="I4610" s="102">
        <v>2</v>
      </c>
    </row>
    <row r="4611" spans="1:9">
      <c r="A4611" s="16" t="s">
        <v>1963</v>
      </c>
      <c r="B4611" s="16">
        <v>22192311</v>
      </c>
      <c r="C4611" s="16">
        <v>11261</v>
      </c>
      <c r="D4611" s="19">
        <v>44307</v>
      </c>
      <c r="E4611" s="16" t="s">
        <v>7945</v>
      </c>
      <c r="F4611" s="16">
        <v>308307</v>
      </c>
      <c r="G4611" s="16" t="s">
        <v>7946</v>
      </c>
      <c r="H4611" s="17">
        <v>5</v>
      </c>
      <c r="I4611" s="102">
        <v>2</v>
      </c>
    </row>
    <row r="4612" spans="1:9">
      <c r="A4612" s="16" t="s">
        <v>1963</v>
      </c>
      <c r="B4612" s="16">
        <v>22192311</v>
      </c>
      <c r="C4612" s="16">
        <v>11399</v>
      </c>
      <c r="D4612" s="19">
        <v>44316</v>
      </c>
      <c r="E4612" s="16" t="s">
        <v>7945</v>
      </c>
      <c r="F4612" s="16">
        <v>308307</v>
      </c>
      <c r="G4612" s="16" t="s">
        <v>7946</v>
      </c>
      <c r="H4612" s="17">
        <v>5</v>
      </c>
      <c r="I4612" s="102">
        <v>2</v>
      </c>
    </row>
    <row r="4613" spans="1:9">
      <c r="A4613" s="16" t="s">
        <v>1963</v>
      </c>
      <c r="B4613" s="16">
        <v>22192311</v>
      </c>
      <c r="C4613" s="16">
        <v>11271</v>
      </c>
      <c r="D4613" s="19">
        <v>44308</v>
      </c>
      <c r="E4613" s="16" t="s">
        <v>7945</v>
      </c>
      <c r="F4613" s="16">
        <v>308307</v>
      </c>
      <c r="G4613" s="16" t="s">
        <v>7946</v>
      </c>
      <c r="H4613" s="17">
        <v>5</v>
      </c>
      <c r="I4613" s="102">
        <v>2</v>
      </c>
    </row>
    <row r="4614" spans="1:9">
      <c r="A4614" s="16" t="s">
        <v>1963</v>
      </c>
      <c r="B4614" s="16">
        <v>22192311</v>
      </c>
      <c r="C4614" s="16">
        <v>11327</v>
      </c>
      <c r="D4614" s="19">
        <v>44312</v>
      </c>
      <c r="E4614" s="16" t="s">
        <v>7945</v>
      </c>
      <c r="F4614" s="16">
        <v>308307</v>
      </c>
      <c r="G4614" s="16" t="s">
        <v>7946</v>
      </c>
      <c r="H4614" s="17">
        <v>5</v>
      </c>
      <c r="I4614" s="102">
        <v>2</v>
      </c>
    </row>
    <row r="4615" spans="1:9">
      <c r="A4615" s="16" t="s">
        <v>1963</v>
      </c>
      <c r="B4615" s="16">
        <v>22192311</v>
      </c>
      <c r="C4615" s="16">
        <v>11328</v>
      </c>
      <c r="D4615" s="19">
        <v>44312</v>
      </c>
      <c r="E4615" s="16" t="s">
        <v>7945</v>
      </c>
      <c r="F4615" s="16">
        <v>308307</v>
      </c>
      <c r="G4615" s="16" t="s">
        <v>7946</v>
      </c>
      <c r="H4615" s="17">
        <v>5</v>
      </c>
      <c r="I4615" s="102">
        <v>2</v>
      </c>
    </row>
    <row r="4616" spans="1:9">
      <c r="A4616" s="16" t="s">
        <v>1963</v>
      </c>
      <c r="B4616" s="16">
        <v>22192311</v>
      </c>
      <c r="C4616" s="16">
        <v>11383</v>
      </c>
      <c r="D4616" s="19">
        <v>44315</v>
      </c>
      <c r="E4616" s="16" t="s">
        <v>7945</v>
      </c>
      <c r="F4616" s="16">
        <v>308307</v>
      </c>
      <c r="G4616" s="16" t="s">
        <v>7946</v>
      </c>
      <c r="H4616" s="17">
        <v>5</v>
      </c>
      <c r="I4616" s="102">
        <v>2</v>
      </c>
    </row>
    <row r="4617" spans="1:9">
      <c r="A4617" s="16" t="s">
        <v>1963</v>
      </c>
      <c r="B4617" s="16">
        <v>22192311</v>
      </c>
      <c r="C4617" s="16">
        <v>11345</v>
      </c>
      <c r="D4617" s="19">
        <v>44313</v>
      </c>
      <c r="E4617" s="16" t="s">
        <v>7945</v>
      </c>
      <c r="F4617" s="16">
        <v>308307</v>
      </c>
      <c r="G4617" s="16" t="s">
        <v>7946</v>
      </c>
      <c r="H4617" s="17">
        <v>5</v>
      </c>
      <c r="I4617" s="102">
        <v>2</v>
      </c>
    </row>
    <row r="4618" spans="1:9">
      <c r="A4618" s="16" t="s">
        <v>1963</v>
      </c>
      <c r="B4618" s="16">
        <v>22192311</v>
      </c>
      <c r="C4618" s="16">
        <v>11368</v>
      </c>
      <c r="D4618" s="19">
        <v>44314</v>
      </c>
      <c r="E4618" s="16" t="s">
        <v>7945</v>
      </c>
      <c r="F4618" s="16">
        <v>308307</v>
      </c>
      <c r="G4618" s="16" t="s">
        <v>7946</v>
      </c>
      <c r="H4618" s="17">
        <v>5</v>
      </c>
      <c r="I4618" s="102">
        <v>2</v>
      </c>
    </row>
    <row r="4619" spans="1:9">
      <c r="A4619" s="16" t="s">
        <v>1963</v>
      </c>
      <c r="B4619" s="16">
        <v>22192311</v>
      </c>
      <c r="C4619" s="16">
        <v>11382</v>
      </c>
      <c r="D4619" s="19">
        <v>44315</v>
      </c>
      <c r="E4619" s="16" t="s">
        <v>7945</v>
      </c>
      <c r="F4619" s="16">
        <v>308307</v>
      </c>
      <c r="G4619" s="16" t="s">
        <v>7946</v>
      </c>
      <c r="H4619" s="17">
        <v>5</v>
      </c>
      <c r="I4619" s="102">
        <v>2</v>
      </c>
    </row>
    <row r="4620" spans="1:9">
      <c r="A4620" s="16" t="s">
        <v>1963</v>
      </c>
      <c r="B4620" s="16">
        <v>22192311</v>
      </c>
      <c r="C4620" s="16">
        <v>11366</v>
      </c>
      <c r="D4620" s="19">
        <v>44314</v>
      </c>
      <c r="E4620" s="16" t="s">
        <v>7945</v>
      </c>
      <c r="F4620" s="16">
        <v>308307</v>
      </c>
      <c r="G4620" s="16" t="s">
        <v>7946</v>
      </c>
      <c r="H4620" s="17">
        <v>5</v>
      </c>
      <c r="I4620" s="102">
        <v>2</v>
      </c>
    </row>
    <row r="4621" spans="1:9">
      <c r="A4621" s="16" t="s">
        <v>1963</v>
      </c>
      <c r="B4621" s="16">
        <v>22192311</v>
      </c>
      <c r="C4621" s="16">
        <v>11367</v>
      </c>
      <c r="D4621" s="19">
        <v>44314</v>
      </c>
      <c r="E4621" s="16" t="s">
        <v>7945</v>
      </c>
      <c r="F4621" s="16">
        <v>308307</v>
      </c>
      <c r="G4621" s="16" t="s">
        <v>7946</v>
      </c>
      <c r="H4621" s="17">
        <v>5</v>
      </c>
      <c r="I4621" s="102">
        <v>2</v>
      </c>
    </row>
    <row r="4622" spans="1:9">
      <c r="A4622" s="16" t="s">
        <v>1963</v>
      </c>
      <c r="B4622" s="16">
        <v>22192311</v>
      </c>
      <c r="C4622" s="16">
        <v>11344</v>
      </c>
      <c r="D4622" s="19">
        <v>44313</v>
      </c>
      <c r="E4622" s="16" t="s">
        <v>7945</v>
      </c>
      <c r="F4622" s="16">
        <v>308307</v>
      </c>
      <c r="G4622" s="16" t="s">
        <v>7946</v>
      </c>
      <c r="H4622" s="17">
        <v>5</v>
      </c>
      <c r="I4622" s="102">
        <v>2</v>
      </c>
    </row>
    <row r="4623" spans="1:9">
      <c r="A4623" s="16" t="s">
        <v>1963</v>
      </c>
      <c r="B4623" s="16">
        <v>22192311</v>
      </c>
      <c r="C4623" s="16">
        <v>11355</v>
      </c>
      <c r="D4623" s="19">
        <v>44315</v>
      </c>
      <c r="E4623" s="16" t="s">
        <v>7945</v>
      </c>
      <c r="F4623" s="16">
        <v>308307</v>
      </c>
      <c r="G4623" s="16" t="s">
        <v>7946</v>
      </c>
      <c r="H4623" s="17">
        <v>5</v>
      </c>
      <c r="I4623" s="102">
        <v>2</v>
      </c>
    </row>
    <row r="4624" spans="1:9">
      <c r="A4624" s="16" t="s">
        <v>1963</v>
      </c>
      <c r="B4624" s="16">
        <v>22192311</v>
      </c>
      <c r="C4624" s="16" t="s">
        <v>7948</v>
      </c>
      <c r="D4624" s="19">
        <v>44337</v>
      </c>
      <c r="E4624" s="16" t="s">
        <v>7949</v>
      </c>
      <c r="F4624" s="16">
        <v>14419963</v>
      </c>
      <c r="G4624" s="16" t="s">
        <v>4457</v>
      </c>
      <c r="H4624" s="17">
        <v>215.2</v>
      </c>
      <c r="I4624" s="102">
        <v>2</v>
      </c>
    </row>
    <row r="4625" spans="1:9">
      <c r="A4625" s="16" t="s">
        <v>1963</v>
      </c>
      <c r="B4625" s="16">
        <v>22192311</v>
      </c>
      <c r="C4625" s="16" t="s">
        <v>7950</v>
      </c>
      <c r="D4625" s="19">
        <v>44423</v>
      </c>
      <c r="E4625" s="16" t="s">
        <v>7951</v>
      </c>
      <c r="F4625" s="16">
        <v>41061594</v>
      </c>
      <c r="G4625" s="16" t="s">
        <v>7952</v>
      </c>
      <c r="H4625" s="17">
        <v>150</v>
      </c>
      <c r="I4625" s="102">
        <v>2</v>
      </c>
    </row>
    <row r="4626" spans="1:9">
      <c r="A4626" s="16" t="s">
        <v>1963</v>
      </c>
      <c r="B4626" s="16">
        <v>22192311</v>
      </c>
      <c r="C4626" s="16" t="s">
        <v>7953</v>
      </c>
      <c r="D4626" s="19">
        <v>44362</v>
      </c>
      <c r="E4626" s="16" t="s">
        <v>7954</v>
      </c>
      <c r="F4626" s="16">
        <v>41061594</v>
      </c>
      <c r="G4626" s="16" t="s">
        <v>7952</v>
      </c>
      <c r="H4626" s="17">
        <v>131</v>
      </c>
      <c r="I4626" s="102">
        <v>2</v>
      </c>
    </row>
    <row r="4627" spans="1:9">
      <c r="A4627" s="16" t="s">
        <v>1963</v>
      </c>
      <c r="B4627" s="16">
        <v>22192311</v>
      </c>
      <c r="C4627" s="16">
        <v>41</v>
      </c>
      <c r="D4627" s="19">
        <v>44384</v>
      </c>
      <c r="E4627" s="16" t="s">
        <v>7955</v>
      </c>
      <c r="F4627" s="16">
        <v>37529935</v>
      </c>
      <c r="G4627" s="16" t="s">
        <v>7956</v>
      </c>
      <c r="H4627" s="17">
        <v>40</v>
      </c>
      <c r="I4627" s="102">
        <v>2</v>
      </c>
    </row>
    <row r="4628" spans="1:9">
      <c r="A4628" s="16" t="s">
        <v>1963</v>
      </c>
      <c r="B4628" s="16">
        <v>22192311</v>
      </c>
      <c r="C4628" s="16" t="s">
        <v>7957</v>
      </c>
      <c r="D4628" s="19">
        <v>44362</v>
      </c>
      <c r="E4628" s="16" t="s">
        <v>7958</v>
      </c>
      <c r="F4628" s="16">
        <v>41063236</v>
      </c>
      <c r="G4628" s="16" t="s">
        <v>7959</v>
      </c>
      <c r="H4628" s="17">
        <v>114</v>
      </c>
      <c r="I4628" s="102">
        <v>2</v>
      </c>
    </row>
    <row r="4629" spans="1:9" ht="20.399999999999999">
      <c r="A4629" s="16" t="s">
        <v>1963</v>
      </c>
      <c r="B4629" s="16">
        <v>22192311</v>
      </c>
      <c r="C4629" s="16">
        <v>59</v>
      </c>
      <c r="D4629" s="19">
        <v>44391</v>
      </c>
      <c r="E4629" s="16" t="s">
        <v>7960</v>
      </c>
      <c r="F4629" s="16">
        <v>36510874</v>
      </c>
      <c r="G4629" s="16" t="s">
        <v>7961</v>
      </c>
      <c r="H4629" s="17">
        <v>64</v>
      </c>
      <c r="I4629" s="102">
        <v>2</v>
      </c>
    </row>
    <row r="4630" spans="1:9">
      <c r="A4630" s="16" t="s">
        <v>1963</v>
      </c>
      <c r="B4630" s="16">
        <v>22192311</v>
      </c>
      <c r="C4630" s="16">
        <v>12531</v>
      </c>
      <c r="D4630" s="19">
        <v>44363</v>
      </c>
      <c r="E4630" s="16" t="s">
        <v>7962</v>
      </c>
      <c r="F4630" s="16" t="s">
        <v>4996</v>
      </c>
      <c r="G4630" s="16" t="s">
        <v>7946</v>
      </c>
      <c r="H4630" s="17">
        <v>20</v>
      </c>
      <c r="I4630" s="102">
        <v>2</v>
      </c>
    </row>
    <row r="4631" spans="1:9">
      <c r="A4631" s="16" t="s">
        <v>1963</v>
      </c>
      <c r="B4631" s="16">
        <v>22192311</v>
      </c>
      <c r="C4631" s="16">
        <v>12192</v>
      </c>
      <c r="D4631" s="19">
        <v>44233</v>
      </c>
      <c r="E4631" s="16" t="s">
        <v>7963</v>
      </c>
      <c r="F4631" s="16" t="s">
        <v>4996</v>
      </c>
      <c r="G4631" s="16" t="s">
        <v>7946</v>
      </c>
      <c r="H4631" s="17">
        <v>20</v>
      </c>
      <c r="I4631" s="102">
        <v>2</v>
      </c>
    </row>
    <row r="4632" spans="1:9">
      <c r="A4632" s="16" t="s">
        <v>1963</v>
      </c>
      <c r="B4632" s="16">
        <v>22192311</v>
      </c>
      <c r="C4632" s="16">
        <v>11992</v>
      </c>
      <c r="D4632" s="19">
        <v>44341</v>
      </c>
      <c r="E4632" s="16" t="s">
        <v>7964</v>
      </c>
      <c r="F4632" s="16" t="s">
        <v>4996</v>
      </c>
      <c r="G4632" s="16" t="s">
        <v>7946</v>
      </c>
      <c r="H4632" s="17">
        <v>16</v>
      </c>
      <c r="I4632" s="102">
        <v>2</v>
      </c>
    </row>
    <row r="4633" spans="1:9">
      <c r="A4633" s="16" t="s">
        <v>1963</v>
      </c>
      <c r="B4633" s="16">
        <v>22192311</v>
      </c>
      <c r="C4633" s="16">
        <v>12510</v>
      </c>
      <c r="D4633" s="19">
        <v>44362</v>
      </c>
      <c r="E4633" s="16" t="s">
        <v>7965</v>
      </c>
      <c r="F4633" s="16" t="s">
        <v>4996</v>
      </c>
      <c r="G4633" s="16" t="s">
        <v>7946</v>
      </c>
      <c r="H4633" s="17">
        <v>20</v>
      </c>
      <c r="I4633" s="102">
        <v>2</v>
      </c>
    </row>
    <row r="4634" spans="1:9">
      <c r="A4634" s="16" t="s">
        <v>1963</v>
      </c>
      <c r="B4634" s="16">
        <v>22192311</v>
      </c>
      <c r="C4634" s="16">
        <v>12959</v>
      </c>
      <c r="D4634" s="19">
        <v>44323</v>
      </c>
      <c r="E4634" s="16" t="s">
        <v>7966</v>
      </c>
      <c r="F4634" s="16" t="s">
        <v>4996</v>
      </c>
      <c r="G4634" s="16" t="s">
        <v>7946</v>
      </c>
      <c r="H4634" s="17">
        <v>20</v>
      </c>
      <c r="I4634" s="102">
        <v>2</v>
      </c>
    </row>
    <row r="4635" spans="1:9">
      <c r="A4635" s="16" t="s">
        <v>1963</v>
      </c>
      <c r="B4635" s="16">
        <v>22192311</v>
      </c>
      <c r="C4635" s="16">
        <v>12572</v>
      </c>
      <c r="D4635" s="19">
        <v>44364</v>
      </c>
      <c r="E4635" s="16" t="s">
        <v>7967</v>
      </c>
      <c r="F4635" s="16" t="s">
        <v>4996</v>
      </c>
      <c r="G4635" s="16" t="s">
        <v>7946</v>
      </c>
      <c r="H4635" s="17">
        <v>20</v>
      </c>
      <c r="I4635" s="102">
        <v>2</v>
      </c>
    </row>
    <row r="4636" spans="1:9">
      <c r="A4636" s="16" t="s">
        <v>1963</v>
      </c>
      <c r="B4636" s="16">
        <v>22192311</v>
      </c>
      <c r="C4636" s="16">
        <v>12087</v>
      </c>
      <c r="D4636" s="19">
        <v>44344</v>
      </c>
      <c r="E4636" s="16" t="s">
        <v>7968</v>
      </c>
      <c r="F4636" s="16" t="s">
        <v>4996</v>
      </c>
      <c r="G4636" s="16" t="s">
        <v>7946</v>
      </c>
      <c r="H4636" s="17">
        <v>20</v>
      </c>
      <c r="I4636" s="102">
        <v>2</v>
      </c>
    </row>
    <row r="4637" spans="1:9">
      <c r="A4637" s="16" t="s">
        <v>1963</v>
      </c>
      <c r="B4637" s="16">
        <v>22192311</v>
      </c>
      <c r="C4637" s="16">
        <v>11859</v>
      </c>
      <c r="D4637" s="19">
        <v>44336</v>
      </c>
      <c r="E4637" s="16" t="s">
        <v>7969</v>
      </c>
      <c r="F4637" s="16" t="s">
        <v>4996</v>
      </c>
      <c r="G4637" s="16" t="s">
        <v>7946</v>
      </c>
      <c r="H4637" s="17">
        <v>32</v>
      </c>
      <c r="I4637" s="102">
        <v>2</v>
      </c>
    </row>
    <row r="4638" spans="1:9">
      <c r="A4638" s="16" t="s">
        <v>1963</v>
      </c>
      <c r="B4638" s="16">
        <v>22192311</v>
      </c>
      <c r="C4638" s="16">
        <v>11727</v>
      </c>
      <c r="D4638" s="19">
        <v>44330</v>
      </c>
      <c r="E4638" s="16" t="s">
        <v>7970</v>
      </c>
      <c r="F4638" s="16" t="s">
        <v>4996</v>
      </c>
      <c r="G4638" s="16" t="s">
        <v>7946</v>
      </c>
      <c r="H4638" s="17">
        <v>32</v>
      </c>
      <c r="I4638" s="102">
        <v>2</v>
      </c>
    </row>
    <row r="4639" spans="1:9">
      <c r="A4639" s="16" t="s">
        <v>1963</v>
      </c>
      <c r="B4639" s="16">
        <v>22192311</v>
      </c>
      <c r="C4639" s="16">
        <v>11745</v>
      </c>
      <c r="D4639" s="19">
        <v>44331</v>
      </c>
      <c r="E4639" s="16" t="s">
        <v>7971</v>
      </c>
      <c r="F4639" s="16" t="s">
        <v>4996</v>
      </c>
      <c r="G4639" s="16" t="s">
        <v>7946</v>
      </c>
      <c r="H4639" s="17">
        <v>24</v>
      </c>
      <c r="I4639" s="102">
        <v>2</v>
      </c>
    </row>
    <row r="4640" spans="1:9">
      <c r="A4640" s="16" t="s">
        <v>1963</v>
      </c>
      <c r="B4640" s="16">
        <v>22192311</v>
      </c>
      <c r="C4640" s="16">
        <v>11706</v>
      </c>
      <c r="D4640" s="19">
        <v>44332</v>
      </c>
      <c r="E4640" s="16" t="s">
        <v>7972</v>
      </c>
      <c r="F4640" s="16" t="s">
        <v>4996</v>
      </c>
      <c r="G4640" s="16" t="s">
        <v>7946</v>
      </c>
      <c r="H4640" s="17">
        <v>32</v>
      </c>
      <c r="I4640" s="102">
        <v>2</v>
      </c>
    </row>
    <row r="4641" spans="1:9">
      <c r="A4641" s="16" t="s">
        <v>1963</v>
      </c>
      <c r="B4641" s="16">
        <v>22192311</v>
      </c>
      <c r="C4641" s="16">
        <v>12477</v>
      </c>
      <c r="D4641" s="19">
        <v>44361</v>
      </c>
      <c r="E4641" s="16" t="s">
        <v>7973</v>
      </c>
      <c r="F4641" s="16" t="s">
        <v>4996</v>
      </c>
      <c r="G4641" s="16" t="s">
        <v>7946</v>
      </c>
      <c r="H4641" s="17">
        <v>20</v>
      </c>
      <c r="I4641" s="102">
        <v>2</v>
      </c>
    </row>
    <row r="4642" spans="1:9">
      <c r="A4642" s="16" t="s">
        <v>1963</v>
      </c>
      <c r="B4642" s="16">
        <v>22192311</v>
      </c>
      <c r="C4642" s="16">
        <v>12611</v>
      </c>
      <c r="D4642" s="19">
        <v>44365</v>
      </c>
      <c r="E4642" s="16" t="s">
        <v>7974</v>
      </c>
      <c r="F4642" s="16" t="s">
        <v>4996</v>
      </c>
      <c r="G4642" s="16" t="s">
        <v>7946</v>
      </c>
      <c r="H4642" s="17">
        <v>17.5</v>
      </c>
      <c r="I4642" s="102">
        <v>2</v>
      </c>
    </row>
    <row r="4643" spans="1:9">
      <c r="A4643" s="16" t="s">
        <v>1963</v>
      </c>
      <c r="B4643" s="16">
        <v>22192311</v>
      </c>
      <c r="C4643" s="16" t="s">
        <v>7975</v>
      </c>
      <c r="D4643" s="19">
        <v>44498</v>
      </c>
      <c r="E4643" s="16" t="s">
        <v>7976</v>
      </c>
      <c r="F4643" s="16">
        <v>41061594</v>
      </c>
      <c r="G4643" s="16" t="s">
        <v>7942</v>
      </c>
      <c r="H4643" s="17">
        <v>206</v>
      </c>
      <c r="I4643" s="102">
        <v>2</v>
      </c>
    </row>
    <row r="4644" spans="1:9">
      <c r="A4644" s="16" t="s">
        <v>1963</v>
      </c>
      <c r="B4644" s="16">
        <v>22192311</v>
      </c>
      <c r="C4644" s="16">
        <v>1175</v>
      </c>
      <c r="D4644" s="19">
        <v>44466</v>
      </c>
      <c r="E4644" s="16" t="s">
        <v>7977</v>
      </c>
      <c r="F4644" s="16" t="s">
        <v>4996</v>
      </c>
      <c r="G4644" s="16" t="s">
        <v>7946</v>
      </c>
      <c r="H4644" s="17">
        <v>32</v>
      </c>
      <c r="I4644" s="102">
        <v>2</v>
      </c>
    </row>
    <row r="4645" spans="1:9">
      <c r="A4645" s="16" t="s">
        <v>1963</v>
      </c>
      <c r="B4645" s="16">
        <v>22192311</v>
      </c>
      <c r="C4645" s="16">
        <v>1011</v>
      </c>
      <c r="D4645" s="19">
        <v>44459</v>
      </c>
      <c r="E4645" s="16" t="s">
        <v>7978</v>
      </c>
      <c r="F4645" s="16" t="s">
        <v>4996</v>
      </c>
      <c r="G4645" s="16" t="s">
        <v>7946</v>
      </c>
      <c r="H4645" s="17">
        <v>20</v>
      </c>
      <c r="I4645" s="102">
        <v>2</v>
      </c>
    </row>
    <row r="4646" spans="1:9">
      <c r="A4646" s="16" t="s">
        <v>1963</v>
      </c>
      <c r="B4646" s="16">
        <v>22192311</v>
      </c>
      <c r="C4646" s="16">
        <v>588</v>
      </c>
      <c r="D4646" s="19">
        <v>44439</v>
      </c>
      <c r="E4646" s="16" t="s">
        <v>7979</v>
      </c>
      <c r="F4646" s="16" t="s">
        <v>4996</v>
      </c>
      <c r="G4646" s="16" t="s">
        <v>7946</v>
      </c>
      <c r="H4646" s="17">
        <v>36</v>
      </c>
      <c r="I4646" s="102">
        <v>2</v>
      </c>
    </row>
    <row r="4647" spans="1:9">
      <c r="A4647" s="16" t="s">
        <v>1963</v>
      </c>
      <c r="B4647" s="16">
        <v>22192311</v>
      </c>
      <c r="C4647" s="16">
        <v>523</v>
      </c>
      <c r="D4647" s="19">
        <v>44435</v>
      </c>
      <c r="E4647" s="16" t="s">
        <v>7980</v>
      </c>
      <c r="F4647" s="16" t="s">
        <v>4996</v>
      </c>
      <c r="G4647" s="16" t="s">
        <v>7946</v>
      </c>
      <c r="H4647" s="17">
        <v>24</v>
      </c>
      <c r="I4647" s="102">
        <v>2</v>
      </c>
    </row>
    <row r="4648" spans="1:9">
      <c r="A4648" s="16" t="s">
        <v>1963</v>
      </c>
      <c r="B4648" s="16">
        <v>22192311</v>
      </c>
      <c r="C4648" s="16">
        <v>1169</v>
      </c>
      <c r="D4648" s="19">
        <v>44466</v>
      </c>
      <c r="E4648" s="16" t="s">
        <v>7977</v>
      </c>
      <c r="F4648" s="16" t="s">
        <v>4996</v>
      </c>
      <c r="G4648" s="16" t="s">
        <v>7946</v>
      </c>
      <c r="H4648" s="17">
        <v>16</v>
      </c>
      <c r="I4648" s="102">
        <v>2</v>
      </c>
    </row>
    <row r="4649" spans="1:9">
      <c r="A4649" s="16" t="s">
        <v>1963</v>
      </c>
      <c r="B4649" s="16">
        <v>22192311</v>
      </c>
      <c r="C4649" s="16">
        <v>1246</v>
      </c>
      <c r="D4649" s="19">
        <v>44468</v>
      </c>
      <c r="E4649" s="16" t="s">
        <v>7981</v>
      </c>
      <c r="F4649" s="16" t="s">
        <v>4996</v>
      </c>
      <c r="G4649" s="16" t="s">
        <v>7946</v>
      </c>
      <c r="H4649" s="17">
        <v>16</v>
      </c>
      <c r="I4649" s="102">
        <v>2</v>
      </c>
    </row>
    <row r="4650" spans="1:9">
      <c r="A4650" s="16" t="s">
        <v>1963</v>
      </c>
      <c r="B4650" s="16">
        <v>22192311</v>
      </c>
      <c r="C4650" s="16">
        <v>1124</v>
      </c>
      <c r="D4650" s="19">
        <v>44463</v>
      </c>
      <c r="E4650" s="16" t="s">
        <v>7982</v>
      </c>
      <c r="F4650" s="16" t="s">
        <v>4996</v>
      </c>
      <c r="G4650" s="16" t="s">
        <v>7946</v>
      </c>
      <c r="H4650" s="17">
        <v>16</v>
      </c>
      <c r="I4650" s="102">
        <v>2</v>
      </c>
    </row>
    <row r="4651" spans="1:9">
      <c r="A4651" s="16" t="s">
        <v>1963</v>
      </c>
      <c r="B4651" s="16">
        <v>22192311</v>
      </c>
      <c r="C4651" s="16">
        <v>1112</v>
      </c>
      <c r="D4651" s="19">
        <v>44463</v>
      </c>
      <c r="E4651" s="16" t="s">
        <v>7982</v>
      </c>
      <c r="F4651" s="16" t="s">
        <v>4996</v>
      </c>
      <c r="G4651" s="16" t="s">
        <v>7946</v>
      </c>
      <c r="H4651" s="17">
        <v>16</v>
      </c>
      <c r="I4651" s="102">
        <v>2</v>
      </c>
    </row>
    <row r="4652" spans="1:9">
      <c r="A4652" s="16" t="s">
        <v>1963</v>
      </c>
      <c r="B4652" s="16">
        <v>22192311</v>
      </c>
      <c r="C4652" s="16">
        <v>500</v>
      </c>
      <c r="D4652" s="19">
        <v>44434</v>
      </c>
      <c r="E4652" s="16" t="s">
        <v>7983</v>
      </c>
      <c r="F4652" s="16" t="s">
        <v>4996</v>
      </c>
      <c r="G4652" s="16" t="s">
        <v>7946</v>
      </c>
      <c r="H4652" s="17">
        <v>17.5</v>
      </c>
      <c r="I4652" s="102">
        <v>2</v>
      </c>
    </row>
    <row r="4653" spans="1:9">
      <c r="A4653" s="16" t="s">
        <v>1963</v>
      </c>
      <c r="B4653" s="16">
        <v>22192311</v>
      </c>
      <c r="C4653" s="16">
        <v>713</v>
      </c>
      <c r="D4653" s="19">
        <v>44445</v>
      </c>
      <c r="E4653" s="16" t="s">
        <v>7984</v>
      </c>
      <c r="F4653" s="16" t="s">
        <v>4996</v>
      </c>
      <c r="G4653" s="16" t="s">
        <v>7946</v>
      </c>
      <c r="H4653" s="17">
        <v>15</v>
      </c>
      <c r="I4653" s="102">
        <v>2</v>
      </c>
    </row>
    <row r="4654" spans="1:9">
      <c r="A4654" s="16" t="s">
        <v>1963</v>
      </c>
      <c r="B4654" s="16">
        <v>22192311</v>
      </c>
      <c r="C4654" s="16">
        <v>1066</v>
      </c>
      <c r="D4654" s="19">
        <v>44461</v>
      </c>
      <c r="E4654" s="16" t="s">
        <v>7985</v>
      </c>
      <c r="F4654" s="16" t="s">
        <v>4996</v>
      </c>
      <c r="G4654" s="16" t="s">
        <v>7946</v>
      </c>
      <c r="H4654" s="17">
        <v>20</v>
      </c>
      <c r="I4654" s="102">
        <v>2</v>
      </c>
    </row>
    <row r="4655" spans="1:9">
      <c r="A4655" s="16" t="s">
        <v>1963</v>
      </c>
      <c r="B4655" s="16">
        <v>22192311</v>
      </c>
      <c r="C4655" s="16">
        <v>826</v>
      </c>
      <c r="D4655" s="19">
        <v>44449</v>
      </c>
      <c r="E4655" s="16" t="s">
        <v>7986</v>
      </c>
      <c r="F4655" s="16" t="s">
        <v>4996</v>
      </c>
      <c r="G4655" s="16" t="s">
        <v>7946</v>
      </c>
      <c r="H4655" s="17">
        <v>10</v>
      </c>
      <c r="I4655" s="102">
        <v>2</v>
      </c>
    </row>
    <row r="4656" spans="1:9">
      <c r="A4656" s="16" t="s">
        <v>1963</v>
      </c>
      <c r="B4656" s="16">
        <v>22192311</v>
      </c>
      <c r="C4656" s="16">
        <v>769</v>
      </c>
      <c r="D4656" s="19">
        <v>44447</v>
      </c>
      <c r="E4656" s="16" t="s">
        <v>7987</v>
      </c>
      <c r="F4656" s="16" t="s">
        <v>4996</v>
      </c>
      <c r="G4656" s="16" t="s">
        <v>7946</v>
      </c>
      <c r="H4656" s="17">
        <v>10</v>
      </c>
      <c r="I4656" s="102">
        <v>2</v>
      </c>
    </row>
    <row r="4657" spans="1:9">
      <c r="A4657" s="16" t="s">
        <v>1963</v>
      </c>
      <c r="B4657" s="16">
        <v>22192311</v>
      </c>
      <c r="C4657" s="16">
        <v>616</v>
      </c>
      <c r="D4657" s="19">
        <v>44440</v>
      </c>
      <c r="E4657" s="16" t="s">
        <v>7988</v>
      </c>
      <c r="F4657" s="16" t="s">
        <v>4996</v>
      </c>
      <c r="G4657" s="16" t="s">
        <v>7946</v>
      </c>
      <c r="H4657" s="17">
        <v>10</v>
      </c>
      <c r="I4657" s="102">
        <v>2</v>
      </c>
    </row>
    <row r="4658" spans="1:9">
      <c r="A4658" s="16" t="s">
        <v>1963</v>
      </c>
      <c r="B4658" s="16">
        <v>22192311</v>
      </c>
      <c r="C4658" s="16">
        <v>712</v>
      </c>
      <c r="D4658" s="19">
        <v>44445</v>
      </c>
      <c r="E4658" s="16" t="s">
        <v>7984</v>
      </c>
      <c r="F4658" s="16" t="s">
        <v>4996</v>
      </c>
      <c r="G4658" s="16" t="s">
        <v>7946</v>
      </c>
      <c r="H4658" s="17">
        <v>5</v>
      </c>
      <c r="I4658" s="102">
        <v>2</v>
      </c>
    </row>
    <row r="4659" spans="1:9">
      <c r="A4659" s="16" t="s">
        <v>1963</v>
      </c>
      <c r="B4659" s="16">
        <v>22192311</v>
      </c>
      <c r="C4659" s="16">
        <v>664</v>
      </c>
      <c r="D4659" s="19">
        <v>44442</v>
      </c>
      <c r="E4659" s="16" t="s">
        <v>7989</v>
      </c>
      <c r="F4659" s="16" t="s">
        <v>4996</v>
      </c>
      <c r="G4659" s="16" t="s">
        <v>7946</v>
      </c>
      <c r="H4659" s="17">
        <v>5</v>
      </c>
      <c r="I4659" s="102">
        <v>2</v>
      </c>
    </row>
    <row r="4660" spans="1:9">
      <c r="A4660" s="16" t="s">
        <v>1963</v>
      </c>
      <c r="B4660" s="16">
        <v>22192311</v>
      </c>
      <c r="C4660" s="16">
        <v>663</v>
      </c>
      <c r="D4660" s="19">
        <v>44442</v>
      </c>
      <c r="E4660" s="16" t="s">
        <v>7989</v>
      </c>
      <c r="F4660" s="16" t="s">
        <v>4996</v>
      </c>
      <c r="G4660" s="16" t="s">
        <v>7946</v>
      </c>
      <c r="H4660" s="17">
        <v>5</v>
      </c>
      <c r="I4660" s="102">
        <v>2</v>
      </c>
    </row>
    <row r="4661" spans="1:9">
      <c r="A4661" s="16" t="s">
        <v>1963</v>
      </c>
      <c r="B4661" s="16">
        <v>22192311</v>
      </c>
      <c r="C4661" s="16">
        <v>1174</v>
      </c>
      <c r="D4661" s="19">
        <v>44466</v>
      </c>
      <c r="E4661" s="16" t="s">
        <v>7990</v>
      </c>
      <c r="F4661" s="16" t="s">
        <v>4996</v>
      </c>
      <c r="G4661" s="16" t="s">
        <v>7946</v>
      </c>
      <c r="H4661" s="17">
        <v>8</v>
      </c>
      <c r="I4661" s="102">
        <v>2</v>
      </c>
    </row>
    <row r="4662" spans="1:9">
      <c r="A4662" s="16" t="s">
        <v>1963</v>
      </c>
      <c r="B4662" s="16">
        <v>22192311</v>
      </c>
      <c r="C4662" s="16">
        <v>483</v>
      </c>
      <c r="D4662" s="19">
        <v>44433</v>
      </c>
      <c r="E4662" s="16" t="s">
        <v>7991</v>
      </c>
      <c r="F4662" s="16" t="s">
        <v>4996</v>
      </c>
      <c r="G4662" s="16" t="s">
        <v>7946</v>
      </c>
      <c r="H4662" s="17">
        <f>15-5.15</f>
        <v>9.85</v>
      </c>
      <c r="I4662" s="102">
        <v>2</v>
      </c>
    </row>
    <row r="4663" spans="1:9">
      <c r="A4663" s="16" t="s">
        <v>1963</v>
      </c>
      <c r="B4663" s="16">
        <v>22192312</v>
      </c>
      <c r="C4663" s="16">
        <v>20200012</v>
      </c>
      <c r="D4663" s="19">
        <v>44228</v>
      </c>
      <c r="E4663" s="16" t="s">
        <v>1930</v>
      </c>
      <c r="F4663" s="16">
        <v>50060091</v>
      </c>
      <c r="G4663" s="16" t="s">
        <v>7992</v>
      </c>
      <c r="H4663" s="17">
        <v>600</v>
      </c>
      <c r="I4663" s="102">
        <v>2</v>
      </c>
    </row>
    <row r="4664" spans="1:9">
      <c r="A4664" s="16" t="s">
        <v>1963</v>
      </c>
      <c r="B4664" s="16">
        <v>22192312</v>
      </c>
      <c r="C4664" s="16">
        <v>2021001</v>
      </c>
      <c r="D4664" s="19">
        <v>44358</v>
      </c>
      <c r="E4664" s="16" t="s">
        <v>5540</v>
      </c>
      <c r="F4664" s="16">
        <v>32074549</v>
      </c>
      <c r="G4664" s="16" t="s">
        <v>1931</v>
      </c>
      <c r="H4664" s="17">
        <v>400</v>
      </c>
      <c r="I4664" s="102">
        <v>2</v>
      </c>
    </row>
    <row r="4665" spans="1:9">
      <c r="A4665" s="16" t="s">
        <v>1963</v>
      </c>
      <c r="B4665" s="16">
        <v>22192312</v>
      </c>
      <c r="C4665" s="16">
        <v>2021002</v>
      </c>
      <c r="D4665" s="19">
        <v>44404</v>
      </c>
      <c r="E4665" s="16" t="s">
        <v>5541</v>
      </c>
      <c r="F4665" s="16">
        <v>32074549</v>
      </c>
      <c r="G4665" s="16" t="s">
        <v>1931</v>
      </c>
      <c r="H4665" s="17">
        <v>500</v>
      </c>
      <c r="I4665" s="102">
        <v>2</v>
      </c>
    </row>
    <row r="4666" spans="1:9">
      <c r="A4666" s="16" t="s">
        <v>1963</v>
      </c>
      <c r="B4666" s="16">
        <v>22192312</v>
      </c>
      <c r="C4666" s="16">
        <v>2021003</v>
      </c>
      <c r="D4666" s="19">
        <v>44419</v>
      </c>
      <c r="E4666" s="16" t="s">
        <v>5542</v>
      </c>
      <c r="F4666" s="16">
        <v>32074549</v>
      </c>
      <c r="G4666" s="16" t="s">
        <v>1931</v>
      </c>
      <c r="H4666" s="17">
        <v>500</v>
      </c>
      <c r="I4666" s="102">
        <v>2</v>
      </c>
    </row>
    <row r="4667" spans="1:9">
      <c r="A4667" s="16" t="s">
        <v>1963</v>
      </c>
      <c r="B4667" s="16">
        <v>22192313</v>
      </c>
      <c r="C4667" s="16">
        <v>20200012</v>
      </c>
      <c r="D4667" s="19">
        <v>44228</v>
      </c>
      <c r="E4667" s="16" t="s">
        <v>7993</v>
      </c>
      <c r="F4667" s="16">
        <v>30797047</v>
      </c>
      <c r="G4667" s="16" t="s">
        <v>7994</v>
      </c>
      <c r="H4667" s="17">
        <f>500-200</f>
        <v>300</v>
      </c>
      <c r="I4667" s="102">
        <v>2</v>
      </c>
    </row>
    <row r="4668" spans="1:9">
      <c r="A4668" s="16" t="s">
        <v>1963</v>
      </c>
      <c r="B4668" s="16">
        <v>22192313</v>
      </c>
      <c r="C4668" s="16">
        <v>2021001</v>
      </c>
      <c r="D4668" s="19">
        <v>44294</v>
      </c>
      <c r="E4668" s="16" t="s">
        <v>7995</v>
      </c>
      <c r="F4668" s="16">
        <v>52604314</v>
      </c>
      <c r="G4668" s="16" t="s">
        <v>7996</v>
      </c>
      <c r="H4668" s="17">
        <v>90</v>
      </c>
      <c r="I4668" s="102">
        <v>2</v>
      </c>
    </row>
    <row r="4669" spans="1:9">
      <c r="A4669" s="16" t="s">
        <v>1963</v>
      </c>
      <c r="B4669" s="16">
        <v>22192313</v>
      </c>
      <c r="C4669" s="16">
        <v>2021003</v>
      </c>
      <c r="D4669" s="19">
        <v>44294</v>
      </c>
      <c r="E4669" s="16" t="s">
        <v>7995</v>
      </c>
      <c r="F4669" s="16">
        <v>52604314</v>
      </c>
      <c r="G4669" s="16" t="s">
        <v>7996</v>
      </c>
      <c r="H4669" s="17">
        <v>60</v>
      </c>
      <c r="I4669" s="102">
        <v>2</v>
      </c>
    </row>
    <row r="4670" spans="1:9">
      <c r="A4670" s="16" t="s">
        <v>1963</v>
      </c>
      <c r="B4670" s="16">
        <v>22192313</v>
      </c>
      <c r="C4670" s="16">
        <v>1100241969</v>
      </c>
      <c r="D4670" s="19">
        <v>44292</v>
      </c>
      <c r="E4670" s="16" t="s">
        <v>4795</v>
      </c>
      <c r="F4670" s="16">
        <v>983228753</v>
      </c>
      <c r="G4670" s="16" t="s">
        <v>4058</v>
      </c>
      <c r="H4670" s="17">
        <v>119.95</v>
      </c>
      <c r="I4670" s="102">
        <v>2</v>
      </c>
    </row>
    <row r="4671" spans="1:9">
      <c r="A4671" s="16" t="s">
        <v>1963</v>
      </c>
      <c r="B4671" s="16">
        <v>22192313</v>
      </c>
      <c r="C4671" s="16">
        <v>2021005</v>
      </c>
      <c r="D4671" s="19">
        <v>44358</v>
      </c>
      <c r="E4671" s="16" t="s">
        <v>7995</v>
      </c>
      <c r="F4671" s="16">
        <v>52604314</v>
      </c>
      <c r="G4671" s="16" t="s">
        <v>7996</v>
      </c>
      <c r="H4671" s="17">
        <v>140</v>
      </c>
      <c r="I4671" s="102">
        <v>2</v>
      </c>
    </row>
    <row r="4672" spans="1:9">
      <c r="A4672" s="16" t="s">
        <v>1963</v>
      </c>
      <c r="B4672" s="16">
        <v>22192313</v>
      </c>
      <c r="C4672" s="16" t="s">
        <v>7997</v>
      </c>
      <c r="D4672" s="19">
        <v>44330</v>
      </c>
      <c r="E4672" s="16" t="s">
        <v>7998</v>
      </c>
      <c r="F4672" s="16">
        <v>30998891</v>
      </c>
      <c r="G4672" s="16" t="s">
        <v>3311</v>
      </c>
      <c r="H4672" s="17">
        <v>10</v>
      </c>
      <c r="I4672" s="102">
        <v>2</v>
      </c>
    </row>
    <row r="4673" spans="1:9">
      <c r="A4673" s="16" t="s">
        <v>1963</v>
      </c>
      <c r="B4673" s="16">
        <v>22192313</v>
      </c>
      <c r="C4673" s="16" t="s">
        <v>7999</v>
      </c>
      <c r="D4673" s="19">
        <v>44327</v>
      </c>
      <c r="E4673" s="16" t="s">
        <v>8000</v>
      </c>
      <c r="F4673" s="16">
        <v>75289555</v>
      </c>
      <c r="G4673" s="16" t="s">
        <v>8001</v>
      </c>
      <c r="H4673" s="17">
        <v>55</v>
      </c>
      <c r="I4673" s="102">
        <v>2</v>
      </c>
    </row>
    <row r="4674" spans="1:9">
      <c r="A4674" s="16" t="s">
        <v>1963</v>
      </c>
      <c r="B4674" s="16">
        <v>22192313</v>
      </c>
      <c r="C4674" s="16" t="s">
        <v>8002</v>
      </c>
      <c r="D4674" s="19">
        <v>44326</v>
      </c>
      <c r="E4674" s="16" t="s">
        <v>8003</v>
      </c>
      <c r="F4674" s="16">
        <v>75289555</v>
      </c>
      <c r="G4674" s="16" t="s">
        <v>8001</v>
      </c>
      <c r="H4674" s="17">
        <v>130</v>
      </c>
      <c r="I4674" s="102">
        <v>2</v>
      </c>
    </row>
    <row r="4675" spans="1:9" ht="20.399999999999999">
      <c r="A4675" s="16" t="s">
        <v>1963</v>
      </c>
      <c r="B4675" s="16">
        <v>22192313</v>
      </c>
      <c r="C4675" s="16" t="s">
        <v>8004</v>
      </c>
      <c r="D4675" s="19">
        <v>44327</v>
      </c>
      <c r="E4675" s="16" t="s">
        <v>8005</v>
      </c>
      <c r="F4675" s="16">
        <v>12709590</v>
      </c>
      <c r="G4675" s="16" t="s">
        <v>8006</v>
      </c>
      <c r="H4675" s="17">
        <v>4</v>
      </c>
      <c r="I4675" s="102">
        <v>2</v>
      </c>
    </row>
    <row r="4676" spans="1:9" ht="20.399999999999999">
      <c r="A4676" s="16" t="s">
        <v>1963</v>
      </c>
      <c r="B4676" s="16">
        <v>22192313</v>
      </c>
      <c r="C4676" s="16" t="s">
        <v>8007</v>
      </c>
      <c r="D4676" s="19">
        <v>44327</v>
      </c>
      <c r="E4676" s="16" t="s">
        <v>8005</v>
      </c>
      <c r="F4676" s="16">
        <v>12709590</v>
      </c>
      <c r="G4676" s="16" t="s">
        <v>8006</v>
      </c>
      <c r="H4676" s="17">
        <v>3</v>
      </c>
      <c r="I4676" s="102">
        <v>2</v>
      </c>
    </row>
    <row r="4677" spans="1:9">
      <c r="A4677" s="16" t="s">
        <v>1963</v>
      </c>
      <c r="B4677" s="16">
        <v>22192313</v>
      </c>
      <c r="C4677" s="16" t="s">
        <v>8008</v>
      </c>
      <c r="D4677" s="19">
        <v>44327</v>
      </c>
      <c r="E4677" s="16" t="s">
        <v>8009</v>
      </c>
      <c r="F4677" s="16">
        <v>49239279</v>
      </c>
      <c r="G4677" s="16" t="s">
        <v>8010</v>
      </c>
      <c r="H4677" s="17"/>
      <c r="I4677" s="102">
        <v>2</v>
      </c>
    </row>
    <row r="4678" spans="1:9">
      <c r="A4678" s="16" t="s">
        <v>1963</v>
      </c>
      <c r="B4678" s="16">
        <v>22192313</v>
      </c>
      <c r="C4678" s="16" t="s">
        <v>8011</v>
      </c>
      <c r="D4678" s="19">
        <v>44326</v>
      </c>
      <c r="E4678" s="16" t="s">
        <v>8009</v>
      </c>
      <c r="F4678" s="16">
        <v>49239279</v>
      </c>
      <c r="G4678" s="16" t="s">
        <v>8010</v>
      </c>
      <c r="H4678" s="17"/>
      <c r="I4678" s="102">
        <v>2</v>
      </c>
    </row>
    <row r="4679" spans="1:9">
      <c r="A4679" s="16" t="s">
        <v>1963</v>
      </c>
      <c r="B4679" s="16">
        <v>22192313</v>
      </c>
      <c r="C4679" s="16">
        <v>1277</v>
      </c>
      <c r="D4679" s="19">
        <v>44325</v>
      </c>
      <c r="E4679" s="16" t="s">
        <v>8005</v>
      </c>
      <c r="F4679" s="16">
        <v>73117676</v>
      </c>
      <c r="G4679" s="16" t="s">
        <v>7507</v>
      </c>
      <c r="H4679" s="17">
        <v>45</v>
      </c>
      <c r="I4679" s="102">
        <v>2</v>
      </c>
    </row>
    <row r="4680" spans="1:9">
      <c r="A4680" s="16" t="s">
        <v>1963</v>
      </c>
      <c r="B4680" s="16">
        <v>22192313</v>
      </c>
      <c r="C4680" s="16" t="s">
        <v>8012</v>
      </c>
      <c r="D4680" s="19">
        <v>44325</v>
      </c>
      <c r="E4680" s="16" t="s">
        <v>8013</v>
      </c>
      <c r="F4680" s="16">
        <v>0</v>
      </c>
      <c r="G4680" s="16" t="s">
        <v>8014</v>
      </c>
      <c r="H4680" s="17"/>
      <c r="I4680" s="102">
        <v>2</v>
      </c>
    </row>
    <row r="4681" spans="1:9">
      <c r="A4681" s="16" t="s">
        <v>1963</v>
      </c>
      <c r="B4681" s="16">
        <v>22192313</v>
      </c>
      <c r="C4681" s="16">
        <v>100290789</v>
      </c>
      <c r="D4681" s="19">
        <v>44337</v>
      </c>
      <c r="E4681" s="16" t="s">
        <v>7248</v>
      </c>
      <c r="F4681" s="16">
        <v>44156979</v>
      </c>
      <c r="G4681" s="16" t="s">
        <v>7944</v>
      </c>
      <c r="H4681" s="17">
        <v>3.95</v>
      </c>
      <c r="I4681" s="102">
        <v>2</v>
      </c>
    </row>
    <row r="4682" spans="1:9">
      <c r="A4682" s="16" t="s">
        <v>1963</v>
      </c>
      <c r="B4682" s="16">
        <v>22192313</v>
      </c>
      <c r="C4682" s="16"/>
      <c r="D4682" s="19"/>
      <c r="E4682" s="16"/>
      <c r="F4682" s="16"/>
      <c r="G4682" s="16"/>
      <c r="H4682" s="17"/>
      <c r="I4682" s="102">
        <v>2</v>
      </c>
    </row>
    <row r="4683" spans="1:9">
      <c r="A4683" s="16" t="s">
        <v>1963</v>
      </c>
      <c r="B4683" s="16">
        <v>22192313</v>
      </c>
      <c r="C4683" s="16"/>
      <c r="D4683" s="19"/>
      <c r="E4683" s="16"/>
      <c r="F4683" s="16"/>
      <c r="G4683" s="16"/>
      <c r="H4683" s="17"/>
      <c r="I4683" s="102">
        <v>2</v>
      </c>
    </row>
    <row r="4684" spans="1:9">
      <c r="A4684" s="16" t="s">
        <v>1963</v>
      </c>
      <c r="B4684" s="16">
        <v>22192313</v>
      </c>
      <c r="C4684" s="16">
        <v>593599</v>
      </c>
      <c r="D4684" s="19">
        <v>44349</v>
      </c>
      <c r="E4684" s="16" t="s">
        <v>8015</v>
      </c>
      <c r="F4684" s="16">
        <v>45627762</v>
      </c>
      <c r="G4684" s="16" t="s">
        <v>8016</v>
      </c>
      <c r="H4684" s="17">
        <v>72</v>
      </c>
      <c r="I4684" s="102">
        <v>2</v>
      </c>
    </row>
    <row r="4685" spans="1:9">
      <c r="A4685" s="16" t="s">
        <v>1963</v>
      </c>
      <c r="B4685" s="16">
        <v>22192313</v>
      </c>
      <c r="C4685" s="16">
        <v>1</v>
      </c>
      <c r="D4685" s="19">
        <v>44348</v>
      </c>
      <c r="E4685" s="16" t="s">
        <v>8017</v>
      </c>
      <c r="F4685" s="16">
        <v>31621660</v>
      </c>
      <c r="G4685" s="16" t="s">
        <v>8018</v>
      </c>
      <c r="H4685" s="17">
        <v>118</v>
      </c>
      <c r="I4685" s="102">
        <v>2</v>
      </c>
    </row>
    <row r="4686" spans="1:9">
      <c r="A4686" s="16" t="s">
        <v>1963</v>
      </c>
      <c r="B4686" s="16">
        <v>22192313</v>
      </c>
      <c r="C4686" s="16">
        <v>730</v>
      </c>
      <c r="D4686" s="19">
        <v>44364</v>
      </c>
      <c r="E4686" s="16" t="s">
        <v>8009</v>
      </c>
      <c r="F4686" s="16">
        <v>31734910</v>
      </c>
      <c r="G4686" s="16" t="s">
        <v>6294</v>
      </c>
      <c r="H4686" s="17"/>
      <c r="I4686" s="102">
        <v>2</v>
      </c>
    </row>
    <row r="4687" spans="1:9">
      <c r="A4687" s="16" t="s">
        <v>1963</v>
      </c>
      <c r="B4687" s="16">
        <v>22192313</v>
      </c>
      <c r="C4687" s="16">
        <v>4</v>
      </c>
      <c r="D4687" s="19">
        <v>44349</v>
      </c>
      <c r="E4687" s="16" t="s">
        <v>8017</v>
      </c>
      <c r="F4687" s="16">
        <v>31621660</v>
      </c>
      <c r="G4687" s="16" t="s">
        <v>8018</v>
      </c>
      <c r="H4687" s="17">
        <v>59</v>
      </c>
      <c r="I4687" s="102">
        <v>2</v>
      </c>
    </row>
    <row r="4688" spans="1:9">
      <c r="A4688" s="16" t="s">
        <v>1963</v>
      </c>
      <c r="B4688" s="16">
        <v>22192313</v>
      </c>
      <c r="C4688" s="16">
        <v>0</v>
      </c>
      <c r="D4688" s="19">
        <v>44361</v>
      </c>
      <c r="E4688" s="16" t="s">
        <v>6882</v>
      </c>
      <c r="F4688" s="16">
        <v>42027977</v>
      </c>
      <c r="G4688" s="16" t="s">
        <v>2171</v>
      </c>
      <c r="H4688" s="17">
        <v>25</v>
      </c>
      <c r="I4688" s="102">
        <v>2</v>
      </c>
    </row>
    <row r="4689" spans="1:9">
      <c r="A4689" s="16" t="s">
        <v>1963</v>
      </c>
      <c r="B4689" s="16">
        <v>22192313</v>
      </c>
      <c r="C4689" s="16">
        <v>8755</v>
      </c>
      <c r="D4689" s="19">
        <v>44365</v>
      </c>
      <c r="E4689" s="16" t="s">
        <v>8019</v>
      </c>
      <c r="F4689" s="16">
        <v>36338826</v>
      </c>
      <c r="G4689" s="16" t="s">
        <v>8020</v>
      </c>
      <c r="H4689" s="17">
        <v>68</v>
      </c>
      <c r="I4689" s="102">
        <v>2</v>
      </c>
    </row>
    <row r="4690" spans="1:9">
      <c r="A4690" s="16" t="s">
        <v>1963</v>
      </c>
      <c r="B4690" s="16">
        <v>22192313</v>
      </c>
      <c r="C4690" s="16">
        <v>8737</v>
      </c>
      <c r="D4690" s="19">
        <v>44363</v>
      </c>
      <c r="E4690" s="16" t="s">
        <v>8021</v>
      </c>
      <c r="F4690" s="16">
        <v>36338826</v>
      </c>
      <c r="G4690" s="16" t="s">
        <v>8020</v>
      </c>
      <c r="H4690" s="17">
        <v>65.7</v>
      </c>
      <c r="I4690" s="102">
        <v>2</v>
      </c>
    </row>
    <row r="4691" spans="1:9">
      <c r="A4691" s="16" t="s">
        <v>1963</v>
      </c>
      <c r="B4691" s="16">
        <v>22192313</v>
      </c>
      <c r="C4691" s="16">
        <v>14</v>
      </c>
      <c r="D4691" s="19">
        <v>44361</v>
      </c>
      <c r="E4691" s="16" t="s">
        <v>8022</v>
      </c>
      <c r="F4691" s="16">
        <v>46928057</v>
      </c>
      <c r="G4691" s="16" t="s">
        <v>8023</v>
      </c>
      <c r="H4691" s="17">
        <v>81.900000000000006</v>
      </c>
      <c r="I4691" s="102">
        <v>2</v>
      </c>
    </row>
    <row r="4692" spans="1:9">
      <c r="A4692" s="16" t="s">
        <v>1963</v>
      </c>
      <c r="B4692" s="16">
        <v>22192313</v>
      </c>
      <c r="C4692" s="16">
        <v>8743</v>
      </c>
      <c r="D4692" s="19">
        <v>44364</v>
      </c>
      <c r="E4692" s="16" t="s">
        <v>8024</v>
      </c>
      <c r="F4692" s="16">
        <v>36338826</v>
      </c>
      <c r="G4692" s="16" t="s">
        <v>8020</v>
      </c>
      <c r="H4692" s="17">
        <v>68</v>
      </c>
      <c r="I4692" s="102">
        <v>2</v>
      </c>
    </row>
    <row r="4693" spans="1:9">
      <c r="A4693" s="16" t="s">
        <v>1963</v>
      </c>
      <c r="B4693" s="16">
        <v>22192313</v>
      </c>
      <c r="C4693" s="16" t="s">
        <v>8025</v>
      </c>
      <c r="D4693" s="19">
        <v>44418</v>
      </c>
      <c r="E4693" s="16" t="s">
        <v>8026</v>
      </c>
      <c r="F4693" s="16">
        <v>46968806</v>
      </c>
      <c r="G4693" s="16" t="s">
        <v>8027</v>
      </c>
      <c r="H4693" s="17">
        <v>81.91</v>
      </c>
      <c r="I4693" s="102">
        <v>2</v>
      </c>
    </row>
    <row r="4694" spans="1:9">
      <c r="A4694" s="16" t="s">
        <v>1963</v>
      </c>
      <c r="B4694" s="16">
        <v>22192313</v>
      </c>
      <c r="C4694" s="16">
        <v>2021080015</v>
      </c>
      <c r="D4694" s="19">
        <v>44412</v>
      </c>
      <c r="E4694" s="16" t="s">
        <v>8028</v>
      </c>
      <c r="F4694" s="16">
        <v>47621028</v>
      </c>
      <c r="G4694" s="16" t="s">
        <v>8029</v>
      </c>
      <c r="H4694" s="17">
        <v>146</v>
      </c>
      <c r="I4694" s="102">
        <v>2</v>
      </c>
    </row>
    <row r="4695" spans="1:9">
      <c r="A4695" s="16" t="s">
        <v>1963</v>
      </c>
      <c r="B4695" s="16">
        <v>22192313</v>
      </c>
      <c r="C4695" s="16"/>
      <c r="D4695" s="19"/>
      <c r="E4695" s="16"/>
      <c r="F4695" s="16"/>
      <c r="G4695" s="16"/>
      <c r="H4695" s="17"/>
      <c r="I4695" s="102">
        <v>2</v>
      </c>
    </row>
    <row r="4696" spans="1:9">
      <c r="A4696" s="16" t="s">
        <v>1963</v>
      </c>
      <c r="B4696" s="16">
        <v>22192313</v>
      </c>
      <c r="C4696" s="16" t="s">
        <v>8030</v>
      </c>
      <c r="D4696" s="19">
        <v>44446</v>
      </c>
      <c r="E4696" s="16" t="s">
        <v>8031</v>
      </c>
      <c r="F4696" s="16">
        <v>0</v>
      </c>
      <c r="G4696" s="16" t="s">
        <v>8032</v>
      </c>
      <c r="H4696" s="17">
        <v>57.95</v>
      </c>
      <c r="I4696" s="102">
        <v>2</v>
      </c>
    </row>
    <row r="4697" spans="1:9">
      <c r="A4697" s="16" t="s">
        <v>1963</v>
      </c>
      <c r="B4697" s="16">
        <v>22192313</v>
      </c>
      <c r="C4697" s="16" t="s">
        <v>8033</v>
      </c>
      <c r="D4697" s="19">
        <v>44452</v>
      </c>
      <c r="E4697" s="16" t="s">
        <v>8034</v>
      </c>
      <c r="F4697" s="16">
        <v>0</v>
      </c>
      <c r="G4697" s="16" t="s">
        <v>8035</v>
      </c>
      <c r="H4697" s="17">
        <v>136.9</v>
      </c>
      <c r="I4697" s="102">
        <v>2</v>
      </c>
    </row>
    <row r="4698" spans="1:9">
      <c r="A4698" s="16" t="s">
        <v>1963</v>
      </c>
      <c r="B4698" s="16">
        <v>22192313</v>
      </c>
      <c r="C4698" s="16">
        <v>0</v>
      </c>
      <c r="D4698" s="19">
        <v>44450</v>
      </c>
      <c r="E4698" s="16" t="s">
        <v>6025</v>
      </c>
      <c r="F4698" s="16">
        <v>0</v>
      </c>
      <c r="G4698" s="16" t="s">
        <v>8036</v>
      </c>
      <c r="H4698" s="17">
        <f>60-1.26</f>
        <v>58.74</v>
      </c>
      <c r="I4698" s="102">
        <v>2</v>
      </c>
    </row>
    <row r="4699" spans="1:9">
      <c r="A4699" s="16" t="s">
        <v>1963</v>
      </c>
      <c r="B4699" s="16">
        <v>22192314</v>
      </c>
      <c r="C4699" s="16">
        <v>751</v>
      </c>
      <c r="D4699" s="19">
        <v>44438</v>
      </c>
      <c r="E4699" s="16" t="s">
        <v>8037</v>
      </c>
      <c r="F4699" s="16">
        <v>0</v>
      </c>
      <c r="G4699" s="16" t="s">
        <v>8038</v>
      </c>
      <c r="H4699" s="17">
        <f>2185-185</f>
        <v>2000</v>
      </c>
      <c r="I4699" s="102">
        <v>2</v>
      </c>
    </row>
    <row r="4700" spans="1:9">
      <c r="A4700" s="16" t="s">
        <v>1963</v>
      </c>
      <c r="B4700" s="16">
        <v>22192315</v>
      </c>
      <c r="C4700" s="16">
        <v>2021001</v>
      </c>
      <c r="D4700" s="19">
        <v>44209</v>
      </c>
      <c r="E4700" s="16" t="s">
        <v>8039</v>
      </c>
      <c r="F4700" s="16" t="s">
        <v>2316</v>
      </c>
      <c r="G4700" s="16" t="s">
        <v>2317</v>
      </c>
      <c r="H4700" s="17">
        <v>1000</v>
      </c>
      <c r="I4700" s="102">
        <v>2</v>
      </c>
    </row>
    <row r="4701" spans="1:9">
      <c r="A4701" s="16" t="s">
        <v>1963</v>
      </c>
      <c r="B4701" s="16">
        <v>22192315</v>
      </c>
      <c r="C4701" s="16">
        <v>210002</v>
      </c>
      <c r="D4701" s="19">
        <v>44390</v>
      </c>
      <c r="E4701" s="16" t="s">
        <v>8040</v>
      </c>
      <c r="F4701" s="16">
        <v>892386</v>
      </c>
      <c r="G4701" s="16" t="s">
        <v>2317</v>
      </c>
      <c r="H4701" s="17">
        <v>1000</v>
      </c>
      <c r="I4701" s="102">
        <v>2</v>
      </c>
    </row>
    <row r="4702" spans="1:9">
      <c r="A4702" s="16" t="s">
        <v>1963</v>
      </c>
      <c r="B4702" s="16">
        <v>22192316</v>
      </c>
      <c r="C4702" s="16" t="s">
        <v>8041</v>
      </c>
      <c r="D4702" s="19">
        <v>44404</v>
      </c>
      <c r="E4702" s="16" t="s">
        <v>8042</v>
      </c>
      <c r="F4702" s="16">
        <v>36161551</v>
      </c>
      <c r="G4702" s="16" t="s">
        <v>2542</v>
      </c>
      <c r="H4702" s="17">
        <v>1500</v>
      </c>
      <c r="I4702" s="102">
        <v>2</v>
      </c>
    </row>
    <row r="4703" spans="1:9">
      <c r="A4703" s="16" t="s">
        <v>1963</v>
      </c>
      <c r="B4703" s="16">
        <v>22192316</v>
      </c>
      <c r="C4703" s="16" t="s">
        <v>8043</v>
      </c>
      <c r="D4703" s="19">
        <v>44497</v>
      </c>
      <c r="E4703" s="16" t="s">
        <v>8044</v>
      </c>
      <c r="F4703" s="16">
        <v>36161551</v>
      </c>
      <c r="G4703" s="16" t="s">
        <v>2542</v>
      </c>
      <c r="H4703" s="17">
        <v>500</v>
      </c>
      <c r="I4703" s="102">
        <v>2</v>
      </c>
    </row>
    <row r="4704" spans="1:9">
      <c r="A4704" s="16" t="s">
        <v>1963</v>
      </c>
      <c r="B4704" s="16">
        <v>22192317</v>
      </c>
      <c r="C4704" s="16">
        <v>20200014</v>
      </c>
      <c r="D4704" s="19">
        <v>44244</v>
      </c>
      <c r="E4704" s="16" t="s">
        <v>8045</v>
      </c>
      <c r="F4704" s="16">
        <v>43258841</v>
      </c>
      <c r="G4704" s="16" t="s">
        <v>8046</v>
      </c>
      <c r="H4704" s="17">
        <f>600-350</f>
        <v>250</v>
      </c>
      <c r="I4704" s="102">
        <v>2</v>
      </c>
    </row>
    <row r="4705" spans="1:9">
      <c r="A4705" s="16" t="s">
        <v>1963</v>
      </c>
      <c r="B4705" s="16">
        <v>22192317</v>
      </c>
      <c r="C4705" s="16" t="s">
        <v>8047</v>
      </c>
      <c r="D4705" s="19">
        <v>44356</v>
      </c>
      <c r="E4705" s="16" t="s">
        <v>8048</v>
      </c>
      <c r="F4705" s="16">
        <v>41328655</v>
      </c>
      <c r="G4705" s="16" t="s">
        <v>1932</v>
      </c>
      <c r="H4705" s="17">
        <v>750</v>
      </c>
      <c r="I4705" s="102">
        <v>2</v>
      </c>
    </row>
    <row r="4706" spans="1:9">
      <c r="A4706" s="16" t="s">
        <v>1963</v>
      </c>
      <c r="B4706" s="16">
        <v>22192317</v>
      </c>
      <c r="C4706" s="16">
        <v>2021002</v>
      </c>
      <c r="D4706" s="19">
        <v>44404</v>
      </c>
      <c r="E4706" s="16" t="s">
        <v>8049</v>
      </c>
      <c r="F4706" s="16">
        <v>32074549</v>
      </c>
      <c r="G4706" s="16" t="s">
        <v>1931</v>
      </c>
      <c r="H4706" s="17">
        <v>400</v>
      </c>
      <c r="I4706" s="102">
        <v>2</v>
      </c>
    </row>
    <row r="4707" spans="1:9">
      <c r="A4707" s="16" t="s">
        <v>1963</v>
      </c>
      <c r="B4707" s="16">
        <v>22192317</v>
      </c>
      <c r="C4707" s="16">
        <v>90620211</v>
      </c>
      <c r="D4707" s="19">
        <v>44389</v>
      </c>
      <c r="E4707" s="16" t="s">
        <v>8050</v>
      </c>
      <c r="F4707" s="16">
        <v>41328655</v>
      </c>
      <c r="G4707" s="16" t="s">
        <v>1932</v>
      </c>
      <c r="H4707" s="17">
        <v>100</v>
      </c>
      <c r="I4707" s="102">
        <v>2</v>
      </c>
    </row>
    <row r="4708" spans="1:9">
      <c r="A4708" s="16" t="s">
        <v>1963</v>
      </c>
      <c r="B4708" s="16">
        <v>22192317</v>
      </c>
      <c r="C4708" s="16">
        <v>2021003</v>
      </c>
      <c r="D4708" s="19">
        <v>44419</v>
      </c>
      <c r="E4708" s="16" t="s">
        <v>8051</v>
      </c>
      <c r="F4708" s="16">
        <v>32074549</v>
      </c>
      <c r="G4708" s="16" t="s">
        <v>1931</v>
      </c>
      <c r="H4708" s="17">
        <v>400</v>
      </c>
      <c r="I4708" s="102">
        <v>2</v>
      </c>
    </row>
    <row r="4709" spans="1:9">
      <c r="A4709" s="16" t="s">
        <v>1963</v>
      </c>
      <c r="B4709" s="16">
        <v>22192317</v>
      </c>
      <c r="C4709" s="16">
        <v>1620211</v>
      </c>
      <c r="D4709" s="19">
        <v>44448</v>
      </c>
      <c r="E4709" s="16" t="s">
        <v>8052</v>
      </c>
      <c r="F4709" s="16">
        <v>40702499</v>
      </c>
      <c r="G4709" s="16" t="s">
        <v>1934</v>
      </c>
      <c r="H4709" s="17">
        <v>100</v>
      </c>
      <c r="I4709" s="102">
        <v>2</v>
      </c>
    </row>
    <row r="4710" spans="1:9">
      <c r="A4710" s="16" t="s">
        <v>1963</v>
      </c>
      <c r="B4710" s="16">
        <v>22192318</v>
      </c>
      <c r="C4710" s="16">
        <v>2012007</v>
      </c>
      <c r="D4710" s="19">
        <v>44204</v>
      </c>
      <c r="E4710" s="16" t="s">
        <v>2636</v>
      </c>
      <c r="F4710" s="16">
        <v>36680397</v>
      </c>
      <c r="G4710" s="16" t="s">
        <v>4761</v>
      </c>
      <c r="H4710" s="17">
        <v>132</v>
      </c>
      <c r="I4710" s="102">
        <v>2</v>
      </c>
    </row>
    <row r="4711" spans="1:9">
      <c r="A4711" s="16" t="s">
        <v>1963</v>
      </c>
      <c r="B4711" s="16">
        <v>22192318</v>
      </c>
      <c r="C4711" s="16">
        <v>202101</v>
      </c>
      <c r="D4711" s="19">
        <v>44209</v>
      </c>
      <c r="E4711" s="16" t="s">
        <v>8053</v>
      </c>
      <c r="F4711" s="16">
        <v>52374165</v>
      </c>
      <c r="G4711" s="16" t="s">
        <v>2947</v>
      </c>
      <c r="H4711" s="17">
        <v>350</v>
      </c>
      <c r="I4711" s="102">
        <v>2</v>
      </c>
    </row>
    <row r="4712" spans="1:9">
      <c r="A4712" s="16" t="s">
        <v>1963</v>
      </c>
      <c r="B4712" s="16">
        <v>22192318</v>
      </c>
      <c r="C4712" s="16">
        <v>701</v>
      </c>
      <c r="D4712" s="19">
        <v>44295</v>
      </c>
      <c r="E4712" s="16" t="s">
        <v>8054</v>
      </c>
      <c r="F4712" s="16">
        <v>47658827</v>
      </c>
      <c r="G4712" s="16" t="s">
        <v>3474</v>
      </c>
      <c r="H4712" s="17">
        <v>9.99</v>
      </c>
      <c r="I4712" s="102">
        <v>2</v>
      </c>
    </row>
    <row r="4713" spans="1:9">
      <c r="A4713" s="16" t="s">
        <v>1963</v>
      </c>
      <c r="B4713" s="16">
        <v>22192318</v>
      </c>
      <c r="C4713" s="16" t="s">
        <v>8055</v>
      </c>
      <c r="D4713" s="19">
        <v>44295</v>
      </c>
      <c r="E4713" s="16" t="s">
        <v>5586</v>
      </c>
      <c r="F4713" s="16">
        <v>50961926</v>
      </c>
      <c r="G4713" s="16" t="s">
        <v>8056</v>
      </c>
      <c r="H4713" s="17">
        <v>4.8899999999999997</v>
      </c>
      <c r="I4713" s="102">
        <v>2</v>
      </c>
    </row>
    <row r="4714" spans="1:9">
      <c r="A4714" s="16" t="s">
        <v>1963</v>
      </c>
      <c r="B4714" s="16">
        <v>22192318</v>
      </c>
      <c r="C4714" s="16">
        <v>273666</v>
      </c>
      <c r="D4714" s="19">
        <v>44315</v>
      </c>
      <c r="E4714" s="16" t="s">
        <v>8057</v>
      </c>
      <c r="F4714" s="16">
        <v>47240458</v>
      </c>
      <c r="G4714" s="16" t="s">
        <v>8058</v>
      </c>
      <c r="H4714" s="17">
        <v>74</v>
      </c>
      <c r="I4714" s="102">
        <v>2</v>
      </c>
    </row>
    <row r="4715" spans="1:9">
      <c r="A4715" s="16" t="s">
        <v>1963</v>
      </c>
      <c r="B4715" s="16">
        <v>22192318</v>
      </c>
      <c r="C4715" s="16">
        <v>5211317006</v>
      </c>
      <c r="D4715" s="19">
        <v>44316</v>
      </c>
      <c r="E4715" s="16" t="s">
        <v>8059</v>
      </c>
      <c r="F4715" s="16">
        <v>27082440</v>
      </c>
      <c r="G4715" s="16" t="s">
        <v>5093</v>
      </c>
      <c r="H4715" s="17">
        <v>24.18</v>
      </c>
      <c r="I4715" s="102">
        <v>2</v>
      </c>
    </row>
    <row r="4716" spans="1:9">
      <c r="A4716" s="16" t="s">
        <v>1963</v>
      </c>
      <c r="B4716" s="16">
        <v>22192318</v>
      </c>
      <c r="C4716" s="16" t="s">
        <v>8060</v>
      </c>
      <c r="D4716" s="19">
        <v>44343</v>
      </c>
      <c r="E4716" s="16" t="s">
        <v>8061</v>
      </c>
      <c r="F4716" s="16">
        <v>31352626</v>
      </c>
      <c r="G4716" s="16" t="s">
        <v>8062</v>
      </c>
      <c r="H4716" s="17">
        <v>195.02</v>
      </c>
      <c r="I4716" s="102">
        <v>2</v>
      </c>
    </row>
    <row r="4717" spans="1:9">
      <c r="A4717" s="16" t="s">
        <v>1963</v>
      </c>
      <c r="B4717" s="16">
        <v>22192318</v>
      </c>
      <c r="C4717" s="16">
        <v>4210500685</v>
      </c>
      <c r="D4717" s="19">
        <v>44326</v>
      </c>
      <c r="E4717" s="16" t="s">
        <v>8063</v>
      </c>
      <c r="F4717" s="16">
        <v>44480229</v>
      </c>
      <c r="G4717" s="16" t="s">
        <v>8064</v>
      </c>
      <c r="H4717" s="17">
        <v>98</v>
      </c>
      <c r="I4717" s="102">
        <v>2</v>
      </c>
    </row>
    <row r="4718" spans="1:9">
      <c r="A4718" s="16" t="s">
        <v>1963</v>
      </c>
      <c r="B4718" s="16">
        <v>22192318</v>
      </c>
      <c r="C4718" s="16">
        <v>4204</v>
      </c>
      <c r="D4718" s="19">
        <v>44372</v>
      </c>
      <c r="E4718" s="16" t="s">
        <v>8065</v>
      </c>
      <c r="F4718" s="16">
        <v>47658827</v>
      </c>
      <c r="G4718" s="16" t="s">
        <v>3474</v>
      </c>
      <c r="H4718" s="17">
        <v>9.49</v>
      </c>
      <c r="I4718" s="102">
        <v>2</v>
      </c>
    </row>
    <row r="4719" spans="1:9">
      <c r="A4719" s="16" t="s">
        <v>1963</v>
      </c>
      <c r="B4719" s="16">
        <v>22192318</v>
      </c>
      <c r="C4719" s="16">
        <v>1052021</v>
      </c>
      <c r="D4719" s="19">
        <v>44326</v>
      </c>
      <c r="E4719" s="16" t="s">
        <v>4968</v>
      </c>
      <c r="F4719" s="16">
        <v>892386</v>
      </c>
      <c r="G4719" s="16" t="s">
        <v>2317</v>
      </c>
      <c r="H4719" s="17">
        <v>60</v>
      </c>
      <c r="I4719" s="102">
        <v>2</v>
      </c>
    </row>
    <row r="4720" spans="1:9">
      <c r="A4720" s="16" t="s">
        <v>1963</v>
      </c>
      <c r="B4720" s="16">
        <v>22192318</v>
      </c>
      <c r="C4720" s="16">
        <v>1552021</v>
      </c>
      <c r="D4720" s="19">
        <v>44331</v>
      </c>
      <c r="E4720" s="16" t="s">
        <v>4970</v>
      </c>
      <c r="F4720" s="16">
        <v>37988948</v>
      </c>
      <c r="G4720" s="16" t="s">
        <v>2955</v>
      </c>
      <c r="H4720" s="17">
        <v>10</v>
      </c>
      <c r="I4720" s="102">
        <v>2</v>
      </c>
    </row>
    <row r="4721" spans="1:9">
      <c r="A4721" s="16" t="s">
        <v>1963</v>
      </c>
      <c r="B4721" s="16">
        <v>22192318</v>
      </c>
      <c r="C4721" s="16">
        <v>2752021</v>
      </c>
      <c r="D4721" s="19">
        <v>44343</v>
      </c>
      <c r="E4721" s="16" t="s">
        <v>8066</v>
      </c>
      <c r="F4721" s="16">
        <v>42297869</v>
      </c>
      <c r="G4721" s="16" t="s">
        <v>8067</v>
      </c>
      <c r="H4721" s="17">
        <v>135</v>
      </c>
      <c r="I4721" s="102">
        <v>2</v>
      </c>
    </row>
    <row r="4722" spans="1:9">
      <c r="A4722" s="16" t="s">
        <v>1963</v>
      </c>
      <c r="B4722" s="16">
        <v>22192318</v>
      </c>
      <c r="C4722" s="16">
        <v>670</v>
      </c>
      <c r="D4722" s="19">
        <v>44334</v>
      </c>
      <c r="E4722" s="16" t="s">
        <v>8068</v>
      </c>
      <c r="F4722" s="16">
        <v>36746550</v>
      </c>
      <c r="G4722" s="16" t="s">
        <v>8069</v>
      </c>
      <c r="H4722" s="17">
        <v>110</v>
      </c>
      <c r="I4722" s="102">
        <v>2</v>
      </c>
    </row>
    <row r="4723" spans="1:9">
      <c r="A4723" s="16" t="s">
        <v>1963</v>
      </c>
      <c r="B4723" s="16">
        <v>22192318</v>
      </c>
      <c r="C4723" s="16">
        <v>410</v>
      </c>
      <c r="D4723" s="19">
        <v>44329</v>
      </c>
      <c r="E4723" s="16" t="s">
        <v>4455</v>
      </c>
      <c r="F4723" s="16">
        <v>50342363</v>
      </c>
      <c r="G4723" s="16" t="s">
        <v>8070</v>
      </c>
      <c r="H4723" s="17">
        <v>97.68</v>
      </c>
      <c r="I4723" s="102">
        <v>2</v>
      </c>
    </row>
    <row r="4724" spans="1:9" ht="20.399999999999999">
      <c r="A4724" s="16" t="s">
        <v>1963</v>
      </c>
      <c r="B4724" s="16">
        <v>22192318</v>
      </c>
      <c r="C4724" s="16">
        <v>1</v>
      </c>
      <c r="D4724" s="19">
        <v>44362</v>
      </c>
      <c r="E4724" s="16" t="s">
        <v>8071</v>
      </c>
      <c r="F4724" s="16">
        <v>43975062</v>
      </c>
      <c r="G4724" s="16" t="s">
        <v>8072</v>
      </c>
      <c r="H4724" s="17">
        <v>57</v>
      </c>
      <c r="I4724" s="102">
        <v>2</v>
      </c>
    </row>
    <row r="4725" spans="1:9">
      <c r="A4725" s="16" t="s">
        <v>1963</v>
      </c>
      <c r="B4725" s="16">
        <v>22192318</v>
      </c>
      <c r="C4725" s="16">
        <v>14062021</v>
      </c>
      <c r="D4725" s="19">
        <v>44361</v>
      </c>
      <c r="E4725" s="16" t="s">
        <v>6882</v>
      </c>
      <c r="F4725" s="16">
        <v>42027977</v>
      </c>
      <c r="G4725" s="16" t="s">
        <v>2171</v>
      </c>
      <c r="H4725" s="17">
        <v>25</v>
      </c>
      <c r="I4725" s="102">
        <v>2</v>
      </c>
    </row>
    <row r="4726" spans="1:9">
      <c r="A4726" s="16" t="s">
        <v>1963</v>
      </c>
      <c r="B4726" s="16">
        <v>22192318</v>
      </c>
      <c r="C4726" s="16">
        <v>100616</v>
      </c>
      <c r="D4726" s="19">
        <v>44352</v>
      </c>
      <c r="E4726" s="16" t="s">
        <v>4455</v>
      </c>
      <c r="F4726" s="16">
        <v>0</v>
      </c>
      <c r="G4726" s="16" t="s">
        <v>8073</v>
      </c>
      <c r="H4726" s="17">
        <v>59</v>
      </c>
      <c r="I4726" s="102">
        <v>2</v>
      </c>
    </row>
    <row r="4727" spans="1:9">
      <c r="A4727" s="16" t="s">
        <v>1963</v>
      </c>
      <c r="B4727" s="16">
        <v>22192318</v>
      </c>
      <c r="C4727" s="16" t="s">
        <v>8074</v>
      </c>
      <c r="D4727" s="19">
        <v>44393</v>
      </c>
      <c r="E4727" s="16" t="s">
        <v>5066</v>
      </c>
      <c r="F4727" s="16">
        <v>31352626</v>
      </c>
      <c r="G4727" s="16" t="s">
        <v>8075</v>
      </c>
      <c r="H4727" s="17">
        <v>114.58</v>
      </c>
      <c r="I4727" s="102">
        <v>2</v>
      </c>
    </row>
    <row r="4728" spans="1:9">
      <c r="A4728" s="16" t="s">
        <v>1963</v>
      </c>
      <c r="B4728" s="16">
        <v>22192318</v>
      </c>
      <c r="C4728" s="16">
        <v>1372021</v>
      </c>
      <c r="D4728" s="19">
        <v>44390</v>
      </c>
      <c r="E4728" s="16" t="s">
        <v>7553</v>
      </c>
      <c r="F4728" s="16">
        <v>36680397</v>
      </c>
      <c r="G4728" s="16" t="s">
        <v>3539</v>
      </c>
      <c r="H4728" s="17">
        <v>35</v>
      </c>
      <c r="I4728" s="102">
        <v>2</v>
      </c>
    </row>
    <row r="4729" spans="1:9">
      <c r="A4729" s="16" t="s">
        <v>1963</v>
      </c>
      <c r="B4729" s="16">
        <v>22192318</v>
      </c>
      <c r="C4729" s="16">
        <v>804</v>
      </c>
      <c r="D4729" s="19">
        <v>44394</v>
      </c>
      <c r="E4729" s="16" t="s">
        <v>8076</v>
      </c>
      <c r="F4729" s="16">
        <v>52083691</v>
      </c>
      <c r="G4729" s="16" t="s">
        <v>8077</v>
      </c>
      <c r="H4729" s="17">
        <v>10</v>
      </c>
      <c r="I4729" s="102">
        <v>2</v>
      </c>
    </row>
    <row r="4730" spans="1:9">
      <c r="A4730" s="16" t="s">
        <v>1963</v>
      </c>
      <c r="B4730" s="16">
        <v>22192318</v>
      </c>
      <c r="C4730" s="16">
        <v>1084</v>
      </c>
      <c r="D4730" s="19">
        <v>44393</v>
      </c>
      <c r="E4730" s="16" t="s">
        <v>8068</v>
      </c>
      <c r="F4730" s="16">
        <v>36746550</v>
      </c>
      <c r="G4730" s="16" t="s">
        <v>6695</v>
      </c>
      <c r="H4730" s="17">
        <v>100</v>
      </c>
      <c r="I4730" s="102">
        <v>2</v>
      </c>
    </row>
    <row r="4731" spans="1:9">
      <c r="A4731" s="16" t="s">
        <v>1963</v>
      </c>
      <c r="B4731" s="16">
        <v>22192318</v>
      </c>
      <c r="C4731" s="16">
        <v>473625</v>
      </c>
      <c r="D4731" s="19">
        <v>44352</v>
      </c>
      <c r="E4731" s="16" t="s">
        <v>8078</v>
      </c>
      <c r="F4731" s="16">
        <v>0</v>
      </c>
      <c r="G4731" s="16" t="s">
        <v>8079</v>
      </c>
      <c r="H4731" s="17">
        <v>131.96</v>
      </c>
      <c r="I4731" s="102">
        <v>2</v>
      </c>
    </row>
    <row r="4732" spans="1:9">
      <c r="A4732" s="16" t="s">
        <v>1963</v>
      </c>
      <c r="B4732" s="16">
        <v>22192318</v>
      </c>
      <c r="C4732" s="16">
        <v>33748</v>
      </c>
      <c r="D4732" s="19">
        <v>44352</v>
      </c>
      <c r="E4732" s="16" t="s">
        <v>8080</v>
      </c>
      <c r="F4732" s="16">
        <v>0</v>
      </c>
      <c r="G4732" s="16" t="s">
        <v>8081</v>
      </c>
      <c r="H4732" s="17">
        <v>34.99</v>
      </c>
      <c r="I4732" s="102">
        <v>2</v>
      </c>
    </row>
    <row r="4733" spans="1:9">
      <c r="A4733" s="16" t="s">
        <v>1963</v>
      </c>
      <c r="B4733" s="16">
        <v>22192318</v>
      </c>
      <c r="C4733" s="16">
        <v>1101065755</v>
      </c>
      <c r="D4733" s="19">
        <v>44459</v>
      </c>
      <c r="E4733" s="16" t="s">
        <v>8082</v>
      </c>
      <c r="F4733" s="16">
        <v>0</v>
      </c>
      <c r="G4733" s="16" t="s">
        <v>3578</v>
      </c>
      <c r="H4733" s="17">
        <f>197.1-74.88</f>
        <v>122.22</v>
      </c>
      <c r="I4733" s="102">
        <v>2</v>
      </c>
    </row>
    <row r="4734" spans="1:9" ht="51">
      <c r="A4734" s="16" t="s">
        <v>1963</v>
      </c>
      <c r="B4734" s="16" t="s">
        <v>8099</v>
      </c>
      <c r="C4734" s="16"/>
      <c r="D4734" s="19">
        <v>44237</v>
      </c>
      <c r="E4734" s="16" t="s">
        <v>8100</v>
      </c>
      <c r="F4734" s="16"/>
      <c r="G4734" s="16"/>
      <c r="H4734" s="17">
        <v>24670</v>
      </c>
      <c r="I4734" s="102">
        <v>4</v>
      </c>
    </row>
    <row r="4735" spans="1:9" ht="51">
      <c r="A4735" s="16" t="s">
        <v>1963</v>
      </c>
      <c r="B4735" s="16" t="s">
        <v>8101</v>
      </c>
      <c r="C4735" s="16"/>
      <c r="D4735" s="19">
        <v>44270</v>
      </c>
      <c r="E4735" s="16" t="s">
        <v>8102</v>
      </c>
      <c r="F4735" s="16"/>
      <c r="G4735" s="16"/>
      <c r="H4735" s="17">
        <v>26695.15</v>
      </c>
      <c r="I4735" s="102">
        <v>4</v>
      </c>
    </row>
    <row r="4736" spans="1:9" ht="51">
      <c r="A4736" s="16" t="s">
        <v>1963</v>
      </c>
      <c r="B4736" s="16" t="s">
        <v>8103</v>
      </c>
      <c r="C4736" s="16"/>
      <c r="D4736" s="19">
        <v>44298</v>
      </c>
      <c r="E4736" s="16" t="s">
        <v>8104</v>
      </c>
      <c r="F4736" s="16"/>
      <c r="G4736" s="16"/>
      <c r="H4736" s="17">
        <v>48331.6</v>
      </c>
      <c r="I4736" s="102">
        <v>4</v>
      </c>
    </row>
    <row r="4737" spans="1:9" ht="51">
      <c r="A4737" s="16" t="s">
        <v>1963</v>
      </c>
      <c r="B4737" s="16" t="s">
        <v>8105</v>
      </c>
      <c r="C4737" s="16"/>
      <c r="D4737" s="19">
        <v>44329</v>
      </c>
      <c r="E4737" s="16" t="s">
        <v>8106</v>
      </c>
      <c r="F4737" s="16"/>
      <c r="G4737" s="16"/>
      <c r="H4737" s="17">
        <v>13261.61</v>
      </c>
      <c r="I4737" s="102">
        <v>4</v>
      </c>
    </row>
    <row r="4738" spans="1:9" ht="51">
      <c r="A4738" s="16" t="s">
        <v>1963</v>
      </c>
      <c r="B4738" s="16" t="s">
        <v>8105</v>
      </c>
      <c r="C4738" s="16"/>
      <c r="D4738" s="19">
        <v>44344</v>
      </c>
      <c r="E4738" s="16" t="s">
        <v>8106</v>
      </c>
      <c r="F4738" s="16"/>
      <c r="G4738" s="16"/>
      <c r="H4738" s="17">
        <v>633.6</v>
      </c>
      <c r="I4738" s="102">
        <v>4</v>
      </c>
    </row>
    <row r="4739" spans="1:9" ht="51">
      <c r="A4739" s="16" t="s">
        <v>1963</v>
      </c>
      <c r="B4739" s="16" t="s">
        <v>8105</v>
      </c>
      <c r="C4739" s="16"/>
      <c r="D4739" s="19">
        <v>44347</v>
      </c>
      <c r="E4739" s="16" t="s">
        <v>8106</v>
      </c>
      <c r="F4739" s="16"/>
      <c r="G4739" s="16"/>
      <c r="H4739" s="17">
        <v>11077.87</v>
      </c>
      <c r="I4739" s="102">
        <v>4</v>
      </c>
    </row>
    <row r="4740" spans="1:9" ht="51">
      <c r="A4740" s="16" t="s">
        <v>1963</v>
      </c>
      <c r="B4740" s="16" t="s">
        <v>8107</v>
      </c>
      <c r="C4740" s="16"/>
      <c r="D4740" s="19">
        <v>44357</v>
      </c>
      <c r="E4740" s="16" t="s">
        <v>8108</v>
      </c>
      <c r="F4740" s="16"/>
      <c r="G4740" s="16"/>
      <c r="H4740" s="17">
        <v>13215.84</v>
      </c>
      <c r="I4740" s="102">
        <v>4</v>
      </c>
    </row>
    <row r="4741" spans="1:9" ht="51">
      <c r="A4741" s="16" t="s">
        <v>1963</v>
      </c>
      <c r="B4741" s="16" t="s">
        <v>8107</v>
      </c>
      <c r="C4741" s="16"/>
      <c r="D4741" s="19">
        <v>44376</v>
      </c>
      <c r="E4741" s="16" t="s">
        <v>8108</v>
      </c>
      <c r="F4741" s="16"/>
      <c r="G4741" s="16"/>
      <c r="H4741" s="17">
        <v>11660.93</v>
      </c>
      <c r="I4741" s="102">
        <v>4</v>
      </c>
    </row>
    <row r="4742" spans="1:9" ht="51">
      <c r="A4742" s="16" t="s">
        <v>1963</v>
      </c>
      <c r="B4742" s="16" t="s">
        <v>8109</v>
      </c>
      <c r="C4742" s="16"/>
      <c r="D4742" s="19">
        <v>44386</v>
      </c>
      <c r="E4742" s="16" t="s">
        <v>8110</v>
      </c>
      <c r="F4742" s="16"/>
      <c r="G4742" s="16"/>
      <c r="H4742" s="17">
        <v>17240.59</v>
      </c>
      <c r="I4742" s="102">
        <v>4</v>
      </c>
    </row>
    <row r="4743" spans="1:9" ht="51">
      <c r="A4743" s="16" t="s">
        <v>1963</v>
      </c>
      <c r="B4743" s="16" t="s">
        <v>8109</v>
      </c>
      <c r="C4743" s="16"/>
      <c r="D4743" s="19">
        <v>44404</v>
      </c>
      <c r="E4743" s="16" t="s">
        <v>8110</v>
      </c>
      <c r="F4743" s="16"/>
      <c r="G4743" s="16"/>
      <c r="H4743" s="17">
        <v>14762.86</v>
      </c>
      <c r="I4743" s="102">
        <v>4</v>
      </c>
    </row>
    <row r="4744" spans="1:9" ht="51">
      <c r="A4744" s="16" t="s">
        <v>1963</v>
      </c>
      <c r="B4744" s="16" t="s">
        <v>8111</v>
      </c>
      <c r="C4744" s="16"/>
      <c r="D4744" s="19">
        <v>44419</v>
      </c>
      <c r="E4744" s="16" t="s">
        <v>8112</v>
      </c>
      <c r="F4744" s="16"/>
      <c r="G4744" s="16"/>
      <c r="H4744" s="17">
        <v>25127.74</v>
      </c>
      <c r="I4744" s="102">
        <v>4</v>
      </c>
    </row>
    <row r="4745" spans="1:9" ht="51">
      <c r="A4745" s="16" t="s">
        <v>1963</v>
      </c>
      <c r="B4745" s="16" t="s">
        <v>8113</v>
      </c>
      <c r="C4745" s="16"/>
      <c r="D4745" s="19">
        <v>44453</v>
      </c>
      <c r="E4745" s="16" t="s">
        <v>8114</v>
      </c>
      <c r="F4745" s="16"/>
      <c r="G4745" s="16"/>
      <c r="H4745" s="17">
        <v>33690.58</v>
      </c>
      <c r="I4745" s="102">
        <v>4</v>
      </c>
    </row>
    <row r="4746" spans="1:9" ht="61.2">
      <c r="A4746" s="16" t="s">
        <v>1963</v>
      </c>
      <c r="B4746" s="16" t="s">
        <v>8115</v>
      </c>
      <c r="C4746" s="16"/>
      <c r="D4746" s="19">
        <v>44480</v>
      </c>
      <c r="E4746" s="16" t="s">
        <v>8116</v>
      </c>
      <c r="F4746" s="16"/>
      <c r="G4746" s="16"/>
      <c r="H4746" s="17">
        <v>47397.72</v>
      </c>
      <c r="I4746" s="102">
        <v>4</v>
      </c>
    </row>
    <row r="4747" spans="1:9" ht="51">
      <c r="A4747" s="16" t="s">
        <v>1963</v>
      </c>
      <c r="B4747" s="16" t="s">
        <v>8117</v>
      </c>
      <c r="C4747" s="16"/>
      <c r="D4747" s="19">
        <v>44515</v>
      </c>
      <c r="E4747" s="16" t="s">
        <v>8118</v>
      </c>
      <c r="F4747" s="16"/>
      <c r="G4747" s="16"/>
      <c r="H4747" s="17">
        <v>28556.06</v>
      </c>
      <c r="I4747" s="102">
        <v>4</v>
      </c>
    </row>
    <row r="4748" spans="1:9" ht="51">
      <c r="A4748" s="16" t="s">
        <v>1963</v>
      </c>
      <c r="B4748" s="16" t="s">
        <v>8119</v>
      </c>
      <c r="C4748" s="16"/>
      <c r="D4748" s="19">
        <v>44559</v>
      </c>
      <c r="E4748" s="16" t="s">
        <v>8120</v>
      </c>
      <c r="F4748" s="16"/>
      <c r="G4748" s="16"/>
      <c r="H4748" s="17">
        <v>27248.02</v>
      </c>
      <c r="I4748" s="102">
        <v>4</v>
      </c>
    </row>
    <row r="4749" spans="1:9" ht="51">
      <c r="A4749" s="16" t="s">
        <v>1963</v>
      </c>
      <c r="B4749" s="16"/>
      <c r="C4749" s="16"/>
      <c r="D4749" s="19"/>
      <c r="E4749" s="16" t="s">
        <v>8121</v>
      </c>
      <c r="F4749" s="16"/>
      <c r="G4749" s="16"/>
      <c r="H4749" s="17"/>
      <c r="I4749" s="102"/>
    </row>
    <row r="4750" spans="1:9" ht="20.399999999999999">
      <c r="A4750" s="16" t="s">
        <v>1963</v>
      </c>
      <c r="B4750" s="16" t="s">
        <v>13695</v>
      </c>
      <c r="C4750" s="16">
        <v>221011</v>
      </c>
      <c r="D4750" s="19">
        <v>44237</v>
      </c>
      <c r="E4750" s="16" t="s">
        <v>13696</v>
      </c>
      <c r="F4750" s="16" t="s">
        <v>8127</v>
      </c>
      <c r="G4750" s="16" t="s">
        <v>3404</v>
      </c>
      <c r="H4750" s="17">
        <v>360</v>
      </c>
      <c r="I4750" s="102">
        <v>3</v>
      </c>
    </row>
    <row r="4751" spans="1:9" ht="20.399999999999999">
      <c r="A4751" s="16" t="s">
        <v>1963</v>
      </c>
      <c r="B4751" s="16" t="s">
        <v>13697</v>
      </c>
      <c r="C4751" s="16">
        <v>22021</v>
      </c>
      <c r="D4751" s="19">
        <v>44350</v>
      </c>
      <c r="E4751" s="16" t="s">
        <v>13698</v>
      </c>
      <c r="F4751" s="16" t="s">
        <v>13699</v>
      </c>
      <c r="G4751" s="16" t="s">
        <v>4886</v>
      </c>
      <c r="H4751" s="17">
        <v>95</v>
      </c>
      <c r="I4751" s="102">
        <v>3</v>
      </c>
    </row>
    <row r="4752" spans="1:9" ht="20.399999999999999">
      <c r="A4752" s="16" t="s">
        <v>1963</v>
      </c>
      <c r="B4752" s="16" t="s">
        <v>13697</v>
      </c>
      <c r="C4752" s="16">
        <v>22021</v>
      </c>
      <c r="D4752" s="19">
        <v>44350</v>
      </c>
      <c r="E4752" s="16" t="s">
        <v>13700</v>
      </c>
      <c r="F4752" s="16" t="s">
        <v>13699</v>
      </c>
      <c r="G4752" s="16" t="s">
        <v>4886</v>
      </c>
      <c r="H4752" s="17">
        <v>95</v>
      </c>
      <c r="I4752" s="102">
        <v>3</v>
      </c>
    </row>
    <row r="4753" spans="1:9" ht="20.399999999999999">
      <c r="A4753" s="16" t="s">
        <v>1963</v>
      </c>
      <c r="B4753" s="16" t="s">
        <v>13697</v>
      </c>
      <c r="C4753" s="16">
        <v>22021</v>
      </c>
      <c r="D4753" s="19">
        <v>44350</v>
      </c>
      <c r="E4753" s="16" t="s">
        <v>13701</v>
      </c>
      <c r="F4753" s="16" t="s">
        <v>13699</v>
      </c>
      <c r="G4753" s="16" t="s">
        <v>4886</v>
      </c>
      <c r="H4753" s="17">
        <v>60</v>
      </c>
      <c r="I4753" s="102">
        <v>3</v>
      </c>
    </row>
    <row r="4754" spans="1:9" ht="20.399999999999999">
      <c r="A4754" s="16" t="s">
        <v>1963</v>
      </c>
      <c r="B4754" s="16" t="s">
        <v>13697</v>
      </c>
      <c r="C4754" s="16">
        <v>22021</v>
      </c>
      <c r="D4754" s="19">
        <v>44350</v>
      </c>
      <c r="E4754" s="16" t="s">
        <v>13702</v>
      </c>
      <c r="F4754" s="16" t="s">
        <v>13699</v>
      </c>
      <c r="G4754" s="16" t="s">
        <v>4886</v>
      </c>
      <c r="H4754" s="17">
        <v>60</v>
      </c>
      <c r="I4754" s="102">
        <v>3</v>
      </c>
    </row>
    <row r="4755" spans="1:9" ht="20.399999999999999">
      <c r="A4755" s="16" t="s">
        <v>1963</v>
      </c>
      <c r="B4755" s="16" t="s">
        <v>13697</v>
      </c>
      <c r="C4755" s="16">
        <v>22021</v>
      </c>
      <c r="D4755" s="19">
        <v>44350</v>
      </c>
      <c r="E4755" s="16" t="s">
        <v>13703</v>
      </c>
      <c r="F4755" s="16" t="s">
        <v>13699</v>
      </c>
      <c r="G4755" s="16" t="s">
        <v>4886</v>
      </c>
      <c r="H4755" s="17">
        <v>60</v>
      </c>
      <c r="I4755" s="102">
        <v>3</v>
      </c>
    </row>
    <row r="4756" spans="1:9" ht="20.399999999999999">
      <c r="A4756" s="16" t="s">
        <v>1963</v>
      </c>
      <c r="B4756" s="16" t="s">
        <v>13704</v>
      </c>
      <c r="C4756" s="16">
        <v>221012</v>
      </c>
      <c r="D4756" s="19">
        <v>44232</v>
      </c>
      <c r="E4756" s="16" t="s">
        <v>13696</v>
      </c>
      <c r="F4756" s="16" t="s">
        <v>8127</v>
      </c>
      <c r="G4756" s="16" t="s">
        <v>3404</v>
      </c>
      <c r="H4756" s="17">
        <v>1752.88</v>
      </c>
      <c r="I4756" s="102">
        <v>3</v>
      </c>
    </row>
    <row r="4757" spans="1:9" ht="20.399999999999999">
      <c r="A4757" s="16" t="s">
        <v>1963</v>
      </c>
      <c r="B4757" s="16" t="s">
        <v>8122</v>
      </c>
      <c r="C4757" s="16">
        <v>202021</v>
      </c>
      <c r="D4757" s="19">
        <v>44386</v>
      </c>
      <c r="E4757" s="16" t="s">
        <v>13694</v>
      </c>
      <c r="F4757" s="16" t="s">
        <v>8123</v>
      </c>
      <c r="G4757" s="16" t="s">
        <v>8124</v>
      </c>
      <c r="H4757" s="17">
        <v>180</v>
      </c>
      <c r="I4757" s="102">
        <v>3</v>
      </c>
    </row>
    <row r="4758" spans="1:9" ht="30.6">
      <c r="A4758" s="16" t="s">
        <v>1963</v>
      </c>
      <c r="B4758" s="16" t="s">
        <v>8125</v>
      </c>
      <c r="C4758" s="16">
        <v>221110</v>
      </c>
      <c r="D4758" s="19">
        <v>44516</v>
      </c>
      <c r="E4758" s="16" t="s">
        <v>8126</v>
      </c>
      <c r="F4758" s="16" t="s">
        <v>8127</v>
      </c>
      <c r="G4758" s="16" t="s">
        <v>3404</v>
      </c>
      <c r="H4758" s="17">
        <v>3420</v>
      </c>
      <c r="I4758" s="102">
        <v>3</v>
      </c>
    </row>
    <row r="4759" spans="1:9" ht="20.399999999999999">
      <c r="A4759" s="16" t="s">
        <v>1963</v>
      </c>
      <c r="B4759" s="16" t="s">
        <v>8128</v>
      </c>
      <c r="C4759" s="16">
        <v>2021032</v>
      </c>
      <c r="D4759" s="19">
        <v>44452</v>
      </c>
      <c r="E4759" s="16" t="s">
        <v>8129</v>
      </c>
      <c r="F4759" s="16" t="s">
        <v>8130</v>
      </c>
      <c r="G4759" s="16" t="s">
        <v>8131</v>
      </c>
      <c r="H4759" s="17">
        <v>72.84</v>
      </c>
      <c r="I4759" s="102">
        <v>3</v>
      </c>
    </row>
    <row r="4760" spans="1:9" ht="20.399999999999999">
      <c r="A4760" s="16" t="s">
        <v>1963</v>
      </c>
      <c r="B4760" s="16" t="s">
        <v>8128</v>
      </c>
      <c r="C4760" s="16">
        <v>2021032</v>
      </c>
      <c r="D4760" s="19">
        <v>44452</v>
      </c>
      <c r="E4760" s="16" t="s">
        <v>8132</v>
      </c>
      <c r="F4760" s="16" t="s">
        <v>8130</v>
      </c>
      <c r="G4760" s="16" t="s">
        <v>8131</v>
      </c>
      <c r="H4760" s="17">
        <v>68.58</v>
      </c>
      <c r="I4760" s="102">
        <v>3</v>
      </c>
    </row>
    <row r="4761" spans="1:9" ht="20.399999999999999">
      <c r="A4761" s="16" t="s">
        <v>1963</v>
      </c>
      <c r="B4761" s="16" t="s">
        <v>8128</v>
      </c>
      <c r="C4761" s="16">
        <v>2021032</v>
      </c>
      <c r="D4761" s="19">
        <v>44452</v>
      </c>
      <c r="E4761" s="16" t="s">
        <v>8133</v>
      </c>
      <c r="F4761" s="16" t="s">
        <v>8130</v>
      </c>
      <c r="G4761" s="16" t="s">
        <v>8131</v>
      </c>
      <c r="H4761" s="17">
        <v>81.86</v>
      </c>
      <c r="I4761" s="102">
        <v>3</v>
      </c>
    </row>
    <row r="4762" spans="1:9" ht="20.399999999999999">
      <c r="A4762" s="16" t="s">
        <v>1963</v>
      </c>
      <c r="B4762" s="16" t="s">
        <v>8128</v>
      </c>
      <c r="C4762" s="16">
        <v>2021032</v>
      </c>
      <c r="D4762" s="19">
        <v>44452</v>
      </c>
      <c r="E4762" s="16" t="s">
        <v>8134</v>
      </c>
      <c r="F4762" s="16" t="s">
        <v>8130</v>
      </c>
      <c r="G4762" s="16" t="s">
        <v>8131</v>
      </c>
      <c r="H4762" s="17">
        <v>45.36</v>
      </c>
      <c r="I4762" s="102">
        <v>3</v>
      </c>
    </row>
    <row r="4763" spans="1:9" ht="20.399999999999999">
      <c r="A4763" s="16" t="s">
        <v>1963</v>
      </c>
      <c r="B4763" s="16" t="s">
        <v>8135</v>
      </c>
      <c r="C4763" s="16">
        <v>12021072</v>
      </c>
      <c r="D4763" s="19">
        <v>44447</v>
      </c>
      <c r="E4763" s="16" t="s">
        <v>8136</v>
      </c>
      <c r="F4763" s="16" t="s">
        <v>8137</v>
      </c>
      <c r="G4763" s="16" t="s">
        <v>8138</v>
      </c>
      <c r="H4763" s="17">
        <v>2040</v>
      </c>
      <c r="I4763" s="102">
        <v>3</v>
      </c>
    </row>
    <row r="4764" spans="1:9" ht="20.399999999999999">
      <c r="A4764" s="16" t="s">
        <v>1963</v>
      </c>
      <c r="B4764" s="16" t="s">
        <v>8139</v>
      </c>
      <c r="C4764" s="16">
        <v>12007620</v>
      </c>
      <c r="D4764" s="19">
        <v>44450</v>
      </c>
      <c r="E4764" s="16" t="s">
        <v>8140</v>
      </c>
      <c r="F4764" s="16" t="s">
        <v>8141</v>
      </c>
      <c r="G4764" s="16" t="s">
        <v>8142</v>
      </c>
      <c r="H4764" s="17">
        <v>41.93</v>
      </c>
      <c r="I4764" s="102">
        <v>3</v>
      </c>
    </row>
    <row r="4765" spans="1:9" ht="30.6">
      <c r="A4765" s="16" t="s">
        <v>1963</v>
      </c>
      <c r="B4765" s="16" t="s">
        <v>8143</v>
      </c>
      <c r="C4765" s="16">
        <v>82021</v>
      </c>
      <c r="D4765" s="19">
        <v>44468</v>
      </c>
      <c r="E4765" s="16" t="s">
        <v>8144</v>
      </c>
      <c r="F4765" s="16" t="s">
        <v>8145</v>
      </c>
      <c r="G4765" s="16" t="s">
        <v>8146</v>
      </c>
      <c r="H4765" s="17">
        <v>290.58999999999997</v>
      </c>
      <c r="I4765" s="102">
        <v>3</v>
      </c>
    </row>
    <row r="4766" spans="1:9" ht="20.399999999999999">
      <c r="A4766" s="16" t="s">
        <v>1963</v>
      </c>
      <c r="B4766" s="16" t="s">
        <v>8147</v>
      </c>
      <c r="C4766" s="16">
        <v>2021037</v>
      </c>
      <c r="D4766" s="19">
        <v>44482</v>
      </c>
      <c r="E4766" s="16" t="s">
        <v>8129</v>
      </c>
      <c r="F4766" s="16" t="s">
        <v>8130</v>
      </c>
      <c r="G4766" s="16" t="s">
        <v>8131</v>
      </c>
      <c r="H4766" s="17">
        <v>20.23</v>
      </c>
      <c r="I4766" s="102">
        <v>3</v>
      </c>
    </row>
    <row r="4767" spans="1:9" ht="20.399999999999999">
      <c r="A4767" s="16" t="s">
        <v>1963</v>
      </c>
      <c r="B4767" s="16" t="s">
        <v>8147</v>
      </c>
      <c r="C4767" s="16">
        <v>2021037</v>
      </c>
      <c r="D4767" s="19">
        <v>44482</v>
      </c>
      <c r="E4767" s="16" t="s">
        <v>8148</v>
      </c>
      <c r="F4767" s="16" t="s">
        <v>8130</v>
      </c>
      <c r="G4767" s="16" t="s">
        <v>8131</v>
      </c>
      <c r="H4767" s="17">
        <v>19.05</v>
      </c>
      <c r="I4767" s="102">
        <v>3</v>
      </c>
    </row>
    <row r="4768" spans="1:9" ht="20.399999999999999">
      <c r="A4768" s="16" t="s">
        <v>1963</v>
      </c>
      <c r="B4768" s="16" t="s">
        <v>8147</v>
      </c>
      <c r="C4768" s="16">
        <v>2021037</v>
      </c>
      <c r="D4768" s="19">
        <v>44482</v>
      </c>
      <c r="E4768" s="16" t="s">
        <v>8149</v>
      </c>
      <c r="F4768" s="16" t="s">
        <v>8130</v>
      </c>
      <c r="G4768" s="16" t="s">
        <v>8131</v>
      </c>
      <c r="H4768" s="17">
        <v>22.74</v>
      </c>
      <c r="I4768" s="102">
        <v>3</v>
      </c>
    </row>
    <row r="4769" spans="1:9" ht="20.399999999999999">
      <c r="A4769" s="16" t="s">
        <v>1963</v>
      </c>
      <c r="B4769" s="16" t="s">
        <v>8147</v>
      </c>
      <c r="C4769" s="16">
        <v>2021037</v>
      </c>
      <c r="D4769" s="19">
        <v>44482</v>
      </c>
      <c r="E4769" s="16" t="s">
        <v>8150</v>
      </c>
      <c r="F4769" s="16" t="s">
        <v>8130</v>
      </c>
      <c r="G4769" s="16" t="s">
        <v>8131</v>
      </c>
      <c r="H4769" s="17">
        <v>8.4</v>
      </c>
      <c r="I4769" s="102">
        <v>3</v>
      </c>
    </row>
    <row r="4770" spans="1:9" ht="20.399999999999999">
      <c r="A4770" s="16" t="s">
        <v>1963</v>
      </c>
      <c r="B4770" s="16" t="s">
        <v>8147</v>
      </c>
      <c r="C4770" s="16">
        <v>2021037</v>
      </c>
      <c r="D4770" s="19">
        <v>44482</v>
      </c>
      <c r="E4770" s="16" t="s">
        <v>8151</v>
      </c>
      <c r="F4770" s="16" t="s">
        <v>8130</v>
      </c>
      <c r="G4770" s="16" t="s">
        <v>8131</v>
      </c>
      <c r="H4770" s="17">
        <v>97.11</v>
      </c>
      <c r="I4770" s="102">
        <v>3</v>
      </c>
    </row>
    <row r="4771" spans="1:9">
      <c r="A4771" s="16" t="s">
        <v>1963</v>
      </c>
      <c r="B4771" s="16" t="s">
        <v>8147</v>
      </c>
      <c r="C4771" s="16">
        <v>2021037</v>
      </c>
      <c r="D4771" s="19">
        <v>44482</v>
      </c>
      <c r="E4771" s="16" t="s">
        <v>8152</v>
      </c>
      <c r="F4771" s="16" t="s">
        <v>8130</v>
      </c>
      <c r="G4771" s="16" t="s">
        <v>8131</v>
      </c>
      <c r="H4771" s="17">
        <v>42.11</v>
      </c>
      <c r="I4771" s="102">
        <v>3</v>
      </c>
    </row>
    <row r="4772" spans="1:9" ht="30.6">
      <c r="A4772" s="16" t="s">
        <v>1963</v>
      </c>
      <c r="B4772" s="16" t="s">
        <v>8153</v>
      </c>
      <c r="C4772" s="16">
        <v>132021</v>
      </c>
      <c r="D4772" s="19">
        <v>44462</v>
      </c>
      <c r="E4772" s="16" t="s">
        <v>8154</v>
      </c>
      <c r="F4772" s="16" t="s">
        <v>8155</v>
      </c>
      <c r="G4772" s="16" t="s">
        <v>8156</v>
      </c>
      <c r="H4772" s="17">
        <v>750</v>
      </c>
      <c r="I4772" s="102">
        <v>5</v>
      </c>
    </row>
    <row r="4773" spans="1:9" ht="20.399999999999999">
      <c r="A4773" s="16" t="s">
        <v>1963</v>
      </c>
      <c r="B4773" s="16" t="s">
        <v>8153</v>
      </c>
      <c r="C4773" s="16">
        <v>132021</v>
      </c>
      <c r="D4773" s="19">
        <v>44462</v>
      </c>
      <c r="E4773" s="16" t="s">
        <v>8157</v>
      </c>
      <c r="F4773" s="16" t="s">
        <v>8155</v>
      </c>
      <c r="G4773" s="16" t="s">
        <v>8156</v>
      </c>
      <c r="H4773" s="17">
        <v>91</v>
      </c>
      <c r="I4773" s="102">
        <v>3</v>
      </c>
    </row>
    <row r="4774" spans="1:9" ht="20.399999999999999">
      <c r="A4774" s="16" t="s">
        <v>1963</v>
      </c>
      <c r="B4774" s="16" t="s">
        <v>8158</v>
      </c>
      <c r="C4774" s="16">
        <v>162021</v>
      </c>
      <c r="D4774" s="19">
        <v>44468</v>
      </c>
      <c r="E4774" s="16" t="s">
        <v>8159</v>
      </c>
      <c r="F4774" s="16" t="s">
        <v>8160</v>
      </c>
      <c r="G4774" s="16" t="s">
        <v>8161</v>
      </c>
      <c r="H4774" s="17">
        <v>290.58999999999997</v>
      </c>
      <c r="I4774" s="102">
        <v>3</v>
      </c>
    </row>
    <row r="4775" spans="1:9" ht="20.399999999999999">
      <c r="A4775" s="16" t="s">
        <v>1963</v>
      </c>
      <c r="B4775" s="16" t="s">
        <v>8162</v>
      </c>
      <c r="C4775" s="16">
        <v>20210003</v>
      </c>
      <c r="D4775" s="19">
        <v>44482</v>
      </c>
      <c r="E4775" s="16" t="s">
        <v>8163</v>
      </c>
      <c r="F4775" s="16" t="s">
        <v>8164</v>
      </c>
      <c r="G4775" s="16" t="s">
        <v>8165</v>
      </c>
      <c r="H4775" s="17">
        <v>375</v>
      </c>
      <c r="I4775" s="102">
        <v>3</v>
      </c>
    </row>
    <row r="4776" spans="1:9" ht="20.399999999999999">
      <c r="A4776" s="16" t="s">
        <v>1963</v>
      </c>
      <c r="B4776" s="16" t="s">
        <v>8166</v>
      </c>
      <c r="C4776" s="16">
        <v>20210002</v>
      </c>
      <c r="D4776" s="19">
        <v>44482</v>
      </c>
      <c r="E4776" s="16" t="s">
        <v>8167</v>
      </c>
      <c r="F4776" s="16" t="s">
        <v>8164</v>
      </c>
      <c r="G4776" s="16" t="s">
        <v>8165</v>
      </c>
      <c r="H4776" s="17">
        <v>1500</v>
      </c>
      <c r="I4776" s="102">
        <v>3</v>
      </c>
    </row>
    <row r="4777" spans="1:9" ht="20.399999999999999">
      <c r="A4777" s="16" t="s">
        <v>1963</v>
      </c>
      <c r="B4777" s="16" t="s">
        <v>8168</v>
      </c>
      <c r="C4777" s="16">
        <v>2021069</v>
      </c>
      <c r="D4777" s="19">
        <v>44470</v>
      </c>
      <c r="E4777" s="16" t="s">
        <v>8169</v>
      </c>
      <c r="F4777" s="16" t="s">
        <v>8170</v>
      </c>
      <c r="G4777" s="16" t="s">
        <v>8171</v>
      </c>
      <c r="H4777" s="17">
        <v>700</v>
      </c>
      <c r="I4777" s="102">
        <v>3</v>
      </c>
    </row>
    <row r="4778" spans="1:9" ht="20.399999999999999">
      <c r="A4778" s="16" t="s">
        <v>1963</v>
      </c>
      <c r="B4778" s="16" t="s">
        <v>8168</v>
      </c>
      <c r="C4778" s="16">
        <v>2021069</v>
      </c>
      <c r="D4778" s="19">
        <v>44470</v>
      </c>
      <c r="E4778" s="16" t="s">
        <v>8172</v>
      </c>
      <c r="F4778" s="16" t="s">
        <v>8170</v>
      </c>
      <c r="G4778" s="16" t="s">
        <v>8171</v>
      </c>
      <c r="H4778" s="17">
        <v>2477.2199999999998</v>
      </c>
      <c r="I4778" s="102">
        <v>3</v>
      </c>
    </row>
    <row r="4779" spans="1:9" ht="20.399999999999999">
      <c r="A4779" s="16" t="s">
        <v>1963</v>
      </c>
      <c r="B4779" s="16" t="s">
        <v>8173</v>
      </c>
      <c r="C4779" s="16">
        <v>20210014</v>
      </c>
      <c r="D4779" s="19">
        <v>44481</v>
      </c>
      <c r="E4779" s="16" t="s">
        <v>8174</v>
      </c>
      <c r="F4779" s="16">
        <v>0</v>
      </c>
      <c r="G4779" s="16" t="s">
        <v>8175</v>
      </c>
      <c r="H4779" s="17">
        <v>1000</v>
      </c>
      <c r="I4779" s="102">
        <v>3</v>
      </c>
    </row>
    <row r="4780" spans="1:9" ht="30.6">
      <c r="A4780" s="16" t="s">
        <v>1963</v>
      </c>
      <c r="B4780" s="16" t="s">
        <v>8176</v>
      </c>
      <c r="C4780" s="16">
        <v>20077</v>
      </c>
      <c r="D4780" s="19">
        <v>44495</v>
      </c>
      <c r="E4780" s="16" t="s">
        <v>8177</v>
      </c>
      <c r="F4780" s="16" t="s">
        <v>8178</v>
      </c>
      <c r="G4780" s="16" t="s">
        <v>8179</v>
      </c>
      <c r="H4780" s="17">
        <v>872.3</v>
      </c>
      <c r="I4780" s="102">
        <v>3</v>
      </c>
    </row>
    <row r="4781" spans="1:9" ht="20.399999999999999">
      <c r="A4781" s="16" t="s">
        <v>1963</v>
      </c>
      <c r="B4781" s="16" t="s">
        <v>8176</v>
      </c>
      <c r="C4781" s="16">
        <v>20077</v>
      </c>
      <c r="D4781" s="19">
        <v>44495</v>
      </c>
      <c r="E4781" s="16" t="s">
        <v>8180</v>
      </c>
      <c r="F4781" s="16" t="s">
        <v>8178</v>
      </c>
      <c r="G4781" s="16" t="s">
        <v>8179</v>
      </c>
      <c r="H4781" s="17">
        <v>1715.6</v>
      </c>
      <c r="I4781" s="102">
        <v>5</v>
      </c>
    </row>
    <row r="4782" spans="1:9" ht="20.399999999999999">
      <c r="A4782" s="16" t="s">
        <v>1963</v>
      </c>
      <c r="B4782" s="16" t="s">
        <v>8181</v>
      </c>
      <c r="C4782" s="16">
        <v>20081</v>
      </c>
      <c r="D4782" s="19">
        <v>44495</v>
      </c>
      <c r="E4782" s="16" t="s">
        <v>8182</v>
      </c>
      <c r="F4782" s="16" t="s">
        <v>8178</v>
      </c>
      <c r="G4782" s="16" t="s">
        <v>8179</v>
      </c>
      <c r="H4782" s="17">
        <v>64.7</v>
      </c>
      <c r="I4782" s="102">
        <v>3</v>
      </c>
    </row>
    <row r="4783" spans="1:9" ht="20.399999999999999">
      <c r="A4783" s="16" t="s">
        <v>1963</v>
      </c>
      <c r="B4783" s="16" t="s">
        <v>8183</v>
      </c>
      <c r="C4783" s="16">
        <v>402021</v>
      </c>
      <c r="D4783" s="19">
        <v>44482</v>
      </c>
      <c r="E4783" s="16" t="s">
        <v>8184</v>
      </c>
      <c r="F4783" s="16" t="s">
        <v>8123</v>
      </c>
      <c r="G4783" s="16" t="s">
        <v>8124</v>
      </c>
      <c r="H4783" s="17">
        <v>46.8</v>
      </c>
      <c r="I4783" s="102">
        <v>3</v>
      </c>
    </row>
    <row r="4784" spans="1:9" ht="20.399999999999999">
      <c r="A4784" s="16" t="s">
        <v>1963</v>
      </c>
      <c r="B4784" s="16" t="s">
        <v>8183</v>
      </c>
      <c r="C4784" s="16">
        <v>402021</v>
      </c>
      <c r="D4784" s="19">
        <v>44482</v>
      </c>
      <c r="E4784" s="16" t="s">
        <v>8185</v>
      </c>
      <c r="F4784" s="16" t="s">
        <v>8123</v>
      </c>
      <c r="G4784" s="16" t="s">
        <v>8124</v>
      </c>
      <c r="H4784" s="17">
        <v>12</v>
      </c>
      <c r="I4784" s="102">
        <v>3</v>
      </c>
    </row>
    <row r="4785" spans="1:9" ht="30.6">
      <c r="A4785" s="16" t="s">
        <v>1963</v>
      </c>
      <c r="B4785" s="16" t="s">
        <v>8186</v>
      </c>
      <c r="C4785" s="16">
        <v>82021</v>
      </c>
      <c r="D4785" s="19">
        <v>44468</v>
      </c>
      <c r="E4785" s="16" t="s">
        <v>8144</v>
      </c>
      <c r="F4785" s="16" t="s">
        <v>8187</v>
      </c>
      <c r="G4785" s="16" t="s">
        <v>8188</v>
      </c>
      <c r="H4785" s="17">
        <v>290.58999999999997</v>
      </c>
      <c r="I4785" s="102">
        <v>3</v>
      </c>
    </row>
    <row r="4786" spans="1:9" ht="20.399999999999999">
      <c r="A4786" s="16" t="s">
        <v>1963</v>
      </c>
      <c r="B4786" s="16" t="s">
        <v>8189</v>
      </c>
      <c r="C4786" s="16">
        <v>1020210003</v>
      </c>
      <c r="D4786" s="19">
        <v>44476</v>
      </c>
      <c r="E4786" s="16" t="s">
        <v>8190</v>
      </c>
      <c r="F4786" s="16" t="s">
        <v>8191</v>
      </c>
      <c r="G4786" s="16" t="s">
        <v>8192</v>
      </c>
      <c r="H4786" s="17">
        <v>5745</v>
      </c>
      <c r="I4786" s="102">
        <v>3</v>
      </c>
    </row>
    <row r="4787" spans="1:9" ht="20.399999999999999">
      <c r="A4787" s="16" t="s">
        <v>1963</v>
      </c>
      <c r="B4787" s="16" t="s">
        <v>8193</v>
      </c>
      <c r="C4787" s="16">
        <v>92021</v>
      </c>
      <c r="D4787" s="19">
        <v>44473</v>
      </c>
      <c r="E4787" s="16" t="s">
        <v>8194</v>
      </c>
      <c r="F4787" s="16" t="s">
        <v>8195</v>
      </c>
      <c r="G4787" s="16" t="s">
        <v>8196</v>
      </c>
      <c r="H4787" s="17">
        <v>400</v>
      </c>
      <c r="I4787" s="102">
        <v>3</v>
      </c>
    </row>
    <row r="4788" spans="1:9" ht="20.399999999999999">
      <c r="A4788" s="16" t="s">
        <v>1963</v>
      </c>
      <c r="B4788" s="16" t="s">
        <v>8197</v>
      </c>
      <c r="C4788" s="16">
        <v>20210015</v>
      </c>
      <c r="D4788" s="19">
        <v>44495</v>
      </c>
      <c r="E4788" s="16" t="s">
        <v>8198</v>
      </c>
      <c r="F4788" s="16">
        <v>0</v>
      </c>
      <c r="G4788" s="16" t="s">
        <v>8175</v>
      </c>
      <c r="H4788" s="17">
        <v>400</v>
      </c>
      <c r="I4788" s="102">
        <v>3</v>
      </c>
    </row>
    <row r="4789" spans="1:9" ht="30.6">
      <c r="A4789" s="16" t="s">
        <v>1963</v>
      </c>
      <c r="B4789" s="16" t="s">
        <v>8199</v>
      </c>
      <c r="C4789" s="16">
        <v>301210412</v>
      </c>
      <c r="D4789" s="19">
        <v>44495</v>
      </c>
      <c r="E4789" s="16" t="s">
        <v>8200</v>
      </c>
      <c r="F4789" s="16" t="s">
        <v>8201</v>
      </c>
      <c r="G4789" s="16" t="s">
        <v>8202</v>
      </c>
      <c r="H4789" s="17">
        <v>4056</v>
      </c>
      <c r="I4789" s="102">
        <v>3</v>
      </c>
    </row>
    <row r="4790" spans="1:9" ht="30.6">
      <c r="A4790" s="16" t="s">
        <v>1963</v>
      </c>
      <c r="B4790" s="16" t="s">
        <v>8199</v>
      </c>
      <c r="C4790" s="16">
        <v>301210412</v>
      </c>
      <c r="D4790" s="19">
        <v>44495</v>
      </c>
      <c r="E4790" s="16" t="s">
        <v>8200</v>
      </c>
      <c r="F4790" s="16" t="s">
        <v>8201</v>
      </c>
      <c r="G4790" s="16" t="s">
        <v>8202</v>
      </c>
      <c r="H4790" s="17">
        <v>112.2</v>
      </c>
      <c r="I4790" s="102">
        <v>3</v>
      </c>
    </row>
    <row r="4791" spans="1:9" ht="20.399999999999999">
      <c r="A4791" s="16" t="s">
        <v>1963</v>
      </c>
      <c r="B4791" s="16" t="s">
        <v>8199</v>
      </c>
      <c r="C4791" s="16">
        <v>301210412</v>
      </c>
      <c r="D4791" s="19">
        <v>44495</v>
      </c>
      <c r="E4791" s="16" t="s">
        <v>8203</v>
      </c>
      <c r="F4791" s="16" t="s">
        <v>8201</v>
      </c>
      <c r="G4791" s="16" t="s">
        <v>8202</v>
      </c>
      <c r="H4791" s="17">
        <v>324</v>
      </c>
      <c r="I4791" s="102">
        <v>3</v>
      </c>
    </row>
    <row r="4792" spans="1:9" ht="20.399999999999999">
      <c r="A4792" s="16" t="s">
        <v>1963</v>
      </c>
      <c r="B4792" s="16" t="s">
        <v>8199</v>
      </c>
      <c r="C4792" s="16">
        <v>301210412</v>
      </c>
      <c r="D4792" s="19">
        <v>44495</v>
      </c>
      <c r="E4792" s="16" t="s">
        <v>8204</v>
      </c>
      <c r="F4792" s="16" t="s">
        <v>8201</v>
      </c>
      <c r="G4792" s="16" t="s">
        <v>8202</v>
      </c>
      <c r="H4792" s="17">
        <v>1000</v>
      </c>
      <c r="I4792" s="102">
        <v>3</v>
      </c>
    </row>
    <row r="4793" spans="1:9" ht="20.399999999999999">
      <c r="A4793" s="16" t="s">
        <v>1963</v>
      </c>
      <c r="B4793" s="16" t="s">
        <v>8205</v>
      </c>
      <c r="C4793" s="16">
        <v>301210410</v>
      </c>
      <c r="D4793" s="19">
        <v>44495</v>
      </c>
      <c r="E4793" s="16" t="s">
        <v>8206</v>
      </c>
      <c r="F4793" s="16" t="s">
        <v>8201</v>
      </c>
      <c r="G4793" s="16" t="s">
        <v>8202</v>
      </c>
      <c r="H4793" s="17">
        <v>22.1</v>
      </c>
      <c r="I4793" s="102">
        <v>3</v>
      </c>
    </row>
    <row r="4794" spans="1:9" ht="20.399999999999999">
      <c r="A4794" s="16" t="s">
        <v>1963</v>
      </c>
      <c r="B4794" s="16" t="s">
        <v>8205</v>
      </c>
      <c r="C4794" s="16">
        <v>301210410</v>
      </c>
      <c r="D4794" s="19">
        <v>44495</v>
      </c>
      <c r="E4794" s="16" t="s">
        <v>8207</v>
      </c>
      <c r="F4794" s="16" t="s">
        <v>8201</v>
      </c>
      <c r="G4794" s="16" t="s">
        <v>8202</v>
      </c>
      <c r="H4794" s="17">
        <v>40.5</v>
      </c>
      <c r="I4794" s="102">
        <v>3</v>
      </c>
    </row>
    <row r="4795" spans="1:9" ht="30.6">
      <c r="A4795" s="16" t="s">
        <v>1963</v>
      </c>
      <c r="B4795" s="16" t="s">
        <v>8210</v>
      </c>
      <c r="C4795" s="16">
        <v>82021</v>
      </c>
      <c r="D4795" s="19">
        <v>44468</v>
      </c>
      <c r="E4795" s="16" t="s">
        <v>8144</v>
      </c>
      <c r="F4795" s="16" t="s">
        <v>8208</v>
      </c>
      <c r="G4795" s="16" t="s">
        <v>8209</v>
      </c>
      <c r="H4795" s="17">
        <v>290.58999999999997</v>
      </c>
      <c r="I4795" s="102">
        <v>3</v>
      </c>
    </row>
    <row r="4796" spans="1:9" ht="20.399999999999999">
      <c r="A4796" s="16" t="s">
        <v>1963</v>
      </c>
      <c r="B4796" s="16" t="s">
        <v>8211</v>
      </c>
      <c r="C4796" s="16">
        <v>21039</v>
      </c>
      <c r="D4796" s="19">
        <v>44491</v>
      </c>
      <c r="E4796" s="16" t="s">
        <v>8212</v>
      </c>
      <c r="F4796" s="16" t="s">
        <v>8213</v>
      </c>
      <c r="G4796" s="16" t="s">
        <v>8214</v>
      </c>
      <c r="H4796" s="17">
        <v>336</v>
      </c>
      <c r="I4796" s="102">
        <v>3</v>
      </c>
    </row>
    <row r="4797" spans="1:9" ht="20.399999999999999">
      <c r="A4797" s="16" t="s">
        <v>1963</v>
      </c>
      <c r="B4797" s="16" t="s">
        <v>8215</v>
      </c>
      <c r="C4797" s="16">
        <v>202103</v>
      </c>
      <c r="D4797" s="19">
        <v>44468</v>
      </c>
      <c r="E4797" s="16" t="s">
        <v>9254</v>
      </c>
      <c r="F4797" s="16" t="s">
        <v>8216</v>
      </c>
      <c r="G4797" s="16" t="s">
        <v>8217</v>
      </c>
      <c r="H4797" s="17">
        <v>799.97</v>
      </c>
      <c r="I4797" s="102">
        <v>3</v>
      </c>
    </row>
    <row r="4798" spans="1:9" ht="20.399999999999999">
      <c r="A4798" s="16" t="s">
        <v>1963</v>
      </c>
      <c r="B4798" s="16" t="s">
        <v>8218</v>
      </c>
      <c r="C4798" s="16">
        <v>20210026</v>
      </c>
      <c r="D4798" s="19">
        <v>44482</v>
      </c>
      <c r="E4798" s="16" t="s">
        <v>9255</v>
      </c>
      <c r="F4798" s="16" t="s">
        <v>8219</v>
      </c>
      <c r="G4798" s="16" t="s">
        <v>8220</v>
      </c>
      <c r="H4798" s="17">
        <v>630.89</v>
      </c>
      <c r="I4798" s="102">
        <v>3</v>
      </c>
    </row>
    <row r="4799" spans="1:9" ht="20.399999999999999">
      <c r="A4799" s="16" t="s">
        <v>1963</v>
      </c>
      <c r="B4799" s="16" t="s">
        <v>8221</v>
      </c>
      <c r="C4799" s="16">
        <v>20210027</v>
      </c>
      <c r="D4799" s="19">
        <v>44482</v>
      </c>
      <c r="E4799" s="16" t="s">
        <v>9256</v>
      </c>
      <c r="F4799" s="16" t="s">
        <v>8219</v>
      </c>
      <c r="G4799" s="16" t="s">
        <v>8220</v>
      </c>
      <c r="H4799" s="17">
        <v>598.37</v>
      </c>
      <c r="I4799" s="102">
        <v>3</v>
      </c>
    </row>
    <row r="4800" spans="1:9" ht="20.399999999999999">
      <c r="A4800" s="16" t="s">
        <v>1963</v>
      </c>
      <c r="B4800" s="16" t="s">
        <v>8222</v>
      </c>
      <c r="C4800" s="16">
        <v>1</v>
      </c>
      <c r="D4800" s="19">
        <v>44482</v>
      </c>
      <c r="E4800" s="16" t="s">
        <v>9257</v>
      </c>
      <c r="F4800" s="16" t="s">
        <v>8223</v>
      </c>
      <c r="G4800" s="16" t="s">
        <v>8224</v>
      </c>
      <c r="H4800" s="17">
        <v>988</v>
      </c>
      <c r="I4800" s="102">
        <v>3</v>
      </c>
    </row>
    <row r="4801" spans="1:9" ht="20.399999999999999">
      <c r="A4801" s="16" t="s">
        <v>1963</v>
      </c>
      <c r="B4801" s="16" t="s">
        <v>8225</v>
      </c>
      <c r="C4801" s="16">
        <v>2021005</v>
      </c>
      <c r="D4801" s="19">
        <v>44482</v>
      </c>
      <c r="E4801" s="16" t="s">
        <v>9258</v>
      </c>
      <c r="F4801" s="16" t="s">
        <v>8226</v>
      </c>
      <c r="G4801" s="16" t="s">
        <v>8227</v>
      </c>
      <c r="H4801" s="17">
        <v>529.75</v>
      </c>
      <c r="I4801" s="102">
        <v>3</v>
      </c>
    </row>
    <row r="4802" spans="1:9" ht="20.399999999999999">
      <c r="A4802" s="16" t="s">
        <v>1963</v>
      </c>
      <c r="B4802" s="16" t="s">
        <v>8228</v>
      </c>
      <c r="C4802" s="16">
        <v>212021</v>
      </c>
      <c r="D4802" s="19">
        <v>44495</v>
      </c>
      <c r="E4802" s="16" t="s">
        <v>8229</v>
      </c>
      <c r="F4802" s="16" t="s">
        <v>8230</v>
      </c>
      <c r="G4802" s="16" t="s">
        <v>8231</v>
      </c>
      <c r="H4802" s="17">
        <v>750</v>
      </c>
      <c r="I4802" s="102">
        <v>3</v>
      </c>
    </row>
    <row r="4803" spans="1:9" ht="20.399999999999999">
      <c r="A4803" s="16" t="s">
        <v>1963</v>
      </c>
      <c r="B4803" s="16" t="s">
        <v>8232</v>
      </c>
      <c r="C4803" s="16">
        <v>352021</v>
      </c>
      <c r="D4803" s="19">
        <v>44470</v>
      </c>
      <c r="E4803" s="16" t="s">
        <v>8233</v>
      </c>
      <c r="F4803" s="16" t="s">
        <v>8123</v>
      </c>
      <c r="G4803" s="16" t="s">
        <v>8124</v>
      </c>
      <c r="H4803" s="17">
        <v>122.4</v>
      </c>
      <c r="I4803" s="102">
        <v>3</v>
      </c>
    </row>
    <row r="4804" spans="1:9" ht="20.399999999999999">
      <c r="A4804" s="16" t="s">
        <v>1963</v>
      </c>
      <c r="B4804" s="16" t="s">
        <v>8232</v>
      </c>
      <c r="C4804" s="16">
        <v>352021</v>
      </c>
      <c r="D4804" s="19">
        <v>44470</v>
      </c>
      <c r="E4804" s="16" t="s">
        <v>8234</v>
      </c>
      <c r="F4804" s="16" t="s">
        <v>8123</v>
      </c>
      <c r="G4804" s="16" t="s">
        <v>8124</v>
      </c>
      <c r="H4804" s="17">
        <v>42</v>
      </c>
      <c r="I4804" s="102">
        <v>3</v>
      </c>
    </row>
    <row r="4805" spans="1:9" ht="20.399999999999999">
      <c r="A4805" s="16" t="s">
        <v>1963</v>
      </c>
      <c r="B4805" s="16" t="s">
        <v>8232</v>
      </c>
      <c r="C4805" s="16">
        <v>352021</v>
      </c>
      <c r="D4805" s="19">
        <v>44470</v>
      </c>
      <c r="E4805" s="16" t="s">
        <v>8235</v>
      </c>
      <c r="F4805" s="16" t="s">
        <v>8123</v>
      </c>
      <c r="G4805" s="16" t="s">
        <v>8124</v>
      </c>
      <c r="H4805" s="17">
        <v>324</v>
      </c>
      <c r="I4805" s="102">
        <v>3</v>
      </c>
    </row>
    <row r="4806" spans="1:9" ht="20.399999999999999">
      <c r="A4806" s="16" t="s">
        <v>1963</v>
      </c>
      <c r="B4806" s="16" t="s">
        <v>8232</v>
      </c>
      <c r="C4806" s="16">
        <v>352021</v>
      </c>
      <c r="D4806" s="19">
        <v>44470</v>
      </c>
      <c r="E4806" s="16" t="s">
        <v>8235</v>
      </c>
      <c r="F4806" s="16" t="s">
        <v>8123</v>
      </c>
      <c r="G4806" s="16" t="s">
        <v>8124</v>
      </c>
      <c r="H4806" s="17">
        <v>140.4</v>
      </c>
      <c r="I4806" s="102">
        <v>3</v>
      </c>
    </row>
    <row r="4807" spans="1:9" ht="30.6">
      <c r="A4807" s="16" t="s">
        <v>1963</v>
      </c>
      <c r="B4807" s="16" t="s">
        <v>8232</v>
      </c>
      <c r="C4807" s="16">
        <v>352021</v>
      </c>
      <c r="D4807" s="19">
        <v>44470</v>
      </c>
      <c r="E4807" s="16" t="s">
        <v>8236</v>
      </c>
      <c r="F4807" s="16" t="s">
        <v>8123</v>
      </c>
      <c r="G4807" s="16" t="s">
        <v>8124</v>
      </c>
      <c r="H4807" s="17">
        <v>48</v>
      </c>
      <c r="I4807" s="102">
        <v>3</v>
      </c>
    </row>
    <row r="4808" spans="1:9" ht="20.399999999999999">
      <c r="A4808" s="16" t="s">
        <v>1963</v>
      </c>
      <c r="B4808" s="16" t="s">
        <v>8232</v>
      </c>
      <c r="C4808" s="16">
        <v>352021</v>
      </c>
      <c r="D4808" s="19">
        <v>44470</v>
      </c>
      <c r="E4808" s="16" t="s">
        <v>8237</v>
      </c>
      <c r="F4808" s="16" t="s">
        <v>8123</v>
      </c>
      <c r="G4808" s="16" t="s">
        <v>8124</v>
      </c>
      <c r="H4808" s="17">
        <v>423.36</v>
      </c>
      <c r="I4808" s="102">
        <v>3</v>
      </c>
    </row>
    <row r="4809" spans="1:9" ht="20.399999999999999">
      <c r="A4809" s="16" t="s">
        <v>1963</v>
      </c>
      <c r="B4809" s="16" t="s">
        <v>8232</v>
      </c>
      <c r="C4809" s="16">
        <v>352021</v>
      </c>
      <c r="D4809" s="19">
        <v>44470</v>
      </c>
      <c r="E4809" s="16" t="s">
        <v>8238</v>
      </c>
      <c r="F4809" s="16" t="s">
        <v>8123</v>
      </c>
      <c r="G4809" s="16" t="s">
        <v>8124</v>
      </c>
      <c r="H4809" s="17">
        <v>54</v>
      </c>
      <c r="I4809" s="102">
        <v>3</v>
      </c>
    </row>
    <row r="4810" spans="1:9" ht="20.399999999999999">
      <c r="A4810" s="16" t="s">
        <v>1963</v>
      </c>
      <c r="B4810" s="16" t="s">
        <v>8232</v>
      </c>
      <c r="C4810" s="16">
        <v>352021</v>
      </c>
      <c r="D4810" s="19">
        <v>44470</v>
      </c>
      <c r="E4810" s="16" t="s">
        <v>8239</v>
      </c>
      <c r="F4810" s="16" t="s">
        <v>8123</v>
      </c>
      <c r="G4810" s="16" t="s">
        <v>8124</v>
      </c>
      <c r="H4810" s="17">
        <v>97.2</v>
      </c>
      <c r="I4810" s="102">
        <v>3</v>
      </c>
    </row>
    <row r="4811" spans="1:9" ht="20.399999999999999">
      <c r="A4811" s="16" t="s">
        <v>1963</v>
      </c>
      <c r="B4811" s="16" t="s">
        <v>8232</v>
      </c>
      <c r="C4811" s="16">
        <v>352021</v>
      </c>
      <c r="D4811" s="19">
        <v>44470</v>
      </c>
      <c r="E4811" s="16" t="s">
        <v>8240</v>
      </c>
      <c r="F4811" s="16" t="s">
        <v>8123</v>
      </c>
      <c r="G4811" s="16" t="s">
        <v>8124</v>
      </c>
      <c r="H4811" s="17">
        <v>18</v>
      </c>
      <c r="I4811" s="102">
        <v>3</v>
      </c>
    </row>
    <row r="4812" spans="1:9" ht="20.399999999999999">
      <c r="A4812" s="16" t="s">
        <v>1963</v>
      </c>
      <c r="B4812" s="16" t="s">
        <v>8232</v>
      </c>
      <c r="C4812" s="16">
        <v>352021</v>
      </c>
      <c r="D4812" s="19">
        <v>44470</v>
      </c>
      <c r="E4812" s="16" t="s">
        <v>8185</v>
      </c>
      <c r="F4812" s="16" t="s">
        <v>8123</v>
      </c>
      <c r="G4812" s="16" t="s">
        <v>8124</v>
      </c>
      <c r="H4812" s="17">
        <v>36</v>
      </c>
      <c r="I4812" s="102">
        <v>3</v>
      </c>
    </row>
    <row r="4813" spans="1:9" ht="20.399999999999999">
      <c r="A4813" s="16" t="s">
        <v>1963</v>
      </c>
      <c r="B4813" s="16" t="s">
        <v>8232</v>
      </c>
      <c r="C4813" s="16">
        <v>352021</v>
      </c>
      <c r="D4813" s="19">
        <v>44470</v>
      </c>
      <c r="E4813" s="16" t="s">
        <v>8241</v>
      </c>
      <c r="F4813" s="16" t="s">
        <v>8123</v>
      </c>
      <c r="G4813" s="16" t="s">
        <v>8124</v>
      </c>
      <c r="H4813" s="17">
        <v>216</v>
      </c>
      <c r="I4813" s="102">
        <v>3</v>
      </c>
    </row>
    <row r="4814" spans="1:9">
      <c r="A4814" s="16" t="s">
        <v>1963</v>
      </c>
      <c r="B4814" s="16" t="s">
        <v>8232</v>
      </c>
      <c r="C4814" s="16">
        <v>352021</v>
      </c>
      <c r="D4814" s="19">
        <v>44470</v>
      </c>
      <c r="E4814" s="16" t="s">
        <v>13880</v>
      </c>
      <c r="F4814" s="16" t="s">
        <v>8123</v>
      </c>
      <c r="G4814" s="16" t="s">
        <v>8124</v>
      </c>
      <c r="H4814" s="17">
        <v>12</v>
      </c>
      <c r="I4814" s="102">
        <v>3</v>
      </c>
    </row>
    <row r="4815" spans="1:9" ht="20.399999999999999">
      <c r="A4815" s="16" t="s">
        <v>1963</v>
      </c>
      <c r="B4815" s="16" t="s">
        <v>8242</v>
      </c>
      <c r="C4815" s="16">
        <v>211000592</v>
      </c>
      <c r="D4815" s="19">
        <v>44470</v>
      </c>
      <c r="E4815" s="16" t="s">
        <v>8243</v>
      </c>
      <c r="F4815" s="16" t="s">
        <v>8244</v>
      </c>
      <c r="G4815" s="16" t="s">
        <v>8245</v>
      </c>
      <c r="H4815" s="17">
        <v>1020</v>
      </c>
      <c r="I4815" s="102">
        <v>3</v>
      </c>
    </row>
    <row r="4816" spans="1:9" ht="20.399999999999999">
      <c r="A4816" s="16" t="s">
        <v>1963</v>
      </c>
      <c r="B4816" s="16" t="s">
        <v>8246</v>
      </c>
      <c r="C4816" s="16">
        <v>2021011</v>
      </c>
      <c r="D4816" s="19">
        <v>44495</v>
      </c>
      <c r="E4816" s="16" t="s">
        <v>8247</v>
      </c>
      <c r="F4816" s="16" t="s">
        <v>8248</v>
      </c>
      <c r="G4816" s="16" t="s">
        <v>8249</v>
      </c>
      <c r="H4816" s="17">
        <v>427</v>
      </c>
      <c r="I4816" s="102">
        <v>3</v>
      </c>
    </row>
    <row r="4817" spans="1:9" ht="20.399999999999999">
      <c r="A4817" s="16" t="s">
        <v>1963</v>
      </c>
      <c r="B4817" s="16" t="s">
        <v>8250</v>
      </c>
      <c r="C4817" s="16">
        <v>12110346</v>
      </c>
      <c r="D4817" s="19">
        <v>44491</v>
      </c>
      <c r="E4817" s="16" t="s">
        <v>8251</v>
      </c>
      <c r="F4817" s="16" t="s">
        <v>8252</v>
      </c>
      <c r="G4817" s="16" t="s">
        <v>641</v>
      </c>
      <c r="H4817" s="17">
        <v>39000</v>
      </c>
      <c r="I4817" s="102">
        <v>3</v>
      </c>
    </row>
    <row r="4818" spans="1:9" ht="20.399999999999999">
      <c r="A4818" s="16" t="s">
        <v>1963</v>
      </c>
      <c r="B4818" s="16" t="s">
        <v>8250</v>
      </c>
      <c r="C4818" s="16">
        <v>12110346</v>
      </c>
      <c r="D4818" s="19">
        <v>44377</v>
      </c>
      <c r="E4818" s="16" t="s">
        <v>8251</v>
      </c>
      <c r="F4818" s="16" t="s">
        <v>8252</v>
      </c>
      <c r="G4818" s="16" t="s">
        <v>641</v>
      </c>
      <c r="H4818" s="17">
        <v>24000</v>
      </c>
      <c r="I4818" s="102">
        <v>3</v>
      </c>
    </row>
    <row r="4819" spans="1:9" ht="20.399999999999999">
      <c r="A4819" s="16" t="s">
        <v>1963</v>
      </c>
      <c r="B4819" s="16" t="s">
        <v>8250</v>
      </c>
      <c r="C4819" s="16">
        <v>12110346</v>
      </c>
      <c r="D4819" s="19">
        <v>44449</v>
      </c>
      <c r="E4819" s="16" t="s">
        <v>8251</v>
      </c>
      <c r="F4819" s="16" t="s">
        <v>8252</v>
      </c>
      <c r="G4819" s="16" t="s">
        <v>641</v>
      </c>
      <c r="H4819" s="17">
        <v>72000</v>
      </c>
      <c r="I4819" s="102">
        <v>3</v>
      </c>
    </row>
    <row r="4820" spans="1:9" ht="20.399999999999999">
      <c r="A4820" s="16" t="s">
        <v>1963</v>
      </c>
      <c r="B4820" s="16" t="s">
        <v>8250</v>
      </c>
      <c r="C4820" s="16">
        <v>12110346</v>
      </c>
      <c r="D4820" s="19">
        <v>44491</v>
      </c>
      <c r="E4820" s="16" t="s">
        <v>8253</v>
      </c>
      <c r="F4820" s="16" t="s">
        <v>8252</v>
      </c>
      <c r="G4820" s="16" t="s">
        <v>641</v>
      </c>
      <c r="H4820" s="17">
        <v>1440</v>
      </c>
      <c r="I4820" s="102">
        <v>3</v>
      </c>
    </row>
    <row r="4821" spans="1:9" ht="20.399999999999999">
      <c r="A4821" s="16" t="s">
        <v>1963</v>
      </c>
      <c r="B4821" s="16" t="s">
        <v>8250</v>
      </c>
      <c r="C4821" s="16" t="s">
        <v>8250</v>
      </c>
      <c r="D4821" s="19">
        <v>44491</v>
      </c>
      <c r="E4821" s="16" t="s">
        <v>8254</v>
      </c>
      <c r="F4821" s="16" t="s">
        <v>8255</v>
      </c>
      <c r="G4821" s="16" t="s">
        <v>8256</v>
      </c>
      <c r="H4821" s="17">
        <v>143.6</v>
      </c>
      <c r="I4821" s="102">
        <v>3</v>
      </c>
    </row>
    <row r="4822" spans="1:9" ht="20.399999999999999">
      <c r="A4822" s="16" t="s">
        <v>1963</v>
      </c>
      <c r="B4822" s="16" t="s">
        <v>8250</v>
      </c>
      <c r="C4822" s="16">
        <v>21</v>
      </c>
      <c r="D4822" s="19">
        <v>44491</v>
      </c>
      <c r="E4822" s="16" t="s">
        <v>8257</v>
      </c>
      <c r="F4822" s="16" t="s">
        <v>8258</v>
      </c>
      <c r="G4822" s="16" t="s">
        <v>8259</v>
      </c>
      <c r="H4822" s="17">
        <v>207</v>
      </c>
      <c r="I4822" s="102">
        <v>3</v>
      </c>
    </row>
    <row r="4823" spans="1:9" ht="20.399999999999999">
      <c r="A4823" s="16" t="s">
        <v>1963</v>
      </c>
      <c r="B4823" s="16" t="s">
        <v>8250</v>
      </c>
      <c r="C4823" s="16">
        <v>102021</v>
      </c>
      <c r="D4823" s="19">
        <v>44491</v>
      </c>
      <c r="E4823" s="16" t="s">
        <v>8260</v>
      </c>
      <c r="F4823" s="16" t="s">
        <v>8261</v>
      </c>
      <c r="G4823" s="16" t="s">
        <v>8262</v>
      </c>
      <c r="H4823" s="17">
        <v>3047.05</v>
      </c>
      <c r="I4823" s="102">
        <v>3</v>
      </c>
    </row>
    <row r="4824" spans="1:9" ht="20.399999999999999">
      <c r="A4824" s="16" t="s">
        <v>1963</v>
      </c>
      <c r="B4824" s="16" t="s">
        <v>8250</v>
      </c>
      <c r="C4824" s="16">
        <v>112021</v>
      </c>
      <c r="D4824" s="19">
        <v>44491</v>
      </c>
      <c r="E4824" s="16" t="s">
        <v>8263</v>
      </c>
      <c r="F4824" s="16" t="s">
        <v>8261</v>
      </c>
      <c r="G4824" s="16" t="s">
        <v>8262</v>
      </c>
      <c r="H4824" s="17">
        <v>1945.92</v>
      </c>
      <c r="I4824" s="102">
        <v>3</v>
      </c>
    </row>
    <row r="4825" spans="1:9" ht="20.399999999999999">
      <c r="A4825" s="16" t="s">
        <v>1963</v>
      </c>
      <c r="B4825" s="16" t="s">
        <v>8264</v>
      </c>
      <c r="C4825" s="16">
        <v>62210140</v>
      </c>
      <c r="D4825" s="19">
        <v>44525</v>
      </c>
      <c r="E4825" s="16" t="s">
        <v>8265</v>
      </c>
      <c r="F4825" s="16" t="s">
        <v>8266</v>
      </c>
      <c r="G4825" s="16" t="s">
        <v>8267</v>
      </c>
      <c r="H4825" s="17">
        <v>360</v>
      </c>
      <c r="I4825" s="102">
        <v>3</v>
      </c>
    </row>
    <row r="4826" spans="1:9" ht="30.6">
      <c r="A4826" s="16" t="s">
        <v>1963</v>
      </c>
      <c r="B4826" s="16" t="s">
        <v>8268</v>
      </c>
      <c r="C4826" s="16">
        <v>102021</v>
      </c>
      <c r="D4826" s="19">
        <v>44516</v>
      </c>
      <c r="E4826" s="16" t="s">
        <v>8269</v>
      </c>
      <c r="F4826" s="16" t="s">
        <v>8270</v>
      </c>
      <c r="G4826" s="16" t="s">
        <v>8271</v>
      </c>
      <c r="H4826" s="17">
        <v>2930.53</v>
      </c>
      <c r="I4826" s="102">
        <v>3</v>
      </c>
    </row>
    <row r="4827" spans="1:9" ht="20.399999999999999">
      <c r="A4827" s="16" t="s">
        <v>1963</v>
      </c>
      <c r="B4827" s="16" t="s">
        <v>8272</v>
      </c>
      <c r="C4827" s="16">
        <v>2021235</v>
      </c>
      <c r="D4827" s="19">
        <v>44516</v>
      </c>
      <c r="E4827" s="16" t="s">
        <v>8273</v>
      </c>
      <c r="F4827" s="16" t="s">
        <v>8274</v>
      </c>
      <c r="G4827" s="16" t="s">
        <v>8275</v>
      </c>
      <c r="H4827" s="17">
        <v>720</v>
      </c>
      <c r="I4827" s="102">
        <v>3</v>
      </c>
    </row>
    <row r="4828" spans="1:9" ht="20.399999999999999">
      <c r="A4828" s="16" t="s">
        <v>1963</v>
      </c>
      <c r="B4828" s="16" t="s">
        <v>8276</v>
      </c>
      <c r="C4828" s="16">
        <v>21206</v>
      </c>
      <c r="D4828" s="19">
        <v>44525</v>
      </c>
      <c r="E4828" s="16" t="s">
        <v>8277</v>
      </c>
      <c r="F4828" s="16" t="s">
        <v>8258</v>
      </c>
      <c r="G4828" s="16" t="s">
        <v>8259</v>
      </c>
      <c r="H4828" s="17">
        <v>73.8</v>
      </c>
      <c r="I4828" s="102">
        <v>3</v>
      </c>
    </row>
    <row r="4829" spans="1:9" ht="20.399999999999999">
      <c r="A4829" s="16" t="s">
        <v>1963</v>
      </c>
      <c r="B4829" s="16" t="s">
        <v>8278</v>
      </c>
      <c r="C4829" s="16">
        <v>210037</v>
      </c>
      <c r="D4829" s="19">
        <v>44505</v>
      </c>
      <c r="E4829" s="16" t="s">
        <v>8279</v>
      </c>
      <c r="F4829" s="16" t="s">
        <v>8280</v>
      </c>
      <c r="G4829" s="16" t="s">
        <v>4729</v>
      </c>
      <c r="H4829" s="17">
        <v>720</v>
      </c>
      <c r="I4829" s="102">
        <v>3</v>
      </c>
    </row>
    <row r="4830" spans="1:9" ht="20.399999999999999">
      <c r="A4830" s="16" t="s">
        <v>1963</v>
      </c>
      <c r="B4830" s="16" t="s">
        <v>8281</v>
      </c>
      <c r="C4830" s="16">
        <v>12021</v>
      </c>
      <c r="D4830" s="19">
        <v>44552</v>
      </c>
      <c r="E4830" s="16" t="s">
        <v>8282</v>
      </c>
      <c r="F4830" s="16">
        <v>0</v>
      </c>
      <c r="G4830" s="16" t="s">
        <v>8283</v>
      </c>
      <c r="H4830" s="17">
        <v>2594.71</v>
      </c>
      <c r="I4830" s="102">
        <v>3</v>
      </c>
    </row>
    <row r="4831" spans="1:9" ht="20.399999999999999">
      <c r="A4831" s="16" t="s">
        <v>1963</v>
      </c>
      <c r="B4831" s="16" t="s">
        <v>8284</v>
      </c>
      <c r="C4831" s="16">
        <v>20210121</v>
      </c>
      <c r="D4831" s="19">
        <v>44525</v>
      </c>
      <c r="E4831" s="16" t="s">
        <v>8285</v>
      </c>
      <c r="F4831" s="16" t="s">
        <v>8286</v>
      </c>
      <c r="G4831" s="16" t="s">
        <v>6326</v>
      </c>
      <c r="H4831" s="17">
        <v>1395</v>
      </c>
      <c r="I4831" s="102">
        <v>3</v>
      </c>
    </row>
    <row r="4832" spans="1:9" ht="20.399999999999999">
      <c r="A4832" s="16" t="s">
        <v>1963</v>
      </c>
      <c r="B4832" s="16" t="s">
        <v>8284</v>
      </c>
      <c r="C4832" s="16">
        <v>20210121</v>
      </c>
      <c r="D4832" s="19">
        <v>44525</v>
      </c>
      <c r="E4832" s="16" t="s">
        <v>8287</v>
      </c>
      <c r="F4832" s="16" t="s">
        <v>8286</v>
      </c>
      <c r="G4832" s="16" t="s">
        <v>6326</v>
      </c>
      <c r="H4832" s="17">
        <v>2</v>
      </c>
      <c r="I4832" s="102">
        <v>3</v>
      </c>
    </row>
    <row r="4833" spans="1:9" ht="20.399999999999999">
      <c r="A4833" s="16" t="s">
        <v>1963</v>
      </c>
      <c r="B4833" s="16" t="s">
        <v>8284</v>
      </c>
      <c r="C4833" s="16">
        <v>20210121</v>
      </c>
      <c r="D4833" s="19">
        <v>44525</v>
      </c>
      <c r="E4833" s="16" t="s">
        <v>8288</v>
      </c>
      <c r="F4833" s="16" t="s">
        <v>8286</v>
      </c>
      <c r="G4833" s="16" t="s">
        <v>6326</v>
      </c>
      <c r="H4833" s="17">
        <v>6</v>
      </c>
      <c r="I4833" s="102">
        <v>3</v>
      </c>
    </row>
    <row r="4834" spans="1:9" ht="20.399999999999999">
      <c r="A4834" s="16" t="s">
        <v>1963</v>
      </c>
      <c r="B4834" s="16" t="s">
        <v>8289</v>
      </c>
      <c r="C4834" s="16">
        <v>10210012</v>
      </c>
      <c r="D4834" s="19">
        <v>44525</v>
      </c>
      <c r="E4834" s="16" t="s">
        <v>8290</v>
      </c>
      <c r="F4834" s="16" t="s">
        <v>8291</v>
      </c>
      <c r="G4834" s="16" t="s">
        <v>8292</v>
      </c>
      <c r="H4834" s="17">
        <v>1550</v>
      </c>
      <c r="I4834" s="102">
        <v>3</v>
      </c>
    </row>
    <row r="4835" spans="1:9" ht="20.399999999999999">
      <c r="A4835" s="16" t="s">
        <v>1963</v>
      </c>
      <c r="B4835" s="16" t="s">
        <v>8289</v>
      </c>
      <c r="C4835" s="16">
        <v>10210012</v>
      </c>
      <c r="D4835" s="19">
        <v>44503</v>
      </c>
      <c r="E4835" s="16" t="s">
        <v>8290</v>
      </c>
      <c r="F4835" s="16" t="s">
        <v>8291</v>
      </c>
      <c r="G4835" s="16" t="s">
        <v>8292</v>
      </c>
      <c r="H4835" s="17">
        <v>1550</v>
      </c>
      <c r="I4835" s="102">
        <v>3</v>
      </c>
    </row>
    <row r="4836" spans="1:9" ht="20.399999999999999">
      <c r="A4836" s="16" t="s">
        <v>1963</v>
      </c>
      <c r="B4836" s="16" t="s">
        <v>8293</v>
      </c>
      <c r="C4836" s="16">
        <v>2021005</v>
      </c>
      <c r="D4836" s="19">
        <v>44524</v>
      </c>
      <c r="E4836" s="16" t="s">
        <v>8294</v>
      </c>
      <c r="F4836" s="16" t="s">
        <v>8295</v>
      </c>
      <c r="G4836" s="16" t="s">
        <v>8296</v>
      </c>
      <c r="H4836" s="17">
        <v>9544.7900000000009</v>
      </c>
      <c r="I4836" s="102">
        <v>3</v>
      </c>
    </row>
    <row r="4837" spans="1:9" ht="30.6">
      <c r="A4837" s="16" t="s">
        <v>1963</v>
      </c>
      <c r="B4837" s="16" t="s">
        <v>8297</v>
      </c>
      <c r="C4837" s="16">
        <v>132021</v>
      </c>
      <c r="D4837" s="19">
        <v>44525</v>
      </c>
      <c r="E4837" s="16" t="s">
        <v>8298</v>
      </c>
      <c r="F4837" s="16">
        <v>0</v>
      </c>
      <c r="G4837" s="16" t="s">
        <v>8299</v>
      </c>
      <c r="H4837" s="17">
        <v>1358.23</v>
      </c>
      <c r="I4837" s="102">
        <v>3</v>
      </c>
    </row>
    <row r="4838" spans="1:9" ht="30.6">
      <c r="A4838" s="16" t="s">
        <v>1963</v>
      </c>
      <c r="B4838" s="16" t="s">
        <v>8297</v>
      </c>
      <c r="C4838" s="16">
        <v>132021</v>
      </c>
      <c r="D4838" s="19">
        <v>44525</v>
      </c>
      <c r="E4838" s="16" t="s">
        <v>8300</v>
      </c>
      <c r="F4838" s="16">
        <v>0</v>
      </c>
      <c r="G4838" s="16" t="s">
        <v>8299</v>
      </c>
      <c r="H4838" s="17">
        <v>2546.69</v>
      </c>
      <c r="I4838" s="102">
        <v>3</v>
      </c>
    </row>
    <row r="4839" spans="1:9" ht="20.399999999999999">
      <c r="A4839" s="16" t="s">
        <v>1963</v>
      </c>
      <c r="B4839" s="16" t="s">
        <v>8301</v>
      </c>
      <c r="C4839" s="16">
        <v>12021</v>
      </c>
      <c r="D4839" s="19">
        <v>44531</v>
      </c>
      <c r="E4839" s="16" t="s">
        <v>8302</v>
      </c>
      <c r="F4839" s="16">
        <v>0</v>
      </c>
      <c r="G4839" s="16" t="s">
        <v>8303</v>
      </c>
      <c r="H4839" s="17">
        <v>9821.7999999999993</v>
      </c>
      <c r="I4839" s="102">
        <v>3</v>
      </c>
    </row>
    <row r="4840" spans="1:9" ht="20.399999999999999">
      <c r="A4840" s="16" t="s">
        <v>1963</v>
      </c>
      <c r="B4840" s="16" t="s">
        <v>8304</v>
      </c>
      <c r="C4840" s="16">
        <v>12021</v>
      </c>
      <c r="D4840" s="19">
        <v>44531</v>
      </c>
      <c r="E4840" s="16" t="s">
        <v>8716</v>
      </c>
      <c r="F4840" s="16">
        <v>0</v>
      </c>
      <c r="G4840" s="16" t="s">
        <v>8305</v>
      </c>
      <c r="H4840" s="17">
        <v>2546.69</v>
      </c>
      <c r="I4840" s="102">
        <v>3</v>
      </c>
    </row>
    <row r="4841" spans="1:9" ht="20.399999999999999">
      <c r="A4841" s="16" t="s">
        <v>1963</v>
      </c>
      <c r="B4841" s="16" t="s">
        <v>8306</v>
      </c>
      <c r="C4841" s="16">
        <v>232021</v>
      </c>
      <c r="D4841" s="19">
        <v>44229</v>
      </c>
      <c r="E4841" s="16" t="s">
        <v>8307</v>
      </c>
      <c r="F4841" s="16" t="s">
        <v>8308</v>
      </c>
      <c r="G4841" s="16" t="s">
        <v>8309</v>
      </c>
      <c r="H4841" s="17">
        <v>10000</v>
      </c>
      <c r="I4841" s="102">
        <v>3</v>
      </c>
    </row>
    <row r="4842" spans="1:9" ht="30.6">
      <c r="A4842" s="16" t="s">
        <v>1963</v>
      </c>
      <c r="B4842" s="16" t="s">
        <v>8310</v>
      </c>
      <c r="C4842" s="16">
        <v>12021</v>
      </c>
      <c r="D4842" s="19">
        <v>44552</v>
      </c>
      <c r="E4842" s="16" t="s">
        <v>8311</v>
      </c>
      <c r="F4842" s="16">
        <v>0</v>
      </c>
      <c r="G4842" s="16" t="s">
        <v>8283</v>
      </c>
      <c r="H4842" s="17">
        <v>2546.69</v>
      </c>
      <c r="I4842" s="102">
        <v>3</v>
      </c>
    </row>
    <row r="4843" spans="1:9" ht="20.399999999999999">
      <c r="A4843" s="16" t="s">
        <v>1963</v>
      </c>
      <c r="B4843" s="16" t="s">
        <v>8312</v>
      </c>
      <c r="C4843" s="16" t="s">
        <v>8312</v>
      </c>
      <c r="D4843" s="19">
        <v>44425</v>
      </c>
      <c r="E4843" s="16" t="s">
        <v>8313</v>
      </c>
      <c r="F4843" s="16" t="s">
        <v>8314</v>
      </c>
      <c r="G4843" s="16" t="s">
        <v>8315</v>
      </c>
      <c r="H4843" s="17">
        <v>142.54</v>
      </c>
      <c r="I4843" s="102">
        <v>3</v>
      </c>
    </row>
    <row r="4844" spans="1:9" ht="20.399999999999999">
      <c r="A4844" s="16" t="s">
        <v>1963</v>
      </c>
      <c r="B4844" s="16" t="s">
        <v>8316</v>
      </c>
      <c r="C4844" s="16" t="s">
        <v>8316</v>
      </c>
      <c r="D4844" s="19">
        <v>44425</v>
      </c>
      <c r="E4844" s="16" t="s">
        <v>8317</v>
      </c>
      <c r="F4844" s="16" t="s">
        <v>8314</v>
      </c>
      <c r="G4844" s="16" t="s">
        <v>8315</v>
      </c>
      <c r="H4844" s="17">
        <v>54.6</v>
      </c>
      <c r="I4844" s="102">
        <v>3</v>
      </c>
    </row>
    <row r="4845" spans="1:9" ht="20.399999999999999">
      <c r="A4845" s="16" t="s">
        <v>1963</v>
      </c>
      <c r="B4845" s="16" t="s">
        <v>8318</v>
      </c>
      <c r="C4845" s="16" t="s">
        <v>8318</v>
      </c>
      <c r="D4845" s="19">
        <v>44447</v>
      </c>
      <c r="E4845" s="16" t="s">
        <v>8319</v>
      </c>
      <c r="F4845" s="16" t="s">
        <v>8320</v>
      </c>
      <c r="G4845" s="16" t="s">
        <v>8321</v>
      </c>
      <c r="H4845" s="17">
        <v>213.6</v>
      </c>
      <c r="I4845" s="102">
        <v>3</v>
      </c>
    </row>
    <row r="4846" spans="1:9" ht="20.399999999999999">
      <c r="A4846" s="16" t="s">
        <v>1963</v>
      </c>
      <c r="B4846" s="16" t="s">
        <v>8322</v>
      </c>
      <c r="C4846" s="16" t="s">
        <v>8322</v>
      </c>
      <c r="D4846" s="19">
        <v>44455</v>
      </c>
      <c r="E4846" s="16" t="s">
        <v>8323</v>
      </c>
      <c r="F4846" s="16" t="s">
        <v>8324</v>
      </c>
      <c r="G4846" s="16" t="s">
        <v>5481</v>
      </c>
      <c r="H4846" s="17">
        <v>186.76</v>
      </c>
      <c r="I4846" s="102">
        <v>3</v>
      </c>
    </row>
    <row r="4847" spans="1:9" ht="30.6">
      <c r="A4847" s="16" t="s">
        <v>1963</v>
      </c>
      <c r="B4847" s="16" t="s">
        <v>8325</v>
      </c>
      <c r="C4847" s="16" t="s">
        <v>8325</v>
      </c>
      <c r="D4847" s="19">
        <v>44457</v>
      </c>
      <c r="E4847" s="16" t="s">
        <v>8326</v>
      </c>
      <c r="F4847" s="16">
        <v>0</v>
      </c>
      <c r="G4847" s="16" t="s">
        <v>8327</v>
      </c>
      <c r="H4847" s="17">
        <v>73.5</v>
      </c>
      <c r="I4847" s="102">
        <v>3</v>
      </c>
    </row>
    <row r="4848" spans="1:9" ht="30.6">
      <c r="A4848" s="16" t="s">
        <v>1963</v>
      </c>
      <c r="B4848" s="16" t="s">
        <v>8325</v>
      </c>
      <c r="C4848" s="16" t="s">
        <v>8325</v>
      </c>
      <c r="D4848" s="19">
        <v>44457</v>
      </c>
      <c r="E4848" s="16" t="s">
        <v>8326</v>
      </c>
      <c r="F4848" s="16">
        <v>0</v>
      </c>
      <c r="G4848" s="16" t="s">
        <v>8328</v>
      </c>
      <c r="H4848" s="17">
        <v>60.02</v>
      </c>
      <c r="I4848" s="102">
        <v>3</v>
      </c>
    </row>
    <row r="4849" spans="1:9" ht="30.6">
      <c r="A4849" s="16" t="s">
        <v>1963</v>
      </c>
      <c r="B4849" s="16" t="s">
        <v>8325</v>
      </c>
      <c r="C4849" s="16" t="s">
        <v>8325</v>
      </c>
      <c r="D4849" s="19">
        <v>44457</v>
      </c>
      <c r="E4849" s="16" t="s">
        <v>8326</v>
      </c>
      <c r="F4849" s="16">
        <v>0</v>
      </c>
      <c r="G4849" s="16" t="s">
        <v>8329</v>
      </c>
      <c r="H4849" s="17">
        <v>15.48</v>
      </c>
      <c r="I4849" s="102">
        <v>3</v>
      </c>
    </row>
    <row r="4850" spans="1:9" ht="30.6">
      <c r="A4850" s="16" t="s">
        <v>1963</v>
      </c>
      <c r="B4850" s="16" t="s">
        <v>8325</v>
      </c>
      <c r="C4850" s="16" t="s">
        <v>8325</v>
      </c>
      <c r="D4850" s="19">
        <v>44457</v>
      </c>
      <c r="E4850" s="16" t="s">
        <v>8326</v>
      </c>
      <c r="F4850" s="16">
        <v>0</v>
      </c>
      <c r="G4850" s="16" t="s">
        <v>8330</v>
      </c>
      <c r="H4850" s="17">
        <v>74.34</v>
      </c>
      <c r="I4850" s="102">
        <v>3</v>
      </c>
    </row>
    <row r="4851" spans="1:9" ht="30.6">
      <c r="A4851" s="16" t="s">
        <v>1963</v>
      </c>
      <c r="B4851" s="16" t="s">
        <v>8325</v>
      </c>
      <c r="C4851" s="16" t="s">
        <v>8325</v>
      </c>
      <c r="D4851" s="19">
        <v>44457</v>
      </c>
      <c r="E4851" s="16" t="s">
        <v>8326</v>
      </c>
      <c r="F4851" s="16">
        <v>0</v>
      </c>
      <c r="G4851" s="16" t="s">
        <v>8331</v>
      </c>
      <c r="H4851" s="17">
        <v>98.68</v>
      </c>
      <c r="I4851" s="102">
        <v>3</v>
      </c>
    </row>
    <row r="4852" spans="1:9" ht="30.6">
      <c r="A4852" s="16" t="s">
        <v>1963</v>
      </c>
      <c r="B4852" s="16" t="s">
        <v>8325</v>
      </c>
      <c r="C4852" s="16" t="s">
        <v>8325</v>
      </c>
      <c r="D4852" s="19">
        <v>44457</v>
      </c>
      <c r="E4852" s="16" t="s">
        <v>8326</v>
      </c>
      <c r="F4852" s="16">
        <v>0</v>
      </c>
      <c r="G4852" s="16" t="s">
        <v>8332</v>
      </c>
      <c r="H4852" s="17">
        <v>24.1</v>
      </c>
      <c r="I4852" s="102">
        <v>3</v>
      </c>
    </row>
    <row r="4853" spans="1:9" ht="30.6">
      <c r="A4853" s="16" t="s">
        <v>1963</v>
      </c>
      <c r="B4853" s="16" t="s">
        <v>8325</v>
      </c>
      <c r="C4853" s="16" t="s">
        <v>8325</v>
      </c>
      <c r="D4853" s="19">
        <v>44457</v>
      </c>
      <c r="E4853" s="16" t="s">
        <v>8326</v>
      </c>
      <c r="F4853" s="16">
        <v>0</v>
      </c>
      <c r="G4853" s="16" t="s">
        <v>8333</v>
      </c>
      <c r="H4853" s="17">
        <v>58.14</v>
      </c>
      <c r="I4853" s="102">
        <v>3</v>
      </c>
    </row>
    <row r="4854" spans="1:9" ht="30.6">
      <c r="A4854" s="16" t="s">
        <v>1963</v>
      </c>
      <c r="B4854" s="16" t="s">
        <v>8325</v>
      </c>
      <c r="C4854" s="16" t="s">
        <v>8325</v>
      </c>
      <c r="D4854" s="19">
        <v>44457</v>
      </c>
      <c r="E4854" s="16" t="s">
        <v>8326</v>
      </c>
      <c r="F4854" s="16">
        <v>0</v>
      </c>
      <c r="G4854" s="16" t="s">
        <v>8334</v>
      </c>
      <c r="H4854" s="17">
        <v>61.66</v>
      </c>
      <c r="I4854" s="102">
        <v>3</v>
      </c>
    </row>
    <row r="4855" spans="1:9" ht="30.6">
      <c r="A4855" s="16" t="s">
        <v>1963</v>
      </c>
      <c r="B4855" s="16" t="s">
        <v>8325</v>
      </c>
      <c r="C4855" s="16" t="s">
        <v>8325</v>
      </c>
      <c r="D4855" s="19">
        <v>44457</v>
      </c>
      <c r="E4855" s="16" t="s">
        <v>8326</v>
      </c>
      <c r="F4855" s="16">
        <v>0</v>
      </c>
      <c r="G4855" s="16" t="s">
        <v>8335</v>
      </c>
      <c r="H4855" s="17">
        <v>34.72</v>
      </c>
      <c r="I4855" s="102">
        <v>3</v>
      </c>
    </row>
    <row r="4856" spans="1:9" ht="30.6">
      <c r="A4856" s="16" t="s">
        <v>1963</v>
      </c>
      <c r="B4856" s="16" t="s">
        <v>8325</v>
      </c>
      <c r="C4856" s="16" t="s">
        <v>8325</v>
      </c>
      <c r="D4856" s="19">
        <v>44457</v>
      </c>
      <c r="E4856" s="16" t="s">
        <v>8326</v>
      </c>
      <c r="F4856" s="16">
        <v>0</v>
      </c>
      <c r="G4856" s="16" t="s">
        <v>2265</v>
      </c>
      <c r="H4856" s="17">
        <v>24.1</v>
      </c>
      <c r="I4856" s="102">
        <v>3</v>
      </c>
    </row>
    <row r="4857" spans="1:9" ht="30.6">
      <c r="A4857" s="16" t="s">
        <v>1963</v>
      </c>
      <c r="B4857" s="16" t="s">
        <v>8325</v>
      </c>
      <c r="C4857" s="16" t="s">
        <v>8325</v>
      </c>
      <c r="D4857" s="19">
        <v>44457</v>
      </c>
      <c r="E4857" s="16" t="s">
        <v>8326</v>
      </c>
      <c r="F4857" s="16" t="s">
        <v>8336</v>
      </c>
      <c r="G4857" s="16" t="s">
        <v>8337</v>
      </c>
      <c r="H4857" s="17">
        <v>32.799999999999997</v>
      </c>
      <c r="I4857" s="102">
        <v>3</v>
      </c>
    </row>
    <row r="4858" spans="1:9" ht="30.6">
      <c r="A4858" s="16" t="s">
        <v>1963</v>
      </c>
      <c r="B4858" s="16" t="s">
        <v>8325</v>
      </c>
      <c r="C4858" s="16" t="s">
        <v>8325</v>
      </c>
      <c r="D4858" s="19">
        <v>44457</v>
      </c>
      <c r="E4858" s="16" t="s">
        <v>8326</v>
      </c>
      <c r="F4858" s="16">
        <v>0</v>
      </c>
      <c r="G4858" s="16" t="s">
        <v>8338</v>
      </c>
      <c r="H4858" s="17">
        <v>23.6</v>
      </c>
      <c r="I4858" s="102">
        <v>3</v>
      </c>
    </row>
    <row r="4859" spans="1:9" ht="30.6">
      <c r="A4859" s="16" t="s">
        <v>1963</v>
      </c>
      <c r="B4859" s="16" t="s">
        <v>8325</v>
      </c>
      <c r="C4859" s="16" t="s">
        <v>8325</v>
      </c>
      <c r="D4859" s="19">
        <v>44457</v>
      </c>
      <c r="E4859" s="16" t="s">
        <v>8326</v>
      </c>
      <c r="F4859" s="16">
        <v>0</v>
      </c>
      <c r="G4859" s="16" t="s">
        <v>8339</v>
      </c>
      <c r="H4859" s="17">
        <v>46.86</v>
      </c>
      <c r="I4859" s="102">
        <v>3</v>
      </c>
    </row>
    <row r="4860" spans="1:9" ht="20.399999999999999">
      <c r="A4860" s="16" t="s">
        <v>1963</v>
      </c>
      <c r="B4860" s="16" t="s">
        <v>8340</v>
      </c>
      <c r="C4860" s="16" t="s">
        <v>8340</v>
      </c>
      <c r="D4860" s="19">
        <v>44460</v>
      </c>
      <c r="E4860" s="16" t="s">
        <v>8341</v>
      </c>
      <c r="F4860" s="16" t="s">
        <v>8342</v>
      </c>
      <c r="G4860" s="16" t="s">
        <v>8343</v>
      </c>
      <c r="H4860" s="17">
        <v>103.8</v>
      </c>
      <c r="I4860" s="102">
        <v>3</v>
      </c>
    </row>
    <row r="4861" spans="1:9" ht="20.399999999999999">
      <c r="A4861" s="16" t="s">
        <v>1963</v>
      </c>
      <c r="B4861" s="16" t="s">
        <v>8344</v>
      </c>
      <c r="C4861" s="16" t="s">
        <v>8344</v>
      </c>
      <c r="D4861" s="19">
        <v>44463</v>
      </c>
      <c r="E4861" s="16" t="s">
        <v>8345</v>
      </c>
      <c r="F4861" s="16" t="s">
        <v>8346</v>
      </c>
      <c r="G4861" s="16" t="s">
        <v>8347</v>
      </c>
      <c r="H4861" s="17">
        <v>90</v>
      </c>
      <c r="I4861" s="102">
        <v>3</v>
      </c>
    </row>
    <row r="4862" spans="1:9" ht="20.399999999999999">
      <c r="A4862" s="16" t="s">
        <v>1963</v>
      </c>
      <c r="B4862" s="16" t="s">
        <v>8348</v>
      </c>
      <c r="C4862" s="16" t="s">
        <v>8348</v>
      </c>
      <c r="D4862" s="19">
        <v>44466</v>
      </c>
      <c r="E4862" s="16" t="s">
        <v>8349</v>
      </c>
      <c r="F4862" s="16" t="s">
        <v>8350</v>
      </c>
      <c r="G4862" s="16" t="s">
        <v>8351</v>
      </c>
      <c r="H4862" s="17">
        <v>318.77999999999997</v>
      </c>
      <c r="I4862" s="102">
        <v>3</v>
      </c>
    </row>
    <row r="4863" spans="1:9" ht="20.399999999999999">
      <c r="A4863" s="16" t="s">
        <v>1963</v>
      </c>
      <c r="B4863" s="16" t="s">
        <v>8352</v>
      </c>
      <c r="C4863" s="16" t="s">
        <v>8352</v>
      </c>
      <c r="D4863" s="19">
        <v>44530</v>
      </c>
      <c r="E4863" s="16" t="s">
        <v>8353</v>
      </c>
      <c r="F4863" s="16">
        <v>0</v>
      </c>
      <c r="G4863" s="16" t="s">
        <v>8354</v>
      </c>
      <c r="H4863" s="17">
        <v>90</v>
      </c>
      <c r="I4863" s="102">
        <v>3</v>
      </c>
    </row>
    <row r="4864" spans="1:9" ht="30.6">
      <c r="A4864" s="16" t="s">
        <v>1963</v>
      </c>
      <c r="B4864" s="16" t="s">
        <v>8355</v>
      </c>
      <c r="C4864" s="16" t="s">
        <v>8355</v>
      </c>
      <c r="D4864" s="19">
        <v>44530</v>
      </c>
      <c r="E4864" s="16" t="s">
        <v>8356</v>
      </c>
      <c r="F4864" s="16" t="s">
        <v>8357</v>
      </c>
      <c r="G4864" s="16" t="s">
        <v>8358</v>
      </c>
      <c r="H4864" s="17">
        <v>42.09</v>
      </c>
      <c r="I4864" s="102">
        <v>3</v>
      </c>
    </row>
    <row r="4865" spans="1:9" ht="20.399999999999999">
      <c r="A4865" s="16" t="s">
        <v>1963</v>
      </c>
      <c r="B4865" s="16" t="s">
        <v>8355</v>
      </c>
      <c r="C4865" s="16" t="s">
        <v>8355</v>
      </c>
      <c r="D4865" s="19">
        <v>44530</v>
      </c>
      <c r="E4865" s="16" t="s">
        <v>8359</v>
      </c>
      <c r="F4865" s="16" t="s">
        <v>8357</v>
      </c>
      <c r="G4865" s="16" t="s">
        <v>8358</v>
      </c>
      <c r="H4865" s="17">
        <v>9.5</v>
      </c>
      <c r="I4865" s="102">
        <v>3</v>
      </c>
    </row>
    <row r="4866" spans="1:9" ht="30.6">
      <c r="A4866" s="16" t="s">
        <v>1963</v>
      </c>
      <c r="B4866" s="16" t="s">
        <v>8360</v>
      </c>
      <c r="C4866" s="16" t="s">
        <v>8360</v>
      </c>
      <c r="D4866" s="19">
        <v>44530</v>
      </c>
      <c r="E4866" s="16" t="s">
        <v>8361</v>
      </c>
      <c r="F4866" s="16" t="s">
        <v>8357</v>
      </c>
      <c r="G4866" s="16" t="s">
        <v>8358</v>
      </c>
      <c r="H4866" s="17">
        <v>55.01</v>
      </c>
      <c r="I4866" s="102">
        <v>3</v>
      </c>
    </row>
    <row r="4867" spans="1:9" ht="30.6">
      <c r="A4867" s="16" t="s">
        <v>1963</v>
      </c>
      <c r="B4867" s="16" t="s">
        <v>8360</v>
      </c>
      <c r="C4867" s="16" t="s">
        <v>8360</v>
      </c>
      <c r="D4867" s="19">
        <v>44530</v>
      </c>
      <c r="E4867" s="16" t="s">
        <v>8362</v>
      </c>
      <c r="F4867" s="16" t="s">
        <v>8357</v>
      </c>
      <c r="G4867" s="16" t="s">
        <v>8358</v>
      </c>
      <c r="H4867" s="17">
        <v>41.21</v>
      </c>
      <c r="I4867" s="102">
        <v>3</v>
      </c>
    </row>
    <row r="4868" spans="1:9" ht="20.399999999999999">
      <c r="A4868" s="16" t="s">
        <v>1963</v>
      </c>
      <c r="B4868" s="16" t="s">
        <v>8360</v>
      </c>
      <c r="C4868" s="16" t="s">
        <v>8360</v>
      </c>
      <c r="D4868" s="19">
        <v>44530</v>
      </c>
      <c r="E4868" s="16" t="s">
        <v>8363</v>
      </c>
      <c r="F4868" s="16" t="s">
        <v>8364</v>
      </c>
      <c r="G4868" s="16" t="s">
        <v>8365</v>
      </c>
      <c r="H4868" s="17">
        <v>9.5</v>
      </c>
      <c r="I4868" s="102">
        <v>3</v>
      </c>
    </row>
    <row r="4869" spans="1:9" ht="20.399999999999999">
      <c r="A4869" s="16" t="s">
        <v>1963</v>
      </c>
      <c r="B4869" s="16" t="s">
        <v>8360</v>
      </c>
      <c r="C4869" s="16" t="s">
        <v>8360</v>
      </c>
      <c r="D4869" s="19">
        <v>44530</v>
      </c>
      <c r="E4869" s="16" t="s">
        <v>8366</v>
      </c>
      <c r="F4869" s="16" t="s">
        <v>8367</v>
      </c>
      <c r="G4869" s="16" t="s">
        <v>8368</v>
      </c>
      <c r="H4869" s="17">
        <v>15</v>
      </c>
      <c r="I4869" s="102">
        <v>3</v>
      </c>
    </row>
    <row r="4870" spans="1:9" ht="20.399999999999999">
      <c r="A4870" s="16" t="s">
        <v>1963</v>
      </c>
      <c r="B4870" s="16" t="s">
        <v>8360</v>
      </c>
      <c r="C4870" s="16" t="s">
        <v>8360</v>
      </c>
      <c r="D4870" s="19">
        <v>44530</v>
      </c>
      <c r="E4870" s="16" t="s">
        <v>8366</v>
      </c>
      <c r="F4870" s="16" t="s">
        <v>8367</v>
      </c>
      <c r="G4870" s="16" t="s">
        <v>8368</v>
      </c>
      <c r="H4870" s="17">
        <v>5</v>
      </c>
      <c r="I4870" s="102">
        <v>3</v>
      </c>
    </row>
    <row r="4871" spans="1:9" ht="20.399999999999999">
      <c r="A4871" s="16" t="s">
        <v>1963</v>
      </c>
      <c r="B4871" s="16" t="s">
        <v>8360</v>
      </c>
      <c r="C4871" s="16" t="s">
        <v>8360</v>
      </c>
      <c r="D4871" s="19">
        <v>44530</v>
      </c>
      <c r="E4871" s="16" t="s">
        <v>8366</v>
      </c>
      <c r="F4871" s="16" t="s">
        <v>8367</v>
      </c>
      <c r="G4871" s="16" t="s">
        <v>8368</v>
      </c>
      <c r="H4871" s="17">
        <v>5</v>
      </c>
      <c r="I4871" s="102">
        <v>3</v>
      </c>
    </row>
    <row r="4872" spans="1:9" ht="20.399999999999999">
      <c r="A4872" s="16" t="s">
        <v>1963</v>
      </c>
      <c r="B4872" s="16" t="s">
        <v>8360</v>
      </c>
      <c r="C4872" s="16" t="s">
        <v>8360</v>
      </c>
      <c r="D4872" s="19">
        <v>44530</v>
      </c>
      <c r="E4872" s="16" t="s">
        <v>8369</v>
      </c>
      <c r="F4872" s="16" t="s">
        <v>8364</v>
      </c>
      <c r="G4872" s="16" t="s">
        <v>8365</v>
      </c>
      <c r="H4872" s="17">
        <v>4.99</v>
      </c>
      <c r="I4872" s="102">
        <v>3</v>
      </c>
    </row>
    <row r="4873" spans="1:9" ht="30.6">
      <c r="A4873" s="16" t="s">
        <v>1963</v>
      </c>
      <c r="B4873" s="16" t="s">
        <v>8370</v>
      </c>
      <c r="C4873" s="16" t="s">
        <v>8370</v>
      </c>
      <c r="D4873" s="19">
        <v>44530</v>
      </c>
      <c r="E4873" s="16" t="s">
        <v>8371</v>
      </c>
      <c r="F4873" s="16">
        <v>0</v>
      </c>
      <c r="G4873" s="16" t="s">
        <v>8372</v>
      </c>
      <c r="H4873" s="17">
        <v>37</v>
      </c>
      <c r="I4873" s="102">
        <v>3</v>
      </c>
    </row>
    <row r="4874" spans="1:9" ht="30.6">
      <c r="A4874" s="16" t="s">
        <v>1963</v>
      </c>
      <c r="B4874" s="16" t="s">
        <v>8370</v>
      </c>
      <c r="C4874" s="16" t="s">
        <v>8370</v>
      </c>
      <c r="D4874" s="19">
        <v>44530</v>
      </c>
      <c r="E4874" s="16" t="s">
        <v>8373</v>
      </c>
      <c r="F4874" s="16" t="s">
        <v>8357</v>
      </c>
      <c r="G4874" s="16" t="s">
        <v>8358</v>
      </c>
      <c r="H4874" s="17">
        <v>17.2</v>
      </c>
      <c r="I4874" s="102">
        <v>3</v>
      </c>
    </row>
    <row r="4875" spans="1:9" ht="30.6">
      <c r="A4875" s="16" t="s">
        <v>1963</v>
      </c>
      <c r="B4875" s="16" t="s">
        <v>8374</v>
      </c>
      <c r="C4875" s="16" t="s">
        <v>8374</v>
      </c>
      <c r="D4875" s="19">
        <v>44530</v>
      </c>
      <c r="E4875" s="16" t="s">
        <v>8375</v>
      </c>
      <c r="F4875" s="16" t="s">
        <v>8357</v>
      </c>
      <c r="G4875" s="16" t="s">
        <v>8358</v>
      </c>
      <c r="H4875" s="17">
        <v>30.01</v>
      </c>
      <c r="I4875" s="102">
        <v>3</v>
      </c>
    </row>
    <row r="4876" spans="1:9" ht="30.6">
      <c r="A4876" s="16" t="s">
        <v>1963</v>
      </c>
      <c r="B4876" s="16" t="s">
        <v>8374</v>
      </c>
      <c r="C4876" s="16" t="s">
        <v>8374</v>
      </c>
      <c r="D4876" s="19">
        <v>44530</v>
      </c>
      <c r="E4876" s="16" t="s">
        <v>8376</v>
      </c>
      <c r="F4876" s="16" t="s">
        <v>8357</v>
      </c>
      <c r="G4876" s="16" t="s">
        <v>8358</v>
      </c>
      <c r="H4876" s="17">
        <v>54.99</v>
      </c>
      <c r="I4876" s="102">
        <v>3</v>
      </c>
    </row>
    <row r="4877" spans="1:9" ht="30.6">
      <c r="A4877" s="16" t="s">
        <v>1963</v>
      </c>
      <c r="B4877" s="16" t="s">
        <v>8374</v>
      </c>
      <c r="C4877" s="16" t="s">
        <v>8374</v>
      </c>
      <c r="D4877" s="19">
        <v>44530</v>
      </c>
      <c r="E4877" s="16" t="s">
        <v>8377</v>
      </c>
      <c r="F4877" s="16" t="s">
        <v>8357</v>
      </c>
      <c r="G4877" s="16" t="s">
        <v>8358</v>
      </c>
      <c r="H4877" s="17">
        <v>20</v>
      </c>
      <c r="I4877" s="102">
        <v>3</v>
      </c>
    </row>
    <row r="4878" spans="1:9" ht="30.6">
      <c r="A4878" s="16" t="s">
        <v>1963</v>
      </c>
      <c r="B4878" s="16" t="s">
        <v>8374</v>
      </c>
      <c r="C4878" s="16" t="s">
        <v>8374</v>
      </c>
      <c r="D4878" s="19">
        <v>44530</v>
      </c>
      <c r="E4878" s="16" t="s">
        <v>8378</v>
      </c>
      <c r="F4878" s="16" t="s">
        <v>8357</v>
      </c>
      <c r="G4878" s="16" t="s">
        <v>8358</v>
      </c>
      <c r="H4878" s="17">
        <v>24.79</v>
      </c>
      <c r="I4878" s="102">
        <v>3</v>
      </c>
    </row>
    <row r="4879" spans="1:9" ht="20.399999999999999">
      <c r="A4879" s="16" t="s">
        <v>1963</v>
      </c>
      <c r="B4879" s="16" t="s">
        <v>8374</v>
      </c>
      <c r="C4879" s="16" t="s">
        <v>8374</v>
      </c>
      <c r="D4879" s="19">
        <v>44530</v>
      </c>
      <c r="E4879" s="16" t="s">
        <v>8379</v>
      </c>
      <c r="F4879" s="16" t="s">
        <v>8364</v>
      </c>
      <c r="G4879" s="16" t="s">
        <v>8365</v>
      </c>
      <c r="H4879" s="17">
        <v>9.5</v>
      </c>
      <c r="I4879" s="102">
        <v>3</v>
      </c>
    </row>
    <row r="4880" spans="1:9" ht="20.399999999999999">
      <c r="A4880" s="16" t="s">
        <v>1963</v>
      </c>
      <c r="B4880" s="16" t="s">
        <v>8374</v>
      </c>
      <c r="C4880" s="16" t="s">
        <v>8374</v>
      </c>
      <c r="D4880" s="19">
        <v>44530</v>
      </c>
      <c r="E4880" s="16" t="s">
        <v>8380</v>
      </c>
      <c r="F4880" s="16">
        <v>0</v>
      </c>
      <c r="G4880" s="16" t="s">
        <v>8372</v>
      </c>
      <c r="H4880" s="17">
        <v>9.99</v>
      </c>
      <c r="I4880" s="102">
        <v>3</v>
      </c>
    </row>
    <row r="4881" spans="1:9" ht="30.6">
      <c r="A4881" s="16" t="s">
        <v>1963</v>
      </c>
      <c r="B4881" s="16" t="s">
        <v>8381</v>
      </c>
      <c r="C4881" s="16" t="s">
        <v>8381</v>
      </c>
      <c r="D4881" s="19">
        <v>44530</v>
      </c>
      <c r="E4881" s="16" t="s">
        <v>8382</v>
      </c>
      <c r="F4881" s="16" t="s">
        <v>8357</v>
      </c>
      <c r="G4881" s="16" t="s">
        <v>8358</v>
      </c>
      <c r="H4881" s="17">
        <v>64.34</v>
      </c>
      <c r="I4881" s="102">
        <v>3</v>
      </c>
    </row>
    <row r="4882" spans="1:9" ht="30.6">
      <c r="A4882" s="16" t="s">
        <v>1963</v>
      </c>
      <c r="B4882" s="16" t="s">
        <v>8381</v>
      </c>
      <c r="C4882" s="16" t="s">
        <v>8381</v>
      </c>
      <c r="D4882" s="19">
        <v>44530</v>
      </c>
      <c r="E4882" s="16" t="s">
        <v>8383</v>
      </c>
      <c r="F4882" s="16" t="s">
        <v>8357</v>
      </c>
      <c r="G4882" s="16" t="s">
        <v>8358</v>
      </c>
      <c r="H4882" s="17">
        <v>67.25</v>
      </c>
      <c r="I4882" s="102">
        <v>3</v>
      </c>
    </row>
    <row r="4883" spans="1:9" ht="30.6">
      <c r="A4883" s="16" t="s">
        <v>1963</v>
      </c>
      <c r="B4883" s="16" t="s">
        <v>8381</v>
      </c>
      <c r="C4883" s="16" t="s">
        <v>8381</v>
      </c>
      <c r="D4883" s="19">
        <v>44530</v>
      </c>
      <c r="E4883" s="16" t="s">
        <v>8384</v>
      </c>
      <c r="F4883" s="16" t="s">
        <v>8357</v>
      </c>
      <c r="G4883" s="16" t="s">
        <v>8358</v>
      </c>
      <c r="H4883" s="17">
        <v>57.38</v>
      </c>
      <c r="I4883" s="102">
        <v>3</v>
      </c>
    </row>
    <row r="4884" spans="1:9" ht="20.399999999999999">
      <c r="A4884" s="16" t="s">
        <v>1963</v>
      </c>
      <c r="B4884" s="16" t="s">
        <v>8381</v>
      </c>
      <c r="C4884" s="16" t="s">
        <v>8381</v>
      </c>
      <c r="D4884" s="19">
        <v>44530</v>
      </c>
      <c r="E4884" s="16" t="s">
        <v>8385</v>
      </c>
      <c r="F4884" s="16" t="s">
        <v>8357</v>
      </c>
      <c r="G4884" s="16" t="s">
        <v>8358</v>
      </c>
      <c r="H4884" s="17">
        <v>9.5</v>
      </c>
      <c r="I4884" s="102">
        <v>3</v>
      </c>
    </row>
    <row r="4885" spans="1:9" ht="20.399999999999999">
      <c r="A4885" s="16" t="s">
        <v>1963</v>
      </c>
      <c r="B4885" s="16"/>
      <c r="C4885" s="16"/>
      <c r="D4885" s="19"/>
      <c r="E4885" s="16" t="s">
        <v>8386</v>
      </c>
      <c r="F4885" s="16"/>
      <c r="G4885" s="16"/>
      <c r="H4885" s="17"/>
      <c r="I4885" s="102"/>
    </row>
    <row r="4886" spans="1:9" ht="20.399999999999999">
      <c r="A4886" s="16" t="s">
        <v>1963</v>
      </c>
      <c r="B4886" s="16" t="s">
        <v>13704</v>
      </c>
      <c r="C4886" s="16">
        <v>221012</v>
      </c>
      <c r="D4886" s="19">
        <v>44232</v>
      </c>
      <c r="E4886" s="16" t="s">
        <v>13705</v>
      </c>
      <c r="F4886" s="16" t="s">
        <v>8127</v>
      </c>
      <c r="G4886" s="16" t="s">
        <v>3404</v>
      </c>
      <c r="H4886" s="17">
        <v>1752.88</v>
      </c>
      <c r="I4886" s="102">
        <v>3</v>
      </c>
    </row>
    <row r="4887" spans="1:9" ht="20.399999999999999">
      <c r="A4887" s="16" t="s">
        <v>1963</v>
      </c>
      <c r="B4887" s="16" t="s">
        <v>13695</v>
      </c>
      <c r="C4887" s="16">
        <v>221011</v>
      </c>
      <c r="D4887" s="19">
        <v>44237</v>
      </c>
      <c r="E4887" s="16" t="s">
        <v>13705</v>
      </c>
      <c r="F4887" s="16" t="s">
        <v>8127</v>
      </c>
      <c r="G4887" s="16" t="s">
        <v>3404</v>
      </c>
      <c r="H4887" s="17">
        <v>360</v>
      </c>
      <c r="I4887" s="102">
        <v>3</v>
      </c>
    </row>
    <row r="4888" spans="1:9" ht="20.399999999999999">
      <c r="A4888" s="16" t="s">
        <v>1963</v>
      </c>
      <c r="B4888" s="16" t="s">
        <v>8387</v>
      </c>
      <c r="C4888" s="16">
        <v>2021043</v>
      </c>
      <c r="D4888" s="19">
        <v>44516</v>
      </c>
      <c r="E4888" s="16" t="s">
        <v>8388</v>
      </c>
      <c r="F4888" s="16" t="s">
        <v>8130</v>
      </c>
      <c r="G4888" s="16" t="s">
        <v>8131</v>
      </c>
      <c r="H4888" s="17">
        <v>237.48</v>
      </c>
      <c r="I4888" s="102">
        <v>3</v>
      </c>
    </row>
    <row r="4889" spans="1:9" ht="20.399999999999999">
      <c r="A4889" s="16" t="s">
        <v>1963</v>
      </c>
      <c r="B4889" s="16" t="s">
        <v>8387</v>
      </c>
      <c r="C4889" s="16">
        <v>2021043</v>
      </c>
      <c r="D4889" s="19">
        <v>44516</v>
      </c>
      <c r="E4889" s="16" t="s">
        <v>8389</v>
      </c>
      <c r="F4889" s="16" t="s">
        <v>8130</v>
      </c>
      <c r="G4889" s="16" t="s">
        <v>8131</v>
      </c>
      <c r="H4889" s="17">
        <v>148.59</v>
      </c>
      <c r="I4889" s="102">
        <v>3</v>
      </c>
    </row>
    <row r="4890" spans="1:9" ht="20.399999999999999">
      <c r="A4890" s="16" t="s">
        <v>1963</v>
      </c>
      <c r="B4890" s="16" t="s">
        <v>8387</v>
      </c>
      <c r="C4890" s="16">
        <v>2021043</v>
      </c>
      <c r="D4890" s="19">
        <v>44516</v>
      </c>
      <c r="E4890" s="16" t="s">
        <v>8390</v>
      </c>
      <c r="F4890" s="16" t="s">
        <v>8130</v>
      </c>
      <c r="G4890" s="16" t="s">
        <v>8131</v>
      </c>
      <c r="H4890" s="17">
        <v>177.37</v>
      </c>
      <c r="I4890" s="102">
        <v>3</v>
      </c>
    </row>
    <row r="4891" spans="1:9" ht="20.399999999999999">
      <c r="A4891" s="16" t="s">
        <v>1963</v>
      </c>
      <c r="B4891" s="16" t="s">
        <v>8387</v>
      </c>
      <c r="C4891" s="16">
        <v>2021043</v>
      </c>
      <c r="D4891" s="19">
        <v>44516</v>
      </c>
      <c r="E4891" s="16" t="s">
        <v>8391</v>
      </c>
      <c r="F4891" s="16" t="s">
        <v>8130</v>
      </c>
      <c r="G4891" s="16" t="s">
        <v>8131</v>
      </c>
      <c r="H4891" s="17">
        <v>35.28</v>
      </c>
      <c r="I4891" s="102">
        <v>3</v>
      </c>
    </row>
    <row r="4892" spans="1:9" ht="20.399999999999999">
      <c r="A4892" s="16" t="s">
        <v>1963</v>
      </c>
      <c r="B4892" s="16" t="s">
        <v>8387</v>
      </c>
      <c r="C4892" s="16">
        <v>2021043</v>
      </c>
      <c r="D4892" s="19">
        <v>44516</v>
      </c>
      <c r="E4892" s="16" t="s">
        <v>8392</v>
      </c>
      <c r="F4892" s="16" t="s">
        <v>8130</v>
      </c>
      <c r="G4892" s="16" t="s">
        <v>8131</v>
      </c>
      <c r="H4892" s="17">
        <v>32.76</v>
      </c>
      <c r="I4892" s="102">
        <v>3</v>
      </c>
    </row>
    <row r="4893" spans="1:9" ht="20.399999999999999">
      <c r="A4893" s="16" t="s">
        <v>1963</v>
      </c>
      <c r="B4893" s="16" t="s">
        <v>8393</v>
      </c>
      <c r="C4893" s="16">
        <v>1040056682</v>
      </c>
      <c r="D4893" s="19">
        <v>44495</v>
      </c>
      <c r="E4893" s="16" t="s">
        <v>8394</v>
      </c>
      <c r="F4893" s="16" t="s">
        <v>8395</v>
      </c>
      <c r="G4893" s="16" t="s">
        <v>8396</v>
      </c>
      <c r="H4893" s="17">
        <v>184.8</v>
      </c>
      <c r="I4893" s="102">
        <v>3</v>
      </c>
    </row>
    <row r="4894" spans="1:9" ht="20.399999999999999">
      <c r="A4894" s="16" t="s">
        <v>1963</v>
      </c>
      <c r="B4894" s="16" t="s">
        <v>8397</v>
      </c>
      <c r="C4894" s="16">
        <v>352021</v>
      </c>
      <c r="D4894" s="19">
        <v>44532</v>
      </c>
      <c r="E4894" s="16" t="s">
        <v>8398</v>
      </c>
      <c r="F4894" s="16">
        <v>0</v>
      </c>
      <c r="G4894" s="16" t="s">
        <v>8399</v>
      </c>
      <c r="H4894" s="17">
        <v>2400</v>
      </c>
      <c r="I4894" s="102">
        <v>3</v>
      </c>
    </row>
    <row r="4895" spans="1:9" ht="20.399999999999999">
      <c r="A4895" s="16" t="s">
        <v>1963</v>
      </c>
      <c r="B4895" s="16" t="s">
        <v>8400</v>
      </c>
      <c r="C4895" s="16">
        <v>2021005</v>
      </c>
      <c r="D4895" s="19">
        <v>44532</v>
      </c>
      <c r="E4895" s="16" t="s">
        <v>8401</v>
      </c>
      <c r="F4895" s="16" t="s">
        <v>8402</v>
      </c>
      <c r="G4895" s="16" t="s">
        <v>8403</v>
      </c>
      <c r="H4895" s="17">
        <v>360</v>
      </c>
      <c r="I4895" s="102">
        <v>3</v>
      </c>
    </row>
    <row r="4896" spans="1:9" ht="20.399999999999999">
      <c r="A4896" s="16" t="s">
        <v>1963</v>
      </c>
      <c r="B4896" s="16" t="s">
        <v>8404</v>
      </c>
      <c r="C4896" s="16">
        <v>472021</v>
      </c>
      <c r="D4896" s="19">
        <v>44518</v>
      </c>
      <c r="E4896" s="16" t="s">
        <v>8405</v>
      </c>
      <c r="F4896" s="16" t="s">
        <v>8123</v>
      </c>
      <c r="G4896" s="16" t="s">
        <v>8124</v>
      </c>
      <c r="H4896" s="17">
        <v>144</v>
      </c>
      <c r="I4896" s="102">
        <v>3</v>
      </c>
    </row>
    <row r="4897" spans="1:9" ht="20.399999999999999">
      <c r="A4897" s="16" t="s">
        <v>1963</v>
      </c>
      <c r="B4897" s="16" t="s">
        <v>8404</v>
      </c>
      <c r="C4897" s="16">
        <v>472021</v>
      </c>
      <c r="D4897" s="19">
        <v>44518</v>
      </c>
      <c r="E4897" s="16" t="s">
        <v>8406</v>
      </c>
      <c r="F4897" s="16" t="s">
        <v>8123</v>
      </c>
      <c r="G4897" s="16" t="s">
        <v>8124</v>
      </c>
      <c r="H4897" s="17">
        <v>48</v>
      </c>
      <c r="I4897" s="102">
        <v>3</v>
      </c>
    </row>
    <row r="4898" spans="1:9" ht="20.399999999999999">
      <c r="A4898" s="16" t="s">
        <v>1963</v>
      </c>
      <c r="B4898" s="16" t="s">
        <v>8407</v>
      </c>
      <c r="C4898" s="16">
        <v>2</v>
      </c>
      <c r="D4898" s="19">
        <v>44525</v>
      </c>
      <c r="E4898" s="16" t="s">
        <v>9259</v>
      </c>
      <c r="F4898" s="16" t="s">
        <v>8223</v>
      </c>
      <c r="G4898" s="16" t="s">
        <v>8224</v>
      </c>
      <c r="H4898" s="17">
        <v>200</v>
      </c>
      <c r="I4898" s="102">
        <v>3</v>
      </c>
    </row>
    <row r="4899" spans="1:9">
      <c r="A4899" s="16" t="s">
        <v>1963</v>
      </c>
      <c r="B4899" s="16" t="s">
        <v>8408</v>
      </c>
      <c r="C4899" s="16">
        <v>202116</v>
      </c>
      <c r="D4899" s="19">
        <v>44524</v>
      </c>
      <c r="E4899" s="16" t="s">
        <v>8409</v>
      </c>
      <c r="F4899" s="16" t="s">
        <v>8410</v>
      </c>
      <c r="G4899" s="16" t="s">
        <v>8411</v>
      </c>
      <c r="H4899" s="17">
        <v>4000</v>
      </c>
      <c r="I4899" s="102">
        <v>3</v>
      </c>
    </row>
    <row r="4900" spans="1:9" ht="20.399999999999999">
      <c r="A4900" s="16" t="s">
        <v>1963</v>
      </c>
      <c r="B4900" s="16" t="s">
        <v>8412</v>
      </c>
      <c r="C4900" s="16">
        <v>2021015</v>
      </c>
      <c r="D4900" s="19">
        <v>44524</v>
      </c>
      <c r="E4900" s="16" t="s">
        <v>8413</v>
      </c>
      <c r="F4900" s="16" t="s">
        <v>8414</v>
      </c>
      <c r="G4900" s="16" t="s">
        <v>7996</v>
      </c>
      <c r="H4900" s="17">
        <v>3000</v>
      </c>
      <c r="I4900" s="102">
        <v>3</v>
      </c>
    </row>
    <row r="4901" spans="1:9" ht="20.399999999999999">
      <c r="A4901" s="16" t="s">
        <v>1963</v>
      </c>
      <c r="B4901" s="16" t="s">
        <v>8415</v>
      </c>
      <c r="C4901" s="16">
        <v>2021079</v>
      </c>
      <c r="D4901" s="19">
        <v>44525</v>
      </c>
      <c r="E4901" s="16" t="s">
        <v>8416</v>
      </c>
      <c r="F4901" s="16" t="s">
        <v>8170</v>
      </c>
      <c r="G4901" s="16" t="s">
        <v>8171</v>
      </c>
      <c r="H4901" s="17">
        <v>2000</v>
      </c>
      <c r="I4901" s="102">
        <v>3</v>
      </c>
    </row>
    <row r="4902" spans="1:9" ht="20.399999999999999">
      <c r="A4902" s="16" t="s">
        <v>1963</v>
      </c>
      <c r="B4902" s="16" t="s">
        <v>8415</v>
      </c>
      <c r="C4902" s="16">
        <v>2021079</v>
      </c>
      <c r="D4902" s="19">
        <v>44525</v>
      </c>
      <c r="E4902" s="16" t="s">
        <v>8417</v>
      </c>
      <c r="F4902" s="16" t="s">
        <v>8170</v>
      </c>
      <c r="G4902" s="16" t="s">
        <v>8171</v>
      </c>
      <c r="H4902" s="17">
        <v>2532.23</v>
      </c>
      <c r="I4902" s="102">
        <v>3</v>
      </c>
    </row>
    <row r="4903" spans="1:9" ht="40.799999999999997">
      <c r="A4903" s="16" t="s">
        <v>1963</v>
      </c>
      <c r="B4903" s="16" t="s">
        <v>8418</v>
      </c>
      <c r="C4903" s="16">
        <v>4420</v>
      </c>
      <c r="D4903" s="19">
        <v>44496</v>
      </c>
      <c r="E4903" s="16" t="s">
        <v>8419</v>
      </c>
      <c r="F4903" s="16" t="s">
        <v>8420</v>
      </c>
      <c r="G4903" s="16" t="s">
        <v>8421</v>
      </c>
      <c r="H4903" s="17">
        <v>10654.53</v>
      </c>
      <c r="I4903" s="102">
        <v>3</v>
      </c>
    </row>
    <row r="4904" spans="1:9" ht="20.399999999999999">
      <c r="A4904" s="16" t="s">
        <v>1963</v>
      </c>
      <c r="B4904" s="16" t="s">
        <v>8422</v>
      </c>
      <c r="C4904" s="16">
        <v>112022</v>
      </c>
      <c r="D4904" s="19">
        <v>44610</v>
      </c>
      <c r="E4904" s="16" t="s">
        <v>8423</v>
      </c>
      <c r="F4904" s="16" t="s">
        <v>8424</v>
      </c>
      <c r="G4904" s="16" t="s">
        <v>8425</v>
      </c>
      <c r="H4904" s="17">
        <v>9480.31</v>
      </c>
      <c r="I4904" s="102">
        <v>3</v>
      </c>
    </row>
    <row r="4905" spans="1:9" ht="20.399999999999999">
      <c r="A4905" s="16" t="s">
        <v>1963</v>
      </c>
      <c r="B4905" s="16" t="s">
        <v>8426</v>
      </c>
      <c r="C4905" s="16">
        <v>12021</v>
      </c>
      <c r="D4905" s="19">
        <v>44617</v>
      </c>
      <c r="E4905" s="16" t="s">
        <v>8427</v>
      </c>
      <c r="F4905" s="16" t="s">
        <v>8428</v>
      </c>
      <c r="G4905" s="16" t="s">
        <v>8429</v>
      </c>
      <c r="H4905" s="17">
        <v>5235.46</v>
      </c>
      <c r="I4905" s="102">
        <v>3</v>
      </c>
    </row>
    <row r="4906" spans="1:9" ht="20.399999999999999">
      <c r="A4906" s="16" t="s">
        <v>1963</v>
      </c>
      <c r="B4906" s="16" t="s">
        <v>8430</v>
      </c>
      <c r="C4906" s="16" t="s">
        <v>8430</v>
      </c>
      <c r="D4906" s="19">
        <v>44483</v>
      </c>
      <c r="E4906" s="16" t="s">
        <v>8431</v>
      </c>
      <c r="F4906" s="16" t="s">
        <v>8346</v>
      </c>
      <c r="G4906" s="16" t="s">
        <v>8347</v>
      </c>
      <c r="H4906" s="17">
        <v>60</v>
      </c>
      <c r="I4906" s="102">
        <v>3</v>
      </c>
    </row>
    <row r="4907" spans="1:9" ht="40.799999999999997">
      <c r="A4907" s="16" t="s">
        <v>1963</v>
      </c>
      <c r="B4907" s="16" t="s">
        <v>8432</v>
      </c>
      <c r="C4907" s="16" t="s">
        <v>8432</v>
      </c>
      <c r="D4907" s="19">
        <v>44512</v>
      </c>
      <c r="E4907" s="16" t="s">
        <v>8433</v>
      </c>
      <c r="F4907" s="16" t="s">
        <v>8434</v>
      </c>
      <c r="G4907" s="16" t="s">
        <v>8435</v>
      </c>
      <c r="H4907" s="17">
        <v>12.11</v>
      </c>
      <c r="I4907" s="102">
        <v>3</v>
      </c>
    </row>
    <row r="4908" spans="1:9" ht="40.799999999999997">
      <c r="A4908" s="16" t="s">
        <v>1963</v>
      </c>
      <c r="B4908" s="16" t="s">
        <v>8436</v>
      </c>
      <c r="C4908" s="16" t="s">
        <v>8436</v>
      </c>
      <c r="D4908" s="19">
        <v>44512</v>
      </c>
      <c r="E4908" s="16" t="s">
        <v>8437</v>
      </c>
      <c r="F4908" s="16" t="s">
        <v>8434</v>
      </c>
      <c r="G4908" s="16" t="s">
        <v>8435</v>
      </c>
      <c r="H4908" s="17">
        <v>2470.9</v>
      </c>
      <c r="I4908" s="102">
        <v>3</v>
      </c>
    </row>
    <row r="4909" spans="1:9">
      <c r="A4909" s="16" t="s">
        <v>1963</v>
      </c>
      <c r="B4909" s="16"/>
      <c r="C4909" s="16"/>
      <c r="D4909" s="19"/>
      <c r="E4909" s="16" t="s">
        <v>8509</v>
      </c>
      <c r="F4909" s="16"/>
      <c r="G4909" s="16"/>
      <c r="H4909" s="17"/>
      <c r="I4909" s="102"/>
    </row>
    <row r="4910" spans="1:9">
      <c r="A4910" s="16" t="s">
        <v>1963</v>
      </c>
      <c r="B4910" s="16" t="s">
        <v>13809</v>
      </c>
      <c r="C4910" s="16">
        <v>136724</v>
      </c>
      <c r="D4910" s="19">
        <v>44448</v>
      </c>
      <c r="E4910" s="16" t="s">
        <v>13810</v>
      </c>
      <c r="F4910" s="16">
        <v>0</v>
      </c>
      <c r="G4910" s="16" t="s">
        <v>13811</v>
      </c>
      <c r="H4910" s="17">
        <v>3362</v>
      </c>
      <c r="I4910" s="102">
        <v>5</v>
      </c>
    </row>
    <row r="4911" spans="1:9" ht="20.399999999999999">
      <c r="A4911" s="16" t="s">
        <v>1963</v>
      </c>
      <c r="B4911" s="16" t="s">
        <v>8122</v>
      </c>
      <c r="C4911" s="16">
        <v>202021</v>
      </c>
      <c r="D4911" s="19">
        <v>44386</v>
      </c>
      <c r="E4911" s="16" t="s">
        <v>14350</v>
      </c>
      <c r="F4911" s="16" t="s">
        <v>8123</v>
      </c>
      <c r="G4911" s="16" t="s">
        <v>8124</v>
      </c>
      <c r="H4911" s="17">
        <v>198</v>
      </c>
      <c r="I4911" s="102">
        <v>5</v>
      </c>
    </row>
    <row r="4912" spans="1:9" ht="20.399999999999999">
      <c r="A4912" s="16" t="s">
        <v>1963</v>
      </c>
      <c r="B4912" s="16" t="s">
        <v>8438</v>
      </c>
      <c r="C4912" s="16">
        <v>72210204</v>
      </c>
      <c r="D4912" s="19">
        <v>44455</v>
      </c>
      <c r="E4912" s="16" t="s">
        <v>14342</v>
      </c>
      <c r="F4912" s="16" t="s">
        <v>8439</v>
      </c>
      <c r="G4912" s="16" t="s">
        <v>2478</v>
      </c>
      <c r="H4912" s="17">
        <v>1900.8</v>
      </c>
      <c r="I4912" s="102">
        <v>5</v>
      </c>
    </row>
    <row r="4913" spans="1:9" ht="20.399999999999999">
      <c r="A4913" s="16" t="s">
        <v>1963</v>
      </c>
      <c r="B4913" s="16" t="s">
        <v>8440</v>
      </c>
      <c r="C4913" s="16">
        <v>442021</v>
      </c>
      <c r="D4913" s="19">
        <v>44495</v>
      </c>
      <c r="E4913" s="16" t="s">
        <v>14351</v>
      </c>
      <c r="F4913" s="16" t="s">
        <v>8123</v>
      </c>
      <c r="G4913" s="16" t="s">
        <v>8124</v>
      </c>
      <c r="H4913" s="17">
        <v>300</v>
      </c>
      <c r="I4913" s="102">
        <v>5</v>
      </c>
    </row>
    <row r="4914" spans="1:9" ht="20.399999999999999">
      <c r="A4914" s="16" t="s">
        <v>1963</v>
      </c>
      <c r="B4914" s="16" t="s">
        <v>8440</v>
      </c>
      <c r="C4914" s="16">
        <v>442021</v>
      </c>
      <c r="D4914" s="19">
        <v>44495</v>
      </c>
      <c r="E4914" s="16" t="s">
        <v>14352</v>
      </c>
      <c r="F4914" s="16" t="s">
        <v>8123</v>
      </c>
      <c r="G4914" s="16" t="s">
        <v>8124</v>
      </c>
      <c r="H4914" s="17">
        <v>423.36</v>
      </c>
      <c r="I4914" s="102">
        <v>5</v>
      </c>
    </row>
    <row r="4915" spans="1:9" ht="20.399999999999999">
      <c r="A4915" s="16" t="s">
        <v>1963</v>
      </c>
      <c r="B4915" s="16" t="s">
        <v>8440</v>
      </c>
      <c r="C4915" s="16">
        <v>442021</v>
      </c>
      <c r="D4915" s="19">
        <v>44495</v>
      </c>
      <c r="E4915" s="16" t="s">
        <v>14353</v>
      </c>
      <c r="F4915" s="16" t="s">
        <v>8123</v>
      </c>
      <c r="G4915" s="16" t="s">
        <v>8124</v>
      </c>
      <c r="H4915" s="17">
        <v>42</v>
      </c>
      <c r="I4915" s="102">
        <v>5</v>
      </c>
    </row>
    <row r="4916" spans="1:9" ht="20.399999999999999">
      <c r="A4916" s="16" t="s">
        <v>1963</v>
      </c>
      <c r="B4916" s="16" t="s">
        <v>8440</v>
      </c>
      <c r="C4916" s="16">
        <v>442021</v>
      </c>
      <c r="D4916" s="19">
        <v>44495</v>
      </c>
      <c r="E4916" s="16" t="s">
        <v>14354</v>
      </c>
      <c r="F4916" s="16" t="s">
        <v>8123</v>
      </c>
      <c r="G4916" s="16" t="s">
        <v>8124</v>
      </c>
      <c r="H4916" s="17">
        <v>388.8</v>
      </c>
      <c r="I4916" s="102">
        <v>5</v>
      </c>
    </row>
    <row r="4917" spans="1:9" ht="20.399999999999999">
      <c r="A4917" s="16" t="s">
        <v>1963</v>
      </c>
      <c r="B4917" s="16" t="s">
        <v>8440</v>
      </c>
      <c r="C4917" s="16">
        <v>442021</v>
      </c>
      <c r="D4917" s="19">
        <v>44495</v>
      </c>
      <c r="E4917" s="16" t="s">
        <v>14355</v>
      </c>
      <c r="F4917" s="16" t="s">
        <v>8123</v>
      </c>
      <c r="G4917" s="16" t="s">
        <v>8124</v>
      </c>
      <c r="H4917" s="17">
        <v>174</v>
      </c>
      <c r="I4917" s="102">
        <v>5</v>
      </c>
    </row>
    <row r="4918" spans="1:9">
      <c r="A4918" s="16" t="s">
        <v>1963</v>
      </c>
      <c r="B4918" s="16" t="s">
        <v>8440</v>
      </c>
      <c r="C4918" s="16">
        <v>442021</v>
      </c>
      <c r="D4918" s="19">
        <v>44495</v>
      </c>
      <c r="E4918" s="16" t="s">
        <v>14343</v>
      </c>
      <c r="F4918" s="16" t="s">
        <v>8123</v>
      </c>
      <c r="G4918" s="16" t="s">
        <v>8124</v>
      </c>
      <c r="H4918" s="17">
        <v>36</v>
      </c>
      <c r="I4918" s="102">
        <v>5</v>
      </c>
    </row>
    <row r="4919" spans="1:9" ht="20.399999999999999">
      <c r="A4919" s="16" t="s">
        <v>1963</v>
      </c>
      <c r="B4919" s="16" t="s">
        <v>8441</v>
      </c>
      <c r="C4919" s="16">
        <v>72210238</v>
      </c>
      <c r="D4919" s="19">
        <v>44516</v>
      </c>
      <c r="E4919" s="16" t="s">
        <v>14356</v>
      </c>
      <c r="F4919" s="16" t="s">
        <v>8439</v>
      </c>
      <c r="G4919" s="16" t="s">
        <v>2478</v>
      </c>
      <c r="H4919" s="17">
        <v>2433.6</v>
      </c>
      <c r="I4919" s="102">
        <v>5</v>
      </c>
    </row>
    <row r="4920" spans="1:9" ht="20.399999999999999">
      <c r="A4920" s="16" t="s">
        <v>1963</v>
      </c>
      <c r="B4920" s="16" t="s">
        <v>8442</v>
      </c>
      <c r="C4920" s="16">
        <v>492021</v>
      </c>
      <c r="D4920" s="19">
        <v>44518</v>
      </c>
      <c r="E4920" s="16" t="s">
        <v>14357</v>
      </c>
      <c r="F4920" s="16" t="s">
        <v>8123</v>
      </c>
      <c r="G4920" s="16" t="s">
        <v>8124</v>
      </c>
      <c r="H4920" s="17">
        <v>636</v>
      </c>
      <c r="I4920" s="102">
        <v>5</v>
      </c>
    </row>
    <row r="4921" spans="1:9" ht="20.399999999999999">
      <c r="A4921" s="16" t="s">
        <v>1963</v>
      </c>
      <c r="B4921" s="16" t="s">
        <v>8442</v>
      </c>
      <c r="C4921" s="16">
        <v>492021</v>
      </c>
      <c r="D4921" s="19">
        <v>44518</v>
      </c>
      <c r="E4921" s="16" t="s">
        <v>14358</v>
      </c>
      <c r="F4921" s="16" t="s">
        <v>8123</v>
      </c>
      <c r="G4921" s="16" t="s">
        <v>8124</v>
      </c>
      <c r="H4921" s="17">
        <v>576</v>
      </c>
      <c r="I4921" s="102">
        <v>5</v>
      </c>
    </row>
    <row r="4922" spans="1:9" ht="20.399999999999999">
      <c r="A4922" s="16" t="s">
        <v>1963</v>
      </c>
      <c r="B4922" s="16" t="s">
        <v>8442</v>
      </c>
      <c r="C4922" s="16">
        <v>492021</v>
      </c>
      <c r="D4922" s="19">
        <v>44518</v>
      </c>
      <c r="E4922" s="16" t="s">
        <v>14344</v>
      </c>
      <c r="F4922" s="16" t="s">
        <v>8123</v>
      </c>
      <c r="G4922" s="16" t="s">
        <v>8124</v>
      </c>
      <c r="H4922" s="17">
        <v>66</v>
      </c>
      <c r="I4922" s="102">
        <v>5</v>
      </c>
    </row>
    <row r="4923" spans="1:9" ht="20.399999999999999">
      <c r="A4923" s="16" t="s">
        <v>1963</v>
      </c>
      <c r="B4923" s="16" t="s">
        <v>8442</v>
      </c>
      <c r="C4923" s="16">
        <v>492021</v>
      </c>
      <c r="D4923" s="19">
        <v>44518</v>
      </c>
      <c r="E4923" s="16" t="s">
        <v>14345</v>
      </c>
      <c r="F4923" s="16" t="s">
        <v>8123</v>
      </c>
      <c r="G4923" s="16" t="s">
        <v>8124</v>
      </c>
      <c r="H4923" s="17">
        <v>300</v>
      </c>
      <c r="I4923" s="102">
        <v>5</v>
      </c>
    </row>
    <row r="4924" spans="1:9" ht="20.399999999999999">
      <c r="A4924" s="16" t="s">
        <v>1963</v>
      </c>
      <c r="B4924" s="16" t="s">
        <v>8442</v>
      </c>
      <c r="C4924" s="16">
        <v>492021</v>
      </c>
      <c r="D4924" s="19">
        <v>44518</v>
      </c>
      <c r="E4924" s="16" t="s">
        <v>14359</v>
      </c>
      <c r="F4924" s="16" t="s">
        <v>8123</v>
      </c>
      <c r="G4924" s="16" t="s">
        <v>8124</v>
      </c>
      <c r="H4924" s="17">
        <v>948</v>
      </c>
      <c r="I4924" s="102">
        <v>5</v>
      </c>
    </row>
    <row r="4925" spans="1:9" ht="20.399999999999999">
      <c r="A4925" s="16" t="s">
        <v>1963</v>
      </c>
      <c r="B4925" s="16" t="s">
        <v>8442</v>
      </c>
      <c r="C4925" s="16">
        <v>492021</v>
      </c>
      <c r="D4925" s="19">
        <v>44518</v>
      </c>
      <c r="E4925" s="16" t="s">
        <v>14360</v>
      </c>
      <c r="F4925" s="16" t="s">
        <v>8123</v>
      </c>
      <c r="G4925" s="16" t="s">
        <v>8124</v>
      </c>
      <c r="H4925" s="17">
        <v>108</v>
      </c>
      <c r="I4925" s="102">
        <v>5</v>
      </c>
    </row>
    <row r="4926" spans="1:9" ht="20.399999999999999">
      <c r="A4926" s="16" t="s">
        <v>1963</v>
      </c>
      <c r="B4926" s="16" t="s">
        <v>8442</v>
      </c>
      <c r="C4926" s="16">
        <v>492021</v>
      </c>
      <c r="D4926" s="19">
        <v>44518</v>
      </c>
      <c r="E4926" s="16" t="s">
        <v>14361</v>
      </c>
      <c r="F4926" s="16" t="s">
        <v>8123</v>
      </c>
      <c r="G4926" s="16" t="s">
        <v>8124</v>
      </c>
      <c r="H4926" s="17">
        <v>24</v>
      </c>
      <c r="I4926" s="102">
        <v>5</v>
      </c>
    </row>
    <row r="4927" spans="1:9" ht="20.399999999999999">
      <c r="A4927" s="16" t="s">
        <v>1963</v>
      </c>
      <c r="B4927" s="16" t="s">
        <v>8404</v>
      </c>
      <c r="C4927" s="16">
        <v>472021</v>
      </c>
      <c r="D4927" s="19">
        <v>44518</v>
      </c>
      <c r="E4927" s="16" t="s">
        <v>14362</v>
      </c>
      <c r="F4927" s="16" t="s">
        <v>8123</v>
      </c>
      <c r="G4927" s="16" t="s">
        <v>8124</v>
      </c>
      <c r="H4927" s="17">
        <v>367.2</v>
      </c>
      <c r="I4927" s="102">
        <v>5</v>
      </c>
    </row>
    <row r="4928" spans="1:9" ht="20.399999999999999">
      <c r="A4928" s="16" t="s">
        <v>1963</v>
      </c>
      <c r="B4928" s="16" t="s">
        <v>8404</v>
      </c>
      <c r="C4928" s="16">
        <v>472021</v>
      </c>
      <c r="D4928" s="19">
        <v>44518</v>
      </c>
      <c r="E4928" s="16" t="s">
        <v>14363</v>
      </c>
      <c r="F4928" s="16" t="s">
        <v>8123</v>
      </c>
      <c r="G4928" s="16" t="s">
        <v>8124</v>
      </c>
      <c r="H4928" s="17">
        <v>45.6</v>
      </c>
      <c r="I4928" s="102">
        <v>5</v>
      </c>
    </row>
    <row r="4929" spans="1:9" ht="20.399999999999999">
      <c r="A4929" s="16" t="s">
        <v>1963</v>
      </c>
      <c r="B4929" s="16" t="s">
        <v>8404</v>
      </c>
      <c r="C4929" s="16">
        <v>472021</v>
      </c>
      <c r="D4929" s="19">
        <v>44518</v>
      </c>
      <c r="E4929" s="16" t="s">
        <v>14364</v>
      </c>
      <c r="F4929" s="16" t="s">
        <v>8123</v>
      </c>
      <c r="G4929" s="16" t="s">
        <v>8124</v>
      </c>
      <c r="H4929" s="17">
        <v>72</v>
      </c>
      <c r="I4929" s="102">
        <v>5</v>
      </c>
    </row>
    <row r="4930" spans="1:9" ht="20.399999999999999">
      <c r="A4930" s="16" t="s">
        <v>1963</v>
      </c>
      <c r="B4930" s="16" t="s">
        <v>8404</v>
      </c>
      <c r="C4930" s="16">
        <v>472021</v>
      </c>
      <c r="D4930" s="19">
        <v>44518</v>
      </c>
      <c r="E4930" s="16" t="s">
        <v>14365</v>
      </c>
      <c r="F4930" s="16" t="s">
        <v>8123</v>
      </c>
      <c r="G4930" s="16" t="s">
        <v>8124</v>
      </c>
      <c r="H4930" s="17">
        <v>144</v>
      </c>
      <c r="I4930" s="102">
        <v>5</v>
      </c>
    </row>
    <row r="4931" spans="1:9" ht="20.399999999999999">
      <c r="A4931" s="16" t="s">
        <v>1963</v>
      </c>
      <c r="B4931" s="16" t="s">
        <v>8404</v>
      </c>
      <c r="C4931" s="16">
        <v>472021</v>
      </c>
      <c r="D4931" s="19">
        <v>44518</v>
      </c>
      <c r="E4931" s="16" t="s">
        <v>14366</v>
      </c>
      <c r="F4931" s="16" t="s">
        <v>8123</v>
      </c>
      <c r="G4931" s="16" t="s">
        <v>8124</v>
      </c>
      <c r="H4931" s="17">
        <v>338.4</v>
      </c>
      <c r="I4931" s="102">
        <v>5</v>
      </c>
    </row>
    <row r="4932" spans="1:9" ht="20.399999999999999">
      <c r="A4932" s="16" t="s">
        <v>1963</v>
      </c>
      <c r="B4932" s="16" t="s">
        <v>8404</v>
      </c>
      <c r="C4932" s="16">
        <v>472021</v>
      </c>
      <c r="D4932" s="19">
        <v>44518</v>
      </c>
      <c r="E4932" s="16" t="s">
        <v>14367</v>
      </c>
      <c r="F4932" s="16" t="s">
        <v>8123</v>
      </c>
      <c r="G4932" s="16" t="s">
        <v>8124</v>
      </c>
      <c r="H4932" s="17">
        <v>151.19999999999999</v>
      </c>
      <c r="I4932" s="102">
        <v>5</v>
      </c>
    </row>
    <row r="4933" spans="1:9" ht="20.399999999999999">
      <c r="A4933" s="16" t="s">
        <v>1963</v>
      </c>
      <c r="B4933" s="16" t="s">
        <v>8404</v>
      </c>
      <c r="C4933" s="16">
        <v>472021</v>
      </c>
      <c r="D4933" s="19">
        <v>44518</v>
      </c>
      <c r="E4933" s="16" t="s">
        <v>14368</v>
      </c>
      <c r="F4933" s="16" t="s">
        <v>8123</v>
      </c>
      <c r="G4933" s="16" t="s">
        <v>8124</v>
      </c>
      <c r="H4933" s="17">
        <v>54</v>
      </c>
      <c r="I4933" s="102">
        <v>5</v>
      </c>
    </row>
    <row r="4934" spans="1:9" ht="20.399999999999999">
      <c r="A4934" s="16" t="s">
        <v>1963</v>
      </c>
      <c r="B4934" s="16" t="s">
        <v>8404</v>
      </c>
      <c r="C4934" s="16">
        <v>472021</v>
      </c>
      <c r="D4934" s="19">
        <v>44518</v>
      </c>
      <c r="E4934" s="16" t="s">
        <v>14369</v>
      </c>
      <c r="F4934" s="16" t="s">
        <v>8123</v>
      </c>
      <c r="G4934" s="16" t="s">
        <v>8124</v>
      </c>
      <c r="H4934" s="17">
        <v>216</v>
      </c>
      <c r="I4934" s="102">
        <v>5</v>
      </c>
    </row>
    <row r="4935" spans="1:9" ht="20.399999999999999">
      <c r="A4935" s="16" t="s">
        <v>1963</v>
      </c>
      <c r="B4935" s="16" t="s">
        <v>8404</v>
      </c>
      <c r="C4935" s="16">
        <v>472021</v>
      </c>
      <c r="D4935" s="19">
        <v>44518</v>
      </c>
      <c r="E4935" s="16" t="s">
        <v>14370</v>
      </c>
      <c r="F4935" s="16" t="s">
        <v>8123</v>
      </c>
      <c r="G4935" s="16" t="s">
        <v>8124</v>
      </c>
      <c r="H4935" s="17">
        <v>156</v>
      </c>
      <c r="I4935" s="102">
        <v>5</v>
      </c>
    </row>
    <row r="4936" spans="1:9" ht="20.399999999999999">
      <c r="A4936" s="16" t="s">
        <v>1963</v>
      </c>
      <c r="B4936" s="16" t="s">
        <v>8404</v>
      </c>
      <c r="C4936" s="16">
        <v>472021</v>
      </c>
      <c r="D4936" s="19">
        <v>44518</v>
      </c>
      <c r="E4936" s="16" t="s">
        <v>14361</v>
      </c>
      <c r="F4936" s="16" t="s">
        <v>8123</v>
      </c>
      <c r="G4936" s="16" t="s">
        <v>8124</v>
      </c>
      <c r="H4936" s="17">
        <v>24</v>
      </c>
      <c r="I4936" s="102">
        <v>5</v>
      </c>
    </row>
    <row r="4937" spans="1:9" ht="20.399999999999999">
      <c r="A4937" s="16" t="s">
        <v>1963</v>
      </c>
      <c r="B4937" s="16" t="s">
        <v>8443</v>
      </c>
      <c r="C4937" s="16">
        <v>2021080</v>
      </c>
      <c r="D4937" s="19">
        <v>44532</v>
      </c>
      <c r="E4937" s="16" t="s">
        <v>14371</v>
      </c>
      <c r="F4937" s="16" t="s">
        <v>8170</v>
      </c>
      <c r="G4937" s="16" t="s">
        <v>8171</v>
      </c>
      <c r="H4937" s="17">
        <v>1600</v>
      </c>
      <c r="I4937" s="102">
        <v>5</v>
      </c>
    </row>
    <row r="4938" spans="1:9" ht="20.399999999999999">
      <c r="A4938" s="16" t="s">
        <v>1963</v>
      </c>
      <c r="B4938" s="16" t="s">
        <v>8443</v>
      </c>
      <c r="C4938" s="16">
        <v>2021080</v>
      </c>
      <c r="D4938" s="19">
        <v>44532</v>
      </c>
      <c r="E4938" s="16" t="s">
        <v>14372</v>
      </c>
      <c r="F4938" s="16" t="s">
        <v>8170</v>
      </c>
      <c r="G4938" s="16" t="s">
        <v>8171</v>
      </c>
      <c r="H4938" s="17">
        <v>2174.29</v>
      </c>
      <c r="I4938" s="102">
        <v>5</v>
      </c>
    </row>
    <row r="4939" spans="1:9" ht="20.399999999999999">
      <c r="A4939" s="16" t="s">
        <v>1963</v>
      </c>
      <c r="B4939" s="16" t="s">
        <v>8444</v>
      </c>
      <c r="C4939" s="16">
        <v>2189393</v>
      </c>
      <c r="D4939" s="19">
        <v>44525</v>
      </c>
      <c r="E4939" s="16" t="s">
        <v>14373</v>
      </c>
      <c r="F4939" s="16" t="s">
        <v>8445</v>
      </c>
      <c r="G4939" s="16" t="s">
        <v>8446</v>
      </c>
      <c r="H4939" s="17">
        <v>138</v>
      </c>
      <c r="I4939" s="102">
        <v>5</v>
      </c>
    </row>
    <row r="4940" spans="1:9" ht="20.399999999999999">
      <c r="A4940" s="16" t="s">
        <v>1963</v>
      </c>
      <c r="B4940" s="16" t="s">
        <v>8447</v>
      </c>
      <c r="C4940" s="16">
        <v>152021</v>
      </c>
      <c r="D4940" s="19">
        <v>44525</v>
      </c>
      <c r="E4940" s="16" t="s">
        <v>14374</v>
      </c>
      <c r="F4940" s="16" t="s">
        <v>8155</v>
      </c>
      <c r="G4940" s="16" t="s">
        <v>8156</v>
      </c>
      <c r="H4940" s="17">
        <v>750</v>
      </c>
      <c r="I4940" s="102">
        <v>5</v>
      </c>
    </row>
    <row r="4941" spans="1:9" ht="20.399999999999999">
      <c r="A4941" s="16" t="s">
        <v>1963</v>
      </c>
      <c r="B4941" s="16" t="s">
        <v>8447</v>
      </c>
      <c r="C4941" s="16">
        <v>152021</v>
      </c>
      <c r="D4941" s="19">
        <v>44525</v>
      </c>
      <c r="E4941" s="16" t="s">
        <v>14375</v>
      </c>
      <c r="F4941" s="16" t="s">
        <v>8155</v>
      </c>
      <c r="G4941" s="16" t="s">
        <v>8156</v>
      </c>
      <c r="H4941" s="17">
        <v>66</v>
      </c>
      <c r="I4941" s="102">
        <v>5</v>
      </c>
    </row>
    <row r="4942" spans="1:9" ht="20.399999999999999">
      <c r="A4942" s="16" t="s">
        <v>1963</v>
      </c>
      <c r="B4942" s="16" t="s">
        <v>8448</v>
      </c>
      <c r="C4942" s="16">
        <v>12021</v>
      </c>
      <c r="D4942" s="19">
        <v>44525</v>
      </c>
      <c r="E4942" s="16" t="s">
        <v>14376</v>
      </c>
      <c r="F4942" s="16">
        <v>0</v>
      </c>
      <c r="G4942" s="16" t="s">
        <v>8449</v>
      </c>
      <c r="H4942" s="17">
        <v>1464</v>
      </c>
      <c r="I4942" s="102">
        <v>5</v>
      </c>
    </row>
    <row r="4943" spans="1:9" ht="20.399999999999999">
      <c r="A4943" s="16" t="s">
        <v>1963</v>
      </c>
      <c r="B4943" s="16" t="s">
        <v>8450</v>
      </c>
      <c r="C4943" s="16">
        <v>102021</v>
      </c>
      <c r="D4943" s="19">
        <v>44525</v>
      </c>
      <c r="E4943" s="16" t="s">
        <v>14377</v>
      </c>
      <c r="F4943" s="16" t="s">
        <v>8208</v>
      </c>
      <c r="G4943" s="16" t="s">
        <v>8209</v>
      </c>
      <c r="H4943" s="17">
        <v>750</v>
      </c>
      <c r="I4943" s="102">
        <v>5</v>
      </c>
    </row>
    <row r="4944" spans="1:9">
      <c r="A4944" s="16" t="s">
        <v>1963</v>
      </c>
      <c r="B4944" s="16" t="s">
        <v>8451</v>
      </c>
      <c r="C4944" s="16">
        <v>202123</v>
      </c>
      <c r="D4944" s="19">
        <v>44532</v>
      </c>
      <c r="E4944" s="16" t="s">
        <v>14378</v>
      </c>
      <c r="F4944" s="16" t="s">
        <v>8452</v>
      </c>
      <c r="G4944" s="16" t="s">
        <v>8453</v>
      </c>
      <c r="H4944" s="17">
        <v>1600</v>
      </c>
      <c r="I4944" s="102">
        <v>5</v>
      </c>
    </row>
    <row r="4945" spans="1:9">
      <c r="A4945" s="16" t="s">
        <v>1963</v>
      </c>
      <c r="B4945" s="16" t="s">
        <v>8454</v>
      </c>
      <c r="C4945" s="16">
        <v>20210018</v>
      </c>
      <c r="D4945" s="19">
        <v>44532</v>
      </c>
      <c r="E4945" s="16" t="s">
        <v>14379</v>
      </c>
      <c r="F4945" s="16">
        <v>0</v>
      </c>
      <c r="G4945" s="16" t="s">
        <v>8175</v>
      </c>
      <c r="H4945" s="17">
        <v>750</v>
      </c>
      <c r="I4945" s="102">
        <v>5</v>
      </c>
    </row>
    <row r="4946" spans="1:9" ht="20.399999999999999">
      <c r="A4946" s="16" t="s">
        <v>1963</v>
      </c>
      <c r="B4946" s="16" t="s">
        <v>8455</v>
      </c>
      <c r="C4946" s="16">
        <v>102021</v>
      </c>
      <c r="D4946" s="19">
        <v>44519</v>
      </c>
      <c r="E4946" s="16" t="s">
        <v>14380</v>
      </c>
      <c r="F4946" s="16" t="s">
        <v>8145</v>
      </c>
      <c r="G4946" s="16" t="s">
        <v>8146</v>
      </c>
      <c r="H4946" s="17">
        <v>387.45</v>
      </c>
      <c r="I4946" s="102">
        <v>5</v>
      </c>
    </row>
    <row r="4947" spans="1:9">
      <c r="A4947" s="16" t="s">
        <v>1963</v>
      </c>
      <c r="B4947" s="16" t="s">
        <v>8456</v>
      </c>
      <c r="C4947" s="16">
        <v>21010039</v>
      </c>
      <c r="D4947" s="19">
        <v>44525</v>
      </c>
      <c r="E4947" s="16" t="s">
        <v>14346</v>
      </c>
      <c r="F4947" s="16" t="s">
        <v>8457</v>
      </c>
      <c r="G4947" s="16" t="s">
        <v>8458</v>
      </c>
      <c r="H4947" s="17">
        <v>170</v>
      </c>
      <c r="I4947" s="102">
        <v>5</v>
      </c>
    </row>
    <row r="4948" spans="1:9" ht="20.399999999999999">
      <c r="A4948" s="16" t="s">
        <v>1963</v>
      </c>
      <c r="B4948" s="16" t="s">
        <v>8459</v>
      </c>
      <c r="C4948" s="16">
        <v>20491</v>
      </c>
      <c r="D4948" s="19">
        <v>44592</v>
      </c>
      <c r="E4948" s="16" t="s">
        <v>14381</v>
      </c>
      <c r="F4948" s="16" t="s">
        <v>8178</v>
      </c>
      <c r="G4948" s="16" t="s">
        <v>8179</v>
      </c>
      <c r="H4948" s="17">
        <v>11233.4</v>
      </c>
      <c r="I4948" s="102">
        <v>5</v>
      </c>
    </row>
    <row r="4949" spans="1:9">
      <c r="A4949" s="16" t="s">
        <v>1963</v>
      </c>
      <c r="B4949" s="16" t="s">
        <v>8460</v>
      </c>
      <c r="C4949" s="16">
        <v>2100003</v>
      </c>
      <c r="D4949" s="19">
        <v>44564</v>
      </c>
      <c r="E4949" s="16" t="s">
        <v>14382</v>
      </c>
      <c r="F4949" s="16" t="s">
        <v>8461</v>
      </c>
      <c r="G4949" s="16" t="s">
        <v>8462</v>
      </c>
      <c r="H4949" s="17">
        <v>240</v>
      </c>
      <c r="I4949" s="102">
        <v>5</v>
      </c>
    </row>
    <row r="4950" spans="1:9" ht="20.399999999999999">
      <c r="A4950" s="16" t="s">
        <v>1963</v>
      </c>
      <c r="B4950" s="16" t="s">
        <v>8463</v>
      </c>
      <c r="C4950" s="16">
        <v>1020210005</v>
      </c>
      <c r="D4950" s="19">
        <v>44525</v>
      </c>
      <c r="E4950" s="16" t="s">
        <v>14383</v>
      </c>
      <c r="F4950" s="16" t="s">
        <v>8191</v>
      </c>
      <c r="G4950" s="16" t="s">
        <v>8192</v>
      </c>
      <c r="H4950" s="17">
        <v>2445</v>
      </c>
      <c r="I4950" s="102">
        <v>5</v>
      </c>
    </row>
    <row r="4951" spans="1:9" ht="20.399999999999999">
      <c r="A4951" s="16" t="s">
        <v>1963</v>
      </c>
      <c r="B4951" s="16" t="s">
        <v>8464</v>
      </c>
      <c r="C4951" s="16">
        <v>2021008</v>
      </c>
      <c r="D4951" s="19">
        <v>44551</v>
      </c>
      <c r="E4951" s="16" t="s">
        <v>14384</v>
      </c>
      <c r="F4951" s="16" t="s">
        <v>8226</v>
      </c>
      <c r="G4951" s="16" t="s">
        <v>8227</v>
      </c>
      <c r="H4951" s="17">
        <v>230.75</v>
      </c>
      <c r="I4951" s="102">
        <v>5</v>
      </c>
    </row>
    <row r="4952" spans="1:9" ht="20.399999999999999">
      <c r="A4952" s="16" t="s">
        <v>1963</v>
      </c>
      <c r="B4952" s="16" t="s">
        <v>8465</v>
      </c>
      <c r="C4952" s="16">
        <v>2021275</v>
      </c>
      <c r="D4952" s="19">
        <v>44539</v>
      </c>
      <c r="E4952" s="16" t="s">
        <v>14385</v>
      </c>
      <c r="F4952" s="16" t="s">
        <v>8274</v>
      </c>
      <c r="G4952" s="16" t="s">
        <v>8275</v>
      </c>
      <c r="H4952" s="17">
        <v>720</v>
      </c>
      <c r="I4952" s="102">
        <v>5</v>
      </c>
    </row>
    <row r="4953" spans="1:9" ht="20.399999999999999">
      <c r="A4953" s="16" t="s">
        <v>1963</v>
      </c>
      <c r="B4953" s="16" t="s">
        <v>8466</v>
      </c>
      <c r="C4953" s="16">
        <v>72021</v>
      </c>
      <c r="D4953" s="19">
        <v>44532</v>
      </c>
      <c r="E4953" s="16" t="s">
        <v>14386</v>
      </c>
      <c r="F4953" s="16" t="s">
        <v>8467</v>
      </c>
      <c r="G4953" s="16" t="s">
        <v>8468</v>
      </c>
      <c r="H4953" s="17">
        <v>1400</v>
      </c>
      <c r="I4953" s="102">
        <v>5</v>
      </c>
    </row>
    <row r="4954" spans="1:9" ht="20.399999999999999">
      <c r="A4954" s="16" t="s">
        <v>1963</v>
      </c>
      <c r="B4954" s="16" t="s">
        <v>8469</v>
      </c>
      <c r="C4954" s="16">
        <v>2021004</v>
      </c>
      <c r="D4954" s="19">
        <v>44573</v>
      </c>
      <c r="E4954" s="16" t="s">
        <v>14387</v>
      </c>
      <c r="F4954" s="16" t="s">
        <v>8470</v>
      </c>
      <c r="G4954" s="16" t="s">
        <v>8471</v>
      </c>
      <c r="H4954" s="17">
        <v>50</v>
      </c>
      <c r="I4954" s="102">
        <v>5</v>
      </c>
    </row>
    <row r="4955" spans="1:9">
      <c r="A4955" s="16" t="s">
        <v>1963</v>
      </c>
      <c r="B4955" s="16" t="s">
        <v>8472</v>
      </c>
      <c r="C4955" s="16" t="s">
        <v>8472</v>
      </c>
      <c r="D4955" s="19">
        <v>44481</v>
      </c>
      <c r="E4955" s="16" t="s">
        <v>14388</v>
      </c>
      <c r="F4955" s="16" t="s">
        <v>8473</v>
      </c>
      <c r="G4955" s="16" t="s">
        <v>3904</v>
      </c>
      <c r="H4955" s="17">
        <v>93.5</v>
      </c>
      <c r="I4955" s="102">
        <v>5</v>
      </c>
    </row>
    <row r="4956" spans="1:9" ht="20.399999999999999">
      <c r="A4956" s="16" t="s">
        <v>1963</v>
      </c>
      <c r="B4956" s="16" t="s">
        <v>8474</v>
      </c>
      <c r="C4956" s="16" t="s">
        <v>8474</v>
      </c>
      <c r="D4956" s="19">
        <v>44494</v>
      </c>
      <c r="E4956" s="16" t="s">
        <v>14389</v>
      </c>
      <c r="F4956" s="16" t="s">
        <v>8475</v>
      </c>
      <c r="G4956" s="16" t="s">
        <v>8476</v>
      </c>
      <c r="H4956" s="17">
        <v>368.4</v>
      </c>
      <c r="I4956" s="102">
        <v>5</v>
      </c>
    </row>
    <row r="4957" spans="1:9" ht="20.399999999999999">
      <c r="A4957" s="16" t="s">
        <v>1963</v>
      </c>
      <c r="B4957" s="16" t="s">
        <v>8477</v>
      </c>
      <c r="C4957" s="16" t="s">
        <v>8477</v>
      </c>
      <c r="D4957" s="19">
        <v>44500</v>
      </c>
      <c r="E4957" s="16" t="s">
        <v>14390</v>
      </c>
      <c r="F4957" s="16" t="s">
        <v>8475</v>
      </c>
      <c r="G4957" s="16" t="s">
        <v>8476</v>
      </c>
      <c r="H4957" s="17">
        <v>93.6</v>
      </c>
      <c r="I4957" s="102">
        <v>5</v>
      </c>
    </row>
    <row r="4958" spans="1:9" ht="20.399999999999999">
      <c r="A4958" s="16" t="s">
        <v>1963</v>
      </c>
      <c r="B4958" s="16" t="s">
        <v>8478</v>
      </c>
      <c r="C4958" s="16" t="s">
        <v>8478</v>
      </c>
      <c r="D4958" s="19">
        <v>44507</v>
      </c>
      <c r="E4958" s="16" t="s">
        <v>14391</v>
      </c>
      <c r="F4958" s="16" t="s">
        <v>8467</v>
      </c>
      <c r="G4958" s="16" t="s">
        <v>8468</v>
      </c>
      <c r="H4958" s="17">
        <v>60</v>
      </c>
      <c r="I4958" s="102">
        <v>5</v>
      </c>
    </row>
    <row r="4959" spans="1:9" ht="20.399999999999999">
      <c r="A4959" s="16" t="s">
        <v>1963</v>
      </c>
      <c r="B4959" s="16" t="s">
        <v>8479</v>
      </c>
      <c r="C4959" s="16" t="s">
        <v>8479</v>
      </c>
      <c r="D4959" s="19">
        <v>44508</v>
      </c>
      <c r="E4959" s="16" t="s">
        <v>14347</v>
      </c>
      <c r="F4959" s="16" t="s">
        <v>8350</v>
      </c>
      <c r="G4959" s="16" t="s">
        <v>8351</v>
      </c>
      <c r="H4959" s="17">
        <v>112.14</v>
      </c>
      <c r="I4959" s="102">
        <v>5</v>
      </c>
    </row>
    <row r="4960" spans="1:9">
      <c r="A4960" s="16" t="s">
        <v>1963</v>
      </c>
      <c r="B4960" s="16" t="s">
        <v>8480</v>
      </c>
      <c r="C4960" s="16" t="s">
        <v>8480</v>
      </c>
      <c r="D4960" s="19">
        <v>44508</v>
      </c>
      <c r="E4960" s="16" t="s">
        <v>14392</v>
      </c>
      <c r="F4960" s="16" t="s">
        <v>8481</v>
      </c>
      <c r="G4960" s="16" t="s">
        <v>8482</v>
      </c>
      <c r="H4960" s="17">
        <v>22.04</v>
      </c>
      <c r="I4960" s="102">
        <v>5</v>
      </c>
    </row>
    <row r="4961" spans="1:9" ht="20.399999999999999">
      <c r="A4961" s="16" t="s">
        <v>1963</v>
      </c>
      <c r="B4961" s="16" t="s">
        <v>8483</v>
      </c>
      <c r="C4961" s="16" t="s">
        <v>8483</v>
      </c>
      <c r="D4961" s="19">
        <v>44510</v>
      </c>
      <c r="E4961" s="16" t="s">
        <v>14391</v>
      </c>
      <c r="F4961" s="16">
        <v>0</v>
      </c>
      <c r="G4961" s="16" t="s">
        <v>8331</v>
      </c>
      <c r="H4961" s="17">
        <v>36.9</v>
      </c>
      <c r="I4961" s="102">
        <v>5</v>
      </c>
    </row>
    <row r="4962" spans="1:9" ht="20.399999999999999">
      <c r="A4962" s="16" t="s">
        <v>1963</v>
      </c>
      <c r="B4962" s="16" t="s">
        <v>8484</v>
      </c>
      <c r="C4962" s="16" t="s">
        <v>8484</v>
      </c>
      <c r="D4962" s="19">
        <v>44510</v>
      </c>
      <c r="E4962" s="16" t="s">
        <v>14391</v>
      </c>
      <c r="F4962" s="16">
        <v>0</v>
      </c>
      <c r="G4962" s="16" t="s">
        <v>8449</v>
      </c>
      <c r="H4962" s="17">
        <v>65.099999999999994</v>
      </c>
      <c r="I4962" s="102">
        <v>5</v>
      </c>
    </row>
    <row r="4963" spans="1:9" ht="20.399999999999999">
      <c r="A4963" s="16" t="s">
        <v>1963</v>
      </c>
      <c r="B4963" s="16" t="s">
        <v>8485</v>
      </c>
      <c r="C4963" s="16" t="s">
        <v>8485</v>
      </c>
      <c r="D4963" s="19">
        <v>44510</v>
      </c>
      <c r="E4963" s="16" t="s">
        <v>14391</v>
      </c>
      <c r="F4963" s="16">
        <v>0</v>
      </c>
      <c r="G4963" s="16" t="s">
        <v>8328</v>
      </c>
      <c r="H4963" s="17">
        <v>55</v>
      </c>
      <c r="I4963" s="102">
        <v>5</v>
      </c>
    </row>
    <row r="4964" spans="1:9">
      <c r="A4964" s="16" t="s">
        <v>1963</v>
      </c>
      <c r="B4964" s="16" t="s">
        <v>8486</v>
      </c>
      <c r="C4964" s="16" t="s">
        <v>8486</v>
      </c>
      <c r="D4964" s="19">
        <v>44511</v>
      </c>
      <c r="E4964" s="16" t="s">
        <v>14393</v>
      </c>
      <c r="F4964" s="16">
        <v>0</v>
      </c>
      <c r="G4964" s="16" t="s">
        <v>8449</v>
      </c>
      <c r="H4964" s="17">
        <v>134.55000000000001</v>
      </c>
      <c r="I4964" s="102">
        <v>5</v>
      </c>
    </row>
    <row r="4965" spans="1:9" ht="20.399999999999999">
      <c r="A4965" s="16" t="s">
        <v>1963</v>
      </c>
      <c r="B4965" s="16" t="s">
        <v>8487</v>
      </c>
      <c r="C4965" s="16" t="s">
        <v>8487</v>
      </c>
      <c r="D4965" s="19">
        <v>44511</v>
      </c>
      <c r="E4965" s="16" t="s">
        <v>14391</v>
      </c>
      <c r="F4965" s="16" t="s">
        <v>8461</v>
      </c>
      <c r="G4965" s="16" t="s">
        <v>8462</v>
      </c>
      <c r="H4965" s="17">
        <v>36.9</v>
      </c>
      <c r="I4965" s="102">
        <v>5</v>
      </c>
    </row>
    <row r="4966" spans="1:9" ht="20.399999999999999">
      <c r="A4966" s="16" t="s">
        <v>1963</v>
      </c>
      <c r="B4966" s="16" t="s">
        <v>8488</v>
      </c>
      <c r="C4966" s="16" t="s">
        <v>8488</v>
      </c>
      <c r="D4966" s="19">
        <v>44511</v>
      </c>
      <c r="E4966" s="16" t="s">
        <v>14391</v>
      </c>
      <c r="F4966" s="16">
        <v>0</v>
      </c>
      <c r="G4966" s="16" t="s">
        <v>8489</v>
      </c>
      <c r="H4966" s="17">
        <v>50</v>
      </c>
      <c r="I4966" s="102">
        <v>5</v>
      </c>
    </row>
    <row r="4967" spans="1:9" ht="20.399999999999999">
      <c r="A4967" s="16" t="s">
        <v>1963</v>
      </c>
      <c r="B4967" s="16" t="s">
        <v>8490</v>
      </c>
      <c r="C4967" s="16" t="s">
        <v>8490</v>
      </c>
      <c r="D4967" s="19">
        <v>44511</v>
      </c>
      <c r="E4967" s="16" t="s">
        <v>14391</v>
      </c>
      <c r="F4967" s="16">
        <v>0</v>
      </c>
      <c r="G4967" s="16" t="s">
        <v>8491</v>
      </c>
      <c r="H4967" s="17">
        <v>50</v>
      </c>
      <c r="I4967" s="102">
        <v>5</v>
      </c>
    </row>
    <row r="4968" spans="1:9" ht="20.399999999999999">
      <c r="A4968" s="16" t="s">
        <v>1963</v>
      </c>
      <c r="B4968" s="16" t="s">
        <v>8492</v>
      </c>
      <c r="C4968" s="16" t="s">
        <v>8492</v>
      </c>
      <c r="D4968" s="19">
        <v>44512</v>
      </c>
      <c r="E4968" s="16" t="s">
        <v>14391</v>
      </c>
      <c r="F4968" s="16">
        <v>0</v>
      </c>
      <c r="G4968" s="16" t="s">
        <v>8493</v>
      </c>
      <c r="H4968" s="17">
        <v>10</v>
      </c>
      <c r="I4968" s="102">
        <v>5</v>
      </c>
    </row>
    <row r="4969" spans="1:9" ht="20.399999999999999">
      <c r="A4969" s="16" t="s">
        <v>1963</v>
      </c>
      <c r="B4969" s="16" t="s">
        <v>8494</v>
      </c>
      <c r="C4969" s="16" t="s">
        <v>8494</v>
      </c>
      <c r="D4969" s="19">
        <v>44512</v>
      </c>
      <c r="E4969" s="16" t="s">
        <v>14391</v>
      </c>
      <c r="F4969" s="16">
        <v>0</v>
      </c>
      <c r="G4969" s="16" t="s">
        <v>8495</v>
      </c>
      <c r="H4969" s="17">
        <v>36.9</v>
      </c>
      <c r="I4969" s="102">
        <v>5</v>
      </c>
    </row>
    <row r="4970" spans="1:9" ht="20.399999999999999">
      <c r="A4970" s="16" t="s">
        <v>1963</v>
      </c>
      <c r="B4970" s="16" t="s">
        <v>8496</v>
      </c>
      <c r="C4970" s="16" t="s">
        <v>8496</v>
      </c>
      <c r="D4970" s="19">
        <v>44512</v>
      </c>
      <c r="E4970" s="16" t="s">
        <v>14391</v>
      </c>
      <c r="F4970" s="16">
        <v>0</v>
      </c>
      <c r="G4970" s="16" t="s">
        <v>8497</v>
      </c>
      <c r="H4970" s="17">
        <v>36.9</v>
      </c>
      <c r="I4970" s="102">
        <v>5</v>
      </c>
    </row>
    <row r="4971" spans="1:9">
      <c r="A4971" s="16" t="s">
        <v>1963</v>
      </c>
      <c r="B4971" s="16" t="s">
        <v>8498</v>
      </c>
      <c r="C4971" s="16" t="s">
        <v>8498</v>
      </c>
      <c r="D4971" s="19">
        <v>44514</v>
      </c>
      <c r="E4971" s="16" t="s">
        <v>14393</v>
      </c>
      <c r="F4971" s="16">
        <v>0</v>
      </c>
      <c r="G4971" s="16" t="s">
        <v>8499</v>
      </c>
      <c r="H4971" s="17">
        <v>167</v>
      </c>
      <c r="I4971" s="102">
        <v>5</v>
      </c>
    </row>
    <row r="4972" spans="1:9">
      <c r="A4972" s="16" t="s">
        <v>1963</v>
      </c>
      <c r="B4972" s="16" t="s">
        <v>8500</v>
      </c>
      <c r="C4972" s="16" t="s">
        <v>8500</v>
      </c>
      <c r="D4972" s="19">
        <v>44516</v>
      </c>
      <c r="E4972" s="16" t="s">
        <v>14394</v>
      </c>
      <c r="F4972" s="16" t="s">
        <v>8350</v>
      </c>
      <c r="G4972" s="16" t="s">
        <v>8351</v>
      </c>
      <c r="H4972" s="17">
        <v>125.28</v>
      </c>
      <c r="I4972" s="102">
        <v>5</v>
      </c>
    </row>
    <row r="4973" spans="1:9">
      <c r="A4973" s="16" t="s">
        <v>1963</v>
      </c>
      <c r="B4973" s="16" t="s">
        <v>8501</v>
      </c>
      <c r="C4973" s="16" t="s">
        <v>8501</v>
      </c>
      <c r="D4973" s="19">
        <v>44516</v>
      </c>
      <c r="E4973" s="16" t="s">
        <v>14395</v>
      </c>
      <c r="F4973" s="16">
        <v>0</v>
      </c>
      <c r="G4973" s="16" t="s">
        <v>8354</v>
      </c>
      <c r="H4973" s="17">
        <v>14</v>
      </c>
      <c r="I4973" s="102">
        <v>5</v>
      </c>
    </row>
    <row r="4974" spans="1:9">
      <c r="A4974" s="16" t="s">
        <v>1963</v>
      </c>
      <c r="B4974" s="16" t="s">
        <v>8502</v>
      </c>
      <c r="C4974" s="16" t="s">
        <v>8502</v>
      </c>
      <c r="D4974" s="19">
        <v>44516</v>
      </c>
      <c r="E4974" s="16" t="s">
        <v>14395</v>
      </c>
      <c r="F4974" s="16">
        <v>0</v>
      </c>
      <c r="G4974" s="16" t="s">
        <v>8354</v>
      </c>
      <c r="H4974" s="17">
        <v>39</v>
      </c>
      <c r="I4974" s="102">
        <v>5</v>
      </c>
    </row>
    <row r="4975" spans="1:9">
      <c r="A4975" s="16" t="s">
        <v>1963</v>
      </c>
      <c r="B4975" s="16" t="s">
        <v>8503</v>
      </c>
      <c r="C4975" s="16" t="s">
        <v>8503</v>
      </c>
      <c r="D4975" s="19">
        <v>44516</v>
      </c>
      <c r="E4975" s="16" t="s">
        <v>14395</v>
      </c>
      <c r="F4975" s="16">
        <v>0</v>
      </c>
      <c r="G4975" s="16" t="s">
        <v>8354</v>
      </c>
      <c r="H4975" s="17">
        <v>110</v>
      </c>
      <c r="I4975" s="102">
        <v>5</v>
      </c>
    </row>
    <row r="4976" spans="1:9">
      <c r="A4976" s="16" t="s">
        <v>1963</v>
      </c>
      <c r="B4976" s="16" t="s">
        <v>8504</v>
      </c>
      <c r="C4976" s="16" t="s">
        <v>8504</v>
      </c>
      <c r="D4976" s="19">
        <v>44516</v>
      </c>
      <c r="E4976" s="16" t="s">
        <v>14395</v>
      </c>
      <c r="F4976" s="16" t="s">
        <v>8367</v>
      </c>
      <c r="G4976" s="16" t="s">
        <v>8368</v>
      </c>
      <c r="H4976" s="17">
        <v>21.5</v>
      </c>
      <c r="I4976" s="102">
        <v>5</v>
      </c>
    </row>
    <row r="4977" spans="1:9">
      <c r="A4977" s="16" t="s">
        <v>1963</v>
      </c>
      <c r="B4977" s="16" t="s">
        <v>8505</v>
      </c>
      <c r="C4977" s="16" t="s">
        <v>8505</v>
      </c>
      <c r="D4977" s="19">
        <v>44516</v>
      </c>
      <c r="E4977" s="16" t="s">
        <v>14395</v>
      </c>
      <c r="F4977" s="16" t="s">
        <v>8506</v>
      </c>
      <c r="G4977" s="16" t="s">
        <v>8507</v>
      </c>
      <c r="H4977" s="17">
        <v>1.5</v>
      </c>
      <c r="I4977" s="102">
        <v>5</v>
      </c>
    </row>
    <row r="4978" spans="1:9">
      <c r="A4978" s="16" t="s">
        <v>1963</v>
      </c>
      <c r="B4978" s="16" t="s">
        <v>8508</v>
      </c>
      <c r="C4978" s="16" t="s">
        <v>8508</v>
      </c>
      <c r="D4978" s="19">
        <v>44522</v>
      </c>
      <c r="E4978" s="16" t="s">
        <v>14394</v>
      </c>
      <c r="F4978" s="16" t="s">
        <v>8350</v>
      </c>
      <c r="G4978" s="16" t="s">
        <v>8351</v>
      </c>
      <c r="H4978" s="17">
        <v>506.94</v>
      </c>
      <c r="I4978" s="102">
        <v>5</v>
      </c>
    </row>
    <row r="4979" spans="1:9" ht="51">
      <c r="A4979" s="16" t="s">
        <v>1963</v>
      </c>
      <c r="B4979" s="16" t="s">
        <v>8510</v>
      </c>
      <c r="C4979" s="16"/>
      <c r="D4979" s="19"/>
      <c r="E4979" s="16" t="s">
        <v>8511</v>
      </c>
      <c r="F4979" s="16">
        <v>36255157</v>
      </c>
      <c r="G4979" s="16" t="s">
        <v>8512</v>
      </c>
      <c r="H4979" s="17"/>
      <c r="I4979" s="102">
        <v>2</v>
      </c>
    </row>
    <row r="4980" spans="1:9">
      <c r="A4980" s="16" t="s">
        <v>1963</v>
      </c>
      <c r="B4980" s="16">
        <v>22191001</v>
      </c>
      <c r="C4980" s="16" t="s">
        <v>8513</v>
      </c>
      <c r="D4980" s="19">
        <v>44340</v>
      </c>
      <c r="E4980" s="16" t="s">
        <v>8514</v>
      </c>
      <c r="F4980" s="16">
        <v>36255157</v>
      </c>
      <c r="G4980" s="16" t="s">
        <v>8512</v>
      </c>
      <c r="H4980" s="17">
        <v>1734.6</v>
      </c>
      <c r="I4980" s="102">
        <v>2</v>
      </c>
    </row>
    <row r="4981" spans="1:9" ht="20.399999999999999">
      <c r="A4981" s="16" t="s">
        <v>1963</v>
      </c>
      <c r="B4981" s="16">
        <v>22191001</v>
      </c>
      <c r="C4981" s="16">
        <v>10002321</v>
      </c>
      <c r="D4981" s="19">
        <v>44335</v>
      </c>
      <c r="E4981" s="16" t="s">
        <v>8515</v>
      </c>
      <c r="F4981" s="16">
        <v>31382711</v>
      </c>
      <c r="G4981" s="16" t="s">
        <v>6310</v>
      </c>
      <c r="H4981" s="17">
        <v>3901</v>
      </c>
      <c r="I4981" s="102">
        <v>2</v>
      </c>
    </row>
    <row r="4982" spans="1:9">
      <c r="A4982" s="16" t="s">
        <v>1963</v>
      </c>
      <c r="B4982" s="16">
        <v>22191001</v>
      </c>
      <c r="C4982" s="16">
        <v>2021003</v>
      </c>
      <c r="D4982" s="19">
        <v>44329</v>
      </c>
      <c r="E4982" s="16" t="s">
        <v>8516</v>
      </c>
      <c r="F4982" s="16">
        <v>45250413</v>
      </c>
      <c r="G4982" s="16" t="s">
        <v>8517</v>
      </c>
      <c r="H4982" s="17">
        <v>364.4</v>
      </c>
      <c r="I4982" s="102">
        <v>2</v>
      </c>
    </row>
    <row r="4983" spans="1:9" ht="40.799999999999997">
      <c r="A4983" s="16" t="s">
        <v>1963</v>
      </c>
      <c r="B4983" s="16" t="s">
        <v>8518</v>
      </c>
      <c r="C4983" s="16"/>
      <c r="D4983" s="19"/>
      <c r="E4983" s="16" t="s">
        <v>8519</v>
      </c>
      <c r="F4983" s="16">
        <v>42027977</v>
      </c>
      <c r="G4983" s="16" t="s">
        <v>2171</v>
      </c>
      <c r="H4983" s="17"/>
      <c r="I4983" s="102">
        <v>2</v>
      </c>
    </row>
    <row r="4984" spans="1:9" ht="20.399999999999999">
      <c r="A4984" s="16" t="s">
        <v>1963</v>
      </c>
      <c r="B4984" s="16">
        <v>22191002</v>
      </c>
      <c r="C4984" s="16" t="s">
        <v>8520</v>
      </c>
      <c r="D4984" s="19">
        <v>44357</v>
      </c>
      <c r="E4984" s="16" t="s">
        <v>8521</v>
      </c>
      <c r="F4984" s="16">
        <v>0</v>
      </c>
      <c r="G4984" s="16" t="s">
        <v>8522</v>
      </c>
      <c r="H4984" s="17">
        <v>710</v>
      </c>
      <c r="I4984" s="102">
        <v>2</v>
      </c>
    </row>
    <row r="4985" spans="1:9" ht="20.399999999999999">
      <c r="A4985" s="16" t="s">
        <v>1963</v>
      </c>
      <c r="B4985" s="16">
        <v>22191002</v>
      </c>
      <c r="C4985" s="16" t="s">
        <v>8520</v>
      </c>
      <c r="D4985" s="19">
        <v>44363</v>
      </c>
      <c r="E4985" s="16" t="s">
        <v>8523</v>
      </c>
      <c r="F4985" s="16">
        <v>37941798</v>
      </c>
      <c r="G4985" s="16" t="s">
        <v>8524</v>
      </c>
      <c r="H4985" s="17">
        <v>273.60000000000002</v>
      </c>
      <c r="I4985" s="102">
        <v>2</v>
      </c>
    </row>
    <row r="4986" spans="1:9" ht="20.399999999999999">
      <c r="A4986" s="16" t="s">
        <v>1963</v>
      </c>
      <c r="B4986" s="16">
        <v>22191002</v>
      </c>
      <c r="C4986" s="16" t="s">
        <v>8520</v>
      </c>
      <c r="D4986" s="19">
        <v>44361</v>
      </c>
      <c r="E4986" s="16" t="s">
        <v>8525</v>
      </c>
      <c r="F4986" s="16">
        <v>53426240</v>
      </c>
      <c r="G4986" s="16" t="s">
        <v>8526</v>
      </c>
      <c r="H4986" s="17">
        <v>150</v>
      </c>
      <c r="I4986" s="102">
        <v>2</v>
      </c>
    </row>
    <row r="4987" spans="1:9" ht="20.399999999999999">
      <c r="A4987" s="16" t="s">
        <v>1963</v>
      </c>
      <c r="B4987" s="16">
        <v>22191002</v>
      </c>
      <c r="C4987" s="16" t="s">
        <v>8520</v>
      </c>
      <c r="D4987" s="19">
        <v>44362</v>
      </c>
      <c r="E4987" s="16" t="s">
        <v>8527</v>
      </c>
      <c r="F4987" s="16">
        <v>31303188</v>
      </c>
      <c r="G4987" s="16" t="s">
        <v>8528</v>
      </c>
      <c r="H4987" s="17">
        <v>866.4</v>
      </c>
      <c r="I4987" s="102">
        <v>2</v>
      </c>
    </row>
    <row r="4988" spans="1:9" ht="51">
      <c r="A4988" s="16" t="s">
        <v>1963</v>
      </c>
      <c r="B4988" s="16" t="s">
        <v>8529</v>
      </c>
      <c r="C4988" s="16"/>
      <c r="D4988" s="19"/>
      <c r="E4988" s="16" t="s">
        <v>8530</v>
      </c>
      <c r="F4988" s="16">
        <v>31744109</v>
      </c>
      <c r="G4988" s="16" t="s">
        <v>8531</v>
      </c>
      <c r="H4988" s="17"/>
      <c r="I4988" s="102">
        <v>5</v>
      </c>
    </row>
    <row r="4989" spans="1:9" ht="20.399999999999999">
      <c r="A4989" s="16" t="s">
        <v>1963</v>
      </c>
      <c r="B4989" s="16" t="s">
        <v>8532</v>
      </c>
      <c r="C4989" s="16" t="s">
        <v>8533</v>
      </c>
      <c r="D4989" s="19">
        <v>44437</v>
      </c>
      <c r="E4989" s="16" t="s">
        <v>8717</v>
      </c>
      <c r="F4989" s="16">
        <v>31744109</v>
      </c>
      <c r="G4989" s="16" t="s">
        <v>1941</v>
      </c>
      <c r="H4989" s="17">
        <v>10016.43</v>
      </c>
      <c r="I4989" s="102">
        <v>5</v>
      </c>
    </row>
    <row r="4990" spans="1:9">
      <c r="A4990" s="16" t="s">
        <v>1963</v>
      </c>
      <c r="B4990" s="16" t="s">
        <v>8532</v>
      </c>
      <c r="C4990" s="16">
        <v>2021473036</v>
      </c>
      <c r="D4990" s="19">
        <v>44455</v>
      </c>
      <c r="E4990" s="16" t="s">
        <v>8534</v>
      </c>
      <c r="F4990" s="16">
        <v>31744109</v>
      </c>
      <c r="G4990" s="16" t="s">
        <v>1941</v>
      </c>
      <c r="H4990" s="17">
        <v>2302.31</v>
      </c>
      <c r="I4990" s="102">
        <v>5</v>
      </c>
    </row>
    <row r="4991" spans="1:9">
      <c r="A4991" s="16" t="s">
        <v>1963</v>
      </c>
      <c r="B4991" s="16" t="s">
        <v>8532</v>
      </c>
      <c r="C4991" s="16">
        <v>19907</v>
      </c>
      <c r="D4991" s="19">
        <v>44445</v>
      </c>
      <c r="E4991" s="16" t="s">
        <v>8535</v>
      </c>
      <c r="F4991" s="16">
        <v>35880899</v>
      </c>
      <c r="G4991" s="16" t="s">
        <v>4642</v>
      </c>
      <c r="H4991" s="17">
        <v>1968.16</v>
      </c>
      <c r="I4991" s="102">
        <v>5</v>
      </c>
    </row>
    <row r="4992" spans="1:9">
      <c r="A4992" s="16" t="s">
        <v>1963</v>
      </c>
      <c r="B4992" s="16" t="s">
        <v>8532</v>
      </c>
      <c r="C4992" s="16">
        <v>1</v>
      </c>
      <c r="D4992" s="19">
        <v>44439</v>
      </c>
      <c r="E4992" s="16" t="s">
        <v>8536</v>
      </c>
      <c r="F4992" s="16">
        <v>17059</v>
      </c>
      <c r="G4992" s="16" t="s">
        <v>8537</v>
      </c>
      <c r="H4992" s="17">
        <v>1057.8800000000001</v>
      </c>
      <c r="I4992" s="102">
        <v>5</v>
      </c>
    </row>
    <row r="4993" spans="1:9">
      <c r="A4993" s="16" t="s">
        <v>1963</v>
      </c>
      <c r="B4993" s="16" t="s">
        <v>8532</v>
      </c>
      <c r="C4993" s="16">
        <v>5</v>
      </c>
      <c r="D4993" s="19">
        <v>44456</v>
      </c>
      <c r="E4993" s="16" t="s">
        <v>8538</v>
      </c>
      <c r="F4993" s="16">
        <v>48206636</v>
      </c>
      <c r="G4993" s="16" t="s">
        <v>8539</v>
      </c>
      <c r="H4993" s="17">
        <v>700</v>
      </c>
      <c r="I4993" s="102">
        <v>5</v>
      </c>
    </row>
    <row r="4994" spans="1:9">
      <c r="A4994" s="16" t="s">
        <v>1963</v>
      </c>
      <c r="B4994" s="16" t="s">
        <v>8532</v>
      </c>
      <c r="C4994" s="16">
        <v>44501</v>
      </c>
      <c r="D4994" s="19">
        <v>44437</v>
      </c>
      <c r="E4994" s="16" t="s">
        <v>8540</v>
      </c>
      <c r="F4994" s="16">
        <v>33897166</v>
      </c>
      <c r="G4994" s="16" t="s">
        <v>8156</v>
      </c>
      <c r="H4994" s="17">
        <v>585.70000000000005</v>
      </c>
      <c r="I4994" s="102">
        <v>5</v>
      </c>
    </row>
    <row r="4995" spans="1:9">
      <c r="A4995" s="16" t="s">
        <v>1963</v>
      </c>
      <c r="B4995" s="16" t="s">
        <v>8532</v>
      </c>
      <c r="C4995" s="16" t="s">
        <v>8541</v>
      </c>
      <c r="D4995" s="19">
        <v>44447</v>
      </c>
      <c r="E4995" s="16" t="s">
        <v>8542</v>
      </c>
      <c r="F4995" s="16">
        <v>17361842</v>
      </c>
      <c r="G4995" s="16" t="s">
        <v>8543</v>
      </c>
      <c r="H4995" s="17">
        <v>570</v>
      </c>
      <c r="I4995" s="102">
        <v>5</v>
      </c>
    </row>
    <row r="4996" spans="1:9">
      <c r="A4996" s="16" t="s">
        <v>1963</v>
      </c>
      <c r="B4996" s="16" t="s">
        <v>8532</v>
      </c>
      <c r="C4996" s="16">
        <v>202105</v>
      </c>
      <c r="D4996" s="19">
        <v>44456</v>
      </c>
      <c r="E4996" s="16" t="s">
        <v>8544</v>
      </c>
      <c r="F4996" s="16">
        <v>53230485</v>
      </c>
      <c r="G4996" s="16" t="s">
        <v>1944</v>
      </c>
      <c r="H4996" s="17">
        <v>500</v>
      </c>
      <c r="I4996" s="102">
        <v>5</v>
      </c>
    </row>
    <row r="4997" spans="1:9">
      <c r="A4997" s="16" t="s">
        <v>1963</v>
      </c>
      <c r="B4997" s="16" t="s">
        <v>8532</v>
      </c>
      <c r="C4997" s="16">
        <v>44197</v>
      </c>
      <c r="D4997" s="19">
        <v>44439</v>
      </c>
      <c r="E4997" s="16" t="s">
        <v>8545</v>
      </c>
      <c r="F4997" s="16">
        <v>9491902</v>
      </c>
      <c r="G4997" s="16" t="s">
        <v>8546</v>
      </c>
      <c r="H4997" s="17">
        <v>444</v>
      </c>
      <c r="I4997" s="102">
        <v>5</v>
      </c>
    </row>
    <row r="4998" spans="1:9">
      <c r="A4998" s="16" t="s">
        <v>1963</v>
      </c>
      <c r="B4998" s="16" t="s">
        <v>8532</v>
      </c>
      <c r="C4998" s="16" t="s">
        <v>8547</v>
      </c>
      <c r="D4998" s="19">
        <v>44455</v>
      </c>
      <c r="E4998" s="16" t="s">
        <v>8548</v>
      </c>
      <c r="F4998" s="16">
        <v>30841275</v>
      </c>
      <c r="G4998" s="16" t="s">
        <v>8549</v>
      </c>
      <c r="H4998" s="17">
        <v>198</v>
      </c>
      <c r="I4998" s="102">
        <v>5</v>
      </c>
    </row>
    <row r="4999" spans="1:9">
      <c r="A4999" s="16" t="s">
        <v>1963</v>
      </c>
      <c r="B4999" s="16" t="s">
        <v>8532</v>
      </c>
      <c r="C4999" s="16">
        <v>2180100477</v>
      </c>
      <c r="D4999" s="19">
        <v>44426</v>
      </c>
      <c r="E4999" s="16" t="s">
        <v>8550</v>
      </c>
      <c r="F4999" s="16">
        <v>28317785</v>
      </c>
      <c r="G4999" s="16" t="s">
        <v>8551</v>
      </c>
      <c r="H4999" s="17">
        <v>170</v>
      </c>
      <c r="I4999" s="102">
        <v>5</v>
      </c>
    </row>
    <row r="5000" spans="1:9">
      <c r="A5000" s="16" t="s">
        <v>1963</v>
      </c>
      <c r="B5000" s="16" t="s">
        <v>8532</v>
      </c>
      <c r="C5000" s="16">
        <v>9262707635</v>
      </c>
      <c r="D5000" s="19">
        <v>44427</v>
      </c>
      <c r="E5000" s="16" t="s">
        <v>8552</v>
      </c>
      <c r="F5000" s="16">
        <v>50252160</v>
      </c>
      <c r="G5000" s="16" t="s">
        <v>8553</v>
      </c>
      <c r="H5000" s="17">
        <v>114</v>
      </c>
      <c r="I5000" s="102">
        <v>5</v>
      </c>
    </row>
    <row r="5001" spans="1:9">
      <c r="A5001" s="16" t="s">
        <v>1963</v>
      </c>
      <c r="B5001" s="16" t="s">
        <v>8532</v>
      </c>
      <c r="C5001" s="16">
        <v>2</v>
      </c>
      <c r="D5001" s="19">
        <v>44445</v>
      </c>
      <c r="E5001" s="16" t="s">
        <v>8554</v>
      </c>
      <c r="F5001" s="16">
        <v>27457</v>
      </c>
      <c r="G5001" s="16" t="s">
        <v>8555</v>
      </c>
      <c r="H5001" s="17">
        <v>243.32</v>
      </c>
      <c r="I5001" s="102">
        <v>5</v>
      </c>
    </row>
    <row r="5002" spans="1:9">
      <c r="A5002" s="16" t="s">
        <v>1963</v>
      </c>
      <c r="B5002" s="16" t="s">
        <v>8532</v>
      </c>
      <c r="C5002" s="16">
        <v>3</v>
      </c>
      <c r="D5002" s="19">
        <v>44439</v>
      </c>
      <c r="E5002" s="16" t="s">
        <v>8554</v>
      </c>
      <c r="F5002" s="16" t="s">
        <v>8556</v>
      </c>
      <c r="G5002" s="16" t="s">
        <v>8557</v>
      </c>
      <c r="H5002" s="17">
        <v>194.79</v>
      </c>
      <c r="I5002" s="102">
        <v>5</v>
      </c>
    </row>
    <row r="5003" spans="1:9">
      <c r="A5003" s="16" t="s">
        <v>1963</v>
      </c>
      <c r="B5003" s="16" t="s">
        <v>8532</v>
      </c>
      <c r="C5003" s="16">
        <v>4</v>
      </c>
      <c r="D5003" s="19">
        <v>44439</v>
      </c>
      <c r="E5003" s="16" t="s">
        <v>8554</v>
      </c>
      <c r="F5003" s="16">
        <v>37639</v>
      </c>
      <c r="G5003" s="16" t="s">
        <v>8558</v>
      </c>
      <c r="H5003" s="17">
        <v>169.82</v>
      </c>
      <c r="I5003" s="102">
        <v>5</v>
      </c>
    </row>
    <row r="5004" spans="1:9">
      <c r="A5004" s="16" t="s">
        <v>1963</v>
      </c>
      <c r="B5004" s="16" t="s">
        <v>8532</v>
      </c>
      <c r="C5004" s="16">
        <v>5</v>
      </c>
      <c r="D5004" s="19">
        <v>44437</v>
      </c>
      <c r="E5004" s="16" t="s">
        <v>8559</v>
      </c>
      <c r="F5004" s="16">
        <v>46975136</v>
      </c>
      <c r="G5004" s="16" t="s">
        <v>8560</v>
      </c>
      <c r="H5004" s="17">
        <v>726.6</v>
      </c>
      <c r="I5004" s="102">
        <v>5</v>
      </c>
    </row>
    <row r="5005" spans="1:9">
      <c r="A5005" s="16" t="s">
        <v>1963</v>
      </c>
      <c r="B5005" s="16" t="s">
        <v>8532</v>
      </c>
      <c r="C5005" s="16">
        <v>20210323</v>
      </c>
      <c r="D5005" s="19">
        <v>44453</v>
      </c>
      <c r="E5005" s="16" t="s">
        <v>8561</v>
      </c>
      <c r="F5005" s="16">
        <v>31379974</v>
      </c>
      <c r="G5005" s="16" t="s">
        <v>8562</v>
      </c>
      <c r="H5005" s="17">
        <v>38.99</v>
      </c>
      <c r="I5005" s="102">
        <v>5</v>
      </c>
    </row>
    <row r="5006" spans="1:9" ht="51">
      <c r="A5006" s="16" t="s">
        <v>1963</v>
      </c>
      <c r="B5006" s="16" t="s">
        <v>8563</v>
      </c>
      <c r="C5006" s="16"/>
      <c r="D5006" s="19"/>
      <c r="E5006" s="16" t="s">
        <v>8564</v>
      </c>
      <c r="F5006" s="16">
        <v>892386</v>
      </c>
      <c r="G5006" s="16" t="s">
        <v>2317</v>
      </c>
      <c r="H5006" s="17"/>
      <c r="I5006" s="102">
        <v>2</v>
      </c>
    </row>
    <row r="5007" spans="1:9">
      <c r="A5007" s="16" t="s">
        <v>1963</v>
      </c>
      <c r="B5007" s="16" t="s">
        <v>8565</v>
      </c>
      <c r="C5007" s="16" t="s">
        <v>8566</v>
      </c>
      <c r="D5007" s="19">
        <v>44417</v>
      </c>
      <c r="E5007" s="16" t="s">
        <v>8567</v>
      </c>
      <c r="F5007" s="16">
        <v>36255157</v>
      </c>
      <c r="G5007" s="16" t="s">
        <v>8512</v>
      </c>
      <c r="H5007" s="17">
        <v>627</v>
      </c>
      <c r="I5007" s="102">
        <v>2</v>
      </c>
    </row>
    <row r="5008" spans="1:9">
      <c r="A5008" s="16" t="s">
        <v>1963</v>
      </c>
      <c r="B5008" s="16" t="s">
        <v>8565</v>
      </c>
      <c r="C5008" s="16">
        <v>82021</v>
      </c>
      <c r="D5008" s="19">
        <v>44408</v>
      </c>
      <c r="E5008" s="16" t="s">
        <v>8516</v>
      </c>
      <c r="F5008" s="16">
        <v>33897166</v>
      </c>
      <c r="G5008" s="16" t="s">
        <v>8156</v>
      </c>
      <c r="H5008" s="17">
        <v>320</v>
      </c>
      <c r="I5008" s="102">
        <v>2</v>
      </c>
    </row>
    <row r="5009" spans="1:9">
      <c r="A5009" s="16" t="s">
        <v>1963</v>
      </c>
      <c r="B5009" s="16" t="s">
        <v>8565</v>
      </c>
      <c r="C5009" s="16">
        <v>220004</v>
      </c>
      <c r="D5009" s="19">
        <v>44411</v>
      </c>
      <c r="E5009" s="16" t="s">
        <v>8568</v>
      </c>
      <c r="F5009" s="16">
        <v>46968563</v>
      </c>
      <c r="G5009" s="16" t="s">
        <v>3355</v>
      </c>
      <c r="H5009" s="17">
        <v>165</v>
      </c>
      <c r="I5009" s="102">
        <v>2</v>
      </c>
    </row>
    <row r="5010" spans="1:9">
      <c r="A5010" s="16" t="s">
        <v>1963</v>
      </c>
      <c r="B5010" s="16" t="s">
        <v>8565</v>
      </c>
      <c r="C5010" s="16" t="s">
        <v>8569</v>
      </c>
      <c r="D5010" s="19">
        <v>44410</v>
      </c>
      <c r="E5010" s="16" t="s">
        <v>8544</v>
      </c>
      <c r="F5010" s="16">
        <v>53003136</v>
      </c>
      <c r="G5010" s="16" t="s">
        <v>8570</v>
      </c>
      <c r="H5010" s="17">
        <v>150</v>
      </c>
      <c r="I5010" s="102">
        <v>2</v>
      </c>
    </row>
    <row r="5011" spans="1:9">
      <c r="A5011" s="16" t="s">
        <v>1963</v>
      </c>
      <c r="B5011" s="16" t="s">
        <v>8565</v>
      </c>
      <c r="C5011" s="16">
        <v>26130</v>
      </c>
      <c r="D5011" s="19">
        <v>44406</v>
      </c>
      <c r="E5011" s="16" t="s">
        <v>8571</v>
      </c>
      <c r="F5011" s="16">
        <v>45930180</v>
      </c>
      <c r="G5011" s="16" t="s">
        <v>8572</v>
      </c>
      <c r="H5011" s="17">
        <v>91</v>
      </c>
      <c r="I5011" s="102">
        <v>2</v>
      </c>
    </row>
    <row r="5012" spans="1:9">
      <c r="A5012" s="16" t="s">
        <v>1963</v>
      </c>
      <c r="B5012" s="16" t="s">
        <v>8565</v>
      </c>
      <c r="C5012" s="16" t="s">
        <v>8573</v>
      </c>
      <c r="D5012" s="19">
        <v>44409</v>
      </c>
      <c r="E5012" s="16" t="s">
        <v>8571</v>
      </c>
      <c r="F5012" s="16">
        <v>31322832</v>
      </c>
      <c r="G5012" s="16" t="s">
        <v>8358</v>
      </c>
      <c r="H5012" s="17">
        <v>55</v>
      </c>
      <c r="I5012" s="102">
        <v>2</v>
      </c>
    </row>
    <row r="5013" spans="1:9">
      <c r="A5013" s="16" t="s">
        <v>1963</v>
      </c>
      <c r="B5013" s="16" t="s">
        <v>8565</v>
      </c>
      <c r="C5013" s="16" t="s">
        <v>8574</v>
      </c>
      <c r="D5013" s="19">
        <v>44404</v>
      </c>
      <c r="E5013" s="16" t="s">
        <v>8575</v>
      </c>
      <c r="F5013" s="16">
        <v>33700311</v>
      </c>
      <c r="G5013" s="16" t="s">
        <v>8576</v>
      </c>
      <c r="H5013" s="17">
        <v>24.79</v>
      </c>
      <c r="I5013" s="102">
        <v>2</v>
      </c>
    </row>
    <row r="5014" spans="1:9">
      <c r="A5014" s="16" t="s">
        <v>1963</v>
      </c>
      <c r="B5014" s="16" t="s">
        <v>8565</v>
      </c>
      <c r="C5014" s="16">
        <v>1210002367</v>
      </c>
      <c r="D5014" s="19">
        <v>44389</v>
      </c>
      <c r="E5014" s="16" t="s">
        <v>8577</v>
      </c>
      <c r="F5014" s="16">
        <v>14104199</v>
      </c>
      <c r="G5014" s="16" t="s">
        <v>8578</v>
      </c>
      <c r="H5014" s="17">
        <v>159.41</v>
      </c>
      <c r="I5014" s="102">
        <v>2</v>
      </c>
    </row>
    <row r="5015" spans="1:9">
      <c r="A5015" s="16" t="s">
        <v>1963</v>
      </c>
      <c r="B5015" s="16" t="s">
        <v>8565</v>
      </c>
      <c r="C5015" s="16">
        <v>17</v>
      </c>
      <c r="D5015" s="19">
        <v>44407</v>
      </c>
      <c r="E5015" s="16" t="s">
        <v>8579</v>
      </c>
      <c r="F5015" s="16">
        <v>37474952</v>
      </c>
      <c r="G5015" s="16" t="s">
        <v>8580</v>
      </c>
      <c r="H5015" s="17">
        <v>110.3</v>
      </c>
      <c r="I5015" s="102">
        <v>2</v>
      </c>
    </row>
    <row r="5016" spans="1:9" ht="20.399999999999999">
      <c r="A5016" s="16" t="s">
        <v>1963</v>
      </c>
      <c r="B5016" s="16" t="s">
        <v>8565</v>
      </c>
      <c r="C5016" s="16">
        <v>210004</v>
      </c>
      <c r="D5016" s="19">
        <v>44407</v>
      </c>
      <c r="E5016" s="16" t="s">
        <v>8581</v>
      </c>
      <c r="F5016" s="16">
        <v>892386</v>
      </c>
      <c r="G5016" s="16" t="s">
        <v>2317</v>
      </c>
      <c r="H5016" s="17">
        <v>3297.5</v>
      </c>
      <c r="I5016" s="102">
        <v>2</v>
      </c>
    </row>
    <row r="5017" spans="1:9" ht="51">
      <c r="A5017" s="16" t="s">
        <v>1963</v>
      </c>
      <c r="B5017" s="16" t="s">
        <v>8582</v>
      </c>
      <c r="C5017" s="16"/>
      <c r="D5017" s="19"/>
      <c r="E5017" s="16" t="s">
        <v>8583</v>
      </c>
      <c r="F5017" s="16">
        <v>17149461</v>
      </c>
      <c r="G5017" s="16" t="s">
        <v>3357</v>
      </c>
      <c r="H5017" s="17"/>
      <c r="I5017" s="102">
        <v>5</v>
      </c>
    </row>
    <row r="5018" spans="1:9">
      <c r="A5018" s="16" t="s">
        <v>1963</v>
      </c>
      <c r="B5018" s="16" t="s">
        <v>8584</v>
      </c>
      <c r="C5018" s="16" t="s">
        <v>8585</v>
      </c>
      <c r="D5018" s="19">
        <v>44420</v>
      </c>
      <c r="E5018" s="16" t="s">
        <v>8586</v>
      </c>
      <c r="F5018" s="16">
        <v>51837731</v>
      </c>
      <c r="G5018" s="16" t="s">
        <v>8587</v>
      </c>
      <c r="H5018" s="17">
        <v>210</v>
      </c>
      <c r="I5018" s="102">
        <v>5</v>
      </c>
    </row>
    <row r="5019" spans="1:9">
      <c r="A5019" s="16" t="s">
        <v>1963</v>
      </c>
      <c r="B5019" s="16" t="s">
        <v>8584</v>
      </c>
      <c r="C5019" s="16">
        <v>202100009</v>
      </c>
      <c r="D5019" s="19">
        <v>44418</v>
      </c>
      <c r="E5019" s="16" t="s">
        <v>8588</v>
      </c>
      <c r="F5019" s="16">
        <v>17149461</v>
      </c>
      <c r="G5019" s="16" t="s">
        <v>3357</v>
      </c>
      <c r="H5019" s="17">
        <v>290</v>
      </c>
      <c r="I5019" s="102">
        <v>5</v>
      </c>
    </row>
    <row r="5020" spans="1:9" ht="51">
      <c r="A5020" s="16" t="s">
        <v>1963</v>
      </c>
      <c r="B5020" s="16" t="s">
        <v>8589</v>
      </c>
      <c r="C5020" s="16"/>
      <c r="D5020" s="19"/>
      <c r="E5020" s="16" t="s">
        <v>8590</v>
      </c>
      <c r="F5020" s="16">
        <v>14222990</v>
      </c>
      <c r="G5020" s="16" t="s">
        <v>2191</v>
      </c>
      <c r="H5020" s="17"/>
      <c r="I5020" s="102">
        <v>5</v>
      </c>
    </row>
    <row r="5021" spans="1:9">
      <c r="A5021" s="16" t="s">
        <v>1963</v>
      </c>
      <c r="B5021" s="16" t="s">
        <v>8591</v>
      </c>
      <c r="C5021" s="16" t="s">
        <v>8592</v>
      </c>
      <c r="D5021" s="19">
        <v>44431</v>
      </c>
      <c r="E5021" s="16" t="s">
        <v>8593</v>
      </c>
      <c r="F5021" s="16">
        <v>36849880</v>
      </c>
      <c r="G5021" s="16" t="s">
        <v>2193</v>
      </c>
      <c r="H5021" s="17">
        <v>234</v>
      </c>
      <c r="I5021" s="102">
        <v>5</v>
      </c>
    </row>
    <row r="5022" spans="1:9">
      <c r="A5022" s="16" t="s">
        <v>1963</v>
      </c>
      <c r="B5022" s="16" t="s">
        <v>8591</v>
      </c>
      <c r="C5022" s="16" t="s">
        <v>8594</v>
      </c>
      <c r="D5022" s="19">
        <v>44431</v>
      </c>
      <c r="E5022" s="16" t="s">
        <v>8595</v>
      </c>
      <c r="F5022" s="16">
        <v>36849880</v>
      </c>
      <c r="G5022" s="16" t="s">
        <v>2193</v>
      </c>
      <c r="H5022" s="17">
        <v>1088</v>
      </c>
      <c r="I5022" s="102">
        <v>5</v>
      </c>
    </row>
    <row r="5023" spans="1:9">
      <c r="A5023" s="16" t="s">
        <v>1963</v>
      </c>
      <c r="B5023" s="16" t="s">
        <v>8591</v>
      </c>
      <c r="C5023" s="16" t="s">
        <v>8596</v>
      </c>
      <c r="D5023" s="19">
        <v>44434</v>
      </c>
      <c r="E5023" s="16" t="s">
        <v>8597</v>
      </c>
      <c r="F5023" s="16">
        <v>45698813</v>
      </c>
      <c r="G5023" s="16" t="s">
        <v>2219</v>
      </c>
      <c r="H5023" s="17">
        <v>198.58</v>
      </c>
      <c r="I5023" s="102">
        <v>5</v>
      </c>
    </row>
    <row r="5024" spans="1:9">
      <c r="A5024" s="16" t="s">
        <v>1963</v>
      </c>
      <c r="B5024" s="16" t="s">
        <v>8591</v>
      </c>
      <c r="C5024" s="16" t="s">
        <v>8598</v>
      </c>
      <c r="D5024" s="19">
        <v>44445</v>
      </c>
      <c r="E5024" s="16" t="s">
        <v>8599</v>
      </c>
      <c r="F5024" s="16">
        <v>43846700</v>
      </c>
      <c r="G5024" s="16" t="s">
        <v>8600</v>
      </c>
      <c r="H5024" s="17">
        <v>332</v>
      </c>
      <c r="I5024" s="102">
        <v>5</v>
      </c>
    </row>
    <row r="5025" spans="1:9">
      <c r="A5025" s="16" t="s">
        <v>1963</v>
      </c>
      <c r="B5025" s="16" t="s">
        <v>8591</v>
      </c>
      <c r="C5025" s="16" t="s">
        <v>8601</v>
      </c>
      <c r="D5025" s="19">
        <v>44439</v>
      </c>
      <c r="E5025" s="16" t="s">
        <v>8602</v>
      </c>
      <c r="F5025" s="16">
        <v>45698813</v>
      </c>
      <c r="G5025" s="16" t="s">
        <v>2219</v>
      </c>
      <c r="H5025" s="17">
        <v>22.38</v>
      </c>
      <c r="I5025" s="102">
        <v>5</v>
      </c>
    </row>
    <row r="5026" spans="1:9">
      <c r="A5026" s="16" t="s">
        <v>1963</v>
      </c>
      <c r="B5026" s="16" t="s">
        <v>8591</v>
      </c>
      <c r="C5026" s="16" t="s">
        <v>8603</v>
      </c>
      <c r="D5026" s="19">
        <v>44449</v>
      </c>
      <c r="E5026" s="16" t="s">
        <v>4124</v>
      </c>
      <c r="F5026" s="16">
        <v>36677761</v>
      </c>
      <c r="G5026" s="16" t="s">
        <v>8604</v>
      </c>
      <c r="H5026" s="17">
        <v>300</v>
      </c>
      <c r="I5026" s="102">
        <v>5</v>
      </c>
    </row>
    <row r="5027" spans="1:9">
      <c r="A5027" s="16" t="s">
        <v>1963</v>
      </c>
      <c r="B5027" s="16" t="s">
        <v>8591</v>
      </c>
      <c r="C5027" s="16" t="s">
        <v>8605</v>
      </c>
      <c r="D5027" s="19">
        <v>44445</v>
      </c>
      <c r="E5027" s="16" t="s">
        <v>8599</v>
      </c>
      <c r="F5027" s="16">
        <v>43846700</v>
      </c>
      <c r="G5027" s="16" t="s">
        <v>8600</v>
      </c>
      <c r="H5027" s="17">
        <v>224</v>
      </c>
      <c r="I5027" s="102">
        <v>5</v>
      </c>
    </row>
    <row r="5028" spans="1:9">
      <c r="A5028" s="16" t="s">
        <v>1963</v>
      </c>
      <c r="B5028" s="16" t="s">
        <v>8591</v>
      </c>
      <c r="C5028" s="16" t="s">
        <v>8606</v>
      </c>
      <c r="D5028" s="19">
        <v>44455</v>
      </c>
      <c r="E5028" s="16" t="s">
        <v>8599</v>
      </c>
      <c r="F5028" s="16">
        <v>47556188</v>
      </c>
      <c r="G5028" s="16" t="s">
        <v>8607</v>
      </c>
      <c r="H5028" s="17">
        <v>115.8</v>
      </c>
      <c r="I5028" s="102">
        <v>5</v>
      </c>
    </row>
    <row r="5029" spans="1:9">
      <c r="A5029" s="16" t="s">
        <v>1963</v>
      </c>
      <c r="B5029" s="16" t="s">
        <v>8591</v>
      </c>
      <c r="C5029" s="16" t="s">
        <v>8608</v>
      </c>
      <c r="D5029" s="19">
        <v>44442</v>
      </c>
      <c r="E5029" s="16" t="s">
        <v>8609</v>
      </c>
      <c r="F5029" s="16">
        <v>40738639</v>
      </c>
      <c r="G5029" s="16" t="s">
        <v>8610</v>
      </c>
      <c r="H5029" s="17">
        <v>450</v>
      </c>
      <c r="I5029" s="102">
        <v>5</v>
      </c>
    </row>
    <row r="5030" spans="1:9">
      <c r="A5030" s="16" t="s">
        <v>1963</v>
      </c>
      <c r="B5030" s="16" t="s">
        <v>8591</v>
      </c>
      <c r="C5030" s="16" t="s">
        <v>8611</v>
      </c>
      <c r="D5030" s="19">
        <v>44449</v>
      </c>
      <c r="E5030" s="16" t="s">
        <v>8612</v>
      </c>
      <c r="F5030" s="16">
        <v>36431389</v>
      </c>
      <c r="G5030" s="16" t="s">
        <v>8613</v>
      </c>
      <c r="H5030" s="17">
        <v>900</v>
      </c>
      <c r="I5030" s="102">
        <v>5</v>
      </c>
    </row>
    <row r="5031" spans="1:9">
      <c r="A5031" s="16" t="s">
        <v>1963</v>
      </c>
      <c r="B5031" s="16" t="s">
        <v>8591</v>
      </c>
      <c r="C5031" s="16" t="s">
        <v>8614</v>
      </c>
      <c r="D5031" s="19">
        <v>44449</v>
      </c>
      <c r="E5031" s="16" t="s">
        <v>8615</v>
      </c>
      <c r="F5031" s="16">
        <v>36431389</v>
      </c>
      <c r="G5031" s="16" t="s">
        <v>8613</v>
      </c>
      <c r="H5031" s="17">
        <v>735</v>
      </c>
      <c r="I5031" s="102">
        <v>5</v>
      </c>
    </row>
    <row r="5032" spans="1:9">
      <c r="A5032" s="16" t="s">
        <v>1963</v>
      </c>
      <c r="B5032" s="16" t="s">
        <v>8591</v>
      </c>
      <c r="C5032" s="16" t="s">
        <v>8616</v>
      </c>
      <c r="D5032" s="19">
        <v>44445</v>
      </c>
      <c r="E5032" s="16" t="s">
        <v>8617</v>
      </c>
      <c r="F5032" s="16">
        <v>723338</v>
      </c>
      <c r="G5032" s="16" t="s">
        <v>8618</v>
      </c>
      <c r="H5032" s="17">
        <v>602</v>
      </c>
      <c r="I5032" s="102">
        <v>5</v>
      </c>
    </row>
    <row r="5033" spans="1:9">
      <c r="A5033" s="16" t="s">
        <v>1963</v>
      </c>
      <c r="B5033" s="16" t="s">
        <v>8591</v>
      </c>
      <c r="C5033" s="16">
        <v>2021021</v>
      </c>
      <c r="D5033" s="19">
        <v>44452</v>
      </c>
      <c r="E5033" s="16" t="s">
        <v>8619</v>
      </c>
      <c r="F5033" s="16">
        <v>36393533</v>
      </c>
      <c r="G5033" s="16" t="s">
        <v>8620</v>
      </c>
      <c r="H5033" s="17">
        <v>1248</v>
      </c>
      <c r="I5033" s="102">
        <v>5</v>
      </c>
    </row>
    <row r="5034" spans="1:9">
      <c r="A5034" s="16" t="s">
        <v>1963</v>
      </c>
      <c r="B5034" s="16" t="s">
        <v>8591</v>
      </c>
      <c r="C5034" s="16" t="s">
        <v>8621</v>
      </c>
      <c r="D5034" s="19">
        <v>44452</v>
      </c>
      <c r="E5034" s="16" t="s">
        <v>8622</v>
      </c>
      <c r="F5034" s="16">
        <v>10945181</v>
      </c>
      <c r="G5034" s="16" t="s">
        <v>2195</v>
      </c>
      <c r="H5034" s="17">
        <v>900</v>
      </c>
      <c r="I5034" s="102">
        <v>5</v>
      </c>
    </row>
    <row r="5035" spans="1:9">
      <c r="A5035" s="16" t="s">
        <v>1963</v>
      </c>
      <c r="B5035" s="16" t="s">
        <v>8591</v>
      </c>
      <c r="C5035" s="16" t="s">
        <v>8623</v>
      </c>
      <c r="D5035" s="19">
        <v>44448</v>
      </c>
      <c r="E5035" s="16" t="s">
        <v>8624</v>
      </c>
      <c r="F5035" s="16">
        <v>45973717</v>
      </c>
      <c r="G5035" s="16" t="s">
        <v>2199</v>
      </c>
      <c r="H5035" s="17">
        <v>400</v>
      </c>
      <c r="I5035" s="102">
        <v>5</v>
      </c>
    </row>
    <row r="5036" spans="1:9" ht="20.399999999999999">
      <c r="A5036" s="16" t="s">
        <v>1963</v>
      </c>
      <c r="B5036" s="16" t="s">
        <v>8591</v>
      </c>
      <c r="C5036" s="16" t="s">
        <v>8625</v>
      </c>
      <c r="D5036" s="19">
        <v>44442</v>
      </c>
      <c r="E5036" s="16" t="s">
        <v>8626</v>
      </c>
      <c r="F5036" s="16">
        <v>14222990</v>
      </c>
      <c r="G5036" s="16" t="s">
        <v>2191</v>
      </c>
      <c r="H5036" s="17">
        <v>97.64</v>
      </c>
      <c r="I5036" s="102">
        <v>5</v>
      </c>
    </row>
    <row r="5037" spans="1:9">
      <c r="A5037" s="16" t="s">
        <v>1963</v>
      </c>
      <c r="B5037" s="16" t="s">
        <v>8591</v>
      </c>
      <c r="C5037" s="16" t="s">
        <v>8627</v>
      </c>
      <c r="D5037" s="19">
        <v>44432</v>
      </c>
      <c r="E5037" s="16" t="s">
        <v>2660</v>
      </c>
      <c r="F5037" s="16">
        <v>14222990</v>
      </c>
      <c r="G5037" s="16" t="s">
        <v>2191</v>
      </c>
      <c r="H5037" s="17">
        <v>500</v>
      </c>
      <c r="I5037" s="102">
        <v>5</v>
      </c>
    </row>
    <row r="5038" spans="1:9" ht="20.399999999999999">
      <c r="A5038" s="16" t="s">
        <v>1963</v>
      </c>
      <c r="B5038" s="16" t="s">
        <v>8591</v>
      </c>
      <c r="C5038" s="16" t="s">
        <v>8628</v>
      </c>
      <c r="D5038" s="19">
        <v>44444</v>
      </c>
      <c r="E5038" s="16" t="s">
        <v>8717</v>
      </c>
      <c r="F5038" s="16">
        <v>14222990</v>
      </c>
      <c r="G5038" s="16" t="s">
        <v>2191</v>
      </c>
      <c r="H5038" s="17">
        <v>12652.6</v>
      </c>
      <c r="I5038" s="102">
        <v>5</v>
      </c>
    </row>
    <row r="5039" spans="1:9" ht="40.799999999999997">
      <c r="A5039" s="16" t="s">
        <v>1963</v>
      </c>
      <c r="B5039" s="16" t="s">
        <v>8629</v>
      </c>
      <c r="C5039" s="16"/>
      <c r="D5039" s="19"/>
      <c r="E5039" s="16" t="s">
        <v>8630</v>
      </c>
      <c r="F5039" s="16">
        <v>42027977</v>
      </c>
      <c r="G5039" s="16" t="s">
        <v>2171</v>
      </c>
      <c r="H5039" s="17"/>
      <c r="I5039" s="102">
        <v>5</v>
      </c>
    </row>
    <row r="5040" spans="1:9">
      <c r="A5040" s="16" t="s">
        <v>1963</v>
      </c>
      <c r="B5040" s="16" t="s">
        <v>8631</v>
      </c>
      <c r="C5040" s="16">
        <v>210040</v>
      </c>
      <c r="D5040" s="19">
        <v>44463</v>
      </c>
      <c r="E5040" s="16" t="s">
        <v>8632</v>
      </c>
      <c r="F5040" s="16">
        <v>37941798</v>
      </c>
      <c r="G5040" s="16" t="s">
        <v>8524</v>
      </c>
      <c r="H5040" s="17">
        <v>261.26</v>
      </c>
      <c r="I5040" s="102">
        <v>5</v>
      </c>
    </row>
    <row r="5041" spans="1:9">
      <c r="A5041" s="16" t="s">
        <v>1963</v>
      </c>
      <c r="B5041" s="16" t="s">
        <v>8631</v>
      </c>
      <c r="C5041" s="16">
        <v>210041</v>
      </c>
      <c r="D5041" s="19">
        <v>44463</v>
      </c>
      <c r="E5041" s="16" t="s">
        <v>8632</v>
      </c>
      <c r="F5041" s="16">
        <v>37941798</v>
      </c>
      <c r="G5041" s="16" t="s">
        <v>8524</v>
      </c>
      <c r="H5041" s="17">
        <v>240.43</v>
      </c>
      <c r="I5041" s="102">
        <v>5</v>
      </c>
    </row>
    <row r="5042" spans="1:9">
      <c r="A5042" s="16" t="s">
        <v>1963</v>
      </c>
      <c r="B5042" s="16" t="s">
        <v>8631</v>
      </c>
      <c r="C5042" s="16">
        <v>62021</v>
      </c>
      <c r="D5042" s="19">
        <v>44463</v>
      </c>
      <c r="E5042" s="16" t="s">
        <v>8633</v>
      </c>
      <c r="F5042" s="16">
        <v>53426240</v>
      </c>
      <c r="G5042" s="16" t="s">
        <v>8634</v>
      </c>
      <c r="H5042" s="17">
        <v>100</v>
      </c>
      <c r="I5042" s="102">
        <v>5</v>
      </c>
    </row>
    <row r="5043" spans="1:9" ht="20.399999999999999">
      <c r="A5043" s="16" t="s">
        <v>1963</v>
      </c>
      <c r="B5043" s="16" t="s">
        <v>8631</v>
      </c>
      <c r="C5043" s="16">
        <v>2107</v>
      </c>
      <c r="D5043" s="19">
        <v>44469</v>
      </c>
      <c r="E5043" s="16" t="s">
        <v>8635</v>
      </c>
      <c r="F5043" s="16">
        <v>31303188</v>
      </c>
      <c r="G5043" s="16" t="s">
        <v>2969</v>
      </c>
      <c r="H5043" s="17">
        <v>1398.31</v>
      </c>
      <c r="I5043" s="102">
        <v>5</v>
      </c>
    </row>
    <row r="5044" spans="1:9" ht="51">
      <c r="A5044" s="16" t="s">
        <v>1963</v>
      </c>
      <c r="B5044" s="16" t="s">
        <v>8636</v>
      </c>
      <c r="C5044" s="16"/>
      <c r="D5044" s="19"/>
      <c r="E5044" s="16" t="s">
        <v>8637</v>
      </c>
      <c r="F5044" s="16">
        <v>892386</v>
      </c>
      <c r="G5044" s="16" t="s">
        <v>2317</v>
      </c>
      <c r="H5044" s="17"/>
      <c r="I5044" s="102">
        <v>2</v>
      </c>
    </row>
    <row r="5045" spans="1:9">
      <c r="A5045" s="16" t="s">
        <v>1963</v>
      </c>
      <c r="B5045" s="16">
        <v>22191110</v>
      </c>
      <c r="C5045" s="16" t="s">
        <v>8638</v>
      </c>
      <c r="D5045" s="19">
        <v>44351</v>
      </c>
      <c r="E5045" s="16" t="s">
        <v>8639</v>
      </c>
      <c r="F5045" s="16">
        <v>53003136</v>
      </c>
      <c r="G5045" s="16" t="s">
        <v>8570</v>
      </c>
      <c r="H5045" s="17">
        <v>200</v>
      </c>
      <c r="I5045" s="102">
        <v>2</v>
      </c>
    </row>
    <row r="5046" spans="1:9">
      <c r="A5046" s="16" t="s">
        <v>1963</v>
      </c>
      <c r="B5046" s="16">
        <v>22191110</v>
      </c>
      <c r="C5046" s="16">
        <v>210005</v>
      </c>
      <c r="D5046" s="19">
        <v>44354</v>
      </c>
      <c r="E5046" s="16" t="s">
        <v>8640</v>
      </c>
      <c r="F5046" s="16">
        <v>892386</v>
      </c>
      <c r="G5046" s="16" t="s">
        <v>2317</v>
      </c>
      <c r="H5046" s="17">
        <v>2100</v>
      </c>
      <c r="I5046" s="102">
        <v>2</v>
      </c>
    </row>
    <row r="5047" spans="1:9" ht="51">
      <c r="A5047" s="16" t="s">
        <v>1963</v>
      </c>
      <c r="B5047" s="16" t="s">
        <v>8641</v>
      </c>
      <c r="C5047" s="16"/>
      <c r="D5047" s="19"/>
      <c r="E5047" s="16" t="s">
        <v>8642</v>
      </c>
      <c r="F5047" s="16">
        <v>892386</v>
      </c>
      <c r="G5047" s="16" t="s">
        <v>2317</v>
      </c>
      <c r="H5047" s="17"/>
      <c r="I5047" s="102">
        <v>2</v>
      </c>
    </row>
    <row r="5048" spans="1:9">
      <c r="A5048" s="16" t="s">
        <v>1963</v>
      </c>
      <c r="B5048" s="16" t="s">
        <v>8643</v>
      </c>
      <c r="C5048" s="16" t="s">
        <v>8644</v>
      </c>
      <c r="D5048" s="19">
        <v>44348</v>
      </c>
      <c r="E5048" s="16" t="s">
        <v>8639</v>
      </c>
      <c r="F5048" s="16">
        <v>53003136</v>
      </c>
      <c r="G5048" s="16" t="s">
        <v>8570</v>
      </c>
      <c r="H5048" s="17">
        <v>200</v>
      </c>
      <c r="I5048" s="102">
        <v>2</v>
      </c>
    </row>
    <row r="5049" spans="1:9">
      <c r="A5049" s="16" t="s">
        <v>1963</v>
      </c>
      <c r="B5049" s="16" t="s">
        <v>8643</v>
      </c>
      <c r="C5049" s="16">
        <v>210004</v>
      </c>
      <c r="D5049" s="19">
        <v>44354</v>
      </c>
      <c r="E5049" s="16" t="s">
        <v>6919</v>
      </c>
      <c r="F5049" s="16">
        <v>892386</v>
      </c>
      <c r="G5049" s="16" t="s">
        <v>2317</v>
      </c>
      <c r="H5049" s="17">
        <v>2100</v>
      </c>
      <c r="I5049" s="102">
        <v>2</v>
      </c>
    </row>
    <row r="5050" spans="1:9" ht="40.799999999999997">
      <c r="A5050" s="16" t="s">
        <v>1963</v>
      </c>
      <c r="B5050" s="16" t="s">
        <v>8645</v>
      </c>
      <c r="C5050" s="16"/>
      <c r="D5050" s="19"/>
      <c r="E5050" s="16" t="s">
        <v>8715</v>
      </c>
      <c r="F5050" s="16">
        <v>36680397</v>
      </c>
      <c r="G5050" s="16" t="s">
        <v>1986</v>
      </c>
      <c r="H5050" s="17"/>
      <c r="I5050" s="102">
        <v>2</v>
      </c>
    </row>
    <row r="5051" spans="1:9">
      <c r="A5051" s="16" t="s">
        <v>1963</v>
      </c>
      <c r="B5051" s="16" t="s">
        <v>8646</v>
      </c>
      <c r="C5051" s="16" t="s">
        <v>8647</v>
      </c>
      <c r="D5051" s="19"/>
      <c r="E5051" s="16" t="s">
        <v>8648</v>
      </c>
      <c r="F5051" s="16">
        <v>36680397</v>
      </c>
      <c r="G5051" s="16" t="s">
        <v>1986</v>
      </c>
      <c r="H5051" s="17">
        <v>2300</v>
      </c>
      <c r="I5051" s="102">
        <v>2</v>
      </c>
    </row>
    <row r="5052" spans="1:9" ht="40.799999999999997">
      <c r="A5052" s="16" t="s">
        <v>1963</v>
      </c>
      <c r="B5052" s="16" t="s">
        <v>8649</v>
      </c>
      <c r="C5052" s="16"/>
      <c r="D5052" s="19"/>
      <c r="E5052" s="16" t="s">
        <v>8650</v>
      </c>
      <c r="F5052" s="16">
        <v>14222990</v>
      </c>
      <c r="G5052" s="16" t="s">
        <v>2191</v>
      </c>
      <c r="H5052" s="17"/>
      <c r="I5052" s="102">
        <v>2</v>
      </c>
    </row>
    <row r="5053" spans="1:9">
      <c r="A5053" s="16" t="s">
        <v>1963</v>
      </c>
      <c r="B5053" s="16" t="s">
        <v>8651</v>
      </c>
      <c r="C5053" s="16" t="s">
        <v>8652</v>
      </c>
      <c r="D5053" s="19">
        <v>44358</v>
      </c>
      <c r="E5053" s="16" t="s">
        <v>8653</v>
      </c>
      <c r="F5053" s="16">
        <v>36393533</v>
      </c>
      <c r="G5053" s="16" t="s">
        <v>8620</v>
      </c>
      <c r="H5053" s="17">
        <v>456</v>
      </c>
      <c r="I5053" s="102">
        <v>2</v>
      </c>
    </row>
    <row r="5054" spans="1:9">
      <c r="A5054" s="16" t="s">
        <v>1963</v>
      </c>
      <c r="B5054" s="16" t="s">
        <v>8651</v>
      </c>
      <c r="C5054" s="16" t="s">
        <v>8654</v>
      </c>
      <c r="D5054" s="19">
        <v>44358</v>
      </c>
      <c r="E5054" s="16" t="s">
        <v>8655</v>
      </c>
      <c r="F5054" s="16">
        <v>10945181</v>
      </c>
      <c r="G5054" s="16" t="s">
        <v>2195</v>
      </c>
      <c r="H5054" s="17">
        <v>350</v>
      </c>
      <c r="I5054" s="102">
        <v>2</v>
      </c>
    </row>
    <row r="5055" spans="1:9">
      <c r="A5055" s="16" t="s">
        <v>1963</v>
      </c>
      <c r="B5055" s="16" t="s">
        <v>8651</v>
      </c>
      <c r="C5055" s="16" t="s">
        <v>8656</v>
      </c>
      <c r="D5055" s="19">
        <v>44355</v>
      </c>
      <c r="E5055" s="16" t="s">
        <v>8657</v>
      </c>
      <c r="F5055" s="16">
        <v>45698813</v>
      </c>
      <c r="G5055" s="16" t="s">
        <v>2219</v>
      </c>
      <c r="H5055" s="17">
        <v>33.119999999999997</v>
      </c>
      <c r="I5055" s="102">
        <v>2</v>
      </c>
    </row>
    <row r="5056" spans="1:9">
      <c r="A5056" s="16" t="s">
        <v>1963</v>
      </c>
      <c r="B5056" s="16" t="s">
        <v>8651</v>
      </c>
      <c r="C5056" s="16" t="s">
        <v>8658</v>
      </c>
      <c r="D5056" s="19">
        <v>44356</v>
      </c>
      <c r="E5056" s="16" t="s">
        <v>8659</v>
      </c>
      <c r="F5056" s="16">
        <v>47556188</v>
      </c>
      <c r="G5056" s="16" t="s">
        <v>8607</v>
      </c>
      <c r="H5056" s="17">
        <v>109.5</v>
      </c>
      <c r="I5056" s="102">
        <v>2</v>
      </c>
    </row>
    <row r="5057" spans="1:9">
      <c r="A5057" s="16" t="s">
        <v>1963</v>
      </c>
      <c r="B5057" s="16" t="s">
        <v>8651</v>
      </c>
      <c r="C5057" s="16" t="s">
        <v>8660</v>
      </c>
      <c r="D5057" s="19">
        <v>44357</v>
      </c>
      <c r="E5057" s="16" t="s">
        <v>8661</v>
      </c>
      <c r="F5057" s="16">
        <v>36431389</v>
      </c>
      <c r="G5057" s="16" t="s">
        <v>8613</v>
      </c>
      <c r="H5057" s="17">
        <v>497</v>
      </c>
      <c r="I5057" s="102">
        <v>2</v>
      </c>
    </row>
    <row r="5058" spans="1:9">
      <c r="A5058" s="16" t="s">
        <v>1963</v>
      </c>
      <c r="B5058" s="16" t="s">
        <v>8651</v>
      </c>
      <c r="C5058" s="16" t="s">
        <v>8662</v>
      </c>
      <c r="D5058" s="19">
        <v>44357</v>
      </c>
      <c r="E5058" s="16" t="s">
        <v>8663</v>
      </c>
      <c r="F5058" s="16">
        <v>36431389</v>
      </c>
      <c r="G5058" s="16" t="s">
        <v>8613</v>
      </c>
      <c r="H5058" s="17">
        <v>260</v>
      </c>
      <c r="I5058" s="102">
        <v>2</v>
      </c>
    </row>
    <row r="5059" spans="1:9">
      <c r="A5059" s="16" t="s">
        <v>1963</v>
      </c>
      <c r="B5059" s="16" t="s">
        <v>8651</v>
      </c>
      <c r="C5059" s="16" t="s">
        <v>8664</v>
      </c>
      <c r="D5059" s="19">
        <v>44356</v>
      </c>
      <c r="E5059" s="16" t="s">
        <v>8609</v>
      </c>
      <c r="F5059" s="16">
        <v>40738639</v>
      </c>
      <c r="G5059" s="16" t="s">
        <v>8610</v>
      </c>
      <c r="H5059" s="17">
        <v>200</v>
      </c>
      <c r="I5059" s="102">
        <v>2</v>
      </c>
    </row>
    <row r="5060" spans="1:9">
      <c r="A5060" s="16" t="s">
        <v>1963</v>
      </c>
      <c r="B5060" s="16" t="s">
        <v>8651</v>
      </c>
      <c r="C5060" s="16" t="s">
        <v>8665</v>
      </c>
      <c r="D5060" s="19">
        <v>44356</v>
      </c>
      <c r="E5060" s="16" t="s">
        <v>8666</v>
      </c>
      <c r="F5060" s="16">
        <v>45973717</v>
      </c>
      <c r="G5060" s="16" t="s">
        <v>2199</v>
      </c>
      <c r="H5060" s="17">
        <v>260</v>
      </c>
      <c r="I5060" s="102">
        <v>2</v>
      </c>
    </row>
    <row r="5061" spans="1:9">
      <c r="A5061" s="16" t="s">
        <v>1963</v>
      </c>
      <c r="B5061" s="16" t="s">
        <v>8651</v>
      </c>
      <c r="C5061" s="16" t="s">
        <v>8667</v>
      </c>
      <c r="D5061" s="19">
        <v>44343</v>
      </c>
      <c r="E5061" s="16" t="s">
        <v>2660</v>
      </c>
      <c r="F5061" s="16">
        <v>14222990</v>
      </c>
      <c r="G5061" s="16" t="s">
        <v>2191</v>
      </c>
      <c r="H5061" s="17">
        <v>134.38</v>
      </c>
      <c r="I5061" s="102">
        <v>2</v>
      </c>
    </row>
    <row r="5062" spans="1:9" ht="40.799999999999997">
      <c r="A5062" s="16" t="s">
        <v>1963</v>
      </c>
      <c r="B5062" s="16" t="s">
        <v>8668</v>
      </c>
      <c r="C5062" s="16"/>
      <c r="D5062" s="19"/>
      <c r="E5062" s="16" t="s">
        <v>8669</v>
      </c>
      <c r="F5062" s="16">
        <v>36245712</v>
      </c>
      <c r="G5062" s="16" t="s">
        <v>8670</v>
      </c>
      <c r="H5062" s="17"/>
      <c r="I5062" s="102">
        <v>5</v>
      </c>
    </row>
    <row r="5063" spans="1:9">
      <c r="A5063" s="16" t="s">
        <v>1963</v>
      </c>
      <c r="B5063" s="16" t="s">
        <v>8671</v>
      </c>
      <c r="C5063" s="16">
        <v>215010023</v>
      </c>
      <c r="D5063" s="19"/>
      <c r="E5063" s="16" t="s">
        <v>8672</v>
      </c>
      <c r="F5063" s="16">
        <v>36245712</v>
      </c>
      <c r="G5063" s="16" t="s">
        <v>8670</v>
      </c>
      <c r="H5063" s="17">
        <v>700</v>
      </c>
      <c r="I5063" s="102">
        <v>5</v>
      </c>
    </row>
    <row r="5064" spans="1:9" ht="40.799999999999997">
      <c r="A5064" s="16" t="s">
        <v>1963</v>
      </c>
      <c r="B5064" s="16" t="s">
        <v>8673</v>
      </c>
      <c r="C5064" s="16"/>
      <c r="D5064" s="19"/>
      <c r="E5064" s="16" t="s">
        <v>8674</v>
      </c>
      <c r="F5064" s="16">
        <v>42027977</v>
      </c>
      <c r="G5064" s="16" t="s">
        <v>2171</v>
      </c>
      <c r="H5064" s="17"/>
      <c r="I5064" s="102">
        <v>2</v>
      </c>
    </row>
    <row r="5065" spans="1:9" ht="20.399999999999999">
      <c r="A5065" s="16" t="s">
        <v>1963</v>
      </c>
      <c r="B5065" s="16" t="s">
        <v>8675</v>
      </c>
      <c r="C5065" s="16">
        <v>2105</v>
      </c>
      <c r="D5065" s="19">
        <v>44431</v>
      </c>
      <c r="E5065" s="16" t="s">
        <v>8676</v>
      </c>
      <c r="F5065" s="16">
        <v>31303188</v>
      </c>
      <c r="G5065" s="16" t="s">
        <v>2969</v>
      </c>
      <c r="H5065" s="17">
        <v>1000</v>
      </c>
      <c r="I5065" s="102">
        <v>2</v>
      </c>
    </row>
    <row r="5066" spans="1:9" ht="40.799999999999997">
      <c r="A5066" s="16" t="s">
        <v>1963</v>
      </c>
      <c r="B5066" s="16" t="s">
        <v>8677</v>
      </c>
      <c r="C5066" s="16"/>
      <c r="D5066" s="19"/>
      <c r="E5066" s="16" t="s">
        <v>8678</v>
      </c>
      <c r="F5066" s="16" t="s">
        <v>963</v>
      </c>
      <c r="G5066" s="16" t="s">
        <v>2317</v>
      </c>
      <c r="H5066" s="17"/>
      <c r="I5066" s="102">
        <v>2</v>
      </c>
    </row>
    <row r="5067" spans="1:9">
      <c r="A5067" s="16" t="s">
        <v>1963</v>
      </c>
      <c r="B5067" s="16" t="s">
        <v>8679</v>
      </c>
      <c r="C5067" s="16">
        <v>220007</v>
      </c>
      <c r="D5067" s="19">
        <v>44434</v>
      </c>
      <c r="E5067" s="16" t="s">
        <v>8568</v>
      </c>
      <c r="F5067" s="16">
        <v>46968563</v>
      </c>
      <c r="G5067" s="16" t="s">
        <v>1992</v>
      </c>
      <c r="H5067" s="17">
        <v>272.2</v>
      </c>
      <c r="I5067" s="102">
        <v>2</v>
      </c>
    </row>
    <row r="5068" spans="1:9">
      <c r="A5068" s="16" t="s">
        <v>1963</v>
      </c>
      <c r="B5068" s="16" t="s">
        <v>8679</v>
      </c>
      <c r="C5068" s="16">
        <v>210006</v>
      </c>
      <c r="D5068" s="19">
        <v>44431</v>
      </c>
      <c r="E5068" s="16" t="s">
        <v>8680</v>
      </c>
      <c r="F5068" s="16">
        <v>892386</v>
      </c>
      <c r="G5068" s="16" t="s">
        <v>2317</v>
      </c>
      <c r="H5068" s="17">
        <v>727.8</v>
      </c>
      <c r="I5068" s="102">
        <v>2</v>
      </c>
    </row>
    <row r="5069" spans="1:9" ht="40.799999999999997">
      <c r="A5069" s="16" t="s">
        <v>1963</v>
      </c>
      <c r="B5069" s="16" t="s">
        <v>8681</v>
      </c>
      <c r="C5069" s="16"/>
      <c r="D5069" s="19"/>
      <c r="E5069" s="16" t="s">
        <v>8682</v>
      </c>
      <c r="F5069" s="16"/>
      <c r="G5069" s="16"/>
      <c r="H5069" s="17"/>
      <c r="I5069" s="102">
        <v>2</v>
      </c>
    </row>
    <row r="5070" spans="1:9">
      <c r="A5070" s="16" t="s">
        <v>1963</v>
      </c>
      <c r="B5070" s="16">
        <v>22191118</v>
      </c>
      <c r="C5070" s="16" t="s">
        <v>8683</v>
      </c>
      <c r="D5070" s="19">
        <v>44439</v>
      </c>
      <c r="E5070" s="16" t="s">
        <v>8684</v>
      </c>
      <c r="F5070" s="16">
        <v>1</v>
      </c>
      <c r="G5070" s="16" t="s">
        <v>3033</v>
      </c>
      <c r="H5070" s="17">
        <v>119.92999999999999</v>
      </c>
      <c r="I5070" s="102">
        <v>2</v>
      </c>
    </row>
    <row r="5071" spans="1:9">
      <c r="A5071" s="16" t="s">
        <v>1963</v>
      </c>
      <c r="B5071" s="16">
        <v>22191118</v>
      </c>
      <c r="C5071" s="16" t="s">
        <v>8683</v>
      </c>
      <c r="D5071" s="19">
        <v>44439</v>
      </c>
      <c r="E5071" s="16" t="s">
        <v>8684</v>
      </c>
      <c r="F5071" s="16">
        <v>2</v>
      </c>
      <c r="G5071" s="16" t="s">
        <v>8685</v>
      </c>
      <c r="H5071" s="17">
        <v>148.47</v>
      </c>
      <c r="I5071" s="102">
        <v>2</v>
      </c>
    </row>
    <row r="5072" spans="1:9">
      <c r="A5072" s="16" t="s">
        <v>1963</v>
      </c>
      <c r="B5072" s="16">
        <v>22191118</v>
      </c>
      <c r="C5072" s="16">
        <v>1422256600</v>
      </c>
      <c r="D5072" s="19">
        <v>44442</v>
      </c>
      <c r="E5072" s="16" t="s">
        <v>8686</v>
      </c>
      <c r="F5072" s="16">
        <v>35937874</v>
      </c>
      <c r="G5072" s="16" t="s">
        <v>8687</v>
      </c>
      <c r="H5072" s="17">
        <v>29.62</v>
      </c>
      <c r="I5072" s="102">
        <v>2</v>
      </c>
    </row>
    <row r="5073" spans="1:9">
      <c r="A5073" s="16" t="s">
        <v>1963</v>
      </c>
      <c r="B5073" s="16">
        <v>22191118</v>
      </c>
      <c r="C5073" s="16">
        <v>1100082021</v>
      </c>
      <c r="D5073" s="19">
        <v>44442</v>
      </c>
      <c r="E5073" s="16" t="s">
        <v>8688</v>
      </c>
      <c r="F5073" s="16">
        <v>93000000</v>
      </c>
      <c r="G5073" s="16" t="s">
        <v>8689</v>
      </c>
      <c r="H5073" s="17">
        <v>34.83</v>
      </c>
      <c r="I5073" s="102">
        <v>2</v>
      </c>
    </row>
    <row r="5074" spans="1:9">
      <c r="A5074" s="16" t="s">
        <v>1963</v>
      </c>
      <c r="B5074" s="16">
        <v>22191118</v>
      </c>
      <c r="C5074" s="16">
        <v>21029</v>
      </c>
      <c r="D5074" s="19"/>
      <c r="E5074" s="16" t="s">
        <v>8690</v>
      </c>
      <c r="F5074" s="16">
        <v>30811384</v>
      </c>
      <c r="G5074" s="16" t="s">
        <v>8691</v>
      </c>
      <c r="H5074" s="17">
        <v>564</v>
      </c>
      <c r="I5074" s="102">
        <v>2</v>
      </c>
    </row>
    <row r="5075" spans="1:9">
      <c r="A5075" s="16" t="s">
        <v>1963</v>
      </c>
      <c r="B5075" s="16">
        <v>22191118</v>
      </c>
      <c r="C5075" s="16">
        <v>1100082021</v>
      </c>
      <c r="D5075" s="19">
        <v>44442</v>
      </c>
      <c r="E5075" s="16" t="s">
        <v>8688</v>
      </c>
      <c r="F5075" s="16">
        <v>93000000</v>
      </c>
      <c r="G5075" s="16" t="s">
        <v>8692</v>
      </c>
      <c r="H5075" s="17">
        <v>29.99</v>
      </c>
      <c r="I5075" s="102">
        <v>2</v>
      </c>
    </row>
    <row r="5076" spans="1:9">
      <c r="A5076" s="16" t="s">
        <v>1963</v>
      </c>
      <c r="B5076" s="16">
        <v>22191118</v>
      </c>
      <c r="C5076" s="16">
        <v>1001242319</v>
      </c>
      <c r="D5076" s="19">
        <v>44442</v>
      </c>
      <c r="E5076" s="16" t="s">
        <v>8693</v>
      </c>
      <c r="F5076" s="16">
        <v>30807484</v>
      </c>
      <c r="G5076" s="16" t="s">
        <v>8694</v>
      </c>
      <c r="H5076" s="17">
        <v>73.16</v>
      </c>
      <c r="I5076" s="102">
        <v>2</v>
      </c>
    </row>
    <row r="5077" spans="1:9" ht="40.799999999999997">
      <c r="A5077" s="16" t="s">
        <v>1963</v>
      </c>
      <c r="B5077" s="16" t="s">
        <v>8695</v>
      </c>
      <c r="C5077" s="16"/>
      <c r="D5077" s="19"/>
      <c r="E5077" s="16" t="s">
        <v>8696</v>
      </c>
      <c r="F5077" s="16">
        <v>14222990</v>
      </c>
      <c r="G5077" s="16" t="s">
        <v>2191</v>
      </c>
      <c r="H5077" s="17"/>
      <c r="I5077" s="102">
        <v>2</v>
      </c>
    </row>
    <row r="5078" spans="1:9">
      <c r="A5078" s="16" t="s">
        <v>1963</v>
      </c>
      <c r="B5078" s="16" t="s">
        <v>8697</v>
      </c>
      <c r="C5078" s="16" t="s">
        <v>8698</v>
      </c>
      <c r="D5078" s="19">
        <v>44439</v>
      </c>
      <c r="E5078" s="16" t="s">
        <v>8661</v>
      </c>
      <c r="F5078" s="16">
        <v>36431389</v>
      </c>
      <c r="G5078" s="16" t="s">
        <v>8613</v>
      </c>
      <c r="H5078" s="17">
        <v>250</v>
      </c>
      <c r="I5078" s="102">
        <v>2</v>
      </c>
    </row>
    <row r="5079" spans="1:9">
      <c r="A5079" s="16" t="s">
        <v>1963</v>
      </c>
      <c r="B5079" s="16" t="s">
        <v>8697</v>
      </c>
      <c r="C5079" s="16" t="s">
        <v>8699</v>
      </c>
      <c r="D5079" s="19">
        <v>44442</v>
      </c>
      <c r="E5079" s="16" t="s">
        <v>8609</v>
      </c>
      <c r="F5079" s="16">
        <v>40738639</v>
      </c>
      <c r="G5079" s="16" t="s">
        <v>8610</v>
      </c>
      <c r="H5079" s="17">
        <v>200</v>
      </c>
      <c r="I5079" s="102">
        <v>2</v>
      </c>
    </row>
    <row r="5080" spans="1:9">
      <c r="A5080" s="16" t="s">
        <v>1963</v>
      </c>
      <c r="B5080" s="16" t="s">
        <v>8697</v>
      </c>
      <c r="C5080" s="16" t="s">
        <v>8700</v>
      </c>
      <c r="D5080" s="19">
        <v>44445</v>
      </c>
      <c r="E5080" s="16" t="s">
        <v>8701</v>
      </c>
      <c r="F5080" s="16">
        <v>10945181</v>
      </c>
      <c r="G5080" s="16" t="s">
        <v>2195</v>
      </c>
      <c r="H5080" s="17">
        <v>213</v>
      </c>
      <c r="I5080" s="102">
        <v>2</v>
      </c>
    </row>
    <row r="5081" spans="1:9">
      <c r="A5081" s="16" t="s">
        <v>1963</v>
      </c>
      <c r="B5081" s="16" t="s">
        <v>8697</v>
      </c>
      <c r="C5081" s="16" t="s">
        <v>8702</v>
      </c>
      <c r="D5081" s="19">
        <v>44445</v>
      </c>
      <c r="E5081" s="16" t="s">
        <v>8666</v>
      </c>
      <c r="F5081" s="16">
        <v>45973717</v>
      </c>
      <c r="G5081" s="16" t="s">
        <v>2199</v>
      </c>
      <c r="H5081" s="17">
        <v>150</v>
      </c>
      <c r="I5081" s="102">
        <v>2</v>
      </c>
    </row>
    <row r="5082" spans="1:9">
      <c r="A5082" s="16" t="s">
        <v>1963</v>
      </c>
      <c r="B5082" s="16" t="s">
        <v>8697</v>
      </c>
      <c r="C5082" s="16" t="s">
        <v>8667</v>
      </c>
      <c r="D5082" s="19">
        <v>44424</v>
      </c>
      <c r="E5082" s="16" t="s">
        <v>2660</v>
      </c>
      <c r="F5082" s="16">
        <v>14222990</v>
      </c>
      <c r="G5082" s="16" t="s">
        <v>2191</v>
      </c>
      <c r="H5082" s="17">
        <v>187</v>
      </c>
      <c r="I5082" s="102">
        <v>2</v>
      </c>
    </row>
    <row r="5083" spans="1:9" ht="40.799999999999997">
      <c r="A5083" s="16" t="s">
        <v>1963</v>
      </c>
      <c r="B5083" s="16" t="s">
        <v>8703</v>
      </c>
      <c r="C5083" s="16"/>
      <c r="D5083" s="19"/>
      <c r="E5083" s="16" t="s">
        <v>8704</v>
      </c>
      <c r="F5083" s="16">
        <v>892386</v>
      </c>
      <c r="G5083" s="16" t="s">
        <v>2317</v>
      </c>
      <c r="H5083" s="17"/>
      <c r="I5083" s="102">
        <v>5</v>
      </c>
    </row>
    <row r="5084" spans="1:9">
      <c r="A5084" s="16" t="s">
        <v>1963</v>
      </c>
      <c r="B5084" s="16" t="s">
        <v>8705</v>
      </c>
      <c r="C5084" s="16">
        <v>210007</v>
      </c>
      <c r="D5084" s="19">
        <v>44441</v>
      </c>
      <c r="E5084" s="16" t="s">
        <v>8680</v>
      </c>
      <c r="F5084" s="16">
        <v>892386</v>
      </c>
      <c r="G5084" s="16" t="s">
        <v>2317</v>
      </c>
      <c r="H5084" s="17">
        <v>300</v>
      </c>
      <c r="I5084" s="102">
        <v>5</v>
      </c>
    </row>
    <row r="5085" spans="1:9" ht="40.799999999999997">
      <c r="A5085" s="16" t="s">
        <v>1963</v>
      </c>
      <c r="B5085" s="16" t="s">
        <v>8706</v>
      </c>
      <c r="C5085" s="16"/>
      <c r="D5085" s="19"/>
      <c r="E5085" s="16" t="s">
        <v>8707</v>
      </c>
      <c r="F5085" s="16">
        <v>48473383</v>
      </c>
      <c r="G5085" s="16" t="s">
        <v>8708</v>
      </c>
      <c r="H5085" s="17"/>
      <c r="I5085" s="102">
        <v>5</v>
      </c>
    </row>
    <row r="5086" spans="1:9">
      <c r="A5086" s="16" t="s">
        <v>1963</v>
      </c>
      <c r="B5086" s="16" t="s">
        <v>8709</v>
      </c>
      <c r="C5086" s="16">
        <v>92101</v>
      </c>
      <c r="D5086" s="19">
        <v>44474</v>
      </c>
      <c r="E5086" s="16" t="s">
        <v>8710</v>
      </c>
      <c r="F5086" s="16">
        <v>48473383</v>
      </c>
      <c r="G5086" s="16" t="s">
        <v>8708</v>
      </c>
      <c r="H5086" s="17">
        <v>150</v>
      </c>
      <c r="I5086" s="102">
        <v>5</v>
      </c>
    </row>
    <row r="5087" spans="1:9" ht="40.799999999999997">
      <c r="A5087" s="16" t="s">
        <v>1963</v>
      </c>
      <c r="B5087" s="16" t="s">
        <v>8711</v>
      </c>
      <c r="C5087" s="16"/>
      <c r="D5087" s="19"/>
      <c r="E5087" s="16" t="s">
        <v>8712</v>
      </c>
      <c r="F5087" s="16">
        <v>35591099</v>
      </c>
      <c r="G5087" s="16" t="s">
        <v>2519</v>
      </c>
      <c r="H5087" s="17"/>
      <c r="I5087" s="102">
        <v>5</v>
      </c>
    </row>
    <row r="5088" spans="1:9">
      <c r="A5088" s="16" t="s">
        <v>1963</v>
      </c>
      <c r="B5088" s="16" t="s">
        <v>8713</v>
      </c>
      <c r="C5088" s="16">
        <v>2021005</v>
      </c>
      <c r="D5088" s="19"/>
      <c r="E5088" s="16" t="s">
        <v>8714</v>
      </c>
      <c r="F5088" s="16">
        <v>35591099</v>
      </c>
      <c r="G5088" s="16" t="s">
        <v>2519</v>
      </c>
      <c r="H5088" s="17">
        <v>150</v>
      </c>
      <c r="I5088" s="102">
        <v>5</v>
      </c>
    </row>
    <row r="5089" spans="1:9">
      <c r="A5089" s="16" t="s">
        <v>1963</v>
      </c>
      <c r="B5089" s="16" t="s">
        <v>8718</v>
      </c>
      <c r="C5089" s="16">
        <v>22191201</v>
      </c>
      <c r="D5089" s="19">
        <v>44286</v>
      </c>
      <c r="E5089" s="16" t="s">
        <v>8719</v>
      </c>
      <c r="F5089" s="16" t="s">
        <v>4237</v>
      </c>
      <c r="G5089" s="16" t="s">
        <v>4238</v>
      </c>
      <c r="H5089" s="17">
        <v>2556</v>
      </c>
      <c r="I5089" s="102">
        <v>2</v>
      </c>
    </row>
    <row r="5090" spans="1:9">
      <c r="A5090" s="16" t="s">
        <v>1963</v>
      </c>
      <c r="B5090" s="16" t="s">
        <v>8720</v>
      </c>
      <c r="C5090" s="16">
        <v>22191202</v>
      </c>
      <c r="D5090" s="19">
        <v>44433</v>
      </c>
      <c r="E5090" s="16" t="s">
        <v>8719</v>
      </c>
      <c r="F5090" s="16" t="s">
        <v>4515</v>
      </c>
      <c r="G5090" s="16" t="s">
        <v>4516</v>
      </c>
      <c r="H5090" s="17">
        <v>2556</v>
      </c>
      <c r="I5090" s="102">
        <v>2</v>
      </c>
    </row>
    <row r="5091" spans="1:9">
      <c r="A5091" s="16" t="s">
        <v>1963</v>
      </c>
      <c r="B5091" s="16" t="s">
        <v>8721</v>
      </c>
      <c r="C5091" s="16">
        <v>22191203</v>
      </c>
      <c r="D5091" s="19">
        <v>44349</v>
      </c>
      <c r="E5091" s="16" t="s">
        <v>8719</v>
      </c>
      <c r="F5091" s="16" t="s">
        <v>4436</v>
      </c>
      <c r="G5091" s="16" t="s">
        <v>4437</v>
      </c>
      <c r="H5091" s="17">
        <v>2556</v>
      </c>
      <c r="I5091" s="102">
        <v>2</v>
      </c>
    </row>
    <row r="5092" spans="1:9">
      <c r="A5092" s="16" t="s">
        <v>1963</v>
      </c>
      <c r="B5092" s="16" t="s">
        <v>8722</v>
      </c>
      <c r="C5092" s="16">
        <v>22191204</v>
      </c>
      <c r="D5092" s="19">
        <v>44252</v>
      </c>
      <c r="E5092" s="16" t="s">
        <v>8719</v>
      </c>
      <c r="F5092" s="16" t="s">
        <v>8723</v>
      </c>
      <c r="G5092" s="16" t="s">
        <v>8724</v>
      </c>
      <c r="H5092" s="17">
        <v>2556</v>
      </c>
      <c r="I5092" s="102">
        <v>2</v>
      </c>
    </row>
    <row r="5093" spans="1:9">
      <c r="A5093" s="16" t="s">
        <v>1963</v>
      </c>
      <c r="B5093" s="16" t="s">
        <v>8725</v>
      </c>
      <c r="C5093" s="16">
        <v>22191205</v>
      </c>
      <c r="D5093" s="19">
        <v>44523</v>
      </c>
      <c r="E5093" s="16" t="s">
        <v>8726</v>
      </c>
      <c r="F5093" s="16" t="s">
        <v>4237</v>
      </c>
      <c r="G5093" s="16" t="s">
        <v>4238</v>
      </c>
      <c r="H5093" s="17">
        <v>2500</v>
      </c>
      <c r="I5093" s="102">
        <v>2</v>
      </c>
    </row>
    <row r="5094" spans="1:9">
      <c r="A5094" s="16" t="s">
        <v>1963</v>
      </c>
      <c r="B5094" s="16" t="s">
        <v>8727</v>
      </c>
      <c r="C5094" s="16">
        <v>22191206</v>
      </c>
      <c r="D5094" s="19">
        <v>44553</v>
      </c>
      <c r="E5094" s="16" t="s">
        <v>8726</v>
      </c>
      <c r="F5094" s="16" t="s">
        <v>4515</v>
      </c>
      <c r="G5094" s="16" t="s">
        <v>4516</v>
      </c>
      <c r="H5094" s="17">
        <v>2500</v>
      </c>
      <c r="I5094" s="102">
        <v>2</v>
      </c>
    </row>
    <row r="5095" spans="1:9">
      <c r="A5095" s="16" t="s">
        <v>1963</v>
      </c>
      <c r="B5095" s="16" t="s">
        <v>8728</v>
      </c>
      <c r="C5095" s="16">
        <v>22191207</v>
      </c>
      <c r="D5095" s="19">
        <v>44523</v>
      </c>
      <c r="E5095" s="16" t="s">
        <v>8726</v>
      </c>
      <c r="F5095" s="16" t="s">
        <v>4436</v>
      </c>
      <c r="G5095" s="16" t="s">
        <v>4437</v>
      </c>
      <c r="H5095" s="17">
        <v>2500</v>
      </c>
      <c r="I5095" s="102">
        <v>2</v>
      </c>
    </row>
    <row r="5096" spans="1:9">
      <c r="A5096" s="16" t="s">
        <v>1963</v>
      </c>
      <c r="B5096" s="16" t="s">
        <v>8729</v>
      </c>
      <c r="C5096" s="16">
        <v>22191208</v>
      </c>
      <c r="D5096" s="19">
        <v>44252</v>
      </c>
      <c r="E5096" s="16" t="s">
        <v>8726</v>
      </c>
      <c r="F5096" s="16" t="s">
        <v>8723</v>
      </c>
      <c r="G5096" s="16" t="s">
        <v>8724</v>
      </c>
      <c r="H5096" s="17">
        <v>2500</v>
      </c>
      <c r="I5096" s="102">
        <v>2</v>
      </c>
    </row>
    <row r="5097" spans="1:9" ht="20.399999999999999">
      <c r="A5097" s="16" t="s">
        <v>1963</v>
      </c>
      <c r="B5097" s="16"/>
      <c r="C5097" s="16"/>
      <c r="D5097" s="19"/>
      <c r="E5097" s="16" t="s">
        <v>8730</v>
      </c>
      <c r="F5097" s="16"/>
      <c r="G5097" s="16"/>
      <c r="H5097" s="17"/>
      <c r="I5097" s="102">
        <v>2</v>
      </c>
    </row>
    <row r="5098" spans="1:9">
      <c r="A5098" s="16" t="s">
        <v>1963</v>
      </c>
      <c r="B5098" s="16"/>
      <c r="C5098" s="16"/>
      <c r="D5098" s="19"/>
      <c r="E5098" s="16"/>
      <c r="F5098" s="16"/>
      <c r="G5098" s="16" t="s">
        <v>3301</v>
      </c>
      <c r="H5098" s="17"/>
      <c r="I5098" s="102">
        <v>2</v>
      </c>
    </row>
    <row r="5099" spans="1:9">
      <c r="A5099" s="16" t="s">
        <v>1963</v>
      </c>
      <c r="B5099" s="16" t="s">
        <v>8794</v>
      </c>
      <c r="C5099" s="16"/>
      <c r="D5099" s="19"/>
      <c r="E5099" s="16" t="s">
        <v>8795</v>
      </c>
      <c r="F5099" s="16"/>
      <c r="G5099" s="16" t="s">
        <v>3301</v>
      </c>
      <c r="H5099" s="17">
        <v>495</v>
      </c>
      <c r="I5099" s="102">
        <v>2</v>
      </c>
    </row>
    <row r="5100" spans="1:9">
      <c r="A5100" s="16" t="s">
        <v>1963</v>
      </c>
      <c r="B5100" s="16" t="s">
        <v>8794</v>
      </c>
      <c r="C5100" s="16"/>
      <c r="D5100" s="19"/>
      <c r="E5100" s="16" t="s">
        <v>8795</v>
      </c>
      <c r="F5100" s="16"/>
      <c r="G5100" s="16" t="s">
        <v>3301</v>
      </c>
      <c r="H5100" s="17">
        <v>495</v>
      </c>
      <c r="I5100" s="102">
        <v>2</v>
      </c>
    </row>
    <row r="5101" spans="1:9">
      <c r="A5101" s="16" t="s">
        <v>1963</v>
      </c>
      <c r="B5101" s="16" t="s">
        <v>8731</v>
      </c>
      <c r="C5101" s="16">
        <v>20210429</v>
      </c>
      <c r="D5101" s="19">
        <v>44314</v>
      </c>
      <c r="E5101" s="16" t="s">
        <v>8732</v>
      </c>
      <c r="F5101" s="16">
        <v>36416738</v>
      </c>
      <c r="G5101" s="16" t="s">
        <v>3265</v>
      </c>
      <c r="H5101" s="17">
        <v>134.28</v>
      </c>
      <c r="I5101" s="102">
        <v>2</v>
      </c>
    </row>
    <row r="5102" spans="1:9" ht="20.399999999999999">
      <c r="A5102" s="16" t="s">
        <v>1963</v>
      </c>
      <c r="B5102" s="16" t="s">
        <v>8731</v>
      </c>
      <c r="C5102" s="16">
        <v>2062021</v>
      </c>
      <c r="D5102" s="19">
        <v>44358</v>
      </c>
      <c r="E5102" s="16" t="s">
        <v>8733</v>
      </c>
      <c r="F5102" s="16">
        <v>50996801</v>
      </c>
      <c r="G5102" s="16" t="s">
        <v>8734</v>
      </c>
      <c r="H5102" s="17">
        <v>132</v>
      </c>
      <c r="I5102" s="102">
        <v>2</v>
      </c>
    </row>
    <row r="5103" spans="1:9">
      <c r="A5103" s="16" t="s">
        <v>1963</v>
      </c>
      <c r="B5103" s="16" t="s">
        <v>8731</v>
      </c>
      <c r="C5103" s="16">
        <v>21060002</v>
      </c>
      <c r="D5103" s="19">
        <v>44371</v>
      </c>
      <c r="E5103" s="16" t="s">
        <v>8735</v>
      </c>
      <c r="F5103" s="16">
        <v>51156989</v>
      </c>
      <c r="G5103" s="16" t="s">
        <v>8736</v>
      </c>
      <c r="H5103" s="17">
        <v>100</v>
      </c>
      <c r="I5103" s="102">
        <v>2</v>
      </c>
    </row>
    <row r="5104" spans="1:9">
      <c r="A5104" s="16" t="s">
        <v>1963</v>
      </c>
      <c r="B5104" s="16" t="s">
        <v>8731</v>
      </c>
      <c r="C5104" s="16">
        <v>22021</v>
      </c>
      <c r="D5104" s="19">
        <v>44371</v>
      </c>
      <c r="E5104" s="16" t="s">
        <v>8737</v>
      </c>
      <c r="F5104" s="16">
        <v>52503585</v>
      </c>
      <c r="G5104" s="16" t="s">
        <v>8738</v>
      </c>
      <c r="H5104" s="17">
        <v>200</v>
      </c>
      <c r="I5104" s="102">
        <v>2</v>
      </c>
    </row>
    <row r="5105" spans="1:9">
      <c r="A5105" s="16" t="s">
        <v>1963</v>
      </c>
      <c r="B5105" s="16" t="s">
        <v>8731</v>
      </c>
      <c r="C5105" s="16">
        <v>4062021</v>
      </c>
      <c r="D5105" s="19">
        <v>44371</v>
      </c>
      <c r="E5105" s="16" t="s">
        <v>8739</v>
      </c>
      <c r="F5105" s="16">
        <v>50855417</v>
      </c>
      <c r="G5105" s="16" t="s">
        <v>8740</v>
      </c>
      <c r="H5105" s="17">
        <v>368.72</v>
      </c>
      <c r="I5105" s="102">
        <v>2</v>
      </c>
    </row>
    <row r="5106" spans="1:9">
      <c r="A5106" s="16" t="s">
        <v>1963</v>
      </c>
      <c r="B5106" s="16" t="s">
        <v>8798</v>
      </c>
      <c r="C5106" s="16"/>
      <c r="D5106" s="19"/>
      <c r="E5106" s="16"/>
      <c r="F5106" s="16"/>
      <c r="G5106" s="16" t="s">
        <v>8796</v>
      </c>
      <c r="H5106" s="17"/>
      <c r="I5106" s="102">
        <v>2</v>
      </c>
    </row>
    <row r="5107" spans="1:9">
      <c r="A5107" s="16" t="s">
        <v>1963</v>
      </c>
      <c r="B5107" s="16" t="s">
        <v>8798</v>
      </c>
      <c r="C5107" s="16" t="s">
        <v>8797</v>
      </c>
      <c r="D5107" s="19">
        <v>44358</v>
      </c>
      <c r="E5107" s="16" t="s">
        <v>8672</v>
      </c>
      <c r="F5107" s="16" t="s">
        <v>3234</v>
      </c>
      <c r="G5107" s="16" t="s">
        <v>8796</v>
      </c>
      <c r="H5107" s="17">
        <v>495</v>
      </c>
      <c r="I5107" s="102">
        <v>2</v>
      </c>
    </row>
    <row r="5108" spans="1:9">
      <c r="A5108" s="16" t="s">
        <v>1963</v>
      </c>
      <c r="B5108" s="16" t="s">
        <v>8798</v>
      </c>
      <c r="C5108" s="16" t="s">
        <v>8797</v>
      </c>
      <c r="D5108" s="19">
        <v>44358</v>
      </c>
      <c r="E5108" s="16" t="s">
        <v>8672</v>
      </c>
      <c r="F5108" s="16" t="s">
        <v>3234</v>
      </c>
      <c r="G5108" s="16" t="s">
        <v>8796</v>
      </c>
      <c r="H5108" s="17">
        <v>495</v>
      </c>
      <c r="I5108" s="102">
        <v>2</v>
      </c>
    </row>
    <row r="5109" spans="1:9">
      <c r="A5109" s="16" t="s">
        <v>1963</v>
      </c>
      <c r="B5109" s="16"/>
      <c r="C5109" s="16"/>
      <c r="D5109" s="19"/>
      <c r="E5109" s="16"/>
      <c r="F5109" s="16">
        <v>892386</v>
      </c>
      <c r="G5109" s="16" t="s">
        <v>2317</v>
      </c>
      <c r="H5109" s="17"/>
      <c r="I5109" s="102">
        <v>2</v>
      </c>
    </row>
    <row r="5110" spans="1:9">
      <c r="A5110" s="16" t="s">
        <v>1963</v>
      </c>
      <c r="B5110" s="16" t="s">
        <v>8741</v>
      </c>
      <c r="C5110" s="16">
        <v>1062021</v>
      </c>
      <c r="D5110" s="19">
        <v>44361</v>
      </c>
      <c r="E5110" s="16" t="s">
        <v>8742</v>
      </c>
      <c r="F5110" s="16">
        <v>36255157</v>
      </c>
      <c r="G5110" s="16" t="s">
        <v>8512</v>
      </c>
      <c r="H5110" s="17">
        <v>350.76</v>
      </c>
      <c r="I5110" s="102">
        <v>2</v>
      </c>
    </row>
    <row r="5111" spans="1:9">
      <c r="A5111" s="16" t="s">
        <v>1963</v>
      </c>
      <c r="B5111" s="16" t="s">
        <v>8741</v>
      </c>
      <c r="C5111" s="16">
        <v>210006</v>
      </c>
      <c r="D5111" s="19">
        <v>44362</v>
      </c>
      <c r="E5111" s="16" t="s">
        <v>6919</v>
      </c>
      <c r="F5111" s="16">
        <v>892386</v>
      </c>
      <c r="G5111" s="16" t="s">
        <v>2317</v>
      </c>
      <c r="H5111" s="17">
        <f>584.24+18</f>
        <v>602.24</v>
      </c>
      <c r="I5111" s="102">
        <v>2</v>
      </c>
    </row>
    <row r="5112" spans="1:9">
      <c r="A5112" s="16" t="s">
        <v>1963</v>
      </c>
      <c r="B5112" s="16"/>
      <c r="C5112" s="16"/>
      <c r="D5112" s="19"/>
      <c r="E5112" s="16"/>
      <c r="F5112" s="16" t="s">
        <v>3025</v>
      </c>
      <c r="G5112" s="16" t="s">
        <v>8743</v>
      </c>
      <c r="H5112" s="17"/>
      <c r="I5112" s="102">
        <v>2</v>
      </c>
    </row>
    <row r="5113" spans="1:9">
      <c r="A5113" s="16" t="s">
        <v>1963</v>
      </c>
      <c r="B5113" s="16" t="s">
        <v>8744</v>
      </c>
      <c r="C5113" s="16">
        <v>21018</v>
      </c>
      <c r="D5113" s="19"/>
      <c r="E5113" s="16" t="s">
        <v>8745</v>
      </c>
      <c r="F5113" s="16">
        <v>14222566</v>
      </c>
      <c r="G5113" s="16" t="s">
        <v>8743</v>
      </c>
      <c r="H5113" s="17">
        <v>1155</v>
      </c>
      <c r="I5113" s="102">
        <v>2</v>
      </c>
    </row>
    <row r="5114" spans="1:9">
      <c r="A5114" s="16" t="s">
        <v>1963</v>
      </c>
      <c r="B5114" s="16"/>
      <c r="C5114" s="16"/>
      <c r="D5114" s="19"/>
      <c r="E5114" s="16"/>
      <c r="F5114" s="16" t="s">
        <v>2968</v>
      </c>
      <c r="G5114" s="16" t="s">
        <v>2969</v>
      </c>
      <c r="H5114" s="17"/>
      <c r="I5114" s="102">
        <v>2</v>
      </c>
    </row>
    <row r="5115" spans="1:9" ht="20.399999999999999">
      <c r="A5115" s="16" t="s">
        <v>1963</v>
      </c>
      <c r="B5115" s="16" t="s">
        <v>8754</v>
      </c>
      <c r="C5115" s="16">
        <v>4062021</v>
      </c>
      <c r="D5115" s="19">
        <v>44365</v>
      </c>
      <c r="E5115" s="16" t="s">
        <v>8755</v>
      </c>
      <c r="F5115" s="16">
        <v>31309925</v>
      </c>
      <c r="G5115" s="16" t="s">
        <v>8756</v>
      </c>
      <c r="H5115" s="17">
        <v>440</v>
      </c>
      <c r="I5115" s="102">
        <v>2</v>
      </c>
    </row>
    <row r="5116" spans="1:9">
      <c r="A5116" s="16" t="s">
        <v>1963</v>
      </c>
      <c r="B5116" s="16" t="s">
        <v>8754</v>
      </c>
      <c r="C5116" s="16" t="s">
        <v>8757</v>
      </c>
      <c r="D5116" s="19">
        <v>44365</v>
      </c>
      <c r="E5116" s="16" t="s">
        <v>8758</v>
      </c>
      <c r="F5116" s="16">
        <v>34570900</v>
      </c>
      <c r="G5116" s="16" t="s">
        <v>8759</v>
      </c>
      <c r="H5116" s="17">
        <v>88</v>
      </c>
      <c r="I5116" s="102">
        <v>2</v>
      </c>
    </row>
    <row r="5117" spans="1:9">
      <c r="A5117" s="16" t="s">
        <v>1963</v>
      </c>
      <c r="B5117" s="16" t="s">
        <v>8754</v>
      </c>
      <c r="C5117" s="16">
        <v>2021007</v>
      </c>
      <c r="D5117" s="19">
        <v>44375</v>
      </c>
      <c r="E5117" s="16" t="s">
        <v>8760</v>
      </c>
      <c r="F5117" s="16">
        <v>41798341</v>
      </c>
      <c r="G5117" s="16" t="s">
        <v>8761</v>
      </c>
      <c r="H5117" s="17">
        <v>480</v>
      </c>
      <c r="I5117" s="102">
        <v>2</v>
      </c>
    </row>
    <row r="5118" spans="1:9" ht="20.399999999999999">
      <c r="A5118" s="16" t="s">
        <v>1963</v>
      </c>
      <c r="B5118" s="16" t="s">
        <v>8754</v>
      </c>
      <c r="C5118" s="16">
        <v>2108</v>
      </c>
      <c r="D5118" s="19">
        <v>44376</v>
      </c>
      <c r="E5118" s="16" t="s">
        <v>8762</v>
      </c>
      <c r="F5118" s="16">
        <v>36757519</v>
      </c>
      <c r="G5118" s="16" t="s">
        <v>8763</v>
      </c>
      <c r="H5118" s="17">
        <v>752</v>
      </c>
      <c r="I5118" s="102">
        <v>2</v>
      </c>
    </row>
    <row r="5119" spans="1:9">
      <c r="A5119" s="16" t="s">
        <v>1963</v>
      </c>
      <c r="B5119" s="16"/>
      <c r="C5119" s="16"/>
      <c r="D5119" s="19"/>
      <c r="E5119" s="16"/>
      <c r="F5119" s="16" t="s">
        <v>3300</v>
      </c>
      <c r="G5119" s="16" t="s">
        <v>3301</v>
      </c>
      <c r="H5119" s="17"/>
      <c r="I5119" s="102">
        <v>2</v>
      </c>
    </row>
    <row r="5120" spans="1:9">
      <c r="A5120" s="16" t="s">
        <v>1963</v>
      </c>
      <c r="B5120" s="16" t="s">
        <v>8764</v>
      </c>
      <c r="C5120" s="16">
        <v>20210004</v>
      </c>
      <c r="D5120" s="19">
        <v>44461</v>
      </c>
      <c r="E5120" s="16" t="s">
        <v>8765</v>
      </c>
      <c r="F5120" s="16">
        <v>44731876</v>
      </c>
      <c r="G5120" s="16" t="s">
        <v>8766</v>
      </c>
      <c r="H5120" s="17">
        <v>250</v>
      </c>
      <c r="I5120" s="102">
        <v>2</v>
      </c>
    </row>
    <row r="5121" spans="1:9">
      <c r="A5121" s="16" t="s">
        <v>1963</v>
      </c>
      <c r="B5121" s="16" t="s">
        <v>8764</v>
      </c>
      <c r="C5121" s="16" t="s">
        <v>8767</v>
      </c>
      <c r="D5121" s="19">
        <v>44446</v>
      </c>
      <c r="E5121" s="16" t="s">
        <v>8768</v>
      </c>
      <c r="F5121" s="16">
        <v>30848521</v>
      </c>
      <c r="G5121" s="16" t="s">
        <v>3301</v>
      </c>
      <c r="H5121" s="17">
        <v>300</v>
      </c>
      <c r="I5121" s="102">
        <v>2</v>
      </c>
    </row>
    <row r="5122" spans="1:9">
      <c r="A5122" s="16" t="s">
        <v>1963</v>
      </c>
      <c r="B5122" s="16"/>
      <c r="C5122" s="16"/>
      <c r="D5122" s="19"/>
      <c r="E5122" s="16"/>
      <c r="F5122" s="16" t="s">
        <v>3257</v>
      </c>
      <c r="G5122" s="16" t="s">
        <v>3258</v>
      </c>
      <c r="H5122" s="17"/>
      <c r="I5122" s="102">
        <v>2</v>
      </c>
    </row>
    <row r="5123" spans="1:9">
      <c r="A5123" s="16" t="s">
        <v>1963</v>
      </c>
      <c r="B5123" s="16" t="s">
        <v>8769</v>
      </c>
      <c r="C5123" s="16">
        <v>20210413</v>
      </c>
      <c r="D5123" s="19">
        <v>44299</v>
      </c>
      <c r="E5123" s="16" t="s">
        <v>8732</v>
      </c>
      <c r="F5123" s="16">
        <v>36416738</v>
      </c>
      <c r="G5123" s="16" t="s">
        <v>3265</v>
      </c>
      <c r="H5123" s="17">
        <v>134.28</v>
      </c>
      <c r="I5123" s="102">
        <v>2</v>
      </c>
    </row>
    <row r="5124" spans="1:9" ht="20.399999999999999">
      <c r="A5124" s="16" t="s">
        <v>1963</v>
      </c>
      <c r="B5124" s="16" t="s">
        <v>8769</v>
      </c>
      <c r="C5124" s="16">
        <v>3092021</v>
      </c>
      <c r="D5124" s="19">
        <v>44448</v>
      </c>
      <c r="E5124" s="16" t="s">
        <v>8733</v>
      </c>
      <c r="F5124" s="16">
        <v>50996801</v>
      </c>
      <c r="G5124" s="16" t="s">
        <v>8734</v>
      </c>
      <c r="H5124" s="17">
        <v>132</v>
      </c>
      <c r="I5124" s="102">
        <v>2</v>
      </c>
    </row>
    <row r="5125" spans="1:9">
      <c r="A5125" s="16" t="s">
        <v>1963</v>
      </c>
      <c r="B5125" s="16" t="s">
        <v>8769</v>
      </c>
      <c r="C5125" s="16">
        <v>21090006</v>
      </c>
      <c r="D5125" s="19">
        <v>44449</v>
      </c>
      <c r="E5125" s="16" t="s">
        <v>8735</v>
      </c>
      <c r="F5125" s="16">
        <v>51156989</v>
      </c>
      <c r="G5125" s="16" t="s">
        <v>8736</v>
      </c>
      <c r="H5125" s="17">
        <v>100</v>
      </c>
      <c r="I5125" s="102">
        <v>2</v>
      </c>
    </row>
    <row r="5126" spans="1:9">
      <c r="A5126" s="16" t="s">
        <v>1963</v>
      </c>
      <c r="B5126" s="16" t="s">
        <v>8769</v>
      </c>
      <c r="C5126" s="16">
        <v>62021</v>
      </c>
      <c r="D5126" s="19">
        <v>44449</v>
      </c>
      <c r="E5126" s="16" t="s">
        <v>8737</v>
      </c>
      <c r="F5126" s="16">
        <v>52503585</v>
      </c>
      <c r="G5126" s="16" t="s">
        <v>8738</v>
      </c>
      <c r="H5126" s="17">
        <v>100</v>
      </c>
      <c r="I5126" s="102">
        <v>2</v>
      </c>
    </row>
    <row r="5127" spans="1:9">
      <c r="A5127" s="16" t="s">
        <v>1963</v>
      </c>
      <c r="B5127" s="16" t="s">
        <v>8769</v>
      </c>
      <c r="C5127" s="16">
        <v>15092021</v>
      </c>
      <c r="D5127" s="19">
        <v>44449</v>
      </c>
      <c r="E5127" s="16" t="s">
        <v>8739</v>
      </c>
      <c r="F5127" s="16">
        <v>50855417</v>
      </c>
      <c r="G5127" s="16" t="s">
        <v>8740</v>
      </c>
      <c r="H5127" s="17">
        <v>83.72</v>
      </c>
      <c r="I5127" s="102">
        <v>2</v>
      </c>
    </row>
    <row r="5128" spans="1:9">
      <c r="A5128" s="16" t="s">
        <v>1963</v>
      </c>
      <c r="B5128" s="16"/>
      <c r="C5128" s="16"/>
      <c r="D5128" s="19"/>
      <c r="E5128" s="16"/>
      <c r="F5128" s="16">
        <v>35591099</v>
      </c>
      <c r="G5128" s="16" t="s">
        <v>2519</v>
      </c>
      <c r="H5128" s="17"/>
      <c r="I5128" s="102">
        <v>2</v>
      </c>
    </row>
    <row r="5129" spans="1:9">
      <c r="A5129" s="16" t="s">
        <v>1963</v>
      </c>
      <c r="B5129" s="16" t="s">
        <v>8770</v>
      </c>
      <c r="C5129" s="16" t="s">
        <v>8771</v>
      </c>
      <c r="D5129" s="19">
        <v>44445</v>
      </c>
      <c r="E5129" s="16" t="s">
        <v>8772</v>
      </c>
      <c r="F5129" s="16">
        <v>44000189</v>
      </c>
      <c r="G5129" s="16" t="s">
        <v>8773</v>
      </c>
      <c r="H5129" s="17">
        <v>450</v>
      </c>
      <c r="I5129" s="102">
        <v>2</v>
      </c>
    </row>
    <row r="5130" spans="1:9">
      <c r="A5130" s="16" t="s">
        <v>1963</v>
      </c>
      <c r="B5130" s="16" t="s">
        <v>8770</v>
      </c>
      <c r="C5130" s="16">
        <v>2021004</v>
      </c>
      <c r="D5130" s="19"/>
      <c r="E5130" s="16" t="s">
        <v>8774</v>
      </c>
      <c r="F5130" s="16">
        <v>35591099</v>
      </c>
      <c r="G5130" s="16" t="s">
        <v>2519</v>
      </c>
      <c r="H5130" s="17">
        <v>600</v>
      </c>
      <c r="I5130" s="102">
        <v>2</v>
      </c>
    </row>
    <row r="5131" spans="1:9">
      <c r="A5131" s="16" t="s">
        <v>1963</v>
      </c>
      <c r="B5131" s="16"/>
      <c r="C5131" s="16"/>
      <c r="D5131" s="19"/>
      <c r="E5131" s="16"/>
      <c r="F5131" s="16" t="s">
        <v>3025</v>
      </c>
      <c r="G5131" s="16" t="s">
        <v>3065</v>
      </c>
      <c r="H5131" s="17"/>
      <c r="I5131" s="102">
        <v>2</v>
      </c>
    </row>
    <row r="5132" spans="1:9">
      <c r="A5132" s="16" t="s">
        <v>1963</v>
      </c>
      <c r="B5132" s="16" t="s">
        <v>8775</v>
      </c>
      <c r="C5132" s="16">
        <v>210100002</v>
      </c>
      <c r="D5132" s="19">
        <v>44449</v>
      </c>
      <c r="E5132" s="16" t="s">
        <v>8746</v>
      </c>
      <c r="F5132" s="16">
        <v>35896205</v>
      </c>
      <c r="G5132" s="16" t="s">
        <v>8776</v>
      </c>
      <c r="H5132" s="17">
        <v>390</v>
      </c>
      <c r="I5132" s="102">
        <v>2</v>
      </c>
    </row>
    <row r="5133" spans="1:9">
      <c r="A5133" s="16" t="s">
        <v>1963</v>
      </c>
      <c r="B5133" s="16" t="s">
        <v>8775</v>
      </c>
      <c r="C5133" s="16">
        <v>21027</v>
      </c>
      <c r="D5133" s="19"/>
      <c r="E5133" s="16" t="s">
        <v>8690</v>
      </c>
      <c r="F5133" s="16">
        <v>14222566</v>
      </c>
      <c r="G5133" s="16" t="s">
        <v>3065</v>
      </c>
      <c r="H5133" s="17">
        <v>660</v>
      </c>
      <c r="I5133" s="102">
        <v>2</v>
      </c>
    </row>
    <row r="5134" spans="1:9">
      <c r="A5134" s="16" t="s">
        <v>1963</v>
      </c>
      <c r="B5134" s="16"/>
      <c r="C5134" s="16"/>
      <c r="D5134" s="19"/>
      <c r="E5134" s="16"/>
      <c r="F5134" s="16">
        <v>17149461</v>
      </c>
      <c r="G5134" s="16" t="s">
        <v>3357</v>
      </c>
      <c r="H5134" s="17"/>
      <c r="I5134" s="102">
        <v>2</v>
      </c>
    </row>
    <row r="5135" spans="1:9">
      <c r="A5135" s="16" t="s">
        <v>1963</v>
      </c>
      <c r="B5135" s="16" t="s">
        <v>8777</v>
      </c>
      <c r="C5135" s="16">
        <v>12021</v>
      </c>
      <c r="D5135" s="19">
        <v>44445</v>
      </c>
      <c r="E5135" s="16" t="s">
        <v>8778</v>
      </c>
      <c r="F5135" s="16">
        <v>46991409</v>
      </c>
      <c r="G5135" s="16" t="s">
        <v>8779</v>
      </c>
      <c r="H5135" s="17">
        <v>270.60000000000002</v>
      </c>
      <c r="I5135" s="102">
        <v>2</v>
      </c>
    </row>
    <row r="5136" spans="1:9">
      <c r="A5136" s="16" t="s">
        <v>1963</v>
      </c>
      <c r="B5136" s="16" t="s">
        <v>8777</v>
      </c>
      <c r="C5136" s="16">
        <v>202100010</v>
      </c>
      <c r="D5136" s="19">
        <v>44441</v>
      </c>
      <c r="E5136" s="16" t="s">
        <v>8588</v>
      </c>
      <c r="F5136" s="16">
        <v>17149461</v>
      </c>
      <c r="G5136" s="16" t="s">
        <v>3357</v>
      </c>
      <c r="H5136" s="17">
        <v>279.39999999999998</v>
      </c>
      <c r="I5136" s="102">
        <v>2</v>
      </c>
    </row>
    <row r="5137" spans="1:9">
      <c r="A5137" s="16" t="s">
        <v>1963</v>
      </c>
      <c r="B5137" s="16"/>
      <c r="C5137" s="16"/>
      <c r="D5137" s="19"/>
      <c r="E5137" s="16"/>
      <c r="F5137" s="16">
        <v>31309925</v>
      </c>
      <c r="G5137" s="16" t="s">
        <v>8756</v>
      </c>
      <c r="H5137" s="17"/>
      <c r="I5137" s="102">
        <v>2</v>
      </c>
    </row>
    <row r="5138" spans="1:9">
      <c r="A5138" s="16" t="s">
        <v>1963</v>
      </c>
      <c r="B5138" s="16" t="s">
        <v>8780</v>
      </c>
      <c r="C5138" s="16">
        <v>7092021</v>
      </c>
      <c r="D5138" s="19"/>
      <c r="E5138" s="16" t="s">
        <v>8781</v>
      </c>
      <c r="F5138" s="16">
        <v>31309925</v>
      </c>
      <c r="G5138" s="16" t="s">
        <v>8756</v>
      </c>
      <c r="H5138" s="17">
        <v>550</v>
      </c>
      <c r="I5138" s="102">
        <v>2</v>
      </c>
    </row>
    <row r="5139" spans="1:9">
      <c r="A5139" s="16" t="s">
        <v>1963</v>
      </c>
      <c r="B5139" s="16"/>
      <c r="C5139" s="16"/>
      <c r="D5139" s="19"/>
      <c r="E5139" s="16"/>
      <c r="F5139" s="16">
        <v>892386</v>
      </c>
      <c r="G5139" s="16" t="s">
        <v>2317</v>
      </c>
      <c r="H5139" s="17"/>
      <c r="I5139" s="102">
        <v>2</v>
      </c>
    </row>
    <row r="5140" spans="1:9">
      <c r="A5140" s="16" t="s">
        <v>1963</v>
      </c>
      <c r="B5140" s="16"/>
      <c r="C5140" s="16"/>
      <c r="D5140" s="19"/>
      <c r="E5140" s="16"/>
      <c r="F5140" s="16"/>
      <c r="G5140" s="16" t="s">
        <v>8799</v>
      </c>
      <c r="H5140" s="17"/>
      <c r="I5140" s="102">
        <v>2</v>
      </c>
    </row>
    <row r="5141" spans="1:9">
      <c r="A5141" s="16" t="s">
        <v>1963</v>
      </c>
      <c r="B5141" s="16" t="s">
        <v>8801</v>
      </c>
      <c r="C5141" s="16" t="s">
        <v>8800</v>
      </c>
      <c r="D5141" s="19">
        <v>44483</v>
      </c>
      <c r="E5141" s="16" t="s">
        <v>8802</v>
      </c>
      <c r="F5141" s="16" t="s">
        <v>3334</v>
      </c>
      <c r="G5141" s="16" t="s">
        <v>8799</v>
      </c>
      <c r="H5141" s="17">
        <v>680</v>
      </c>
      <c r="I5141" s="102">
        <v>2</v>
      </c>
    </row>
    <row r="5142" spans="1:9">
      <c r="A5142" s="16" t="s">
        <v>1963</v>
      </c>
      <c r="B5142" s="16" t="s">
        <v>8782</v>
      </c>
      <c r="C5142" s="16">
        <v>1092021</v>
      </c>
      <c r="D5142" s="19">
        <v>44468</v>
      </c>
      <c r="E5142" s="16" t="s">
        <v>8742</v>
      </c>
      <c r="F5142" s="16">
        <v>36255157</v>
      </c>
      <c r="G5142" s="16" t="s">
        <v>8512</v>
      </c>
      <c r="H5142" s="17">
        <v>240</v>
      </c>
      <c r="I5142" s="102">
        <v>2</v>
      </c>
    </row>
    <row r="5143" spans="1:9">
      <c r="A5143" s="16" t="s">
        <v>1963</v>
      </c>
      <c r="B5143" s="16" t="s">
        <v>8782</v>
      </c>
      <c r="C5143" s="16">
        <v>210009</v>
      </c>
      <c r="D5143" s="19">
        <v>44469</v>
      </c>
      <c r="E5143" s="16" t="s">
        <v>6919</v>
      </c>
      <c r="F5143" s="16">
        <v>892386</v>
      </c>
      <c r="G5143" s="16" t="s">
        <v>2317</v>
      </c>
      <c r="H5143" s="17">
        <v>400</v>
      </c>
      <c r="I5143" s="102">
        <v>2</v>
      </c>
    </row>
    <row r="5144" spans="1:9">
      <c r="A5144" s="16" t="s">
        <v>1963</v>
      </c>
      <c r="B5144" s="16" t="s">
        <v>8782</v>
      </c>
      <c r="C5144" s="16">
        <v>220008</v>
      </c>
      <c r="D5144" s="19">
        <v>44474</v>
      </c>
      <c r="E5144" s="16" t="s">
        <v>8568</v>
      </c>
      <c r="F5144" s="16">
        <v>46968563</v>
      </c>
      <c r="G5144" s="16" t="s">
        <v>1992</v>
      </c>
      <c r="H5144" s="17">
        <v>80</v>
      </c>
      <c r="I5144" s="102">
        <v>2</v>
      </c>
    </row>
    <row r="5145" spans="1:9">
      <c r="A5145" s="16" t="s">
        <v>1963</v>
      </c>
      <c r="B5145" s="16"/>
      <c r="C5145" s="16"/>
      <c r="D5145" s="19"/>
      <c r="E5145" s="16"/>
      <c r="F5145" s="16" t="s">
        <v>3025</v>
      </c>
      <c r="G5145" s="16" t="s">
        <v>8743</v>
      </c>
      <c r="H5145" s="17"/>
      <c r="I5145" s="102">
        <v>2</v>
      </c>
    </row>
    <row r="5146" spans="1:9">
      <c r="A5146" s="16" t="s">
        <v>1963</v>
      </c>
      <c r="B5146" s="16" t="s">
        <v>8783</v>
      </c>
      <c r="C5146" s="16">
        <v>21032</v>
      </c>
      <c r="D5146" s="19"/>
      <c r="E5146" s="16" t="s">
        <v>8745</v>
      </c>
      <c r="F5146" s="16">
        <v>14222566</v>
      </c>
      <c r="G5146" s="16" t="s">
        <v>8743</v>
      </c>
      <c r="H5146" s="17">
        <v>180</v>
      </c>
      <c r="I5146" s="102">
        <v>2</v>
      </c>
    </row>
    <row r="5147" spans="1:9">
      <c r="A5147" s="16" t="s">
        <v>1963</v>
      </c>
      <c r="B5147" s="16" t="s">
        <v>8783</v>
      </c>
      <c r="C5147" s="16">
        <v>210100003</v>
      </c>
      <c r="D5147" s="19">
        <v>44470</v>
      </c>
      <c r="E5147" s="16" t="s">
        <v>8746</v>
      </c>
      <c r="F5147" s="16">
        <v>35896205</v>
      </c>
      <c r="G5147" s="16" t="s">
        <v>8747</v>
      </c>
      <c r="H5147" s="17">
        <v>330</v>
      </c>
      <c r="I5147" s="102">
        <v>2</v>
      </c>
    </row>
    <row r="5148" spans="1:9">
      <c r="A5148" s="16" t="s">
        <v>1963</v>
      </c>
      <c r="B5148" s="16" t="s">
        <v>8783</v>
      </c>
      <c r="C5148" s="16">
        <v>1001242319</v>
      </c>
      <c r="D5148" s="19">
        <v>44474</v>
      </c>
      <c r="E5148" s="16" t="s">
        <v>8748</v>
      </c>
      <c r="F5148" s="16">
        <v>30807484</v>
      </c>
      <c r="G5148" s="16" t="s">
        <v>8749</v>
      </c>
      <c r="H5148" s="17">
        <v>1.49</v>
      </c>
      <c r="I5148" s="102">
        <v>2</v>
      </c>
    </row>
    <row r="5149" spans="1:9">
      <c r="A5149" s="16" t="s">
        <v>1963</v>
      </c>
      <c r="B5149" s="16" t="s">
        <v>8783</v>
      </c>
      <c r="C5149" s="16">
        <v>1001242319</v>
      </c>
      <c r="D5149" s="19">
        <v>44474</v>
      </c>
      <c r="E5149" s="16" t="s">
        <v>8750</v>
      </c>
      <c r="F5149" s="16">
        <v>30807484</v>
      </c>
      <c r="G5149" s="16" t="s">
        <v>8749</v>
      </c>
      <c r="H5149" s="17">
        <v>49.57</v>
      </c>
      <c r="I5149" s="102">
        <v>2</v>
      </c>
    </row>
    <row r="5150" spans="1:9" ht="20.399999999999999">
      <c r="A5150" s="16" t="s">
        <v>1963</v>
      </c>
      <c r="B5150" s="16" t="s">
        <v>8783</v>
      </c>
      <c r="C5150" s="16">
        <v>1422256600</v>
      </c>
      <c r="D5150" s="19">
        <v>44474</v>
      </c>
      <c r="E5150" s="16" t="s">
        <v>8751</v>
      </c>
      <c r="F5150" s="16">
        <v>35937874</v>
      </c>
      <c r="G5150" s="16" t="s">
        <v>8752</v>
      </c>
      <c r="H5150" s="17">
        <v>20.07</v>
      </c>
      <c r="I5150" s="102">
        <v>2</v>
      </c>
    </row>
    <row r="5151" spans="1:9">
      <c r="A5151" s="16" t="s">
        <v>1963</v>
      </c>
      <c r="B5151" s="16" t="s">
        <v>8783</v>
      </c>
      <c r="C5151" s="16" t="s">
        <v>8784</v>
      </c>
      <c r="D5151" s="19">
        <v>44469</v>
      </c>
      <c r="E5151" s="16" t="s">
        <v>8785</v>
      </c>
      <c r="F5151" s="16">
        <v>1</v>
      </c>
      <c r="G5151" s="16" t="s">
        <v>2806</v>
      </c>
      <c r="H5151" s="17">
        <v>116.22</v>
      </c>
      <c r="I5151" s="102">
        <v>2</v>
      </c>
    </row>
    <row r="5152" spans="1:9">
      <c r="A5152" s="16" t="s">
        <v>1963</v>
      </c>
      <c r="B5152" s="16" t="s">
        <v>8783</v>
      </c>
      <c r="C5152" s="16" t="s">
        <v>8784</v>
      </c>
      <c r="D5152" s="19">
        <v>44469</v>
      </c>
      <c r="E5152" s="16" t="s">
        <v>8786</v>
      </c>
      <c r="F5152" s="16">
        <v>2</v>
      </c>
      <c r="G5152" s="16" t="s">
        <v>8753</v>
      </c>
      <c r="H5152" s="17">
        <v>100.67</v>
      </c>
      <c r="I5152" s="102">
        <v>2</v>
      </c>
    </row>
    <row r="5153" spans="1:9">
      <c r="A5153" s="16" t="s">
        <v>1963</v>
      </c>
      <c r="B5153" s="16" t="s">
        <v>8783</v>
      </c>
      <c r="C5153" s="16">
        <v>1100092021</v>
      </c>
      <c r="D5153" s="19">
        <v>44474</v>
      </c>
      <c r="E5153" s="16" t="s">
        <v>8787</v>
      </c>
      <c r="F5153" s="16">
        <v>93000000</v>
      </c>
      <c r="G5153" s="16" t="s">
        <v>8788</v>
      </c>
      <c r="H5153" s="17">
        <v>27.26</v>
      </c>
      <c r="I5153" s="102">
        <v>2</v>
      </c>
    </row>
    <row r="5154" spans="1:9">
      <c r="A5154" s="16" t="s">
        <v>1963</v>
      </c>
      <c r="B5154" s="16" t="s">
        <v>8783</v>
      </c>
      <c r="C5154" s="16">
        <v>1100092021</v>
      </c>
      <c r="D5154" s="19">
        <v>44474</v>
      </c>
      <c r="E5154" s="16" t="s">
        <v>8789</v>
      </c>
      <c r="F5154" s="16">
        <v>93000000</v>
      </c>
      <c r="G5154" s="16" t="s">
        <v>8788</v>
      </c>
      <c r="H5154" s="17">
        <v>14.72</v>
      </c>
      <c r="I5154" s="102">
        <v>2</v>
      </c>
    </row>
    <row r="5155" spans="1:9" ht="20.399999999999999">
      <c r="A5155" s="16" t="s">
        <v>1963</v>
      </c>
      <c r="B5155" s="16"/>
      <c r="C5155" s="16"/>
      <c r="D5155" s="19"/>
      <c r="E5155" s="16"/>
      <c r="F5155" s="16">
        <v>51286971</v>
      </c>
      <c r="G5155" s="16" t="s">
        <v>2390</v>
      </c>
      <c r="H5155" s="17"/>
      <c r="I5155" s="102">
        <v>2</v>
      </c>
    </row>
    <row r="5156" spans="1:9" ht="20.399999999999999">
      <c r="A5156" s="16" t="s">
        <v>1963</v>
      </c>
      <c r="B5156" s="16" t="s">
        <v>8790</v>
      </c>
      <c r="C5156" s="16">
        <v>21012</v>
      </c>
      <c r="D5156" s="19"/>
      <c r="E5156" s="16" t="s">
        <v>8791</v>
      </c>
      <c r="F5156" s="16">
        <v>51286971</v>
      </c>
      <c r="G5156" s="16" t="s">
        <v>2390</v>
      </c>
      <c r="H5156" s="17">
        <v>384</v>
      </c>
      <c r="I5156" s="102">
        <v>2</v>
      </c>
    </row>
    <row r="5157" spans="1:9">
      <c r="A5157" s="16" t="s">
        <v>1963</v>
      </c>
      <c r="B5157" s="16" t="s">
        <v>8790</v>
      </c>
      <c r="C5157" s="16">
        <v>5093</v>
      </c>
      <c r="D5157" s="19">
        <v>44463</v>
      </c>
      <c r="E5157" s="16" t="s">
        <v>8792</v>
      </c>
      <c r="F5157" s="16">
        <v>31321828</v>
      </c>
      <c r="G5157" s="16" t="s">
        <v>8793</v>
      </c>
      <c r="H5157" s="17">
        <v>16</v>
      </c>
      <c r="I5157" s="102">
        <v>2</v>
      </c>
    </row>
    <row r="5158" spans="1:9">
      <c r="A5158" s="16" t="s">
        <v>1963</v>
      </c>
      <c r="B5158" s="16"/>
      <c r="C5158" s="16"/>
      <c r="D5158" s="19"/>
      <c r="E5158" s="16"/>
      <c r="F5158" s="16"/>
      <c r="G5158" s="16" t="s">
        <v>8756</v>
      </c>
      <c r="H5158" s="17"/>
      <c r="I5158" s="102">
        <v>2</v>
      </c>
    </row>
    <row r="5159" spans="1:9">
      <c r="A5159" s="16" t="s">
        <v>1963</v>
      </c>
      <c r="B5159" s="16" t="s">
        <v>8803</v>
      </c>
      <c r="C5159" s="16">
        <v>9092021</v>
      </c>
      <c r="D5159" s="19">
        <v>44497</v>
      </c>
      <c r="E5159" s="16" t="s">
        <v>6919</v>
      </c>
      <c r="F5159" s="16">
        <v>31309925</v>
      </c>
      <c r="G5159" s="16" t="s">
        <v>8756</v>
      </c>
      <c r="H5159" s="17">
        <v>280</v>
      </c>
      <c r="I5159" s="102">
        <v>2</v>
      </c>
    </row>
    <row r="5160" spans="1:9" ht="20.399999999999999">
      <c r="A5160" s="16" t="s">
        <v>1963</v>
      </c>
      <c r="B5160" s="16" t="s">
        <v>8122</v>
      </c>
      <c r="C5160" s="16">
        <v>202021</v>
      </c>
      <c r="D5160" s="19">
        <v>44386</v>
      </c>
      <c r="E5160" s="16" t="s">
        <v>13618</v>
      </c>
      <c r="F5160" s="16" t="s">
        <v>8123</v>
      </c>
      <c r="G5160" s="16" t="s">
        <v>8124</v>
      </c>
      <c r="H5160" s="17">
        <v>192</v>
      </c>
      <c r="I5160" s="102">
        <v>2</v>
      </c>
    </row>
    <row r="5161" spans="1:9" ht="30.6">
      <c r="A5161" s="16" t="s">
        <v>1963</v>
      </c>
      <c r="B5161" s="16" t="s">
        <v>8122</v>
      </c>
      <c r="C5161" s="16">
        <v>202021</v>
      </c>
      <c r="D5161" s="19">
        <v>44386</v>
      </c>
      <c r="E5161" s="16" t="s">
        <v>13619</v>
      </c>
      <c r="F5161" s="16" t="s">
        <v>8123</v>
      </c>
      <c r="G5161" s="16" t="s">
        <v>8124</v>
      </c>
      <c r="H5161" s="17">
        <v>12</v>
      </c>
      <c r="I5161" s="102">
        <v>2</v>
      </c>
    </row>
    <row r="5162" spans="1:9">
      <c r="A5162" s="16" t="s">
        <v>1963</v>
      </c>
      <c r="B5162" s="16" t="s">
        <v>8122</v>
      </c>
      <c r="C5162" s="16">
        <v>202021</v>
      </c>
      <c r="D5162" s="19">
        <v>44386</v>
      </c>
      <c r="E5162" s="16" t="s">
        <v>13620</v>
      </c>
      <c r="F5162" s="16" t="s">
        <v>8123</v>
      </c>
      <c r="G5162" s="16" t="s">
        <v>8124</v>
      </c>
      <c r="H5162" s="17">
        <v>12</v>
      </c>
      <c r="I5162" s="102">
        <v>2</v>
      </c>
    </row>
    <row r="5163" spans="1:9" ht="20.399999999999999">
      <c r="A5163" s="16" t="s">
        <v>1963</v>
      </c>
      <c r="B5163" s="16" t="s">
        <v>8183</v>
      </c>
      <c r="C5163" s="16">
        <v>402021</v>
      </c>
      <c r="D5163" s="19">
        <v>44482</v>
      </c>
      <c r="E5163" s="16" t="s">
        <v>13621</v>
      </c>
      <c r="F5163" s="16" t="s">
        <v>8123</v>
      </c>
      <c r="G5163" s="16" t="s">
        <v>8124</v>
      </c>
      <c r="H5163" s="17">
        <v>12</v>
      </c>
      <c r="I5163" s="102">
        <v>2</v>
      </c>
    </row>
    <row r="5164" spans="1:9" ht="20.399999999999999">
      <c r="A5164" s="16" t="s">
        <v>1963</v>
      </c>
      <c r="B5164" s="16" t="s">
        <v>8183</v>
      </c>
      <c r="C5164" s="16">
        <v>402021</v>
      </c>
      <c r="D5164" s="19">
        <v>44482</v>
      </c>
      <c r="E5164" s="16" t="s">
        <v>13622</v>
      </c>
      <c r="F5164" s="16" t="s">
        <v>8123</v>
      </c>
      <c r="G5164" s="16" t="s">
        <v>8124</v>
      </c>
      <c r="H5164" s="17">
        <v>54</v>
      </c>
      <c r="I5164" s="102">
        <v>2</v>
      </c>
    </row>
    <row r="5165" spans="1:9">
      <c r="A5165" s="16" t="s">
        <v>1963</v>
      </c>
      <c r="B5165" s="16" t="s">
        <v>8183</v>
      </c>
      <c r="C5165" s="16">
        <v>402021</v>
      </c>
      <c r="D5165" s="19">
        <v>44482</v>
      </c>
      <c r="E5165" s="16" t="s">
        <v>13620</v>
      </c>
      <c r="F5165" s="16" t="s">
        <v>8123</v>
      </c>
      <c r="G5165" s="16" t="s">
        <v>8124</v>
      </c>
      <c r="H5165" s="17">
        <v>12</v>
      </c>
      <c r="I5165" s="102">
        <v>2</v>
      </c>
    </row>
    <row r="5166" spans="1:9" ht="20.399999999999999">
      <c r="A5166" s="16" t="s">
        <v>1963</v>
      </c>
      <c r="B5166" s="16" t="s">
        <v>13623</v>
      </c>
      <c r="C5166" s="16">
        <v>412021</v>
      </c>
      <c r="D5166" s="19">
        <v>44530</v>
      </c>
      <c r="E5166" s="16" t="s">
        <v>13624</v>
      </c>
      <c r="F5166" s="16" t="s">
        <v>8123</v>
      </c>
      <c r="G5166" s="16" t="s">
        <v>8124</v>
      </c>
      <c r="H5166" s="17">
        <v>42</v>
      </c>
      <c r="I5166" s="102">
        <v>2</v>
      </c>
    </row>
    <row r="5167" spans="1:9">
      <c r="A5167" s="16" t="s">
        <v>1963</v>
      </c>
      <c r="B5167" s="16" t="s">
        <v>13623</v>
      </c>
      <c r="C5167" s="16">
        <v>412021</v>
      </c>
      <c r="D5167" s="19">
        <v>44530</v>
      </c>
      <c r="E5167" s="16" t="s">
        <v>13620</v>
      </c>
      <c r="F5167" s="16" t="s">
        <v>8123</v>
      </c>
      <c r="G5167" s="16" t="s">
        <v>8124</v>
      </c>
      <c r="H5167" s="17">
        <v>12</v>
      </c>
      <c r="I5167" s="102">
        <v>2</v>
      </c>
    </row>
    <row r="5168" spans="1:9" ht="20.399999999999999">
      <c r="A5168" s="16" t="s">
        <v>1963</v>
      </c>
      <c r="B5168" s="16" t="s">
        <v>13625</v>
      </c>
      <c r="C5168" s="16">
        <v>2021400216</v>
      </c>
      <c r="D5168" s="19">
        <v>44491</v>
      </c>
      <c r="E5168" s="16" t="s">
        <v>13626</v>
      </c>
      <c r="F5168" s="16" t="s">
        <v>13627</v>
      </c>
      <c r="G5168" s="16" t="s">
        <v>13628</v>
      </c>
      <c r="H5168" s="17">
        <v>4595.3999999999996</v>
      </c>
      <c r="I5168" s="102">
        <v>2</v>
      </c>
    </row>
    <row r="5169" spans="1:9" ht="20.399999999999999">
      <c r="A5169" s="16" t="s">
        <v>1963</v>
      </c>
      <c r="B5169" s="16" t="s">
        <v>9229</v>
      </c>
      <c r="C5169" s="16">
        <v>2021003</v>
      </c>
      <c r="D5169" s="19">
        <v>44516</v>
      </c>
      <c r="E5169" s="16" t="s">
        <v>13629</v>
      </c>
      <c r="F5169" s="16" t="s">
        <v>8470</v>
      </c>
      <c r="G5169" s="16" t="s">
        <v>8471</v>
      </c>
      <c r="H5169" s="17">
        <v>100</v>
      </c>
      <c r="I5169" s="102">
        <v>2</v>
      </c>
    </row>
    <row r="5170" spans="1:9" ht="30.6">
      <c r="A5170" s="16" t="s">
        <v>1963</v>
      </c>
      <c r="B5170" s="16" t="s">
        <v>13630</v>
      </c>
      <c r="C5170" s="16">
        <v>20194</v>
      </c>
      <c r="D5170" s="19">
        <v>44495</v>
      </c>
      <c r="E5170" s="16" t="s">
        <v>13631</v>
      </c>
      <c r="F5170" s="16" t="s">
        <v>8178</v>
      </c>
      <c r="G5170" s="16" t="s">
        <v>8179</v>
      </c>
      <c r="H5170" s="17">
        <v>239.1</v>
      </c>
      <c r="I5170" s="102">
        <v>2</v>
      </c>
    </row>
    <row r="5171" spans="1:9" ht="20.399999999999999">
      <c r="A5171" s="16" t="s">
        <v>1963</v>
      </c>
      <c r="B5171" s="16" t="s">
        <v>13632</v>
      </c>
      <c r="C5171" s="16">
        <v>20210376</v>
      </c>
      <c r="D5171" s="19">
        <v>44502</v>
      </c>
      <c r="E5171" s="16" t="s">
        <v>13633</v>
      </c>
      <c r="F5171" s="16" t="s">
        <v>13634</v>
      </c>
      <c r="G5171" s="16" t="s">
        <v>13635</v>
      </c>
      <c r="H5171" s="17">
        <v>102</v>
      </c>
      <c r="I5171" s="102">
        <v>2</v>
      </c>
    </row>
    <row r="5172" spans="1:9" ht="20.399999999999999">
      <c r="A5172" s="16" t="s">
        <v>1963</v>
      </c>
      <c r="B5172" s="16" t="s">
        <v>13636</v>
      </c>
      <c r="C5172" s="16">
        <v>20210066</v>
      </c>
      <c r="D5172" s="19">
        <v>44525</v>
      </c>
      <c r="E5172" s="16" t="s">
        <v>13637</v>
      </c>
      <c r="F5172" s="16" t="s">
        <v>9002</v>
      </c>
      <c r="G5172" s="16" t="s">
        <v>9003</v>
      </c>
      <c r="H5172" s="17">
        <v>672</v>
      </c>
      <c r="I5172" s="102">
        <v>2</v>
      </c>
    </row>
    <row r="5173" spans="1:9" ht="20.399999999999999">
      <c r="A5173" s="16" t="s">
        <v>1963</v>
      </c>
      <c r="B5173" s="16" t="s">
        <v>13638</v>
      </c>
      <c r="C5173" s="16">
        <v>121112021</v>
      </c>
      <c r="D5173" s="19">
        <v>44532</v>
      </c>
      <c r="E5173" s="16" t="s">
        <v>13639</v>
      </c>
      <c r="F5173" s="16" t="s">
        <v>13640</v>
      </c>
      <c r="G5173" s="16" t="s">
        <v>13641</v>
      </c>
      <c r="H5173" s="17">
        <v>500</v>
      </c>
      <c r="I5173" s="102">
        <v>2</v>
      </c>
    </row>
    <row r="5174" spans="1:9" ht="20.399999999999999">
      <c r="A5174" s="16" t="s">
        <v>1963</v>
      </c>
      <c r="B5174" s="16" t="s">
        <v>13642</v>
      </c>
      <c r="C5174" s="16" t="s">
        <v>13642</v>
      </c>
      <c r="D5174" s="19">
        <v>44426</v>
      </c>
      <c r="E5174" s="16" t="s">
        <v>13643</v>
      </c>
      <c r="F5174" s="16" t="s">
        <v>8216</v>
      </c>
      <c r="G5174" s="16" t="s">
        <v>8217</v>
      </c>
      <c r="H5174" s="17">
        <v>34.799999999999997</v>
      </c>
      <c r="I5174" s="102">
        <v>2</v>
      </c>
    </row>
    <row r="5175" spans="1:9" ht="20.399999999999999">
      <c r="A5175" s="16" t="s">
        <v>1963</v>
      </c>
      <c r="B5175" s="16" t="s">
        <v>13644</v>
      </c>
      <c r="C5175" s="16" t="s">
        <v>13644</v>
      </c>
      <c r="D5175" s="19">
        <v>44426</v>
      </c>
      <c r="E5175" s="16" t="s">
        <v>13643</v>
      </c>
      <c r="F5175" s="16" t="s">
        <v>8216</v>
      </c>
      <c r="G5175" s="16" t="s">
        <v>8217</v>
      </c>
      <c r="H5175" s="17">
        <v>34.799999999999997</v>
      </c>
      <c r="I5175" s="102">
        <v>2</v>
      </c>
    </row>
    <row r="5176" spans="1:9" ht="20.399999999999999">
      <c r="A5176" s="16" t="s">
        <v>1963</v>
      </c>
      <c r="B5176" s="16" t="s">
        <v>13645</v>
      </c>
      <c r="C5176" s="16" t="s">
        <v>13645</v>
      </c>
      <c r="D5176" s="19">
        <v>44426</v>
      </c>
      <c r="E5176" s="16" t="s">
        <v>13646</v>
      </c>
      <c r="F5176" s="16" t="s">
        <v>8216</v>
      </c>
      <c r="G5176" s="16" t="s">
        <v>8217</v>
      </c>
      <c r="H5176" s="17">
        <v>11.6</v>
      </c>
      <c r="I5176" s="102">
        <v>2</v>
      </c>
    </row>
    <row r="5177" spans="1:9" ht="20.399999999999999">
      <c r="A5177" s="16" t="s">
        <v>1963</v>
      </c>
      <c r="B5177" s="16" t="s">
        <v>13647</v>
      </c>
      <c r="C5177" s="16" t="s">
        <v>13647</v>
      </c>
      <c r="D5177" s="19">
        <v>44434</v>
      </c>
      <c r="E5177" s="16" t="s">
        <v>13648</v>
      </c>
      <c r="F5177" s="16" t="s">
        <v>8216</v>
      </c>
      <c r="G5177" s="16" t="s">
        <v>8217</v>
      </c>
      <c r="H5177" s="17">
        <v>7.6</v>
      </c>
      <c r="I5177" s="102">
        <v>2</v>
      </c>
    </row>
    <row r="5178" spans="1:9" ht="20.399999999999999">
      <c r="A5178" s="16" t="s">
        <v>1963</v>
      </c>
      <c r="B5178" s="16" t="s">
        <v>13649</v>
      </c>
      <c r="C5178" s="16" t="s">
        <v>13649</v>
      </c>
      <c r="D5178" s="19">
        <v>44434</v>
      </c>
      <c r="E5178" s="16" t="s">
        <v>13646</v>
      </c>
      <c r="F5178" s="16" t="s">
        <v>8216</v>
      </c>
      <c r="G5178" s="16" t="s">
        <v>8217</v>
      </c>
      <c r="H5178" s="17">
        <v>34.799999999999997</v>
      </c>
      <c r="I5178" s="102">
        <v>2</v>
      </c>
    </row>
    <row r="5179" spans="1:9" ht="20.399999999999999">
      <c r="A5179" s="16" t="s">
        <v>1963</v>
      </c>
      <c r="B5179" s="16" t="s">
        <v>13650</v>
      </c>
      <c r="C5179" s="16" t="s">
        <v>13650</v>
      </c>
      <c r="D5179" s="19">
        <v>44434</v>
      </c>
      <c r="E5179" s="16" t="s">
        <v>13643</v>
      </c>
      <c r="F5179" s="16" t="s">
        <v>8216</v>
      </c>
      <c r="G5179" s="16" t="s">
        <v>8217</v>
      </c>
      <c r="H5179" s="17">
        <v>11.6</v>
      </c>
      <c r="I5179" s="102">
        <v>2</v>
      </c>
    </row>
    <row r="5180" spans="1:9" ht="20.399999999999999">
      <c r="A5180" s="16" t="s">
        <v>1963</v>
      </c>
      <c r="B5180" s="16" t="s">
        <v>13651</v>
      </c>
      <c r="C5180" s="16" t="s">
        <v>13651</v>
      </c>
      <c r="D5180" s="19">
        <v>44453</v>
      </c>
      <c r="E5180" s="16" t="s">
        <v>13652</v>
      </c>
      <c r="F5180" s="16" t="s">
        <v>8216</v>
      </c>
      <c r="G5180" s="16" t="s">
        <v>8217</v>
      </c>
      <c r="H5180" s="17">
        <v>11.6</v>
      </c>
      <c r="I5180" s="102">
        <v>2</v>
      </c>
    </row>
    <row r="5181" spans="1:9" ht="20.399999999999999">
      <c r="A5181" s="16" t="s">
        <v>1963</v>
      </c>
      <c r="B5181" s="16" t="s">
        <v>13653</v>
      </c>
      <c r="C5181" s="16" t="s">
        <v>13653</v>
      </c>
      <c r="D5181" s="19">
        <v>44453</v>
      </c>
      <c r="E5181" s="16" t="s">
        <v>13643</v>
      </c>
      <c r="F5181" s="16" t="s">
        <v>8216</v>
      </c>
      <c r="G5181" s="16" t="s">
        <v>8217</v>
      </c>
      <c r="H5181" s="17">
        <v>5.8</v>
      </c>
      <c r="I5181" s="102">
        <v>2</v>
      </c>
    </row>
    <row r="5182" spans="1:9" ht="20.399999999999999">
      <c r="A5182" s="16" t="s">
        <v>1963</v>
      </c>
      <c r="B5182" s="16" t="s">
        <v>13654</v>
      </c>
      <c r="C5182" s="16" t="s">
        <v>13654</v>
      </c>
      <c r="D5182" s="19">
        <v>44453</v>
      </c>
      <c r="E5182" s="16" t="s">
        <v>13655</v>
      </c>
      <c r="F5182" s="16" t="s">
        <v>8216</v>
      </c>
      <c r="G5182" s="16" t="s">
        <v>8217</v>
      </c>
      <c r="H5182" s="17">
        <v>11.6</v>
      </c>
      <c r="I5182" s="102">
        <v>2</v>
      </c>
    </row>
    <row r="5183" spans="1:9" ht="30.6">
      <c r="A5183" s="16" t="s">
        <v>1963</v>
      </c>
      <c r="B5183" s="16" t="s">
        <v>13656</v>
      </c>
      <c r="C5183" s="16" t="s">
        <v>13656</v>
      </c>
      <c r="D5183" s="19">
        <v>44453</v>
      </c>
      <c r="E5183" s="16" t="s">
        <v>13657</v>
      </c>
      <c r="F5183" s="16" t="s">
        <v>8216</v>
      </c>
      <c r="G5183" s="16" t="s">
        <v>8217</v>
      </c>
      <c r="H5183" s="17">
        <v>188.2</v>
      </c>
      <c r="I5183" s="102">
        <v>2</v>
      </c>
    </row>
    <row r="5184" spans="1:9" ht="20.399999999999999">
      <c r="A5184" s="16" t="s">
        <v>1963</v>
      </c>
      <c r="B5184" s="16" t="s">
        <v>13658</v>
      </c>
      <c r="C5184" s="16" t="s">
        <v>13658</v>
      </c>
      <c r="D5184" s="19">
        <v>44453</v>
      </c>
      <c r="E5184" s="16" t="s">
        <v>13659</v>
      </c>
      <c r="F5184" s="16" t="s">
        <v>8473</v>
      </c>
      <c r="G5184" s="16" t="s">
        <v>3904</v>
      </c>
      <c r="H5184" s="17">
        <v>162.96</v>
      </c>
      <c r="I5184" s="102">
        <v>2</v>
      </c>
    </row>
    <row r="5185" spans="1:9" ht="20.399999999999999">
      <c r="A5185" s="16" t="s">
        <v>1963</v>
      </c>
      <c r="B5185" s="16" t="s">
        <v>13660</v>
      </c>
      <c r="C5185" s="16" t="s">
        <v>13660</v>
      </c>
      <c r="D5185" s="19">
        <v>44469</v>
      </c>
      <c r="E5185" s="16" t="s">
        <v>13661</v>
      </c>
      <c r="F5185" s="16" t="s">
        <v>8342</v>
      </c>
      <c r="G5185" s="16" t="s">
        <v>8343</v>
      </c>
      <c r="H5185" s="17">
        <v>26.4</v>
      </c>
      <c r="I5185" s="102">
        <v>2</v>
      </c>
    </row>
    <row r="5186" spans="1:9" ht="20.399999999999999">
      <c r="A5186" s="16" t="s">
        <v>1963</v>
      </c>
      <c r="B5186" s="16" t="s">
        <v>13662</v>
      </c>
      <c r="C5186" s="16" t="s">
        <v>13662</v>
      </c>
      <c r="D5186" s="19">
        <v>44472</v>
      </c>
      <c r="E5186" s="16" t="s">
        <v>13663</v>
      </c>
      <c r="F5186" s="16">
        <v>0</v>
      </c>
      <c r="G5186" s="16" t="s">
        <v>13664</v>
      </c>
      <c r="H5186" s="17">
        <v>25.38</v>
      </c>
      <c r="I5186" s="102">
        <v>2</v>
      </c>
    </row>
    <row r="5187" spans="1:9" ht="20.399999999999999">
      <c r="A5187" s="16" t="s">
        <v>1963</v>
      </c>
      <c r="B5187" s="16" t="s">
        <v>13662</v>
      </c>
      <c r="C5187" s="16" t="s">
        <v>13662</v>
      </c>
      <c r="D5187" s="19">
        <v>44472</v>
      </c>
      <c r="E5187" s="16" t="s">
        <v>13663</v>
      </c>
      <c r="F5187" s="16">
        <v>0</v>
      </c>
      <c r="G5187" s="16" t="s">
        <v>8329</v>
      </c>
      <c r="H5187" s="17">
        <v>7.92</v>
      </c>
      <c r="I5187" s="102">
        <v>2</v>
      </c>
    </row>
    <row r="5188" spans="1:9" ht="20.399999999999999">
      <c r="A5188" s="16" t="s">
        <v>1963</v>
      </c>
      <c r="B5188" s="16" t="s">
        <v>13665</v>
      </c>
      <c r="C5188" s="16" t="s">
        <v>13665</v>
      </c>
      <c r="D5188" s="19">
        <v>44483</v>
      </c>
      <c r="E5188" s="16" t="s">
        <v>13659</v>
      </c>
      <c r="F5188" s="16" t="s">
        <v>8473</v>
      </c>
      <c r="G5188" s="16" t="s">
        <v>3904</v>
      </c>
      <c r="H5188" s="17">
        <v>126.72</v>
      </c>
      <c r="I5188" s="102">
        <v>2</v>
      </c>
    </row>
    <row r="5189" spans="1:9" ht="20.399999999999999">
      <c r="A5189" s="16" t="s">
        <v>1963</v>
      </c>
      <c r="B5189" s="16" t="s">
        <v>13666</v>
      </c>
      <c r="C5189" s="16" t="s">
        <v>13666</v>
      </c>
      <c r="D5189" s="19">
        <v>44483</v>
      </c>
      <c r="E5189" s="16" t="s">
        <v>13659</v>
      </c>
      <c r="F5189" s="16" t="s">
        <v>8473</v>
      </c>
      <c r="G5189" s="16" t="s">
        <v>3904</v>
      </c>
      <c r="H5189" s="17">
        <v>93.4</v>
      </c>
      <c r="I5189" s="102">
        <v>2</v>
      </c>
    </row>
    <row r="5190" spans="1:9" ht="20.399999999999999">
      <c r="A5190" s="16" t="s">
        <v>1963</v>
      </c>
      <c r="B5190" s="16" t="s">
        <v>13667</v>
      </c>
      <c r="C5190" s="16" t="s">
        <v>13667</v>
      </c>
      <c r="D5190" s="19">
        <v>44483</v>
      </c>
      <c r="E5190" s="16" t="s">
        <v>13668</v>
      </c>
      <c r="F5190" s="16" t="s">
        <v>13669</v>
      </c>
      <c r="G5190" s="16" t="s">
        <v>13670</v>
      </c>
      <c r="H5190" s="17">
        <v>262.8</v>
      </c>
      <c r="I5190" s="102">
        <v>2</v>
      </c>
    </row>
    <row r="5191" spans="1:9" ht="20.399999999999999">
      <c r="A5191" s="16" t="s">
        <v>1963</v>
      </c>
      <c r="B5191" s="16" t="s">
        <v>13671</v>
      </c>
      <c r="C5191" s="16" t="s">
        <v>13671</v>
      </c>
      <c r="D5191" s="19">
        <v>44483</v>
      </c>
      <c r="E5191" s="16" t="s">
        <v>13672</v>
      </c>
      <c r="F5191" s="16" t="s">
        <v>8216</v>
      </c>
      <c r="G5191" s="16" t="s">
        <v>8217</v>
      </c>
      <c r="H5191" s="17">
        <v>11.6</v>
      </c>
      <c r="I5191" s="102">
        <v>2</v>
      </c>
    </row>
    <row r="5192" spans="1:9" ht="20.399999999999999">
      <c r="A5192" s="16" t="s">
        <v>1963</v>
      </c>
      <c r="B5192" s="16" t="s">
        <v>13673</v>
      </c>
      <c r="C5192" s="16" t="s">
        <v>13673</v>
      </c>
      <c r="D5192" s="19">
        <v>44529</v>
      </c>
      <c r="E5192" s="16" t="s">
        <v>13674</v>
      </c>
      <c r="F5192" s="16" t="s">
        <v>8216</v>
      </c>
      <c r="G5192" s="16" t="s">
        <v>8217</v>
      </c>
      <c r="H5192" s="17">
        <v>23.2</v>
      </c>
      <c r="I5192" s="102">
        <v>2</v>
      </c>
    </row>
    <row r="5193" spans="1:9" ht="20.399999999999999">
      <c r="A5193" s="16" t="s">
        <v>1963</v>
      </c>
      <c r="B5193" s="16" t="s">
        <v>13675</v>
      </c>
      <c r="C5193" s="16" t="s">
        <v>13675</v>
      </c>
      <c r="D5193" s="19">
        <v>44529</v>
      </c>
      <c r="E5193" s="16" t="s">
        <v>13676</v>
      </c>
      <c r="F5193" s="16" t="s">
        <v>8216</v>
      </c>
      <c r="G5193" s="16" t="s">
        <v>8217</v>
      </c>
      <c r="H5193" s="17">
        <v>23.2</v>
      </c>
      <c r="I5193" s="102">
        <v>2</v>
      </c>
    </row>
    <row r="5194" spans="1:9">
      <c r="A5194" s="16" t="s">
        <v>1963</v>
      </c>
      <c r="B5194" s="16"/>
      <c r="C5194" s="16"/>
      <c r="D5194" s="19"/>
      <c r="E5194" s="16"/>
      <c r="F5194" s="16" t="s">
        <v>4237</v>
      </c>
      <c r="G5194" s="16" t="s">
        <v>4238</v>
      </c>
      <c r="H5194" s="17"/>
      <c r="I5194" s="102"/>
    </row>
    <row r="5195" spans="1:9">
      <c r="A5195" s="16" t="s">
        <v>1963</v>
      </c>
      <c r="B5195" s="16" t="s">
        <v>8804</v>
      </c>
      <c r="C5195" s="16">
        <v>22021</v>
      </c>
      <c r="D5195" s="19">
        <v>44229</v>
      </c>
      <c r="E5195" s="16" t="s">
        <v>8805</v>
      </c>
      <c r="F5195" s="16">
        <v>40016463</v>
      </c>
      <c r="G5195" s="16" t="s">
        <v>8806</v>
      </c>
      <c r="H5195" s="17">
        <v>15</v>
      </c>
      <c r="I5195" s="102">
        <v>4</v>
      </c>
    </row>
    <row r="5196" spans="1:9">
      <c r="A5196" s="16" t="s">
        <v>1963</v>
      </c>
      <c r="B5196" s="16" t="s">
        <v>8804</v>
      </c>
      <c r="C5196" s="16">
        <v>11000120201</v>
      </c>
      <c r="D5196" s="19">
        <v>44229</v>
      </c>
      <c r="E5196" s="16" t="s">
        <v>8807</v>
      </c>
      <c r="F5196" s="16"/>
      <c r="G5196" s="16" t="s">
        <v>8788</v>
      </c>
      <c r="H5196" s="17">
        <v>136.80000000000001</v>
      </c>
      <c r="I5196" s="102">
        <v>4</v>
      </c>
    </row>
    <row r="5197" spans="1:9">
      <c r="A5197" s="16" t="s">
        <v>1963</v>
      </c>
      <c r="B5197" s="16" t="s">
        <v>8804</v>
      </c>
      <c r="C5197" s="16">
        <v>390802</v>
      </c>
      <c r="D5197" s="19">
        <v>44229</v>
      </c>
      <c r="E5197" s="16" t="s">
        <v>8808</v>
      </c>
      <c r="F5197" s="16"/>
      <c r="G5197" s="16" t="s">
        <v>3033</v>
      </c>
      <c r="H5197" s="17">
        <v>583.20000000000005</v>
      </c>
      <c r="I5197" s="102">
        <v>4</v>
      </c>
    </row>
    <row r="5198" spans="1:9">
      <c r="A5198" s="16" t="s">
        <v>1963</v>
      </c>
      <c r="B5198" s="16" t="s">
        <v>8804</v>
      </c>
      <c r="C5198" s="16">
        <v>1000405285</v>
      </c>
      <c r="D5198" s="19">
        <v>44229</v>
      </c>
      <c r="E5198" s="16" t="s">
        <v>8809</v>
      </c>
      <c r="F5198" s="16">
        <v>30807484</v>
      </c>
      <c r="G5198" s="16" t="s">
        <v>2810</v>
      </c>
      <c r="H5198" s="17">
        <v>178.49</v>
      </c>
      <c r="I5198" s="102">
        <v>4</v>
      </c>
    </row>
    <row r="5199" spans="1:9">
      <c r="A5199" s="16" t="s">
        <v>1963</v>
      </c>
      <c r="B5199" s="16" t="s">
        <v>8804</v>
      </c>
      <c r="C5199" s="16">
        <v>8277166319</v>
      </c>
      <c r="D5199" s="19">
        <v>44237</v>
      </c>
      <c r="E5199" s="16" t="s">
        <v>8810</v>
      </c>
      <c r="F5199" s="16">
        <v>35763469</v>
      </c>
      <c r="G5199" s="16" t="s">
        <v>8811</v>
      </c>
      <c r="H5199" s="17">
        <v>35</v>
      </c>
      <c r="I5199" s="102">
        <v>4</v>
      </c>
    </row>
    <row r="5200" spans="1:9">
      <c r="A5200" s="16" t="s">
        <v>1963</v>
      </c>
      <c r="B5200" s="16" t="s">
        <v>8804</v>
      </c>
      <c r="C5200" s="16">
        <v>21028</v>
      </c>
      <c r="D5200" s="19">
        <v>44239</v>
      </c>
      <c r="E5200" s="16" t="s">
        <v>8812</v>
      </c>
      <c r="F5200" s="16">
        <v>31363466</v>
      </c>
      <c r="G5200" s="16" t="s">
        <v>8813</v>
      </c>
      <c r="H5200" s="17">
        <v>69</v>
      </c>
      <c r="I5200" s="102">
        <v>4</v>
      </c>
    </row>
    <row r="5201" spans="1:9">
      <c r="A5201" s="16" t="s">
        <v>1963</v>
      </c>
      <c r="B5201" s="16" t="s">
        <v>8804</v>
      </c>
      <c r="C5201" s="16">
        <v>20210068</v>
      </c>
      <c r="D5201" s="19">
        <v>44251</v>
      </c>
      <c r="E5201" s="16" t="s">
        <v>8814</v>
      </c>
      <c r="F5201" s="16">
        <v>48246468</v>
      </c>
      <c r="G5201" s="16" t="s">
        <v>8815</v>
      </c>
      <c r="H5201" s="17">
        <v>33.6</v>
      </c>
      <c r="I5201" s="102">
        <v>4</v>
      </c>
    </row>
    <row r="5202" spans="1:9">
      <c r="A5202" s="16" t="s">
        <v>1963</v>
      </c>
      <c r="B5202" s="16" t="s">
        <v>8804</v>
      </c>
      <c r="C5202" s="16">
        <v>20210076</v>
      </c>
      <c r="D5202" s="19">
        <v>44256</v>
      </c>
      <c r="E5202" s="16" t="s">
        <v>8816</v>
      </c>
      <c r="F5202" s="16">
        <v>48246468</v>
      </c>
      <c r="G5202" s="16" t="s">
        <v>8815</v>
      </c>
      <c r="H5202" s="17">
        <v>253.8</v>
      </c>
      <c r="I5202" s="102">
        <v>4</v>
      </c>
    </row>
    <row r="5203" spans="1:9">
      <c r="A5203" s="16" t="s">
        <v>1963</v>
      </c>
      <c r="B5203" s="16" t="s">
        <v>8804</v>
      </c>
      <c r="C5203" s="16">
        <v>12110007</v>
      </c>
      <c r="D5203" s="19">
        <v>44257</v>
      </c>
      <c r="E5203" s="16" t="s">
        <v>8817</v>
      </c>
      <c r="F5203" s="16">
        <v>35853891</v>
      </c>
      <c r="G5203" s="16" t="s">
        <v>641</v>
      </c>
      <c r="H5203" s="17">
        <v>900</v>
      </c>
      <c r="I5203" s="102">
        <v>4</v>
      </c>
    </row>
    <row r="5204" spans="1:9">
      <c r="A5204" s="16" t="s">
        <v>1963</v>
      </c>
      <c r="B5204" s="16" t="s">
        <v>8804</v>
      </c>
      <c r="C5204" s="16">
        <v>12110007</v>
      </c>
      <c r="D5204" s="19">
        <v>44258</v>
      </c>
      <c r="E5204" s="16" t="s">
        <v>8817</v>
      </c>
      <c r="F5204" s="16">
        <v>35853891</v>
      </c>
      <c r="G5204" s="16" t="s">
        <v>641</v>
      </c>
      <c r="H5204" s="17">
        <v>117.88</v>
      </c>
      <c r="I5204" s="102">
        <v>4</v>
      </c>
    </row>
    <row r="5205" spans="1:9">
      <c r="A5205" s="16" t="s">
        <v>1963</v>
      </c>
      <c r="B5205" s="16" t="s">
        <v>8804</v>
      </c>
      <c r="C5205" s="16">
        <v>82021</v>
      </c>
      <c r="D5205" s="19">
        <v>44258</v>
      </c>
      <c r="E5205" s="16" t="s">
        <v>8805</v>
      </c>
      <c r="F5205" s="16">
        <v>40016463</v>
      </c>
      <c r="G5205" s="16" t="s">
        <v>8806</v>
      </c>
      <c r="H5205" s="17">
        <v>15</v>
      </c>
      <c r="I5205" s="102">
        <v>4</v>
      </c>
    </row>
    <row r="5206" spans="1:9">
      <c r="A5206" s="16" t="s">
        <v>1963</v>
      </c>
      <c r="B5206" s="16" t="s">
        <v>8804</v>
      </c>
      <c r="C5206" s="16">
        <v>1100012021</v>
      </c>
      <c r="D5206" s="19">
        <v>44258</v>
      </c>
      <c r="E5206" s="16" t="s">
        <v>8818</v>
      </c>
      <c r="F5206" s="16"/>
      <c r="G5206" s="16" t="s">
        <v>8788</v>
      </c>
      <c r="H5206" s="17">
        <v>136.80000000000001</v>
      </c>
      <c r="I5206" s="102">
        <v>4</v>
      </c>
    </row>
    <row r="5207" spans="1:9">
      <c r="A5207" s="16" t="s">
        <v>1963</v>
      </c>
      <c r="B5207" s="16" t="s">
        <v>8804</v>
      </c>
      <c r="C5207" s="16">
        <v>390802</v>
      </c>
      <c r="D5207" s="19">
        <v>44259</v>
      </c>
      <c r="E5207" s="16" t="s">
        <v>8819</v>
      </c>
      <c r="F5207" s="16"/>
      <c r="G5207" s="16" t="s">
        <v>3033</v>
      </c>
      <c r="H5207" s="17">
        <v>583.20000000000005</v>
      </c>
      <c r="I5207" s="102">
        <v>4</v>
      </c>
    </row>
    <row r="5208" spans="1:9">
      <c r="A5208" s="16" t="s">
        <v>1963</v>
      </c>
      <c r="B5208" s="16" t="s">
        <v>8804</v>
      </c>
      <c r="C5208" s="16">
        <v>1000405285</v>
      </c>
      <c r="D5208" s="19">
        <v>44258</v>
      </c>
      <c r="E5208" s="16" t="s">
        <v>8820</v>
      </c>
      <c r="F5208" s="16">
        <v>30807484</v>
      </c>
      <c r="G5208" s="16" t="s">
        <v>2810</v>
      </c>
      <c r="H5208" s="17">
        <v>178.49</v>
      </c>
      <c r="I5208" s="102">
        <v>4</v>
      </c>
    </row>
    <row r="5209" spans="1:9">
      <c r="A5209" s="16" t="s">
        <v>1963</v>
      </c>
      <c r="B5209" s="16" t="s">
        <v>8804</v>
      </c>
      <c r="C5209" s="16">
        <v>8279014304</v>
      </c>
      <c r="D5209" s="19">
        <v>44264</v>
      </c>
      <c r="E5209" s="16" t="s">
        <v>8821</v>
      </c>
      <c r="F5209" s="16">
        <v>35763469</v>
      </c>
      <c r="G5209" s="16" t="s">
        <v>8811</v>
      </c>
      <c r="H5209" s="17">
        <v>35</v>
      </c>
      <c r="I5209" s="102">
        <v>4</v>
      </c>
    </row>
    <row r="5210" spans="1:9">
      <c r="A5210" s="16" t="s">
        <v>1963</v>
      </c>
      <c r="B5210" s="16" t="s">
        <v>8804</v>
      </c>
      <c r="C5210" s="16">
        <v>20210101</v>
      </c>
      <c r="D5210" s="19">
        <v>44285</v>
      </c>
      <c r="E5210" s="16" t="s">
        <v>8822</v>
      </c>
      <c r="F5210" s="16">
        <v>48246468</v>
      </c>
      <c r="G5210" s="16" t="s">
        <v>8815</v>
      </c>
      <c r="H5210" s="17">
        <v>295.92</v>
      </c>
      <c r="I5210" s="102">
        <v>4</v>
      </c>
    </row>
    <row r="5211" spans="1:9">
      <c r="A5211" s="16" t="s">
        <v>1963</v>
      </c>
      <c r="B5211" s="16" t="s">
        <v>8804</v>
      </c>
      <c r="C5211" s="16">
        <v>32021</v>
      </c>
      <c r="D5211" s="19">
        <v>44274</v>
      </c>
      <c r="E5211" s="16" t="s">
        <v>8823</v>
      </c>
      <c r="F5211" s="16">
        <v>47784342</v>
      </c>
      <c r="G5211" s="16" t="s">
        <v>8824</v>
      </c>
      <c r="H5211" s="17">
        <v>220</v>
      </c>
      <c r="I5211" s="102">
        <v>4</v>
      </c>
    </row>
    <row r="5212" spans="1:9">
      <c r="A5212" s="16" t="s">
        <v>1963</v>
      </c>
      <c r="B5212" s="16" t="s">
        <v>8804</v>
      </c>
      <c r="C5212" s="16">
        <v>172021</v>
      </c>
      <c r="D5212" s="19">
        <v>44292</v>
      </c>
      <c r="E5212" s="16" t="s">
        <v>8825</v>
      </c>
      <c r="F5212" s="16">
        <v>40016463</v>
      </c>
      <c r="G5212" s="16" t="s">
        <v>8806</v>
      </c>
      <c r="H5212" s="17">
        <v>65</v>
      </c>
      <c r="I5212" s="102">
        <v>4</v>
      </c>
    </row>
    <row r="5213" spans="1:9">
      <c r="A5213" s="16" t="s">
        <v>1963</v>
      </c>
      <c r="B5213" s="16" t="s">
        <v>8804</v>
      </c>
      <c r="C5213" s="16">
        <v>1100032021</v>
      </c>
      <c r="D5213" s="19">
        <v>44292</v>
      </c>
      <c r="E5213" s="16" t="s">
        <v>8826</v>
      </c>
      <c r="F5213" s="16"/>
      <c r="G5213" s="16" t="s">
        <v>8788</v>
      </c>
      <c r="H5213" s="17">
        <v>136.80000000000001</v>
      </c>
      <c r="I5213" s="102">
        <v>4</v>
      </c>
    </row>
    <row r="5214" spans="1:9">
      <c r="A5214" s="16" t="s">
        <v>1963</v>
      </c>
      <c r="B5214" s="16" t="s">
        <v>8804</v>
      </c>
      <c r="C5214" s="16">
        <v>390802</v>
      </c>
      <c r="D5214" s="19">
        <v>44292</v>
      </c>
      <c r="E5214" s="16" t="s">
        <v>8827</v>
      </c>
      <c r="F5214" s="16"/>
      <c r="G5214" s="16" t="s">
        <v>3033</v>
      </c>
      <c r="H5214" s="17">
        <v>583.20000000000005</v>
      </c>
      <c r="I5214" s="102">
        <v>4</v>
      </c>
    </row>
    <row r="5215" spans="1:9">
      <c r="A5215" s="16" t="s">
        <v>1963</v>
      </c>
      <c r="B5215" s="16" t="s">
        <v>8804</v>
      </c>
      <c r="C5215" s="16">
        <v>1000405285</v>
      </c>
      <c r="D5215" s="19">
        <v>44292</v>
      </c>
      <c r="E5215" s="16" t="s">
        <v>8828</v>
      </c>
      <c r="F5215" s="16">
        <v>30807484</v>
      </c>
      <c r="G5215" s="16" t="s">
        <v>2810</v>
      </c>
      <c r="H5215" s="17">
        <v>178.49</v>
      </c>
      <c r="I5215" s="102">
        <v>4</v>
      </c>
    </row>
    <row r="5216" spans="1:9">
      <c r="A5216" s="16" t="s">
        <v>1963</v>
      </c>
      <c r="B5216" s="16" t="s">
        <v>8804</v>
      </c>
      <c r="C5216" s="16">
        <v>8280860167</v>
      </c>
      <c r="D5216" s="19">
        <v>44298</v>
      </c>
      <c r="E5216" s="16" t="s">
        <v>8829</v>
      </c>
      <c r="F5216" s="16">
        <v>35763469</v>
      </c>
      <c r="G5216" s="16" t="s">
        <v>8811</v>
      </c>
      <c r="H5216" s="17">
        <v>35</v>
      </c>
      <c r="I5216" s="102">
        <v>4</v>
      </c>
    </row>
    <row r="5217" spans="1:9">
      <c r="A5217" s="16" t="s">
        <v>1963</v>
      </c>
      <c r="B5217" s="16" t="s">
        <v>8804</v>
      </c>
      <c r="C5217" s="16">
        <v>1100042021</v>
      </c>
      <c r="D5217" s="19">
        <v>44320</v>
      </c>
      <c r="E5217" s="16" t="s">
        <v>8830</v>
      </c>
      <c r="F5217" s="16"/>
      <c r="G5217" s="16" t="s">
        <v>8788</v>
      </c>
      <c r="H5217" s="17">
        <v>136.80000000000001</v>
      </c>
      <c r="I5217" s="102">
        <v>4</v>
      </c>
    </row>
    <row r="5218" spans="1:9">
      <c r="A5218" s="16" t="s">
        <v>1963</v>
      </c>
      <c r="B5218" s="16" t="s">
        <v>8804</v>
      </c>
      <c r="C5218" s="16">
        <v>421</v>
      </c>
      <c r="D5218" s="19">
        <v>44320</v>
      </c>
      <c r="E5218" s="16" t="s">
        <v>8831</v>
      </c>
      <c r="F5218" s="16"/>
      <c r="G5218" s="16" t="s">
        <v>3033</v>
      </c>
      <c r="H5218" s="17">
        <v>583.20000000000005</v>
      </c>
      <c r="I5218" s="102">
        <v>4</v>
      </c>
    </row>
    <row r="5219" spans="1:9">
      <c r="A5219" s="16" t="s">
        <v>1963</v>
      </c>
      <c r="B5219" s="16" t="s">
        <v>8804</v>
      </c>
      <c r="C5219" s="16">
        <v>1000405285</v>
      </c>
      <c r="D5219" s="19">
        <v>44320</v>
      </c>
      <c r="E5219" s="16" t="s">
        <v>8832</v>
      </c>
      <c r="F5219" s="16">
        <v>30807484</v>
      </c>
      <c r="G5219" s="16" t="s">
        <v>2810</v>
      </c>
      <c r="H5219" s="17">
        <v>178.49</v>
      </c>
      <c r="I5219" s="102">
        <v>4</v>
      </c>
    </row>
    <row r="5220" spans="1:9">
      <c r="A5220" s="16" t="s">
        <v>1963</v>
      </c>
      <c r="B5220" s="16" t="s">
        <v>8804</v>
      </c>
      <c r="C5220" s="16">
        <v>8282702948</v>
      </c>
      <c r="D5220" s="19">
        <v>44326</v>
      </c>
      <c r="E5220" s="16" t="s">
        <v>8833</v>
      </c>
      <c r="F5220" s="16">
        <v>35763469</v>
      </c>
      <c r="G5220" s="16" t="s">
        <v>8811</v>
      </c>
      <c r="H5220" s="17">
        <v>35</v>
      </c>
      <c r="I5220" s="102">
        <v>4</v>
      </c>
    </row>
    <row r="5221" spans="1:9">
      <c r="A5221" s="16" t="s">
        <v>1963</v>
      </c>
      <c r="B5221" s="16" t="s">
        <v>8804</v>
      </c>
      <c r="C5221" s="16">
        <v>1100052021</v>
      </c>
      <c r="D5221" s="19">
        <v>44349</v>
      </c>
      <c r="E5221" s="16" t="s">
        <v>8834</v>
      </c>
      <c r="F5221" s="16"/>
      <c r="G5221" s="16" t="s">
        <v>8788</v>
      </c>
      <c r="H5221" s="17">
        <v>136.80000000000001</v>
      </c>
      <c r="I5221" s="102">
        <v>4</v>
      </c>
    </row>
    <row r="5222" spans="1:9">
      <c r="A5222" s="16" t="s">
        <v>1963</v>
      </c>
      <c r="B5222" s="16" t="s">
        <v>8804</v>
      </c>
      <c r="C5222" s="16">
        <v>521</v>
      </c>
      <c r="D5222" s="19">
        <v>44349</v>
      </c>
      <c r="E5222" s="16" t="s">
        <v>8835</v>
      </c>
      <c r="F5222" s="16"/>
      <c r="G5222" s="16" t="s">
        <v>3033</v>
      </c>
      <c r="H5222" s="17">
        <v>583.20000000000005</v>
      </c>
      <c r="I5222" s="102">
        <v>4</v>
      </c>
    </row>
    <row r="5223" spans="1:9">
      <c r="A5223" s="16" t="s">
        <v>1963</v>
      </c>
      <c r="B5223" s="16" t="s">
        <v>8804</v>
      </c>
      <c r="C5223" s="16">
        <v>1000405285</v>
      </c>
      <c r="D5223" s="19">
        <v>44349</v>
      </c>
      <c r="E5223" s="16" t="s">
        <v>8836</v>
      </c>
      <c r="F5223" s="16">
        <v>30807484</v>
      </c>
      <c r="G5223" s="16" t="s">
        <v>2810</v>
      </c>
      <c r="H5223" s="17">
        <v>178.49</v>
      </c>
      <c r="I5223" s="102">
        <v>4</v>
      </c>
    </row>
    <row r="5224" spans="1:9">
      <c r="A5224" s="16" t="s">
        <v>1963</v>
      </c>
      <c r="B5224" s="16" t="s">
        <v>8804</v>
      </c>
      <c r="C5224" s="16">
        <v>8284550498</v>
      </c>
      <c r="D5224" s="19">
        <v>44357</v>
      </c>
      <c r="E5224" s="16" t="s">
        <v>8837</v>
      </c>
      <c r="F5224" s="16">
        <v>35763469</v>
      </c>
      <c r="G5224" s="16" t="s">
        <v>8811</v>
      </c>
      <c r="H5224" s="17">
        <v>35</v>
      </c>
      <c r="I5224" s="102">
        <v>4</v>
      </c>
    </row>
    <row r="5225" spans="1:9">
      <c r="A5225" s="16" t="s">
        <v>1963</v>
      </c>
      <c r="B5225" s="16" t="s">
        <v>8804</v>
      </c>
      <c r="C5225" s="16">
        <v>222021</v>
      </c>
      <c r="D5225" s="19">
        <v>44320</v>
      </c>
      <c r="E5225" s="16" t="s">
        <v>8838</v>
      </c>
      <c r="F5225" s="16">
        <v>40016463</v>
      </c>
      <c r="G5225" s="16" t="s">
        <v>8806</v>
      </c>
      <c r="H5225" s="17">
        <v>15</v>
      </c>
      <c r="I5225" s="102">
        <v>4</v>
      </c>
    </row>
    <row r="5226" spans="1:9">
      <c r="A5226" s="16" t="s">
        <v>1963</v>
      </c>
      <c r="B5226" s="16" t="s">
        <v>8804</v>
      </c>
      <c r="C5226" s="16">
        <v>272021</v>
      </c>
      <c r="D5226" s="19">
        <v>44349</v>
      </c>
      <c r="E5226" s="16" t="s">
        <v>8839</v>
      </c>
      <c r="F5226" s="16">
        <v>40016463</v>
      </c>
      <c r="G5226" s="16" t="s">
        <v>8806</v>
      </c>
      <c r="H5226" s="17">
        <v>15</v>
      </c>
      <c r="I5226" s="102">
        <v>4</v>
      </c>
    </row>
    <row r="5227" spans="1:9">
      <c r="A5227" s="16" t="s">
        <v>1963</v>
      </c>
      <c r="B5227" s="16" t="s">
        <v>8804</v>
      </c>
      <c r="C5227" s="16">
        <v>202111</v>
      </c>
      <c r="D5227" s="19">
        <v>44362</v>
      </c>
      <c r="E5227" s="16" t="s">
        <v>8840</v>
      </c>
      <c r="F5227" s="16">
        <v>10945181</v>
      </c>
      <c r="G5227" s="16" t="s">
        <v>6274</v>
      </c>
      <c r="H5227" s="17">
        <v>75</v>
      </c>
      <c r="I5227" s="102">
        <v>4</v>
      </c>
    </row>
    <row r="5228" spans="1:9">
      <c r="A5228" s="16" t="s">
        <v>1963</v>
      </c>
      <c r="B5228" s="16" t="s">
        <v>8804</v>
      </c>
      <c r="C5228" s="16">
        <v>72021</v>
      </c>
      <c r="D5228" s="19">
        <v>44363</v>
      </c>
      <c r="E5228" s="16" t="s">
        <v>8841</v>
      </c>
      <c r="F5228" s="16">
        <v>47784342</v>
      </c>
      <c r="G5228" s="16" t="s">
        <v>8824</v>
      </c>
      <c r="H5228" s="17">
        <v>220</v>
      </c>
      <c r="I5228" s="102">
        <v>4</v>
      </c>
    </row>
    <row r="5229" spans="1:9">
      <c r="A5229" s="16" t="s">
        <v>1963</v>
      </c>
      <c r="B5229" s="16" t="s">
        <v>8804</v>
      </c>
      <c r="C5229" s="16">
        <v>2021011</v>
      </c>
      <c r="D5229" s="19">
        <v>44365</v>
      </c>
      <c r="E5229" s="16" t="s">
        <v>8840</v>
      </c>
      <c r="F5229" s="16">
        <v>36393533</v>
      </c>
      <c r="G5229" s="16" t="s">
        <v>8842</v>
      </c>
      <c r="H5229" s="17">
        <v>90</v>
      </c>
      <c r="I5229" s="102">
        <v>4</v>
      </c>
    </row>
    <row r="5230" spans="1:9">
      <c r="A5230" s="16" t="s">
        <v>1963</v>
      </c>
      <c r="B5230" s="16" t="s">
        <v>8804</v>
      </c>
      <c r="C5230" s="16">
        <v>332021</v>
      </c>
      <c r="D5230" s="19">
        <v>44383</v>
      </c>
      <c r="E5230" s="16" t="s">
        <v>8843</v>
      </c>
      <c r="F5230" s="16">
        <v>40016463</v>
      </c>
      <c r="G5230" s="16" t="s">
        <v>8806</v>
      </c>
      <c r="H5230" s="17">
        <v>15</v>
      </c>
      <c r="I5230" s="102">
        <v>4</v>
      </c>
    </row>
    <row r="5231" spans="1:9">
      <c r="A5231" s="16" t="s">
        <v>1963</v>
      </c>
      <c r="B5231" s="16" t="s">
        <v>8804</v>
      </c>
      <c r="C5231" s="16">
        <v>2021074</v>
      </c>
      <c r="D5231" s="19">
        <v>44393</v>
      </c>
      <c r="E5231" s="16" t="s">
        <v>8816</v>
      </c>
      <c r="F5231" s="16">
        <v>48246468</v>
      </c>
      <c r="G5231" s="16" t="s">
        <v>8815</v>
      </c>
      <c r="H5231" s="17">
        <v>73.25</v>
      </c>
      <c r="I5231" s="102">
        <v>4</v>
      </c>
    </row>
    <row r="5232" spans="1:9">
      <c r="A5232" s="16" t="s">
        <v>1963</v>
      </c>
      <c r="B5232" s="16" t="s">
        <v>8804</v>
      </c>
      <c r="C5232" s="16">
        <v>392021</v>
      </c>
      <c r="D5232" s="19">
        <v>44411</v>
      </c>
      <c r="E5232" s="16" t="s">
        <v>8844</v>
      </c>
      <c r="F5232" s="16">
        <v>40016463</v>
      </c>
      <c r="G5232" s="16" t="s">
        <v>8806</v>
      </c>
      <c r="H5232" s="17">
        <v>15</v>
      </c>
      <c r="I5232" s="102">
        <v>4</v>
      </c>
    </row>
    <row r="5233" spans="1:9">
      <c r="A5233" s="16" t="s">
        <v>1963</v>
      </c>
      <c r="B5233" s="16" t="s">
        <v>8804</v>
      </c>
      <c r="C5233" s="16">
        <v>112021</v>
      </c>
      <c r="D5233" s="19">
        <v>44456</v>
      </c>
      <c r="E5233" s="16" t="s">
        <v>8845</v>
      </c>
      <c r="F5233" s="16">
        <v>47784342</v>
      </c>
      <c r="G5233" s="16" t="s">
        <v>8824</v>
      </c>
      <c r="H5233" s="17">
        <v>220</v>
      </c>
      <c r="I5233" s="102">
        <v>4</v>
      </c>
    </row>
    <row r="5234" spans="1:9">
      <c r="A5234" s="16" t="s">
        <v>1963</v>
      </c>
      <c r="B5234" s="16" t="s">
        <v>8804</v>
      </c>
      <c r="C5234" s="16">
        <v>142021</v>
      </c>
      <c r="D5234" s="19">
        <v>44466</v>
      </c>
      <c r="E5234" s="16" t="s">
        <v>8846</v>
      </c>
      <c r="F5234" s="16">
        <v>397865</v>
      </c>
      <c r="G5234" s="16" t="s">
        <v>8847</v>
      </c>
      <c r="H5234" s="17">
        <v>800</v>
      </c>
      <c r="I5234" s="102">
        <v>4</v>
      </c>
    </row>
    <row r="5235" spans="1:9">
      <c r="A5235" s="16" t="s">
        <v>1963</v>
      </c>
      <c r="B5235" s="16" t="s">
        <v>8804</v>
      </c>
      <c r="C5235" s="16">
        <v>142021</v>
      </c>
      <c r="D5235" s="19">
        <v>44467</v>
      </c>
      <c r="E5235" s="16" t="s">
        <v>8846</v>
      </c>
      <c r="F5235" s="16">
        <v>397866</v>
      </c>
      <c r="G5235" s="16" t="s">
        <v>8847</v>
      </c>
      <c r="H5235" s="17">
        <v>1000</v>
      </c>
      <c r="I5235" s="102">
        <v>4</v>
      </c>
    </row>
    <row r="5236" spans="1:9">
      <c r="A5236" s="16" t="s">
        <v>1963</v>
      </c>
      <c r="B5236" s="16" t="s">
        <v>8804</v>
      </c>
      <c r="C5236" s="16">
        <v>621</v>
      </c>
      <c r="D5236" s="19">
        <v>44383</v>
      </c>
      <c r="E5236" s="16" t="s">
        <v>8848</v>
      </c>
      <c r="F5236" s="16"/>
      <c r="G5236" s="16" t="s">
        <v>3033</v>
      </c>
      <c r="H5236" s="17">
        <v>583.20000000000005</v>
      </c>
      <c r="I5236" s="102">
        <v>4</v>
      </c>
    </row>
    <row r="5237" spans="1:9">
      <c r="A5237" s="16" t="s">
        <v>1963</v>
      </c>
      <c r="B5237" s="16" t="s">
        <v>8804</v>
      </c>
      <c r="C5237" s="16">
        <v>1000405285</v>
      </c>
      <c r="D5237" s="19">
        <v>44383</v>
      </c>
      <c r="E5237" s="16" t="s">
        <v>8849</v>
      </c>
      <c r="F5237" s="16">
        <v>30807484</v>
      </c>
      <c r="G5237" s="16" t="s">
        <v>2810</v>
      </c>
      <c r="H5237" s="17">
        <v>178.49</v>
      </c>
      <c r="I5237" s="102">
        <v>4</v>
      </c>
    </row>
    <row r="5238" spans="1:9">
      <c r="A5238" s="16" t="s">
        <v>1963</v>
      </c>
      <c r="B5238" s="16" t="s">
        <v>8804</v>
      </c>
      <c r="C5238" s="16">
        <v>1100062021</v>
      </c>
      <c r="D5238" s="19">
        <v>44383</v>
      </c>
      <c r="E5238" s="16" t="s">
        <v>8850</v>
      </c>
      <c r="F5238" s="16"/>
      <c r="G5238" s="16" t="s">
        <v>8788</v>
      </c>
      <c r="H5238" s="17">
        <v>136.80000000000001</v>
      </c>
      <c r="I5238" s="102">
        <v>4</v>
      </c>
    </row>
    <row r="5239" spans="1:9">
      <c r="A5239" s="16" t="s">
        <v>1963</v>
      </c>
      <c r="B5239" s="16" t="s">
        <v>8804</v>
      </c>
      <c r="C5239" s="16">
        <v>8286394719</v>
      </c>
      <c r="D5239" s="19">
        <v>44389</v>
      </c>
      <c r="E5239" s="16" t="s">
        <v>8851</v>
      </c>
      <c r="F5239" s="16">
        <v>35763469</v>
      </c>
      <c r="G5239" s="16" t="s">
        <v>8811</v>
      </c>
      <c r="H5239" s="17">
        <v>35</v>
      </c>
      <c r="I5239" s="102">
        <v>4</v>
      </c>
    </row>
    <row r="5240" spans="1:9">
      <c r="A5240" s="16" t="s">
        <v>1963</v>
      </c>
      <c r="B5240" s="16" t="s">
        <v>8804</v>
      </c>
      <c r="C5240" s="16">
        <v>721</v>
      </c>
      <c r="D5240" s="19">
        <v>44411</v>
      </c>
      <c r="E5240" s="16" t="s">
        <v>8852</v>
      </c>
      <c r="F5240" s="16"/>
      <c r="G5240" s="16" t="s">
        <v>3033</v>
      </c>
      <c r="H5240" s="17">
        <v>583.20000000000005</v>
      </c>
      <c r="I5240" s="102">
        <v>4</v>
      </c>
    </row>
    <row r="5241" spans="1:9">
      <c r="A5241" s="16" t="s">
        <v>1963</v>
      </c>
      <c r="B5241" s="16" t="s">
        <v>8804</v>
      </c>
      <c r="C5241" s="16">
        <v>1000405285</v>
      </c>
      <c r="D5241" s="19">
        <v>44411</v>
      </c>
      <c r="E5241" s="16" t="s">
        <v>8853</v>
      </c>
      <c r="F5241" s="16">
        <v>30807484</v>
      </c>
      <c r="G5241" s="16" t="s">
        <v>2810</v>
      </c>
      <c r="H5241" s="17">
        <v>178.49</v>
      </c>
      <c r="I5241" s="102">
        <v>4</v>
      </c>
    </row>
    <row r="5242" spans="1:9">
      <c r="A5242" s="16" t="s">
        <v>1963</v>
      </c>
      <c r="B5242" s="16" t="s">
        <v>8804</v>
      </c>
      <c r="C5242" s="16">
        <v>1100062021</v>
      </c>
      <c r="D5242" s="19">
        <v>44411</v>
      </c>
      <c r="E5242" s="16" t="s">
        <v>8854</v>
      </c>
      <c r="F5242" s="16"/>
      <c r="G5242" s="16" t="s">
        <v>8788</v>
      </c>
      <c r="H5242" s="17">
        <v>136.80000000000001</v>
      </c>
      <c r="I5242" s="102">
        <v>4</v>
      </c>
    </row>
    <row r="5243" spans="1:9">
      <c r="A5243" s="16" t="s">
        <v>1963</v>
      </c>
      <c r="B5243" s="16" t="s">
        <v>8804</v>
      </c>
      <c r="C5243" s="16">
        <v>8288243414</v>
      </c>
      <c r="D5243" s="19">
        <v>44418</v>
      </c>
      <c r="E5243" s="16" t="s">
        <v>8851</v>
      </c>
      <c r="F5243" s="16">
        <v>35763469</v>
      </c>
      <c r="G5243" s="16" t="s">
        <v>8811</v>
      </c>
      <c r="H5243" s="17">
        <v>23.94</v>
      </c>
      <c r="I5243" s="102">
        <v>4</v>
      </c>
    </row>
    <row r="5244" spans="1:9">
      <c r="A5244" s="16" t="s">
        <v>1963</v>
      </c>
      <c r="B5244" s="16" t="s">
        <v>8804</v>
      </c>
      <c r="C5244" s="16">
        <v>462021</v>
      </c>
      <c r="D5244" s="19">
        <v>44442</v>
      </c>
      <c r="E5244" s="16" t="s">
        <v>8855</v>
      </c>
      <c r="F5244" s="16">
        <v>40016463</v>
      </c>
      <c r="G5244" s="16" t="s">
        <v>8806</v>
      </c>
      <c r="H5244" s="17">
        <v>15</v>
      </c>
      <c r="I5244" s="102">
        <v>4</v>
      </c>
    </row>
    <row r="5245" spans="1:9">
      <c r="A5245" s="16" t="s">
        <v>1963</v>
      </c>
      <c r="B5245" s="16" t="s">
        <v>8804</v>
      </c>
      <c r="C5245" s="16">
        <v>821</v>
      </c>
      <c r="D5245" s="19">
        <v>44442</v>
      </c>
      <c r="E5245" s="16" t="s">
        <v>8856</v>
      </c>
      <c r="F5245" s="16"/>
      <c r="G5245" s="16" t="s">
        <v>3033</v>
      </c>
      <c r="H5245" s="17">
        <v>558.17999999999995</v>
      </c>
      <c r="I5245" s="102">
        <v>4</v>
      </c>
    </row>
    <row r="5246" spans="1:9">
      <c r="A5246" s="16" t="s">
        <v>1963</v>
      </c>
      <c r="B5246" s="16" t="s">
        <v>8804</v>
      </c>
      <c r="C5246" s="16">
        <v>210040</v>
      </c>
      <c r="D5246" s="19">
        <v>44498</v>
      </c>
      <c r="E5246" s="16" t="s">
        <v>8857</v>
      </c>
      <c r="F5246" s="16">
        <v>52195244</v>
      </c>
      <c r="G5246" s="16" t="s">
        <v>4729</v>
      </c>
      <c r="H5246" s="17">
        <v>1000</v>
      </c>
      <c r="I5246" s="102">
        <v>2</v>
      </c>
    </row>
    <row r="5247" spans="1:9">
      <c r="A5247" s="16" t="s">
        <v>1963</v>
      </c>
      <c r="B5247" s="16" t="s">
        <v>8804</v>
      </c>
      <c r="C5247" s="16">
        <v>210040</v>
      </c>
      <c r="D5247" s="19">
        <v>44499</v>
      </c>
      <c r="E5247" s="16" t="s">
        <v>8857</v>
      </c>
      <c r="F5247" s="16">
        <v>52195244</v>
      </c>
      <c r="G5247" s="16" t="s">
        <v>4729</v>
      </c>
      <c r="H5247" s="17">
        <v>1000</v>
      </c>
      <c r="I5247" s="102">
        <v>2</v>
      </c>
    </row>
    <row r="5248" spans="1:9">
      <c r="A5248" s="16" t="s">
        <v>1963</v>
      </c>
      <c r="B5248" s="16" t="s">
        <v>8804</v>
      </c>
      <c r="C5248" s="16">
        <v>210040</v>
      </c>
      <c r="D5248" s="19">
        <v>44501</v>
      </c>
      <c r="E5248" s="16" t="s">
        <v>8857</v>
      </c>
      <c r="F5248" s="16">
        <v>52195244</v>
      </c>
      <c r="G5248" s="16" t="s">
        <v>4729</v>
      </c>
      <c r="H5248" s="17">
        <v>1000</v>
      </c>
      <c r="I5248" s="102">
        <v>2</v>
      </c>
    </row>
    <row r="5249" spans="1:9">
      <c r="A5249" s="16" t="s">
        <v>1963</v>
      </c>
      <c r="B5249" s="16" t="s">
        <v>8804</v>
      </c>
      <c r="C5249" s="16">
        <v>210040</v>
      </c>
      <c r="D5249" s="19">
        <v>44502</v>
      </c>
      <c r="E5249" s="16" t="s">
        <v>8857</v>
      </c>
      <c r="F5249" s="16">
        <v>52195244</v>
      </c>
      <c r="G5249" s="16" t="s">
        <v>4729</v>
      </c>
      <c r="H5249" s="17">
        <v>1000</v>
      </c>
      <c r="I5249" s="102">
        <v>2</v>
      </c>
    </row>
    <row r="5250" spans="1:9">
      <c r="A5250" s="16" t="s">
        <v>1963</v>
      </c>
      <c r="B5250" s="16" t="s">
        <v>8804</v>
      </c>
      <c r="C5250" s="16">
        <v>210040</v>
      </c>
      <c r="D5250" s="19">
        <v>44503</v>
      </c>
      <c r="E5250" s="16" t="s">
        <v>8857</v>
      </c>
      <c r="F5250" s="16">
        <v>52195244</v>
      </c>
      <c r="G5250" s="16" t="s">
        <v>4729</v>
      </c>
      <c r="H5250" s="17">
        <v>930</v>
      </c>
      <c r="I5250" s="102">
        <v>2</v>
      </c>
    </row>
    <row r="5251" spans="1:9">
      <c r="A5251" s="16" t="s">
        <v>1963</v>
      </c>
      <c r="B5251" s="16"/>
      <c r="C5251" s="16"/>
      <c r="D5251" s="19"/>
      <c r="E5251" s="16"/>
      <c r="F5251" s="16" t="s">
        <v>4436</v>
      </c>
      <c r="G5251" s="16" t="s">
        <v>4437</v>
      </c>
      <c r="H5251" s="17"/>
      <c r="I5251" s="102"/>
    </row>
    <row r="5252" spans="1:9">
      <c r="A5252" s="16" t="s">
        <v>1963</v>
      </c>
      <c r="B5252" s="16" t="s">
        <v>8858</v>
      </c>
      <c r="C5252" s="16" t="s">
        <v>8859</v>
      </c>
      <c r="D5252" s="19">
        <v>44221</v>
      </c>
      <c r="E5252" s="16" t="s">
        <v>8860</v>
      </c>
      <c r="F5252" s="16">
        <v>36631124</v>
      </c>
      <c r="G5252" s="16" t="s">
        <v>8861</v>
      </c>
      <c r="H5252" s="17">
        <v>5.5</v>
      </c>
      <c r="I5252" s="102">
        <v>4</v>
      </c>
    </row>
    <row r="5253" spans="1:9">
      <c r="A5253" s="16" t="s">
        <v>1963</v>
      </c>
      <c r="B5253" s="16" t="s">
        <v>8858</v>
      </c>
      <c r="C5253" s="16" t="s">
        <v>8862</v>
      </c>
      <c r="D5253" s="19">
        <v>44286</v>
      </c>
      <c r="E5253" s="16" t="s">
        <v>8863</v>
      </c>
      <c r="F5253" s="16">
        <v>36631124</v>
      </c>
      <c r="G5253" s="16" t="s">
        <v>8861</v>
      </c>
      <c r="H5253" s="17">
        <v>1.65</v>
      </c>
      <c r="I5253" s="102">
        <v>4</v>
      </c>
    </row>
    <row r="5254" spans="1:9" ht="20.399999999999999">
      <c r="A5254" s="16" t="s">
        <v>1963</v>
      </c>
      <c r="B5254" s="16" t="s">
        <v>8858</v>
      </c>
      <c r="C5254" s="16">
        <v>31928137</v>
      </c>
      <c r="D5254" s="19">
        <v>44215</v>
      </c>
      <c r="E5254" s="16" t="s">
        <v>8864</v>
      </c>
      <c r="F5254" s="16">
        <v>36041777</v>
      </c>
      <c r="G5254" s="16" t="s">
        <v>8865</v>
      </c>
      <c r="H5254" s="17">
        <v>112.5</v>
      </c>
      <c r="I5254" s="102">
        <v>4</v>
      </c>
    </row>
    <row r="5255" spans="1:9" ht="20.399999999999999">
      <c r="A5255" s="16" t="s">
        <v>1963</v>
      </c>
      <c r="B5255" s="16" t="s">
        <v>8858</v>
      </c>
      <c r="C5255" s="16">
        <v>31928137</v>
      </c>
      <c r="D5255" s="19">
        <v>44245</v>
      </c>
      <c r="E5255" s="16" t="s">
        <v>8866</v>
      </c>
      <c r="F5255" s="16">
        <v>36041777</v>
      </c>
      <c r="G5255" s="16" t="s">
        <v>8865</v>
      </c>
      <c r="H5255" s="17">
        <v>112.5</v>
      </c>
      <c r="I5255" s="102">
        <v>4</v>
      </c>
    </row>
    <row r="5256" spans="1:9">
      <c r="A5256" s="16" t="s">
        <v>1963</v>
      </c>
      <c r="B5256" s="16" t="s">
        <v>8858</v>
      </c>
      <c r="C5256" s="16">
        <v>12021</v>
      </c>
      <c r="D5256" s="19">
        <v>44246</v>
      </c>
      <c r="E5256" s="16" t="s">
        <v>8867</v>
      </c>
      <c r="F5256" s="16">
        <v>0</v>
      </c>
      <c r="G5256" s="16" t="s">
        <v>8868</v>
      </c>
      <c r="H5256" s="17">
        <v>493.34</v>
      </c>
      <c r="I5256" s="102">
        <v>4</v>
      </c>
    </row>
    <row r="5257" spans="1:9">
      <c r="A5257" s="16" t="s">
        <v>1963</v>
      </c>
      <c r="B5257" s="16" t="s">
        <v>8858</v>
      </c>
      <c r="C5257" s="16">
        <v>1001748297</v>
      </c>
      <c r="D5257" s="19">
        <v>44246</v>
      </c>
      <c r="E5257" s="16" t="s">
        <v>8869</v>
      </c>
      <c r="F5257" s="16">
        <v>0</v>
      </c>
      <c r="G5257" s="16" t="s">
        <v>8870</v>
      </c>
      <c r="H5257" s="17">
        <v>208.06</v>
      </c>
      <c r="I5257" s="102">
        <v>4</v>
      </c>
    </row>
    <row r="5258" spans="1:9">
      <c r="A5258" s="16" t="s">
        <v>1963</v>
      </c>
      <c r="B5258" s="16" t="s">
        <v>8858</v>
      </c>
      <c r="C5258" s="16">
        <v>31928137</v>
      </c>
      <c r="D5258" s="19">
        <v>44246</v>
      </c>
      <c r="E5258" s="16" t="s">
        <v>8871</v>
      </c>
      <c r="F5258" s="16">
        <v>0</v>
      </c>
      <c r="G5258" s="16" t="s">
        <v>8872</v>
      </c>
      <c r="H5258" s="17">
        <v>84.19</v>
      </c>
      <c r="I5258" s="102">
        <v>4</v>
      </c>
    </row>
    <row r="5259" spans="1:9">
      <c r="A5259" s="16" t="s">
        <v>1963</v>
      </c>
      <c r="B5259" s="16" t="s">
        <v>8858</v>
      </c>
      <c r="C5259" s="16">
        <v>1100012021</v>
      </c>
      <c r="D5259" s="19">
        <v>44246</v>
      </c>
      <c r="E5259" s="16" t="s">
        <v>8873</v>
      </c>
      <c r="F5259" s="16">
        <v>0</v>
      </c>
      <c r="G5259" s="16" t="s">
        <v>8874</v>
      </c>
      <c r="H5259" s="17">
        <v>27.53</v>
      </c>
      <c r="I5259" s="102">
        <v>4</v>
      </c>
    </row>
    <row r="5260" spans="1:9">
      <c r="A5260" s="16" t="s">
        <v>1963</v>
      </c>
      <c r="B5260" s="16" t="s">
        <v>8858</v>
      </c>
      <c r="C5260" s="16">
        <v>50702893</v>
      </c>
      <c r="D5260" s="19">
        <v>44256</v>
      </c>
      <c r="E5260" s="16" t="s">
        <v>8875</v>
      </c>
      <c r="F5260" s="16">
        <v>35697270</v>
      </c>
      <c r="G5260" s="16" t="s">
        <v>8876</v>
      </c>
      <c r="H5260" s="17">
        <v>32.51</v>
      </c>
      <c r="I5260" s="102">
        <v>4</v>
      </c>
    </row>
    <row r="5261" spans="1:9">
      <c r="A5261" s="16" t="s">
        <v>1963</v>
      </c>
      <c r="B5261" s="16" t="s">
        <v>8858</v>
      </c>
      <c r="C5261" s="16">
        <v>22021</v>
      </c>
      <c r="D5261" s="19">
        <v>44267</v>
      </c>
      <c r="E5261" s="16" t="s">
        <v>8877</v>
      </c>
      <c r="F5261" s="16">
        <v>0</v>
      </c>
      <c r="G5261" s="16" t="s">
        <v>8868</v>
      </c>
      <c r="H5261" s="17">
        <v>473.25</v>
      </c>
      <c r="I5261" s="102">
        <v>4</v>
      </c>
    </row>
    <row r="5262" spans="1:9">
      <c r="A5262" s="16" t="s">
        <v>1963</v>
      </c>
      <c r="B5262" s="16" t="s">
        <v>8858</v>
      </c>
      <c r="C5262" s="16">
        <v>31928137</v>
      </c>
      <c r="D5262" s="19">
        <v>44267</v>
      </c>
      <c r="E5262" s="16" t="s">
        <v>8878</v>
      </c>
      <c r="F5262" s="16">
        <v>0</v>
      </c>
      <c r="G5262" s="16" t="s">
        <v>8872</v>
      </c>
      <c r="H5262" s="17">
        <v>80.19</v>
      </c>
      <c r="I5262" s="102">
        <v>4</v>
      </c>
    </row>
    <row r="5263" spans="1:9">
      <c r="A5263" s="16" t="s">
        <v>1963</v>
      </c>
      <c r="B5263" s="16" t="s">
        <v>8858</v>
      </c>
      <c r="C5263" s="16">
        <v>1100022021</v>
      </c>
      <c r="D5263" s="19">
        <v>44267</v>
      </c>
      <c r="E5263" s="16" t="s">
        <v>8879</v>
      </c>
      <c r="F5263" s="16">
        <v>0</v>
      </c>
      <c r="G5263" s="16" t="s">
        <v>8874</v>
      </c>
      <c r="H5263" s="17">
        <v>22.82</v>
      </c>
      <c r="I5263" s="102">
        <v>4</v>
      </c>
    </row>
    <row r="5264" spans="1:9">
      <c r="A5264" s="16" t="s">
        <v>1963</v>
      </c>
      <c r="B5264" s="16" t="s">
        <v>8858</v>
      </c>
      <c r="C5264" s="16">
        <v>1001748297</v>
      </c>
      <c r="D5264" s="19">
        <v>44267</v>
      </c>
      <c r="E5264" s="16" t="s">
        <v>8880</v>
      </c>
      <c r="F5264" s="16">
        <v>0</v>
      </c>
      <c r="G5264" s="16" t="s">
        <v>8870</v>
      </c>
      <c r="H5264" s="17">
        <v>198.13</v>
      </c>
      <c r="I5264" s="102">
        <v>4</v>
      </c>
    </row>
    <row r="5265" spans="1:9" ht="20.399999999999999">
      <c r="A5265" s="16" t="s">
        <v>1963</v>
      </c>
      <c r="B5265" s="16" t="s">
        <v>8858</v>
      </c>
      <c r="C5265" s="16">
        <v>31928137</v>
      </c>
      <c r="D5265" s="19">
        <v>44277</v>
      </c>
      <c r="E5265" s="16" t="s">
        <v>8881</v>
      </c>
      <c r="F5265" s="16">
        <v>36041777</v>
      </c>
      <c r="G5265" s="16" t="s">
        <v>8865</v>
      </c>
      <c r="H5265" s="17">
        <v>112.5</v>
      </c>
      <c r="I5265" s="102">
        <v>4</v>
      </c>
    </row>
    <row r="5266" spans="1:9">
      <c r="A5266" s="16" t="s">
        <v>1963</v>
      </c>
      <c r="B5266" s="16" t="s">
        <v>8858</v>
      </c>
      <c r="C5266" s="16">
        <v>50702893</v>
      </c>
      <c r="D5266" s="19">
        <v>44284</v>
      </c>
      <c r="E5266" s="16" t="s">
        <v>8882</v>
      </c>
      <c r="F5266" s="16">
        <v>35697270</v>
      </c>
      <c r="G5266" s="16" t="s">
        <v>8876</v>
      </c>
      <c r="H5266" s="17">
        <v>32.630000000000003</v>
      </c>
      <c r="I5266" s="102">
        <v>4</v>
      </c>
    </row>
    <row r="5267" spans="1:9">
      <c r="A5267" s="16" t="s">
        <v>1963</v>
      </c>
      <c r="B5267" s="16" t="s">
        <v>8858</v>
      </c>
      <c r="C5267" s="16" t="s">
        <v>8883</v>
      </c>
      <c r="D5267" s="19">
        <v>44298</v>
      </c>
      <c r="E5267" s="16" t="s">
        <v>8860</v>
      </c>
      <c r="F5267" s="16">
        <v>36631124</v>
      </c>
      <c r="G5267" s="16" t="s">
        <v>8861</v>
      </c>
      <c r="H5267" s="17">
        <v>2</v>
      </c>
      <c r="I5267" s="102">
        <v>4</v>
      </c>
    </row>
    <row r="5268" spans="1:9">
      <c r="A5268" s="16" t="s">
        <v>1963</v>
      </c>
      <c r="B5268" s="16" t="s">
        <v>8858</v>
      </c>
      <c r="C5268" s="16" t="s">
        <v>8884</v>
      </c>
      <c r="D5268" s="19">
        <v>44351</v>
      </c>
      <c r="E5268" s="16" t="s">
        <v>8860</v>
      </c>
      <c r="F5268" s="16">
        <v>36631124</v>
      </c>
      <c r="G5268" s="16" t="s">
        <v>8861</v>
      </c>
      <c r="H5268" s="17">
        <v>0.6</v>
      </c>
      <c r="I5268" s="102">
        <v>4</v>
      </c>
    </row>
    <row r="5269" spans="1:9">
      <c r="A5269" s="16" t="s">
        <v>1963</v>
      </c>
      <c r="B5269" s="16" t="s">
        <v>8858</v>
      </c>
      <c r="C5269" s="16" t="s">
        <v>8885</v>
      </c>
      <c r="D5269" s="19">
        <v>44365</v>
      </c>
      <c r="E5269" s="16" t="s">
        <v>8886</v>
      </c>
      <c r="F5269" s="16">
        <v>46141031</v>
      </c>
      <c r="G5269" s="16" t="s">
        <v>8887</v>
      </c>
      <c r="H5269" s="17">
        <v>67.3</v>
      </c>
      <c r="I5269" s="102">
        <v>4</v>
      </c>
    </row>
    <row r="5270" spans="1:9">
      <c r="A5270" s="16" t="s">
        <v>1963</v>
      </c>
      <c r="B5270" s="16" t="s">
        <v>8858</v>
      </c>
      <c r="C5270" s="16">
        <v>2021052</v>
      </c>
      <c r="D5270" s="19">
        <v>44292</v>
      </c>
      <c r="E5270" s="16" t="s">
        <v>8888</v>
      </c>
      <c r="F5270" s="16">
        <v>41385098</v>
      </c>
      <c r="G5270" s="16" t="s">
        <v>8889</v>
      </c>
      <c r="H5270" s="17">
        <v>35.5</v>
      </c>
      <c r="I5270" s="102">
        <v>4</v>
      </c>
    </row>
    <row r="5271" spans="1:9">
      <c r="A5271" s="16" t="s">
        <v>1963</v>
      </c>
      <c r="B5271" s="16" t="s">
        <v>8858</v>
      </c>
      <c r="C5271" s="16">
        <v>32021</v>
      </c>
      <c r="D5271" s="19">
        <v>44294</v>
      </c>
      <c r="E5271" s="16" t="s">
        <v>8890</v>
      </c>
      <c r="F5271" s="16">
        <v>0</v>
      </c>
      <c r="G5271" s="16" t="s">
        <v>8868</v>
      </c>
      <c r="H5271" s="17">
        <v>533.53</v>
      </c>
      <c r="I5271" s="102">
        <v>4</v>
      </c>
    </row>
    <row r="5272" spans="1:9">
      <c r="A5272" s="16" t="s">
        <v>1963</v>
      </c>
      <c r="B5272" s="16" t="s">
        <v>8858</v>
      </c>
      <c r="C5272" s="16">
        <v>1001748297</v>
      </c>
      <c r="D5272" s="19">
        <v>44294</v>
      </c>
      <c r="E5272" s="16" t="s">
        <v>8891</v>
      </c>
      <c r="F5272" s="16">
        <v>0</v>
      </c>
      <c r="G5272" s="16" t="s">
        <v>8870</v>
      </c>
      <c r="H5272" s="17">
        <v>227.86</v>
      </c>
      <c r="I5272" s="102">
        <v>4</v>
      </c>
    </row>
    <row r="5273" spans="1:9">
      <c r="A5273" s="16" t="s">
        <v>1963</v>
      </c>
      <c r="B5273" s="16" t="s">
        <v>8858</v>
      </c>
      <c r="C5273" s="16">
        <v>31928137</v>
      </c>
      <c r="D5273" s="19">
        <v>44294</v>
      </c>
      <c r="E5273" s="16" t="s">
        <v>8892</v>
      </c>
      <c r="F5273" s="16">
        <v>0</v>
      </c>
      <c r="G5273" s="16" t="s">
        <v>8872</v>
      </c>
      <c r="H5273" s="17">
        <v>92.21</v>
      </c>
      <c r="I5273" s="102">
        <v>4</v>
      </c>
    </row>
    <row r="5274" spans="1:9">
      <c r="A5274" s="16" t="s">
        <v>1963</v>
      </c>
      <c r="B5274" s="16" t="s">
        <v>8858</v>
      </c>
      <c r="C5274" s="16">
        <v>1100032021</v>
      </c>
      <c r="D5274" s="19">
        <v>44294</v>
      </c>
      <c r="E5274" s="16" t="s">
        <v>8893</v>
      </c>
      <c r="F5274" s="16">
        <v>0</v>
      </c>
      <c r="G5274" s="16" t="s">
        <v>8874</v>
      </c>
      <c r="H5274" s="17">
        <v>36.950000000000003</v>
      </c>
      <c r="I5274" s="102">
        <v>4</v>
      </c>
    </row>
    <row r="5275" spans="1:9" ht="20.399999999999999">
      <c r="A5275" s="16" t="s">
        <v>1963</v>
      </c>
      <c r="B5275" s="16" t="s">
        <v>8858</v>
      </c>
      <c r="C5275" s="16">
        <v>31928137</v>
      </c>
      <c r="D5275" s="19">
        <v>44299</v>
      </c>
      <c r="E5275" s="16" t="s">
        <v>8894</v>
      </c>
      <c r="F5275" s="16">
        <v>36041777</v>
      </c>
      <c r="G5275" s="16" t="s">
        <v>8865</v>
      </c>
      <c r="H5275" s="17">
        <v>112.5</v>
      </c>
      <c r="I5275" s="102">
        <v>4</v>
      </c>
    </row>
    <row r="5276" spans="1:9">
      <c r="A5276" s="16" t="s">
        <v>1963</v>
      </c>
      <c r="B5276" s="16" t="s">
        <v>8858</v>
      </c>
      <c r="C5276" s="16">
        <v>50702893</v>
      </c>
      <c r="D5276" s="19">
        <v>44315</v>
      </c>
      <c r="E5276" s="16" t="s">
        <v>8895</v>
      </c>
      <c r="F5276" s="16">
        <v>35697270</v>
      </c>
      <c r="G5276" s="16" t="s">
        <v>8876</v>
      </c>
      <c r="H5276" s="17">
        <v>32.44</v>
      </c>
      <c r="I5276" s="102">
        <v>4</v>
      </c>
    </row>
    <row r="5277" spans="1:9">
      <c r="A5277" s="16" t="s">
        <v>1963</v>
      </c>
      <c r="B5277" s="16" t="s">
        <v>8858</v>
      </c>
      <c r="C5277" s="16">
        <v>42021</v>
      </c>
      <c r="D5277" s="19">
        <v>44323</v>
      </c>
      <c r="E5277" s="16" t="s">
        <v>8896</v>
      </c>
      <c r="F5277" s="16">
        <v>0</v>
      </c>
      <c r="G5277" s="16" t="s">
        <v>8868</v>
      </c>
      <c r="H5277" s="17">
        <v>513.41999999999996</v>
      </c>
      <c r="I5277" s="102">
        <v>4</v>
      </c>
    </row>
    <row r="5278" spans="1:9">
      <c r="A5278" s="16" t="s">
        <v>1963</v>
      </c>
      <c r="B5278" s="16" t="s">
        <v>8858</v>
      </c>
      <c r="C5278" s="16">
        <v>31928137</v>
      </c>
      <c r="D5278" s="19">
        <v>44323</v>
      </c>
      <c r="E5278" s="16" t="s">
        <v>8897</v>
      </c>
      <c r="F5278" s="16">
        <v>0</v>
      </c>
      <c r="G5278" s="16" t="s">
        <v>8872</v>
      </c>
      <c r="H5278" s="17">
        <v>88.2</v>
      </c>
      <c r="I5278" s="102">
        <v>4</v>
      </c>
    </row>
    <row r="5279" spans="1:9">
      <c r="A5279" s="16" t="s">
        <v>1963</v>
      </c>
      <c r="B5279" s="16" t="s">
        <v>8858</v>
      </c>
      <c r="C5279" s="16">
        <v>1001748297</v>
      </c>
      <c r="D5279" s="19">
        <v>44323</v>
      </c>
      <c r="E5279" s="16" t="s">
        <v>8898</v>
      </c>
      <c r="F5279" s="16">
        <v>0</v>
      </c>
      <c r="G5279" s="16" t="s">
        <v>8870</v>
      </c>
      <c r="H5279" s="17">
        <v>21.98</v>
      </c>
      <c r="I5279" s="102">
        <v>4</v>
      </c>
    </row>
    <row r="5280" spans="1:9">
      <c r="A5280" s="16" t="s">
        <v>1963</v>
      </c>
      <c r="B5280" s="16" t="s">
        <v>8858</v>
      </c>
      <c r="C5280" s="16">
        <v>1100042021</v>
      </c>
      <c r="D5280" s="19">
        <v>44323</v>
      </c>
      <c r="E5280" s="16" t="s">
        <v>8899</v>
      </c>
      <c r="F5280" s="16">
        <v>0</v>
      </c>
      <c r="G5280" s="16" t="s">
        <v>8874</v>
      </c>
      <c r="H5280" s="17">
        <v>32.24</v>
      </c>
      <c r="I5280" s="102">
        <v>4</v>
      </c>
    </row>
    <row r="5281" spans="1:9">
      <c r="A5281" s="16" t="s">
        <v>1963</v>
      </c>
      <c r="B5281" s="16" t="s">
        <v>8858</v>
      </c>
      <c r="C5281" s="16">
        <v>20210013</v>
      </c>
      <c r="D5281" s="19">
        <v>44329</v>
      </c>
      <c r="E5281" s="16" t="s">
        <v>8900</v>
      </c>
      <c r="F5281" s="16">
        <v>36059714</v>
      </c>
      <c r="G5281" s="16" t="s">
        <v>8901</v>
      </c>
      <c r="H5281" s="17">
        <v>32</v>
      </c>
      <c r="I5281" s="102">
        <v>4</v>
      </c>
    </row>
    <row r="5282" spans="1:9">
      <c r="A5282" s="16" t="s">
        <v>1963</v>
      </c>
      <c r="B5282" s="16" t="s">
        <v>8858</v>
      </c>
      <c r="C5282" s="16">
        <v>20210013</v>
      </c>
      <c r="D5282" s="19">
        <v>44329</v>
      </c>
      <c r="E5282" s="16" t="s">
        <v>8902</v>
      </c>
      <c r="F5282" s="16">
        <v>36059714</v>
      </c>
      <c r="G5282" s="16" t="s">
        <v>8901</v>
      </c>
      <c r="H5282" s="17">
        <v>495.36</v>
      </c>
      <c r="I5282" s="102">
        <v>4</v>
      </c>
    </row>
    <row r="5283" spans="1:9" ht="20.399999999999999">
      <c r="A5283" s="16" t="s">
        <v>1963</v>
      </c>
      <c r="B5283" s="16" t="s">
        <v>8858</v>
      </c>
      <c r="C5283" s="16">
        <v>31928137</v>
      </c>
      <c r="D5283" s="19">
        <v>44336</v>
      </c>
      <c r="E5283" s="16" t="s">
        <v>8903</v>
      </c>
      <c r="F5283" s="16">
        <v>36041777</v>
      </c>
      <c r="G5283" s="16" t="s">
        <v>8865</v>
      </c>
      <c r="H5283" s="17">
        <v>112.5</v>
      </c>
      <c r="I5283" s="102">
        <v>4</v>
      </c>
    </row>
    <row r="5284" spans="1:9">
      <c r="A5284" s="16" t="s">
        <v>1963</v>
      </c>
      <c r="B5284" s="16" t="s">
        <v>8858</v>
      </c>
      <c r="C5284" s="16">
        <v>50702893</v>
      </c>
      <c r="D5284" s="19">
        <v>44343</v>
      </c>
      <c r="E5284" s="16" t="s">
        <v>8904</v>
      </c>
      <c r="F5284" s="16">
        <v>35697270</v>
      </c>
      <c r="G5284" s="16" t="s">
        <v>8876</v>
      </c>
      <c r="H5284" s="17">
        <v>33.96</v>
      </c>
      <c r="I5284" s="102">
        <v>4</v>
      </c>
    </row>
    <row r="5285" spans="1:9">
      <c r="A5285" s="16" t="s">
        <v>1963</v>
      </c>
      <c r="B5285" s="16" t="s">
        <v>8858</v>
      </c>
      <c r="C5285" s="16">
        <v>52021</v>
      </c>
      <c r="D5285" s="19">
        <v>44357</v>
      </c>
      <c r="E5285" s="16" t="s">
        <v>8905</v>
      </c>
      <c r="F5285" s="16">
        <v>0</v>
      </c>
      <c r="G5285" s="16" t="s">
        <v>8868</v>
      </c>
      <c r="H5285" s="17">
        <v>589.80999999999995</v>
      </c>
      <c r="I5285" s="102">
        <v>4</v>
      </c>
    </row>
    <row r="5286" spans="1:9">
      <c r="A5286" s="16" t="s">
        <v>1963</v>
      </c>
      <c r="B5286" s="16" t="s">
        <v>8858</v>
      </c>
      <c r="C5286" s="16">
        <v>1001748297</v>
      </c>
      <c r="D5286" s="19">
        <v>44357</v>
      </c>
      <c r="E5286" s="16" t="s">
        <v>8906</v>
      </c>
      <c r="F5286" s="16">
        <v>0</v>
      </c>
      <c r="G5286" s="16" t="s">
        <v>8870</v>
      </c>
      <c r="H5286" s="17">
        <v>255.67</v>
      </c>
      <c r="I5286" s="102">
        <v>4</v>
      </c>
    </row>
    <row r="5287" spans="1:9">
      <c r="A5287" s="16" t="s">
        <v>1963</v>
      </c>
      <c r="B5287" s="16" t="s">
        <v>8858</v>
      </c>
      <c r="C5287" s="16">
        <v>31928137</v>
      </c>
      <c r="D5287" s="19">
        <v>44357</v>
      </c>
      <c r="E5287" s="16" t="s">
        <v>8907</v>
      </c>
      <c r="F5287" s="16">
        <v>0</v>
      </c>
      <c r="G5287" s="16" t="s">
        <v>8872</v>
      </c>
      <c r="H5287" s="17">
        <v>103.46</v>
      </c>
      <c r="I5287" s="102">
        <v>4</v>
      </c>
    </row>
    <row r="5288" spans="1:9">
      <c r="A5288" s="16" t="s">
        <v>1963</v>
      </c>
      <c r="B5288" s="16" t="s">
        <v>8858</v>
      </c>
      <c r="C5288" s="16">
        <v>1100052021</v>
      </c>
      <c r="D5288" s="19">
        <v>44357</v>
      </c>
      <c r="E5288" s="16" t="s">
        <v>8908</v>
      </c>
      <c r="F5288" s="16">
        <v>0</v>
      </c>
      <c r="G5288" s="16" t="s">
        <v>8874</v>
      </c>
      <c r="H5288" s="17">
        <v>50.17</v>
      </c>
      <c r="I5288" s="102">
        <v>4</v>
      </c>
    </row>
    <row r="5289" spans="1:9">
      <c r="A5289" s="16" t="s">
        <v>1963</v>
      </c>
      <c r="B5289" s="16" t="s">
        <v>8858</v>
      </c>
      <c r="C5289" s="16">
        <v>202110</v>
      </c>
      <c r="D5289" s="19">
        <v>44362</v>
      </c>
      <c r="E5289" s="16" t="s">
        <v>8909</v>
      </c>
      <c r="F5289" s="16">
        <v>10945181</v>
      </c>
      <c r="G5289" s="16" t="s">
        <v>8910</v>
      </c>
      <c r="H5289" s="17">
        <v>75</v>
      </c>
      <c r="I5289" s="102">
        <v>4</v>
      </c>
    </row>
    <row r="5290" spans="1:9">
      <c r="A5290" s="16" t="s">
        <v>1963</v>
      </c>
      <c r="B5290" s="16" t="s">
        <v>8858</v>
      </c>
      <c r="C5290" s="16">
        <v>2021012</v>
      </c>
      <c r="D5290" s="19">
        <v>44369</v>
      </c>
      <c r="E5290" s="16" t="s">
        <v>8909</v>
      </c>
      <c r="F5290" s="16">
        <v>36393533</v>
      </c>
      <c r="G5290" s="16" t="s">
        <v>8911</v>
      </c>
      <c r="H5290" s="17">
        <v>90</v>
      </c>
      <c r="I5290" s="102">
        <v>4</v>
      </c>
    </row>
    <row r="5291" spans="1:9" ht="20.399999999999999">
      <c r="A5291" s="16" t="s">
        <v>1963</v>
      </c>
      <c r="B5291" s="16" t="s">
        <v>8858</v>
      </c>
      <c r="C5291" s="16">
        <v>31928137</v>
      </c>
      <c r="D5291" s="19">
        <v>44369</v>
      </c>
      <c r="E5291" s="16" t="s">
        <v>8912</v>
      </c>
      <c r="F5291" s="16">
        <v>36041777</v>
      </c>
      <c r="G5291" s="16" t="s">
        <v>8865</v>
      </c>
      <c r="H5291" s="17">
        <v>112.5</v>
      </c>
      <c r="I5291" s="102">
        <v>4</v>
      </c>
    </row>
    <row r="5292" spans="1:9">
      <c r="A5292" s="16" t="s">
        <v>1963</v>
      </c>
      <c r="B5292" s="16" t="s">
        <v>8858</v>
      </c>
      <c r="C5292" s="16">
        <v>50702893</v>
      </c>
      <c r="D5292" s="19">
        <v>44376</v>
      </c>
      <c r="E5292" s="16" t="s">
        <v>8895</v>
      </c>
      <c r="F5292" s="16">
        <v>35697270</v>
      </c>
      <c r="G5292" s="16" t="s">
        <v>8876</v>
      </c>
      <c r="H5292" s="17">
        <v>33.69</v>
      </c>
      <c r="I5292" s="102">
        <v>4</v>
      </c>
    </row>
    <row r="5293" spans="1:9">
      <c r="A5293" s="16" t="s">
        <v>1963</v>
      </c>
      <c r="B5293" s="16" t="s">
        <v>8858</v>
      </c>
      <c r="C5293" s="16" t="s">
        <v>8913</v>
      </c>
      <c r="D5293" s="19">
        <v>44386</v>
      </c>
      <c r="E5293" s="16" t="s">
        <v>8914</v>
      </c>
      <c r="F5293" s="16">
        <v>45287040</v>
      </c>
      <c r="G5293" s="16" t="s">
        <v>8915</v>
      </c>
      <c r="H5293" s="17">
        <v>11.6</v>
      </c>
      <c r="I5293" s="102">
        <v>4</v>
      </c>
    </row>
    <row r="5294" spans="1:9">
      <c r="A5294" s="16" t="s">
        <v>1963</v>
      </c>
      <c r="B5294" s="16" t="s">
        <v>8858</v>
      </c>
      <c r="C5294" s="16" t="s">
        <v>8916</v>
      </c>
      <c r="D5294" s="19">
        <v>44386</v>
      </c>
      <c r="E5294" s="16" t="s">
        <v>8860</v>
      </c>
      <c r="F5294" s="16">
        <v>36631124</v>
      </c>
      <c r="G5294" s="16" t="s">
        <v>8861</v>
      </c>
      <c r="H5294" s="17">
        <v>2</v>
      </c>
      <c r="I5294" s="102">
        <v>4</v>
      </c>
    </row>
    <row r="5295" spans="1:9">
      <c r="A5295" s="16" t="s">
        <v>1963</v>
      </c>
      <c r="B5295" s="16" t="s">
        <v>8858</v>
      </c>
      <c r="C5295" s="16" t="s">
        <v>8917</v>
      </c>
      <c r="D5295" s="19">
        <v>44438</v>
      </c>
      <c r="E5295" s="16" t="s">
        <v>8918</v>
      </c>
      <c r="F5295" s="16">
        <v>45287040</v>
      </c>
      <c r="G5295" s="16" t="s">
        <v>8915</v>
      </c>
      <c r="H5295" s="17">
        <v>15</v>
      </c>
      <c r="I5295" s="102">
        <v>4</v>
      </c>
    </row>
    <row r="5296" spans="1:9">
      <c r="A5296" s="16" t="s">
        <v>1963</v>
      </c>
      <c r="B5296" s="16" t="s">
        <v>8858</v>
      </c>
      <c r="C5296" s="16" t="s">
        <v>8919</v>
      </c>
      <c r="D5296" s="19">
        <v>44438</v>
      </c>
      <c r="E5296" s="16" t="s">
        <v>8920</v>
      </c>
      <c r="F5296" s="16">
        <v>36631124</v>
      </c>
      <c r="G5296" s="16" t="s">
        <v>8861</v>
      </c>
      <c r="H5296" s="17">
        <v>4.5</v>
      </c>
      <c r="I5296" s="102">
        <v>4</v>
      </c>
    </row>
    <row r="5297" spans="1:9">
      <c r="A5297" s="16" t="s">
        <v>1963</v>
      </c>
      <c r="B5297" s="16" t="s">
        <v>8858</v>
      </c>
      <c r="C5297" s="16" t="s">
        <v>8921</v>
      </c>
      <c r="D5297" s="19">
        <v>44449</v>
      </c>
      <c r="E5297" s="16" t="s">
        <v>8860</v>
      </c>
      <c r="F5297" s="16">
        <v>36631124</v>
      </c>
      <c r="G5297" s="16" t="s">
        <v>8861</v>
      </c>
      <c r="H5297" s="17">
        <v>2.35</v>
      </c>
      <c r="I5297" s="102">
        <v>4</v>
      </c>
    </row>
    <row r="5298" spans="1:9">
      <c r="A5298" s="16" t="s">
        <v>1963</v>
      </c>
      <c r="B5298" s="16" t="s">
        <v>8858</v>
      </c>
      <c r="C5298" s="16" t="s">
        <v>8922</v>
      </c>
      <c r="D5298" s="19">
        <v>44455</v>
      </c>
      <c r="E5298" s="16" t="s">
        <v>8923</v>
      </c>
      <c r="F5298" s="16">
        <v>0</v>
      </c>
      <c r="G5298" s="16" t="s">
        <v>8924</v>
      </c>
      <c r="H5298" s="17">
        <v>25.09</v>
      </c>
      <c r="I5298" s="102">
        <v>4</v>
      </c>
    </row>
    <row r="5299" spans="1:9">
      <c r="A5299" s="16" t="s">
        <v>1963</v>
      </c>
      <c r="B5299" s="16" t="s">
        <v>8858</v>
      </c>
      <c r="C5299" s="16" t="s">
        <v>8925</v>
      </c>
      <c r="D5299" s="19">
        <v>44455</v>
      </c>
      <c r="E5299" s="16" t="s">
        <v>8923</v>
      </c>
      <c r="F5299" s="16">
        <v>0</v>
      </c>
      <c r="G5299" s="16" t="s">
        <v>8926</v>
      </c>
      <c r="H5299" s="17">
        <v>45.16</v>
      </c>
      <c r="I5299" s="102">
        <v>4</v>
      </c>
    </row>
    <row r="5300" spans="1:9">
      <c r="A5300" s="16" t="s">
        <v>1963</v>
      </c>
      <c r="B5300" s="16" t="s">
        <v>8858</v>
      </c>
      <c r="C5300" s="16" t="s">
        <v>8927</v>
      </c>
      <c r="D5300" s="19">
        <v>44455</v>
      </c>
      <c r="E5300" s="16" t="s">
        <v>8928</v>
      </c>
      <c r="F5300" s="16">
        <v>36431389</v>
      </c>
      <c r="G5300" s="16" t="s">
        <v>8929</v>
      </c>
      <c r="H5300" s="17">
        <v>45</v>
      </c>
      <c r="I5300" s="102">
        <v>4</v>
      </c>
    </row>
    <row r="5301" spans="1:9" ht="20.399999999999999">
      <c r="A5301" s="16" t="s">
        <v>1963</v>
      </c>
      <c r="B5301" s="16" t="s">
        <v>8858</v>
      </c>
      <c r="C5301" s="16">
        <v>31928137</v>
      </c>
      <c r="D5301" s="19">
        <v>44396</v>
      </c>
      <c r="E5301" s="16" t="s">
        <v>8930</v>
      </c>
      <c r="F5301" s="16">
        <v>36041777</v>
      </c>
      <c r="G5301" s="16" t="s">
        <v>8865</v>
      </c>
      <c r="H5301" s="17">
        <v>112.5</v>
      </c>
      <c r="I5301" s="102">
        <v>4</v>
      </c>
    </row>
    <row r="5302" spans="1:9">
      <c r="A5302" s="16" t="s">
        <v>1963</v>
      </c>
      <c r="B5302" s="16" t="s">
        <v>8858</v>
      </c>
      <c r="C5302" s="16">
        <v>62021</v>
      </c>
      <c r="D5302" s="19">
        <v>44398</v>
      </c>
      <c r="E5302" s="16" t="s">
        <v>8931</v>
      </c>
      <c r="F5302" s="16">
        <v>0</v>
      </c>
      <c r="G5302" s="16" t="s">
        <v>8868</v>
      </c>
      <c r="H5302" s="17">
        <v>589.80999999999995</v>
      </c>
      <c r="I5302" s="102">
        <v>4</v>
      </c>
    </row>
    <row r="5303" spans="1:9">
      <c r="A5303" s="16" t="s">
        <v>1963</v>
      </c>
      <c r="B5303" s="16" t="s">
        <v>8858</v>
      </c>
      <c r="C5303" s="16">
        <v>1001748297</v>
      </c>
      <c r="D5303" s="19">
        <v>44398</v>
      </c>
      <c r="E5303" s="16" t="s">
        <v>8932</v>
      </c>
      <c r="F5303" s="16">
        <v>0</v>
      </c>
      <c r="G5303" s="16" t="s">
        <v>8870</v>
      </c>
      <c r="H5303" s="17">
        <v>255.67</v>
      </c>
      <c r="I5303" s="102">
        <v>4</v>
      </c>
    </row>
    <row r="5304" spans="1:9">
      <c r="A5304" s="16" t="s">
        <v>1963</v>
      </c>
      <c r="B5304" s="16" t="s">
        <v>8858</v>
      </c>
      <c r="C5304" s="16">
        <v>31928137</v>
      </c>
      <c r="D5304" s="19">
        <v>44398</v>
      </c>
      <c r="E5304" s="16" t="s">
        <v>8933</v>
      </c>
      <c r="F5304" s="16">
        <v>0</v>
      </c>
      <c r="G5304" s="16" t="s">
        <v>8872</v>
      </c>
      <c r="H5304" s="17">
        <v>103.46</v>
      </c>
      <c r="I5304" s="102">
        <v>4</v>
      </c>
    </row>
    <row r="5305" spans="1:9">
      <c r="A5305" s="16" t="s">
        <v>1963</v>
      </c>
      <c r="B5305" s="16" t="s">
        <v>8858</v>
      </c>
      <c r="C5305" s="16">
        <v>1100062021</v>
      </c>
      <c r="D5305" s="19">
        <v>44398</v>
      </c>
      <c r="E5305" s="16" t="s">
        <v>8934</v>
      </c>
      <c r="F5305" s="16">
        <v>0</v>
      </c>
      <c r="G5305" s="16" t="s">
        <v>8874</v>
      </c>
      <c r="H5305" s="17">
        <v>50.17</v>
      </c>
      <c r="I5305" s="102">
        <v>4</v>
      </c>
    </row>
    <row r="5306" spans="1:9">
      <c r="A5306" s="16" t="s">
        <v>1963</v>
      </c>
      <c r="B5306" s="16" t="s">
        <v>8858</v>
      </c>
      <c r="C5306" s="16">
        <v>50702893</v>
      </c>
      <c r="D5306" s="19">
        <v>44406</v>
      </c>
      <c r="E5306" s="16" t="s">
        <v>8935</v>
      </c>
      <c r="F5306" s="16">
        <v>35697270</v>
      </c>
      <c r="G5306" s="16" t="s">
        <v>8876</v>
      </c>
      <c r="H5306" s="17">
        <v>32.46</v>
      </c>
      <c r="I5306" s="102">
        <v>4</v>
      </c>
    </row>
    <row r="5307" spans="1:9" ht="20.399999999999999">
      <c r="A5307" s="16" t="s">
        <v>1963</v>
      </c>
      <c r="B5307" s="16" t="s">
        <v>8858</v>
      </c>
      <c r="C5307" s="16">
        <v>31928137</v>
      </c>
      <c r="D5307" s="19">
        <v>44425</v>
      </c>
      <c r="E5307" s="16" t="s">
        <v>8936</v>
      </c>
      <c r="F5307" s="16">
        <v>36041777</v>
      </c>
      <c r="G5307" s="16" t="s">
        <v>8865</v>
      </c>
      <c r="H5307" s="17">
        <v>112.5</v>
      </c>
      <c r="I5307" s="102">
        <v>4</v>
      </c>
    </row>
    <row r="5308" spans="1:9">
      <c r="A5308" s="16" t="s">
        <v>1963</v>
      </c>
      <c r="B5308" s="16" t="s">
        <v>8858</v>
      </c>
      <c r="C5308" s="16">
        <v>1100072021</v>
      </c>
      <c r="D5308" s="19">
        <v>44426</v>
      </c>
      <c r="E5308" s="16" t="s">
        <v>8937</v>
      </c>
      <c r="F5308" s="16">
        <v>0</v>
      </c>
      <c r="G5308" s="16" t="s">
        <v>8874</v>
      </c>
      <c r="H5308" s="17">
        <v>50.3</v>
      </c>
      <c r="I5308" s="102">
        <v>4</v>
      </c>
    </row>
    <row r="5309" spans="1:9">
      <c r="A5309" s="16" t="s">
        <v>1963</v>
      </c>
      <c r="B5309" s="16" t="s">
        <v>8858</v>
      </c>
      <c r="C5309" s="16">
        <v>1001748297</v>
      </c>
      <c r="D5309" s="19">
        <v>44426</v>
      </c>
      <c r="E5309" s="16" t="s">
        <v>8938</v>
      </c>
      <c r="F5309" s="16">
        <v>0</v>
      </c>
      <c r="G5309" s="16" t="s">
        <v>8870</v>
      </c>
      <c r="H5309" s="17">
        <v>255.91</v>
      </c>
      <c r="I5309" s="102">
        <v>4</v>
      </c>
    </row>
    <row r="5310" spans="1:9">
      <c r="A5310" s="16" t="s">
        <v>1963</v>
      </c>
      <c r="B5310" s="16" t="s">
        <v>8858</v>
      </c>
      <c r="C5310" s="16">
        <v>72021</v>
      </c>
      <c r="D5310" s="19">
        <v>44426</v>
      </c>
      <c r="E5310" s="16" t="s">
        <v>8939</v>
      </c>
      <c r="F5310" s="16">
        <v>0</v>
      </c>
      <c r="G5310" s="16" t="s">
        <v>8868</v>
      </c>
      <c r="H5310" s="17">
        <v>590.38</v>
      </c>
      <c r="I5310" s="102">
        <v>4</v>
      </c>
    </row>
    <row r="5311" spans="1:9">
      <c r="A5311" s="16" t="s">
        <v>1963</v>
      </c>
      <c r="B5311" s="16" t="s">
        <v>8858</v>
      </c>
      <c r="C5311" s="16">
        <v>31928137</v>
      </c>
      <c r="D5311" s="19">
        <v>44428</v>
      </c>
      <c r="E5311" s="16" t="s">
        <v>8940</v>
      </c>
      <c r="F5311" s="16">
        <v>0</v>
      </c>
      <c r="G5311" s="16" t="s">
        <v>8872</v>
      </c>
      <c r="H5311" s="17">
        <v>103.56</v>
      </c>
      <c r="I5311" s="102">
        <v>4</v>
      </c>
    </row>
    <row r="5312" spans="1:9">
      <c r="A5312" s="16" t="s">
        <v>1963</v>
      </c>
      <c r="B5312" s="16" t="s">
        <v>8858</v>
      </c>
      <c r="C5312" s="16">
        <v>50702893</v>
      </c>
      <c r="D5312" s="19">
        <v>44435</v>
      </c>
      <c r="E5312" s="16" t="s">
        <v>8941</v>
      </c>
      <c r="F5312" s="16">
        <v>35697270</v>
      </c>
      <c r="G5312" s="16" t="s">
        <v>8876</v>
      </c>
      <c r="H5312" s="17">
        <v>32.659999999999997</v>
      </c>
      <c r="I5312" s="102">
        <v>4</v>
      </c>
    </row>
    <row r="5313" spans="1:9">
      <c r="A5313" s="16" t="s">
        <v>1963</v>
      </c>
      <c r="B5313" s="16" t="s">
        <v>8858</v>
      </c>
      <c r="C5313" s="16">
        <v>31928137</v>
      </c>
      <c r="D5313" s="19">
        <v>44447</v>
      </c>
      <c r="E5313" s="16" t="s">
        <v>8942</v>
      </c>
      <c r="F5313" s="16">
        <v>0</v>
      </c>
      <c r="G5313" s="16" t="s">
        <v>8872</v>
      </c>
      <c r="H5313" s="17">
        <v>104.55</v>
      </c>
      <c r="I5313" s="102">
        <v>4</v>
      </c>
    </row>
    <row r="5314" spans="1:9">
      <c r="A5314" s="16" t="s">
        <v>1963</v>
      </c>
      <c r="B5314" s="16" t="s">
        <v>8858</v>
      </c>
      <c r="C5314" s="16">
        <v>82021</v>
      </c>
      <c r="D5314" s="19">
        <v>44447</v>
      </c>
      <c r="E5314" s="16" t="s">
        <v>8943</v>
      </c>
      <c r="F5314" s="16">
        <v>0</v>
      </c>
      <c r="G5314" s="16" t="s">
        <v>8868</v>
      </c>
      <c r="H5314" s="17">
        <v>595.30999999999995</v>
      </c>
      <c r="I5314" s="102">
        <v>4</v>
      </c>
    </row>
    <row r="5315" spans="1:9">
      <c r="A5315" s="16" t="s">
        <v>1963</v>
      </c>
      <c r="B5315" s="16" t="s">
        <v>8858</v>
      </c>
      <c r="C5315" s="16">
        <v>1001748297</v>
      </c>
      <c r="D5315" s="19">
        <v>44447</v>
      </c>
      <c r="E5315" s="16" t="s">
        <v>8944</v>
      </c>
      <c r="F5315" s="16">
        <v>0</v>
      </c>
      <c r="G5315" s="16" t="s">
        <v>8870</v>
      </c>
      <c r="H5315" s="17">
        <v>258.33999999999997</v>
      </c>
      <c r="I5315" s="102">
        <v>4</v>
      </c>
    </row>
    <row r="5316" spans="1:9">
      <c r="A5316" s="16" t="s">
        <v>1963</v>
      </c>
      <c r="B5316" s="16" t="s">
        <v>8858</v>
      </c>
      <c r="C5316" s="16">
        <v>1100082021</v>
      </c>
      <c r="D5316" s="19">
        <v>44448</v>
      </c>
      <c r="E5316" s="16" t="s">
        <v>8945</v>
      </c>
      <c r="F5316" s="16">
        <v>0</v>
      </c>
      <c r="G5316" s="16" t="s">
        <v>8874</v>
      </c>
      <c r="H5316" s="17">
        <v>51.46</v>
      </c>
      <c r="I5316" s="102">
        <v>4</v>
      </c>
    </row>
    <row r="5317" spans="1:9" ht="20.399999999999999">
      <c r="A5317" s="16" t="s">
        <v>1963</v>
      </c>
      <c r="B5317" s="16" t="s">
        <v>8858</v>
      </c>
      <c r="C5317" s="16">
        <v>31928137</v>
      </c>
      <c r="D5317" s="19">
        <v>44453</v>
      </c>
      <c r="E5317" s="16" t="s">
        <v>8946</v>
      </c>
      <c r="F5317" s="16">
        <v>36041777</v>
      </c>
      <c r="G5317" s="16" t="s">
        <v>8865</v>
      </c>
      <c r="H5317" s="17">
        <v>112.5</v>
      </c>
      <c r="I5317" s="102">
        <v>4</v>
      </c>
    </row>
    <row r="5318" spans="1:9">
      <c r="A5318" s="16" t="s">
        <v>1963</v>
      </c>
      <c r="B5318" s="16" t="s">
        <v>8858</v>
      </c>
      <c r="C5318" s="16">
        <v>2021168</v>
      </c>
      <c r="D5318" s="19">
        <v>44468</v>
      </c>
      <c r="E5318" s="16" t="s">
        <v>8947</v>
      </c>
      <c r="F5318" s="16">
        <v>36849880</v>
      </c>
      <c r="G5318" s="16" t="s">
        <v>8948</v>
      </c>
      <c r="H5318" s="17">
        <v>345.6</v>
      </c>
      <c r="I5318" s="102">
        <v>4</v>
      </c>
    </row>
    <row r="5319" spans="1:9">
      <c r="A5319" s="16" t="s">
        <v>1963</v>
      </c>
      <c r="B5319" s="16" t="s">
        <v>8858</v>
      </c>
      <c r="C5319" s="16">
        <v>50702893</v>
      </c>
      <c r="D5319" s="19">
        <v>44468</v>
      </c>
      <c r="E5319" s="16" t="s">
        <v>8949</v>
      </c>
      <c r="F5319" s="16">
        <v>35697270</v>
      </c>
      <c r="G5319" s="16" t="s">
        <v>8876</v>
      </c>
      <c r="H5319" s="17">
        <v>33.340000000000003</v>
      </c>
      <c r="I5319" s="102">
        <v>4</v>
      </c>
    </row>
    <row r="5320" spans="1:9">
      <c r="A5320" s="16" t="s">
        <v>1963</v>
      </c>
      <c r="B5320" s="16" t="s">
        <v>8858</v>
      </c>
      <c r="C5320" s="16" t="s">
        <v>8950</v>
      </c>
      <c r="D5320" s="19">
        <v>44474</v>
      </c>
      <c r="E5320" s="16" t="s">
        <v>8951</v>
      </c>
      <c r="F5320" s="16">
        <v>34704655</v>
      </c>
      <c r="G5320" s="16" t="s">
        <v>8952</v>
      </c>
      <c r="H5320" s="17">
        <v>3.63</v>
      </c>
      <c r="I5320" s="102">
        <v>4</v>
      </c>
    </row>
    <row r="5321" spans="1:9">
      <c r="A5321" s="16" t="s">
        <v>1963</v>
      </c>
      <c r="B5321" s="16" t="s">
        <v>8858</v>
      </c>
      <c r="C5321" s="16" t="s">
        <v>8953</v>
      </c>
      <c r="D5321" s="19">
        <v>44475</v>
      </c>
      <c r="E5321" s="16" t="s">
        <v>8954</v>
      </c>
      <c r="F5321" s="16">
        <v>0</v>
      </c>
      <c r="G5321" s="16" t="s">
        <v>8955</v>
      </c>
      <c r="H5321" s="17">
        <v>56.74</v>
      </c>
      <c r="I5321" s="102">
        <v>4</v>
      </c>
    </row>
    <row r="5322" spans="1:9">
      <c r="A5322" s="16" t="s">
        <v>1963</v>
      </c>
      <c r="B5322" s="16" t="s">
        <v>8858</v>
      </c>
      <c r="C5322" s="16" t="s">
        <v>8956</v>
      </c>
      <c r="D5322" s="19">
        <v>44475</v>
      </c>
      <c r="E5322" s="16" t="s">
        <v>8954</v>
      </c>
      <c r="F5322" s="16">
        <v>0</v>
      </c>
      <c r="G5322" s="16" t="s">
        <v>8924</v>
      </c>
      <c r="H5322" s="17">
        <v>25.86</v>
      </c>
      <c r="I5322" s="102">
        <v>4</v>
      </c>
    </row>
    <row r="5323" spans="1:9">
      <c r="A5323" s="16" t="s">
        <v>1963</v>
      </c>
      <c r="B5323" s="16" t="s">
        <v>8858</v>
      </c>
      <c r="C5323" s="16" t="s">
        <v>8957</v>
      </c>
      <c r="D5323" s="19">
        <v>44475</v>
      </c>
      <c r="E5323" s="16" t="s">
        <v>8954</v>
      </c>
      <c r="F5323" s="16">
        <v>0</v>
      </c>
      <c r="G5323" s="16" t="s">
        <v>8958</v>
      </c>
      <c r="H5323" s="17">
        <v>14.28</v>
      </c>
      <c r="I5323" s="102">
        <v>4</v>
      </c>
    </row>
    <row r="5324" spans="1:9">
      <c r="A5324" s="16" t="s">
        <v>1963</v>
      </c>
      <c r="B5324" s="16" t="s">
        <v>8858</v>
      </c>
      <c r="C5324" s="16" t="s">
        <v>8959</v>
      </c>
      <c r="D5324" s="19">
        <v>44475</v>
      </c>
      <c r="E5324" s="16" t="s">
        <v>8954</v>
      </c>
      <c r="F5324" s="16">
        <v>0</v>
      </c>
      <c r="G5324" s="16" t="s">
        <v>8960</v>
      </c>
      <c r="H5324" s="17">
        <v>70.400000000000006</v>
      </c>
      <c r="I5324" s="102">
        <v>4</v>
      </c>
    </row>
    <row r="5325" spans="1:9">
      <c r="A5325" s="16" t="s">
        <v>1963</v>
      </c>
      <c r="B5325" s="16" t="s">
        <v>8858</v>
      </c>
      <c r="C5325" s="16" t="s">
        <v>8961</v>
      </c>
      <c r="D5325" s="19">
        <v>44475</v>
      </c>
      <c r="E5325" s="16" t="s">
        <v>8962</v>
      </c>
      <c r="F5325" s="16">
        <v>51419106</v>
      </c>
      <c r="G5325" s="16" t="s">
        <v>8963</v>
      </c>
      <c r="H5325" s="17">
        <v>37.799999999999997</v>
      </c>
      <c r="I5325" s="102">
        <v>4</v>
      </c>
    </row>
    <row r="5326" spans="1:9">
      <c r="A5326" s="16" t="s">
        <v>1963</v>
      </c>
      <c r="B5326" s="16" t="s">
        <v>8858</v>
      </c>
      <c r="C5326" s="16" t="s">
        <v>8964</v>
      </c>
      <c r="D5326" s="19">
        <v>44529</v>
      </c>
      <c r="E5326" s="16" t="s">
        <v>8965</v>
      </c>
      <c r="F5326" s="16">
        <v>647861</v>
      </c>
      <c r="G5326" s="16" t="s">
        <v>8966</v>
      </c>
      <c r="H5326" s="17">
        <v>80</v>
      </c>
      <c r="I5326" s="102">
        <v>4</v>
      </c>
    </row>
    <row r="5327" spans="1:9">
      <c r="A5327" s="16" t="s">
        <v>1963</v>
      </c>
      <c r="B5327" s="16" t="s">
        <v>8858</v>
      </c>
      <c r="C5327" s="16" t="s">
        <v>8967</v>
      </c>
      <c r="D5327" s="19">
        <v>44531</v>
      </c>
      <c r="E5327" s="16" t="s">
        <v>8914</v>
      </c>
      <c r="F5327" s="16">
        <v>31331131</v>
      </c>
      <c r="G5327" s="16" t="s">
        <v>8968</v>
      </c>
      <c r="H5327" s="17">
        <v>17.2</v>
      </c>
      <c r="I5327" s="102">
        <v>4</v>
      </c>
    </row>
    <row r="5328" spans="1:9">
      <c r="A5328" s="16" t="s">
        <v>1963</v>
      </c>
      <c r="B5328" s="16" t="s">
        <v>8858</v>
      </c>
      <c r="C5328" s="16" t="s">
        <v>8969</v>
      </c>
      <c r="D5328" s="19">
        <v>44544</v>
      </c>
      <c r="E5328" s="16" t="s">
        <v>8860</v>
      </c>
      <c r="F5328" s="16">
        <v>36631124</v>
      </c>
      <c r="G5328" s="16" t="s">
        <v>8861</v>
      </c>
      <c r="H5328" s="17">
        <v>3.9</v>
      </c>
      <c r="I5328" s="102">
        <v>4</v>
      </c>
    </row>
    <row r="5329" spans="1:9">
      <c r="A5329" s="16" t="s">
        <v>1963</v>
      </c>
      <c r="B5329" s="16" t="s">
        <v>8858</v>
      </c>
      <c r="C5329" s="16">
        <v>20210095</v>
      </c>
      <c r="D5329" s="19">
        <v>44480</v>
      </c>
      <c r="E5329" s="16" t="s">
        <v>8970</v>
      </c>
      <c r="F5329" s="16">
        <v>36059714</v>
      </c>
      <c r="G5329" s="16" t="s">
        <v>8971</v>
      </c>
      <c r="H5329" s="17">
        <v>88.39</v>
      </c>
      <c r="I5329" s="102">
        <v>4</v>
      </c>
    </row>
    <row r="5330" spans="1:9">
      <c r="A5330" s="16" t="s">
        <v>1963</v>
      </c>
      <c r="B5330" s="16" t="s">
        <v>8858</v>
      </c>
      <c r="C5330" s="16">
        <v>92021</v>
      </c>
      <c r="D5330" s="19">
        <v>44481</v>
      </c>
      <c r="E5330" s="16" t="s">
        <v>8972</v>
      </c>
      <c r="F5330" s="16">
        <v>0</v>
      </c>
      <c r="G5330" s="16" t="s">
        <v>8868</v>
      </c>
      <c r="H5330" s="17">
        <v>593.67999999999995</v>
      </c>
      <c r="I5330" s="102">
        <v>4</v>
      </c>
    </row>
    <row r="5331" spans="1:9">
      <c r="A5331" s="16" t="s">
        <v>1963</v>
      </c>
      <c r="B5331" s="16" t="s">
        <v>8858</v>
      </c>
      <c r="C5331" s="16">
        <v>31928137</v>
      </c>
      <c r="D5331" s="19">
        <v>44481</v>
      </c>
      <c r="E5331" s="16" t="s">
        <v>8973</v>
      </c>
      <c r="F5331" s="16">
        <v>0</v>
      </c>
      <c r="G5331" s="16" t="s">
        <v>8872</v>
      </c>
      <c r="H5331" s="17">
        <v>104.21</v>
      </c>
      <c r="I5331" s="102">
        <v>4</v>
      </c>
    </row>
    <row r="5332" spans="1:9">
      <c r="A5332" s="16" t="s">
        <v>1963</v>
      </c>
      <c r="B5332" s="16" t="s">
        <v>8858</v>
      </c>
      <c r="C5332" s="16">
        <v>1001748297</v>
      </c>
      <c r="D5332" s="19">
        <v>44481</v>
      </c>
      <c r="E5332" s="16" t="s">
        <v>8974</v>
      </c>
      <c r="F5332" s="16">
        <v>0</v>
      </c>
      <c r="G5332" s="16" t="s">
        <v>8870</v>
      </c>
      <c r="H5332" s="17">
        <v>257.54000000000002</v>
      </c>
      <c r="I5332" s="102">
        <v>4</v>
      </c>
    </row>
    <row r="5333" spans="1:9">
      <c r="A5333" s="16" t="s">
        <v>1963</v>
      </c>
      <c r="B5333" s="16" t="s">
        <v>8858</v>
      </c>
      <c r="C5333" s="16">
        <v>1100092021</v>
      </c>
      <c r="D5333" s="19">
        <v>44482</v>
      </c>
      <c r="E5333" s="16" t="s">
        <v>8975</v>
      </c>
      <c r="F5333" s="16">
        <v>0</v>
      </c>
      <c r="G5333" s="16" t="s">
        <v>8874</v>
      </c>
      <c r="H5333" s="17">
        <v>51.07</v>
      </c>
      <c r="I5333" s="102">
        <v>4</v>
      </c>
    </row>
    <row r="5334" spans="1:9" ht="20.399999999999999">
      <c r="A5334" s="16" t="s">
        <v>1963</v>
      </c>
      <c r="B5334" s="16" t="s">
        <v>8858</v>
      </c>
      <c r="C5334" s="16">
        <v>31928137</v>
      </c>
      <c r="D5334" s="19">
        <v>44489</v>
      </c>
      <c r="E5334" s="16" t="s">
        <v>8976</v>
      </c>
      <c r="F5334" s="16">
        <v>36041777</v>
      </c>
      <c r="G5334" s="16" t="s">
        <v>8865</v>
      </c>
      <c r="H5334" s="17">
        <v>112.5</v>
      </c>
      <c r="I5334" s="102">
        <v>4</v>
      </c>
    </row>
    <row r="5335" spans="1:9">
      <c r="A5335" s="16" t="s">
        <v>1963</v>
      </c>
      <c r="B5335" s="16" t="s">
        <v>8858</v>
      </c>
      <c r="C5335" s="16">
        <v>50702893</v>
      </c>
      <c r="D5335" s="19">
        <v>44497</v>
      </c>
      <c r="E5335" s="16" t="s">
        <v>8977</v>
      </c>
      <c r="F5335" s="16">
        <v>35697270</v>
      </c>
      <c r="G5335" s="16" t="s">
        <v>8876</v>
      </c>
      <c r="H5335" s="17">
        <v>32.880000000000003</v>
      </c>
      <c r="I5335" s="102">
        <v>4</v>
      </c>
    </row>
    <row r="5336" spans="1:9" ht="20.399999999999999">
      <c r="A5336" s="16" t="s">
        <v>1963</v>
      </c>
      <c r="B5336" s="16" t="s">
        <v>8858</v>
      </c>
      <c r="C5336" s="16">
        <v>31928137</v>
      </c>
      <c r="D5336" s="19">
        <v>44518</v>
      </c>
      <c r="E5336" s="16" t="s">
        <v>8978</v>
      </c>
      <c r="F5336" s="16">
        <v>36041777</v>
      </c>
      <c r="G5336" s="16" t="s">
        <v>8865</v>
      </c>
      <c r="H5336" s="17">
        <v>112.5</v>
      </c>
      <c r="I5336" s="102">
        <v>4</v>
      </c>
    </row>
    <row r="5337" spans="1:9">
      <c r="A5337" s="16" t="s">
        <v>1963</v>
      </c>
      <c r="B5337" s="16" t="s">
        <v>8858</v>
      </c>
      <c r="C5337" s="16">
        <v>102021</v>
      </c>
      <c r="D5337" s="19">
        <v>44522</v>
      </c>
      <c r="E5337" s="16" t="s">
        <v>8979</v>
      </c>
      <c r="F5337" s="16">
        <v>0</v>
      </c>
      <c r="G5337" s="16" t="s">
        <v>8868</v>
      </c>
      <c r="H5337" s="17">
        <v>200.09</v>
      </c>
      <c r="I5337" s="102">
        <v>4</v>
      </c>
    </row>
    <row r="5338" spans="1:9">
      <c r="A5338" s="16" t="s">
        <v>1963</v>
      </c>
      <c r="B5338" s="16" t="s">
        <v>8858</v>
      </c>
      <c r="C5338" s="16">
        <v>2021214</v>
      </c>
      <c r="D5338" s="19">
        <v>44531</v>
      </c>
      <c r="E5338" s="16" t="s">
        <v>8980</v>
      </c>
      <c r="F5338" s="16">
        <v>36849880</v>
      </c>
      <c r="G5338" s="16" t="s">
        <v>8948</v>
      </c>
      <c r="H5338" s="17">
        <v>4968</v>
      </c>
      <c r="I5338" s="102">
        <v>2</v>
      </c>
    </row>
    <row r="5339" spans="1:9">
      <c r="A5339" s="16" t="s">
        <v>1963</v>
      </c>
      <c r="B5339" s="16" t="s">
        <v>8718</v>
      </c>
      <c r="C5339" s="16" t="s">
        <v>8984</v>
      </c>
      <c r="D5339" s="19">
        <v>44286</v>
      </c>
      <c r="E5339" s="16" t="s">
        <v>8981</v>
      </c>
      <c r="F5339" s="16" t="s">
        <v>4237</v>
      </c>
      <c r="G5339" s="16" t="s">
        <v>4238</v>
      </c>
      <c r="H5339" s="17">
        <v>2556</v>
      </c>
      <c r="I5339" s="102">
        <v>2</v>
      </c>
    </row>
    <row r="5340" spans="1:9">
      <c r="A5340" s="16" t="s">
        <v>1963</v>
      </c>
      <c r="B5340" s="16" t="s">
        <v>8720</v>
      </c>
      <c r="C5340" s="16">
        <v>22191202</v>
      </c>
      <c r="D5340" s="19">
        <v>44433</v>
      </c>
      <c r="E5340" s="16" t="s">
        <v>8981</v>
      </c>
      <c r="F5340" s="16" t="s">
        <v>4515</v>
      </c>
      <c r="G5340" s="16" t="s">
        <v>4516</v>
      </c>
      <c r="H5340" s="17">
        <v>2556</v>
      </c>
      <c r="I5340" s="102">
        <v>2</v>
      </c>
    </row>
    <row r="5341" spans="1:9">
      <c r="A5341" s="16" t="s">
        <v>1963</v>
      </c>
      <c r="B5341" s="16" t="s">
        <v>8721</v>
      </c>
      <c r="C5341" s="16" t="s">
        <v>8985</v>
      </c>
      <c r="D5341" s="19">
        <v>44349</v>
      </c>
      <c r="E5341" s="16" t="s">
        <v>8981</v>
      </c>
      <c r="F5341" s="16" t="s">
        <v>4436</v>
      </c>
      <c r="G5341" s="16" t="s">
        <v>4437</v>
      </c>
      <c r="H5341" s="17">
        <v>2556</v>
      </c>
      <c r="I5341" s="102">
        <v>2</v>
      </c>
    </row>
    <row r="5342" spans="1:9">
      <c r="A5342" s="16" t="s">
        <v>1963</v>
      </c>
      <c r="B5342" s="16" t="s">
        <v>8722</v>
      </c>
      <c r="C5342" s="16">
        <v>22091204</v>
      </c>
      <c r="D5342" s="19">
        <v>44252</v>
      </c>
      <c r="E5342" s="16" t="s">
        <v>8981</v>
      </c>
      <c r="F5342" s="16" t="s">
        <v>8723</v>
      </c>
      <c r="G5342" s="16" t="s">
        <v>8724</v>
      </c>
      <c r="H5342" s="17">
        <v>2556</v>
      </c>
      <c r="I5342" s="102">
        <v>2</v>
      </c>
    </row>
    <row r="5343" spans="1:9">
      <c r="A5343" s="16" t="s">
        <v>1963</v>
      </c>
      <c r="B5343" s="16" t="s">
        <v>8725</v>
      </c>
      <c r="C5343" s="16" t="s">
        <v>8986</v>
      </c>
      <c r="D5343" s="19">
        <v>44523</v>
      </c>
      <c r="E5343" s="16" t="s">
        <v>8987</v>
      </c>
      <c r="F5343" s="16" t="s">
        <v>4237</v>
      </c>
      <c r="G5343" s="16" t="s">
        <v>4238</v>
      </c>
      <c r="H5343" s="17">
        <v>2500</v>
      </c>
      <c r="I5343" s="102">
        <v>2</v>
      </c>
    </row>
    <row r="5344" spans="1:9">
      <c r="A5344" s="16" t="s">
        <v>1963</v>
      </c>
      <c r="B5344" s="16" t="s">
        <v>8727</v>
      </c>
      <c r="C5344" s="16">
        <v>22191206</v>
      </c>
      <c r="D5344" s="19">
        <v>44553</v>
      </c>
      <c r="E5344" s="16" t="s">
        <v>8726</v>
      </c>
      <c r="F5344" s="16" t="s">
        <v>4515</v>
      </c>
      <c r="G5344" s="16" t="s">
        <v>4516</v>
      </c>
      <c r="H5344" s="17">
        <v>2500</v>
      </c>
      <c r="I5344" s="102">
        <v>2</v>
      </c>
    </row>
    <row r="5345" spans="1:9">
      <c r="A5345" s="16" t="s">
        <v>1963</v>
      </c>
      <c r="B5345" s="16" t="s">
        <v>8728</v>
      </c>
      <c r="C5345" s="16" t="s">
        <v>8988</v>
      </c>
      <c r="D5345" s="19">
        <v>44523</v>
      </c>
      <c r="E5345" s="16" t="s">
        <v>8987</v>
      </c>
      <c r="F5345" s="16" t="s">
        <v>4436</v>
      </c>
      <c r="G5345" s="16" t="s">
        <v>4437</v>
      </c>
      <c r="H5345" s="17">
        <v>2500</v>
      </c>
      <c r="I5345" s="102">
        <v>2</v>
      </c>
    </row>
    <row r="5346" spans="1:9">
      <c r="A5346" s="16" t="s">
        <v>1963</v>
      </c>
      <c r="B5346" s="16" t="s">
        <v>8729</v>
      </c>
      <c r="C5346" s="16">
        <v>22191208</v>
      </c>
      <c r="D5346" s="19">
        <v>44252</v>
      </c>
      <c r="E5346" s="16" t="s">
        <v>8726</v>
      </c>
      <c r="F5346" s="16" t="s">
        <v>8723</v>
      </c>
      <c r="G5346" s="16" t="s">
        <v>8724</v>
      </c>
      <c r="H5346" s="17">
        <v>2500</v>
      </c>
      <c r="I5346" s="102">
        <v>2</v>
      </c>
    </row>
    <row r="5347" spans="1:9">
      <c r="A5347" s="16" t="s">
        <v>1963</v>
      </c>
      <c r="B5347" s="16">
        <v>21692003</v>
      </c>
      <c r="C5347" s="16">
        <v>21692003</v>
      </c>
      <c r="D5347" s="19">
        <v>44266</v>
      </c>
      <c r="E5347" s="16" t="s">
        <v>8982</v>
      </c>
      <c r="F5347" s="16" t="s">
        <v>4515</v>
      </c>
      <c r="G5347" s="16" t="s">
        <v>4516</v>
      </c>
      <c r="H5347" s="17">
        <v>2887.5</v>
      </c>
      <c r="I5347" s="102">
        <v>4</v>
      </c>
    </row>
    <row r="5348" spans="1:9">
      <c r="A5348" s="16" t="s">
        <v>1963</v>
      </c>
      <c r="B5348" s="16">
        <v>21692003</v>
      </c>
      <c r="C5348" s="16">
        <v>21692003</v>
      </c>
      <c r="D5348" s="19">
        <v>44320</v>
      </c>
      <c r="E5348" s="16" t="s">
        <v>8982</v>
      </c>
      <c r="F5348" s="16" t="s">
        <v>4515</v>
      </c>
      <c r="G5348" s="16" t="s">
        <v>4516</v>
      </c>
      <c r="H5348" s="17">
        <v>2887.5</v>
      </c>
      <c r="I5348" s="102">
        <v>4</v>
      </c>
    </row>
    <row r="5349" spans="1:9">
      <c r="A5349" s="16" t="s">
        <v>1963</v>
      </c>
      <c r="B5349" s="16">
        <v>21692003</v>
      </c>
      <c r="C5349" s="16">
        <v>21692003</v>
      </c>
      <c r="D5349" s="19">
        <v>44435</v>
      </c>
      <c r="E5349" s="16" t="s">
        <v>8983</v>
      </c>
      <c r="F5349" s="16" t="s">
        <v>4515</v>
      </c>
      <c r="G5349" s="16" t="s">
        <v>4516</v>
      </c>
      <c r="H5349" s="17">
        <v>5000</v>
      </c>
      <c r="I5349" s="102">
        <v>2</v>
      </c>
    </row>
    <row r="5350" spans="1:9">
      <c r="A5350" s="16" t="s">
        <v>1963</v>
      </c>
      <c r="B5350" s="16">
        <v>21692003</v>
      </c>
      <c r="C5350" s="16">
        <v>21692003</v>
      </c>
      <c r="D5350" s="19">
        <v>44418</v>
      </c>
      <c r="E5350" s="16" t="s">
        <v>8982</v>
      </c>
      <c r="F5350" s="16" t="s">
        <v>4515</v>
      </c>
      <c r="G5350" s="16" t="s">
        <v>4516</v>
      </c>
      <c r="H5350" s="17">
        <v>2887.5</v>
      </c>
      <c r="I5350" s="102">
        <v>4</v>
      </c>
    </row>
    <row r="5351" spans="1:9">
      <c r="A5351" s="16" t="s">
        <v>1963</v>
      </c>
      <c r="B5351" s="16">
        <v>21692003</v>
      </c>
      <c r="C5351" s="16">
        <v>21692003</v>
      </c>
      <c r="D5351" s="19">
        <v>44497</v>
      </c>
      <c r="E5351" s="16" t="s">
        <v>8982</v>
      </c>
      <c r="F5351" s="16" t="s">
        <v>4515</v>
      </c>
      <c r="G5351" s="16" t="s">
        <v>4516</v>
      </c>
      <c r="H5351" s="17">
        <v>2887.5</v>
      </c>
      <c r="I5351" s="102">
        <v>4</v>
      </c>
    </row>
    <row r="5352" spans="1:9">
      <c r="A5352" s="16" t="s">
        <v>1963</v>
      </c>
      <c r="B5352" s="16">
        <v>21692004</v>
      </c>
      <c r="C5352" s="16">
        <v>21692004</v>
      </c>
      <c r="D5352" s="19">
        <v>44266</v>
      </c>
      <c r="E5352" s="16" t="s">
        <v>8982</v>
      </c>
      <c r="F5352" s="16" t="s">
        <v>8723</v>
      </c>
      <c r="G5352" s="16" t="s">
        <v>8724</v>
      </c>
      <c r="H5352" s="17">
        <v>2887.5</v>
      </c>
      <c r="I5352" s="102">
        <v>4</v>
      </c>
    </row>
    <row r="5353" spans="1:9">
      <c r="A5353" s="16" t="s">
        <v>1963</v>
      </c>
      <c r="B5353" s="16">
        <v>21692004</v>
      </c>
      <c r="C5353" s="16">
        <v>21692004</v>
      </c>
      <c r="D5353" s="19">
        <v>44320</v>
      </c>
      <c r="E5353" s="16" t="s">
        <v>8982</v>
      </c>
      <c r="F5353" s="16" t="s">
        <v>8723</v>
      </c>
      <c r="G5353" s="16" t="s">
        <v>8724</v>
      </c>
      <c r="H5353" s="17">
        <v>2887.5</v>
      </c>
      <c r="I5353" s="102">
        <v>4</v>
      </c>
    </row>
    <row r="5354" spans="1:9">
      <c r="A5354" s="16" t="s">
        <v>1963</v>
      </c>
      <c r="B5354" s="16">
        <v>21692004</v>
      </c>
      <c r="C5354" s="16">
        <v>21692004</v>
      </c>
      <c r="D5354" s="19">
        <v>44435</v>
      </c>
      <c r="E5354" s="16" t="s">
        <v>8983</v>
      </c>
      <c r="F5354" s="16" t="s">
        <v>8723</v>
      </c>
      <c r="G5354" s="16" t="s">
        <v>8724</v>
      </c>
      <c r="H5354" s="17">
        <v>5000</v>
      </c>
      <c r="I5354" s="102">
        <v>2</v>
      </c>
    </row>
    <row r="5355" spans="1:9">
      <c r="A5355" s="16" t="s">
        <v>1963</v>
      </c>
      <c r="B5355" s="16">
        <v>21692004</v>
      </c>
      <c r="C5355" s="16">
        <v>21692004</v>
      </c>
      <c r="D5355" s="19">
        <v>44418</v>
      </c>
      <c r="E5355" s="16" t="s">
        <v>8982</v>
      </c>
      <c r="F5355" s="16" t="s">
        <v>8723</v>
      </c>
      <c r="G5355" s="16" t="s">
        <v>8724</v>
      </c>
      <c r="H5355" s="17">
        <v>2887.5</v>
      </c>
      <c r="I5355" s="102">
        <v>4</v>
      </c>
    </row>
    <row r="5356" spans="1:9">
      <c r="A5356" s="16" t="s">
        <v>1963</v>
      </c>
      <c r="B5356" s="16">
        <v>21692004</v>
      </c>
      <c r="C5356" s="16">
        <v>21692004</v>
      </c>
      <c r="D5356" s="19">
        <v>44497</v>
      </c>
      <c r="E5356" s="16" t="s">
        <v>8982</v>
      </c>
      <c r="F5356" s="16" t="s">
        <v>8723</v>
      </c>
      <c r="G5356" s="16" t="s">
        <v>8724</v>
      </c>
      <c r="H5356" s="17">
        <v>2887.5</v>
      </c>
      <c r="I5356" s="102">
        <v>4</v>
      </c>
    </row>
    <row r="5357" spans="1:9" ht="30.6">
      <c r="A5357" s="16" t="s">
        <v>1963</v>
      </c>
      <c r="B5357" s="16"/>
      <c r="C5357" s="16"/>
      <c r="D5357" s="19"/>
      <c r="E5357" s="16" t="s">
        <v>8989</v>
      </c>
      <c r="F5357" s="16"/>
      <c r="G5357" s="16"/>
      <c r="H5357" s="17"/>
      <c r="I5357" s="102">
        <v>5</v>
      </c>
    </row>
    <row r="5358" spans="1:9" ht="20.399999999999999">
      <c r="A5358" s="16" t="s">
        <v>1963</v>
      </c>
      <c r="B5358" s="16" t="s">
        <v>8993</v>
      </c>
      <c r="C5358" s="16">
        <v>32021</v>
      </c>
      <c r="D5358" s="19">
        <v>44267</v>
      </c>
      <c r="E5358" s="16" t="s">
        <v>8994</v>
      </c>
      <c r="F5358" s="16" t="s">
        <v>8160</v>
      </c>
      <c r="G5358" s="16" t="s">
        <v>8161</v>
      </c>
      <c r="H5358" s="17">
        <v>1000</v>
      </c>
      <c r="I5358" s="102">
        <v>5</v>
      </c>
    </row>
    <row r="5359" spans="1:9" ht="20.399999999999999">
      <c r="A5359" s="16" t="s">
        <v>1963</v>
      </c>
      <c r="B5359" s="16" t="s">
        <v>8993</v>
      </c>
      <c r="C5359" s="16">
        <v>32021</v>
      </c>
      <c r="D5359" s="19">
        <v>44267</v>
      </c>
      <c r="E5359" s="16" t="s">
        <v>8995</v>
      </c>
      <c r="F5359" s="16" t="s">
        <v>8160</v>
      </c>
      <c r="G5359" s="16" t="s">
        <v>8161</v>
      </c>
      <c r="H5359" s="17">
        <v>157.5</v>
      </c>
      <c r="I5359" s="102">
        <v>5</v>
      </c>
    </row>
    <row r="5360" spans="1:9" ht="30.6">
      <c r="A5360" s="16" t="s">
        <v>1963</v>
      </c>
      <c r="B5360" s="16" t="s">
        <v>8996</v>
      </c>
      <c r="C5360" s="16">
        <v>12021</v>
      </c>
      <c r="D5360" s="19">
        <v>44265</v>
      </c>
      <c r="E5360" s="16" t="s">
        <v>8997</v>
      </c>
      <c r="F5360" s="16" t="s">
        <v>8208</v>
      </c>
      <c r="G5360" s="16" t="s">
        <v>8209</v>
      </c>
      <c r="H5360" s="17">
        <v>800</v>
      </c>
      <c r="I5360" s="102">
        <v>5</v>
      </c>
    </row>
    <row r="5361" spans="1:9" ht="30.6">
      <c r="A5361" s="16" t="s">
        <v>1963</v>
      </c>
      <c r="B5361" s="16" t="s">
        <v>8998</v>
      </c>
      <c r="C5361" s="16">
        <v>12021</v>
      </c>
      <c r="D5361" s="19">
        <v>44267</v>
      </c>
      <c r="E5361" s="16" t="s">
        <v>8997</v>
      </c>
      <c r="F5361" s="16" t="s">
        <v>8187</v>
      </c>
      <c r="G5361" s="16" t="s">
        <v>8188</v>
      </c>
      <c r="H5361" s="17">
        <v>1161.5999999999999</v>
      </c>
      <c r="I5361" s="102">
        <v>5</v>
      </c>
    </row>
    <row r="5362" spans="1:9" ht="30.6">
      <c r="A5362" s="16" t="s">
        <v>1963</v>
      </c>
      <c r="B5362" s="16" t="s">
        <v>8999</v>
      </c>
      <c r="C5362" s="16">
        <v>12021</v>
      </c>
      <c r="D5362" s="19">
        <v>44267</v>
      </c>
      <c r="E5362" s="16" t="s">
        <v>8997</v>
      </c>
      <c r="F5362" s="16" t="s">
        <v>8145</v>
      </c>
      <c r="G5362" s="16" t="s">
        <v>8146</v>
      </c>
      <c r="H5362" s="17">
        <v>729</v>
      </c>
      <c r="I5362" s="102">
        <v>5</v>
      </c>
    </row>
    <row r="5363" spans="1:9" ht="20.399999999999999">
      <c r="A5363" s="16" t="s">
        <v>1963</v>
      </c>
      <c r="B5363" s="16" t="s">
        <v>9000</v>
      </c>
      <c r="C5363" s="16">
        <v>20210001</v>
      </c>
      <c r="D5363" s="19">
        <v>44284</v>
      </c>
      <c r="E5363" s="16" t="s">
        <v>9001</v>
      </c>
      <c r="F5363" s="16" t="s">
        <v>9002</v>
      </c>
      <c r="G5363" s="16" t="s">
        <v>9003</v>
      </c>
      <c r="H5363" s="17">
        <v>4732.8</v>
      </c>
      <c r="I5363" s="102">
        <v>5</v>
      </c>
    </row>
    <row r="5364" spans="1:9" ht="20.399999999999999">
      <c r="A5364" s="16" t="s">
        <v>1963</v>
      </c>
      <c r="B5364" s="16" t="s">
        <v>9004</v>
      </c>
      <c r="C5364" s="16">
        <v>2021013</v>
      </c>
      <c r="D5364" s="19">
        <v>44286</v>
      </c>
      <c r="E5364" s="16" t="s">
        <v>9005</v>
      </c>
      <c r="F5364" s="16" t="s">
        <v>8170</v>
      </c>
      <c r="G5364" s="16" t="s">
        <v>8171</v>
      </c>
      <c r="H5364" s="17">
        <v>1750</v>
      </c>
      <c r="I5364" s="102">
        <v>5</v>
      </c>
    </row>
    <row r="5365" spans="1:9" ht="20.399999999999999">
      <c r="A5365" s="16" t="s">
        <v>1963</v>
      </c>
      <c r="B5365" s="16" t="s">
        <v>9004</v>
      </c>
      <c r="C5365" s="16">
        <v>2021013</v>
      </c>
      <c r="D5365" s="19">
        <v>44286</v>
      </c>
      <c r="E5365" s="16" t="s">
        <v>9006</v>
      </c>
      <c r="F5365" s="16" t="s">
        <v>8170</v>
      </c>
      <c r="G5365" s="16" t="s">
        <v>8171</v>
      </c>
      <c r="H5365" s="17">
        <v>870.02</v>
      </c>
      <c r="I5365" s="102">
        <v>5</v>
      </c>
    </row>
    <row r="5366" spans="1:9" ht="20.399999999999999">
      <c r="A5366" s="16" t="s">
        <v>1963</v>
      </c>
      <c r="B5366" s="16" t="s">
        <v>9007</v>
      </c>
      <c r="C5366" s="16">
        <v>12110040</v>
      </c>
      <c r="D5366" s="19">
        <v>44264</v>
      </c>
      <c r="E5366" s="16" t="s">
        <v>9008</v>
      </c>
      <c r="F5366" s="16" t="s">
        <v>8252</v>
      </c>
      <c r="G5366" s="16" t="s">
        <v>641</v>
      </c>
      <c r="H5366" s="17">
        <v>62400</v>
      </c>
      <c r="I5366" s="102">
        <v>5</v>
      </c>
    </row>
    <row r="5367" spans="1:9" ht="20.399999999999999">
      <c r="A5367" s="16" t="s">
        <v>1963</v>
      </c>
      <c r="B5367" s="16" t="s">
        <v>9009</v>
      </c>
      <c r="C5367" s="16">
        <v>1000007521</v>
      </c>
      <c r="D5367" s="19">
        <v>44266</v>
      </c>
      <c r="E5367" s="16" t="s">
        <v>9010</v>
      </c>
      <c r="F5367" s="16" t="s">
        <v>8473</v>
      </c>
      <c r="G5367" s="16" t="s">
        <v>3904</v>
      </c>
      <c r="H5367" s="17">
        <v>181.32</v>
      </c>
      <c r="I5367" s="102">
        <v>5</v>
      </c>
    </row>
    <row r="5368" spans="1:9" ht="20.399999999999999">
      <c r="A5368" s="16" t="s">
        <v>1963</v>
      </c>
      <c r="B5368" s="16" t="s">
        <v>9011</v>
      </c>
      <c r="C5368" s="16">
        <v>102021</v>
      </c>
      <c r="D5368" s="19">
        <v>44314</v>
      </c>
      <c r="E5368" s="16" t="s">
        <v>9012</v>
      </c>
      <c r="F5368" s="16" t="s">
        <v>9013</v>
      </c>
      <c r="G5368" s="16" t="s">
        <v>9014</v>
      </c>
      <c r="H5368" s="17">
        <v>1000</v>
      </c>
      <c r="I5368" s="102">
        <v>5</v>
      </c>
    </row>
    <row r="5369" spans="1:9" ht="20.399999999999999">
      <c r="A5369" s="16" t="s">
        <v>1963</v>
      </c>
      <c r="B5369" s="16" t="s">
        <v>9015</v>
      </c>
      <c r="C5369" s="16">
        <v>22021</v>
      </c>
      <c r="D5369" s="19">
        <v>44286</v>
      </c>
      <c r="E5369" s="16" t="s">
        <v>9016</v>
      </c>
      <c r="F5369" s="16" t="s">
        <v>9017</v>
      </c>
      <c r="G5369" s="16" t="s">
        <v>8587</v>
      </c>
      <c r="H5369" s="17">
        <v>180</v>
      </c>
      <c r="I5369" s="102">
        <v>5</v>
      </c>
    </row>
    <row r="5370" spans="1:9" ht="20.399999999999999">
      <c r="A5370" s="16" t="s">
        <v>1963</v>
      </c>
      <c r="B5370" s="16" t="s">
        <v>9015</v>
      </c>
      <c r="C5370" s="16">
        <v>22021</v>
      </c>
      <c r="D5370" s="19">
        <v>44286</v>
      </c>
      <c r="E5370" s="16" t="s">
        <v>9018</v>
      </c>
      <c r="F5370" s="16" t="s">
        <v>9017</v>
      </c>
      <c r="G5370" s="16" t="s">
        <v>8587</v>
      </c>
      <c r="H5370" s="17">
        <v>54.3</v>
      </c>
      <c r="I5370" s="102">
        <v>5</v>
      </c>
    </row>
    <row r="5371" spans="1:9" ht="20.399999999999999">
      <c r="A5371" s="16" t="s">
        <v>1963</v>
      </c>
      <c r="B5371" s="16" t="s">
        <v>9019</v>
      </c>
      <c r="C5371" s="16">
        <v>2021001</v>
      </c>
      <c r="D5371" s="19">
        <v>44281</v>
      </c>
      <c r="E5371" s="16" t="s">
        <v>9020</v>
      </c>
      <c r="F5371" s="16" t="s">
        <v>8248</v>
      </c>
      <c r="G5371" s="16" t="s">
        <v>8249</v>
      </c>
      <c r="H5371" s="17">
        <v>1161.5999999999999</v>
      </c>
      <c r="I5371" s="102">
        <v>5</v>
      </c>
    </row>
    <row r="5372" spans="1:9" ht="20.399999999999999">
      <c r="A5372" s="16" t="s">
        <v>1963</v>
      </c>
      <c r="B5372" s="16" t="s">
        <v>9021</v>
      </c>
      <c r="C5372" s="16">
        <v>19174</v>
      </c>
      <c r="D5372" s="19">
        <v>44302</v>
      </c>
      <c r="E5372" s="16" t="s">
        <v>9022</v>
      </c>
      <c r="F5372" s="16" t="s">
        <v>8178</v>
      </c>
      <c r="G5372" s="16" t="s">
        <v>8179</v>
      </c>
      <c r="H5372" s="17">
        <v>3152.7</v>
      </c>
      <c r="I5372" s="102">
        <v>5</v>
      </c>
    </row>
    <row r="5373" spans="1:9" ht="20.399999999999999">
      <c r="A5373" s="16" t="s">
        <v>1963</v>
      </c>
      <c r="B5373" s="16" t="s">
        <v>9023</v>
      </c>
      <c r="C5373" s="16">
        <v>62021</v>
      </c>
      <c r="D5373" s="19">
        <v>44286</v>
      </c>
      <c r="E5373" s="16" t="s">
        <v>9024</v>
      </c>
      <c r="F5373" s="16" t="s">
        <v>8123</v>
      </c>
      <c r="G5373" s="16" t="s">
        <v>8124</v>
      </c>
      <c r="H5373" s="17">
        <v>86.4</v>
      </c>
      <c r="I5373" s="102">
        <v>5</v>
      </c>
    </row>
    <row r="5374" spans="1:9" ht="20.399999999999999">
      <c r="A5374" s="16" t="s">
        <v>1963</v>
      </c>
      <c r="B5374" s="16" t="s">
        <v>9023</v>
      </c>
      <c r="C5374" s="16">
        <v>62021</v>
      </c>
      <c r="D5374" s="19">
        <v>44286</v>
      </c>
      <c r="E5374" s="16" t="s">
        <v>9025</v>
      </c>
      <c r="F5374" s="16" t="s">
        <v>8123</v>
      </c>
      <c r="G5374" s="16" t="s">
        <v>8124</v>
      </c>
      <c r="H5374" s="17">
        <v>48</v>
      </c>
      <c r="I5374" s="102">
        <v>5</v>
      </c>
    </row>
    <row r="5375" spans="1:9" ht="20.399999999999999">
      <c r="A5375" s="16" t="s">
        <v>1963</v>
      </c>
      <c r="B5375" s="16" t="s">
        <v>9023</v>
      </c>
      <c r="C5375" s="16">
        <v>62021</v>
      </c>
      <c r="D5375" s="19">
        <v>44286</v>
      </c>
      <c r="E5375" s="16" t="s">
        <v>9026</v>
      </c>
      <c r="F5375" s="16" t="s">
        <v>8123</v>
      </c>
      <c r="G5375" s="16" t="s">
        <v>8124</v>
      </c>
      <c r="H5375" s="17">
        <v>12</v>
      </c>
      <c r="I5375" s="102">
        <v>5</v>
      </c>
    </row>
    <row r="5376" spans="1:9" ht="20.399999999999999">
      <c r="A5376" s="16" t="s">
        <v>1963</v>
      </c>
      <c r="B5376" s="16" t="s">
        <v>9027</v>
      </c>
      <c r="C5376" s="16">
        <v>2021005</v>
      </c>
      <c r="D5376" s="19">
        <v>44302</v>
      </c>
      <c r="E5376" s="16" t="s">
        <v>9028</v>
      </c>
      <c r="F5376" s="16" t="s">
        <v>9029</v>
      </c>
      <c r="G5376" s="16" t="s">
        <v>8842</v>
      </c>
      <c r="H5376" s="17">
        <v>1200</v>
      </c>
      <c r="I5376" s="102">
        <v>5</v>
      </c>
    </row>
    <row r="5377" spans="1:9" ht="20.399999999999999">
      <c r="A5377" s="16" t="s">
        <v>1963</v>
      </c>
      <c r="B5377" s="16" t="s">
        <v>9027</v>
      </c>
      <c r="C5377" s="16">
        <v>2021005</v>
      </c>
      <c r="D5377" s="19">
        <v>44302</v>
      </c>
      <c r="E5377" s="16" t="s">
        <v>8995</v>
      </c>
      <c r="F5377" s="16" t="s">
        <v>9029</v>
      </c>
      <c r="G5377" s="16" t="s">
        <v>8842</v>
      </c>
      <c r="H5377" s="17">
        <v>43.2</v>
      </c>
      <c r="I5377" s="102">
        <v>5</v>
      </c>
    </row>
    <row r="5378" spans="1:9" ht="20.399999999999999">
      <c r="A5378" s="16" t="s">
        <v>1963</v>
      </c>
      <c r="B5378" s="16" t="s">
        <v>9030</v>
      </c>
      <c r="C5378" s="16">
        <v>2100001</v>
      </c>
      <c r="D5378" s="19">
        <v>44302</v>
      </c>
      <c r="E5378" s="16" t="s">
        <v>9028</v>
      </c>
      <c r="F5378" s="16" t="s">
        <v>8461</v>
      </c>
      <c r="G5378" s="16" t="s">
        <v>8462</v>
      </c>
      <c r="H5378" s="17">
        <v>180</v>
      </c>
      <c r="I5378" s="102">
        <v>5</v>
      </c>
    </row>
    <row r="5379" spans="1:9" ht="20.399999999999999">
      <c r="A5379" s="16" t="s">
        <v>1963</v>
      </c>
      <c r="B5379" s="16" t="s">
        <v>9031</v>
      </c>
      <c r="C5379" s="16">
        <v>2021001</v>
      </c>
      <c r="D5379" s="19">
        <v>44347</v>
      </c>
      <c r="E5379" s="16" t="s">
        <v>9032</v>
      </c>
      <c r="F5379" s="16" t="s">
        <v>8470</v>
      </c>
      <c r="G5379" s="16" t="s">
        <v>8471</v>
      </c>
      <c r="H5379" s="17">
        <v>100</v>
      </c>
      <c r="I5379" s="102">
        <v>5</v>
      </c>
    </row>
    <row r="5380" spans="1:9" ht="20.399999999999999">
      <c r="A5380" s="16" t="s">
        <v>1963</v>
      </c>
      <c r="B5380" s="16" t="s">
        <v>9033</v>
      </c>
      <c r="C5380" s="16">
        <v>40917</v>
      </c>
      <c r="D5380" s="19">
        <v>44427</v>
      </c>
      <c r="E5380" s="16" t="s">
        <v>9034</v>
      </c>
      <c r="F5380" s="16" t="s">
        <v>9035</v>
      </c>
      <c r="G5380" s="16" t="s">
        <v>9036</v>
      </c>
      <c r="H5380" s="17">
        <v>2521.86</v>
      </c>
      <c r="I5380" s="102">
        <v>5</v>
      </c>
    </row>
    <row r="5381" spans="1:9" ht="20.399999999999999">
      <c r="A5381" s="16" t="s">
        <v>1963</v>
      </c>
      <c r="B5381" s="16" t="s">
        <v>9037</v>
      </c>
      <c r="C5381" s="16">
        <v>211000297</v>
      </c>
      <c r="D5381" s="19">
        <v>44334</v>
      </c>
      <c r="E5381" s="16" t="s">
        <v>9038</v>
      </c>
      <c r="F5381" s="16" t="s">
        <v>8244</v>
      </c>
      <c r="G5381" s="16" t="s">
        <v>8245</v>
      </c>
      <c r="H5381" s="17">
        <v>6650</v>
      </c>
      <c r="I5381" s="102">
        <v>5</v>
      </c>
    </row>
    <row r="5382" spans="1:9" ht="20.399999999999999">
      <c r="A5382" s="16" t="s">
        <v>1963</v>
      </c>
      <c r="B5382" s="16" t="s">
        <v>9037</v>
      </c>
      <c r="C5382" s="16">
        <v>211000297</v>
      </c>
      <c r="D5382" s="19">
        <v>44334</v>
      </c>
      <c r="E5382" s="16" t="s">
        <v>9039</v>
      </c>
      <c r="F5382" s="16" t="s">
        <v>8244</v>
      </c>
      <c r="G5382" s="16" t="s">
        <v>8245</v>
      </c>
      <c r="H5382" s="17">
        <v>1299.5</v>
      </c>
      <c r="I5382" s="102">
        <v>5</v>
      </c>
    </row>
    <row r="5383" spans="1:9" ht="20.399999999999999">
      <c r="A5383" s="16" t="s">
        <v>1963</v>
      </c>
      <c r="B5383" s="16" t="s">
        <v>9040</v>
      </c>
      <c r="C5383" s="16">
        <v>3</v>
      </c>
      <c r="D5383" s="19">
        <v>44281</v>
      </c>
      <c r="E5383" s="16" t="s">
        <v>9028</v>
      </c>
      <c r="F5383" s="16">
        <v>0</v>
      </c>
      <c r="G5383" s="16" t="s">
        <v>9041</v>
      </c>
      <c r="H5383" s="17">
        <v>165</v>
      </c>
      <c r="I5383" s="102">
        <v>5</v>
      </c>
    </row>
    <row r="5384" spans="1:9" ht="20.399999999999999">
      <c r="A5384" s="16" t="s">
        <v>1963</v>
      </c>
      <c r="B5384" s="16" t="s">
        <v>9040</v>
      </c>
      <c r="C5384" s="16">
        <v>3</v>
      </c>
      <c r="D5384" s="19">
        <v>44281</v>
      </c>
      <c r="E5384" s="16" t="s">
        <v>8995</v>
      </c>
      <c r="F5384" s="16">
        <v>0</v>
      </c>
      <c r="G5384" s="16" t="s">
        <v>9041</v>
      </c>
      <c r="H5384" s="17">
        <v>99</v>
      </c>
      <c r="I5384" s="102">
        <v>5</v>
      </c>
    </row>
    <row r="5385" spans="1:9" ht="20.399999999999999">
      <c r="A5385" s="16" t="s">
        <v>1963</v>
      </c>
      <c r="B5385" s="16" t="s">
        <v>9040</v>
      </c>
      <c r="C5385" s="16">
        <v>3</v>
      </c>
      <c r="D5385" s="19">
        <v>44281</v>
      </c>
      <c r="E5385" s="16" t="s">
        <v>9042</v>
      </c>
      <c r="F5385" s="16">
        <v>0</v>
      </c>
      <c r="G5385" s="16" t="s">
        <v>9041</v>
      </c>
      <c r="H5385" s="17">
        <v>114.81</v>
      </c>
      <c r="I5385" s="102">
        <v>5</v>
      </c>
    </row>
    <row r="5386" spans="1:9" ht="20.399999999999999">
      <c r="A5386" s="16" t="s">
        <v>1963</v>
      </c>
      <c r="B5386" s="16" t="s">
        <v>9043</v>
      </c>
      <c r="C5386" s="16">
        <v>202101</v>
      </c>
      <c r="D5386" s="19">
        <v>44355</v>
      </c>
      <c r="E5386" s="16" t="s">
        <v>9044</v>
      </c>
      <c r="F5386" s="16" t="s">
        <v>8452</v>
      </c>
      <c r="G5386" s="16" t="s">
        <v>8453</v>
      </c>
      <c r="H5386" s="17">
        <v>1400</v>
      </c>
      <c r="I5386" s="102">
        <v>5</v>
      </c>
    </row>
    <row r="5387" spans="1:9" ht="20.399999999999999">
      <c r="A5387" s="16" t="s">
        <v>1963</v>
      </c>
      <c r="B5387" s="16" t="s">
        <v>9045</v>
      </c>
      <c r="C5387" s="16">
        <v>1</v>
      </c>
      <c r="D5387" s="19">
        <v>44362</v>
      </c>
      <c r="E5387" s="16" t="s">
        <v>9028</v>
      </c>
      <c r="F5387" s="16">
        <v>0</v>
      </c>
      <c r="G5387" s="16" t="s">
        <v>9046</v>
      </c>
      <c r="H5387" s="17">
        <v>165</v>
      </c>
      <c r="I5387" s="102">
        <v>5</v>
      </c>
    </row>
    <row r="5388" spans="1:9" ht="20.399999999999999">
      <c r="A5388" s="16" t="s">
        <v>1963</v>
      </c>
      <c r="B5388" s="16" t="s">
        <v>9045</v>
      </c>
      <c r="C5388" s="16">
        <v>1</v>
      </c>
      <c r="D5388" s="19">
        <v>44362</v>
      </c>
      <c r="E5388" s="16" t="s">
        <v>8995</v>
      </c>
      <c r="F5388" s="16">
        <v>0</v>
      </c>
      <c r="G5388" s="16" t="s">
        <v>9046</v>
      </c>
      <c r="H5388" s="17">
        <v>67.5</v>
      </c>
      <c r="I5388" s="102">
        <v>5</v>
      </c>
    </row>
    <row r="5389" spans="1:9" ht="20.399999999999999">
      <c r="A5389" s="16" t="s">
        <v>1963</v>
      </c>
      <c r="B5389" s="16" t="s">
        <v>9047</v>
      </c>
      <c r="C5389" s="16" t="s">
        <v>9047</v>
      </c>
      <c r="D5389" s="19">
        <v>44264</v>
      </c>
      <c r="E5389" s="16" t="s">
        <v>9048</v>
      </c>
      <c r="F5389" s="16" t="s">
        <v>8350</v>
      </c>
      <c r="G5389" s="16" t="s">
        <v>8351</v>
      </c>
      <c r="H5389" s="17">
        <v>198.84</v>
      </c>
      <c r="I5389" s="102">
        <v>5</v>
      </c>
    </row>
    <row r="5390" spans="1:9" ht="20.399999999999999">
      <c r="A5390" s="16" t="s">
        <v>1963</v>
      </c>
      <c r="B5390" s="16" t="s">
        <v>9049</v>
      </c>
      <c r="C5390" s="16" t="s">
        <v>9049</v>
      </c>
      <c r="D5390" s="19">
        <v>44267</v>
      </c>
      <c r="E5390" s="16" t="s">
        <v>9050</v>
      </c>
      <c r="F5390" s="16">
        <v>0</v>
      </c>
      <c r="G5390" s="16" t="s">
        <v>9051</v>
      </c>
      <c r="H5390" s="17">
        <v>14.95</v>
      </c>
      <c r="I5390" s="102">
        <v>5</v>
      </c>
    </row>
    <row r="5391" spans="1:9">
      <c r="A5391" s="16" t="s">
        <v>1963</v>
      </c>
      <c r="B5391" s="16" t="s">
        <v>9107</v>
      </c>
      <c r="C5391" s="16" t="s">
        <v>9107</v>
      </c>
      <c r="D5391" s="19">
        <v>44264</v>
      </c>
      <c r="E5391" s="16" t="s">
        <v>8717</v>
      </c>
      <c r="F5391" s="16"/>
      <c r="G5391" s="16" t="s">
        <v>9157</v>
      </c>
      <c r="H5391" s="17">
        <v>9647.34</v>
      </c>
      <c r="I5391" s="102">
        <v>5</v>
      </c>
    </row>
    <row r="5392" spans="1:9" ht="30.6">
      <c r="A5392" s="16" t="s">
        <v>1963</v>
      </c>
      <c r="B5392" s="16"/>
      <c r="C5392" s="16"/>
      <c r="D5392" s="19"/>
      <c r="E5392" s="16" t="s">
        <v>8990</v>
      </c>
      <c r="F5392" s="16"/>
      <c r="G5392" s="16"/>
      <c r="H5392" s="17"/>
      <c r="I5392" s="102">
        <v>5</v>
      </c>
    </row>
    <row r="5393" spans="1:9" ht="20.399999999999999">
      <c r="A5393" s="16" t="s">
        <v>1963</v>
      </c>
      <c r="B5393" s="16" t="s">
        <v>9052</v>
      </c>
      <c r="C5393" s="16">
        <v>22021</v>
      </c>
      <c r="D5393" s="19">
        <v>44274</v>
      </c>
      <c r="E5393" s="16" t="s">
        <v>9053</v>
      </c>
      <c r="F5393" s="16" t="s">
        <v>8155</v>
      </c>
      <c r="G5393" s="16" t="s">
        <v>8156</v>
      </c>
      <c r="H5393" s="17">
        <v>360</v>
      </c>
      <c r="I5393" s="102">
        <v>5</v>
      </c>
    </row>
    <row r="5394" spans="1:9" ht="20.399999999999999">
      <c r="A5394" s="16" t="s">
        <v>1963</v>
      </c>
      <c r="B5394" s="16" t="s">
        <v>9052</v>
      </c>
      <c r="C5394" s="16">
        <v>22021</v>
      </c>
      <c r="D5394" s="19">
        <v>44274</v>
      </c>
      <c r="E5394" s="16" t="s">
        <v>9054</v>
      </c>
      <c r="F5394" s="16" t="s">
        <v>8155</v>
      </c>
      <c r="G5394" s="16" t="s">
        <v>8156</v>
      </c>
      <c r="H5394" s="17">
        <v>61.5</v>
      </c>
      <c r="I5394" s="102">
        <v>5</v>
      </c>
    </row>
    <row r="5395" spans="1:9" ht="20.399999999999999">
      <c r="A5395" s="16" t="s">
        <v>1963</v>
      </c>
      <c r="B5395" s="16" t="s">
        <v>9055</v>
      </c>
      <c r="C5395" s="16">
        <v>12110071</v>
      </c>
      <c r="D5395" s="19">
        <v>44272</v>
      </c>
      <c r="E5395" s="16" t="s">
        <v>9056</v>
      </c>
      <c r="F5395" s="16" t="s">
        <v>8252</v>
      </c>
      <c r="G5395" s="16" t="s">
        <v>641</v>
      </c>
      <c r="H5395" s="17">
        <v>54600</v>
      </c>
      <c r="I5395" s="102">
        <v>5</v>
      </c>
    </row>
    <row r="5396" spans="1:9" ht="20.399999999999999">
      <c r="A5396" s="16" t="s">
        <v>1963</v>
      </c>
      <c r="B5396" s="16" t="s">
        <v>9057</v>
      </c>
      <c r="C5396" s="16">
        <v>724</v>
      </c>
      <c r="D5396" s="19">
        <v>44286</v>
      </c>
      <c r="E5396" s="16" t="s">
        <v>9058</v>
      </c>
      <c r="F5396" s="16">
        <v>0</v>
      </c>
      <c r="G5396" s="16" t="s">
        <v>9059</v>
      </c>
      <c r="H5396" s="17">
        <v>165</v>
      </c>
      <c r="I5396" s="102">
        <v>5</v>
      </c>
    </row>
    <row r="5397" spans="1:9" ht="20.399999999999999">
      <c r="A5397" s="16" t="s">
        <v>1963</v>
      </c>
      <c r="B5397" s="16" t="s">
        <v>9057</v>
      </c>
      <c r="C5397" s="16">
        <v>724</v>
      </c>
      <c r="D5397" s="19">
        <v>44286</v>
      </c>
      <c r="E5397" s="16" t="s">
        <v>9060</v>
      </c>
      <c r="F5397" s="16">
        <v>0</v>
      </c>
      <c r="G5397" s="16" t="s">
        <v>9059</v>
      </c>
      <c r="H5397" s="17">
        <v>85.5</v>
      </c>
      <c r="I5397" s="102">
        <v>5</v>
      </c>
    </row>
    <row r="5398" spans="1:9" ht="20.399999999999999">
      <c r="A5398" s="16" t="s">
        <v>1963</v>
      </c>
      <c r="B5398" s="16" t="s">
        <v>9057</v>
      </c>
      <c r="C5398" s="16">
        <v>724</v>
      </c>
      <c r="D5398" s="19">
        <v>44286</v>
      </c>
      <c r="E5398" s="16" t="s">
        <v>9061</v>
      </c>
      <c r="F5398" s="16">
        <v>0</v>
      </c>
      <c r="G5398" s="16" t="s">
        <v>9059</v>
      </c>
      <c r="H5398" s="17">
        <v>57.58</v>
      </c>
      <c r="I5398" s="102">
        <v>5</v>
      </c>
    </row>
    <row r="5399" spans="1:9" ht="20.399999999999999">
      <c r="A5399" s="16" t="s">
        <v>1963</v>
      </c>
      <c r="B5399" s="16" t="s">
        <v>9062</v>
      </c>
      <c r="C5399" s="16">
        <v>122021</v>
      </c>
      <c r="D5399" s="19">
        <v>44302</v>
      </c>
      <c r="E5399" s="16" t="s">
        <v>9063</v>
      </c>
      <c r="F5399" s="16" t="s">
        <v>9013</v>
      </c>
      <c r="G5399" s="16" t="s">
        <v>9014</v>
      </c>
      <c r="H5399" s="17">
        <v>1000</v>
      </c>
      <c r="I5399" s="102">
        <v>5</v>
      </c>
    </row>
    <row r="5400" spans="1:9" ht="30.6">
      <c r="A5400" s="16" t="s">
        <v>1963</v>
      </c>
      <c r="B5400" s="16" t="s">
        <v>9064</v>
      </c>
      <c r="C5400" s="16">
        <v>22021</v>
      </c>
      <c r="D5400" s="19">
        <v>44277</v>
      </c>
      <c r="E5400" s="16" t="s">
        <v>9065</v>
      </c>
      <c r="F5400" s="16" t="s">
        <v>8208</v>
      </c>
      <c r="G5400" s="16" t="s">
        <v>8209</v>
      </c>
      <c r="H5400" s="17">
        <v>700</v>
      </c>
      <c r="I5400" s="102">
        <v>5</v>
      </c>
    </row>
    <row r="5401" spans="1:9" ht="30.6">
      <c r="A5401" s="16" t="s">
        <v>1963</v>
      </c>
      <c r="B5401" s="16" t="s">
        <v>9066</v>
      </c>
      <c r="C5401" s="16">
        <v>22021</v>
      </c>
      <c r="D5401" s="19">
        <v>44277</v>
      </c>
      <c r="E5401" s="16" t="s">
        <v>9065</v>
      </c>
      <c r="F5401" s="16" t="s">
        <v>8187</v>
      </c>
      <c r="G5401" s="16" t="s">
        <v>8188</v>
      </c>
      <c r="H5401" s="17">
        <v>1016.4</v>
      </c>
      <c r="I5401" s="102">
        <v>5</v>
      </c>
    </row>
    <row r="5402" spans="1:9" ht="30.6">
      <c r="A5402" s="16" t="s">
        <v>1963</v>
      </c>
      <c r="B5402" s="16" t="s">
        <v>9067</v>
      </c>
      <c r="C5402" s="16">
        <v>22021</v>
      </c>
      <c r="D5402" s="19">
        <v>44277</v>
      </c>
      <c r="E5402" s="16" t="s">
        <v>9065</v>
      </c>
      <c r="F5402" s="16" t="s">
        <v>8145</v>
      </c>
      <c r="G5402" s="16" t="s">
        <v>8146</v>
      </c>
      <c r="H5402" s="17">
        <v>630</v>
      </c>
      <c r="I5402" s="102">
        <v>5</v>
      </c>
    </row>
    <row r="5403" spans="1:9" ht="20.399999999999999">
      <c r="A5403" s="16" t="s">
        <v>1963</v>
      </c>
      <c r="B5403" s="16" t="s">
        <v>9068</v>
      </c>
      <c r="C5403" s="16">
        <v>32021</v>
      </c>
      <c r="D5403" s="19">
        <v>44286</v>
      </c>
      <c r="E5403" s="16" t="s">
        <v>9069</v>
      </c>
      <c r="F5403" s="16" t="s">
        <v>9017</v>
      </c>
      <c r="G5403" s="16" t="s">
        <v>8587</v>
      </c>
      <c r="H5403" s="17">
        <v>120</v>
      </c>
      <c r="I5403" s="102">
        <v>5</v>
      </c>
    </row>
    <row r="5404" spans="1:9" ht="20.399999999999999">
      <c r="A5404" s="16" t="s">
        <v>1963</v>
      </c>
      <c r="B5404" s="16" t="s">
        <v>9068</v>
      </c>
      <c r="C5404" s="16">
        <v>32021</v>
      </c>
      <c r="D5404" s="19">
        <v>44286</v>
      </c>
      <c r="E5404" s="16" t="s">
        <v>9070</v>
      </c>
      <c r="F5404" s="16" t="s">
        <v>9017</v>
      </c>
      <c r="G5404" s="16" t="s">
        <v>8587</v>
      </c>
      <c r="H5404" s="17">
        <v>54.3</v>
      </c>
      <c r="I5404" s="102">
        <v>5</v>
      </c>
    </row>
    <row r="5405" spans="1:9" ht="20.399999999999999">
      <c r="A5405" s="16" t="s">
        <v>1963</v>
      </c>
      <c r="B5405" s="16" t="s">
        <v>9071</v>
      </c>
      <c r="C5405" s="16">
        <v>2021014</v>
      </c>
      <c r="D5405" s="19">
        <v>44302</v>
      </c>
      <c r="E5405" s="16" t="s">
        <v>9072</v>
      </c>
      <c r="F5405" s="16" t="s">
        <v>8170</v>
      </c>
      <c r="G5405" s="16" t="s">
        <v>8171</v>
      </c>
      <c r="H5405" s="17">
        <v>1750</v>
      </c>
      <c r="I5405" s="102">
        <v>5</v>
      </c>
    </row>
    <row r="5406" spans="1:9" ht="20.399999999999999">
      <c r="A5406" s="16" t="s">
        <v>1963</v>
      </c>
      <c r="B5406" s="16" t="s">
        <v>9071</v>
      </c>
      <c r="C5406" s="16">
        <v>2021014</v>
      </c>
      <c r="D5406" s="19">
        <v>44302</v>
      </c>
      <c r="E5406" s="16" t="s">
        <v>9073</v>
      </c>
      <c r="F5406" s="16" t="s">
        <v>8170</v>
      </c>
      <c r="G5406" s="16" t="s">
        <v>8171</v>
      </c>
      <c r="H5406" s="17">
        <v>634.88</v>
      </c>
      <c r="I5406" s="102">
        <v>5</v>
      </c>
    </row>
    <row r="5407" spans="1:9" ht="20.399999999999999">
      <c r="A5407" s="16" t="s">
        <v>1963</v>
      </c>
      <c r="B5407" s="16" t="s">
        <v>9074</v>
      </c>
      <c r="C5407" s="16">
        <v>20210002</v>
      </c>
      <c r="D5407" s="19">
        <v>44286</v>
      </c>
      <c r="E5407" s="16" t="s">
        <v>9075</v>
      </c>
      <c r="F5407" s="16" t="s">
        <v>9002</v>
      </c>
      <c r="G5407" s="16" t="s">
        <v>9003</v>
      </c>
      <c r="H5407" s="17">
        <v>3369.6</v>
      </c>
      <c r="I5407" s="102">
        <v>5</v>
      </c>
    </row>
    <row r="5408" spans="1:9" ht="20.399999999999999">
      <c r="A5408" s="16" t="s">
        <v>1963</v>
      </c>
      <c r="B5408" s="16" t="s">
        <v>9076</v>
      </c>
      <c r="C5408" s="16">
        <v>1000009921</v>
      </c>
      <c r="D5408" s="19">
        <v>44279</v>
      </c>
      <c r="E5408" s="16" t="s">
        <v>9077</v>
      </c>
      <c r="F5408" s="16" t="s">
        <v>8473</v>
      </c>
      <c r="G5408" s="16" t="s">
        <v>3904</v>
      </c>
      <c r="H5408" s="17">
        <v>90.66</v>
      </c>
      <c r="I5408" s="102">
        <v>5</v>
      </c>
    </row>
    <row r="5409" spans="1:9" ht="20.399999999999999">
      <c r="A5409" s="16" t="s">
        <v>1963</v>
      </c>
      <c r="B5409" s="16" t="s">
        <v>9078</v>
      </c>
      <c r="C5409" s="16">
        <v>42021</v>
      </c>
      <c r="D5409" s="19">
        <v>44314</v>
      </c>
      <c r="E5409" s="16" t="s">
        <v>9079</v>
      </c>
      <c r="F5409" s="16" t="s">
        <v>8160</v>
      </c>
      <c r="G5409" s="16" t="s">
        <v>8161</v>
      </c>
      <c r="H5409" s="17">
        <v>1000</v>
      </c>
      <c r="I5409" s="102">
        <v>5</v>
      </c>
    </row>
    <row r="5410" spans="1:9" ht="20.399999999999999">
      <c r="A5410" s="16" t="s">
        <v>1963</v>
      </c>
      <c r="B5410" s="16" t="s">
        <v>9078</v>
      </c>
      <c r="C5410" s="16">
        <v>42021</v>
      </c>
      <c r="D5410" s="19">
        <v>44314</v>
      </c>
      <c r="E5410" s="16" t="s">
        <v>9080</v>
      </c>
      <c r="F5410" s="16" t="s">
        <v>8160</v>
      </c>
      <c r="G5410" s="16" t="s">
        <v>8161</v>
      </c>
      <c r="H5410" s="17">
        <v>157.5</v>
      </c>
      <c r="I5410" s="102">
        <v>5</v>
      </c>
    </row>
    <row r="5411" spans="1:9" ht="20.399999999999999">
      <c r="A5411" s="16" t="s">
        <v>1963</v>
      </c>
      <c r="B5411" s="16" t="s">
        <v>9081</v>
      </c>
      <c r="C5411" s="16">
        <v>2021002</v>
      </c>
      <c r="D5411" s="19">
        <v>44281</v>
      </c>
      <c r="E5411" s="16" t="s">
        <v>9082</v>
      </c>
      <c r="F5411" s="16" t="s">
        <v>8248</v>
      </c>
      <c r="G5411" s="16" t="s">
        <v>8249</v>
      </c>
      <c r="H5411" s="17">
        <v>488</v>
      </c>
      <c r="I5411" s="102">
        <v>5</v>
      </c>
    </row>
    <row r="5412" spans="1:9" ht="20.399999999999999">
      <c r="A5412" s="16" t="s">
        <v>1963</v>
      </c>
      <c r="B5412" s="16" t="s">
        <v>9083</v>
      </c>
      <c r="C5412" s="16">
        <v>20210095</v>
      </c>
      <c r="D5412" s="19">
        <v>44285</v>
      </c>
      <c r="E5412" s="16" t="s">
        <v>9084</v>
      </c>
      <c r="F5412" s="16" t="s">
        <v>9085</v>
      </c>
      <c r="G5412" s="16" t="s">
        <v>9086</v>
      </c>
      <c r="H5412" s="17">
        <v>1080</v>
      </c>
      <c r="I5412" s="102">
        <v>5</v>
      </c>
    </row>
    <row r="5413" spans="1:9" ht="20.399999999999999">
      <c r="A5413" s="16" t="s">
        <v>1963</v>
      </c>
      <c r="B5413" s="16" t="s">
        <v>9087</v>
      </c>
      <c r="C5413" s="16">
        <v>28</v>
      </c>
      <c r="D5413" s="19">
        <v>44286</v>
      </c>
      <c r="E5413" s="16" t="s">
        <v>9088</v>
      </c>
      <c r="F5413" s="16">
        <v>0</v>
      </c>
      <c r="G5413" s="16" t="s">
        <v>9089</v>
      </c>
      <c r="H5413" s="17">
        <v>165</v>
      </c>
      <c r="I5413" s="102">
        <v>5</v>
      </c>
    </row>
    <row r="5414" spans="1:9" ht="20.399999999999999">
      <c r="A5414" s="16" t="s">
        <v>1963</v>
      </c>
      <c r="B5414" s="16" t="s">
        <v>9087</v>
      </c>
      <c r="C5414" s="16">
        <v>28</v>
      </c>
      <c r="D5414" s="19">
        <v>44286</v>
      </c>
      <c r="E5414" s="16" t="s">
        <v>9080</v>
      </c>
      <c r="F5414" s="16">
        <v>0</v>
      </c>
      <c r="G5414" s="16" t="s">
        <v>9089</v>
      </c>
      <c r="H5414" s="17">
        <v>87.9</v>
      </c>
      <c r="I5414" s="102">
        <v>5</v>
      </c>
    </row>
    <row r="5415" spans="1:9" ht="20.399999999999999">
      <c r="A5415" s="16" t="s">
        <v>1963</v>
      </c>
      <c r="B5415" s="16" t="s">
        <v>9087</v>
      </c>
      <c r="C5415" s="16">
        <v>28</v>
      </c>
      <c r="D5415" s="19">
        <v>44286</v>
      </c>
      <c r="E5415" s="16" t="s">
        <v>9061</v>
      </c>
      <c r="F5415" s="16">
        <v>0</v>
      </c>
      <c r="G5415" s="16" t="s">
        <v>9089</v>
      </c>
      <c r="H5415" s="17">
        <v>115.3</v>
      </c>
      <c r="I5415" s="102">
        <v>5</v>
      </c>
    </row>
    <row r="5416" spans="1:9" ht="20.399999999999999">
      <c r="A5416" s="16" t="s">
        <v>1963</v>
      </c>
      <c r="B5416" s="16" t="s">
        <v>9090</v>
      </c>
      <c r="C5416" s="16">
        <v>2021006</v>
      </c>
      <c r="D5416" s="19">
        <v>44302</v>
      </c>
      <c r="E5416" s="16" t="s">
        <v>9091</v>
      </c>
      <c r="F5416" s="16" t="s">
        <v>9029</v>
      </c>
      <c r="G5416" s="16" t="s">
        <v>8842</v>
      </c>
      <c r="H5416" s="17">
        <v>1200</v>
      </c>
      <c r="I5416" s="102">
        <v>5</v>
      </c>
    </row>
    <row r="5417" spans="1:9" ht="20.399999999999999">
      <c r="A5417" s="16" t="s">
        <v>1963</v>
      </c>
      <c r="B5417" s="16" t="s">
        <v>9090</v>
      </c>
      <c r="C5417" s="16">
        <v>2021006</v>
      </c>
      <c r="D5417" s="19">
        <v>44302</v>
      </c>
      <c r="E5417" s="16" t="s">
        <v>9080</v>
      </c>
      <c r="F5417" s="16" t="s">
        <v>9029</v>
      </c>
      <c r="G5417" s="16" t="s">
        <v>8842</v>
      </c>
      <c r="H5417" s="17">
        <v>43.2</v>
      </c>
      <c r="I5417" s="102">
        <v>5</v>
      </c>
    </row>
    <row r="5418" spans="1:9" ht="20.399999999999999">
      <c r="A5418" s="16" t="s">
        <v>1963</v>
      </c>
      <c r="B5418" s="16" t="s">
        <v>9092</v>
      </c>
      <c r="C5418" s="16">
        <v>4</v>
      </c>
      <c r="D5418" s="19">
        <v>44286</v>
      </c>
      <c r="E5418" s="16" t="s">
        <v>9091</v>
      </c>
      <c r="F5418" s="16">
        <v>0</v>
      </c>
      <c r="G5418" s="16" t="s">
        <v>9041</v>
      </c>
      <c r="H5418" s="17">
        <v>165</v>
      </c>
      <c r="I5418" s="102">
        <v>5</v>
      </c>
    </row>
    <row r="5419" spans="1:9" ht="20.399999999999999">
      <c r="A5419" s="16" t="s">
        <v>1963</v>
      </c>
      <c r="B5419" s="16" t="s">
        <v>9092</v>
      </c>
      <c r="C5419" s="16">
        <v>4</v>
      </c>
      <c r="D5419" s="19">
        <v>44286</v>
      </c>
      <c r="E5419" s="16" t="s">
        <v>9080</v>
      </c>
      <c r="F5419" s="16">
        <v>0</v>
      </c>
      <c r="G5419" s="16" t="s">
        <v>9041</v>
      </c>
      <c r="H5419" s="17">
        <v>24.3</v>
      </c>
      <c r="I5419" s="102">
        <v>5</v>
      </c>
    </row>
    <row r="5420" spans="1:9" ht="20.399999999999999">
      <c r="A5420" s="16" t="s">
        <v>1963</v>
      </c>
      <c r="B5420" s="16" t="s">
        <v>9092</v>
      </c>
      <c r="C5420" s="16">
        <v>4</v>
      </c>
      <c r="D5420" s="19">
        <v>44286</v>
      </c>
      <c r="E5420" s="16" t="s">
        <v>9061</v>
      </c>
      <c r="F5420" s="16">
        <v>0</v>
      </c>
      <c r="G5420" s="16" t="s">
        <v>9041</v>
      </c>
      <c r="H5420" s="17">
        <v>57.64</v>
      </c>
      <c r="I5420" s="102">
        <v>5</v>
      </c>
    </row>
    <row r="5421" spans="1:9" ht="20.399999999999999">
      <c r="A5421" s="16" t="s">
        <v>1963</v>
      </c>
      <c r="B5421" s="16" t="s">
        <v>9093</v>
      </c>
      <c r="C5421" s="16">
        <v>1</v>
      </c>
      <c r="D5421" s="19">
        <v>44286</v>
      </c>
      <c r="E5421" s="16" t="s">
        <v>9091</v>
      </c>
      <c r="F5421" s="16">
        <v>0</v>
      </c>
      <c r="G5421" s="16" t="s">
        <v>9094</v>
      </c>
      <c r="H5421" s="17">
        <v>240</v>
      </c>
      <c r="I5421" s="102">
        <v>5</v>
      </c>
    </row>
    <row r="5422" spans="1:9" ht="20.399999999999999">
      <c r="A5422" s="16" t="s">
        <v>1963</v>
      </c>
      <c r="B5422" s="16" t="s">
        <v>9093</v>
      </c>
      <c r="C5422" s="16">
        <v>1</v>
      </c>
      <c r="D5422" s="19">
        <v>44286</v>
      </c>
      <c r="E5422" s="16" t="s">
        <v>9080</v>
      </c>
      <c r="F5422" s="16">
        <v>0</v>
      </c>
      <c r="G5422" s="16" t="s">
        <v>9094</v>
      </c>
      <c r="H5422" s="17">
        <v>102</v>
      </c>
      <c r="I5422" s="102">
        <v>5</v>
      </c>
    </row>
    <row r="5423" spans="1:9" ht="20.399999999999999">
      <c r="A5423" s="16" t="s">
        <v>1963</v>
      </c>
      <c r="B5423" s="16" t="s">
        <v>9093</v>
      </c>
      <c r="C5423" s="16">
        <v>1</v>
      </c>
      <c r="D5423" s="19">
        <v>44286</v>
      </c>
      <c r="E5423" s="16" t="s">
        <v>9061</v>
      </c>
      <c r="F5423" s="16">
        <v>0</v>
      </c>
      <c r="G5423" s="16" t="s">
        <v>9094</v>
      </c>
      <c r="H5423" s="17">
        <v>57.64</v>
      </c>
      <c r="I5423" s="102">
        <v>5</v>
      </c>
    </row>
    <row r="5424" spans="1:9" ht="20.399999999999999">
      <c r="A5424" s="16" t="s">
        <v>1963</v>
      </c>
      <c r="B5424" s="16" t="s">
        <v>9095</v>
      </c>
      <c r="C5424" s="16">
        <v>19181</v>
      </c>
      <c r="D5424" s="19">
        <v>44302</v>
      </c>
      <c r="E5424" s="16" t="s">
        <v>9096</v>
      </c>
      <c r="F5424" s="16" t="s">
        <v>8178</v>
      </c>
      <c r="G5424" s="16" t="s">
        <v>8179</v>
      </c>
      <c r="H5424" s="17">
        <v>3056</v>
      </c>
      <c r="I5424" s="102">
        <v>5</v>
      </c>
    </row>
    <row r="5425" spans="1:9" ht="20.399999999999999">
      <c r="A5425" s="16" t="s">
        <v>1963</v>
      </c>
      <c r="B5425" s="16" t="s">
        <v>9097</v>
      </c>
      <c r="C5425" s="16">
        <v>2100002</v>
      </c>
      <c r="D5425" s="19">
        <v>44302</v>
      </c>
      <c r="E5425" s="16" t="s">
        <v>9091</v>
      </c>
      <c r="F5425" s="16" t="s">
        <v>8461</v>
      </c>
      <c r="G5425" s="16" t="s">
        <v>8462</v>
      </c>
      <c r="H5425" s="17">
        <v>60</v>
      </c>
      <c r="I5425" s="102">
        <v>5</v>
      </c>
    </row>
    <row r="5426" spans="1:9" ht="20.399999999999999">
      <c r="A5426" s="16" t="s">
        <v>1963</v>
      </c>
      <c r="B5426" s="16" t="s">
        <v>9031</v>
      </c>
      <c r="C5426" s="16">
        <v>2021001</v>
      </c>
      <c r="D5426" s="19">
        <v>44347</v>
      </c>
      <c r="E5426" s="16" t="s">
        <v>9098</v>
      </c>
      <c r="F5426" s="16" t="s">
        <v>8470</v>
      </c>
      <c r="G5426" s="16" t="s">
        <v>8471</v>
      </c>
      <c r="H5426" s="17">
        <v>100</v>
      </c>
      <c r="I5426" s="102">
        <v>5</v>
      </c>
    </row>
    <row r="5427" spans="1:9" ht="20.399999999999999">
      <c r="A5427" s="16" t="s">
        <v>1963</v>
      </c>
      <c r="B5427" s="16" t="s">
        <v>9037</v>
      </c>
      <c r="C5427" s="16">
        <v>211000297</v>
      </c>
      <c r="D5427" s="19">
        <v>44334</v>
      </c>
      <c r="E5427" s="16" t="s">
        <v>9099</v>
      </c>
      <c r="F5427" s="16" t="s">
        <v>8244</v>
      </c>
      <c r="G5427" s="16" t="s">
        <v>8245</v>
      </c>
      <c r="H5427" s="17">
        <v>6650</v>
      </c>
      <c r="I5427" s="102">
        <v>5</v>
      </c>
    </row>
    <row r="5428" spans="1:9" ht="20.399999999999999">
      <c r="A5428" s="16" t="s">
        <v>1963</v>
      </c>
      <c r="B5428" s="16" t="s">
        <v>9037</v>
      </c>
      <c r="C5428" s="16">
        <v>211000297</v>
      </c>
      <c r="D5428" s="19">
        <v>44334</v>
      </c>
      <c r="E5428" s="16" t="s">
        <v>9100</v>
      </c>
      <c r="F5428" s="16" t="s">
        <v>8244</v>
      </c>
      <c r="G5428" s="16" t="s">
        <v>8245</v>
      </c>
      <c r="H5428" s="17">
        <v>1299.5</v>
      </c>
      <c r="I5428" s="102">
        <v>5</v>
      </c>
    </row>
    <row r="5429" spans="1:9" ht="20.399999999999999">
      <c r="A5429" s="16" t="s">
        <v>1963</v>
      </c>
      <c r="B5429" s="16" t="s">
        <v>9101</v>
      </c>
      <c r="C5429" s="16">
        <v>202102</v>
      </c>
      <c r="D5429" s="19">
        <v>44355</v>
      </c>
      <c r="E5429" s="16" t="s">
        <v>9102</v>
      </c>
      <c r="F5429" s="16" t="s">
        <v>8452</v>
      </c>
      <c r="G5429" s="16" t="s">
        <v>8453</v>
      </c>
      <c r="H5429" s="17">
        <v>1400</v>
      </c>
      <c r="I5429" s="102">
        <v>5</v>
      </c>
    </row>
    <row r="5430" spans="1:9" ht="20.399999999999999">
      <c r="A5430" s="16" t="s">
        <v>1963</v>
      </c>
      <c r="B5430" s="16" t="s">
        <v>9049</v>
      </c>
      <c r="C5430" s="16" t="s">
        <v>9049</v>
      </c>
      <c r="D5430" s="19">
        <v>44267</v>
      </c>
      <c r="E5430" s="16" t="s">
        <v>9103</v>
      </c>
      <c r="F5430" s="16">
        <v>0</v>
      </c>
      <c r="G5430" s="16" t="s">
        <v>9051</v>
      </c>
      <c r="H5430" s="17">
        <v>14.95</v>
      </c>
      <c r="I5430" s="102">
        <v>5</v>
      </c>
    </row>
    <row r="5431" spans="1:9" ht="20.399999999999999">
      <c r="A5431" s="16" t="s">
        <v>1963</v>
      </c>
      <c r="B5431" s="16" t="s">
        <v>9104</v>
      </c>
      <c r="C5431" s="16" t="s">
        <v>9104</v>
      </c>
      <c r="D5431" s="19">
        <v>44271</v>
      </c>
      <c r="E5431" s="16" t="s">
        <v>9105</v>
      </c>
      <c r="F5431" s="16" t="s">
        <v>8350</v>
      </c>
      <c r="G5431" s="16" t="s">
        <v>8351</v>
      </c>
      <c r="H5431" s="17">
        <v>218.34</v>
      </c>
      <c r="I5431" s="102">
        <v>5</v>
      </c>
    </row>
    <row r="5432" spans="1:9">
      <c r="A5432" s="16" t="s">
        <v>1963</v>
      </c>
      <c r="B5432" s="16" t="s">
        <v>9106</v>
      </c>
      <c r="C5432" s="16" t="s">
        <v>9106</v>
      </c>
      <c r="D5432" s="19">
        <v>44270</v>
      </c>
      <c r="E5432" s="16" t="s">
        <v>8717</v>
      </c>
      <c r="F5432" s="16"/>
      <c r="G5432" s="16" t="s">
        <v>9157</v>
      </c>
      <c r="H5432" s="17">
        <v>9984.24</v>
      </c>
      <c r="I5432" s="102">
        <v>5</v>
      </c>
    </row>
    <row r="5433" spans="1:9" ht="30.6">
      <c r="A5433" s="16" t="s">
        <v>1963</v>
      </c>
      <c r="B5433" s="16"/>
      <c r="C5433" s="16"/>
      <c r="D5433" s="19"/>
      <c r="E5433" s="16" t="s">
        <v>8991</v>
      </c>
      <c r="F5433" s="16"/>
      <c r="G5433" s="16"/>
      <c r="H5433" s="17"/>
      <c r="I5433" s="102">
        <v>5</v>
      </c>
    </row>
    <row r="5434" spans="1:9" ht="30.6">
      <c r="A5434" s="16" t="s">
        <v>1963</v>
      </c>
      <c r="B5434" s="16" t="s">
        <v>9108</v>
      </c>
      <c r="C5434" s="16">
        <v>32021</v>
      </c>
      <c r="D5434" s="19">
        <v>44281</v>
      </c>
      <c r="E5434" s="16" t="s">
        <v>9109</v>
      </c>
      <c r="F5434" s="16" t="s">
        <v>8145</v>
      </c>
      <c r="G5434" s="16" t="s">
        <v>8146</v>
      </c>
      <c r="H5434" s="17">
        <v>630</v>
      </c>
      <c r="I5434" s="102">
        <v>5</v>
      </c>
    </row>
    <row r="5435" spans="1:9" ht="30.6">
      <c r="A5435" s="16" t="s">
        <v>1963</v>
      </c>
      <c r="B5435" s="16" t="s">
        <v>9110</v>
      </c>
      <c r="C5435" s="16">
        <v>32021</v>
      </c>
      <c r="D5435" s="19">
        <v>44281</v>
      </c>
      <c r="E5435" s="16" t="s">
        <v>9109</v>
      </c>
      <c r="F5435" s="16" t="s">
        <v>8208</v>
      </c>
      <c r="G5435" s="16" t="s">
        <v>8209</v>
      </c>
      <c r="H5435" s="17">
        <v>700</v>
      </c>
      <c r="I5435" s="102">
        <v>5</v>
      </c>
    </row>
    <row r="5436" spans="1:9" ht="30.6">
      <c r="A5436" s="16" t="s">
        <v>1963</v>
      </c>
      <c r="B5436" s="16" t="s">
        <v>9111</v>
      </c>
      <c r="C5436" s="16">
        <v>32021</v>
      </c>
      <c r="D5436" s="19">
        <v>44281</v>
      </c>
      <c r="E5436" s="16" t="s">
        <v>9109</v>
      </c>
      <c r="F5436" s="16" t="s">
        <v>8187</v>
      </c>
      <c r="G5436" s="16" t="s">
        <v>8188</v>
      </c>
      <c r="H5436" s="17">
        <v>1016.4</v>
      </c>
      <c r="I5436" s="102">
        <v>5</v>
      </c>
    </row>
    <row r="5437" spans="1:9" ht="20.399999999999999">
      <c r="A5437" s="16" t="s">
        <v>1963</v>
      </c>
      <c r="B5437" s="16" t="s">
        <v>9112</v>
      </c>
      <c r="C5437" s="16">
        <v>142021</v>
      </c>
      <c r="D5437" s="19">
        <v>44314</v>
      </c>
      <c r="E5437" s="16" t="s">
        <v>9113</v>
      </c>
      <c r="F5437" s="16" t="s">
        <v>9013</v>
      </c>
      <c r="G5437" s="16" t="s">
        <v>9014</v>
      </c>
      <c r="H5437" s="17">
        <v>1000</v>
      </c>
      <c r="I5437" s="102">
        <v>5</v>
      </c>
    </row>
    <row r="5438" spans="1:9" ht="20.399999999999999">
      <c r="A5438" s="16" t="s">
        <v>1963</v>
      </c>
      <c r="B5438" s="16" t="s">
        <v>9114</v>
      </c>
      <c r="C5438" s="16">
        <v>52021</v>
      </c>
      <c r="D5438" s="19">
        <v>44314</v>
      </c>
      <c r="E5438" s="16" t="s">
        <v>9115</v>
      </c>
      <c r="F5438" s="16" t="s">
        <v>8160</v>
      </c>
      <c r="G5438" s="16" t="s">
        <v>8161</v>
      </c>
      <c r="H5438" s="17">
        <v>1000</v>
      </c>
      <c r="I5438" s="102">
        <v>5</v>
      </c>
    </row>
    <row r="5439" spans="1:9" ht="20.399999999999999">
      <c r="A5439" s="16" t="s">
        <v>1963</v>
      </c>
      <c r="B5439" s="16" t="s">
        <v>9114</v>
      </c>
      <c r="C5439" s="16">
        <v>52021</v>
      </c>
      <c r="D5439" s="19">
        <v>44314</v>
      </c>
      <c r="E5439" s="16" t="s">
        <v>9116</v>
      </c>
      <c r="F5439" s="16" t="s">
        <v>8160</v>
      </c>
      <c r="G5439" s="16" t="s">
        <v>8161</v>
      </c>
      <c r="H5439" s="17">
        <v>157.5</v>
      </c>
      <c r="I5439" s="102">
        <v>5</v>
      </c>
    </row>
    <row r="5440" spans="1:9" ht="20.399999999999999">
      <c r="A5440" s="16" t="s">
        <v>1963</v>
      </c>
      <c r="B5440" s="16" t="s">
        <v>9117</v>
      </c>
      <c r="C5440" s="16">
        <v>2021003</v>
      </c>
      <c r="D5440" s="19">
        <v>44285</v>
      </c>
      <c r="E5440" s="16" t="s">
        <v>9118</v>
      </c>
      <c r="F5440" s="16" t="s">
        <v>8248</v>
      </c>
      <c r="G5440" s="16" t="s">
        <v>8249</v>
      </c>
      <c r="H5440" s="17">
        <v>1016.4</v>
      </c>
      <c r="I5440" s="102">
        <v>5</v>
      </c>
    </row>
    <row r="5441" spans="1:9" ht="20.399999999999999">
      <c r="A5441" s="16" t="s">
        <v>1963</v>
      </c>
      <c r="B5441" s="16" t="s">
        <v>9119</v>
      </c>
      <c r="C5441" s="16">
        <v>2021018</v>
      </c>
      <c r="D5441" s="19">
        <v>44302</v>
      </c>
      <c r="E5441" s="16" t="s">
        <v>9120</v>
      </c>
      <c r="F5441" s="16" t="s">
        <v>8170</v>
      </c>
      <c r="G5441" s="16" t="s">
        <v>8171</v>
      </c>
      <c r="H5441" s="17">
        <v>1750</v>
      </c>
      <c r="I5441" s="102">
        <v>5</v>
      </c>
    </row>
    <row r="5442" spans="1:9" ht="20.399999999999999">
      <c r="A5442" s="16" t="s">
        <v>1963</v>
      </c>
      <c r="B5442" s="16" t="s">
        <v>9119</v>
      </c>
      <c r="C5442" s="16">
        <v>2021018</v>
      </c>
      <c r="D5442" s="19">
        <v>44302</v>
      </c>
      <c r="E5442" s="16" t="s">
        <v>9121</v>
      </c>
      <c r="F5442" s="16" t="s">
        <v>8170</v>
      </c>
      <c r="G5442" s="16" t="s">
        <v>8171</v>
      </c>
      <c r="H5442" s="17">
        <v>777.85</v>
      </c>
      <c r="I5442" s="102">
        <v>5</v>
      </c>
    </row>
    <row r="5443" spans="1:9" ht="20.399999999999999">
      <c r="A5443" s="16" t="s">
        <v>1963</v>
      </c>
      <c r="B5443" s="16" t="s">
        <v>9122</v>
      </c>
      <c r="C5443" s="16">
        <v>3021</v>
      </c>
      <c r="D5443" s="19">
        <v>44302</v>
      </c>
      <c r="E5443" s="16" t="s">
        <v>9123</v>
      </c>
      <c r="F5443" s="16">
        <v>0</v>
      </c>
      <c r="G5443" s="16" t="s">
        <v>8499</v>
      </c>
      <c r="H5443" s="17">
        <v>1000</v>
      </c>
      <c r="I5443" s="102">
        <v>5</v>
      </c>
    </row>
    <row r="5444" spans="1:9" ht="20.399999999999999">
      <c r="A5444" s="16" t="s">
        <v>1963</v>
      </c>
      <c r="B5444" s="16" t="s">
        <v>9122</v>
      </c>
      <c r="C5444" s="16">
        <v>3021</v>
      </c>
      <c r="D5444" s="19">
        <v>44302</v>
      </c>
      <c r="E5444" s="16" t="s">
        <v>9124</v>
      </c>
      <c r="F5444" s="16">
        <v>0</v>
      </c>
      <c r="G5444" s="16" t="s">
        <v>8499</v>
      </c>
      <c r="H5444" s="17">
        <v>44.25</v>
      </c>
      <c r="I5444" s="102">
        <v>5</v>
      </c>
    </row>
    <row r="5445" spans="1:9" ht="20.399999999999999">
      <c r="A5445" s="16" t="s">
        <v>1963</v>
      </c>
      <c r="B5445" s="16" t="s">
        <v>9122</v>
      </c>
      <c r="C5445" s="16">
        <v>3021</v>
      </c>
      <c r="D5445" s="19">
        <v>44302</v>
      </c>
      <c r="E5445" s="16" t="s">
        <v>9125</v>
      </c>
      <c r="F5445" s="16">
        <v>0</v>
      </c>
      <c r="G5445" s="16" t="s">
        <v>8499</v>
      </c>
      <c r="H5445" s="17">
        <v>74.099999999999994</v>
      </c>
      <c r="I5445" s="102">
        <v>5</v>
      </c>
    </row>
    <row r="5446" spans="1:9" ht="20.399999999999999">
      <c r="A5446" s="16" t="s">
        <v>1963</v>
      </c>
      <c r="B5446" s="16" t="s">
        <v>9126</v>
      </c>
      <c r="C5446" s="16">
        <v>12021</v>
      </c>
      <c r="D5446" s="19">
        <v>44302</v>
      </c>
      <c r="E5446" s="16" t="s">
        <v>9127</v>
      </c>
      <c r="F5446" s="16" t="s">
        <v>9128</v>
      </c>
      <c r="G5446" s="16" t="s">
        <v>9129</v>
      </c>
      <c r="H5446" s="17">
        <v>420</v>
      </c>
      <c r="I5446" s="102">
        <v>5</v>
      </c>
    </row>
    <row r="5447" spans="1:9" ht="20.399999999999999">
      <c r="A5447" s="16" t="s">
        <v>1963</v>
      </c>
      <c r="B5447" s="16" t="s">
        <v>9126</v>
      </c>
      <c r="C5447" s="16">
        <v>12021</v>
      </c>
      <c r="D5447" s="19">
        <v>44302</v>
      </c>
      <c r="E5447" s="16" t="s">
        <v>9130</v>
      </c>
      <c r="F5447" s="16" t="s">
        <v>9128</v>
      </c>
      <c r="G5447" s="16" t="s">
        <v>9129</v>
      </c>
      <c r="H5447" s="17">
        <v>24</v>
      </c>
      <c r="I5447" s="102">
        <v>5</v>
      </c>
    </row>
    <row r="5448" spans="1:9" ht="20.399999999999999">
      <c r="A5448" s="16" t="s">
        <v>1963</v>
      </c>
      <c r="B5448" s="16" t="s">
        <v>9131</v>
      </c>
      <c r="C5448" s="16">
        <v>725</v>
      </c>
      <c r="D5448" s="19">
        <v>44302</v>
      </c>
      <c r="E5448" s="16" t="s">
        <v>9132</v>
      </c>
      <c r="F5448" s="16">
        <v>0</v>
      </c>
      <c r="G5448" s="16" t="s">
        <v>9059</v>
      </c>
      <c r="H5448" s="17">
        <v>165</v>
      </c>
      <c r="I5448" s="102">
        <v>5</v>
      </c>
    </row>
    <row r="5449" spans="1:9" ht="20.399999999999999">
      <c r="A5449" s="16" t="s">
        <v>1963</v>
      </c>
      <c r="B5449" s="16" t="s">
        <v>9131</v>
      </c>
      <c r="C5449" s="16">
        <v>725</v>
      </c>
      <c r="D5449" s="19">
        <v>44302</v>
      </c>
      <c r="E5449" s="16" t="s">
        <v>9133</v>
      </c>
      <c r="F5449" s="16">
        <v>0</v>
      </c>
      <c r="G5449" s="16" t="s">
        <v>9059</v>
      </c>
      <c r="H5449" s="17">
        <v>85.5</v>
      </c>
      <c r="I5449" s="102">
        <v>5</v>
      </c>
    </row>
    <row r="5450" spans="1:9" ht="20.399999999999999">
      <c r="A5450" s="16" t="s">
        <v>1963</v>
      </c>
      <c r="B5450" s="16" t="s">
        <v>9131</v>
      </c>
      <c r="C5450" s="16">
        <v>725</v>
      </c>
      <c r="D5450" s="19">
        <v>44302</v>
      </c>
      <c r="E5450" s="16" t="s">
        <v>9134</v>
      </c>
      <c r="F5450" s="16">
        <v>0</v>
      </c>
      <c r="G5450" s="16" t="s">
        <v>9059</v>
      </c>
      <c r="H5450" s="17">
        <v>115.12</v>
      </c>
      <c r="I5450" s="102">
        <v>5</v>
      </c>
    </row>
    <row r="5451" spans="1:9" ht="20.399999999999999">
      <c r="A5451" s="16" t="s">
        <v>1963</v>
      </c>
      <c r="B5451" s="16" t="s">
        <v>9135</v>
      </c>
      <c r="C5451" s="16">
        <v>2</v>
      </c>
      <c r="D5451" s="19">
        <v>44302</v>
      </c>
      <c r="E5451" s="16" t="s">
        <v>9136</v>
      </c>
      <c r="F5451" s="16">
        <v>0</v>
      </c>
      <c r="G5451" s="16" t="s">
        <v>9094</v>
      </c>
      <c r="H5451" s="17">
        <v>500</v>
      </c>
      <c r="I5451" s="102">
        <v>5</v>
      </c>
    </row>
    <row r="5452" spans="1:9" ht="20.399999999999999">
      <c r="A5452" s="16" t="s">
        <v>1963</v>
      </c>
      <c r="B5452" s="16" t="s">
        <v>9135</v>
      </c>
      <c r="C5452" s="16">
        <v>2</v>
      </c>
      <c r="D5452" s="19">
        <v>44302</v>
      </c>
      <c r="E5452" s="16" t="s">
        <v>9116</v>
      </c>
      <c r="F5452" s="16">
        <v>0</v>
      </c>
      <c r="G5452" s="16" t="s">
        <v>9094</v>
      </c>
      <c r="H5452" s="17">
        <v>102</v>
      </c>
      <c r="I5452" s="102">
        <v>5</v>
      </c>
    </row>
    <row r="5453" spans="1:9" ht="20.399999999999999">
      <c r="A5453" s="16" t="s">
        <v>1963</v>
      </c>
      <c r="B5453" s="16" t="s">
        <v>9135</v>
      </c>
      <c r="C5453" s="16">
        <v>2</v>
      </c>
      <c r="D5453" s="19">
        <v>44302</v>
      </c>
      <c r="E5453" s="16" t="s">
        <v>9134</v>
      </c>
      <c r="F5453" s="16">
        <v>0</v>
      </c>
      <c r="G5453" s="16" t="s">
        <v>9094</v>
      </c>
      <c r="H5453" s="17">
        <v>111.19</v>
      </c>
      <c r="I5453" s="102">
        <v>5</v>
      </c>
    </row>
    <row r="5454" spans="1:9" ht="20.399999999999999">
      <c r="A5454" s="16" t="s">
        <v>1963</v>
      </c>
      <c r="B5454" s="16" t="s">
        <v>9137</v>
      </c>
      <c r="C5454" s="16">
        <v>20210003</v>
      </c>
      <c r="D5454" s="19">
        <v>44299</v>
      </c>
      <c r="E5454" s="16" t="s">
        <v>9138</v>
      </c>
      <c r="F5454" s="16" t="s">
        <v>9002</v>
      </c>
      <c r="G5454" s="16" t="s">
        <v>9003</v>
      </c>
      <c r="H5454" s="17">
        <v>3427.2</v>
      </c>
      <c r="I5454" s="102">
        <v>5</v>
      </c>
    </row>
    <row r="5455" spans="1:9" ht="20.399999999999999">
      <c r="A5455" s="16" t="s">
        <v>1963</v>
      </c>
      <c r="B5455" s="16" t="s">
        <v>9031</v>
      </c>
      <c r="C5455" s="16">
        <v>2021001</v>
      </c>
      <c r="D5455" s="19">
        <v>44347</v>
      </c>
      <c r="E5455" s="16" t="s">
        <v>9139</v>
      </c>
      <c r="F5455" s="16" t="s">
        <v>8470</v>
      </c>
      <c r="G5455" s="16" t="s">
        <v>8471</v>
      </c>
      <c r="H5455" s="17">
        <v>100</v>
      </c>
      <c r="I5455" s="102">
        <v>5</v>
      </c>
    </row>
    <row r="5456" spans="1:9" ht="20.399999999999999">
      <c r="A5456" s="16" t="s">
        <v>1963</v>
      </c>
      <c r="B5456" s="16" t="s">
        <v>9140</v>
      </c>
      <c r="C5456" s="16">
        <v>19232</v>
      </c>
      <c r="D5456" s="19">
        <v>44302</v>
      </c>
      <c r="E5456" s="16" t="s">
        <v>9141</v>
      </c>
      <c r="F5456" s="16" t="s">
        <v>8178</v>
      </c>
      <c r="G5456" s="16" t="s">
        <v>8179</v>
      </c>
      <c r="H5456" s="17">
        <v>3056</v>
      </c>
      <c r="I5456" s="102">
        <v>5</v>
      </c>
    </row>
    <row r="5457" spans="1:9" ht="20.399999999999999">
      <c r="A5457" s="16" t="s">
        <v>1963</v>
      </c>
      <c r="B5457" s="16" t="s">
        <v>9033</v>
      </c>
      <c r="C5457" s="16">
        <v>40917</v>
      </c>
      <c r="D5457" s="19">
        <v>44427</v>
      </c>
      <c r="E5457" s="16" t="s">
        <v>9142</v>
      </c>
      <c r="F5457" s="16" t="s">
        <v>9035</v>
      </c>
      <c r="G5457" s="16" t="s">
        <v>9036</v>
      </c>
      <c r="H5457" s="17">
        <v>2521.86</v>
      </c>
      <c r="I5457" s="102">
        <v>5</v>
      </c>
    </row>
    <row r="5458" spans="1:9" ht="20.399999999999999">
      <c r="A5458" s="16" t="s">
        <v>1963</v>
      </c>
      <c r="B5458" s="16" t="s">
        <v>9037</v>
      </c>
      <c r="C5458" s="16">
        <v>211000297</v>
      </c>
      <c r="D5458" s="19">
        <v>44334</v>
      </c>
      <c r="E5458" s="16" t="s">
        <v>9143</v>
      </c>
      <c r="F5458" s="16" t="s">
        <v>8244</v>
      </c>
      <c r="G5458" s="16" t="s">
        <v>8245</v>
      </c>
      <c r="H5458" s="17">
        <v>6650</v>
      </c>
      <c r="I5458" s="102">
        <v>5</v>
      </c>
    </row>
    <row r="5459" spans="1:9" ht="20.399999999999999">
      <c r="A5459" s="16" t="s">
        <v>1963</v>
      </c>
      <c r="B5459" s="16" t="s">
        <v>9037</v>
      </c>
      <c r="C5459" s="16">
        <v>211000297</v>
      </c>
      <c r="D5459" s="19">
        <v>44334</v>
      </c>
      <c r="E5459" s="16" t="s">
        <v>9144</v>
      </c>
      <c r="F5459" s="16" t="s">
        <v>8244</v>
      </c>
      <c r="G5459" s="16" t="s">
        <v>8245</v>
      </c>
      <c r="H5459" s="17">
        <v>1299.5</v>
      </c>
      <c r="I5459" s="102">
        <v>5</v>
      </c>
    </row>
    <row r="5460" spans="1:9" ht="20.399999999999999">
      <c r="A5460" s="16" t="s">
        <v>1963</v>
      </c>
      <c r="B5460" s="16" t="s">
        <v>9145</v>
      </c>
      <c r="C5460" s="16">
        <v>12110106</v>
      </c>
      <c r="D5460" s="19">
        <v>0</v>
      </c>
      <c r="E5460" s="16" t="s">
        <v>9146</v>
      </c>
      <c r="F5460" s="16" t="s">
        <v>8252</v>
      </c>
      <c r="G5460" s="16" t="s">
        <v>641</v>
      </c>
      <c r="H5460" s="17">
        <v>54600</v>
      </c>
      <c r="I5460" s="102">
        <v>5</v>
      </c>
    </row>
    <row r="5461" spans="1:9" ht="20.399999999999999">
      <c r="A5461" s="16" t="s">
        <v>1963</v>
      </c>
      <c r="B5461" s="16" t="s">
        <v>9147</v>
      </c>
      <c r="C5461" s="16">
        <v>202103</v>
      </c>
      <c r="D5461" s="19">
        <v>44355</v>
      </c>
      <c r="E5461" s="16" t="s">
        <v>9148</v>
      </c>
      <c r="F5461" s="16" t="s">
        <v>8452</v>
      </c>
      <c r="G5461" s="16" t="s">
        <v>8453</v>
      </c>
      <c r="H5461" s="17">
        <v>1400</v>
      </c>
      <c r="I5461" s="102">
        <v>5</v>
      </c>
    </row>
    <row r="5462" spans="1:9" ht="20.399999999999999">
      <c r="A5462" s="16" t="s">
        <v>1963</v>
      </c>
      <c r="B5462" s="16" t="s">
        <v>9149</v>
      </c>
      <c r="C5462" s="16">
        <v>12021</v>
      </c>
      <c r="D5462" s="19">
        <v>0</v>
      </c>
      <c r="E5462" s="16" t="s">
        <v>9150</v>
      </c>
      <c r="F5462" s="16" t="s">
        <v>9151</v>
      </c>
      <c r="G5462" s="16" t="s">
        <v>9152</v>
      </c>
      <c r="H5462" s="17">
        <v>225</v>
      </c>
      <c r="I5462" s="102">
        <v>5</v>
      </c>
    </row>
    <row r="5463" spans="1:9" ht="20.399999999999999">
      <c r="A5463" s="16" t="s">
        <v>1963</v>
      </c>
      <c r="B5463" s="16" t="s">
        <v>9049</v>
      </c>
      <c r="C5463" s="16" t="s">
        <v>9049</v>
      </c>
      <c r="D5463" s="19">
        <v>44267</v>
      </c>
      <c r="E5463" s="16" t="s">
        <v>9153</v>
      </c>
      <c r="F5463" s="16">
        <v>0</v>
      </c>
      <c r="G5463" s="16" t="s">
        <v>9051</v>
      </c>
      <c r="H5463" s="17">
        <v>14.95</v>
      </c>
      <c r="I5463" s="102">
        <v>5</v>
      </c>
    </row>
    <row r="5464" spans="1:9" ht="20.399999999999999">
      <c r="A5464" s="16" t="s">
        <v>1963</v>
      </c>
      <c r="B5464" s="16" t="s">
        <v>9154</v>
      </c>
      <c r="C5464" s="16" t="s">
        <v>9154</v>
      </c>
      <c r="D5464" s="19">
        <v>44280</v>
      </c>
      <c r="E5464" s="16" t="s">
        <v>9155</v>
      </c>
      <c r="F5464" s="16" t="s">
        <v>8350</v>
      </c>
      <c r="G5464" s="16" t="s">
        <v>8351</v>
      </c>
      <c r="H5464" s="17">
        <v>198.54</v>
      </c>
      <c r="I5464" s="102">
        <v>5</v>
      </c>
    </row>
    <row r="5465" spans="1:9">
      <c r="A5465" s="16" t="s">
        <v>1963</v>
      </c>
      <c r="B5465" s="16" t="s">
        <v>9156</v>
      </c>
      <c r="C5465" s="16" t="s">
        <v>9156</v>
      </c>
      <c r="D5465" s="19">
        <v>44277</v>
      </c>
      <c r="E5465" s="16" t="s">
        <v>242</v>
      </c>
      <c r="F5465" s="16"/>
      <c r="G5465" s="16" t="s">
        <v>9157</v>
      </c>
      <c r="H5465" s="17">
        <v>9816.2000000000007</v>
      </c>
      <c r="I5465" s="102">
        <v>5</v>
      </c>
    </row>
    <row r="5466" spans="1:9" ht="30.6">
      <c r="A5466" s="16" t="s">
        <v>1963</v>
      </c>
      <c r="B5466" s="16"/>
      <c r="C5466" s="16"/>
      <c r="D5466" s="19"/>
      <c r="E5466" s="16" t="s">
        <v>8992</v>
      </c>
      <c r="F5466" s="16"/>
      <c r="G5466" s="16"/>
      <c r="H5466" s="17"/>
      <c r="I5466" s="102">
        <v>5</v>
      </c>
    </row>
    <row r="5467" spans="1:9" ht="20.399999999999999">
      <c r="A5467" s="16" t="s">
        <v>1963</v>
      </c>
      <c r="B5467" s="16" t="s">
        <v>9158</v>
      </c>
      <c r="C5467" s="16">
        <v>22021</v>
      </c>
      <c r="D5467" s="19">
        <v>44302</v>
      </c>
      <c r="E5467" s="16" t="s">
        <v>9159</v>
      </c>
      <c r="F5467" s="16" t="s">
        <v>9128</v>
      </c>
      <c r="G5467" s="16" t="s">
        <v>9129</v>
      </c>
      <c r="H5467" s="17">
        <v>180</v>
      </c>
      <c r="I5467" s="102">
        <v>5</v>
      </c>
    </row>
    <row r="5468" spans="1:9" ht="20.399999999999999">
      <c r="A5468" s="16" t="s">
        <v>1963</v>
      </c>
      <c r="B5468" s="16" t="s">
        <v>9158</v>
      </c>
      <c r="C5468" s="16">
        <v>22021</v>
      </c>
      <c r="D5468" s="19">
        <v>44302</v>
      </c>
      <c r="E5468" s="16" t="s">
        <v>9160</v>
      </c>
      <c r="F5468" s="16" t="s">
        <v>9128</v>
      </c>
      <c r="G5468" s="16" t="s">
        <v>9129</v>
      </c>
      <c r="H5468" s="17">
        <v>24</v>
      </c>
      <c r="I5468" s="102">
        <v>5</v>
      </c>
    </row>
    <row r="5469" spans="1:9" ht="20.399999999999999">
      <c r="A5469" s="16" t="s">
        <v>1963</v>
      </c>
      <c r="B5469" s="16" t="s">
        <v>9161</v>
      </c>
      <c r="C5469" s="16">
        <v>62021</v>
      </c>
      <c r="D5469" s="19">
        <v>44302</v>
      </c>
      <c r="E5469" s="16" t="s">
        <v>9162</v>
      </c>
      <c r="F5469" s="16" t="s">
        <v>8160</v>
      </c>
      <c r="G5469" s="16" t="s">
        <v>8161</v>
      </c>
      <c r="H5469" s="17">
        <v>1000</v>
      </c>
      <c r="I5469" s="102">
        <v>5</v>
      </c>
    </row>
    <row r="5470" spans="1:9" ht="20.399999999999999">
      <c r="A5470" s="16" t="s">
        <v>1963</v>
      </c>
      <c r="B5470" s="16" t="s">
        <v>9161</v>
      </c>
      <c r="C5470" s="16">
        <v>62021</v>
      </c>
      <c r="D5470" s="19">
        <v>44302</v>
      </c>
      <c r="E5470" s="16" t="s">
        <v>9163</v>
      </c>
      <c r="F5470" s="16" t="s">
        <v>8160</v>
      </c>
      <c r="G5470" s="16" t="s">
        <v>8161</v>
      </c>
      <c r="H5470" s="17">
        <v>157.5</v>
      </c>
      <c r="I5470" s="102">
        <v>5</v>
      </c>
    </row>
    <row r="5471" spans="1:9" ht="30.6">
      <c r="A5471" s="16" t="s">
        <v>1963</v>
      </c>
      <c r="B5471" s="16" t="s">
        <v>9164</v>
      </c>
      <c r="C5471" s="16">
        <v>42021</v>
      </c>
      <c r="D5471" s="19">
        <v>44314</v>
      </c>
      <c r="E5471" s="16" t="s">
        <v>9165</v>
      </c>
      <c r="F5471" s="16" t="s">
        <v>8145</v>
      </c>
      <c r="G5471" s="16" t="s">
        <v>8146</v>
      </c>
      <c r="H5471" s="17">
        <v>693</v>
      </c>
      <c r="I5471" s="102">
        <v>5</v>
      </c>
    </row>
    <row r="5472" spans="1:9" ht="30.6">
      <c r="A5472" s="16" t="s">
        <v>1963</v>
      </c>
      <c r="B5472" s="16" t="s">
        <v>9166</v>
      </c>
      <c r="C5472" s="16">
        <v>42021</v>
      </c>
      <c r="D5472" s="19">
        <v>44314</v>
      </c>
      <c r="E5472" s="16" t="s">
        <v>9165</v>
      </c>
      <c r="F5472" s="16" t="s">
        <v>8187</v>
      </c>
      <c r="G5472" s="16" t="s">
        <v>8188</v>
      </c>
      <c r="H5472" s="17">
        <v>1016.4</v>
      </c>
      <c r="I5472" s="102">
        <v>5</v>
      </c>
    </row>
    <row r="5473" spans="1:9" ht="30.6">
      <c r="A5473" s="16" t="s">
        <v>1963</v>
      </c>
      <c r="B5473" s="16" t="s">
        <v>9167</v>
      </c>
      <c r="C5473" s="16">
        <v>42021</v>
      </c>
      <c r="D5473" s="19">
        <v>44314</v>
      </c>
      <c r="E5473" s="16" t="s">
        <v>9165</v>
      </c>
      <c r="F5473" s="16" t="s">
        <v>8208</v>
      </c>
      <c r="G5473" s="16" t="s">
        <v>8209</v>
      </c>
      <c r="H5473" s="17">
        <v>700</v>
      </c>
      <c r="I5473" s="102">
        <v>5</v>
      </c>
    </row>
    <row r="5474" spans="1:9" ht="20.399999999999999">
      <c r="A5474" s="16" t="s">
        <v>1963</v>
      </c>
      <c r="B5474" s="16" t="s">
        <v>9168</v>
      </c>
      <c r="C5474" s="16">
        <v>2021020</v>
      </c>
      <c r="D5474" s="19">
        <v>44302</v>
      </c>
      <c r="E5474" s="16" t="s">
        <v>9169</v>
      </c>
      <c r="F5474" s="16" t="s">
        <v>8170</v>
      </c>
      <c r="G5474" s="16" t="s">
        <v>8171</v>
      </c>
      <c r="H5474" s="17">
        <v>1750</v>
      </c>
      <c r="I5474" s="102">
        <v>5</v>
      </c>
    </row>
    <row r="5475" spans="1:9" ht="20.399999999999999">
      <c r="A5475" s="16" t="s">
        <v>1963</v>
      </c>
      <c r="B5475" s="16" t="s">
        <v>9168</v>
      </c>
      <c r="C5475" s="16">
        <v>2021020</v>
      </c>
      <c r="D5475" s="19">
        <v>44302</v>
      </c>
      <c r="E5475" s="16" t="s">
        <v>9170</v>
      </c>
      <c r="F5475" s="16" t="s">
        <v>8170</v>
      </c>
      <c r="G5475" s="16" t="s">
        <v>8171</v>
      </c>
      <c r="H5475" s="17">
        <v>159</v>
      </c>
      <c r="I5475" s="102">
        <v>5</v>
      </c>
    </row>
    <row r="5476" spans="1:9" ht="20.399999999999999">
      <c r="A5476" s="16" t="s">
        <v>1963</v>
      </c>
      <c r="B5476" s="16" t="s">
        <v>9171</v>
      </c>
      <c r="C5476" s="16">
        <v>29</v>
      </c>
      <c r="D5476" s="19">
        <v>44314</v>
      </c>
      <c r="E5476" s="16" t="s">
        <v>9172</v>
      </c>
      <c r="F5476" s="16">
        <v>0</v>
      </c>
      <c r="G5476" s="16" t="s">
        <v>9089</v>
      </c>
      <c r="H5476" s="17">
        <v>165</v>
      </c>
      <c r="I5476" s="102">
        <v>5</v>
      </c>
    </row>
    <row r="5477" spans="1:9" ht="20.399999999999999">
      <c r="A5477" s="16" t="s">
        <v>1963</v>
      </c>
      <c r="B5477" s="16" t="s">
        <v>9171</v>
      </c>
      <c r="C5477" s="16">
        <v>29</v>
      </c>
      <c r="D5477" s="19">
        <v>44314</v>
      </c>
      <c r="E5477" s="16" t="s">
        <v>9173</v>
      </c>
      <c r="F5477" s="16">
        <v>0</v>
      </c>
      <c r="G5477" s="16" t="s">
        <v>9089</v>
      </c>
      <c r="H5477" s="17">
        <v>87.9</v>
      </c>
      <c r="I5477" s="102">
        <v>5</v>
      </c>
    </row>
    <row r="5478" spans="1:9" ht="20.399999999999999">
      <c r="A5478" s="16" t="s">
        <v>1963</v>
      </c>
      <c r="B5478" s="16" t="s">
        <v>9171</v>
      </c>
      <c r="C5478" s="16">
        <v>29</v>
      </c>
      <c r="D5478" s="19">
        <v>44314</v>
      </c>
      <c r="E5478" s="16" t="s">
        <v>9174</v>
      </c>
      <c r="F5478" s="16">
        <v>0</v>
      </c>
      <c r="G5478" s="16" t="s">
        <v>9089</v>
      </c>
      <c r="H5478" s="17">
        <v>115.8</v>
      </c>
      <c r="I5478" s="102">
        <v>5</v>
      </c>
    </row>
    <row r="5479" spans="1:9" ht="20.399999999999999">
      <c r="A5479" s="16" t="s">
        <v>1963</v>
      </c>
      <c r="B5479" s="16" t="s">
        <v>9175</v>
      </c>
      <c r="C5479" s="16">
        <v>20210004</v>
      </c>
      <c r="D5479" s="19">
        <v>44302</v>
      </c>
      <c r="E5479" s="16" t="s">
        <v>9176</v>
      </c>
      <c r="F5479" s="16" t="s">
        <v>9002</v>
      </c>
      <c r="G5479" s="16" t="s">
        <v>9003</v>
      </c>
      <c r="H5479" s="17">
        <v>3129.6</v>
      </c>
      <c r="I5479" s="102">
        <v>5</v>
      </c>
    </row>
    <row r="5480" spans="1:9" ht="20.399999999999999">
      <c r="A5480" s="16" t="s">
        <v>1963</v>
      </c>
      <c r="B5480" s="16" t="s">
        <v>9177</v>
      </c>
      <c r="C5480" s="16">
        <v>2021004</v>
      </c>
      <c r="D5480" s="19">
        <v>44313</v>
      </c>
      <c r="E5480" s="16" t="s">
        <v>9178</v>
      </c>
      <c r="F5480" s="16" t="s">
        <v>8248</v>
      </c>
      <c r="G5480" s="16" t="s">
        <v>8249</v>
      </c>
      <c r="H5480" s="17">
        <v>366</v>
      </c>
      <c r="I5480" s="102">
        <v>5</v>
      </c>
    </row>
    <row r="5481" spans="1:9" ht="20.399999999999999">
      <c r="A5481" s="16" t="s">
        <v>1963</v>
      </c>
      <c r="B5481" s="16" t="s">
        <v>9179</v>
      </c>
      <c r="C5481" s="16">
        <v>1000011821</v>
      </c>
      <c r="D5481" s="19">
        <v>44302</v>
      </c>
      <c r="E5481" s="16" t="s">
        <v>9180</v>
      </c>
      <c r="F5481" s="16" t="s">
        <v>8473</v>
      </c>
      <c r="G5481" s="16" t="s">
        <v>3904</v>
      </c>
      <c r="H5481" s="17">
        <v>88.86</v>
      </c>
      <c r="I5481" s="102">
        <v>5</v>
      </c>
    </row>
    <row r="5482" spans="1:9" ht="20.399999999999999">
      <c r="A5482" s="16" t="s">
        <v>1963</v>
      </c>
      <c r="B5482" s="16" t="s">
        <v>9181</v>
      </c>
      <c r="C5482" s="16">
        <v>202101</v>
      </c>
      <c r="D5482" s="19">
        <v>44302</v>
      </c>
      <c r="E5482" s="16" t="s">
        <v>9182</v>
      </c>
      <c r="F5482" s="16" t="s">
        <v>9183</v>
      </c>
      <c r="G5482" s="16" t="s">
        <v>9184</v>
      </c>
      <c r="H5482" s="17">
        <v>240</v>
      </c>
      <c r="I5482" s="102">
        <v>5</v>
      </c>
    </row>
    <row r="5483" spans="1:9" ht="20.399999999999999">
      <c r="A5483" s="16" t="s">
        <v>1963</v>
      </c>
      <c r="B5483" s="16" t="s">
        <v>9181</v>
      </c>
      <c r="C5483" s="16">
        <v>202101</v>
      </c>
      <c r="D5483" s="19">
        <v>44302</v>
      </c>
      <c r="E5483" s="16" t="s">
        <v>9185</v>
      </c>
      <c r="F5483" s="16" t="s">
        <v>9183</v>
      </c>
      <c r="G5483" s="16" t="s">
        <v>9184</v>
      </c>
      <c r="H5483" s="17">
        <v>107.7</v>
      </c>
      <c r="I5483" s="102">
        <v>5</v>
      </c>
    </row>
    <row r="5484" spans="1:9" ht="20.399999999999999">
      <c r="A5484" s="16" t="s">
        <v>1963</v>
      </c>
      <c r="B5484" s="16" t="s">
        <v>9181</v>
      </c>
      <c r="C5484" s="16">
        <v>202101</v>
      </c>
      <c r="D5484" s="19">
        <v>44302</v>
      </c>
      <c r="E5484" s="16" t="s">
        <v>9186</v>
      </c>
      <c r="F5484" s="16" t="s">
        <v>9183</v>
      </c>
      <c r="G5484" s="16" t="s">
        <v>9184</v>
      </c>
      <c r="H5484" s="17">
        <v>65.56</v>
      </c>
      <c r="I5484" s="102">
        <v>5</v>
      </c>
    </row>
    <row r="5485" spans="1:9" ht="20.399999999999999">
      <c r="A5485" s="16" t="s">
        <v>1963</v>
      </c>
      <c r="B5485" s="16" t="s">
        <v>9187</v>
      </c>
      <c r="C5485" s="16">
        <v>4021</v>
      </c>
      <c r="D5485" s="19">
        <v>44302</v>
      </c>
      <c r="E5485" s="16" t="s">
        <v>9188</v>
      </c>
      <c r="F5485" s="16">
        <v>0</v>
      </c>
      <c r="G5485" s="16" t="s">
        <v>8499</v>
      </c>
      <c r="H5485" s="17">
        <v>1000</v>
      </c>
      <c r="I5485" s="102">
        <v>5</v>
      </c>
    </row>
    <row r="5486" spans="1:9" ht="20.399999999999999">
      <c r="A5486" s="16" t="s">
        <v>1963</v>
      </c>
      <c r="B5486" s="16" t="s">
        <v>9187</v>
      </c>
      <c r="C5486" s="16">
        <v>4021</v>
      </c>
      <c r="D5486" s="19">
        <v>44302</v>
      </c>
      <c r="E5486" s="16" t="s">
        <v>9189</v>
      </c>
      <c r="F5486" s="16">
        <v>0</v>
      </c>
      <c r="G5486" s="16" t="s">
        <v>8499</v>
      </c>
      <c r="H5486" s="17">
        <v>44.25</v>
      </c>
      <c r="I5486" s="102">
        <v>5</v>
      </c>
    </row>
    <row r="5487" spans="1:9" ht="20.399999999999999">
      <c r="A5487" s="16" t="s">
        <v>1963</v>
      </c>
      <c r="B5487" s="16" t="s">
        <v>9190</v>
      </c>
      <c r="C5487" s="16">
        <v>321</v>
      </c>
      <c r="D5487" s="19">
        <v>44302</v>
      </c>
      <c r="E5487" s="16" t="s">
        <v>9191</v>
      </c>
      <c r="F5487" s="16" t="s">
        <v>9192</v>
      </c>
      <c r="G5487" s="16" t="s">
        <v>8546</v>
      </c>
      <c r="H5487" s="17">
        <v>420</v>
      </c>
      <c r="I5487" s="102">
        <v>5</v>
      </c>
    </row>
    <row r="5488" spans="1:9" ht="20.399999999999999">
      <c r="A5488" s="16" t="s">
        <v>1963</v>
      </c>
      <c r="B5488" s="16" t="s">
        <v>9190</v>
      </c>
      <c r="C5488" s="16">
        <v>321</v>
      </c>
      <c r="D5488" s="19">
        <v>44302</v>
      </c>
      <c r="E5488" s="16" t="s">
        <v>9193</v>
      </c>
      <c r="F5488" s="16" t="s">
        <v>9192</v>
      </c>
      <c r="G5488" s="16" t="s">
        <v>8546</v>
      </c>
      <c r="H5488" s="17">
        <v>105.6</v>
      </c>
      <c r="I5488" s="102">
        <v>5</v>
      </c>
    </row>
    <row r="5489" spans="1:9" ht="20.399999999999999">
      <c r="A5489" s="16" t="s">
        <v>1963</v>
      </c>
      <c r="B5489" s="16" t="s">
        <v>9190</v>
      </c>
      <c r="C5489" s="16">
        <v>321</v>
      </c>
      <c r="D5489" s="19">
        <v>44302</v>
      </c>
      <c r="E5489" s="16" t="s">
        <v>9194</v>
      </c>
      <c r="F5489" s="16" t="s">
        <v>9192</v>
      </c>
      <c r="G5489" s="16" t="s">
        <v>8546</v>
      </c>
      <c r="H5489" s="17">
        <v>57.88</v>
      </c>
      <c r="I5489" s="102">
        <v>5</v>
      </c>
    </row>
    <row r="5490" spans="1:9" ht="20.399999999999999">
      <c r="A5490" s="16" t="s">
        <v>1963</v>
      </c>
      <c r="B5490" s="16" t="s">
        <v>9031</v>
      </c>
      <c r="C5490" s="16">
        <v>2021001</v>
      </c>
      <c r="D5490" s="19">
        <v>44347</v>
      </c>
      <c r="E5490" s="16" t="s">
        <v>9195</v>
      </c>
      <c r="F5490" s="16" t="s">
        <v>8470</v>
      </c>
      <c r="G5490" s="16" t="s">
        <v>8471</v>
      </c>
      <c r="H5490" s="17">
        <v>100</v>
      </c>
      <c r="I5490" s="102">
        <v>5</v>
      </c>
    </row>
    <row r="5491" spans="1:9" ht="20.399999999999999">
      <c r="A5491" s="16" t="s">
        <v>1963</v>
      </c>
      <c r="B5491" s="16" t="s">
        <v>9196</v>
      </c>
      <c r="C5491" s="16">
        <v>19229</v>
      </c>
      <c r="D5491" s="19">
        <v>44302</v>
      </c>
      <c r="E5491" s="16" t="s">
        <v>9197</v>
      </c>
      <c r="F5491" s="16" t="s">
        <v>8178</v>
      </c>
      <c r="G5491" s="16" t="s">
        <v>8179</v>
      </c>
      <c r="H5491" s="17">
        <v>2736.9</v>
      </c>
      <c r="I5491" s="102">
        <v>5</v>
      </c>
    </row>
    <row r="5492" spans="1:9" ht="20.399999999999999">
      <c r="A5492" s="16" t="s">
        <v>1963</v>
      </c>
      <c r="B5492" s="16" t="s">
        <v>9037</v>
      </c>
      <c r="C5492" s="16">
        <v>211000297</v>
      </c>
      <c r="D5492" s="19">
        <v>44334</v>
      </c>
      <c r="E5492" s="16" t="s">
        <v>9198</v>
      </c>
      <c r="F5492" s="16" t="s">
        <v>8244</v>
      </c>
      <c r="G5492" s="16" t="s">
        <v>8245</v>
      </c>
      <c r="H5492" s="17">
        <v>6650</v>
      </c>
      <c r="I5492" s="102">
        <v>5</v>
      </c>
    </row>
    <row r="5493" spans="1:9" ht="20.399999999999999">
      <c r="A5493" s="16" t="s">
        <v>1963</v>
      </c>
      <c r="B5493" s="16" t="s">
        <v>9037</v>
      </c>
      <c r="C5493" s="16">
        <v>211000297</v>
      </c>
      <c r="D5493" s="19">
        <v>44334</v>
      </c>
      <c r="E5493" s="16" t="s">
        <v>9199</v>
      </c>
      <c r="F5493" s="16" t="s">
        <v>8244</v>
      </c>
      <c r="G5493" s="16" t="s">
        <v>8245</v>
      </c>
      <c r="H5493" s="17">
        <v>1299.5</v>
      </c>
      <c r="I5493" s="102">
        <v>5</v>
      </c>
    </row>
    <row r="5494" spans="1:9" ht="20.399999999999999">
      <c r="A5494" s="16" t="s">
        <v>1963</v>
      </c>
      <c r="B5494" s="16" t="s">
        <v>9200</v>
      </c>
      <c r="C5494" s="16">
        <v>12110107</v>
      </c>
      <c r="D5494" s="19">
        <v>44272</v>
      </c>
      <c r="E5494" s="16" t="s">
        <v>9201</v>
      </c>
      <c r="F5494" s="16" t="s">
        <v>8252</v>
      </c>
      <c r="G5494" s="16" t="s">
        <v>641</v>
      </c>
      <c r="H5494" s="17">
        <v>62400</v>
      </c>
      <c r="I5494" s="102">
        <v>5</v>
      </c>
    </row>
    <row r="5495" spans="1:9" ht="20.399999999999999">
      <c r="A5495" s="16" t="s">
        <v>1963</v>
      </c>
      <c r="B5495" s="16" t="s">
        <v>9202</v>
      </c>
      <c r="C5495" s="16">
        <v>202104</v>
      </c>
      <c r="D5495" s="19">
        <v>44355</v>
      </c>
      <c r="E5495" s="16" t="s">
        <v>9203</v>
      </c>
      <c r="F5495" s="16" t="s">
        <v>8452</v>
      </c>
      <c r="G5495" s="16" t="s">
        <v>8453</v>
      </c>
      <c r="H5495" s="17">
        <v>1400</v>
      </c>
      <c r="I5495" s="102">
        <v>5</v>
      </c>
    </row>
    <row r="5496" spans="1:9" ht="20.399999999999999">
      <c r="A5496" s="16" t="s">
        <v>1963</v>
      </c>
      <c r="B5496" s="16" t="s">
        <v>9049</v>
      </c>
      <c r="C5496" s="16" t="s">
        <v>9049</v>
      </c>
      <c r="D5496" s="19">
        <v>44267</v>
      </c>
      <c r="E5496" s="16" t="s">
        <v>9204</v>
      </c>
      <c r="F5496" s="16">
        <v>0</v>
      </c>
      <c r="G5496" s="16" t="s">
        <v>9051</v>
      </c>
      <c r="H5496" s="17">
        <v>14.95</v>
      </c>
      <c r="I5496" s="102">
        <v>5</v>
      </c>
    </row>
    <row r="5497" spans="1:9" ht="20.399999999999999">
      <c r="A5497" s="16" t="s">
        <v>1963</v>
      </c>
      <c r="B5497" s="16" t="s">
        <v>9205</v>
      </c>
      <c r="C5497" s="16" t="s">
        <v>9205</v>
      </c>
      <c r="D5497" s="19">
        <v>44286</v>
      </c>
      <c r="E5497" s="16" t="s">
        <v>9206</v>
      </c>
      <c r="F5497" s="16" t="s">
        <v>8350</v>
      </c>
      <c r="G5497" s="16" t="s">
        <v>8351</v>
      </c>
      <c r="H5497" s="17">
        <v>255.72</v>
      </c>
      <c r="I5497" s="102">
        <v>5</v>
      </c>
    </row>
    <row r="5498" spans="1:9">
      <c r="A5498" s="16" t="s">
        <v>1963</v>
      </c>
      <c r="B5498" s="16" t="s">
        <v>9207</v>
      </c>
      <c r="C5498" s="16" t="s">
        <v>9207</v>
      </c>
      <c r="D5498" s="19">
        <v>44286</v>
      </c>
      <c r="E5498" s="16" t="s">
        <v>8717</v>
      </c>
      <c r="F5498" s="16"/>
      <c r="G5498" s="16" t="s">
        <v>9157</v>
      </c>
      <c r="H5498" s="17">
        <v>9788.81</v>
      </c>
      <c r="I5498" s="102">
        <v>5</v>
      </c>
    </row>
    <row r="5499" spans="1:9" ht="30.6">
      <c r="A5499" s="16" t="s">
        <v>1963</v>
      </c>
      <c r="B5499" s="16"/>
      <c r="C5499" s="16"/>
      <c r="D5499" s="19"/>
      <c r="E5499" s="16" t="s">
        <v>9208</v>
      </c>
      <c r="F5499" s="16"/>
      <c r="G5499" s="16"/>
      <c r="H5499" s="17"/>
      <c r="I5499" s="102">
        <v>5</v>
      </c>
    </row>
    <row r="5500" spans="1:9" ht="20.399999999999999">
      <c r="A5500" s="16" t="s">
        <v>1963</v>
      </c>
      <c r="B5500" s="16" t="s">
        <v>9212</v>
      </c>
      <c r="C5500" s="16">
        <v>92021</v>
      </c>
      <c r="D5500" s="19">
        <v>44438</v>
      </c>
      <c r="E5500" s="16" t="s">
        <v>9213</v>
      </c>
      <c r="F5500" s="16" t="s">
        <v>8155</v>
      </c>
      <c r="G5500" s="16" t="s">
        <v>8156</v>
      </c>
      <c r="H5500" s="17">
        <v>500</v>
      </c>
      <c r="I5500" s="102">
        <v>5</v>
      </c>
    </row>
    <row r="5501" spans="1:9" ht="20.399999999999999">
      <c r="A5501" s="16" t="s">
        <v>1963</v>
      </c>
      <c r="B5501" s="16" t="s">
        <v>9212</v>
      </c>
      <c r="C5501" s="16">
        <v>92021</v>
      </c>
      <c r="D5501" s="19">
        <v>44438</v>
      </c>
      <c r="E5501" s="16" t="s">
        <v>9214</v>
      </c>
      <c r="F5501" s="16" t="s">
        <v>8155</v>
      </c>
      <c r="G5501" s="16" t="s">
        <v>8156</v>
      </c>
      <c r="H5501" s="17">
        <v>66</v>
      </c>
      <c r="I5501" s="102">
        <v>5</v>
      </c>
    </row>
    <row r="5502" spans="1:9" ht="20.399999999999999">
      <c r="A5502" s="16" t="s">
        <v>1963</v>
      </c>
      <c r="B5502" s="16" t="s">
        <v>9215</v>
      </c>
      <c r="C5502" s="16">
        <v>22021</v>
      </c>
      <c r="D5502" s="19">
        <v>44439</v>
      </c>
      <c r="E5502" s="16" t="s">
        <v>9216</v>
      </c>
      <c r="F5502" s="16" t="s">
        <v>9017</v>
      </c>
      <c r="G5502" s="16" t="s">
        <v>8587</v>
      </c>
      <c r="H5502" s="17">
        <v>360</v>
      </c>
      <c r="I5502" s="102">
        <v>5</v>
      </c>
    </row>
    <row r="5503" spans="1:9" ht="20.399999999999999">
      <c r="A5503" s="16" t="s">
        <v>1963</v>
      </c>
      <c r="B5503" s="16" t="s">
        <v>9215</v>
      </c>
      <c r="C5503" s="16">
        <v>22021</v>
      </c>
      <c r="D5503" s="19">
        <v>44439</v>
      </c>
      <c r="E5503" s="16" t="s">
        <v>9217</v>
      </c>
      <c r="F5503" s="16" t="s">
        <v>9017</v>
      </c>
      <c r="G5503" s="16" t="s">
        <v>8587</v>
      </c>
      <c r="H5503" s="17">
        <v>113.6</v>
      </c>
      <c r="I5503" s="102">
        <v>5</v>
      </c>
    </row>
    <row r="5504" spans="1:9" ht="20.399999999999999">
      <c r="A5504" s="16" t="s">
        <v>1963</v>
      </c>
      <c r="B5504" s="16" t="s">
        <v>9218</v>
      </c>
      <c r="C5504" s="16">
        <v>2021060</v>
      </c>
      <c r="D5504" s="19">
        <v>44435</v>
      </c>
      <c r="E5504" s="16" t="s">
        <v>9219</v>
      </c>
      <c r="F5504" s="16" t="s">
        <v>8170</v>
      </c>
      <c r="G5504" s="16" t="s">
        <v>8171</v>
      </c>
      <c r="H5504" s="17">
        <v>875</v>
      </c>
      <c r="I5504" s="102">
        <v>5</v>
      </c>
    </row>
    <row r="5505" spans="1:9" ht="20.399999999999999">
      <c r="A5505" s="16" t="s">
        <v>1963</v>
      </c>
      <c r="B5505" s="16" t="s">
        <v>9218</v>
      </c>
      <c r="C5505" s="16">
        <v>2021060</v>
      </c>
      <c r="D5505" s="19">
        <v>44435</v>
      </c>
      <c r="E5505" s="16" t="s">
        <v>9220</v>
      </c>
      <c r="F5505" s="16" t="s">
        <v>8170</v>
      </c>
      <c r="G5505" s="16" t="s">
        <v>8171</v>
      </c>
      <c r="H5505" s="17">
        <v>738</v>
      </c>
      <c r="I5505" s="102">
        <v>5</v>
      </c>
    </row>
    <row r="5506" spans="1:9" ht="20.399999999999999">
      <c r="A5506" s="16" t="s">
        <v>1963</v>
      </c>
      <c r="B5506" s="16" t="s">
        <v>9221</v>
      </c>
      <c r="C5506" s="16">
        <v>20210009</v>
      </c>
      <c r="D5506" s="19">
        <v>44447</v>
      </c>
      <c r="E5506" s="16" t="s">
        <v>9222</v>
      </c>
      <c r="F5506" s="16">
        <v>0</v>
      </c>
      <c r="G5506" s="16" t="s">
        <v>8175</v>
      </c>
      <c r="H5506" s="17">
        <v>400</v>
      </c>
      <c r="I5506" s="102">
        <v>5</v>
      </c>
    </row>
    <row r="5507" spans="1:9" ht="20.399999999999999">
      <c r="A5507" s="16" t="s">
        <v>1963</v>
      </c>
      <c r="B5507" s="16" t="s">
        <v>9223</v>
      </c>
      <c r="C5507" s="16">
        <v>17</v>
      </c>
      <c r="D5507" s="19">
        <v>44439</v>
      </c>
      <c r="E5507" s="16" t="s">
        <v>9224</v>
      </c>
      <c r="F5507" s="16">
        <v>0</v>
      </c>
      <c r="G5507" s="16" t="s">
        <v>9041</v>
      </c>
      <c r="H5507" s="17">
        <v>165</v>
      </c>
      <c r="I5507" s="102">
        <v>5</v>
      </c>
    </row>
    <row r="5508" spans="1:9" ht="20.399999999999999">
      <c r="A5508" s="16" t="s">
        <v>1963</v>
      </c>
      <c r="B5508" s="16" t="s">
        <v>9223</v>
      </c>
      <c r="C5508" s="16">
        <v>17</v>
      </c>
      <c r="D5508" s="19">
        <v>44439</v>
      </c>
      <c r="E5508" s="16" t="s">
        <v>9225</v>
      </c>
      <c r="F5508" s="16">
        <v>0</v>
      </c>
      <c r="G5508" s="16" t="s">
        <v>9041</v>
      </c>
      <c r="H5508" s="17">
        <v>87.7</v>
      </c>
      <c r="I5508" s="102">
        <v>5</v>
      </c>
    </row>
    <row r="5509" spans="1:9" ht="20.399999999999999">
      <c r="A5509" s="16" t="s">
        <v>1963</v>
      </c>
      <c r="B5509" s="16" t="s">
        <v>9223</v>
      </c>
      <c r="C5509" s="16">
        <v>17</v>
      </c>
      <c r="D5509" s="19">
        <v>44525</v>
      </c>
      <c r="E5509" s="16" t="s">
        <v>9226</v>
      </c>
      <c r="F5509" s="16">
        <v>0</v>
      </c>
      <c r="G5509" s="16" t="s">
        <v>9041</v>
      </c>
      <c r="H5509" s="17">
        <v>9.85</v>
      </c>
      <c r="I5509" s="102">
        <v>5</v>
      </c>
    </row>
    <row r="5510" spans="1:9" ht="20.399999999999999">
      <c r="A5510" s="16" t="s">
        <v>1963</v>
      </c>
      <c r="B5510" s="16" t="s">
        <v>9227</v>
      </c>
      <c r="C5510" s="16">
        <v>202115</v>
      </c>
      <c r="D5510" s="19">
        <v>44447</v>
      </c>
      <c r="E5510" s="16" t="s">
        <v>9228</v>
      </c>
      <c r="F5510" s="16" t="s">
        <v>8452</v>
      </c>
      <c r="G5510" s="16" t="s">
        <v>8453</v>
      </c>
      <c r="H5510" s="17">
        <v>1400</v>
      </c>
      <c r="I5510" s="102">
        <v>5</v>
      </c>
    </row>
    <row r="5511" spans="1:9" ht="20.399999999999999">
      <c r="A5511" s="16" t="s">
        <v>1963</v>
      </c>
      <c r="B5511" s="16" t="s">
        <v>9229</v>
      </c>
      <c r="C5511" s="16">
        <v>2021003</v>
      </c>
      <c r="D5511" s="19">
        <v>44516</v>
      </c>
      <c r="E5511" s="16" t="s">
        <v>9230</v>
      </c>
      <c r="F5511" s="16" t="s">
        <v>8470</v>
      </c>
      <c r="G5511" s="16" t="s">
        <v>8471</v>
      </c>
      <c r="H5511" s="17">
        <v>100</v>
      </c>
      <c r="I5511" s="102">
        <v>5</v>
      </c>
    </row>
    <row r="5512" spans="1:9">
      <c r="A5512" s="16" t="s">
        <v>1963</v>
      </c>
      <c r="B5512" s="16" t="s">
        <v>9210</v>
      </c>
      <c r="C5512" s="16" t="s">
        <v>9210</v>
      </c>
      <c r="D5512" s="19">
        <v>44424</v>
      </c>
      <c r="E5512" s="16" t="s">
        <v>8717</v>
      </c>
      <c r="F5512" s="16"/>
      <c r="G5512" s="16" t="s">
        <v>9157</v>
      </c>
      <c r="H5512" s="17">
        <v>9694.15</v>
      </c>
      <c r="I5512" s="102">
        <v>5</v>
      </c>
    </row>
    <row r="5513" spans="1:9" ht="30.6">
      <c r="A5513" s="16" t="s">
        <v>1963</v>
      </c>
      <c r="B5513" s="16"/>
      <c r="C5513" s="16"/>
      <c r="D5513" s="19"/>
      <c r="E5513" s="16" t="s">
        <v>9209</v>
      </c>
      <c r="F5513" s="16"/>
      <c r="G5513" s="16"/>
      <c r="H5513" s="17"/>
      <c r="I5513" s="102">
        <v>5</v>
      </c>
    </row>
    <row r="5514" spans="1:9" ht="20.399999999999999">
      <c r="A5514" s="16" t="s">
        <v>1963</v>
      </c>
      <c r="B5514" s="16" t="s">
        <v>9231</v>
      </c>
      <c r="C5514" s="16">
        <v>2021061</v>
      </c>
      <c r="D5514" s="19">
        <v>44435</v>
      </c>
      <c r="E5514" s="16" t="s">
        <v>9232</v>
      </c>
      <c r="F5514" s="16" t="s">
        <v>8170</v>
      </c>
      <c r="G5514" s="16" t="s">
        <v>8171</v>
      </c>
      <c r="H5514" s="17">
        <v>875</v>
      </c>
      <c r="I5514" s="102">
        <v>5</v>
      </c>
    </row>
    <row r="5515" spans="1:9" ht="20.399999999999999">
      <c r="A5515" s="16" t="s">
        <v>1963</v>
      </c>
      <c r="B5515" s="16" t="s">
        <v>9231</v>
      </c>
      <c r="C5515" s="16">
        <v>2021061</v>
      </c>
      <c r="D5515" s="19">
        <v>44435</v>
      </c>
      <c r="E5515" s="16" t="s">
        <v>9233</v>
      </c>
      <c r="F5515" s="16" t="s">
        <v>8170</v>
      </c>
      <c r="G5515" s="16" t="s">
        <v>8171</v>
      </c>
      <c r="H5515" s="17">
        <v>594</v>
      </c>
      <c r="I5515" s="102">
        <v>5</v>
      </c>
    </row>
    <row r="5516" spans="1:9" ht="20.399999999999999">
      <c r="A5516" s="16" t="s">
        <v>1963</v>
      </c>
      <c r="B5516" s="16" t="s">
        <v>9234</v>
      </c>
      <c r="C5516" s="16">
        <v>19780</v>
      </c>
      <c r="D5516" s="19">
        <v>44516</v>
      </c>
      <c r="E5516" s="16" t="s">
        <v>9235</v>
      </c>
      <c r="F5516" s="16" t="s">
        <v>8178</v>
      </c>
      <c r="G5516" s="16" t="s">
        <v>8179</v>
      </c>
      <c r="H5516" s="17">
        <v>3393.5</v>
      </c>
      <c r="I5516" s="102">
        <v>5</v>
      </c>
    </row>
    <row r="5517" spans="1:9" ht="20.399999999999999">
      <c r="A5517" s="16" t="s">
        <v>1963</v>
      </c>
      <c r="B5517" s="16" t="s">
        <v>9236</v>
      </c>
      <c r="C5517" s="16">
        <v>1</v>
      </c>
      <c r="D5517" s="19">
        <v>44439</v>
      </c>
      <c r="E5517" s="16" t="s">
        <v>9237</v>
      </c>
      <c r="F5517" s="16">
        <v>0</v>
      </c>
      <c r="G5517" s="16" t="s">
        <v>9238</v>
      </c>
      <c r="H5517" s="17">
        <v>1000</v>
      </c>
      <c r="I5517" s="102">
        <v>5</v>
      </c>
    </row>
    <row r="5518" spans="1:9" ht="20.399999999999999">
      <c r="A5518" s="16" t="s">
        <v>1963</v>
      </c>
      <c r="B5518" s="16" t="s">
        <v>9236</v>
      </c>
      <c r="C5518" s="16">
        <v>1</v>
      </c>
      <c r="D5518" s="19">
        <v>44439</v>
      </c>
      <c r="E5518" s="16" t="s">
        <v>9239</v>
      </c>
      <c r="F5518" s="16">
        <v>0</v>
      </c>
      <c r="G5518" s="16" t="s">
        <v>9238</v>
      </c>
      <c r="H5518" s="17">
        <v>98.5</v>
      </c>
      <c r="I5518" s="102">
        <v>5</v>
      </c>
    </row>
    <row r="5519" spans="1:9" ht="20.399999999999999">
      <c r="A5519" s="16" t="s">
        <v>1963</v>
      </c>
      <c r="B5519" s="16" t="s">
        <v>9240</v>
      </c>
      <c r="C5519" s="16">
        <v>421</v>
      </c>
      <c r="D5519" s="19">
        <v>44439</v>
      </c>
      <c r="E5519" s="16" t="s">
        <v>9241</v>
      </c>
      <c r="F5519" s="16" t="s">
        <v>9192</v>
      </c>
      <c r="G5519" s="16" t="s">
        <v>8546</v>
      </c>
      <c r="H5519" s="17">
        <v>500</v>
      </c>
      <c r="I5519" s="102">
        <v>5</v>
      </c>
    </row>
    <row r="5520" spans="1:9" ht="20.399999999999999">
      <c r="A5520" s="16" t="s">
        <v>1963</v>
      </c>
      <c r="B5520" s="16" t="s">
        <v>9240</v>
      </c>
      <c r="C5520" s="16">
        <v>421</v>
      </c>
      <c r="D5520" s="19">
        <v>44439</v>
      </c>
      <c r="E5520" s="16" t="s">
        <v>9242</v>
      </c>
      <c r="F5520" s="16" t="s">
        <v>9192</v>
      </c>
      <c r="G5520" s="16" t="s">
        <v>8546</v>
      </c>
      <c r="H5520" s="17">
        <v>105.6</v>
      </c>
      <c r="I5520" s="102">
        <v>5</v>
      </c>
    </row>
    <row r="5521" spans="1:9" ht="20.399999999999999">
      <c r="A5521" s="16" t="s">
        <v>1963</v>
      </c>
      <c r="B5521" s="16" t="s">
        <v>9240</v>
      </c>
      <c r="C5521" s="16">
        <v>421</v>
      </c>
      <c r="D5521" s="19">
        <v>44439</v>
      </c>
      <c r="E5521" s="16" t="s">
        <v>9242</v>
      </c>
      <c r="F5521" s="16" t="s">
        <v>9192</v>
      </c>
      <c r="G5521" s="16" t="s">
        <v>8546</v>
      </c>
      <c r="H5521" s="17">
        <v>14</v>
      </c>
      <c r="I5521" s="102">
        <v>5</v>
      </c>
    </row>
    <row r="5522" spans="1:9" ht="30.6">
      <c r="A5522" s="16" t="s">
        <v>1963</v>
      </c>
      <c r="B5522" s="16" t="s">
        <v>9243</v>
      </c>
      <c r="C5522" s="16">
        <v>62021</v>
      </c>
      <c r="D5522" s="19">
        <v>44506</v>
      </c>
      <c r="E5522" s="16" t="s">
        <v>9244</v>
      </c>
      <c r="F5522" s="16" t="s">
        <v>8145</v>
      </c>
      <c r="G5522" s="16" t="s">
        <v>8146</v>
      </c>
      <c r="H5522" s="17">
        <v>500</v>
      </c>
      <c r="I5522" s="102">
        <v>5</v>
      </c>
    </row>
    <row r="5523" spans="1:9" ht="20.399999999999999">
      <c r="A5523" s="16" t="s">
        <v>1963</v>
      </c>
      <c r="B5523" s="16" t="s">
        <v>9245</v>
      </c>
      <c r="C5523" s="16">
        <v>19831</v>
      </c>
      <c r="D5523" s="19">
        <v>44506</v>
      </c>
      <c r="E5523" s="16" t="s">
        <v>9246</v>
      </c>
      <c r="F5523" s="16" t="s">
        <v>8178</v>
      </c>
      <c r="G5523" s="16" t="s">
        <v>8179</v>
      </c>
      <c r="H5523" s="17">
        <v>2998.6</v>
      </c>
      <c r="I5523" s="102">
        <v>5</v>
      </c>
    </row>
    <row r="5524" spans="1:9" ht="20.399999999999999">
      <c r="A5524" s="16" t="s">
        <v>1963</v>
      </c>
      <c r="B5524" s="16" t="s">
        <v>9247</v>
      </c>
      <c r="C5524" s="16">
        <v>202116</v>
      </c>
      <c r="D5524" s="19">
        <v>44447</v>
      </c>
      <c r="E5524" s="16" t="s">
        <v>9248</v>
      </c>
      <c r="F5524" s="16" t="s">
        <v>8452</v>
      </c>
      <c r="G5524" s="16" t="s">
        <v>8453</v>
      </c>
      <c r="H5524" s="17">
        <v>1400</v>
      </c>
      <c r="I5524" s="102">
        <v>5</v>
      </c>
    </row>
    <row r="5525" spans="1:9" ht="20.399999999999999">
      <c r="A5525" s="16" t="s">
        <v>1963</v>
      </c>
      <c r="B5525" s="16" t="s">
        <v>9249</v>
      </c>
      <c r="C5525" s="16">
        <v>20210010</v>
      </c>
      <c r="D5525" s="19">
        <v>44462</v>
      </c>
      <c r="E5525" s="16" t="s">
        <v>9250</v>
      </c>
      <c r="F5525" s="16">
        <v>0</v>
      </c>
      <c r="G5525" s="16" t="s">
        <v>8175</v>
      </c>
      <c r="H5525" s="17">
        <v>400</v>
      </c>
      <c r="I5525" s="102">
        <v>5</v>
      </c>
    </row>
    <row r="5526" spans="1:9" ht="20.399999999999999">
      <c r="A5526" s="16" t="s">
        <v>1963</v>
      </c>
      <c r="B5526" s="16" t="s">
        <v>9251</v>
      </c>
      <c r="C5526" s="16">
        <v>41</v>
      </c>
      <c r="D5526" s="19">
        <v>44495</v>
      </c>
      <c r="E5526" s="16" t="s">
        <v>9237</v>
      </c>
      <c r="F5526" s="16">
        <v>0</v>
      </c>
      <c r="G5526" s="16" t="s">
        <v>9252</v>
      </c>
      <c r="H5526" s="17">
        <v>165</v>
      </c>
      <c r="I5526" s="102">
        <v>5</v>
      </c>
    </row>
    <row r="5527" spans="1:9" ht="20.399999999999999">
      <c r="A5527" s="16" t="s">
        <v>1963</v>
      </c>
      <c r="B5527" s="16" t="s">
        <v>9251</v>
      </c>
      <c r="C5527" s="16">
        <v>41</v>
      </c>
      <c r="D5527" s="19">
        <v>44495</v>
      </c>
      <c r="E5527" s="16" t="s">
        <v>9239</v>
      </c>
      <c r="F5527" s="16">
        <v>0</v>
      </c>
      <c r="G5527" s="16" t="s">
        <v>9252</v>
      </c>
      <c r="H5527" s="17">
        <v>39</v>
      </c>
      <c r="I5527" s="102">
        <v>5</v>
      </c>
    </row>
    <row r="5528" spans="1:9" ht="20.399999999999999">
      <c r="A5528" s="16" t="s">
        <v>1963</v>
      </c>
      <c r="B5528" s="16" t="s">
        <v>9229</v>
      </c>
      <c r="C5528" s="16">
        <v>2021003</v>
      </c>
      <c r="D5528" s="19">
        <v>44516</v>
      </c>
      <c r="E5528" s="16" t="s">
        <v>9253</v>
      </c>
      <c r="F5528" s="16" t="s">
        <v>8470</v>
      </c>
      <c r="G5528" s="16" t="s">
        <v>8471</v>
      </c>
      <c r="H5528" s="17">
        <v>100</v>
      </c>
      <c r="I5528" s="102">
        <v>5</v>
      </c>
    </row>
    <row r="5529" spans="1:9">
      <c r="A5529" s="16" t="s">
        <v>1963</v>
      </c>
      <c r="B5529" s="16" t="s">
        <v>9211</v>
      </c>
      <c r="C5529" s="16" t="s">
        <v>9211</v>
      </c>
      <c r="D5529" s="19">
        <v>44431</v>
      </c>
      <c r="E5529" s="16" t="s">
        <v>8717</v>
      </c>
      <c r="F5529" s="16"/>
      <c r="G5529" s="16" t="s">
        <v>9157</v>
      </c>
      <c r="H5529" s="17">
        <v>9990.67</v>
      </c>
      <c r="I5529" s="102">
        <v>5</v>
      </c>
    </row>
    <row r="5530" spans="1:9">
      <c r="A5530" s="16" t="s">
        <v>1963</v>
      </c>
      <c r="B5530" s="16" t="s">
        <v>13706</v>
      </c>
      <c r="C5530" s="16">
        <v>1000061921</v>
      </c>
      <c r="D5530" s="19">
        <v>44428</v>
      </c>
      <c r="E5530" s="16" t="s">
        <v>14348</v>
      </c>
      <c r="F5530" s="16" t="s">
        <v>8473</v>
      </c>
      <c r="G5530" s="16" t="s">
        <v>3904</v>
      </c>
      <c r="H5530" s="17">
        <v>229.08</v>
      </c>
      <c r="I5530" s="102">
        <v>5</v>
      </c>
    </row>
    <row r="5531" spans="1:9" ht="20.399999999999999">
      <c r="A5531" s="16" t="s">
        <v>1963</v>
      </c>
      <c r="B5531" s="16" t="s">
        <v>13708</v>
      </c>
      <c r="C5531" s="16">
        <v>20210011</v>
      </c>
      <c r="D5531" s="19">
        <v>44481</v>
      </c>
      <c r="E5531" s="16" t="s">
        <v>13709</v>
      </c>
      <c r="F5531" s="16">
        <v>0</v>
      </c>
      <c r="G5531" s="16" t="s">
        <v>8175</v>
      </c>
      <c r="H5531" s="17">
        <v>400</v>
      </c>
      <c r="I5531" s="102">
        <v>5</v>
      </c>
    </row>
    <row r="5532" spans="1:9" ht="20.399999999999999">
      <c r="A5532" s="16" t="s">
        <v>1963</v>
      </c>
      <c r="B5532" s="16" t="s">
        <v>13710</v>
      </c>
      <c r="C5532" s="16">
        <v>20210012</v>
      </c>
      <c r="D5532" s="19">
        <v>44481</v>
      </c>
      <c r="E5532" s="16" t="s">
        <v>13709</v>
      </c>
      <c r="F5532" s="16">
        <v>0</v>
      </c>
      <c r="G5532" s="16" t="s">
        <v>8175</v>
      </c>
      <c r="H5532" s="17">
        <v>400</v>
      </c>
      <c r="I5532" s="102">
        <v>5</v>
      </c>
    </row>
    <row r="5533" spans="1:9" ht="20.399999999999999">
      <c r="A5533" s="16" t="s">
        <v>1963</v>
      </c>
      <c r="B5533" s="16" t="s">
        <v>9229</v>
      </c>
      <c r="C5533" s="16">
        <v>2021003</v>
      </c>
      <c r="D5533" s="19">
        <v>44516</v>
      </c>
      <c r="E5533" s="16" t="s">
        <v>13711</v>
      </c>
      <c r="F5533" s="16" t="s">
        <v>8470</v>
      </c>
      <c r="G5533" s="16" t="s">
        <v>8471</v>
      </c>
      <c r="H5533" s="17">
        <v>100</v>
      </c>
      <c r="I5533" s="102">
        <v>5</v>
      </c>
    </row>
    <row r="5534" spans="1:9" ht="20.399999999999999">
      <c r="A5534" s="16" t="s">
        <v>1963</v>
      </c>
      <c r="B5534" s="16" t="s">
        <v>9229</v>
      </c>
      <c r="C5534" s="16">
        <v>2021003</v>
      </c>
      <c r="D5534" s="19">
        <v>44516</v>
      </c>
      <c r="E5534" s="16" t="s">
        <v>13711</v>
      </c>
      <c r="F5534" s="16" t="s">
        <v>8470</v>
      </c>
      <c r="G5534" s="16" t="s">
        <v>8471</v>
      </c>
      <c r="H5534" s="17">
        <v>100</v>
      </c>
      <c r="I5534" s="102">
        <v>5</v>
      </c>
    </row>
    <row r="5535" spans="1:9">
      <c r="A5535" s="16" t="s">
        <v>1963</v>
      </c>
      <c r="B5535" s="16"/>
      <c r="C5535" s="16"/>
      <c r="D5535" s="19"/>
      <c r="E5535" s="16" t="s">
        <v>13707</v>
      </c>
      <c r="F5535" s="16"/>
      <c r="G5535" s="16"/>
      <c r="H5535" s="17"/>
      <c r="I5535" s="102">
        <v>2</v>
      </c>
    </row>
    <row r="5536" spans="1:9" ht="30.6">
      <c r="A5536" s="16" t="s">
        <v>1963</v>
      </c>
      <c r="B5536" s="16" t="s">
        <v>9260</v>
      </c>
      <c r="C5536" s="16">
        <v>2718799888</v>
      </c>
      <c r="D5536" s="19">
        <v>44394</v>
      </c>
      <c r="E5536" s="16" t="s">
        <v>9261</v>
      </c>
      <c r="F5536" s="16">
        <v>11111111</v>
      </c>
      <c r="G5536" s="16" t="s">
        <v>9262</v>
      </c>
      <c r="H5536" s="17">
        <v>224.4</v>
      </c>
      <c r="I5536" s="102">
        <v>2</v>
      </c>
    </row>
    <row r="5537" spans="1:9" ht="20.399999999999999">
      <c r="A5537" s="16" t="s">
        <v>1963</v>
      </c>
      <c r="B5537" s="16" t="s">
        <v>9260</v>
      </c>
      <c r="C5537" s="16">
        <v>123456</v>
      </c>
      <c r="D5537" s="19">
        <v>44396</v>
      </c>
      <c r="E5537" s="16" t="s">
        <v>9263</v>
      </c>
      <c r="F5537" s="16">
        <v>11111111</v>
      </c>
      <c r="G5537" s="16" t="s">
        <v>9264</v>
      </c>
      <c r="H5537" s="17">
        <v>45</v>
      </c>
      <c r="I5537" s="102">
        <v>2</v>
      </c>
    </row>
    <row r="5538" spans="1:9" ht="30.6">
      <c r="A5538" s="16" t="s">
        <v>1963</v>
      </c>
      <c r="B5538" s="16" t="s">
        <v>9260</v>
      </c>
      <c r="C5538" s="16">
        <v>5721</v>
      </c>
      <c r="D5538" s="19">
        <v>44400</v>
      </c>
      <c r="E5538" s="16" t="s">
        <v>9265</v>
      </c>
      <c r="F5538" s="16">
        <v>60386200</v>
      </c>
      <c r="G5538" s="16" t="s">
        <v>9266</v>
      </c>
      <c r="H5538" s="17">
        <v>273</v>
      </c>
      <c r="I5538" s="102">
        <v>2</v>
      </c>
    </row>
    <row r="5539" spans="1:9" ht="20.399999999999999">
      <c r="A5539" s="16" t="s">
        <v>1963</v>
      </c>
      <c r="B5539" s="16" t="s">
        <v>9260</v>
      </c>
      <c r="C5539" s="16">
        <v>123456</v>
      </c>
      <c r="D5539" s="19">
        <v>44403</v>
      </c>
      <c r="E5539" s="16" t="s">
        <v>9267</v>
      </c>
      <c r="F5539" s="16">
        <v>41061594</v>
      </c>
      <c r="G5539" s="16" t="s">
        <v>7952</v>
      </c>
      <c r="H5539" s="17">
        <v>75.3</v>
      </c>
      <c r="I5539" s="102">
        <v>2</v>
      </c>
    </row>
    <row r="5540" spans="1:9" ht="20.399999999999999">
      <c r="A5540" s="16" t="s">
        <v>1963</v>
      </c>
      <c r="B5540" s="16" t="s">
        <v>9268</v>
      </c>
      <c r="C5540" s="16">
        <v>1021546603</v>
      </c>
      <c r="D5540" s="19">
        <v>44263</v>
      </c>
      <c r="E5540" s="16" t="s">
        <v>9269</v>
      </c>
      <c r="F5540" s="16">
        <v>35766450</v>
      </c>
      <c r="G5540" s="16" t="s">
        <v>9270</v>
      </c>
      <c r="H5540" s="17">
        <v>70</v>
      </c>
      <c r="I5540" s="102">
        <v>2</v>
      </c>
    </row>
    <row r="5541" spans="1:9" ht="20.399999999999999">
      <c r="A5541" s="16" t="s">
        <v>1963</v>
      </c>
      <c r="B5541" s="16" t="s">
        <v>9268</v>
      </c>
      <c r="C5541" s="16">
        <v>1021546601</v>
      </c>
      <c r="D5541" s="19">
        <v>44263</v>
      </c>
      <c r="E5541" s="16" t="s">
        <v>9271</v>
      </c>
      <c r="F5541" s="16">
        <v>35766450</v>
      </c>
      <c r="G5541" s="16" t="s">
        <v>9270</v>
      </c>
      <c r="H5541" s="17">
        <v>70</v>
      </c>
      <c r="I5541" s="102">
        <v>2</v>
      </c>
    </row>
    <row r="5542" spans="1:9" ht="20.399999999999999">
      <c r="A5542" s="16" t="s">
        <v>1963</v>
      </c>
      <c r="B5542" s="16" t="s">
        <v>9268</v>
      </c>
      <c r="C5542" s="16" t="s">
        <v>9272</v>
      </c>
      <c r="D5542" s="19">
        <v>44263</v>
      </c>
      <c r="E5542" s="16" t="s">
        <v>9273</v>
      </c>
      <c r="F5542" s="16">
        <v>7230047085</v>
      </c>
      <c r="G5542" s="16" t="s">
        <v>9274</v>
      </c>
      <c r="H5542" s="17">
        <v>69.239999999999995</v>
      </c>
      <c r="I5542" s="102">
        <v>2</v>
      </c>
    </row>
    <row r="5543" spans="1:9" ht="20.399999999999999">
      <c r="A5543" s="16" t="s">
        <v>1963</v>
      </c>
      <c r="B5543" s="16" t="s">
        <v>9268</v>
      </c>
      <c r="C5543" s="16" t="s">
        <v>9275</v>
      </c>
      <c r="D5543" s="19">
        <v>44263</v>
      </c>
      <c r="E5543" s="16" t="s">
        <v>9276</v>
      </c>
      <c r="F5543" s="16">
        <v>7230047085</v>
      </c>
      <c r="G5543" s="16" t="s">
        <v>9274</v>
      </c>
      <c r="H5543" s="17">
        <v>69.239999999999995</v>
      </c>
      <c r="I5543" s="102">
        <v>2</v>
      </c>
    </row>
    <row r="5544" spans="1:9" ht="20.399999999999999">
      <c r="A5544" s="16" t="s">
        <v>1963</v>
      </c>
      <c r="B5544" s="16" t="s">
        <v>9277</v>
      </c>
      <c r="C5544" s="16">
        <v>16082021</v>
      </c>
      <c r="D5544" s="19">
        <v>44424</v>
      </c>
      <c r="E5544" s="16" t="s">
        <v>9278</v>
      </c>
      <c r="F5544" s="16">
        <v>111111</v>
      </c>
      <c r="G5544" s="16" t="s">
        <v>9279</v>
      </c>
      <c r="H5544" s="17">
        <v>45</v>
      </c>
      <c r="I5544" s="102">
        <v>2</v>
      </c>
    </row>
    <row r="5545" spans="1:9" ht="20.399999999999999">
      <c r="A5545" s="16" t="s">
        <v>1963</v>
      </c>
      <c r="B5545" s="16" t="s">
        <v>9277</v>
      </c>
      <c r="C5545" s="16" t="s">
        <v>9280</v>
      </c>
      <c r="D5545" s="19">
        <v>44422</v>
      </c>
      <c r="E5545" s="16" t="s">
        <v>9281</v>
      </c>
      <c r="F5545" s="16" t="s">
        <v>9282</v>
      </c>
      <c r="G5545" s="16" t="s">
        <v>9283</v>
      </c>
      <c r="H5545" s="17">
        <v>179.97</v>
      </c>
      <c r="I5545" s="102">
        <v>2</v>
      </c>
    </row>
    <row r="5546" spans="1:9" ht="30.6">
      <c r="A5546" s="16" t="s">
        <v>1963</v>
      </c>
      <c r="B5546" s="16" t="s">
        <v>9277</v>
      </c>
      <c r="C5546" s="16" t="s">
        <v>9284</v>
      </c>
      <c r="D5546" s="19">
        <v>44427</v>
      </c>
      <c r="E5546" s="16" t="s">
        <v>9285</v>
      </c>
      <c r="F5546" s="16" t="s">
        <v>9282</v>
      </c>
      <c r="G5546" s="16" t="s">
        <v>9283</v>
      </c>
      <c r="H5546" s="17">
        <v>49.87</v>
      </c>
      <c r="I5546" s="102">
        <v>2</v>
      </c>
    </row>
    <row r="5547" spans="1:9" ht="20.399999999999999">
      <c r="A5547" s="16" t="s">
        <v>1963</v>
      </c>
      <c r="B5547" s="16" t="s">
        <v>9277</v>
      </c>
      <c r="C5547" s="16">
        <v>20523205</v>
      </c>
      <c r="D5547" s="19">
        <v>44427</v>
      </c>
      <c r="E5547" s="16" t="s">
        <v>9286</v>
      </c>
      <c r="F5547" s="16">
        <v>111111</v>
      </c>
      <c r="G5547" s="16" t="s">
        <v>9287</v>
      </c>
      <c r="H5547" s="17">
        <v>6.51</v>
      </c>
      <c r="I5547" s="102">
        <v>2</v>
      </c>
    </row>
    <row r="5548" spans="1:9" ht="20.399999999999999">
      <c r="A5548" s="16" t="s">
        <v>1963</v>
      </c>
      <c r="B5548" s="16" t="s">
        <v>9277</v>
      </c>
      <c r="C5548" s="16" t="s">
        <v>9288</v>
      </c>
      <c r="D5548" s="19">
        <v>44457</v>
      </c>
      <c r="E5548" s="16" t="s">
        <v>9286</v>
      </c>
      <c r="F5548" s="16">
        <v>111111</v>
      </c>
      <c r="G5548" s="16" t="s">
        <v>9287</v>
      </c>
      <c r="H5548" s="17">
        <v>2.97</v>
      </c>
      <c r="I5548" s="102">
        <v>2</v>
      </c>
    </row>
    <row r="5549" spans="1:9" ht="20.399999999999999">
      <c r="A5549" s="16" t="s">
        <v>1963</v>
      </c>
      <c r="B5549" s="16" t="s">
        <v>9277</v>
      </c>
      <c r="C5549" s="16">
        <v>22082021</v>
      </c>
      <c r="D5549" s="19">
        <v>44430</v>
      </c>
      <c r="E5549" s="16" t="s">
        <v>9289</v>
      </c>
      <c r="F5549" s="16">
        <v>111111</v>
      </c>
      <c r="G5549" s="16" t="s">
        <v>9290</v>
      </c>
      <c r="H5549" s="17">
        <v>73.5</v>
      </c>
      <c r="I5549" s="102">
        <v>2</v>
      </c>
    </row>
    <row r="5550" spans="1:9" ht="20.399999999999999">
      <c r="A5550" s="16" t="s">
        <v>1963</v>
      </c>
      <c r="B5550" s="16" t="s">
        <v>9291</v>
      </c>
      <c r="C5550" s="16">
        <v>29082021</v>
      </c>
      <c r="D5550" s="19">
        <v>44437</v>
      </c>
      <c r="E5550" s="16" t="s">
        <v>9292</v>
      </c>
      <c r="F5550" s="16">
        <v>70128413</v>
      </c>
      <c r="G5550" s="16" t="s">
        <v>9293</v>
      </c>
      <c r="H5550" s="17">
        <v>45</v>
      </c>
      <c r="I5550" s="102">
        <v>2</v>
      </c>
    </row>
    <row r="5551" spans="1:9" ht="20.399999999999999">
      <c r="A5551" s="16" t="s">
        <v>1963</v>
      </c>
      <c r="B5551" s="16" t="s">
        <v>9291</v>
      </c>
      <c r="C5551" s="16">
        <v>29082021</v>
      </c>
      <c r="D5551" s="19">
        <v>44437</v>
      </c>
      <c r="E5551" s="16" t="s">
        <v>9294</v>
      </c>
      <c r="F5551" s="16">
        <v>62955519</v>
      </c>
      <c r="G5551" s="16" t="s">
        <v>9295</v>
      </c>
      <c r="H5551" s="17">
        <v>92</v>
      </c>
      <c r="I5551" s="102">
        <v>2</v>
      </c>
    </row>
    <row r="5552" spans="1:9" ht="20.399999999999999">
      <c r="A5552" s="16" t="s">
        <v>1963</v>
      </c>
      <c r="B5552" s="16" t="s">
        <v>9291</v>
      </c>
      <c r="C5552" s="16">
        <v>31082021</v>
      </c>
      <c r="D5552" s="19">
        <v>44439</v>
      </c>
      <c r="E5552" s="16" t="s">
        <v>9296</v>
      </c>
      <c r="F5552" s="16">
        <v>62955519</v>
      </c>
      <c r="G5552" s="16" t="s">
        <v>9295</v>
      </c>
      <c r="H5552" s="17">
        <v>46</v>
      </c>
      <c r="I5552" s="102">
        <v>2</v>
      </c>
    </row>
    <row r="5553" spans="1:9" ht="20.399999999999999">
      <c r="A5553" s="16" t="s">
        <v>1963</v>
      </c>
      <c r="B5553" s="16" t="s">
        <v>9291</v>
      </c>
      <c r="C5553" s="16">
        <v>1092021</v>
      </c>
      <c r="D5553" s="19">
        <v>44440</v>
      </c>
      <c r="E5553" s="16" t="s">
        <v>9297</v>
      </c>
      <c r="F5553" s="16">
        <v>62955519</v>
      </c>
      <c r="G5553" s="16" t="s">
        <v>9295</v>
      </c>
      <c r="H5553" s="17">
        <v>46</v>
      </c>
      <c r="I5553" s="102">
        <v>2</v>
      </c>
    </row>
    <row r="5554" spans="1:9" ht="20.399999999999999">
      <c r="A5554" s="16" t="s">
        <v>1963</v>
      </c>
      <c r="B5554" s="16" t="s">
        <v>9291</v>
      </c>
      <c r="C5554" s="16">
        <v>3092021</v>
      </c>
      <c r="D5554" s="19">
        <v>44442</v>
      </c>
      <c r="E5554" s="16" t="s">
        <v>9298</v>
      </c>
      <c r="F5554" s="16">
        <v>111111</v>
      </c>
      <c r="G5554" s="16" t="s">
        <v>9290</v>
      </c>
      <c r="H5554" s="17">
        <v>120</v>
      </c>
      <c r="I5554" s="102">
        <v>2</v>
      </c>
    </row>
    <row r="5555" spans="1:9" ht="20.399999999999999">
      <c r="A5555" s="16" t="s">
        <v>1963</v>
      </c>
      <c r="B5555" s="16" t="s">
        <v>9299</v>
      </c>
      <c r="C5555" s="16">
        <v>8082021</v>
      </c>
      <c r="D5555" s="19">
        <v>44416</v>
      </c>
      <c r="E5555" s="16" t="s">
        <v>9300</v>
      </c>
      <c r="F5555" s="16">
        <v>111111</v>
      </c>
      <c r="G5555" s="16" t="s">
        <v>9301</v>
      </c>
      <c r="H5555" s="17">
        <v>45</v>
      </c>
      <c r="I5555" s="102">
        <v>2</v>
      </c>
    </row>
    <row r="5556" spans="1:9" ht="20.399999999999999">
      <c r="A5556" s="16" t="s">
        <v>1963</v>
      </c>
      <c r="B5556" s="16" t="s">
        <v>9299</v>
      </c>
      <c r="C5556" s="16" t="s">
        <v>9302</v>
      </c>
      <c r="D5556" s="19">
        <v>44412</v>
      </c>
      <c r="E5556" s="16" t="s">
        <v>9303</v>
      </c>
      <c r="F5556" s="16">
        <v>111111</v>
      </c>
      <c r="G5556" s="16" t="s">
        <v>9304</v>
      </c>
      <c r="H5556" s="17">
        <v>336.58</v>
      </c>
      <c r="I5556" s="102">
        <v>2</v>
      </c>
    </row>
    <row r="5557" spans="1:9">
      <c r="A5557" s="16" t="s">
        <v>1963</v>
      </c>
      <c r="B5557" s="16" t="s">
        <v>9299</v>
      </c>
      <c r="C5557" s="16">
        <v>10082021</v>
      </c>
      <c r="D5557" s="19">
        <v>44418</v>
      </c>
      <c r="E5557" s="16" t="s">
        <v>9305</v>
      </c>
      <c r="F5557" s="16">
        <v>111111</v>
      </c>
      <c r="G5557" s="16" t="s">
        <v>9306</v>
      </c>
      <c r="H5557" s="17">
        <v>32</v>
      </c>
      <c r="I5557" s="102">
        <v>2</v>
      </c>
    </row>
    <row r="5558" spans="1:9" ht="20.399999999999999">
      <c r="A5558" s="16" t="s">
        <v>1963</v>
      </c>
      <c r="B5558" s="16" t="s">
        <v>9299</v>
      </c>
      <c r="C5558" s="16">
        <v>13082021</v>
      </c>
      <c r="D5558" s="19">
        <v>44421</v>
      </c>
      <c r="E5558" s="16" t="s">
        <v>9289</v>
      </c>
      <c r="F5558" s="16">
        <v>111111</v>
      </c>
      <c r="G5558" s="16" t="s">
        <v>9290</v>
      </c>
      <c r="H5558" s="17">
        <v>255</v>
      </c>
      <c r="I5558" s="102">
        <v>2</v>
      </c>
    </row>
    <row r="5559" spans="1:9" ht="20.399999999999999">
      <c r="A5559" s="16" t="s">
        <v>1963</v>
      </c>
      <c r="B5559" s="16" t="s">
        <v>9307</v>
      </c>
      <c r="C5559" s="16">
        <v>7062021</v>
      </c>
      <c r="D5559" s="19">
        <v>44354</v>
      </c>
      <c r="E5559" s="16" t="s">
        <v>9308</v>
      </c>
      <c r="F5559" s="16">
        <v>111111</v>
      </c>
      <c r="G5559" s="16" t="s">
        <v>9309</v>
      </c>
      <c r="H5559" s="17">
        <v>45</v>
      </c>
      <c r="I5559" s="102">
        <v>2</v>
      </c>
    </row>
    <row r="5560" spans="1:9" ht="20.399999999999999">
      <c r="A5560" s="16" t="s">
        <v>1963</v>
      </c>
      <c r="B5560" s="16" t="s">
        <v>9307</v>
      </c>
      <c r="C5560" s="16" t="s">
        <v>9310</v>
      </c>
      <c r="D5560" s="19">
        <v>44358</v>
      </c>
      <c r="E5560" s="16" t="s">
        <v>9311</v>
      </c>
      <c r="F5560" s="16">
        <v>10112108</v>
      </c>
      <c r="G5560" s="16" t="s">
        <v>9312</v>
      </c>
      <c r="H5560" s="17">
        <v>149.44999999999999</v>
      </c>
      <c r="I5560" s="102">
        <v>2</v>
      </c>
    </row>
    <row r="5561" spans="1:9" ht="20.399999999999999">
      <c r="A5561" s="16" t="s">
        <v>1963</v>
      </c>
      <c r="B5561" s="16" t="s">
        <v>9307</v>
      </c>
      <c r="C5561" s="16">
        <v>11062021</v>
      </c>
      <c r="D5561" s="19">
        <v>44358</v>
      </c>
      <c r="E5561" s="16" t="s">
        <v>9289</v>
      </c>
      <c r="F5561" s="16">
        <v>111111</v>
      </c>
      <c r="G5561" s="16" t="s">
        <v>9290</v>
      </c>
      <c r="H5561" s="17">
        <v>222</v>
      </c>
      <c r="I5561" s="102">
        <v>2</v>
      </c>
    </row>
    <row r="5562" spans="1:9">
      <c r="A5562" s="16" t="s">
        <v>1963</v>
      </c>
      <c r="B5562" s="16" t="s">
        <v>9313</v>
      </c>
      <c r="C5562" s="16" t="s">
        <v>9314</v>
      </c>
      <c r="D5562" s="19">
        <v>44264</v>
      </c>
      <c r="E5562" s="16" t="s">
        <v>9315</v>
      </c>
      <c r="F5562" s="16">
        <v>31647758</v>
      </c>
      <c r="G5562" s="16" t="s">
        <v>9316</v>
      </c>
      <c r="H5562" s="17">
        <v>50</v>
      </c>
      <c r="I5562" s="102">
        <v>2</v>
      </c>
    </row>
    <row r="5563" spans="1:9">
      <c r="A5563" s="16" t="s">
        <v>1963</v>
      </c>
      <c r="B5563" s="16" t="s">
        <v>9313</v>
      </c>
      <c r="C5563" s="16" t="s">
        <v>9317</v>
      </c>
      <c r="D5563" s="19">
        <v>44263</v>
      </c>
      <c r="E5563" s="16" t="s">
        <v>9318</v>
      </c>
      <c r="F5563" s="16">
        <v>7230047085</v>
      </c>
      <c r="G5563" s="16" t="s">
        <v>9316</v>
      </c>
      <c r="H5563" s="17">
        <v>69.239999999999995</v>
      </c>
      <c r="I5563" s="102">
        <v>2</v>
      </c>
    </row>
    <row r="5564" spans="1:9" ht="20.399999999999999">
      <c r="A5564" s="16" t="s">
        <v>1963</v>
      </c>
      <c r="B5564" s="16" t="s">
        <v>9319</v>
      </c>
      <c r="C5564" s="16">
        <v>111</v>
      </c>
      <c r="D5564" s="19">
        <v>44243</v>
      </c>
      <c r="E5564" s="16" t="s">
        <v>9320</v>
      </c>
      <c r="F5564" s="16">
        <v>45594929</v>
      </c>
      <c r="G5564" s="16" t="s">
        <v>9321</v>
      </c>
      <c r="H5564" s="17">
        <v>65</v>
      </c>
      <c r="I5564" s="102">
        <v>2</v>
      </c>
    </row>
    <row r="5565" spans="1:9" ht="20.399999999999999">
      <c r="A5565" s="16" t="s">
        <v>1963</v>
      </c>
      <c r="B5565" s="16" t="s">
        <v>9319</v>
      </c>
      <c r="C5565" s="16" t="s">
        <v>9322</v>
      </c>
      <c r="D5565" s="19">
        <v>44258</v>
      </c>
      <c r="E5565" s="16" t="s">
        <v>9323</v>
      </c>
      <c r="F5565" s="16">
        <v>11111111</v>
      </c>
      <c r="G5565" s="16" t="s">
        <v>9324</v>
      </c>
      <c r="H5565" s="17">
        <v>49</v>
      </c>
      <c r="I5565" s="102">
        <v>2</v>
      </c>
    </row>
    <row r="5566" spans="1:9" ht="20.399999999999999">
      <c r="A5566" s="16" t="s">
        <v>1963</v>
      </c>
      <c r="B5566" s="16" t="s">
        <v>9319</v>
      </c>
      <c r="C5566" s="16">
        <v>2222021</v>
      </c>
      <c r="D5566" s="19">
        <v>44249</v>
      </c>
      <c r="E5566" s="16" t="s">
        <v>9325</v>
      </c>
      <c r="F5566" s="16">
        <v>11111111</v>
      </c>
      <c r="G5566" s="16" t="s">
        <v>9326</v>
      </c>
      <c r="H5566" s="17">
        <v>50</v>
      </c>
      <c r="I5566" s="102">
        <v>2</v>
      </c>
    </row>
    <row r="5567" spans="1:9" ht="20.399999999999999">
      <c r="A5567" s="16" t="s">
        <v>1963</v>
      </c>
      <c r="B5567" s="16" t="s">
        <v>9319</v>
      </c>
      <c r="C5567" s="16">
        <v>147514</v>
      </c>
      <c r="D5567" s="19">
        <v>44254</v>
      </c>
      <c r="E5567" s="16" t="s">
        <v>9327</v>
      </c>
      <c r="F5567" s="16">
        <v>11111111</v>
      </c>
      <c r="G5567" s="16" t="s">
        <v>9328</v>
      </c>
      <c r="H5567" s="17">
        <v>450</v>
      </c>
      <c r="I5567" s="102">
        <v>2</v>
      </c>
    </row>
    <row r="5568" spans="1:9" ht="20.399999999999999">
      <c r="A5568" s="16" t="s">
        <v>1963</v>
      </c>
      <c r="B5568" s="16" t="s">
        <v>9319</v>
      </c>
      <c r="C5568" s="16">
        <v>132021</v>
      </c>
      <c r="D5568" s="19">
        <v>44256</v>
      </c>
      <c r="E5568" s="16" t="s">
        <v>9329</v>
      </c>
      <c r="F5568" s="16">
        <v>11111111</v>
      </c>
      <c r="G5568" s="16" t="s">
        <v>9330</v>
      </c>
      <c r="H5568" s="17">
        <v>50</v>
      </c>
      <c r="I5568" s="102">
        <v>2</v>
      </c>
    </row>
    <row r="5569" spans="1:9" ht="20.399999999999999">
      <c r="A5569" s="16" t="s">
        <v>1963</v>
      </c>
      <c r="B5569" s="16" t="s">
        <v>9319</v>
      </c>
      <c r="C5569" s="16">
        <v>552</v>
      </c>
      <c r="D5569" s="19">
        <v>44254</v>
      </c>
      <c r="E5569" s="16" t="s">
        <v>9331</v>
      </c>
      <c r="F5569" s="16">
        <v>11111111</v>
      </c>
      <c r="G5569" s="16" t="s">
        <v>9332</v>
      </c>
      <c r="H5569" s="17">
        <v>264</v>
      </c>
      <c r="I5569" s="102">
        <v>2</v>
      </c>
    </row>
    <row r="5570" spans="1:9" ht="20.399999999999999">
      <c r="A5570" s="16" t="s">
        <v>1963</v>
      </c>
      <c r="B5570" s="16" t="s">
        <v>9333</v>
      </c>
      <c r="C5570" s="16">
        <v>18112021</v>
      </c>
      <c r="D5570" s="19">
        <v>44520</v>
      </c>
      <c r="E5570" s="16" t="s">
        <v>9334</v>
      </c>
      <c r="F5570" s="16">
        <v>44480229</v>
      </c>
      <c r="G5570" s="16" t="s">
        <v>9335</v>
      </c>
      <c r="H5570" s="17">
        <v>49.99</v>
      </c>
      <c r="I5570" s="102">
        <v>2</v>
      </c>
    </row>
    <row r="5571" spans="1:9" ht="30.6">
      <c r="A5571" s="16" t="s">
        <v>1963</v>
      </c>
      <c r="B5571" s="16" t="s">
        <v>9336</v>
      </c>
      <c r="C5571" s="16">
        <v>22074</v>
      </c>
      <c r="D5571" s="19">
        <v>44518</v>
      </c>
      <c r="E5571" s="16" t="s">
        <v>9337</v>
      </c>
      <c r="F5571" s="16">
        <v>31718710</v>
      </c>
      <c r="G5571" s="16" t="s">
        <v>9338</v>
      </c>
      <c r="H5571" s="17">
        <v>50</v>
      </c>
      <c r="I5571" s="102">
        <v>2</v>
      </c>
    </row>
    <row r="5572" spans="1:9" ht="20.399999999999999">
      <c r="A5572" s="16" t="s">
        <v>1963</v>
      </c>
      <c r="B5572" s="16" t="s">
        <v>9339</v>
      </c>
      <c r="C5572" s="16" t="s">
        <v>9340</v>
      </c>
      <c r="D5572" s="19">
        <v>44298</v>
      </c>
      <c r="E5572" s="16" t="s">
        <v>9341</v>
      </c>
      <c r="F5572" s="16">
        <v>11111111</v>
      </c>
      <c r="G5572" s="16" t="s">
        <v>9342</v>
      </c>
      <c r="H5572" s="17">
        <v>60</v>
      </c>
      <c r="I5572" s="102">
        <v>2</v>
      </c>
    </row>
    <row r="5573" spans="1:9" ht="20.399999999999999">
      <c r="A5573" s="16" t="s">
        <v>1963</v>
      </c>
      <c r="B5573" s="16" t="s">
        <v>9339</v>
      </c>
      <c r="C5573" s="16">
        <v>2111700537</v>
      </c>
      <c r="D5573" s="19">
        <v>44391</v>
      </c>
      <c r="E5573" s="16" t="s">
        <v>9343</v>
      </c>
      <c r="F5573" s="16">
        <v>11111111</v>
      </c>
      <c r="G5573" s="16" t="s">
        <v>9344</v>
      </c>
      <c r="H5573" s="17">
        <v>182.08</v>
      </c>
      <c r="I5573" s="102">
        <v>2</v>
      </c>
    </row>
    <row r="5574" spans="1:9" ht="30.6">
      <c r="A5574" s="16" t="s">
        <v>1963</v>
      </c>
      <c r="B5574" s="16" t="s">
        <v>9339</v>
      </c>
      <c r="C5574" s="16">
        <v>2021</v>
      </c>
      <c r="D5574" s="19">
        <v>44392</v>
      </c>
      <c r="E5574" s="16" t="s">
        <v>9345</v>
      </c>
      <c r="F5574" s="16">
        <v>11111111</v>
      </c>
      <c r="G5574" s="16" t="s">
        <v>9346</v>
      </c>
      <c r="H5574" s="17">
        <v>192.6</v>
      </c>
      <c r="I5574" s="102">
        <v>2</v>
      </c>
    </row>
    <row r="5575" spans="1:9" ht="20.399999999999999">
      <c r="A5575" s="16" t="s">
        <v>1963</v>
      </c>
      <c r="B5575" s="16" t="s">
        <v>9347</v>
      </c>
      <c r="C5575" s="16">
        <v>16042021</v>
      </c>
      <c r="D5575" s="19">
        <v>44302</v>
      </c>
      <c r="E5575" s="16" t="s">
        <v>9348</v>
      </c>
      <c r="F5575" s="16">
        <v>11111111</v>
      </c>
      <c r="G5575" s="16" t="s">
        <v>9349</v>
      </c>
      <c r="H5575" s="17">
        <v>60</v>
      </c>
      <c r="I5575" s="102">
        <v>2</v>
      </c>
    </row>
    <row r="5576" spans="1:9" ht="20.399999999999999">
      <c r="A5576" s="16" t="s">
        <v>1963</v>
      </c>
      <c r="B5576" s="16" t="s">
        <v>9347</v>
      </c>
      <c r="C5576" s="16">
        <v>3764422538</v>
      </c>
      <c r="D5576" s="19">
        <v>44305</v>
      </c>
      <c r="E5576" s="16" t="s">
        <v>9350</v>
      </c>
      <c r="F5576" s="16">
        <v>11111111</v>
      </c>
      <c r="G5576" s="16" t="s">
        <v>9351</v>
      </c>
      <c r="H5576" s="17">
        <v>302.72000000000003</v>
      </c>
      <c r="I5576" s="102">
        <v>2</v>
      </c>
    </row>
    <row r="5577" spans="1:9" ht="20.399999999999999">
      <c r="A5577" s="16" t="s">
        <v>1963</v>
      </c>
      <c r="B5577" s="16" t="s">
        <v>9347</v>
      </c>
      <c r="C5577" s="16">
        <v>1108</v>
      </c>
      <c r="D5577" s="19">
        <v>44305</v>
      </c>
      <c r="E5577" s="16" t="s">
        <v>9352</v>
      </c>
      <c r="F5577" s="16">
        <v>11111111</v>
      </c>
      <c r="G5577" s="16" t="s">
        <v>9351</v>
      </c>
      <c r="H5577" s="17">
        <v>100</v>
      </c>
      <c r="I5577" s="102">
        <v>2</v>
      </c>
    </row>
    <row r="5578" spans="1:9" ht="20.399999999999999">
      <c r="A5578" s="16" t="s">
        <v>1963</v>
      </c>
      <c r="B5578" s="16" t="s">
        <v>9347</v>
      </c>
      <c r="C5578" s="16" t="s">
        <v>9353</v>
      </c>
      <c r="D5578" s="19">
        <v>44309</v>
      </c>
      <c r="E5578" s="16" t="s">
        <v>9354</v>
      </c>
      <c r="F5578" s="16">
        <v>11111111</v>
      </c>
      <c r="G5578" s="16" t="s">
        <v>9355</v>
      </c>
      <c r="H5578" s="17">
        <v>30</v>
      </c>
      <c r="I5578" s="102">
        <v>2</v>
      </c>
    </row>
    <row r="5579" spans="1:9" ht="20.399999999999999">
      <c r="A5579" s="16" t="s">
        <v>1963</v>
      </c>
      <c r="B5579" s="16" t="s">
        <v>9347</v>
      </c>
      <c r="C5579" s="16">
        <v>2021</v>
      </c>
      <c r="D5579" s="19">
        <v>44547</v>
      </c>
      <c r="E5579" s="16" t="s">
        <v>9356</v>
      </c>
      <c r="F5579" s="16">
        <v>11111111</v>
      </c>
      <c r="G5579" s="16" t="s">
        <v>9346</v>
      </c>
      <c r="H5579" s="17">
        <v>194.4</v>
      </c>
      <c r="I5579" s="102">
        <v>2</v>
      </c>
    </row>
    <row r="5580" spans="1:9" ht="40.799999999999997">
      <c r="A5580" s="16" t="s">
        <v>1963</v>
      </c>
      <c r="B5580" s="16" t="s">
        <v>9357</v>
      </c>
      <c r="C5580" s="16">
        <v>221100479</v>
      </c>
      <c r="D5580" s="19">
        <v>44487</v>
      </c>
      <c r="E5580" s="16" t="s">
        <v>9358</v>
      </c>
      <c r="F5580" s="16">
        <v>36822477</v>
      </c>
      <c r="G5580" s="16" t="s">
        <v>4665</v>
      </c>
      <c r="H5580" s="17">
        <v>958</v>
      </c>
      <c r="I5580" s="102">
        <v>2</v>
      </c>
    </row>
    <row r="5581" spans="1:9" ht="20.399999999999999">
      <c r="A5581" s="16" t="s">
        <v>1963</v>
      </c>
      <c r="B5581" s="16" t="s">
        <v>9359</v>
      </c>
      <c r="C5581" s="16">
        <v>1992021</v>
      </c>
      <c r="D5581" s="19">
        <v>44458</v>
      </c>
      <c r="E5581" s="16" t="s">
        <v>9360</v>
      </c>
      <c r="F5581" s="16">
        <v>483176</v>
      </c>
      <c r="G5581" s="16" t="s">
        <v>9361</v>
      </c>
      <c r="H5581" s="17">
        <v>65</v>
      </c>
      <c r="I5581" s="102">
        <v>2</v>
      </c>
    </row>
    <row r="5582" spans="1:9" ht="20.399999999999999">
      <c r="A5582" s="16" t="s">
        <v>1963</v>
      </c>
      <c r="B5582" s="16" t="s">
        <v>9359</v>
      </c>
      <c r="C5582" s="16">
        <v>10112021</v>
      </c>
      <c r="D5582" s="19">
        <v>44510</v>
      </c>
      <c r="E5582" s="16" t="s">
        <v>9362</v>
      </c>
      <c r="F5582" s="16">
        <v>11111111</v>
      </c>
      <c r="G5582" s="16" t="s">
        <v>9363</v>
      </c>
      <c r="H5582" s="17">
        <v>156.44999999999999</v>
      </c>
      <c r="I5582" s="102">
        <v>2</v>
      </c>
    </row>
    <row r="5583" spans="1:9" ht="20.399999999999999">
      <c r="A5583" s="16" t="s">
        <v>1963</v>
      </c>
      <c r="B5583" s="16" t="s">
        <v>9364</v>
      </c>
      <c r="C5583" s="16">
        <v>27763</v>
      </c>
      <c r="D5583" s="19">
        <v>44451</v>
      </c>
      <c r="E5583" s="16" t="s">
        <v>9365</v>
      </c>
      <c r="F5583" s="16">
        <v>11111111</v>
      </c>
      <c r="G5583" s="16" t="s">
        <v>9366</v>
      </c>
      <c r="H5583" s="17">
        <v>110</v>
      </c>
      <c r="I5583" s="102">
        <v>2</v>
      </c>
    </row>
    <row r="5584" spans="1:9" ht="20.399999999999999">
      <c r="A5584" s="16" t="s">
        <v>1963</v>
      </c>
      <c r="B5584" s="16" t="s">
        <v>9364</v>
      </c>
      <c r="C5584" s="16">
        <v>55481</v>
      </c>
      <c r="D5584" s="19">
        <v>44450</v>
      </c>
      <c r="E5584" s="16" t="s">
        <v>9367</v>
      </c>
      <c r="F5584" s="16">
        <v>11111111</v>
      </c>
      <c r="G5584" s="16" t="s">
        <v>9368</v>
      </c>
      <c r="H5584" s="17">
        <v>50</v>
      </c>
      <c r="I5584" s="102">
        <v>2</v>
      </c>
    </row>
    <row r="5585" spans="1:9" ht="20.399999999999999">
      <c r="A5585" s="16" t="s">
        <v>1963</v>
      </c>
      <c r="B5585" s="16" t="s">
        <v>9369</v>
      </c>
      <c r="C5585" s="16" t="s">
        <v>9370</v>
      </c>
      <c r="D5585" s="19">
        <v>44427</v>
      </c>
      <c r="E5585" s="16" t="s">
        <v>9371</v>
      </c>
      <c r="F5585" s="16">
        <v>26332024</v>
      </c>
      <c r="G5585" s="16" t="s">
        <v>9372</v>
      </c>
      <c r="H5585" s="17">
        <v>347.73</v>
      </c>
      <c r="I5585" s="102">
        <v>2</v>
      </c>
    </row>
    <row r="5586" spans="1:9" ht="20.399999999999999">
      <c r="A5586" s="16" t="s">
        <v>1963</v>
      </c>
      <c r="B5586" s="16" t="s">
        <v>9369</v>
      </c>
      <c r="C5586" s="16">
        <v>1682021</v>
      </c>
      <c r="D5586" s="19">
        <v>44424</v>
      </c>
      <c r="E5586" s="16" t="s">
        <v>9373</v>
      </c>
      <c r="F5586" s="16">
        <v>11111111</v>
      </c>
      <c r="G5586" s="16" t="s">
        <v>9374</v>
      </c>
      <c r="H5586" s="17">
        <v>45</v>
      </c>
      <c r="I5586" s="102">
        <v>2</v>
      </c>
    </row>
    <row r="5587" spans="1:9" ht="20.399999999999999">
      <c r="A5587" s="16" t="s">
        <v>1963</v>
      </c>
      <c r="B5587" s="16" t="s">
        <v>9369</v>
      </c>
      <c r="C5587" s="16">
        <v>10112021</v>
      </c>
      <c r="D5587" s="19">
        <v>44510</v>
      </c>
      <c r="E5587" s="16" t="s">
        <v>9375</v>
      </c>
      <c r="F5587" s="16">
        <v>11111111</v>
      </c>
      <c r="G5587" s="16" t="s">
        <v>9363</v>
      </c>
      <c r="H5587" s="17">
        <v>95.4</v>
      </c>
      <c r="I5587" s="102">
        <v>2</v>
      </c>
    </row>
    <row r="5588" spans="1:9" ht="20.399999999999999">
      <c r="A5588" s="16" t="s">
        <v>1963</v>
      </c>
      <c r="B5588" s="16" t="s">
        <v>9376</v>
      </c>
      <c r="C5588" s="16">
        <v>1</v>
      </c>
      <c r="D5588" s="19">
        <v>44423</v>
      </c>
      <c r="E5588" s="16" t="s">
        <v>9377</v>
      </c>
      <c r="F5588" s="16">
        <v>44387686</v>
      </c>
      <c r="G5588" s="16" t="s">
        <v>9378</v>
      </c>
      <c r="H5588" s="17">
        <v>161.69455897809038</v>
      </c>
      <c r="I5588" s="102">
        <v>2</v>
      </c>
    </row>
    <row r="5589" spans="1:9" ht="20.399999999999999">
      <c r="A5589" s="16" t="s">
        <v>1963</v>
      </c>
      <c r="B5589" s="16" t="s">
        <v>9376</v>
      </c>
      <c r="C5589" s="16">
        <v>982021</v>
      </c>
      <c r="D5589" s="19">
        <v>44417</v>
      </c>
      <c r="E5589" s="16" t="s">
        <v>9379</v>
      </c>
      <c r="F5589" s="16">
        <v>1111111</v>
      </c>
      <c r="G5589" s="16" t="s">
        <v>9380</v>
      </c>
      <c r="H5589" s="17">
        <v>45</v>
      </c>
      <c r="I5589" s="102">
        <v>2</v>
      </c>
    </row>
    <row r="5590" spans="1:9" ht="20.399999999999999">
      <c r="A5590" s="16" t="s">
        <v>1963</v>
      </c>
      <c r="B5590" s="16" t="s">
        <v>9376</v>
      </c>
      <c r="C5590" s="16">
        <v>10112021</v>
      </c>
      <c r="D5590" s="19">
        <v>44510</v>
      </c>
      <c r="E5590" s="16" t="s">
        <v>9381</v>
      </c>
      <c r="F5590" s="16">
        <v>1111111</v>
      </c>
      <c r="G5590" s="16" t="s">
        <v>9363</v>
      </c>
      <c r="H5590" s="17">
        <v>327.75</v>
      </c>
      <c r="I5590" s="102">
        <v>2</v>
      </c>
    </row>
    <row r="5591" spans="1:9" ht="20.399999999999999">
      <c r="A5591" s="16" t="s">
        <v>1963</v>
      </c>
      <c r="B5591" s="16" t="s">
        <v>9382</v>
      </c>
      <c r="C5591" s="16">
        <v>205</v>
      </c>
      <c r="D5591" s="19">
        <v>44398</v>
      </c>
      <c r="E5591" s="16" t="s">
        <v>9383</v>
      </c>
      <c r="F5591" s="16">
        <v>39700506</v>
      </c>
      <c r="G5591" s="16" t="s">
        <v>9384</v>
      </c>
      <c r="H5591" s="17">
        <v>144.5</v>
      </c>
      <c r="I5591" s="102">
        <v>2</v>
      </c>
    </row>
    <row r="5592" spans="1:9" ht="20.399999999999999">
      <c r="A5592" s="16" t="s">
        <v>1963</v>
      </c>
      <c r="B5592" s="16" t="s">
        <v>9382</v>
      </c>
      <c r="C5592" s="16">
        <v>2021000317</v>
      </c>
      <c r="D5592" s="19">
        <v>44400</v>
      </c>
      <c r="E5592" s="16" t="s">
        <v>9385</v>
      </c>
      <c r="F5592" s="16">
        <v>65524266</v>
      </c>
      <c r="G5592" s="16" t="s">
        <v>9386</v>
      </c>
      <c r="H5592" s="17">
        <v>180</v>
      </c>
      <c r="I5592" s="102">
        <v>2</v>
      </c>
    </row>
    <row r="5593" spans="1:9" ht="20.399999999999999">
      <c r="A5593" s="16" t="s">
        <v>1963</v>
      </c>
      <c r="B5593" s="16" t="s">
        <v>9382</v>
      </c>
      <c r="C5593" s="16">
        <v>5742</v>
      </c>
      <c r="D5593" s="19">
        <v>44401</v>
      </c>
      <c r="E5593" s="16" t="s">
        <v>9387</v>
      </c>
      <c r="F5593" s="16">
        <v>65016449</v>
      </c>
      <c r="G5593" s="16" t="s">
        <v>9388</v>
      </c>
      <c r="H5593" s="17">
        <v>68.5</v>
      </c>
      <c r="I5593" s="102">
        <v>2</v>
      </c>
    </row>
    <row r="5594" spans="1:9" ht="20.399999999999999">
      <c r="A5594" s="16" t="s">
        <v>1963</v>
      </c>
      <c r="B5594" s="16" t="s">
        <v>9382</v>
      </c>
      <c r="C5594" s="16">
        <v>1972021</v>
      </c>
      <c r="D5594" s="19">
        <v>44396</v>
      </c>
      <c r="E5594" s="16" t="s">
        <v>9389</v>
      </c>
      <c r="F5594" s="16">
        <v>11111111</v>
      </c>
      <c r="G5594" s="16" t="s">
        <v>9390</v>
      </c>
      <c r="H5594" s="17">
        <v>45</v>
      </c>
      <c r="I5594" s="102">
        <v>2</v>
      </c>
    </row>
    <row r="5595" spans="1:9" ht="20.399999999999999">
      <c r="A5595" s="16" t="s">
        <v>1963</v>
      </c>
      <c r="B5595" s="16" t="s">
        <v>9382</v>
      </c>
      <c r="C5595" s="16">
        <v>10112021</v>
      </c>
      <c r="D5595" s="19">
        <v>44510</v>
      </c>
      <c r="E5595" s="16" t="s">
        <v>9391</v>
      </c>
      <c r="F5595" s="16">
        <v>11111111</v>
      </c>
      <c r="G5595" s="16" t="s">
        <v>9363</v>
      </c>
      <c r="H5595" s="17">
        <v>114.45</v>
      </c>
      <c r="I5595" s="102">
        <v>2</v>
      </c>
    </row>
    <row r="5596" spans="1:9" ht="20.399999999999999">
      <c r="A5596" s="16" t="s">
        <v>1963</v>
      </c>
      <c r="B5596" s="16" t="s">
        <v>9392</v>
      </c>
      <c r="C5596" s="16">
        <v>2111700539</v>
      </c>
      <c r="D5596" s="19">
        <v>44391</v>
      </c>
      <c r="E5596" s="16" t="s">
        <v>9393</v>
      </c>
      <c r="F5596" s="16">
        <v>63006259</v>
      </c>
      <c r="G5596" s="16" t="s">
        <v>9394</v>
      </c>
      <c r="H5596" s="17">
        <v>485.8</v>
      </c>
      <c r="I5596" s="102">
        <v>2</v>
      </c>
    </row>
    <row r="5597" spans="1:9" ht="20.399999999999999">
      <c r="A5597" s="16" t="s">
        <v>1963</v>
      </c>
      <c r="B5597" s="16" t="s">
        <v>9392</v>
      </c>
      <c r="C5597" s="16">
        <v>672021</v>
      </c>
      <c r="D5597" s="19">
        <v>44383</v>
      </c>
      <c r="E5597" s="16" t="s">
        <v>9395</v>
      </c>
      <c r="F5597" s="16">
        <v>11111111</v>
      </c>
      <c r="G5597" s="16" t="s">
        <v>9396</v>
      </c>
      <c r="H5597" s="17">
        <v>45</v>
      </c>
      <c r="I5597" s="102">
        <v>2</v>
      </c>
    </row>
    <row r="5598" spans="1:9" ht="20.399999999999999">
      <c r="A5598" s="16" t="s">
        <v>1963</v>
      </c>
      <c r="B5598" s="16" t="s">
        <v>9392</v>
      </c>
      <c r="C5598" s="16">
        <v>10112021</v>
      </c>
      <c r="D5598" s="19">
        <v>44510</v>
      </c>
      <c r="E5598" s="16" t="s">
        <v>9397</v>
      </c>
      <c r="F5598" s="16">
        <v>11111111</v>
      </c>
      <c r="G5598" s="16" t="s">
        <v>9363</v>
      </c>
      <c r="H5598" s="17">
        <v>104.25</v>
      </c>
      <c r="I5598" s="102">
        <v>2</v>
      </c>
    </row>
    <row r="5599" spans="1:9" ht="20.399999999999999">
      <c r="A5599" s="16" t="s">
        <v>1963</v>
      </c>
      <c r="B5599" s="16" t="s">
        <v>9398</v>
      </c>
      <c r="C5599" s="16">
        <v>60</v>
      </c>
      <c r="D5599" s="19">
        <v>44368</v>
      </c>
      <c r="E5599" s="16" t="s">
        <v>9399</v>
      </c>
      <c r="F5599" s="16">
        <v>11111111</v>
      </c>
      <c r="G5599" s="16" t="s">
        <v>9400</v>
      </c>
      <c r="H5599" s="17">
        <v>50</v>
      </c>
      <c r="I5599" s="102">
        <v>2</v>
      </c>
    </row>
    <row r="5600" spans="1:9" ht="20.399999999999999">
      <c r="A5600" s="16" t="s">
        <v>1963</v>
      </c>
      <c r="B5600" s="16" t="s">
        <v>9398</v>
      </c>
      <c r="C5600" s="16">
        <v>10112021</v>
      </c>
      <c r="D5600" s="19">
        <v>44510</v>
      </c>
      <c r="E5600" s="16" t="s">
        <v>9401</v>
      </c>
      <c r="F5600" s="16">
        <v>11111111</v>
      </c>
      <c r="G5600" s="16" t="s">
        <v>9363</v>
      </c>
      <c r="H5600" s="17">
        <v>246.9</v>
      </c>
      <c r="I5600" s="102">
        <v>2</v>
      </c>
    </row>
    <row r="5601" spans="1:9" ht="20.399999999999999">
      <c r="A5601" s="16" t="s">
        <v>1963</v>
      </c>
      <c r="B5601" s="16" t="s">
        <v>9402</v>
      </c>
      <c r="C5601" s="16">
        <v>25966</v>
      </c>
      <c r="D5601" s="19">
        <v>44353</v>
      </c>
      <c r="E5601" s="16" t="s">
        <v>9403</v>
      </c>
      <c r="F5601" s="16">
        <v>75883135</v>
      </c>
      <c r="G5601" s="16" t="s">
        <v>9404</v>
      </c>
      <c r="H5601" s="17">
        <v>113</v>
      </c>
      <c r="I5601" s="102">
        <v>2</v>
      </c>
    </row>
    <row r="5602" spans="1:9" ht="20.399999999999999">
      <c r="A5602" s="16" t="s">
        <v>1963</v>
      </c>
      <c r="B5602" s="16" t="s">
        <v>9402</v>
      </c>
      <c r="C5602" s="16">
        <v>57472</v>
      </c>
      <c r="D5602" s="19">
        <v>44356</v>
      </c>
      <c r="E5602" s="16" t="s">
        <v>9405</v>
      </c>
      <c r="F5602" s="16">
        <v>75883135</v>
      </c>
      <c r="G5602" s="16" t="s">
        <v>7690</v>
      </c>
      <c r="H5602" s="17">
        <v>465.5</v>
      </c>
      <c r="I5602" s="102">
        <v>2</v>
      </c>
    </row>
    <row r="5603" spans="1:9" ht="20.399999999999999">
      <c r="A5603" s="16" t="s">
        <v>1963</v>
      </c>
      <c r="B5603" s="16" t="s">
        <v>9402</v>
      </c>
      <c r="C5603" s="16">
        <v>562021</v>
      </c>
      <c r="D5603" s="19">
        <v>44352</v>
      </c>
      <c r="E5603" s="16" t="s">
        <v>9395</v>
      </c>
      <c r="F5603" s="16">
        <v>11111111</v>
      </c>
      <c r="G5603" s="16" t="s">
        <v>7686</v>
      </c>
      <c r="H5603" s="17">
        <v>45</v>
      </c>
      <c r="I5603" s="102">
        <v>2</v>
      </c>
    </row>
    <row r="5604" spans="1:9" ht="20.399999999999999">
      <c r="A5604" s="16" t="s">
        <v>1963</v>
      </c>
      <c r="B5604" s="16" t="s">
        <v>9402</v>
      </c>
      <c r="C5604" s="16">
        <v>10112021</v>
      </c>
      <c r="D5604" s="19">
        <v>44510</v>
      </c>
      <c r="E5604" s="16" t="s">
        <v>9397</v>
      </c>
      <c r="F5604" s="16">
        <v>11111111</v>
      </c>
      <c r="G5604" s="16" t="s">
        <v>9363</v>
      </c>
      <c r="H5604" s="17">
        <v>62.7</v>
      </c>
      <c r="I5604" s="102">
        <v>2</v>
      </c>
    </row>
    <row r="5605" spans="1:9" ht="20.399999999999999">
      <c r="A5605" s="16" t="s">
        <v>1963</v>
      </c>
      <c r="B5605" s="16" t="s">
        <v>9406</v>
      </c>
      <c r="C5605" s="16">
        <v>212303001</v>
      </c>
      <c r="D5605" s="19">
        <v>44330</v>
      </c>
      <c r="E5605" s="16" t="s">
        <v>9407</v>
      </c>
      <c r="F5605" s="16">
        <v>11111111</v>
      </c>
      <c r="G5605" s="16" t="s">
        <v>9408</v>
      </c>
      <c r="H5605" s="17">
        <v>69.36</v>
      </c>
      <c r="I5605" s="102">
        <v>2</v>
      </c>
    </row>
    <row r="5606" spans="1:9" ht="20.399999999999999">
      <c r="A5606" s="16" t="s">
        <v>1963</v>
      </c>
      <c r="B5606" s="16" t="s">
        <v>9406</v>
      </c>
      <c r="C5606" s="16">
        <v>2060</v>
      </c>
      <c r="D5606" s="19">
        <v>44330</v>
      </c>
      <c r="E5606" s="16" t="s">
        <v>9409</v>
      </c>
      <c r="F5606" s="16">
        <v>11111111</v>
      </c>
      <c r="G5606" s="16" t="s">
        <v>9410</v>
      </c>
      <c r="H5606" s="17">
        <v>45</v>
      </c>
      <c r="I5606" s="102">
        <v>2</v>
      </c>
    </row>
    <row r="5607" spans="1:9" ht="20.399999999999999">
      <c r="A5607" s="16" t="s">
        <v>1963</v>
      </c>
      <c r="B5607" s="16" t="s">
        <v>9406</v>
      </c>
      <c r="C5607" s="16">
        <v>10112021</v>
      </c>
      <c r="D5607" s="19">
        <v>44510</v>
      </c>
      <c r="E5607" s="16" t="s">
        <v>9411</v>
      </c>
      <c r="F5607" s="16">
        <v>11111111</v>
      </c>
      <c r="G5607" s="16" t="s">
        <v>9363</v>
      </c>
      <c r="H5607" s="17">
        <v>192.15</v>
      </c>
      <c r="I5607" s="102">
        <v>2</v>
      </c>
    </row>
    <row r="5608" spans="1:9">
      <c r="A5608" s="16" t="s">
        <v>1963</v>
      </c>
      <c r="B5608" s="16" t="s">
        <v>9412</v>
      </c>
      <c r="C5608" s="16">
        <v>2062021</v>
      </c>
      <c r="D5608" s="19">
        <v>44367</v>
      </c>
      <c r="E5608" s="16" t="s">
        <v>9413</v>
      </c>
      <c r="F5608" s="16">
        <v>70128413</v>
      </c>
      <c r="G5608" s="16" t="s">
        <v>9414</v>
      </c>
      <c r="H5608" s="17">
        <v>45</v>
      </c>
      <c r="I5608" s="102">
        <v>2</v>
      </c>
    </row>
    <row r="5609" spans="1:9" ht="20.399999999999999">
      <c r="A5609" s="16" t="s">
        <v>1963</v>
      </c>
      <c r="B5609" s="16" t="s">
        <v>9412</v>
      </c>
      <c r="C5609" s="16" t="s">
        <v>9415</v>
      </c>
      <c r="D5609" s="19">
        <v>44369</v>
      </c>
      <c r="E5609" s="16" t="s">
        <v>9416</v>
      </c>
      <c r="F5609" s="16">
        <v>62955519</v>
      </c>
      <c r="G5609" s="16" t="s">
        <v>9417</v>
      </c>
      <c r="H5609" s="17">
        <v>40</v>
      </c>
      <c r="I5609" s="102">
        <v>2</v>
      </c>
    </row>
    <row r="5610" spans="1:9" ht="20.399999999999999">
      <c r="A5610" s="16" t="s">
        <v>1963</v>
      </c>
      <c r="B5610" s="16" t="s">
        <v>9412</v>
      </c>
      <c r="C5610" s="16" t="s">
        <v>9418</v>
      </c>
      <c r="D5610" s="19">
        <v>44370</v>
      </c>
      <c r="E5610" s="16" t="s">
        <v>9419</v>
      </c>
      <c r="F5610" s="16">
        <v>62955519</v>
      </c>
      <c r="G5610" s="16" t="s">
        <v>9417</v>
      </c>
      <c r="H5610" s="17">
        <v>40</v>
      </c>
      <c r="I5610" s="102">
        <v>2</v>
      </c>
    </row>
    <row r="5611" spans="1:9" ht="20.399999999999999">
      <c r="A5611" s="16" t="s">
        <v>1963</v>
      </c>
      <c r="B5611" s="16" t="s">
        <v>9412</v>
      </c>
      <c r="C5611" s="16" t="s">
        <v>9420</v>
      </c>
      <c r="D5611" s="19">
        <v>44371</v>
      </c>
      <c r="E5611" s="16" t="s">
        <v>9421</v>
      </c>
      <c r="F5611" s="16">
        <v>62955519</v>
      </c>
      <c r="G5611" s="16" t="s">
        <v>9417</v>
      </c>
      <c r="H5611" s="17">
        <v>40</v>
      </c>
      <c r="I5611" s="102">
        <v>2</v>
      </c>
    </row>
    <row r="5612" spans="1:9">
      <c r="A5612" s="16" t="s">
        <v>1963</v>
      </c>
      <c r="B5612" s="16" t="s">
        <v>9412</v>
      </c>
      <c r="C5612" s="16">
        <v>1982021</v>
      </c>
      <c r="D5612" s="19">
        <v>44427</v>
      </c>
      <c r="E5612" s="16" t="s">
        <v>9422</v>
      </c>
      <c r="F5612" s="16">
        <v>11111111</v>
      </c>
      <c r="G5612" s="16" t="s">
        <v>9423</v>
      </c>
      <c r="H5612" s="17">
        <v>125.4</v>
      </c>
      <c r="I5612" s="102">
        <v>2</v>
      </c>
    </row>
    <row r="5613" spans="1:9" ht="20.399999999999999">
      <c r="A5613" s="16" t="s">
        <v>1963</v>
      </c>
      <c r="B5613" s="16" t="s">
        <v>9424</v>
      </c>
      <c r="C5613" s="16">
        <v>44386</v>
      </c>
      <c r="D5613" s="19">
        <v>44386</v>
      </c>
      <c r="E5613" s="16" t="s">
        <v>9425</v>
      </c>
      <c r="F5613" s="16">
        <v>11111111</v>
      </c>
      <c r="G5613" s="16" t="s">
        <v>9426</v>
      </c>
      <c r="H5613" s="17">
        <v>43</v>
      </c>
      <c r="I5613" s="102">
        <v>2</v>
      </c>
    </row>
    <row r="5614" spans="1:9" ht="20.399999999999999">
      <c r="A5614" s="16" t="s">
        <v>1963</v>
      </c>
      <c r="B5614" s="16" t="s">
        <v>9424</v>
      </c>
      <c r="C5614" s="16" t="s">
        <v>9427</v>
      </c>
      <c r="D5614" s="19">
        <v>44391</v>
      </c>
      <c r="E5614" s="16" t="s">
        <v>9428</v>
      </c>
      <c r="F5614" s="16">
        <v>493748</v>
      </c>
      <c r="G5614" s="16" t="s">
        <v>9429</v>
      </c>
      <c r="H5614" s="17">
        <v>480</v>
      </c>
      <c r="I5614" s="102">
        <v>2</v>
      </c>
    </row>
    <row r="5615" spans="1:9" ht="20.399999999999999">
      <c r="A5615" s="16" t="s">
        <v>1963</v>
      </c>
      <c r="B5615" s="16" t="s">
        <v>9424</v>
      </c>
      <c r="C5615" s="16" t="s">
        <v>9430</v>
      </c>
      <c r="D5615" s="19">
        <v>44392</v>
      </c>
      <c r="E5615" s="16" t="s">
        <v>9431</v>
      </c>
      <c r="F5615" s="16">
        <v>493748</v>
      </c>
      <c r="G5615" s="16" t="s">
        <v>9429</v>
      </c>
      <c r="H5615" s="17">
        <v>160</v>
      </c>
      <c r="I5615" s="102">
        <v>2</v>
      </c>
    </row>
    <row r="5616" spans="1:9" ht="20.399999999999999">
      <c r="A5616" s="16" t="s">
        <v>1963</v>
      </c>
      <c r="B5616" s="16" t="s">
        <v>9424</v>
      </c>
      <c r="C5616" s="16">
        <v>802199822</v>
      </c>
      <c r="D5616" s="19">
        <v>44393</v>
      </c>
      <c r="E5616" s="16" t="s">
        <v>9432</v>
      </c>
      <c r="F5616" s="16">
        <v>379923</v>
      </c>
      <c r="G5616" s="16" t="s">
        <v>9433</v>
      </c>
      <c r="H5616" s="17">
        <v>146.78</v>
      </c>
      <c r="I5616" s="102">
        <v>2</v>
      </c>
    </row>
    <row r="5617" spans="1:9" ht="20.399999999999999">
      <c r="A5617" s="16" t="s">
        <v>1963</v>
      </c>
      <c r="B5617" s="16" t="s">
        <v>9424</v>
      </c>
      <c r="C5617" s="16">
        <v>16072021</v>
      </c>
      <c r="D5617" s="19">
        <v>44393</v>
      </c>
      <c r="E5617" s="16" t="s">
        <v>9434</v>
      </c>
      <c r="F5617" s="16">
        <v>11111111</v>
      </c>
      <c r="G5617" s="16" t="s">
        <v>9435</v>
      </c>
      <c r="H5617" s="17">
        <v>82.8</v>
      </c>
      <c r="I5617" s="102">
        <v>2</v>
      </c>
    </row>
    <row r="5618" spans="1:9" ht="20.399999999999999">
      <c r="A5618" s="16" t="s">
        <v>1963</v>
      </c>
      <c r="B5618" s="16" t="s">
        <v>9436</v>
      </c>
      <c r="C5618" s="16">
        <v>1462021</v>
      </c>
      <c r="D5618" s="19">
        <v>44361</v>
      </c>
      <c r="E5618" s="16" t="s">
        <v>9437</v>
      </c>
      <c r="F5618" s="16">
        <v>11111111</v>
      </c>
      <c r="G5618" s="16" t="s">
        <v>9438</v>
      </c>
      <c r="H5618" s="17">
        <v>35</v>
      </c>
      <c r="I5618" s="102">
        <v>2</v>
      </c>
    </row>
    <row r="5619" spans="1:9" ht="20.399999999999999">
      <c r="A5619" s="16" t="s">
        <v>1963</v>
      </c>
      <c r="B5619" s="16" t="s">
        <v>9436</v>
      </c>
      <c r="C5619" s="16">
        <v>13585</v>
      </c>
      <c r="D5619" s="19">
        <v>44368</v>
      </c>
      <c r="E5619" s="16" t="s">
        <v>9439</v>
      </c>
      <c r="F5619" s="16" t="s">
        <v>9440</v>
      </c>
      <c r="G5619" s="16" t="s">
        <v>9441</v>
      </c>
      <c r="H5619" s="17">
        <v>366.92</v>
      </c>
      <c r="I5619" s="102">
        <v>2</v>
      </c>
    </row>
    <row r="5620" spans="1:9" ht="20.399999999999999">
      <c r="A5620" s="16" t="s">
        <v>1963</v>
      </c>
      <c r="B5620" s="16" t="s">
        <v>9436</v>
      </c>
      <c r="C5620" s="16">
        <v>1362021</v>
      </c>
      <c r="D5620" s="19">
        <v>44360</v>
      </c>
      <c r="E5620" s="16" t="s">
        <v>9442</v>
      </c>
      <c r="F5620" s="16">
        <v>11111111</v>
      </c>
      <c r="G5620" s="16" t="s">
        <v>9443</v>
      </c>
      <c r="H5620" s="17">
        <v>162.6</v>
      </c>
      <c r="I5620" s="102">
        <v>2</v>
      </c>
    </row>
    <row r="5621" spans="1:9" ht="20.399999999999999">
      <c r="A5621" s="16" t="s">
        <v>1963</v>
      </c>
      <c r="B5621" s="16" t="s">
        <v>9444</v>
      </c>
      <c r="C5621" s="16">
        <v>496</v>
      </c>
      <c r="D5621" s="19">
        <v>44458</v>
      </c>
      <c r="E5621" s="16" t="s">
        <v>9445</v>
      </c>
      <c r="F5621" s="16">
        <v>7395248</v>
      </c>
      <c r="G5621" s="16" t="s">
        <v>9446</v>
      </c>
      <c r="H5621" s="17">
        <v>124.56</v>
      </c>
      <c r="I5621" s="102">
        <v>2</v>
      </c>
    </row>
    <row r="5622" spans="1:9" ht="20.399999999999999">
      <c r="A5622" s="16" t="s">
        <v>1963</v>
      </c>
      <c r="B5622" s="16" t="s">
        <v>9444</v>
      </c>
      <c r="C5622" s="16">
        <v>1992021</v>
      </c>
      <c r="D5622" s="19">
        <v>44458</v>
      </c>
      <c r="E5622" s="16" t="s">
        <v>9447</v>
      </c>
      <c r="F5622" s="16">
        <v>11111111</v>
      </c>
      <c r="G5622" s="16" t="s">
        <v>9448</v>
      </c>
      <c r="H5622" s="17">
        <v>65</v>
      </c>
      <c r="I5622" s="102">
        <v>2</v>
      </c>
    </row>
    <row r="5623" spans="1:9" ht="20.399999999999999">
      <c r="A5623" s="16" t="s">
        <v>1963</v>
      </c>
      <c r="B5623" s="16" t="s">
        <v>9444</v>
      </c>
      <c r="C5623" s="16">
        <v>1992021</v>
      </c>
      <c r="D5623" s="19">
        <v>44458</v>
      </c>
      <c r="E5623" s="16" t="s">
        <v>9449</v>
      </c>
      <c r="F5623" s="16">
        <v>11111111</v>
      </c>
      <c r="G5623" s="16" t="s">
        <v>9450</v>
      </c>
      <c r="H5623" s="17">
        <v>165</v>
      </c>
      <c r="I5623" s="102">
        <v>2</v>
      </c>
    </row>
    <row r="5624" spans="1:9" ht="20.399999999999999">
      <c r="A5624" s="16" t="s">
        <v>1963</v>
      </c>
      <c r="B5624" s="16" t="s">
        <v>9451</v>
      </c>
      <c r="C5624" s="16">
        <v>192021</v>
      </c>
      <c r="D5624" s="19">
        <v>44440</v>
      </c>
      <c r="E5624" s="16" t="s">
        <v>9452</v>
      </c>
      <c r="F5624" s="16">
        <v>11111111</v>
      </c>
      <c r="G5624" s="16" t="s">
        <v>7693</v>
      </c>
      <c r="H5624" s="17">
        <v>35</v>
      </c>
      <c r="I5624" s="102">
        <v>2</v>
      </c>
    </row>
    <row r="5625" spans="1:9" ht="20.399999999999999">
      <c r="A5625" s="16" t="s">
        <v>1963</v>
      </c>
      <c r="B5625" s="16" t="s">
        <v>9451</v>
      </c>
      <c r="C5625" s="16">
        <v>1492021</v>
      </c>
      <c r="D5625" s="19">
        <v>44453</v>
      </c>
      <c r="E5625" s="16" t="s">
        <v>9453</v>
      </c>
      <c r="F5625" s="16">
        <v>11111111</v>
      </c>
      <c r="G5625" s="16" t="s">
        <v>9450</v>
      </c>
      <c r="H5625" s="17">
        <v>150</v>
      </c>
      <c r="I5625" s="102">
        <v>2</v>
      </c>
    </row>
    <row r="5626" spans="1:9" ht="20.399999999999999">
      <c r="A5626" s="16" t="s">
        <v>1963</v>
      </c>
      <c r="B5626" s="16" t="s">
        <v>9454</v>
      </c>
      <c r="C5626" s="16">
        <v>5207</v>
      </c>
      <c r="D5626" s="19">
        <v>44447</v>
      </c>
      <c r="E5626" s="16" t="s">
        <v>9455</v>
      </c>
      <c r="F5626" s="16">
        <v>17840775</v>
      </c>
      <c r="G5626" s="16" t="s">
        <v>9456</v>
      </c>
      <c r="H5626" s="17">
        <v>140</v>
      </c>
      <c r="I5626" s="102">
        <v>2</v>
      </c>
    </row>
    <row r="5627" spans="1:9" ht="20.399999999999999">
      <c r="A5627" s="16" t="s">
        <v>1963</v>
      </c>
      <c r="B5627" s="16" t="s">
        <v>9454</v>
      </c>
      <c r="C5627" s="16">
        <v>892021</v>
      </c>
      <c r="D5627" s="19">
        <v>44447</v>
      </c>
      <c r="E5627" s="16" t="s">
        <v>9457</v>
      </c>
      <c r="F5627" s="16">
        <v>11111111</v>
      </c>
      <c r="G5627" s="16" t="s">
        <v>9458</v>
      </c>
      <c r="H5627" s="17">
        <v>35</v>
      </c>
      <c r="I5627" s="102">
        <v>2</v>
      </c>
    </row>
    <row r="5628" spans="1:9" ht="20.399999999999999">
      <c r="A5628" s="16" t="s">
        <v>1963</v>
      </c>
      <c r="B5628" s="16" t="s">
        <v>9454</v>
      </c>
      <c r="C5628" s="16">
        <v>1492021</v>
      </c>
      <c r="D5628" s="19">
        <v>44453</v>
      </c>
      <c r="E5628" s="16" t="s">
        <v>9459</v>
      </c>
      <c r="F5628" s="16">
        <v>11111111</v>
      </c>
      <c r="G5628" s="16" t="s">
        <v>9450</v>
      </c>
      <c r="H5628" s="17">
        <v>75</v>
      </c>
      <c r="I5628" s="102">
        <v>2</v>
      </c>
    </row>
    <row r="5629" spans="1:9" ht="20.399999999999999">
      <c r="A5629" s="16" t="s">
        <v>1963</v>
      </c>
      <c r="B5629" s="16" t="s">
        <v>9460</v>
      </c>
      <c r="C5629" s="16">
        <v>1021546868</v>
      </c>
      <c r="D5629" s="19">
        <v>44263</v>
      </c>
      <c r="E5629" s="16" t="s">
        <v>9461</v>
      </c>
      <c r="F5629" s="16">
        <v>35766450</v>
      </c>
      <c r="G5629" s="16" t="s">
        <v>9270</v>
      </c>
      <c r="H5629" s="17">
        <v>70</v>
      </c>
      <c r="I5629" s="102">
        <v>2</v>
      </c>
    </row>
    <row r="5630" spans="1:9" ht="20.399999999999999">
      <c r="A5630" s="16" t="s">
        <v>1963</v>
      </c>
      <c r="B5630" s="16" t="s">
        <v>9460</v>
      </c>
      <c r="C5630" s="16">
        <v>6242338953244</v>
      </c>
      <c r="D5630" s="19">
        <v>44263</v>
      </c>
      <c r="E5630" s="16" t="s">
        <v>9462</v>
      </c>
      <c r="F5630" s="16">
        <v>7230047085</v>
      </c>
      <c r="G5630" s="16" t="s">
        <v>9274</v>
      </c>
      <c r="H5630" s="17">
        <v>69.239999999999995</v>
      </c>
      <c r="I5630" s="102">
        <v>2</v>
      </c>
    </row>
    <row r="5631" spans="1:9">
      <c r="A5631" s="16" t="s">
        <v>1963</v>
      </c>
      <c r="B5631" s="16" t="s">
        <v>9463</v>
      </c>
      <c r="C5631" s="16">
        <v>42</v>
      </c>
      <c r="D5631" s="19">
        <v>44430</v>
      </c>
      <c r="E5631" s="16" t="s">
        <v>9464</v>
      </c>
      <c r="F5631" s="16">
        <v>11111111</v>
      </c>
      <c r="G5631" s="16" t="s">
        <v>9465</v>
      </c>
      <c r="H5631" s="17">
        <v>35</v>
      </c>
      <c r="I5631" s="102">
        <v>2</v>
      </c>
    </row>
    <row r="5632" spans="1:9" ht="20.399999999999999">
      <c r="A5632" s="16" t="s">
        <v>1963</v>
      </c>
      <c r="B5632" s="16" t="s">
        <v>9463</v>
      </c>
      <c r="C5632" s="16">
        <v>1882021</v>
      </c>
      <c r="D5632" s="19">
        <v>44426</v>
      </c>
      <c r="E5632" s="16" t="s">
        <v>9466</v>
      </c>
      <c r="F5632" s="16" t="s">
        <v>7070</v>
      </c>
      <c r="G5632" s="16" t="s">
        <v>9467</v>
      </c>
      <c r="H5632" s="17">
        <v>210.49</v>
      </c>
      <c r="I5632" s="102">
        <v>2</v>
      </c>
    </row>
    <row r="5633" spans="1:9" ht="20.399999999999999">
      <c r="A5633" s="16" t="s">
        <v>1963</v>
      </c>
      <c r="B5633" s="16" t="s">
        <v>9463</v>
      </c>
      <c r="C5633" s="16">
        <v>2682021</v>
      </c>
      <c r="D5633" s="19">
        <v>44434</v>
      </c>
      <c r="E5633" s="16" t="s">
        <v>9468</v>
      </c>
      <c r="F5633" s="16" t="s">
        <v>7070</v>
      </c>
      <c r="G5633" s="16" t="s">
        <v>9467</v>
      </c>
      <c r="H5633" s="17">
        <v>210.49</v>
      </c>
      <c r="I5633" s="102">
        <v>2</v>
      </c>
    </row>
    <row r="5634" spans="1:9" ht="20.399999999999999">
      <c r="A5634" s="16" t="s">
        <v>1963</v>
      </c>
      <c r="B5634" s="16" t="s">
        <v>9463</v>
      </c>
      <c r="C5634" s="16">
        <v>2782021</v>
      </c>
      <c r="D5634" s="19">
        <v>44435</v>
      </c>
      <c r="E5634" s="16" t="s">
        <v>9469</v>
      </c>
      <c r="F5634" s="16" t="s">
        <v>7070</v>
      </c>
      <c r="G5634" s="16" t="s">
        <v>9467</v>
      </c>
      <c r="H5634" s="17">
        <v>175.42</v>
      </c>
      <c r="I5634" s="102">
        <v>2</v>
      </c>
    </row>
    <row r="5635" spans="1:9" ht="20.399999999999999">
      <c r="A5635" s="16" t="s">
        <v>1963</v>
      </c>
      <c r="B5635" s="16" t="s">
        <v>9463</v>
      </c>
      <c r="C5635" s="16">
        <v>3182021</v>
      </c>
      <c r="D5635" s="19">
        <v>44439</v>
      </c>
      <c r="E5635" s="16" t="s">
        <v>9470</v>
      </c>
      <c r="F5635" s="16" t="s">
        <v>7070</v>
      </c>
      <c r="G5635" s="16" t="s">
        <v>9467</v>
      </c>
      <c r="H5635" s="17">
        <v>111.09</v>
      </c>
      <c r="I5635" s="102">
        <v>2</v>
      </c>
    </row>
    <row r="5636" spans="1:9" ht="20.399999999999999">
      <c r="A5636" s="16" t="s">
        <v>1963</v>
      </c>
      <c r="B5636" s="16" t="s">
        <v>9463</v>
      </c>
      <c r="C5636" s="16">
        <v>2982021</v>
      </c>
      <c r="D5636" s="19">
        <v>44437</v>
      </c>
      <c r="E5636" s="16" t="s">
        <v>9471</v>
      </c>
      <c r="F5636" s="16">
        <v>11111111</v>
      </c>
      <c r="G5636" s="16" t="s">
        <v>9472</v>
      </c>
      <c r="H5636" s="17">
        <v>321</v>
      </c>
      <c r="I5636" s="102">
        <v>2</v>
      </c>
    </row>
    <row r="5637" spans="1:9">
      <c r="A5637" s="16" t="s">
        <v>1963</v>
      </c>
      <c r="B5637" s="16" t="s">
        <v>9463</v>
      </c>
      <c r="C5637" s="16">
        <v>660</v>
      </c>
      <c r="D5637" s="19">
        <v>44429</v>
      </c>
      <c r="E5637" s="16" t="s">
        <v>9473</v>
      </c>
      <c r="F5637" s="16">
        <v>52083691</v>
      </c>
      <c r="G5637" s="16" t="s">
        <v>8077</v>
      </c>
      <c r="H5637" s="17">
        <v>10</v>
      </c>
      <c r="I5637" s="102">
        <v>2</v>
      </c>
    </row>
    <row r="5638" spans="1:9" ht="20.399999999999999">
      <c r="A5638" s="16" t="s">
        <v>1963</v>
      </c>
      <c r="B5638" s="16" t="s">
        <v>9474</v>
      </c>
      <c r="C5638" s="16">
        <v>2104243</v>
      </c>
      <c r="D5638" s="19">
        <v>44334</v>
      </c>
      <c r="E5638" s="16" t="s">
        <v>9475</v>
      </c>
      <c r="F5638" s="16">
        <v>11111111</v>
      </c>
      <c r="G5638" s="16" t="s">
        <v>9476</v>
      </c>
      <c r="H5638" s="17">
        <v>45</v>
      </c>
      <c r="I5638" s="102">
        <v>2</v>
      </c>
    </row>
    <row r="5639" spans="1:9" ht="20.399999999999999">
      <c r="A5639" s="16" t="s">
        <v>1963</v>
      </c>
      <c r="B5639" s="16" t="s">
        <v>9474</v>
      </c>
      <c r="C5639" s="16">
        <v>1852021</v>
      </c>
      <c r="D5639" s="19">
        <v>44334</v>
      </c>
      <c r="E5639" s="16" t="s">
        <v>9477</v>
      </c>
      <c r="F5639" s="16">
        <v>11111111</v>
      </c>
      <c r="G5639" s="16" t="s">
        <v>9478</v>
      </c>
      <c r="H5639" s="17">
        <v>101.25</v>
      </c>
      <c r="I5639" s="102">
        <v>2</v>
      </c>
    </row>
    <row r="5640" spans="1:9" ht="20.399999999999999">
      <c r="A5640" s="16" t="s">
        <v>1963</v>
      </c>
      <c r="B5640" s="16" t="s">
        <v>9474</v>
      </c>
      <c r="C5640" s="16">
        <v>2152021</v>
      </c>
      <c r="D5640" s="19">
        <v>44337</v>
      </c>
      <c r="E5640" s="16" t="s">
        <v>9479</v>
      </c>
      <c r="F5640" s="16">
        <v>11111111</v>
      </c>
      <c r="G5640" s="16" t="s">
        <v>9478</v>
      </c>
      <c r="H5640" s="17">
        <v>46.82</v>
      </c>
      <c r="I5640" s="102">
        <v>2</v>
      </c>
    </row>
    <row r="5641" spans="1:9" ht="20.399999999999999">
      <c r="A5641" s="16" t="s">
        <v>1963</v>
      </c>
      <c r="B5641" s="16" t="s">
        <v>9474</v>
      </c>
      <c r="C5641" s="16">
        <v>2252021</v>
      </c>
      <c r="D5641" s="19">
        <v>44338</v>
      </c>
      <c r="E5641" s="16" t="s">
        <v>9480</v>
      </c>
      <c r="F5641" s="16">
        <v>11111111</v>
      </c>
      <c r="G5641" s="16" t="s">
        <v>9478</v>
      </c>
      <c r="H5641" s="17">
        <v>47.14</v>
      </c>
      <c r="I5641" s="102">
        <v>2</v>
      </c>
    </row>
    <row r="5642" spans="1:9" ht="20.399999999999999">
      <c r="A5642" s="16" t="s">
        <v>1963</v>
      </c>
      <c r="B5642" s="16" t="s">
        <v>9474</v>
      </c>
      <c r="C5642" s="16">
        <v>2352021</v>
      </c>
      <c r="D5642" s="19">
        <v>44339</v>
      </c>
      <c r="E5642" s="16" t="s">
        <v>9481</v>
      </c>
      <c r="F5642" s="16">
        <v>11111111</v>
      </c>
      <c r="G5642" s="16" t="s">
        <v>9472</v>
      </c>
      <c r="H5642" s="17">
        <v>78</v>
      </c>
      <c r="I5642" s="102">
        <v>2</v>
      </c>
    </row>
    <row r="5643" spans="1:9" ht="20.399999999999999">
      <c r="A5643" s="16" t="s">
        <v>1963</v>
      </c>
      <c r="B5643" s="16" t="s">
        <v>9482</v>
      </c>
      <c r="C5643" s="16" t="s">
        <v>9483</v>
      </c>
      <c r="D5643" s="19">
        <v>44306</v>
      </c>
      <c r="E5643" s="16" t="s">
        <v>9484</v>
      </c>
      <c r="F5643" s="16">
        <v>31647758</v>
      </c>
      <c r="G5643" s="16" t="s">
        <v>9485</v>
      </c>
      <c r="H5643" s="17">
        <v>50</v>
      </c>
      <c r="I5643" s="102">
        <v>2</v>
      </c>
    </row>
    <row r="5644" spans="1:9" ht="20.399999999999999">
      <c r="A5644" s="16" t="s">
        <v>1963</v>
      </c>
      <c r="B5644" s="16" t="s">
        <v>9482</v>
      </c>
      <c r="C5644" s="16" t="s">
        <v>9486</v>
      </c>
      <c r="D5644" s="19">
        <v>44316</v>
      </c>
      <c r="E5644" s="16" t="s">
        <v>9484</v>
      </c>
      <c r="F5644" s="16">
        <v>11111111</v>
      </c>
      <c r="G5644" s="16" t="s">
        <v>9487</v>
      </c>
      <c r="H5644" s="17">
        <v>27.58</v>
      </c>
      <c r="I5644" s="102">
        <v>2</v>
      </c>
    </row>
    <row r="5645" spans="1:9" ht="20.399999999999999">
      <c r="A5645" s="16" t="s">
        <v>1963</v>
      </c>
      <c r="B5645" s="16" t="s">
        <v>9482</v>
      </c>
      <c r="C5645" s="16">
        <v>4052021</v>
      </c>
      <c r="D5645" s="19">
        <v>44320</v>
      </c>
      <c r="E5645" s="16" t="s">
        <v>9488</v>
      </c>
      <c r="F5645" s="16">
        <v>11111111</v>
      </c>
      <c r="G5645" s="16" t="s">
        <v>9489</v>
      </c>
      <c r="H5645" s="17">
        <v>20</v>
      </c>
      <c r="I5645" s="102">
        <v>2</v>
      </c>
    </row>
    <row r="5646" spans="1:9" ht="20.399999999999999">
      <c r="A5646" s="16" t="s">
        <v>1963</v>
      </c>
      <c r="B5646" s="16" t="s">
        <v>9482</v>
      </c>
      <c r="C5646" s="16" t="s">
        <v>9490</v>
      </c>
      <c r="D5646" s="19">
        <v>44332</v>
      </c>
      <c r="E5646" s="16" t="s">
        <v>9491</v>
      </c>
      <c r="F5646" s="16">
        <v>31647758</v>
      </c>
      <c r="G5646" s="16" t="s">
        <v>9485</v>
      </c>
      <c r="H5646" s="17">
        <v>50</v>
      </c>
      <c r="I5646" s="102">
        <v>2</v>
      </c>
    </row>
    <row r="5647" spans="1:9" ht="30.6">
      <c r="A5647" s="16" t="s">
        <v>1963</v>
      </c>
      <c r="B5647" s="16" t="s">
        <v>9492</v>
      </c>
      <c r="C5647" s="16" t="s">
        <v>9493</v>
      </c>
      <c r="D5647" s="19">
        <v>44357</v>
      </c>
      <c r="E5647" s="16" t="s">
        <v>9494</v>
      </c>
      <c r="F5647" s="16">
        <v>26648525</v>
      </c>
      <c r="G5647" s="16" t="s">
        <v>9495</v>
      </c>
      <c r="H5647" s="17">
        <v>135.84</v>
      </c>
      <c r="I5647" s="102">
        <v>2</v>
      </c>
    </row>
    <row r="5648" spans="1:9" ht="30.6">
      <c r="A5648" s="16" t="s">
        <v>1963</v>
      </c>
      <c r="B5648" s="16" t="s">
        <v>9492</v>
      </c>
      <c r="C5648" s="16" t="s">
        <v>9496</v>
      </c>
      <c r="D5648" s="19">
        <v>44362</v>
      </c>
      <c r="E5648" s="16" t="s">
        <v>9497</v>
      </c>
      <c r="F5648" s="16">
        <v>26648525</v>
      </c>
      <c r="G5648" s="16" t="s">
        <v>9495</v>
      </c>
      <c r="H5648" s="17">
        <v>162.77000000000001</v>
      </c>
      <c r="I5648" s="102">
        <v>2</v>
      </c>
    </row>
    <row r="5649" spans="1:9" ht="30.6">
      <c r="A5649" s="16" t="s">
        <v>1963</v>
      </c>
      <c r="B5649" s="16" t="s">
        <v>9492</v>
      </c>
      <c r="C5649" s="16">
        <v>7899</v>
      </c>
      <c r="D5649" s="19">
        <v>44365</v>
      </c>
      <c r="E5649" s="16" t="s">
        <v>9498</v>
      </c>
      <c r="F5649" s="16">
        <v>11111111</v>
      </c>
      <c r="G5649" s="16" t="s">
        <v>9499</v>
      </c>
      <c r="H5649" s="17">
        <v>113</v>
      </c>
      <c r="I5649" s="102">
        <v>2</v>
      </c>
    </row>
    <row r="5650" spans="1:9" ht="30.6">
      <c r="A5650" s="16" t="s">
        <v>1963</v>
      </c>
      <c r="B5650" s="16" t="s">
        <v>9492</v>
      </c>
      <c r="C5650" s="16" t="s">
        <v>9500</v>
      </c>
      <c r="D5650" s="19">
        <v>44361</v>
      </c>
      <c r="E5650" s="16" t="s">
        <v>9501</v>
      </c>
      <c r="F5650" s="16">
        <v>32942598</v>
      </c>
      <c r="G5650" s="16" t="s">
        <v>9502</v>
      </c>
      <c r="H5650" s="17">
        <v>13.74</v>
      </c>
      <c r="I5650" s="102">
        <v>2</v>
      </c>
    </row>
    <row r="5651" spans="1:9" ht="20.399999999999999">
      <c r="A5651" s="16" t="s">
        <v>1963</v>
      </c>
      <c r="B5651" s="16" t="s">
        <v>9492</v>
      </c>
      <c r="C5651" s="16">
        <v>140621</v>
      </c>
      <c r="D5651" s="19">
        <v>44361</v>
      </c>
      <c r="E5651" s="16" t="s">
        <v>9503</v>
      </c>
      <c r="F5651" s="16">
        <v>11111111</v>
      </c>
      <c r="G5651" s="16" t="s">
        <v>9504</v>
      </c>
      <c r="H5651" s="17">
        <v>60</v>
      </c>
      <c r="I5651" s="102">
        <v>2</v>
      </c>
    </row>
    <row r="5652" spans="1:9" ht="20.399999999999999">
      <c r="A5652" s="16" t="s">
        <v>1963</v>
      </c>
      <c r="B5652" s="16" t="s">
        <v>9492</v>
      </c>
      <c r="C5652" s="16">
        <v>180621</v>
      </c>
      <c r="D5652" s="19">
        <v>44365</v>
      </c>
      <c r="E5652" s="16" t="s">
        <v>9505</v>
      </c>
      <c r="F5652" s="16">
        <v>41831464</v>
      </c>
      <c r="G5652" s="16" t="s">
        <v>9506</v>
      </c>
      <c r="H5652" s="17">
        <v>20.07</v>
      </c>
      <c r="I5652" s="102">
        <v>2</v>
      </c>
    </row>
    <row r="5653" spans="1:9" ht="20.399999999999999">
      <c r="A5653" s="16" t="s">
        <v>1963</v>
      </c>
      <c r="B5653" s="16" t="s">
        <v>9507</v>
      </c>
      <c r="C5653" s="16">
        <v>912021</v>
      </c>
      <c r="D5653" s="19">
        <v>44205</v>
      </c>
      <c r="E5653" s="16" t="s">
        <v>9508</v>
      </c>
      <c r="F5653" s="16">
        <v>11111111</v>
      </c>
      <c r="G5653" s="16" t="s">
        <v>9509</v>
      </c>
      <c r="H5653" s="17">
        <v>50</v>
      </c>
      <c r="I5653" s="102">
        <v>2</v>
      </c>
    </row>
    <row r="5654" spans="1:9" ht="20.399999999999999">
      <c r="A5654" s="16" t="s">
        <v>1963</v>
      </c>
      <c r="B5654" s="16" t="s">
        <v>9507</v>
      </c>
      <c r="C5654" s="16">
        <v>15557</v>
      </c>
      <c r="D5654" s="19">
        <v>44209</v>
      </c>
      <c r="E5654" s="16" t="s">
        <v>9510</v>
      </c>
      <c r="F5654" s="16">
        <v>11111111</v>
      </c>
      <c r="G5654" s="16" t="s">
        <v>9511</v>
      </c>
      <c r="H5654" s="17">
        <v>143</v>
      </c>
      <c r="I5654" s="102">
        <v>2</v>
      </c>
    </row>
    <row r="5655" spans="1:9" ht="20.399999999999999">
      <c r="A5655" s="16" t="s">
        <v>1963</v>
      </c>
      <c r="B5655" s="16" t="s">
        <v>9507</v>
      </c>
      <c r="C5655" s="16">
        <v>22430</v>
      </c>
      <c r="D5655" s="19">
        <v>44210</v>
      </c>
      <c r="E5655" s="16" t="s">
        <v>9512</v>
      </c>
      <c r="F5655" s="16">
        <v>11111111</v>
      </c>
      <c r="G5655" s="16" t="s">
        <v>9513</v>
      </c>
      <c r="H5655" s="17">
        <v>65</v>
      </c>
      <c r="I5655" s="102">
        <v>2</v>
      </c>
    </row>
    <row r="5656" spans="1:9" ht="20.399999999999999">
      <c r="A5656" s="16" t="s">
        <v>1963</v>
      </c>
      <c r="B5656" s="16" t="s">
        <v>9507</v>
      </c>
      <c r="C5656" s="16">
        <v>22443</v>
      </c>
      <c r="D5656" s="19">
        <v>44211</v>
      </c>
      <c r="E5656" s="16" t="s">
        <v>9512</v>
      </c>
      <c r="F5656" s="16">
        <v>11111111</v>
      </c>
      <c r="G5656" s="16" t="s">
        <v>9513</v>
      </c>
      <c r="H5656" s="17">
        <v>68</v>
      </c>
      <c r="I5656" s="102">
        <v>2</v>
      </c>
    </row>
    <row r="5657" spans="1:9" ht="20.399999999999999">
      <c r="A5657" s="16" t="s">
        <v>1963</v>
      </c>
      <c r="B5657" s="16" t="s">
        <v>9507</v>
      </c>
      <c r="C5657" s="16">
        <v>216210411</v>
      </c>
      <c r="D5657" s="19">
        <v>44200</v>
      </c>
      <c r="E5657" s="16" t="s">
        <v>9514</v>
      </c>
      <c r="F5657" s="16">
        <v>35878151</v>
      </c>
      <c r="G5657" s="16" t="s">
        <v>9515</v>
      </c>
      <c r="H5657" s="17">
        <v>70</v>
      </c>
      <c r="I5657" s="102">
        <v>2</v>
      </c>
    </row>
    <row r="5658" spans="1:9" ht="20.399999999999999">
      <c r="A5658" s="16" t="s">
        <v>1963</v>
      </c>
      <c r="B5658" s="16" t="s">
        <v>9516</v>
      </c>
      <c r="C5658" s="16" t="s">
        <v>9517</v>
      </c>
      <c r="D5658" s="19">
        <v>44271</v>
      </c>
      <c r="E5658" s="16" t="s">
        <v>9518</v>
      </c>
      <c r="F5658" s="16">
        <v>9552303074</v>
      </c>
      <c r="G5658" s="16" t="s">
        <v>9519</v>
      </c>
      <c r="H5658" s="17">
        <v>50</v>
      </c>
      <c r="I5658" s="102">
        <v>2</v>
      </c>
    </row>
    <row r="5659" spans="1:9" ht="20.399999999999999">
      <c r="A5659" s="16" t="s">
        <v>1963</v>
      </c>
      <c r="B5659" s="16" t="s">
        <v>9516</v>
      </c>
      <c r="C5659" s="16">
        <v>1161</v>
      </c>
      <c r="D5659" s="19">
        <v>44265</v>
      </c>
      <c r="E5659" s="16" t="s">
        <v>9520</v>
      </c>
      <c r="F5659" s="16">
        <v>44480229</v>
      </c>
      <c r="G5659" s="16" t="s">
        <v>9521</v>
      </c>
      <c r="H5659" s="17">
        <v>98</v>
      </c>
      <c r="I5659" s="102">
        <v>2</v>
      </c>
    </row>
    <row r="5660" spans="1:9" ht="20.399999999999999">
      <c r="A5660" s="16" t="s">
        <v>1963</v>
      </c>
      <c r="B5660" s="16" t="s">
        <v>9516</v>
      </c>
      <c r="C5660" s="16">
        <v>44274</v>
      </c>
      <c r="D5660" s="19">
        <v>44271</v>
      </c>
      <c r="E5660" s="16" t="s">
        <v>9522</v>
      </c>
      <c r="F5660" s="16">
        <v>9551228933</v>
      </c>
      <c r="G5660" s="16" t="s">
        <v>9523</v>
      </c>
      <c r="H5660" s="17">
        <v>71.5</v>
      </c>
      <c r="I5660" s="102">
        <v>2</v>
      </c>
    </row>
    <row r="5661" spans="1:9" ht="20.399999999999999">
      <c r="A5661" s="16" t="s">
        <v>1963</v>
      </c>
      <c r="B5661" s="16" t="s">
        <v>9516</v>
      </c>
      <c r="C5661" s="16">
        <v>44275</v>
      </c>
      <c r="D5661" s="19">
        <v>44271</v>
      </c>
      <c r="E5661" s="16" t="s">
        <v>9522</v>
      </c>
      <c r="F5661" s="16">
        <v>9551228933</v>
      </c>
      <c r="G5661" s="16" t="s">
        <v>9523</v>
      </c>
      <c r="H5661" s="17">
        <v>71.55</v>
      </c>
      <c r="I5661" s="102">
        <v>2</v>
      </c>
    </row>
    <row r="5662" spans="1:9" ht="20.399999999999999">
      <c r="A5662" s="16" t="s">
        <v>1963</v>
      </c>
      <c r="B5662" s="16" t="s">
        <v>9516</v>
      </c>
      <c r="C5662" s="16" t="s">
        <v>9524</v>
      </c>
      <c r="D5662" s="19">
        <v>44272</v>
      </c>
      <c r="E5662" s="16" t="s">
        <v>9525</v>
      </c>
      <c r="F5662" s="16">
        <v>8520008331</v>
      </c>
      <c r="G5662" s="16" t="s">
        <v>9526</v>
      </c>
      <c r="H5662" s="17">
        <v>103.14</v>
      </c>
      <c r="I5662" s="102">
        <v>2</v>
      </c>
    </row>
    <row r="5663" spans="1:9" ht="20.399999999999999">
      <c r="A5663" s="16" t="s">
        <v>1963</v>
      </c>
      <c r="B5663" s="16" t="s">
        <v>9516</v>
      </c>
      <c r="C5663" s="16" t="s">
        <v>9527</v>
      </c>
      <c r="D5663" s="19">
        <v>44272</v>
      </c>
      <c r="E5663" s="16" t="s">
        <v>9528</v>
      </c>
      <c r="F5663" s="16">
        <v>8520008331</v>
      </c>
      <c r="G5663" s="16" t="s">
        <v>9526</v>
      </c>
      <c r="H5663" s="17">
        <v>52.49</v>
      </c>
      <c r="I5663" s="102">
        <v>2</v>
      </c>
    </row>
    <row r="5664" spans="1:9" ht="20.399999999999999">
      <c r="A5664" s="16" t="s">
        <v>1963</v>
      </c>
      <c r="B5664" s="16" t="s">
        <v>9529</v>
      </c>
      <c r="C5664" s="16">
        <v>4261160937</v>
      </c>
      <c r="D5664" s="19">
        <v>44211</v>
      </c>
      <c r="E5664" s="16" t="s">
        <v>9530</v>
      </c>
      <c r="F5664" s="16">
        <v>11111111</v>
      </c>
      <c r="G5664" s="16" t="s">
        <v>9531</v>
      </c>
      <c r="H5664" s="17">
        <v>650</v>
      </c>
      <c r="I5664" s="102">
        <v>2</v>
      </c>
    </row>
    <row r="5665" spans="1:9" ht="20.399999999999999">
      <c r="A5665" s="16" t="s">
        <v>1963</v>
      </c>
      <c r="B5665" s="16" t="s">
        <v>9529</v>
      </c>
      <c r="C5665" s="16">
        <v>4261160937</v>
      </c>
      <c r="D5665" s="19">
        <v>44211</v>
      </c>
      <c r="E5665" s="16" t="s">
        <v>9532</v>
      </c>
      <c r="F5665" s="16">
        <v>11111111</v>
      </c>
      <c r="G5665" s="16" t="s">
        <v>9531</v>
      </c>
      <c r="H5665" s="17">
        <v>151</v>
      </c>
      <c r="I5665" s="102">
        <v>2</v>
      </c>
    </row>
    <row r="5666" spans="1:9" ht="30.6">
      <c r="A5666" s="16" t="s">
        <v>1963</v>
      </c>
      <c r="B5666" s="16" t="s">
        <v>9529</v>
      </c>
      <c r="C5666" s="16">
        <v>221100015</v>
      </c>
      <c r="D5666" s="19">
        <v>44216</v>
      </c>
      <c r="E5666" s="16" t="s">
        <v>9533</v>
      </c>
      <c r="F5666" s="16">
        <v>36822477</v>
      </c>
      <c r="G5666" s="16" t="s">
        <v>9534</v>
      </c>
      <c r="H5666" s="17">
        <v>420</v>
      </c>
      <c r="I5666" s="102">
        <v>2</v>
      </c>
    </row>
    <row r="5667" spans="1:9" ht="20.399999999999999">
      <c r="A5667" s="16" t="s">
        <v>1963</v>
      </c>
      <c r="B5667" s="16" t="s">
        <v>9535</v>
      </c>
      <c r="C5667" s="16" t="s">
        <v>9536</v>
      </c>
      <c r="D5667" s="19">
        <v>44175</v>
      </c>
      <c r="E5667" s="16" t="s">
        <v>9537</v>
      </c>
      <c r="F5667" s="16">
        <v>11111111</v>
      </c>
      <c r="G5667" s="16" t="s">
        <v>9538</v>
      </c>
      <c r="H5667" s="17">
        <v>123.12</v>
      </c>
      <c r="I5667" s="102">
        <v>2</v>
      </c>
    </row>
    <row r="5668" spans="1:9" ht="20.399999999999999">
      <c r="A5668" s="16" t="s">
        <v>1963</v>
      </c>
      <c r="B5668" s="16" t="s">
        <v>9535</v>
      </c>
      <c r="C5668" s="16" t="s">
        <v>9539</v>
      </c>
      <c r="D5668" s="19">
        <v>44154</v>
      </c>
      <c r="E5668" s="16" t="s">
        <v>9540</v>
      </c>
      <c r="F5668" s="16">
        <v>36822477</v>
      </c>
      <c r="G5668" s="16" t="s">
        <v>9534</v>
      </c>
      <c r="H5668" s="17">
        <v>1698</v>
      </c>
      <c r="I5668" s="102">
        <v>2</v>
      </c>
    </row>
    <row r="5669" spans="1:9" ht="30.6">
      <c r="A5669" s="16" t="s">
        <v>1963</v>
      </c>
      <c r="B5669" s="16" t="s">
        <v>9541</v>
      </c>
      <c r="C5669" s="16">
        <v>232</v>
      </c>
      <c r="D5669" s="19">
        <v>44223</v>
      </c>
      <c r="E5669" s="16" t="s">
        <v>9542</v>
      </c>
      <c r="F5669" s="16">
        <v>11111111</v>
      </c>
      <c r="G5669" s="16" t="s">
        <v>9543</v>
      </c>
      <c r="H5669" s="17">
        <v>897</v>
      </c>
      <c r="I5669" s="102">
        <v>2</v>
      </c>
    </row>
    <row r="5670" spans="1:9" ht="20.399999999999999">
      <c r="A5670" s="16" t="s">
        <v>1963</v>
      </c>
      <c r="B5670" s="16" t="s">
        <v>9541</v>
      </c>
      <c r="C5670" s="16">
        <v>2812021</v>
      </c>
      <c r="D5670" s="19">
        <v>44224</v>
      </c>
      <c r="E5670" s="16" t="s">
        <v>9544</v>
      </c>
      <c r="F5670" s="16">
        <v>11111111</v>
      </c>
      <c r="G5670" s="16" t="s">
        <v>9545</v>
      </c>
      <c r="H5670" s="17">
        <v>36</v>
      </c>
      <c r="I5670" s="102">
        <v>2</v>
      </c>
    </row>
    <row r="5671" spans="1:9" ht="20.399999999999999">
      <c r="A5671" s="16" t="s">
        <v>1963</v>
      </c>
      <c r="B5671" s="16" t="s">
        <v>9541</v>
      </c>
      <c r="C5671" s="16">
        <v>3012021</v>
      </c>
      <c r="D5671" s="19">
        <v>44226</v>
      </c>
      <c r="E5671" s="16" t="s">
        <v>9546</v>
      </c>
      <c r="F5671" s="16">
        <v>11111111</v>
      </c>
      <c r="G5671" s="16" t="s">
        <v>9545</v>
      </c>
      <c r="H5671" s="17">
        <v>36</v>
      </c>
      <c r="I5671" s="102">
        <v>2</v>
      </c>
    </row>
    <row r="5672" spans="1:9" ht="20.399999999999999">
      <c r="A5672" s="16" t="s">
        <v>1963</v>
      </c>
      <c r="B5672" s="16" t="s">
        <v>9541</v>
      </c>
      <c r="C5672" s="16">
        <v>422021</v>
      </c>
      <c r="D5672" s="19">
        <v>44231</v>
      </c>
      <c r="E5672" s="16" t="s">
        <v>9544</v>
      </c>
      <c r="F5672" s="16">
        <v>11111111</v>
      </c>
      <c r="G5672" s="16" t="s">
        <v>9545</v>
      </c>
      <c r="H5672" s="17">
        <v>36</v>
      </c>
      <c r="I5672" s="102">
        <v>2</v>
      </c>
    </row>
    <row r="5673" spans="1:9" ht="20.399999999999999">
      <c r="A5673" s="16" t="s">
        <v>1963</v>
      </c>
      <c r="B5673" s="16" t="s">
        <v>9541</v>
      </c>
      <c r="C5673" s="16">
        <v>141538</v>
      </c>
      <c r="D5673" s="19">
        <v>44235</v>
      </c>
      <c r="E5673" s="16" t="s">
        <v>9547</v>
      </c>
      <c r="F5673" s="16">
        <v>11111111</v>
      </c>
      <c r="G5673" s="16" t="s">
        <v>9548</v>
      </c>
      <c r="H5673" s="17">
        <v>43</v>
      </c>
      <c r="I5673" s="102">
        <v>2</v>
      </c>
    </row>
    <row r="5674" spans="1:9" ht="30.6">
      <c r="A5674" s="16" t="s">
        <v>1963</v>
      </c>
      <c r="B5674" s="16" t="s">
        <v>9549</v>
      </c>
      <c r="C5674" s="16">
        <v>7022021</v>
      </c>
      <c r="D5674" s="19">
        <v>44234</v>
      </c>
      <c r="E5674" s="16" t="s">
        <v>9550</v>
      </c>
      <c r="F5674" s="16">
        <v>560604</v>
      </c>
      <c r="G5674" s="16" t="s">
        <v>9551</v>
      </c>
      <c r="H5674" s="17">
        <v>811.04214285714272</v>
      </c>
      <c r="I5674" s="102">
        <v>2</v>
      </c>
    </row>
    <row r="5675" spans="1:9" ht="20.399999999999999">
      <c r="A5675" s="16" t="s">
        <v>1963</v>
      </c>
      <c r="B5675" s="16" t="s">
        <v>9549</v>
      </c>
      <c r="C5675" s="16">
        <v>1022021</v>
      </c>
      <c r="D5675" s="19">
        <v>44228</v>
      </c>
      <c r="E5675" s="16" t="s">
        <v>9552</v>
      </c>
      <c r="F5675" s="16">
        <v>1111111</v>
      </c>
      <c r="G5675" s="16" t="s">
        <v>9553</v>
      </c>
      <c r="H5675" s="17">
        <v>33.01</v>
      </c>
      <c r="I5675" s="102">
        <v>2</v>
      </c>
    </row>
    <row r="5676" spans="1:9" ht="20.399999999999999">
      <c r="A5676" s="16" t="s">
        <v>1963</v>
      </c>
      <c r="B5676" s="16" t="s">
        <v>9549</v>
      </c>
      <c r="C5676" s="16">
        <v>8022021</v>
      </c>
      <c r="D5676" s="19">
        <v>44235</v>
      </c>
      <c r="E5676" s="16" t="s">
        <v>9552</v>
      </c>
      <c r="F5676" s="16">
        <v>1111111</v>
      </c>
      <c r="G5676" s="16" t="s">
        <v>9553</v>
      </c>
      <c r="H5676" s="17">
        <v>66.02</v>
      </c>
      <c r="I5676" s="102">
        <v>2</v>
      </c>
    </row>
    <row r="5677" spans="1:9" ht="20.399999999999999">
      <c r="A5677" s="16" t="s">
        <v>1963</v>
      </c>
      <c r="B5677" s="16" t="s">
        <v>9554</v>
      </c>
      <c r="C5677" s="16">
        <v>2122021</v>
      </c>
      <c r="D5677" s="19">
        <v>44248</v>
      </c>
      <c r="E5677" s="16" t="s">
        <v>9555</v>
      </c>
      <c r="F5677" s="16">
        <v>11111111</v>
      </c>
      <c r="G5677" s="16" t="s">
        <v>9556</v>
      </c>
      <c r="H5677" s="17">
        <v>36</v>
      </c>
      <c r="I5677" s="102">
        <v>2</v>
      </c>
    </row>
    <row r="5678" spans="1:9" ht="20.399999999999999">
      <c r="A5678" s="16" t="s">
        <v>1963</v>
      </c>
      <c r="B5678" s="16" t="s">
        <v>9554</v>
      </c>
      <c r="C5678" s="16">
        <v>396383</v>
      </c>
      <c r="D5678" s="19">
        <v>44252</v>
      </c>
      <c r="E5678" s="16" t="s">
        <v>9557</v>
      </c>
      <c r="F5678" s="16">
        <v>11111111</v>
      </c>
      <c r="G5678" s="16" t="s">
        <v>9558</v>
      </c>
      <c r="H5678" s="17">
        <v>325</v>
      </c>
      <c r="I5678" s="102">
        <v>2</v>
      </c>
    </row>
    <row r="5679" spans="1:9" ht="20.399999999999999">
      <c r="A5679" s="16" t="s">
        <v>1963</v>
      </c>
      <c r="B5679" s="16" t="s">
        <v>9559</v>
      </c>
      <c r="C5679" s="16">
        <v>2412021</v>
      </c>
      <c r="D5679" s="19">
        <v>44220</v>
      </c>
      <c r="E5679" s="16" t="s">
        <v>9555</v>
      </c>
      <c r="F5679" s="16">
        <v>11111111</v>
      </c>
      <c r="G5679" s="16" t="s">
        <v>9556</v>
      </c>
      <c r="H5679" s="17">
        <v>36</v>
      </c>
      <c r="I5679" s="102">
        <v>2</v>
      </c>
    </row>
    <row r="5680" spans="1:9" ht="20.399999999999999">
      <c r="A5680" s="16" t="s">
        <v>1963</v>
      </c>
      <c r="B5680" s="16" t="s">
        <v>9559</v>
      </c>
      <c r="C5680" s="16">
        <v>393426</v>
      </c>
      <c r="D5680" s="19">
        <v>44230</v>
      </c>
      <c r="E5680" s="16" t="s">
        <v>9560</v>
      </c>
      <c r="F5680" s="16">
        <v>11111111</v>
      </c>
      <c r="G5680" s="16" t="s">
        <v>9558</v>
      </c>
      <c r="H5680" s="17">
        <v>929.5</v>
      </c>
      <c r="I5680" s="102">
        <v>2</v>
      </c>
    </row>
    <row r="5681" spans="1:9" ht="20.399999999999999">
      <c r="A5681" s="16" t="s">
        <v>1963</v>
      </c>
      <c r="B5681" s="16" t="s">
        <v>9561</v>
      </c>
      <c r="C5681" s="16" t="s">
        <v>9562</v>
      </c>
      <c r="D5681" s="19">
        <v>44211</v>
      </c>
      <c r="E5681" s="16" t="s">
        <v>9563</v>
      </c>
      <c r="F5681" s="16">
        <v>31320155</v>
      </c>
      <c r="G5681" s="16" t="s">
        <v>9564</v>
      </c>
      <c r="H5681" s="17">
        <v>37.86</v>
      </c>
      <c r="I5681" s="102">
        <v>2</v>
      </c>
    </row>
    <row r="5682" spans="1:9" ht="30.6">
      <c r="A5682" s="16" t="s">
        <v>1963</v>
      </c>
      <c r="B5682" s="16" t="s">
        <v>9561</v>
      </c>
      <c r="C5682" s="16" t="s">
        <v>9562</v>
      </c>
      <c r="D5682" s="19">
        <v>44211</v>
      </c>
      <c r="E5682" s="16" t="s">
        <v>9565</v>
      </c>
      <c r="F5682" s="16">
        <v>31320155</v>
      </c>
      <c r="G5682" s="16" t="s">
        <v>9566</v>
      </c>
      <c r="H5682" s="17">
        <v>10</v>
      </c>
      <c r="I5682" s="102">
        <v>2</v>
      </c>
    </row>
    <row r="5683" spans="1:9" ht="30.6">
      <c r="A5683" s="16" t="s">
        <v>1963</v>
      </c>
      <c r="B5683" s="16" t="s">
        <v>9561</v>
      </c>
      <c r="C5683" s="16" t="s">
        <v>9567</v>
      </c>
      <c r="D5683" s="19">
        <v>44224</v>
      </c>
      <c r="E5683" s="16" t="s">
        <v>9568</v>
      </c>
      <c r="F5683" s="16">
        <v>35772271</v>
      </c>
      <c r="G5683" s="16" t="s">
        <v>9569</v>
      </c>
      <c r="H5683" s="17">
        <v>807.32</v>
      </c>
      <c r="I5683" s="102">
        <v>2</v>
      </c>
    </row>
    <row r="5684" spans="1:9" ht="20.399999999999999">
      <c r="A5684" s="16" t="s">
        <v>1963</v>
      </c>
      <c r="B5684" s="16" t="s">
        <v>9561</v>
      </c>
      <c r="C5684" s="16">
        <v>11111111</v>
      </c>
      <c r="D5684" s="19">
        <v>44225</v>
      </c>
      <c r="E5684" s="16" t="s">
        <v>9570</v>
      </c>
      <c r="F5684" s="16">
        <v>11111111</v>
      </c>
      <c r="G5684" s="16" t="s">
        <v>9571</v>
      </c>
      <c r="H5684" s="17">
        <v>36.31</v>
      </c>
      <c r="I5684" s="102">
        <v>2</v>
      </c>
    </row>
    <row r="5685" spans="1:9" ht="20.399999999999999">
      <c r="A5685" s="16" t="s">
        <v>1963</v>
      </c>
      <c r="B5685" s="16" t="s">
        <v>9561</v>
      </c>
      <c r="C5685" s="16">
        <v>11111111</v>
      </c>
      <c r="D5685" s="19">
        <v>44225</v>
      </c>
      <c r="E5685" s="16" t="s">
        <v>9572</v>
      </c>
      <c r="F5685" s="16">
        <v>11111111</v>
      </c>
      <c r="G5685" s="16" t="s">
        <v>9573</v>
      </c>
      <c r="H5685" s="17">
        <v>41.04</v>
      </c>
      <c r="I5685" s="102">
        <v>2</v>
      </c>
    </row>
    <row r="5686" spans="1:9" ht="20.399999999999999">
      <c r="A5686" s="16" t="s">
        <v>1963</v>
      </c>
      <c r="B5686" s="16" t="s">
        <v>9561</v>
      </c>
      <c r="C5686" s="16">
        <v>11111111</v>
      </c>
      <c r="D5686" s="19">
        <v>44225</v>
      </c>
      <c r="E5686" s="16" t="s">
        <v>9574</v>
      </c>
      <c r="F5686" s="16">
        <v>11111111</v>
      </c>
      <c r="G5686" s="16" t="s">
        <v>9575</v>
      </c>
      <c r="H5686" s="17">
        <v>50.76</v>
      </c>
      <c r="I5686" s="102">
        <v>2</v>
      </c>
    </row>
    <row r="5687" spans="1:9" ht="20.399999999999999">
      <c r="A5687" s="16" t="s">
        <v>1963</v>
      </c>
      <c r="B5687" s="16" t="s">
        <v>9561</v>
      </c>
      <c r="C5687" s="16">
        <v>11111111</v>
      </c>
      <c r="D5687" s="19">
        <v>44239</v>
      </c>
      <c r="E5687" s="16" t="s">
        <v>9576</v>
      </c>
      <c r="F5687" s="16">
        <v>11111111</v>
      </c>
      <c r="G5687" s="16" t="s">
        <v>9575</v>
      </c>
      <c r="H5687" s="17">
        <v>334.08</v>
      </c>
      <c r="I5687" s="102">
        <v>2</v>
      </c>
    </row>
    <row r="5688" spans="1:9" ht="20.399999999999999">
      <c r="A5688" s="16" t="s">
        <v>1963</v>
      </c>
      <c r="B5688" s="16" t="s">
        <v>9561</v>
      </c>
      <c r="C5688" s="16">
        <v>11111111</v>
      </c>
      <c r="D5688" s="19">
        <v>44240</v>
      </c>
      <c r="E5688" s="16" t="s">
        <v>9577</v>
      </c>
      <c r="F5688" s="16">
        <v>11111111</v>
      </c>
      <c r="G5688" s="16" t="s">
        <v>9578</v>
      </c>
      <c r="H5688" s="17">
        <v>35</v>
      </c>
      <c r="I5688" s="102">
        <v>2</v>
      </c>
    </row>
    <row r="5689" spans="1:9" ht="30.6">
      <c r="A5689" s="16" t="s">
        <v>1963</v>
      </c>
      <c r="B5689" s="16" t="s">
        <v>9561</v>
      </c>
      <c r="C5689" s="16" t="s">
        <v>9579</v>
      </c>
      <c r="D5689" s="19">
        <v>44270</v>
      </c>
      <c r="E5689" s="16" t="s">
        <v>9580</v>
      </c>
      <c r="F5689" s="16">
        <v>35772271</v>
      </c>
      <c r="G5689" s="16" t="s">
        <v>9569</v>
      </c>
      <c r="H5689" s="17">
        <f>1489-1472.19</f>
        <v>16.809999999999945</v>
      </c>
      <c r="I5689" s="102">
        <v>2</v>
      </c>
    </row>
    <row r="5690" spans="1:9" ht="30.6">
      <c r="A5690" s="16" t="s">
        <v>14396</v>
      </c>
      <c r="B5690" s="16" t="s">
        <v>9561</v>
      </c>
      <c r="C5690" s="16" t="s">
        <v>9579</v>
      </c>
      <c r="D5690" s="19">
        <v>44270</v>
      </c>
      <c r="E5690" s="16" t="s">
        <v>9580</v>
      </c>
      <c r="F5690" s="16">
        <v>35772271</v>
      </c>
      <c r="G5690" s="16" t="s">
        <v>9569</v>
      </c>
      <c r="H5690" s="17">
        <v>1472.19</v>
      </c>
      <c r="I5690" s="102">
        <v>2</v>
      </c>
    </row>
    <row r="5691" spans="1:9" ht="20.399999999999999">
      <c r="A5691" s="16" t="s">
        <v>1963</v>
      </c>
      <c r="B5691" s="16" t="s">
        <v>9581</v>
      </c>
      <c r="C5691" s="16">
        <v>2022021</v>
      </c>
      <c r="D5691" s="19">
        <v>44200</v>
      </c>
      <c r="E5691" s="16" t="s">
        <v>9582</v>
      </c>
      <c r="F5691" s="16">
        <v>11111111</v>
      </c>
      <c r="G5691" s="16" t="s">
        <v>9583</v>
      </c>
      <c r="H5691" s="17">
        <v>38</v>
      </c>
      <c r="I5691" s="102">
        <v>2</v>
      </c>
    </row>
    <row r="5692" spans="1:9" ht="30.6">
      <c r="A5692" s="16" t="s">
        <v>1963</v>
      </c>
      <c r="B5692" s="16" t="s">
        <v>9581</v>
      </c>
      <c r="C5692" s="16" t="s">
        <v>9584</v>
      </c>
      <c r="D5692" s="19">
        <v>44232</v>
      </c>
      <c r="E5692" s="16" t="s">
        <v>9585</v>
      </c>
      <c r="F5692" s="16">
        <v>35772271</v>
      </c>
      <c r="G5692" s="16" t="s">
        <v>9586</v>
      </c>
      <c r="H5692" s="17">
        <v>726</v>
      </c>
      <c r="I5692" s="102">
        <v>2</v>
      </c>
    </row>
    <row r="5693" spans="1:9" ht="20.399999999999999">
      <c r="A5693" s="16" t="s">
        <v>1963</v>
      </c>
      <c r="B5693" s="16" t="s">
        <v>9581</v>
      </c>
      <c r="C5693" s="16">
        <v>622021</v>
      </c>
      <c r="D5693" s="19">
        <v>44233</v>
      </c>
      <c r="E5693" s="16" t="s">
        <v>9587</v>
      </c>
      <c r="F5693" s="16">
        <v>11111111</v>
      </c>
      <c r="G5693" s="16" t="s">
        <v>9588</v>
      </c>
      <c r="H5693" s="17">
        <v>33.520000000000003</v>
      </c>
      <c r="I5693" s="102">
        <v>2</v>
      </c>
    </row>
    <row r="5694" spans="1:9" ht="20.399999999999999">
      <c r="A5694" s="16" t="s">
        <v>1963</v>
      </c>
      <c r="B5694" s="16" t="s">
        <v>9581</v>
      </c>
      <c r="C5694" s="16">
        <v>13122021</v>
      </c>
      <c r="D5694" s="19">
        <v>44543</v>
      </c>
      <c r="E5694" s="16" t="s">
        <v>9587</v>
      </c>
      <c r="F5694" s="16">
        <v>11111111</v>
      </c>
      <c r="G5694" s="16" t="s">
        <v>9588</v>
      </c>
      <c r="H5694" s="17">
        <v>33.520000000000003</v>
      </c>
      <c r="I5694" s="102">
        <v>2</v>
      </c>
    </row>
    <row r="5695" spans="1:9" ht="30.6">
      <c r="A5695" s="16" t="s">
        <v>1963</v>
      </c>
      <c r="B5695" s="16" t="s">
        <v>9581</v>
      </c>
      <c r="C5695" s="16">
        <v>355</v>
      </c>
      <c r="D5695" s="19">
        <v>44232</v>
      </c>
      <c r="E5695" s="16" t="s">
        <v>9589</v>
      </c>
      <c r="F5695" s="16">
        <v>11111111</v>
      </c>
      <c r="G5695" s="16" t="s">
        <v>9590</v>
      </c>
      <c r="H5695" s="17">
        <v>918.05</v>
      </c>
      <c r="I5695" s="102">
        <v>2</v>
      </c>
    </row>
    <row r="5696" spans="1:9" ht="30.6">
      <c r="A5696" s="16" t="s">
        <v>1963</v>
      </c>
      <c r="B5696" s="16" t="s">
        <v>9581</v>
      </c>
      <c r="C5696" s="16">
        <v>2875</v>
      </c>
      <c r="D5696" s="19">
        <v>44244</v>
      </c>
      <c r="E5696" s="16" t="s">
        <v>9589</v>
      </c>
      <c r="F5696" s="16">
        <v>11111111</v>
      </c>
      <c r="G5696" s="16" t="s">
        <v>9590</v>
      </c>
      <c r="H5696" s="17">
        <v>902.93</v>
      </c>
      <c r="I5696" s="102">
        <v>2</v>
      </c>
    </row>
    <row r="5697" spans="1:9" ht="30.6">
      <c r="A5697" s="16" t="s">
        <v>1963</v>
      </c>
      <c r="B5697" s="16" t="s">
        <v>9581</v>
      </c>
      <c r="C5697" s="16" t="s">
        <v>9591</v>
      </c>
      <c r="D5697" s="19">
        <v>44254</v>
      </c>
      <c r="E5697" s="16" t="s">
        <v>9592</v>
      </c>
      <c r="F5697" s="16">
        <v>35772271</v>
      </c>
      <c r="G5697" s="16" t="s">
        <v>9586</v>
      </c>
      <c r="H5697" s="17">
        <v>415.22</v>
      </c>
      <c r="I5697" s="102">
        <v>2</v>
      </c>
    </row>
    <row r="5698" spans="1:9" ht="20.399999999999999">
      <c r="A5698" s="16" t="s">
        <v>1963</v>
      </c>
      <c r="B5698" s="16" t="s">
        <v>9593</v>
      </c>
      <c r="C5698" s="16">
        <v>1512021</v>
      </c>
      <c r="D5698" s="19">
        <v>44211</v>
      </c>
      <c r="E5698" s="16" t="s">
        <v>9594</v>
      </c>
      <c r="F5698" s="16">
        <v>11111111</v>
      </c>
      <c r="G5698" s="16" t="s">
        <v>9564</v>
      </c>
      <c r="H5698" s="17">
        <v>48.26</v>
      </c>
      <c r="I5698" s="102">
        <v>2</v>
      </c>
    </row>
    <row r="5699" spans="1:9" ht="30.6">
      <c r="A5699" s="16" t="s">
        <v>1963</v>
      </c>
      <c r="B5699" s="16" t="s">
        <v>9595</v>
      </c>
      <c r="C5699" s="16" t="s">
        <v>9596</v>
      </c>
      <c r="D5699" s="19">
        <v>44270</v>
      </c>
      <c r="E5699" s="16" t="s">
        <v>9597</v>
      </c>
      <c r="F5699" s="16">
        <v>35772271</v>
      </c>
      <c r="G5699" s="16" t="s">
        <v>9598</v>
      </c>
      <c r="H5699" s="17">
        <v>609</v>
      </c>
      <c r="I5699" s="102">
        <v>2</v>
      </c>
    </row>
    <row r="5700" spans="1:9" ht="20.399999999999999">
      <c r="A5700" s="16" t="s">
        <v>1963</v>
      </c>
      <c r="B5700" s="16" t="s">
        <v>9595</v>
      </c>
      <c r="C5700" s="16">
        <v>3122021</v>
      </c>
      <c r="D5700" s="19">
        <v>44259</v>
      </c>
      <c r="E5700" s="16" t="s">
        <v>9599</v>
      </c>
      <c r="F5700" s="16">
        <v>11111111</v>
      </c>
      <c r="G5700" s="16" t="s">
        <v>9600</v>
      </c>
      <c r="H5700" s="17">
        <v>695.67</v>
      </c>
      <c r="I5700" s="102">
        <v>2</v>
      </c>
    </row>
    <row r="5701" spans="1:9" ht="20.399999999999999">
      <c r="A5701" s="16" t="s">
        <v>1963</v>
      </c>
      <c r="B5701" s="16" t="s">
        <v>9595</v>
      </c>
      <c r="C5701" s="16">
        <v>3122021</v>
      </c>
      <c r="D5701" s="19">
        <v>44266</v>
      </c>
      <c r="E5701" s="16" t="s">
        <v>9599</v>
      </c>
      <c r="F5701" s="16">
        <v>11111111</v>
      </c>
      <c r="G5701" s="16" t="s">
        <v>9600</v>
      </c>
      <c r="H5701" s="17">
        <v>696.08</v>
      </c>
      <c r="I5701" s="102">
        <v>2</v>
      </c>
    </row>
    <row r="5702" spans="1:9" ht="20.399999999999999">
      <c r="A5702" s="16" t="s">
        <v>1963</v>
      </c>
      <c r="B5702" s="16" t="s">
        <v>9595</v>
      </c>
      <c r="C5702" s="16">
        <v>3122021</v>
      </c>
      <c r="D5702" s="19">
        <v>44268</v>
      </c>
      <c r="E5702" s="16" t="s">
        <v>9601</v>
      </c>
      <c r="F5702" s="16">
        <v>11111111</v>
      </c>
      <c r="G5702" s="16" t="s">
        <v>9600</v>
      </c>
      <c r="H5702" s="17">
        <v>79.657890323662585</v>
      </c>
      <c r="I5702" s="102">
        <v>2</v>
      </c>
    </row>
    <row r="5703" spans="1:9" ht="20.399999999999999">
      <c r="A5703" s="16" t="s">
        <v>1963</v>
      </c>
      <c r="B5703" s="16" t="s">
        <v>9595</v>
      </c>
      <c r="C5703" s="16" t="s">
        <v>9602</v>
      </c>
      <c r="D5703" s="19">
        <v>44268</v>
      </c>
      <c r="E5703" s="16" t="s">
        <v>9603</v>
      </c>
      <c r="F5703" s="16" t="s">
        <v>7492</v>
      </c>
      <c r="G5703" s="16" t="s">
        <v>9604</v>
      </c>
      <c r="H5703" s="17">
        <v>35</v>
      </c>
      <c r="I5703" s="102">
        <v>2</v>
      </c>
    </row>
    <row r="5704" spans="1:9" ht="20.399999999999999">
      <c r="A5704" s="16" t="s">
        <v>1963</v>
      </c>
      <c r="B5704" s="16" t="s">
        <v>9605</v>
      </c>
      <c r="C5704" s="16">
        <v>11111111</v>
      </c>
      <c r="D5704" s="19">
        <v>44252</v>
      </c>
      <c r="E5704" s="16" t="s">
        <v>9606</v>
      </c>
      <c r="F5704" s="16">
        <v>11111111</v>
      </c>
      <c r="G5704" s="16" t="s">
        <v>9607</v>
      </c>
      <c r="H5704" s="17">
        <v>906.49</v>
      </c>
      <c r="I5704" s="102">
        <v>2</v>
      </c>
    </row>
    <row r="5705" spans="1:9" ht="20.399999999999999">
      <c r="A5705" s="16" t="s">
        <v>1963</v>
      </c>
      <c r="B5705" s="16" t="s">
        <v>9605</v>
      </c>
      <c r="C5705" s="16">
        <v>11111111</v>
      </c>
      <c r="D5705" s="19">
        <v>44255</v>
      </c>
      <c r="E5705" s="16" t="s">
        <v>9608</v>
      </c>
      <c r="F5705" s="16">
        <v>11111111</v>
      </c>
      <c r="G5705" s="16" t="s">
        <v>9607</v>
      </c>
      <c r="H5705" s="17">
        <v>33.579583613163194</v>
      </c>
      <c r="I5705" s="102">
        <v>2</v>
      </c>
    </row>
    <row r="5706" spans="1:9" ht="20.399999999999999">
      <c r="A5706" s="16" t="s">
        <v>1963</v>
      </c>
      <c r="B5706" s="16" t="s">
        <v>9605</v>
      </c>
      <c r="C5706" s="16">
        <v>11111111</v>
      </c>
      <c r="D5706" s="19">
        <v>44262</v>
      </c>
      <c r="E5706" s="16" t="s">
        <v>9608</v>
      </c>
      <c r="F5706" s="16">
        <v>11111111</v>
      </c>
      <c r="G5706" s="16" t="s">
        <v>9607</v>
      </c>
      <c r="H5706" s="17">
        <v>33.579583613163194</v>
      </c>
      <c r="I5706" s="102">
        <v>2</v>
      </c>
    </row>
    <row r="5707" spans="1:9" ht="20.399999999999999">
      <c r="A5707" s="16" t="s">
        <v>1963</v>
      </c>
      <c r="B5707" s="16" t="s">
        <v>9605</v>
      </c>
      <c r="C5707" s="16">
        <v>11111111</v>
      </c>
      <c r="D5707" s="19">
        <v>44265</v>
      </c>
      <c r="E5707" s="16" t="s">
        <v>9609</v>
      </c>
      <c r="F5707" s="16">
        <v>11111111</v>
      </c>
      <c r="G5707" s="16" t="s">
        <v>9607</v>
      </c>
      <c r="H5707" s="17">
        <v>1046.6500000000001</v>
      </c>
      <c r="I5707" s="102">
        <v>2</v>
      </c>
    </row>
    <row r="5708" spans="1:9" ht="20.399999999999999">
      <c r="A5708" s="16" t="s">
        <v>1963</v>
      </c>
      <c r="B5708" s="16" t="s">
        <v>9605</v>
      </c>
      <c r="C5708" s="16">
        <v>11111111</v>
      </c>
      <c r="D5708" s="19">
        <v>44266</v>
      </c>
      <c r="E5708" s="16" t="s">
        <v>9610</v>
      </c>
      <c r="F5708" s="16">
        <v>11111111</v>
      </c>
      <c r="G5708" s="16" t="s">
        <v>9578</v>
      </c>
      <c r="H5708" s="17">
        <v>35</v>
      </c>
      <c r="I5708" s="102">
        <v>2</v>
      </c>
    </row>
    <row r="5709" spans="1:9" ht="20.399999999999999">
      <c r="A5709" s="16" t="s">
        <v>1963</v>
      </c>
      <c r="B5709" s="16" t="s">
        <v>9605</v>
      </c>
      <c r="C5709" s="16">
        <v>11320211</v>
      </c>
      <c r="D5709" s="19">
        <v>44266</v>
      </c>
      <c r="E5709" s="16" t="s">
        <v>9611</v>
      </c>
      <c r="F5709" s="16">
        <v>11111111</v>
      </c>
      <c r="G5709" s="16" t="s">
        <v>9612</v>
      </c>
      <c r="H5709" s="17">
        <v>38</v>
      </c>
      <c r="I5709" s="102">
        <v>2</v>
      </c>
    </row>
    <row r="5710" spans="1:9" ht="30.6">
      <c r="A5710" s="16" t="s">
        <v>1963</v>
      </c>
      <c r="B5710" s="16" t="s">
        <v>9605</v>
      </c>
      <c r="C5710" s="16" t="s">
        <v>9613</v>
      </c>
      <c r="D5710" s="19">
        <v>44268</v>
      </c>
      <c r="E5710" s="16" t="s">
        <v>9614</v>
      </c>
      <c r="F5710" s="16">
        <v>35772271</v>
      </c>
      <c r="G5710" s="16" t="s">
        <v>9569</v>
      </c>
      <c r="H5710" s="17">
        <v>571</v>
      </c>
      <c r="I5710" s="102">
        <v>2</v>
      </c>
    </row>
    <row r="5711" spans="1:9" ht="30.6">
      <c r="A5711" s="16" t="s">
        <v>1963</v>
      </c>
      <c r="B5711" s="16" t="s">
        <v>9615</v>
      </c>
      <c r="C5711" s="16" t="s">
        <v>9616</v>
      </c>
      <c r="D5711" s="19">
        <v>44236</v>
      </c>
      <c r="E5711" s="16" t="s">
        <v>9617</v>
      </c>
      <c r="F5711" s="16">
        <v>35772271</v>
      </c>
      <c r="G5711" s="16" t="s">
        <v>9598</v>
      </c>
      <c r="H5711" s="17">
        <v>807.32</v>
      </c>
      <c r="I5711" s="102">
        <v>2</v>
      </c>
    </row>
    <row r="5712" spans="1:9" ht="30.6">
      <c r="A5712" s="16" t="s">
        <v>1963</v>
      </c>
      <c r="B5712" s="16" t="s">
        <v>9615</v>
      </c>
      <c r="C5712" s="16">
        <v>10012078</v>
      </c>
      <c r="D5712" s="19">
        <v>44225</v>
      </c>
      <c r="E5712" s="16" t="s">
        <v>9618</v>
      </c>
      <c r="F5712" s="16">
        <v>11111111</v>
      </c>
      <c r="G5712" s="16" t="s">
        <v>9619</v>
      </c>
      <c r="H5712" s="17">
        <v>35.979693749556247</v>
      </c>
      <c r="I5712" s="102">
        <v>2</v>
      </c>
    </row>
    <row r="5713" spans="1:9" ht="30.6">
      <c r="A5713" s="16" t="s">
        <v>1963</v>
      </c>
      <c r="B5713" s="16" t="s">
        <v>9615</v>
      </c>
      <c r="C5713" s="16">
        <v>8221</v>
      </c>
      <c r="D5713" s="19">
        <v>44235</v>
      </c>
      <c r="E5713" s="16" t="s">
        <v>9620</v>
      </c>
      <c r="F5713" s="16">
        <v>11111111</v>
      </c>
      <c r="G5713" s="16" t="s">
        <v>9621</v>
      </c>
      <c r="H5713" s="17">
        <v>33.540164346805298</v>
      </c>
      <c r="I5713" s="102">
        <v>2</v>
      </c>
    </row>
    <row r="5714" spans="1:9" ht="30.6">
      <c r="A5714" s="16" t="s">
        <v>1963</v>
      </c>
      <c r="B5714" s="16" t="s">
        <v>9615</v>
      </c>
      <c r="C5714" s="16">
        <v>8221</v>
      </c>
      <c r="D5714" s="19">
        <v>44235</v>
      </c>
      <c r="E5714" s="16" t="s">
        <v>9620</v>
      </c>
      <c r="F5714" s="16">
        <v>11111111</v>
      </c>
      <c r="G5714" s="16" t="s">
        <v>9621</v>
      </c>
      <c r="H5714" s="17">
        <v>33.540164346805298</v>
      </c>
      <c r="I5714" s="102">
        <v>2</v>
      </c>
    </row>
    <row r="5715" spans="1:9" ht="20.399999999999999">
      <c r="A5715" s="16" t="s">
        <v>1963</v>
      </c>
      <c r="B5715" s="16" t="s">
        <v>9615</v>
      </c>
      <c r="C5715" s="16">
        <v>5635</v>
      </c>
      <c r="D5715" s="19">
        <v>44239</v>
      </c>
      <c r="E5715" s="16" t="s">
        <v>9622</v>
      </c>
      <c r="F5715" s="16">
        <v>11111111</v>
      </c>
      <c r="G5715" s="16" t="s">
        <v>9623</v>
      </c>
      <c r="H5715" s="17">
        <v>377.19215203654176</v>
      </c>
      <c r="I5715" s="102">
        <v>2</v>
      </c>
    </row>
    <row r="5716" spans="1:9" ht="30.6">
      <c r="A5716" s="16" t="s">
        <v>1963</v>
      </c>
      <c r="B5716" s="16" t="s">
        <v>9615</v>
      </c>
      <c r="C5716" s="16" t="s">
        <v>9624</v>
      </c>
      <c r="D5716" s="19">
        <v>44258</v>
      </c>
      <c r="E5716" s="16" t="s">
        <v>9625</v>
      </c>
      <c r="F5716" s="16">
        <v>35772271</v>
      </c>
      <c r="G5716" s="16" t="s">
        <v>9598</v>
      </c>
      <c r="H5716" s="17">
        <v>778.91</v>
      </c>
      <c r="I5716" s="102">
        <v>2</v>
      </c>
    </row>
    <row r="5717" spans="1:9" ht="20.399999999999999">
      <c r="A5717" s="16" t="s">
        <v>1963</v>
      </c>
      <c r="B5717" s="16" t="s">
        <v>9615</v>
      </c>
      <c r="C5717" s="16" t="s">
        <v>9626</v>
      </c>
      <c r="D5717" s="19">
        <v>44240</v>
      </c>
      <c r="E5717" s="16" t="s">
        <v>9603</v>
      </c>
      <c r="F5717" s="16" t="s">
        <v>7492</v>
      </c>
      <c r="G5717" s="16" t="s">
        <v>9604</v>
      </c>
      <c r="H5717" s="17">
        <v>35</v>
      </c>
      <c r="I5717" s="102">
        <v>2</v>
      </c>
    </row>
    <row r="5718" spans="1:9" ht="20.399999999999999">
      <c r="A5718" s="16" t="s">
        <v>1963</v>
      </c>
      <c r="B5718" s="16" t="s">
        <v>9627</v>
      </c>
      <c r="C5718" s="16">
        <v>259972</v>
      </c>
      <c r="D5718" s="19">
        <v>44262</v>
      </c>
      <c r="E5718" s="16" t="s">
        <v>9628</v>
      </c>
      <c r="F5718" s="16">
        <v>430088411</v>
      </c>
      <c r="G5718" s="16" t="s">
        <v>9629</v>
      </c>
      <c r="H5718" s="17">
        <v>58.03</v>
      </c>
      <c r="I5718" s="102">
        <v>2</v>
      </c>
    </row>
    <row r="5719" spans="1:9" ht="20.399999999999999">
      <c r="A5719" s="16" t="s">
        <v>1963</v>
      </c>
      <c r="B5719" s="16" t="s">
        <v>9627</v>
      </c>
      <c r="C5719" s="16">
        <v>185754</v>
      </c>
      <c r="D5719" s="19">
        <v>44267</v>
      </c>
      <c r="E5719" s="16" t="s">
        <v>9630</v>
      </c>
      <c r="F5719" s="16">
        <v>9166896</v>
      </c>
      <c r="G5719" s="16" t="s">
        <v>9631</v>
      </c>
      <c r="H5719" s="17">
        <v>149.91999999999999</v>
      </c>
      <c r="I5719" s="102">
        <v>2</v>
      </c>
    </row>
    <row r="5720" spans="1:9" ht="30.6">
      <c r="A5720" s="16" t="s">
        <v>1963</v>
      </c>
      <c r="B5720" s="16" t="s">
        <v>9627</v>
      </c>
      <c r="C5720" s="16">
        <v>185756</v>
      </c>
      <c r="D5720" s="19">
        <v>44268</v>
      </c>
      <c r="E5720" s="16" t="s">
        <v>9632</v>
      </c>
      <c r="F5720" s="16">
        <v>430088411</v>
      </c>
      <c r="G5720" s="16" t="s">
        <v>9633</v>
      </c>
      <c r="H5720" s="17">
        <v>578.83000000000004</v>
      </c>
      <c r="I5720" s="102">
        <v>2</v>
      </c>
    </row>
    <row r="5721" spans="1:9" ht="30.6">
      <c r="A5721" s="16" t="s">
        <v>1963</v>
      </c>
      <c r="B5721" s="16" t="s">
        <v>9627</v>
      </c>
      <c r="C5721" s="16">
        <v>241255</v>
      </c>
      <c r="D5721" s="19">
        <v>44269</v>
      </c>
      <c r="E5721" s="16" t="s">
        <v>9634</v>
      </c>
      <c r="F5721" s="16">
        <v>1736</v>
      </c>
      <c r="G5721" s="16" t="s">
        <v>9635</v>
      </c>
      <c r="H5721" s="17">
        <v>47.91</v>
      </c>
      <c r="I5721" s="102">
        <v>2</v>
      </c>
    </row>
    <row r="5722" spans="1:9" ht="20.399999999999999">
      <c r="A5722" s="16" t="s">
        <v>1963</v>
      </c>
      <c r="B5722" s="16" t="s">
        <v>9627</v>
      </c>
      <c r="C5722" s="16">
        <v>24198</v>
      </c>
      <c r="D5722" s="19">
        <v>44269</v>
      </c>
      <c r="E5722" s="16" t="s">
        <v>9636</v>
      </c>
      <c r="F5722" s="16">
        <v>890103720</v>
      </c>
      <c r="G5722" s="16" t="s">
        <v>9637</v>
      </c>
      <c r="H5722" s="17">
        <v>52.557445287699458</v>
      </c>
      <c r="I5722" s="102">
        <v>2</v>
      </c>
    </row>
    <row r="5723" spans="1:9" ht="20.399999999999999">
      <c r="A5723" s="16" t="s">
        <v>1963</v>
      </c>
      <c r="B5723" s="16" t="s">
        <v>9627</v>
      </c>
      <c r="C5723" s="16">
        <v>262794</v>
      </c>
      <c r="D5723" s="19">
        <v>44271</v>
      </c>
      <c r="E5723" s="16" t="s">
        <v>9638</v>
      </c>
      <c r="F5723" s="16">
        <v>800132674</v>
      </c>
      <c r="G5723" s="16" t="s">
        <v>9639</v>
      </c>
      <c r="H5723" s="17">
        <v>104.83</v>
      </c>
      <c r="I5723" s="102">
        <v>2</v>
      </c>
    </row>
    <row r="5724" spans="1:9" ht="30.6">
      <c r="A5724" s="16" t="s">
        <v>1963</v>
      </c>
      <c r="B5724" s="16" t="s">
        <v>9627</v>
      </c>
      <c r="C5724" s="16">
        <v>141592</v>
      </c>
      <c r="D5724" s="19">
        <v>44273</v>
      </c>
      <c r="E5724" s="16" t="s">
        <v>9640</v>
      </c>
      <c r="F5724" s="16">
        <v>11111111</v>
      </c>
      <c r="G5724" s="16" t="s">
        <v>9641</v>
      </c>
      <c r="H5724" s="17">
        <v>48</v>
      </c>
      <c r="I5724" s="102">
        <v>2</v>
      </c>
    </row>
    <row r="5725" spans="1:9" ht="20.399999999999999">
      <c r="A5725" s="16" t="s">
        <v>1963</v>
      </c>
      <c r="B5725" s="16" t="s">
        <v>9642</v>
      </c>
      <c r="C5725" s="16">
        <v>21001909</v>
      </c>
      <c r="D5725" s="19">
        <v>44260</v>
      </c>
      <c r="E5725" s="16" t="s">
        <v>9643</v>
      </c>
      <c r="F5725" s="16">
        <v>11111111</v>
      </c>
      <c r="G5725" s="16" t="s">
        <v>9644</v>
      </c>
      <c r="H5725" s="17">
        <v>825.2</v>
      </c>
      <c r="I5725" s="102">
        <v>2</v>
      </c>
    </row>
    <row r="5726" spans="1:9" ht="20.399999999999999">
      <c r="A5726" s="16" t="s">
        <v>1963</v>
      </c>
      <c r="B5726" s="16" t="s">
        <v>9642</v>
      </c>
      <c r="C5726" s="16">
        <v>141549</v>
      </c>
      <c r="D5726" s="19">
        <v>44253</v>
      </c>
      <c r="E5726" s="16" t="s">
        <v>9645</v>
      </c>
      <c r="F5726" s="16">
        <v>11111111</v>
      </c>
      <c r="G5726" s="16" t="s">
        <v>9646</v>
      </c>
      <c r="H5726" s="17">
        <v>58</v>
      </c>
      <c r="I5726" s="102">
        <v>2</v>
      </c>
    </row>
    <row r="5727" spans="1:9" ht="20.399999999999999">
      <c r="A5727" s="16" t="s">
        <v>1963</v>
      </c>
      <c r="B5727" s="16" t="s">
        <v>9642</v>
      </c>
      <c r="C5727" s="16">
        <v>221100074</v>
      </c>
      <c r="D5727" s="19">
        <v>44256</v>
      </c>
      <c r="E5727" s="16" t="s">
        <v>9647</v>
      </c>
      <c r="F5727" s="16">
        <v>36822477</v>
      </c>
      <c r="G5727" s="16" t="s">
        <v>9534</v>
      </c>
      <c r="H5727" s="17">
        <v>295</v>
      </c>
      <c r="I5727" s="102">
        <v>2</v>
      </c>
    </row>
    <row r="5728" spans="1:9" ht="30.6">
      <c r="A5728" s="16" t="s">
        <v>1963</v>
      </c>
      <c r="B5728" s="16" t="s">
        <v>9642</v>
      </c>
      <c r="C5728" s="16">
        <v>7729184</v>
      </c>
      <c r="D5728" s="19">
        <v>44256</v>
      </c>
      <c r="E5728" s="16" t="s">
        <v>9648</v>
      </c>
      <c r="F5728" s="16">
        <v>11111111</v>
      </c>
      <c r="G5728" s="16" t="s">
        <v>9649</v>
      </c>
      <c r="H5728" s="17">
        <v>55.39</v>
      </c>
      <c r="I5728" s="102">
        <v>2</v>
      </c>
    </row>
    <row r="5729" spans="1:9" ht="20.399999999999999">
      <c r="A5729" s="16" t="s">
        <v>1963</v>
      </c>
      <c r="B5729" s="16" t="s">
        <v>9650</v>
      </c>
      <c r="C5729" s="16">
        <v>4140</v>
      </c>
      <c r="D5729" s="19">
        <v>44266</v>
      </c>
      <c r="E5729" s="16" t="s">
        <v>9651</v>
      </c>
      <c r="F5729" s="16">
        <v>11111111</v>
      </c>
      <c r="G5729" s="16" t="s">
        <v>9652</v>
      </c>
      <c r="H5729" s="17">
        <v>618.9</v>
      </c>
      <c r="I5729" s="102">
        <v>2</v>
      </c>
    </row>
    <row r="5730" spans="1:9" ht="30.6">
      <c r="A5730" s="16" t="s">
        <v>1963</v>
      </c>
      <c r="B5730" s="16" t="s">
        <v>9650</v>
      </c>
      <c r="C5730" s="16">
        <v>12021</v>
      </c>
      <c r="D5730" s="19">
        <v>44267</v>
      </c>
      <c r="E5730" s="16" t="s">
        <v>9653</v>
      </c>
      <c r="F5730" s="16">
        <v>11111111</v>
      </c>
      <c r="G5730" s="16" t="s">
        <v>9649</v>
      </c>
      <c r="H5730" s="17">
        <v>70.02</v>
      </c>
      <c r="I5730" s="102">
        <v>2</v>
      </c>
    </row>
    <row r="5731" spans="1:9" ht="20.399999999999999">
      <c r="A5731" s="16" t="s">
        <v>1963</v>
      </c>
      <c r="B5731" s="16" t="s">
        <v>9650</v>
      </c>
      <c r="C5731" s="16">
        <v>221100102</v>
      </c>
      <c r="D5731" s="19">
        <v>44270</v>
      </c>
      <c r="E5731" s="16" t="s">
        <v>9654</v>
      </c>
      <c r="F5731" s="16">
        <v>36822477</v>
      </c>
      <c r="G5731" s="16" t="s">
        <v>9534</v>
      </c>
      <c r="H5731" s="17">
        <v>215</v>
      </c>
      <c r="I5731" s="102">
        <v>2</v>
      </c>
    </row>
    <row r="5732" spans="1:9" ht="20.399999999999999">
      <c r="A5732" s="16" t="s">
        <v>1963</v>
      </c>
      <c r="B5732" s="16" t="s">
        <v>9650</v>
      </c>
      <c r="C5732" s="16">
        <v>141610</v>
      </c>
      <c r="D5732" s="19">
        <v>44267</v>
      </c>
      <c r="E5732" s="16" t="s">
        <v>9655</v>
      </c>
      <c r="F5732" s="16">
        <v>11111111</v>
      </c>
      <c r="G5732" s="16" t="s">
        <v>9646</v>
      </c>
      <c r="H5732" s="17">
        <v>55</v>
      </c>
      <c r="I5732" s="102">
        <v>2</v>
      </c>
    </row>
    <row r="5733" spans="1:9" ht="20.399999999999999">
      <c r="A5733" s="16" t="s">
        <v>1963</v>
      </c>
      <c r="B5733" s="16" t="s">
        <v>9656</v>
      </c>
      <c r="C5733" s="16">
        <v>221100122</v>
      </c>
      <c r="D5733" s="19">
        <v>44292</v>
      </c>
      <c r="E5733" s="16" t="s">
        <v>9657</v>
      </c>
      <c r="F5733" s="16">
        <v>36822477</v>
      </c>
      <c r="G5733" s="16" t="s">
        <v>9534</v>
      </c>
      <c r="H5733" s="17">
        <v>715</v>
      </c>
      <c r="I5733" s="102">
        <v>2</v>
      </c>
    </row>
    <row r="5734" spans="1:9" ht="20.399999999999999">
      <c r="A5734" s="16" t="s">
        <v>1963</v>
      </c>
      <c r="B5734" s="16" t="s">
        <v>9656</v>
      </c>
      <c r="C5734" s="16">
        <v>162652</v>
      </c>
      <c r="D5734" s="19">
        <v>44281</v>
      </c>
      <c r="E5734" s="16" t="s">
        <v>9658</v>
      </c>
      <c r="F5734" s="16">
        <v>11111111</v>
      </c>
      <c r="G5734" s="16" t="s">
        <v>9646</v>
      </c>
      <c r="H5734" s="17">
        <v>43</v>
      </c>
      <c r="I5734" s="102">
        <v>2</v>
      </c>
    </row>
    <row r="5735" spans="1:9" ht="20.399999999999999">
      <c r="A5735" s="16" t="s">
        <v>1963</v>
      </c>
      <c r="B5735" s="16" t="s">
        <v>9656</v>
      </c>
      <c r="C5735" s="16" t="s">
        <v>9659</v>
      </c>
      <c r="D5735" s="19">
        <v>44280</v>
      </c>
      <c r="E5735" s="16" t="s">
        <v>9660</v>
      </c>
      <c r="F5735" s="16">
        <v>11111111</v>
      </c>
      <c r="G5735" s="16" t="s">
        <v>7071</v>
      </c>
      <c r="H5735" s="17">
        <v>669.52</v>
      </c>
      <c r="I5735" s="102">
        <v>2</v>
      </c>
    </row>
    <row r="5736" spans="1:9" ht="20.399999999999999">
      <c r="A5736" s="16" t="s">
        <v>1963</v>
      </c>
      <c r="B5736" s="16" t="s">
        <v>9656</v>
      </c>
      <c r="C5736" s="16" t="s">
        <v>9661</v>
      </c>
      <c r="D5736" s="19">
        <v>44284</v>
      </c>
      <c r="E5736" s="16" t="s">
        <v>9662</v>
      </c>
      <c r="F5736" s="16">
        <v>11111111</v>
      </c>
      <c r="G5736" s="16" t="s">
        <v>7071</v>
      </c>
      <c r="H5736" s="17">
        <v>407.44</v>
      </c>
      <c r="I5736" s="102">
        <v>2</v>
      </c>
    </row>
    <row r="5737" spans="1:9" ht="20.399999999999999">
      <c r="A5737" s="16" t="s">
        <v>1963</v>
      </c>
      <c r="B5737" s="16" t="s">
        <v>9656</v>
      </c>
      <c r="C5737" s="16">
        <v>221100131</v>
      </c>
      <c r="D5737" s="19">
        <v>44292</v>
      </c>
      <c r="E5737" s="16" t="s">
        <v>9663</v>
      </c>
      <c r="F5737" s="16">
        <v>36822477</v>
      </c>
      <c r="G5737" s="16" t="s">
        <v>9534</v>
      </c>
      <c r="H5737" s="17">
        <v>45</v>
      </c>
      <c r="I5737" s="102">
        <v>2</v>
      </c>
    </row>
    <row r="5738" spans="1:9" ht="30.6">
      <c r="A5738" s="16" t="s">
        <v>1963</v>
      </c>
      <c r="B5738" s="16" t="s">
        <v>9664</v>
      </c>
      <c r="C5738" s="16">
        <v>7042021</v>
      </c>
      <c r="D5738" s="19">
        <v>44293</v>
      </c>
      <c r="E5738" s="16" t="s">
        <v>9665</v>
      </c>
      <c r="F5738" s="16">
        <v>1111111</v>
      </c>
      <c r="G5738" s="16" t="s">
        <v>9551</v>
      </c>
      <c r="H5738" s="17">
        <v>1110.6099999999999</v>
      </c>
      <c r="I5738" s="102">
        <v>2</v>
      </c>
    </row>
    <row r="5739" spans="1:9" ht="20.399999999999999">
      <c r="A5739" s="16" t="s">
        <v>1963</v>
      </c>
      <c r="B5739" s="16" t="s">
        <v>9664</v>
      </c>
      <c r="C5739" s="16">
        <v>7042021</v>
      </c>
      <c r="D5739" s="19">
        <v>44293</v>
      </c>
      <c r="E5739" s="16" t="s">
        <v>9666</v>
      </c>
      <c r="F5739" s="16">
        <v>1111111</v>
      </c>
      <c r="G5739" s="16" t="s">
        <v>9551</v>
      </c>
      <c r="H5739" s="17">
        <v>63.046402151983862</v>
      </c>
      <c r="I5739" s="102">
        <v>2</v>
      </c>
    </row>
    <row r="5740" spans="1:9" ht="20.399999999999999">
      <c r="A5740" s="16" t="s">
        <v>1963</v>
      </c>
      <c r="B5740" s="16" t="s">
        <v>9664</v>
      </c>
      <c r="C5740" s="16">
        <v>27032021</v>
      </c>
      <c r="D5740" s="19">
        <v>44282</v>
      </c>
      <c r="E5740" s="16" t="s">
        <v>9552</v>
      </c>
      <c r="F5740" s="16">
        <v>1111111</v>
      </c>
      <c r="G5740" s="16" t="s">
        <v>9553</v>
      </c>
      <c r="H5740" s="17">
        <v>36</v>
      </c>
      <c r="I5740" s="102">
        <v>2</v>
      </c>
    </row>
    <row r="5741" spans="1:9" ht="20.399999999999999">
      <c r="A5741" s="16" t="s">
        <v>1963</v>
      </c>
      <c r="B5741" s="16" t="s">
        <v>9664</v>
      </c>
      <c r="C5741" s="16">
        <v>3042021</v>
      </c>
      <c r="D5741" s="19">
        <v>44289</v>
      </c>
      <c r="E5741" s="16" t="s">
        <v>9552</v>
      </c>
      <c r="F5741" s="16">
        <v>1111111</v>
      </c>
      <c r="G5741" s="16" t="s">
        <v>9553</v>
      </c>
      <c r="H5741" s="17">
        <v>36</v>
      </c>
      <c r="I5741" s="102">
        <v>2</v>
      </c>
    </row>
    <row r="5742" spans="1:9" ht="30.6">
      <c r="A5742" s="16" t="s">
        <v>1963</v>
      </c>
      <c r="B5742" s="16" t="s">
        <v>9667</v>
      </c>
      <c r="C5742" s="16">
        <v>141513</v>
      </c>
      <c r="D5742" s="19">
        <v>44261</v>
      </c>
      <c r="E5742" s="16" t="s">
        <v>9668</v>
      </c>
      <c r="F5742" s="16">
        <v>11111111</v>
      </c>
      <c r="G5742" s="16" t="s">
        <v>9669</v>
      </c>
      <c r="H5742" s="17">
        <v>48</v>
      </c>
      <c r="I5742" s="102">
        <v>2</v>
      </c>
    </row>
    <row r="5743" spans="1:9" ht="20.399999999999999">
      <c r="A5743" s="16" t="s">
        <v>1963</v>
      </c>
      <c r="B5743" s="16" t="s">
        <v>9667</v>
      </c>
      <c r="C5743" s="16">
        <v>13162</v>
      </c>
      <c r="D5743" s="19">
        <v>44262</v>
      </c>
      <c r="E5743" s="16" t="s">
        <v>9670</v>
      </c>
      <c r="F5743" s="16">
        <v>11111111</v>
      </c>
      <c r="G5743" s="16" t="s">
        <v>9671</v>
      </c>
      <c r="H5743" s="17">
        <v>56.89</v>
      </c>
      <c r="I5743" s="102">
        <v>2</v>
      </c>
    </row>
    <row r="5744" spans="1:9" ht="30.6">
      <c r="A5744" s="16" t="s">
        <v>1963</v>
      </c>
      <c r="B5744" s="16" t="s">
        <v>9667</v>
      </c>
      <c r="C5744" s="16">
        <v>22633124</v>
      </c>
      <c r="D5744" s="19">
        <v>44267</v>
      </c>
      <c r="E5744" s="16" t="s">
        <v>9672</v>
      </c>
      <c r="F5744" s="16" t="s">
        <v>9673</v>
      </c>
      <c r="G5744" s="16" t="s">
        <v>9674</v>
      </c>
      <c r="H5744" s="17">
        <v>146.97999999999999</v>
      </c>
      <c r="I5744" s="102">
        <v>2</v>
      </c>
    </row>
    <row r="5745" spans="1:9" ht="30.6">
      <c r="A5745" s="16" t="s">
        <v>1963</v>
      </c>
      <c r="B5745" s="16" t="s">
        <v>9667</v>
      </c>
      <c r="C5745" s="16">
        <v>436</v>
      </c>
      <c r="D5745" s="19">
        <v>44268</v>
      </c>
      <c r="E5745" s="16" t="s">
        <v>9675</v>
      </c>
      <c r="F5745" s="16" t="s">
        <v>9676</v>
      </c>
      <c r="G5745" s="16" t="s">
        <v>9677</v>
      </c>
      <c r="H5745" s="17">
        <v>309.52999999999997</v>
      </c>
      <c r="I5745" s="102">
        <v>2</v>
      </c>
    </row>
    <row r="5746" spans="1:9" ht="30.6">
      <c r="A5746" s="16" t="s">
        <v>1963</v>
      </c>
      <c r="B5746" s="16" t="s">
        <v>9667</v>
      </c>
      <c r="C5746" s="16">
        <v>2610097</v>
      </c>
      <c r="D5746" s="19">
        <v>44269</v>
      </c>
      <c r="E5746" s="16" t="s">
        <v>9678</v>
      </c>
      <c r="F5746" s="16">
        <v>11111111</v>
      </c>
      <c r="G5746" s="16" t="s">
        <v>9679</v>
      </c>
      <c r="H5746" s="17">
        <v>46.97</v>
      </c>
      <c r="I5746" s="102">
        <v>2</v>
      </c>
    </row>
    <row r="5747" spans="1:9" ht="20.399999999999999">
      <c r="A5747" s="16" t="s">
        <v>1963</v>
      </c>
      <c r="B5747" s="16" t="s">
        <v>9667</v>
      </c>
      <c r="C5747" s="16">
        <v>24199</v>
      </c>
      <c r="D5747" s="19">
        <v>44270</v>
      </c>
      <c r="E5747" s="16" t="s">
        <v>9680</v>
      </c>
      <c r="F5747" s="16">
        <v>11111111</v>
      </c>
      <c r="G5747" s="16" t="s">
        <v>9681</v>
      </c>
      <c r="H5747" s="17">
        <v>54.53</v>
      </c>
      <c r="I5747" s="102">
        <v>2</v>
      </c>
    </row>
    <row r="5748" spans="1:9" ht="20.399999999999999">
      <c r="A5748" s="16" t="s">
        <v>1963</v>
      </c>
      <c r="B5748" s="16" t="s">
        <v>9667</v>
      </c>
      <c r="C5748" s="16">
        <v>908856</v>
      </c>
      <c r="D5748" s="19">
        <v>44271</v>
      </c>
      <c r="E5748" s="16" t="s">
        <v>9682</v>
      </c>
      <c r="F5748" s="16" t="s">
        <v>9683</v>
      </c>
      <c r="G5748" s="16" t="s">
        <v>9684</v>
      </c>
      <c r="H5748" s="17">
        <v>102.77</v>
      </c>
      <c r="I5748" s="102">
        <v>2</v>
      </c>
    </row>
    <row r="5749" spans="1:9" ht="30.6">
      <c r="A5749" s="16" t="s">
        <v>1963</v>
      </c>
      <c r="B5749" s="16" t="s">
        <v>9667</v>
      </c>
      <c r="C5749" s="16">
        <v>388178</v>
      </c>
      <c r="D5749" s="19">
        <v>44271</v>
      </c>
      <c r="E5749" s="16" t="s">
        <v>9685</v>
      </c>
      <c r="F5749" s="16">
        <v>20250101</v>
      </c>
      <c r="G5749" s="16" t="s">
        <v>9686</v>
      </c>
      <c r="H5749" s="17">
        <v>122</v>
      </c>
      <c r="I5749" s="102">
        <v>2</v>
      </c>
    </row>
    <row r="5750" spans="1:9" ht="30.6">
      <c r="A5750" s="16" t="s">
        <v>1963</v>
      </c>
      <c r="B5750" s="16" t="s">
        <v>9687</v>
      </c>
      <c r="C5750" s="16" t="s">
        <v>9688</v>
      </c>
      <c r="D5750" s="19">
        <v>44288</v>
      </c>
      <c r="E5750" s="16" t="s">
        <v>9689</v>
      </c>
      <c r="F5750" s="16">
        <v>35772271</v>
      </c>
      <c r="G5750" s="16" t="s">
        <v>9569</v>
      </c>
      <c r="H5750" s="17">
        <v>926.97</v>
      </c>
      <c r="I5750" s="102">
        <v>2</v>
      </c>
    </row>
    <row r="5751" spans="1:9" ht="20.399999999999999">
      <c r="A5751" s="16" t="s">
        <v>1963</v>
      </c>
      <c r="B5751" s="16" t="s">
        <v>9687</v>
      </c>
      <c r="C5751" s="16">
        <v>11111111</v>
      </c>
      <c r="D5751" s="19">
        <v>44288</v>
      </c>
      <c r="E5751" s="16" t="s">
        <v>9572</v>
      </c>
      <c r="F5751" s="16">
        <v>11111111</v>
      </c>
      <c r="G5751" s="16" t="s">
        <v>9690</v>
      </c>
      <c r="H5751" s="17">
        <v>41.93</v>
      </c>
      <c r="I5751" s="102">
        <v>2</v>
      </c>
    </row>
    <row r="5752" spans="1:9" ht="20.399999999999999">
      <c r="A5752" s="16" t="s">
        <v>1963</v>
      </c>
      <c r="B5752" s="16" t="s">
        <v>9687</v>
      </c>
      <c r="C5752" s="16">
        <v>11111111</v>
      </c>
      <c r="D5752" s="19">
        <v>44289</v>
      </c>
      <c r="E5752" s="16" t="s">
        <v>9691</v>
      </c>
      <c r="F5752" s="16">
        <v>11111111</v>
      </c>
      <c r="G5752" s="16" t="s">
        <v>9692</v>
      </c>
      <c r="H5752" s="17">
        <v>154.55000000000001</v>
      </c>
      <c r="I5752" s="102">
        <v>2</v>
      </c>
    </row>
    <row r="5753" spans="1:9" ht="20.399999999999999">
      <c r="A5753" s="16" t="s">
        <v>1963</v>
      </c>
      <c r="B5753" s="16" t="s">
        <v>9687</v>
      </c>
      <c r="C5753" s="16">
        <v>11111111</v>
      </c>
      <c r="D5753" s="19">
        <v>44296</v>
      </c>
      <c r="E5753" s="16" t="s">
        <v>9577</v>
      </c>
      <c r="F5753" s="16">
        <v>11111111</v>
      </c>
      <c r="G5753" s="16" t="s">
        <v>9693</v>
      </c>
      <c r="H5753" s="17">
        <v>16.86</v>
      </c>
      <c r="I5753" s="102">
        <v>2</v>
      </c>
    </row>
    <row r="5754" spans="1:9" ht="30.6">
      <c r="A5754" s="16" t="s">
        <v>1963</v>
      </c>
      <c r="B5754" s="16" t="s">
        <v>9687</v>
      </c>
      <c r="C5754" s="16" t="s">
        <v>9694</v>
      </c>
      <c r="D5754" s="19">
        <v>44299</v>
      </c>
      <c r="E5754" s="16" t="s">
        <v>9695</v>
      </c>
      <c r="F5754" s="16">
        <v>35772271</v>
      </c>
      <c r="G5754" s="16" t="s">
        <v>9569</v>
      </c>
      <c r="H5754" s="17">
        <v>887</v>
      </c>
      <c r="I5754" s="102">
        <v>2</v>
      </c>
    </row>
    <row r="5755" spans="1:9" ht="20.399999999999999">
      <c r="A5755" s="16" t="s">
        <v>1963</v>
      </c>
      <c r="B5755" s="16" t="s">
        <v>9696</v>
      </c>
      <c r="C5755" s="16">
        <v>32010</v>
      </c>
      <c r="D5755" s="19">
        <v>44288</v>
      </c>
      <c r="E5755" s="16" t="s">
        <v>9697</v>
      </c>
      <c r="F5755" s="16">
        <v>11111111</v>
      </c>
      <c r="G5755" s="16" t="s">
        <v>9698</v>
      </c>
      <c r="H5755" s="17">
        <v>41.11</v>
      </c>
      <c r="I5755" s="102">
        <v>2</v>
      </c>
    </row>
    <row r="5756" spans="1:9" ht="20.399999999999999">
      <c r="A5756" s="16" t="s">
        <v>1963</v>
      </c>
      <c r="B5756" s="16" t="s">
        <v>9696</v>
      </c>
      <c r="C5756" s="16">
        <v>7029</v>
      </c>
      <c r="D5756" s="19">
        <v>44289</v>
      </c>
      <c r="E5756" s="16" t="s">
        <v>9699</v>
      </c>
      <c r="F5756" s="16">
        <v>11111111</v>
      </c>
      <c r="G5756" s="16" t="s">
        <v>9700</v>
      </c>
      <c r="H5756" s="17">
        <v>25.42</v>
      </c>
      <c r="I5756" s="102">
        <v>2</v>
      </c>
    </row>
    <row r="5757" spans="1:9" ht="20.399999999999999">
      <c r="A5757" s="16" t="s">
        <v>1963</v>
      </c>
      <c r="B5757" s="16" t="s">
        <v>9696</v>
      </c>
      <c r="C5757" s="16">
        <v>73209</v>
      </c>
      <c r="D5757" s="19">
        <v>44291</v>
      </c>
      <c r="E5757" s="16" t="s">
        <v>9701</v>
      </c>
      <c r="F5757" s="16">
        <v>11111111</v>
      </c>
      <c r="G5757" s="16" t="s">
        <v>9702</v>
      </c>
      <c r="H5757" s="17">
        <v>139.36000000000001</v>
      </c>
      <c r="I5757" s="102">
        <v>2</v>
      </c>
    </row>
    <row r="5758" spans="1:9" ht="20.399999999999999">
      <c r="A5758" s="16" t="s">
        <v>1963</v>
      </c>
      <c r="B5758" s="16" t="s">
        <v>9696</v>
      </c>
      <c r="C5758" s="16">
        <v>542021</v>
      </c>
      <c r="D5758" s="19">
        <v>44291</v>
      </c>
      <c r="E5758" s="16" t="s">
        <v>9703</v>
      </c>
      <c r="F5758" s="16">
        <v>11111111</v>
      </c>
      <c r="G5758" s="16" t="s">
        <v>9704</v>
      </c>
      <c r="H5758" s="17">
        <v>33.236393851267138</v>
      </c>
      <c r="I5758" s="102">
        <v>2</v>
      </c>
    </row>
    <row r="5759" spans="1:9" ht="20.399999999999999">
      <c r="A5759" s="16" t="s">
        <v>1963</v>
      </c>
      <c r="B5759" s="16" t="s">
        <v>9696</v>
      </c>
      <c r="C5759" s="16">
        <v>1142021</v>
      </c>
      <c r="D5759" s="19">
        <v>44297</v>
      </c>
      <c r="E5759" s="16" t="s">
        <v>9703</v>
      </c>
      <c r="F5759" s="16">
        <v>11111111</v>
      </c>
      <c r="G5759" s="16" t="s">
        <v>9704</v>
      </c>
      <c r="H5759" s="17">
        <v>33.236393851267138</v>
      </c>
      <c r="I5759" s="102">
        <v>2</v>
      </c>
    </row>
    <row r="5760" spans="1:9" ht="30.6">
      <c r="A5760" s="16" t="s">
        <v>1963</v>
      </c>
      <c r="B5760" s="16" t="s">
        <v>9696</v>
      </c>
      <c r="C5760" s="16">
        <v>7072</v>
      </c>
      <c r="D5760" s="19">
        <v>44296</v>
      </c>
      <c r="E5760" s="16" t="s">
        <v>9705</v>
      </c>
      <c r="F5760" s="16">
        <v>11111111</v>
      </c>
      <c r="G5760" s="16" t="s">
        <v>9700</v>
      </c>
      <c r="H5760" s="17">
        <v>49.59</v>
      </c>
      <c r="I5760" s="102">
        <v>2</v>
      </c>
    </row>
    <row r="5761" spans="1:9" ht="30.6">
      <c r="A5761" s="16" t="s">
        <v>1963</v>
      </c>
      <c r="B5761" s="16" t="s">
        <v>9696</v>
      </c>
      <c r="C5761" s="16">
        <v>73408</v>
      </c>
      <c r="D5761" s="19">
        <v>44301</v>
      </c>
      <c r="E5761" s="16" t="s">
        <v>9706</v>
      </c>
      <c r="F5761" s="16">
        <v>11111111</v>
      </c>
      <c r="G5761" s="16" t="s">
        <v>9702</v>
      </c>
      <c r="H5761" s="17">
        <v>162.74</v>
      </c>
      <c r="I5761" s="102">
        <v>2</v>
      </c>
    </row>
    <row r="5762" spans="1:9" ht="20.399999999999999">
      <c r="A5762" s="16" t="s">
        <v>1963</v>
      </c>
      <c r="B5762" s="16" t="s">
        <v>9696</v>
      </c>
      <c r="C5762" s="16">
        <v>28921</v>
      </c>
      <c r="D5762" s="19">
        <v>44306</v>
      </c>
      <c r="E5762" s="16" t="s">
        <v>9707</v>
      </c>
      <c r="F5762" s="16">
        <v>35772271</v>
      </c>
      <c r="G5762" s="16" t="s">
        <v>9708</v>
      </c>
      <c r="H5762" s="17">
        <v>926.97</v>
      </c>
      <c r="I5762" s="102">
        <v>2</v>
      </c>
    </row>
    <row r="5763" spans="1:9" ht="20.399999999999999">
      <c r="A5763" s="16" t="s">
        <v>1963</v>
      </c>
      <c r="B5763" s="16" t="s">
        <v>9696</v>
      </c>
      <c r="C5763" s="16">
        <v>34721</v>
      </c>
      <c r="D5763" s="19">
        <v>44306</v>
      </c>
      <c r="E5763" s="16" t="s">
        <v>9709</v>
      </c>
      <c r="F5763" s="16">
        <v>35772271</v>
      </c>
      <c r="G5763" s="16" t="s">
        <v>9708</v>
      </c>
      <c r="H5763" s="17">
        <v>771.36</v>
      </c>
      <c r="I5763" s="102">
        <v>2</v>
      </c>
    </row>
    <row r="5764" spans="1:9" ht="30.6">
      <c r="A5764" s="16" t="s">
        <v>1963</v>
      </c>
      <c r="B5764" s="16" t="s">
        <v>9710</v>
      </c>
      <c r="C5764" s="16" t="s">
        <v>9711</v>
      </c>
      <c r="D5764" s="19">
        <v>44306</v>
      </c>
      <c r="E5764" s="16" t="s">
        <v>9617</v>
      </c>
      <c r="F5764" s="16">
        <v>35772271</v>
      </c>
      <c r="G5764" s="16" t="s">
        <v>9598</v>
      </c>
      <c r="H5764" s="17">
        <v>926.97</v>
      </c>
      <c r="I5764" s="102">
        <v>2</v>
      </c>
    </row>
    <row r="5765" spans="1:9" ht="30.6">
      <c r="A5765" s="16" t="s">
        <v>1963</v>
      </c>
      <c r="B5765" s="16" t="s">
        <v>9710</v>
      </c>
      <c r="C5765" s="16">
        <v>69701</v>
      </c>
      <c r="D5765" s="19">
        <v>44289</v>
      </c>
      <c r="E5765" s="16" t="s">
        <v>9712</v>
      </c>
      <c r="F5765" s="16">
        <v>11111111</v>
      </c>
      <c r="G5765" s="16" t="s">
        <v>9713</v>
      </c>
      <c r="H5765" s="17">
        <v>170.46</v>
      </c>
      <c r="I5765" s="102">
        <v>2</v>
      </c>
    </row>
    <row r="5766" spans="1:9" ht="30.6">
      <c r="A5766" s="16" t="s">
        <v>1963</v>
      </c>
      <c r="B5766" s="16" t="s">
        <v>9710</v>
      </c>
      <c r="C5766" s="16">
        <v>70037</v>
      </c>
      <c r="D5766" s="19">
        <v>44302</v>
      </c>
      <c r="E5766" s="16" t="s">
        <v>9714</v>
      </c>
      <c r="F5766" s="16">
        <v>11111111</v>
      </c>
      <c r="G5766" s="16" t="s">
        <v>9713</v>
      </c>
      <c r="H5766" s="17">
        <v>172.21</v>
      </c>
      <c r="I5766" s="102">
        <v>2</v>
      </c>
    </row>
    <row r="5767" spans="1:9" ht="20.399999999999999">
      <c r="A5767" s="16" t="s">
        <v>1963</v>
      </c>
      <c r="B5767" s="16" t="s">
        <v>9710</v>
      </c>
      <c r="C5767" s="16">
        <v>542021</v>
      </c>
      <c r="D5767" s="19">
        <v>44291</v>
      </c>
      <c r="E5767" s="16" t="s">
        <v>9715</v>
      </c>
      <c r="F5767" s="16">
        <v>11111111</v>
      </c>
      <c r="G5767" s="16" t="s">
        <v>9621</v>
      </c>
      <c r="H5767" s="17">
        <v>29.873039581777444</v>
      </c>
      <c r="I5767" s="102">
        <v>2</v>
      </c>
    </row>
    <row r="5768" spans="1:9" ht="20.399999999999999">
      <c r="A5768" s="16" t="s">
        <v>1963</v>
      </c>
      <c r="B5768" s="16" t="s">
        <v>9710</v>
      </c>
      <c r="C5768" s="16">
        <v>1242021</v>
      </c>
      <c r="D5768" s="19">
        <v>44298</v>
      </c>
      <c r="E5768" s="16" t="s">
        <v>9715</v>
      </c>
      <c r="F5768" s="16">
        <v>11111111</v>
      </c>
      <c r="G5768" s="16" t="s">
        <v>9621</v>
      </c>
      <c r="H5768" s="17">
        <v>29.873039581777444</v>
      </c>
      <c r="I5768" s="102">
        <v>2</v>
      </c>
    </row>
    <row r="5769" spans="1:9" ht="20.399999999999999">
      <c r="A5769" s="16" t="s">
        <v>1963</v>
      </c>
      <c r="B5769" s="16" t="s">
        <v>9710</v>
      </c>
      <c r="C5769" s="16">
        <v>17273682</v>
      </c>
      <c r="D5769" s="19">
        <v>44292</v>
      </c>
      <c r="E5769" s="16" t="s">
        <v>9716</v>
      </c>
      <c r="F5769" s="16">
        <v>11111111</v>
      </c>
      <c r="G5769" s="16" t="s">
        <v>9698</v>
      </c>
      <c r="H5769" s="17">
        <v>41.11</v>
      </c>
      <c r="I5769" s="102">
        <v>2</v>
      </c>
    </row>
    <row r="5770" spans="1:9" ht="30.6">
      <c r="A5770" s="16" t="s">
        <v>1963</v>
      </c>
      <c r="B5770" s="16" t="s">
        <v>9710</v>
      </c>
      <c r="C5770" s="16" t="s">
        <v>9717</v>
      </c>
      <c r="D5770" s="19">
        <v>44301</v>
      </c>
      <c r="E5770" s="16" t="s">
        <v>9625</v>
      </c>
      <c r="F5770" s="16">
        <v>35772271</v>
      </c>
      <c r="G5770" s="16" t="s">
        <v>9598</v>
      </c>
      <c r="H5770" s="17">
        <v>592</v>
      </c>
      <c r="I5770" s="102">
        <v>2</v>
      </c>
    </row>
    <row r="5771" spans="1:9" ht="20.399999999999999">
      <c r="A5771" s="16" t="s">
        <v>1963</v>
      </c>
      <c r="B5771" s="16" t="s">
        <v>9718</v>
      </c>
      <c r="C5771" s="16">
        <v>11111111</v>
      </c>
      <c r="D5771" s="19">
        <v>44293</v>
      </c>
      <c r="E5771" s="16" t="s">
        <v>9719</v>
      </c>
      <c r="F5771" s="16">
        <v>11111111</v>
      </c>
      <c r="G5771" s="16" t="s">
        <v>9607</v>
      </c>
      <c r="H5771" s="17">
        <v>1000</v>
      </c>
      <c r="I5771" s="102">
        <v>2</v>
      </c>
    </row>
    <row r="5772" spans="1:9" ht="20.399999999999999">
      <c r="A5772" s="16" t="s">
        <v>1963</v>
      </c>
      <c r="B5772" s="16" t="s">
        <v>9718</v>
      </c>
      <c r="C5772" s="16">
        <v>11111111</v>
      </c>
      <c r="D5772" s="19">
        <v>44282</v>
      </c>
      <c r="E5772" s="16" t="s">
        <v>9720</v>
      </c>
      <c r="F5772" s="16">
        <v>11111111</v>
      </c>
      <c r="G5772" s="16" t="s">
        <v>9607</v>
      </c>
      <c r="H5772" s="17">
        <v>36</v>
      </c>
      <c r="I5772" s="102">
        <v>2</v>
      </c>
    </row>
    <row r="5773" spans="1:9" ht="20.399999999999999">
      <c r="A5773" s="16" t="s">
        <v>1963</v>
      </c>
      <c r="B5773" s="16" t="s">
        <v>9718</v>
      </c>
      <c r="C5773" s="16">
        <v>11111111</v>
      </c>
      <c r="D5773" s="19">
        <v>44293</v>
      </c>
      <c r="E5773" s="16" t="s">
        <v>9721</v>
      </c>
      <c r="F5773" s="16">
        <v>11111111</v>
      </c>
      <c r="G5773" s="16" t="s">
        <v>9607</v>
      </c>
      <c r="H5773" s="17">
        <v>12.6</v>
      </c>
      <c r="I5773" s="102">
        <v>2</v>
      </c>
    </row>
    <row r="5774" spans="1:9" ht="20.399999999999999">
      <c r="A5774" s="16" t="s">
        <v>1963</v>
      </c>
      <c r="B5774" s="16" t="s">
        <v>9718</v>
      </c>
      <c r="C5774" s="16">
        <v>11111111</v>
      </c>
      <c r="D5774" s="19">
        <v>44293</v>
      </c>
      <c r="E5774" s="16" t="s">
        <v>9722</v>
      </c>
      <c r="F5774" s="16">
        <v>11111111</v>
      </c>
      <c r="G5774" s="16" t="s">
        <v>9607</v>
      </c>
      <c r="H5774" s="17">
        <v>63</v>
      </c>
      <c r="I5774" s="102">
        <v>2</v>
      </c>
    </row>
    <row r="5775" spans="1:9" ht="20.399999999999999">
      <c r="A5775" s="16" t="s">
        <v>1963</v>
      </c>
      <c r="B5775" s="16" t="s">
        <v>9718</v>
      </c>
      <c r="C5775" s="16">
        <v>11111111</v>
      </c>
      <c r="D5775" s="19">
        <v>44293</v>
      </c>
      <c r="E5775" s="16" t="s">
        <v>9723</v>
      </c>
      <c r="F5775" s="16">
        <v>11111111</v>
      </c>
      <c r="G5775" s="16" t="s">
        <v>9607</v>
      </c>
      <c r="H5775" s="17">
        <v>67.2</v>
      </c>
      <c r="I5775" s="102">
        <v>2</v>
      </c>
    </row>
    <row r="5776" spans="1:9" ht="20.399999999999999">
      <c r="A5776" s="16" t="s">
        <v>1963</v>
      </c>
      <c r="B5776" s="16" t="s">
        <v>9724</v>
      </c>
      <c r="C5776" s="16">
        <v>44256</v>
      </c>
      <c r="D5776" s="19">
        <v>44198</v>
      </c>
      <c r="E5776" s="16" t="s">
        <v>9725</v>
      </c>
      <c r="F5776" s="16">
        <v>35772271</v>
      </c>
      <c r="G5776" s="16" t="s">
        <v>9726</v>
      </c>
      <c r="H5776" s="17">
        <v>94.99</v>
      </c>
      <c r="I5776" s="102">
        <v>2</v>
      </c>
    </row>
    <row r="5777" spans="1:9" ht="20.399999999999999">
      <c r="A5777" s="16" t="s">
        <v>1963</v>
      </c>
      <c r="B5777" s="16" t="s">
        <v>9724</v>
      </c>
      <c r="C5777" s="16">
        <v>15671</v>
      </c>
      <c r="D5777" s="19">
        <v>44198</v>
      </c>
      <c r="E5777" s="16" t="s">
        <v>9727</v>
      </c>
      <c r="F5777" s="16">
        <v>11111111</v>
      </c>
      <c r="G5777" s="16" t="s">
        <v>9728</v>
      </c>
      <c r="H5777" s="17">
        <v>38</v>
      </c>
      <c r="I5777" s="102">
        <v>2</v>
      </c>
    </row>
    <row r="5778" spans="1:9" ht="20.399999999999999">
      <c r="A5778" s="16" t="s">
        <v>1963</v>
      </c>
      <c r="B5778" s="16" t="s">
        <v>9724</v>
      </c>
      <c r="C5778" s="16" t="s">
        <v>9729</v>
      </c>
      <c r="D5778" s="19">
        <v>44203</v>
      </c>
      <c r="E5778" s="16" t="s">
        <v>9730</v>
      </c>
      <c r="F5778" s="16">
        <v>11111111</v>
      </c>
      <c r="G5778" s="16" t="s">
        <v>9556</v>
      </c>
      <c r="H5778" s="17">
        <v>280.23</v>
      </c>
      <c r="I5778" s="102">
        <v>2</v>
      </c>
    </row>
    <row r="5779" spans="1:9" ht="20.399999999999999">
      <c r="A5779" s="16" t="s">
        <v>1963</v>
      </c>
      <c r="B5779" s="16" t="s">
        <v>9724</v>
      </c>
      <c r="C5779" s="16">
        <v>141527</v>
      </c>
      <c r="D5779" s="19">
        <v>44204</v>
      </c>
      <c r="E5779" s="16" t="s">
        <v>9731</v>
      </c>
      <c r="F5779" s="16">
        <v>11111111</v>
      </c>
      <c r="G5779" s="16" t="s">
        <v>9728</v>
      </c>
      <c r="H5779" s="17">
        <v>38</v>
      </c>
      <c r="I5779" s="102">
        <v>2</v>
      </c>
    </row>
    <row r="5780" spans="1:9" ht="20.399999999999999">
      <c r="A5780" s="16" t="s">
        <v>1963</v>
      </c>
      <c r="B5780" s="16" t="s">
        <v>9724</v>
      </c>
      <c r="C5780" s="16" t="s">
        <v>9732</v>
      </c>
      <c r="D5780" s="19">
        <v>44206</v>
      </c>
      <c r="E5780" s="16" t="s">
        <v>9733</v>
      </c>
      <c r="F5780" s="16">
        <v>35772271</v>
      </c>
      <c r="G5780" s="16" t="s">
        <v>9726</v>
      </c>
      <c r="H5780" s="17">
        <v>140.61000000000001</v>
      </c>
      <c r="I5780" s="102">
        <v>2</v>
      </c>
    </row>
    <row r="5781" spans="1:9" ht="20.399999999999999">
      <c r="A5781" s="16" t="s">
        <v>1963</v>
      </c>
      <c r="B5781" s="16" t="s">
        <v>9734</v>
      </c>
      <c r="C5781" s="16">
        <v>141537</v>
      </c>
      <c r="D5781" s="19">
        <v>44232</v>
      </c>
      <c r="E5781" s="16" t="s">
        <v>9735</v>
      </c>
      <c r="F5781" s="16">
        <v>11111111</v>
      </c>
      <c r="G5781" s="16" t="s">
        <v>9728</v>
      </c>
      <c r="H5781" s="17">
        <v>48</v>
      </c>
      <c r="I5781" s="102">
        <v>2</v>
      </c>
    </row>
    <row r="5782" spans="1:9" ht="20.399999999999999">
      <c r="A5782" s="16" t="s">
        <v>1963</v>
      </c>
      <c r="B5782" s="16" t="s">
        <v>9734</v>
      </c>
      <c r="C5782" s="16" t="s">
        <v>9736</v>
      </c>
      <c r="D5782" s="19">
        <v>44232</v>
      </c>
      <c r="E5782" s="16" t="s">
        <v>9737</v>
      </c>
      <c r="F5782" s="16">
        <v>11111111</v>
      </c>
      <c r="G5782" s="16" t="s">
        <v>9738</v>
      </c>
      <c r="H5782" s="17">
        <v>13.7</v>
      </c>
      <c r="I5782" s="102">
        <v>2</v>
      </c>
    </row>
    <row r="5783" spans="1:9" ht="20.399999999999999">
      <c r="A5783" s="16" t="s">
        <v>1963</v>
      </c>
      <c r="B5783" s="16" t="s">
        <v>9734</v>
      </c>
      <c r="C5783" s="16">
        <v>14775025</v>
      </c>
      <c r="D5783" s="19">
        <v>44232</v>
      </c>
      <c r="E5783" s="16" t="s">
        <v>9739</v>
      </c>
      <c r="F5783" s="16">
        <v>11111111</v>
      </c>
      <c r="G5783" s="16" t="s">
        <v>9740</v>
      </c>
      <c r="H5783" s="17">
        <v>51.9</v>
      </c>
      <c r="I5783" s="102">
        <v>2</v>
      </c>
    </row>
    <row r="5784" spans="1:9" ht="30.6">
      <c r="A5784" s="16" t="s">
        <v>1963</v>
      </c>
      <c r="B5784" s="16" t="s">
        <v>9734</v>
      </c>
      <c r="C5784" s="16">
        <v>93646</v>
      </c>
      <c r="D5784" s="19">
        <v>44240</v>
      </c>
      <c r="E5784" s="16" t="s">
        <v>9741</v>
      </c>
      <c r="F5784" s="16">
        <v>11111111</v>
      </c>
      <c r="G5784" s="16" t="s">
        <v>9742</v>
      </c>
      <c r="H5784" s="17">
        <v>50.15</v>
      </c>
      <c r="I5784" s="102">
        <v>2</v>
      </c>
    </row>
    <row r="5785" spans="1:9" ht="20.399999999999999">
      <c r="A5785" s="16" t="s">
        <v>1963</v>
      </c>
      <c r="B5785" s="16" t="s">
        <v>9734</v>
      </c>
      <c r="C5785" s="16" t="s">
        <v>9743</v>
      </c>
      <c r="D5785" s="19">
        <v>44240</v>
      </c>
      <c r="E5785" s="16" t="s">
        <v>9744</v>
      </c>
      <c r="F5785" s="16">
        <v>11111111</v>
      </c>
      <c r="G5785" s="16" t="s">
        <v>9740</v>
      </c>
      <c r="H5785" s="17">
        <v>51.9</v>
      </c>
      <c r="I5785" s="102">
        <v>2</v>
      </c>
    </row>
    <row r="5786" spans="1:9" ht="20.399999999999999">
      <c r="A5786" s="16" t="s">
        <v>1963</v>
      </c>
      <c r="B5786" s="16" t="s">
        <v>9734</v>
      </c>
      <c r="C5786" s="16">
        <v>39853203</v>
      </c>
      <c r="D5786" s="19">
        <v>44241</v>
      </c>
      <c r="E5786" s="16" t="s">
        <v>9745</v>
      </c>
      <c r="F5786" s="16">
        <v>11111111</v>
      </c>
      <c r="G5786" s="16" t="s">
        <v>9740</v>
      </c>
      <c r="H5786" s="17">
        <v>60</v>
      </c>
      <c r="I5786" s="102">
        <v>2</v>
      </c>
    </row>
    <row r="5787" spans="1:9" ht="20.399999999999999">
      <c r="A5787" s="16" t="s">
        <v>1963</v>
      </c>
      <c r="B5787" s="16" t="s">
        <v>9734</v>
      </c>
      <c r="C5787" s="16" t="s">
        <v>9746</v>
      </c>
      <c r="D5787" s="19">
        <v>44250</v>
      </c>
      <c r="E5787" s="16" t="s">
        <v>9747</v>
      </c>
      <c r="F5787" s="16">
        <v>35772271</v>
      </c>
      <c r="G5787" s="16" t="s">
        <v>9726</v>
      </c>
      <c r="H5787" s="17">
        <v>330</v>
      </c>
      <c r="I5787" s="102">
        <v>2</v>
      </c>
    </row>
    <row r="5788" spans="1:9" ht="20.399999999999999">
      <c r="A5788" s="16" t="s">
        <v>1963</v>
      </c>
      <c r="B5788" s="16" t="s">
        <v>9734</v>
      </c>
      <c r="C5788" s="16" t="s">
        <v>9748</v>
      </c>
      <c r="D5788" s="19">
        <v>44250</v>
      </c>
      <c r="E5788" s="16" t="s">
        <v>9749</v>
      </c>
      <c r="F5788" s="16">
        <v>35772271</v>
      </c>
      <c r="G5788" s="16" t="s">
        <v>9726</v>
      </c>
      <c r="H5788" s="17">
        <v>981.97</v>
      </c>
      <c r="I5788" s="102">
        <v>2</v>
      </c>
    </row>
    <row r="5789" spans="1:9" ht="20.399999999999999">
      <c r="A5789" s="16" t="s">
        <v>1963</v>
      </c>
      <c r="B5789" s="16" t="s">
        <v>9750</v>
      </c>
      <c r="C5789" s="16" t="s">
        <v>9751</v>
      </c>
      <c r="D5789" s="19">
        <v>44262</v>
      </c>
      <c r="E5789" s="16" t="s">
        <v>9752</v>
      </c>
      <c r="F5789" s="16">
        <v>11111111</v>
      </c>
      <c r="G5789" s="16" t="s">
        <v>9753</v>
      </c>
      <c r="H5789" s="17">
        <v>144.82</v>
      </c>
      <c r="I5789" s="102">
        <v>2</v>
      </c>
    </row>
    <row r="5790" spans="1:9" ht="20.399999999999999">
      <c r="A5790" s="16" t="s">
        <v>1963</v>
      </c>
      <c r="B5790" s="16" t="s">
        <v>9750</v>
      </c>
      <c r="C5790" s="16">
        <v>141580</v>
      </c>
      <c r="D5790" s="19">
        <v>44263</v>
      </c>
      <c r="E5790" s="16" t="s">
        <v>9754</v>
      </c>
      <c r="F5790" s="16">
        <v>11111111</v>
      </c>
      <c r="G5790" s="16" t="s">
        <v>9728</v>
      </c>
      <c r="H5790" s="17">
        <v>38</v>
      </c>
      <c r="I5790" s="102">
        <v>2</v>
      </c>
    </row>
    <row r="5791" spans="1:9" ht="20.399999999999999">
      <c r="A5791" s="16" t="s">
        <v>1963</v>
      </c>
      <c r="B5791" s="16" t="s">
        <v>9750</v>
      </c>
      <c r="C5791" s="16" t="s">
        <v>9755</v>
      </c>
      <c r="D5791" s="19">
        <v>44267</v>
      </c>
      <c r="E5791" s="16" t="s">
        <v>9756</v>
      </c>
      <c r="F5791" s="16">
        <v>35772271</v>
      </c>
      <c r="G5791" s="16" t="s">
        <v>9757</v>
      </c>
      <c r="H5791" s="17">
        <v>772.95</v>
      </c>
      <c r="I5791" s="102">
        <v>2</v>
      </c>
    </row>
    <row r="5792" spans="1:9" ht="20.399999999999999">
      <c r="A5792" s="16" t="s">
        <v>1963</v>
      </c>
      <c r="B5792" s="16" t="s">
        <v>9758</v>
      </c>
      <c r="C5792" s="16" t="s">
        <v>9759</v>
      </c>
      <c r="D5792" s="19">
        <v>44292</v>
      </c>
      <c r="E5792" s="16" t="s">
        <v>9760</v>
      </c>
      <c r="F5792" s="16">
        <v>11111111</v>
      </c>
      <c r="G5792" s="16" t="s">
        <v>9761</v>
      </c>
      <c r="H5792" s="17">
        <v>140.85</v>
      </c>
      <c r="I5792" s="102">
        <v>2</v>
      </c>
    </row>
    <row r="5793" spans="1:9" ht="20.399999999999999">
      <c r="A5793" s="16" t="s">
        <v>1963</v>
      </c>
      <c r="B5793" s="16" t="s">
        <v>9758</v>
      </c>
      <c r="C5793" s="16" t="s">
        <v>9762</v>
      </c>
      <c r="D5793" s="19">
        <v>44294</v>
      </c>
      <c r="E5793" s="16" t="s">
        <v>9763</v>
      </c>
      <c r="F5793" s="16">
        <v>11111111</v>
      </c>
      <c r="G5793" s="16" t="s">
        <v>9764</v>
      </c>
      <c r="H5793" s="17">
        <v>60.51</v>
      </c>
      <c r="I5793" s="102">
        <v>2</v>
      </c>
    </row>
    <row r="5794" spans="1:9" ht="30.6">
      <c r="A5794" s="16" t="s">
        <v>1963</v>
      </c>
      <c r="B5794" s="16" t="s">
        <v>9758</v>
      </c>
      <c r="C5794" s="16" t="s">
        <v>9765</v>
      </c>
      <c r="D5794" s="19">
        <v>44294</v>
      </c>
      <c r="E5794" s="16" t="s">
        <v>9766</v>
      </c>
      <c r="F5794" s="16">
        <v>11111111</v>
      </c>
      <c r="G5794" s="16" t="s">
        <v>9764</v>
      </c>
      <c r="H5794" s="17">
        <v>60.51</v>
      </c>
      <c r="I5794" s="102">
        <v>2</v>
      </c>
    </row>
    <row r="5795" spans="1:9" ht="20.399999999999999">
      <c r="A5795" s="16" t="s">
        <v>1963</v>
      </c>
      <c r="B5795" s="16" t="s">
        <v>9758</v>
      </c>
      <c r="C5795" s="16" t="s">
        <v>3656</v>
      </c>
      <c r="D5795" s="19">
        <v>44296</v>
      </c>
      <c r="E5795" s="16" t="s">
        <v>9767</v>
      </c>
      <c r="F5795" s="16">
        <v>11111111</v>
      </c>
      <c r="G5795" s="16" t="s">
        <v>9768</v>
      </c>
      <c r="H5795" s="17">
        <v>65.12</v>
      </c>
      <c r="I5795" s="102">
        <v>2</v>
      </c>
    </row>
    <row r="5796" spans="1:9" ht="30.6">
      <c r="A5796" s="16" t="s">
        <v>1963</v>
      </c>
      <c r="B5796" s="16" t="s">
        <v>9758</v>
      </c>
      <c r="C5796" s="16" t="s">
        <v>9769</v>
      </c>
      <c r="D5796" s="19">
        <v>44298</v>
      </c>
      <c r="E5796" s="16" t="s">
        <v>9770</v>
      </c>
      <c r="F5796" s="16">
        <v>11111111</v>
      </c>
      <c r="G5796" s="16" t="s">
        <v>9764</v>
      </c>
      <c r="H5796" s="17">
        <v>30.32</v>
      </c>
      <c r="I5796" s="102">
        <v>2</v>
      </c>
    </row>
    <row r="5797" spans="1:9" ht="30.6">
      <c r="A5797" s="16" t="s">
        <v>1963</v>
      </c>
      <c r="B5797" s="16" t="s">
        <v>9758</v>
      </c>
      <c r="C5797" s="16" t="s">
        <v>9771</v>
      </c>
      <c r="D5797" s="19">
        <v>44299</v>
      </c>
      <c r="E5797" s="16" t="s">
        <v>9772</v>
      </c>
      <c r="F5797" s="16">
        <v>11111111</v>
      </c>
      <c r="G5797" s="16" t="s">
        <v>9764</v>
      </c>
      <c r="H5797" s="17">
        <v>30.54</v>
      </c>
      <c r="I5797" s="102">
        <v>2</v>
      </c>
    </row>
    <row r="5798" spans="1:9" ht="20.399999999999999">
      <c r="A5798" s="16" t="s">
        <v>1963</v>
      </c>
      <c r="B5798" s="16" t="s">
        <v>9758</v>
      </c>
      <c r="C5798" s="16" t="s">
        <v>9773</v>
      </c>
      <c r="D5798" s="19">
        <v>44301</v>
      </c>
      <c r="E5798" s="16" t="s">
        <v>9774</v>
      </c>
      <c r="F5798" s="16">
        <v>11111111</v>
      </c>
      <c r="G5798" s="16" t="s">
        <v>9775</v>
      </c>
      <c r="H5798" s="17">
        <v>49.64</v>
      </c>
      <c r="I5798" s="102">
        <v>2</v>
      </c>
    </row>
    <row r="5799" spans="1:9" ht="30.6">
      <c r="A5799" s="16" t="s">
        <v>1963</v>
      </c>
      <c r="B5799" s="16" t="s">
        <v>9758</v>
      </c>
      <c r="C5799" s="16" t="s">
        <v>9776</v>
      </c>
      <c r="D5799" s="19">
        <v>44301</v>
      </c>
      <c r="E5799" s="16" t="s">
        <v>9777</v>
      </c>
      <c r="F5799" s="16">
        <v>11111111</v>
      </c>
      <c r="G5799" s="16" t="s">
        <v>9764</v>
      </c>
      <c r="H5799" s="17">
        <v>15.3</v>
      </c>
      <c r="I5799" s="102">
        <v>2</v>
      </c>
    </row>
    <row r="5800" spans="1:9" ht="30.6">
      <c r="A5800" s="16" t="s">
        <v>1963</v>
      </c>
      <c r="B5800" s="16" t="s">
        <v>9758</v>
      </c>
      <c r="C5800" s="16" t="s">
        <v>9778</v>
      </c>
      <c r="D5800" s="19">
        <v>44302</v>
      </c>
      <c r="E5800" s="16" t="s">
        <v>9779</v>
      </c>
      <c r="F5800" s="16">
        <v>11111111</v>
      </c>
      <c r="G5800" s="16" t="s">
        <v>9764</v>
      </c>
      <c r="H5800" s="17">
        <v>15.29</v>
      </c>
      <c r="I5800" s="102">
        <v>2</v>
      </c>
    </row>
    <row r="5801" spans="1:9" ht="20.399999999999999">
      <c r="A5801" s="16" t="s">
        <v>1963</v>
      </c>
      <c r="B5801" s="16" t="s">
        <v>9758</v>
      </c>
      <c r="C5801" s="16" t="s">
        <v>3656</v>
      </c>
      <c r="D5801" s="19">
        <v>44303</v>
      </c>
      <c r="E5801" s="16" t="s">
        <v>9780</v>
      </c>
      <c r="F5801" s="16">
        <v>11111111</v>
      </c>
      <c r="G5801" s="16" t="s">
        <v>9781</v>
      </c>
      <c r="H5801" s="17">
        <v>32</v>
      </c>
      <c r="I5801" s="102">
        <v>2</v>
      </c>
    </row>
    <row r="5802" spans="1:9" ht="20.399999999999999">
      <c r="A5802" s="16" t="s">
        <v>1963</v>
      </c>
      <c r="B5802" s="16" t="s">
        <v>9758</v>
      </c>
      <c r="C5802" s="16" t="s">
        <v>9782</v>
      </c>
      <c r="D5802" s="19">
        <v>44303</v>
      </c>
      <c r="E5802" s="16" t="s">
        <v>9783</v>
      </c>
      <c r="F5802" s="16">
        <v>11111111</v>
      </c>
      <c r="G5802" s="16" t="s">
        <v>9764</v>
      </c>
      <c r="H5802" s="17">
        <v>11.33</v>
      </c>
      <c r="I5802" s="102">
        <v>2</v>
      </c>
    </row>
    <row r="5803" spans="1:9" ht="20.399999999999999">
      <c r="A5803" s="16" t="s">
        <v>1963</v>
      </c>
      <c r="B5803" s="16" t="s">
        <v>9758</v>
      </c>
      <c r="C5803" s="16" t="s">
        <v>3656</v>
      </c>
      <c r="D5803" s="19">
        <v>44295</v>
      </c>
      <c r="E5803" s="16" t="s">
        <v>9784</v>
      </c>
      <c r="F5803" s="16">
        <v>11111111</v>
      </c>
      <c r="G5803" s="16" t="s">
        <v>9785</v>
      </c>
      <c r="H5803" s="17">
        <v>1.39</v>
      </c>
      <c r="I5803" s="102">
        <v>2</v>
      </c>
    </row>
    <row r="5804" spans="1:9" ht="20.399999999999999">
      <c r="A5804" s="16" t="s">
        <v>1963</v>
      </c>
      <c r="B5804" s="16" t="s">
        <v>9758</v>
      </c>
      <c r="C5804" s="16" t="s">
        <v>3656</v>
      </c>
      <c r="D5804" s="19">
        <v>44296</v>
      </c>
      <c r="E5804" s="16" t="s">
        <v>9786</v>
      </c>
      <c r="F5804" s="16">
        <v>11111111</v>
      </c>
      <c r="G5804" s="16" t="s">
        <v>9785</v>
      </c>
      <c r="H5804" s="17">
        <v>1.3</v>
      </c>
      <c r="I5804" s="102">
        <v>2</v>
      </c>
    </row>
    <row r="5805" spans="1:9" ht="20.399999999999999">
      <c r="A5805" s="16" t="s">
        <v>1963</v>
      </c>
      <c r="B5805" s="16" t="s">
        <v>9758</v>
      </c>
      <c r="C5805" s="16" t="s">
        <v>3656</v>
      </c>
      <c r="D5805" s="19">
        <v>44296</v>
      </c>
      <c r="E5805" s="16" t="s">
        <v>9784</v>
      </c>
      <c r="F5805" s="16">
        <v>11111111</v>
      </c>
      <c r="G5805" s="16" t="s">
        <v>9785</v>
      </c>
      <c r="H5805" s="17">
        <v>1.93</v>
      </c>
      <c r="I5805" s="102">
        <v>2</v>
      </c>
    </row>
    <row r="5806" spans="1:9" ht="20.399999999999999">
      <c r="A5806" s="16" t="s">
        <v>1963</v>
      </c>
      <c r="B5806" s="16" t="s">
        <v>9758</v>
      </c>
      <c r="C5806" s="16" t="s">
        <v>3656</v>
      </c>
      <c r="D5806" s="19">
        <v>44296</v>
      </c>
      <c r="E5806" s="16" t="s">
        <v>9786</v>
      </c>
      <c r="F5806" s="16">
        <v>11111111</v>
      </c>
      <c r="G5806" s="16" t="s">
        <v>9785</v>
      </c>
      <c r="H5806" s="17">
        <v>1.92</v>
      </c>
      <c r="I5806" s="102">
        <v>2</v>
      </c>
    </row>
    <row r="5807" spans="1:9" ht="20.399999999999999">
      <c r="A5807" s="16" t="s">
        <v>1963</v>
      </c>
      <c r="B5807" s="16" t="s">
        <v>9758</v>
      </c>
      <c r="C5807" s="16" t="s">
        <v>3656</v>
      </c>
      <c r="D5807" s="19">
        <v>44298</v>
      </c>
      <c r="E5807" s="16" t="s">
        <v>9786</v>
      </c>
      <c r="F5807" s="16">
        <v>11111111</v>
      </c>
      <c r="G5807" s="16" t="s">
        <v>9785</v>
      </c>
      <c r="H5807" s="17">
        <v>1.29</v>
      </c>
      <c r="I5807" s="102">
        <v>2</v>
      </c>
    </row>
    <row r="5808" spans="1:9" ht="20.399999999999999">
      <c r="A5808" s="16" t="s">
        <v>1963</v>
      </c>
      <c r="B5808" s="16" t="s">
        <v>9758</v>
      </c>
      <c r="C5808" s="16" t="s">
        <v>3656</v>
      </c>
      <c r="D5808" s="19">
        <v>44298</v>
      </c>
      <c r="E5808" s="16" t="s">
        <v>9784</v>
      </c>
      <c r="F5808" s="16">
        <v>11111111</v>
      </c>
      <c r="G5808" s="16" t="s">
        <v>9785</v>
      </c>
      <c r="H5808" s="17">
        <v>1.62</v>
      </c>
      <c r="I5808" s="102">
        <v>2</v>
      </c>
    </row>
    <row r="5809" spans="1:9" ht="20.399999999999999">
      <c r="A5809" s="16" t="s">
        <v>1963</v>
      </c>
      <c r="B5809" s="16" t="s">
        <v>9758</v>
      </c>
      <c r="C5809" s="16" t="s">
        <v>3656</v>
      </c>
      <c r="D5809" s="19">
        <v>44299</v>
      </c>
      <c r="E5809" s="16" t="s">
        <v>9786</v>
      </c>
      <c r="F5809" s="16">
        <v>11111111</v>
      </c>
      <c r="G5809" s="16" t="s">
        <v>9785</v>
      </c>
      <c r="H5809" s="17">
        <v>1.69</v>
      </c>
      <c r="I5809" s="102">
        <v>2</v>
      </c>
    </row>
    <row r="5810" spans="1:9" ht="20.399999999999999">
      <c r="A5810" s="16" t="s">
        <v>1963</v>
      </c>
      <c r="B5810" s="16" t="s">
        <v>9758</v>
      </c>
      <c r="C5810" s="16" t="s">
        <v>3656</v>
      </c>
      <c r="D5810" s="19">
        <v>44299</v>
      </c>
      <c r="E5810" s="16" t="s">
        <v>9784</v>
      </c>
      <c r="F5810" s="16">
        <v>11111111</v>
      </c>
      <c r="G5810" s="16" t="s">
        <v>9785</v>
      </c>
      <c r="H5810" s="17">
        <v>2.2599999999999998</v>
      </c>
      <c r="I5810" s="102">
        <v>2</v>
      </c>
    </row>
    <row r="5811" spans="1:9" ht="20.399999999999999">
      <c r="A5811" s="16" t="s">
        <v>1963</v>
      </c>
      <c r="B5811" s="16" t="s">
        <v>9758</v>
      </c>
      <c r="C5811" s="16" t="s">
        <v>3656</v>
      </c>
      <c r="D5811" s="19">
        <v>44301</v>
      </c>
      <c r="E5811" s="16" t="s">
        <v>9787</v>
      </c>
      <c r="F5811" s="16">
        <v>11111111</v>
      </c>
      <c r="G5811" s="16" t="s">
        <v>9785</v>
      </c>
      <c r="H5811" s="17">
        <v>1.32</v>
      </c>
      <c r="I5811" s="102">
        <v>2</v>
      </c>
    </row>
    <row r="5812" spans="1:9" ht="20.399999999999999">
      <c r="A5812" s="16" t="s">
        <v>1963</v>
      </c>
      <c r="B5812" s="16" t="s">
        <v>9758</v>
      </c>
      <c r="C5812" s="16" t="s">
        <v>3656</v>
      </c>
      <c r="D5812" s="19">
        <v>44301</v>
      </c>
      <c r="E5812" s="16" t="s">
        <v>9788</v>
      </c>
      <c r="F5812" s="16">
        <v>11111111</v>
      </c>
      <c r="G5812" s="16" t="s">
        <v>9785</v>
      </c>
      <c r="H5812" s="17">
        <v>1.53</v>
      </c>
      <c r="I5812" s="102">
        <v>2</v>
      </c>
    </row>
    <row r="5813" spans="1:9" ht="20.399999999999999">
      <c r="A5813" s="16" t="s">
        <v>1963</v>
      </c>
      <c r="B5813" s="16" t="s">
        <v>9789</v>
      </c>
      <c r="C5813" s="16" t="s">
        <v>4967</v>
      </c>
      <c r="D5813" s="19">
        <v>44324</v>
      </c>
      <c r="E5813" s="16" t="s">
        <v>9790</v>
      </c>
      <c r="F5813" s="16">
        <v>72042265</v>
      </c>
      <c r="G5813" s="16" t="s">
        <v>4679</v>
      </c>
      <c r="H5813" s="17">
        <v>36</v>
      </c>
      <c r="I5813" s="102">
        <v>2</v>
      </c>
    </row>
    <row r="5814" spans="1:9" ht="20.399999999999999">
      <c r="A5814" s="16" t="s">
        <v>1963</v>
      </c>
      <c r="B5814" s="16" t="s">
        <v>9789</v>
      </c>
      <c r="C5814" s="16" t="s">
        <v>9791</v>
      </c>
      <c r="D5814" s="19">
        <v>44326</v>
      </c>
      <c r="E5814" s="16" t="s">
        <v>9792</v>
      </c>
      <c r="F5814" s="16">
        <v>16061217</v>
      </c>
      <c r="G5814" s="16" t="s">
        <v>9793</v>
      </c>
      <c r="H5814" s="17">
        <v>56.66</v>
      </c>
      <c r="I5814" s="102">
        <v>2</v>
      </c>
    </row>
    <row r="5815" spans="1:9" ht="20.399999999999999">
      <c r="A5815" s="16" t="s">
        <v>1963</v>
      </c>
      <c r="B5815" s="16" t="s">
        <v>9789</v>
      </c>
      <c r="C5815" s="16" t="s">
        <v>4967</v>
      </c>
      <c r="D5815" s="19">
        <v>44326</v>
      </c>
      <c r="E5815" s="16" t="s">
        <v>9794</v>
      </c>
      <c r="F5815" s="16">
        <v>72042265</v>
      </c>
      <c r="G5815" s="16" t="s">
        <v>4679</v>
      </c>
      <c r="H5815" s="17">
        <v>9.7799999999999994</v>
      </c>
      <c r="I5815" s="102">
        <v>2</v>
      </c>
    </row>
    <row r="5816" spans="1:9" ht="20.399999999999999">
      <c r="A5816" s="16" t="s">
        <v>1963</v>
      </c>
      <c r="B5816" s="16" t="s">
        <v>9795</v>
      </c>
      <c r="C5816" s="16">
        <v>44821</v>
      </c>
      <c r="D5816" s="19">
        <v>44335</v>
      </c>
      <c r="E5816" s="16" t="s">
        <v>9796</v>
      </c>
      <c r="F5816" s="16">
        <v>35772271</v>
      </c>
      <c r="G5816" s="16" t="s">
        <v>4721</v>
      </c>
      <c r="H5816" s="17">
        <v>141.97999999999999</v>
      </c>
      <c r="I5816" s="102">
        <v>2</v>
      </c>
    </row>
    <row r="5817" spans="1:9" ht="20.399999999999999">
      <c r="A5817" s="16" t="s">
        <v>1963</v>
      </c>
      <c r="B5817" s="16" t="s">
        <v>9795</v>
      </c>
      <c r="C5817" s="16">
        <v>1150</v>
      </c>
      <c r="D5817" s="19">
        <v>44335</v>
      </c>
      <c r="E5817" s="16" t="s">
        <v>9797</v>
      </c>
      <c r="F5817" s="16">
        <v>11111111</v>
      </c>
      <c r="G5817" s="16" t="s">
        <v>9798</v>
      </c>
      <c r="H5817" s="17">
        <v>413.11</v>
      </c>
      <c r="I5817" s="102">
        <v>2</v>
      </c>
    </row>
    <row r="5818" spans="1:9" ht="20.399999999999999">
      <c r="A5818" s="16" t="s">
        <v>1963</v>
      </c>
      <c r="B5818" s="16" t="s">
        <v>9795</v>
      </c>
      <c r="C5818" s="16">
        <v>47321</v>
      </c>
      <c r="D5818" s="19">
        <v>44337</v>
      </c>
      <c r="E5818" s="16" t="s">
        <v>9799</v>
      </c>
      <c r="F5818" s="16">
        <v>35772271</v>
      </c>
      <c r="G5818" s="16" t="s">
        <v>4721</v>
      </c>
      <c r="H5818" s="17">
        <v>111.98</v>
      </c>
      <c r="I5818" s="102">
        <v>2</v>
      </c>
    </row>
    <row r="5819" spans="1:9" ht="20.399999999999999">
      <c r="A5819" s="16" t="s">
        <v>1963</v>
      </c>
      <c r="B5819" s="16" t="s">
        <v>9800</v>
      </c>
      <c r="C5819" s="16" t="s">
        <v>9801</v>
      </c>
      <c r="D5819" s="19">
        <v>44306</v>
      </c>
      <c r="E5819" s="16" t="s">
        <v>9802</v>
      </c>
      <c r="F5819" s="16">
        <v>35772271</v>
      </c>
      <c r="G5819" s="16" t="s">
        <v>9598</v>
      </c>
      <c r="H5819" s="17">
        <v>293.24</v>
      </c>
      <c r="I5819" s="102">
        <v>2</v>
      </c>
    </row>
    <row r="5820" spans="1:9" ht="20.399999999999999">
      <c r="A5820" s="16" t="s">
        <v>1963</v>
      </c>
      <c r="B5820" s="16" t="s">
        <v>9800</v>
      </c>
      <c r="C5820" s="16" t="s">
        <v>9801</v>
      </c>
      <c r="D5820" s="19">
        <v>44306</v>
      </c>
      <c r="E5820" s="16" t="s">
        <v>9803</v>
      </c>
      <c r="F5820" s="16">
        <v>35772271</v>
      </c>
      <c r="G5820" s="16" t="s">
        <v>9598</v>
      </c>
      <c r="H5820" s="17">
        <v>293.24</v>
      </c>
      <c r="I5820" s="102">
        <v>2</v>
      </c>
    </row>
    <row r="5821" spans="1:9" ht="20.399999999999999">
      <c r="A5821" s="16" t="s">
        <v>1963</v>
      </c>
      <c r="B5821" s="16" t="s">
        <v>9800</v>
      </c>
      <c r="C5821" s="16" t="s">
        <v>9804</v>
      </c>
      <c r="D5821" s="19">
        <v>44306</v>
      </c>
      <c r="E5821" s="16" t="s">
        <v>9805</v>
      </c>
      <c r="F5821" s="16">
        <v>35772271</v>
      </c>
      <c r="G5821" s="16" t="s">
        <v>9598</v>
      </c>
      <c r="H5821" s="17">
        <v>433.89</v>
      </c>
      <c r="I5821" s="102">
        <v>2</v>
      </c>
    </row>
    <row r="5822" spans="1:9" ht="20.399999999999999">
      <c r="A5822" s="16" t="s">
        <v>1963</v>
      </c>
      <c r="B5822" s="16" t="s">
        <v>9800</v>
      </c>
      <c r="C5822" s="16" t="s">
        <v>9804</v>
      </c>
      <c r="D5822" s="19">
        <v>44306</v>
      </c>
      <c r="E5822" s="16" t="s">
        <v>9806</v>
      </c>
      <c r="F5822" s="16">
        <v>35772271</v>
      </c>
      <c r="G5822" s="16" t="s">
        <v>9598</v>
      </c>
      <c r="H5822" s="17">
        <v>433.89</v>
      </c>
      <c r="I5822" s="102">
        <v>2</v>
      </c>
    </row>
    <row r="5823" spans="1:9" ht="20.399999999999999">
      <c r="A5823" s="16" t="s">
        <v>1963</v>
      </c>
      <c r="B5823" s="16" t="s">
        <v>9807</v>
      </c>
      <c r="C5823" s="16" t="s">
        <v>9808</v>
      </c>
      <c r="D5823" s="19">
        <v>44306</v>
      </c>
      <c r="E5823" s="16" t="s">
        <v>9809</v>
      </c>
      <c r="F5823" s="16">
        <v>35772271</v>
      </c>
      <c r="G5823" s="16" t="s">
        <v>9598</v>
      </c>
      <c r="H5823" s="17">
        <v>1366.32</v>
      </c>
      <c r="I5823" s="102">
        <v>2</v>
      </c>
    </row>
    <row r="5824" spans="1:9" ht="20.399999999999999">
      <c r="A5824" s="16" t="s">
        <v>1963</v>
      </c>
      <c r="B5824" s="16" t="s">
        <v>9807</v>
      </c>
      <c r="C5824" s="16" t="s">
        <v>9808</v>
      </c>
      <c r="D5824" s="19">
        <v>44306</v>
      </c>
      <c r="E5824" s="16" t="s">
        <v>9810</v>
      </c>
      <c r="F5824" s="16">
        <v>35772271</v>
      </c>
      <c r="G5824" s="16" t="s">
        <v>9598</v>
      </c>
      <c r="H5824" s="17">
        <v>1366.32</v>
      </c>
      <c r="I5824" s="102">
        <v>2</v>
      </c>
    </row>
    <row r="5825" spans="1:9" ht="30.6">
      <c r="A5825" s="16" t="s">
        <v>1963</v>
      </c>
      <c r="B5825" s="16" t="s">
        <v>9807</v>
      </c>
      <c r="C5825" s="16" t="s">
        <v>9808</v>
      </c>
      <c r="D5825" s="19">
        <v>44306</v>
      </c>
      <c r="E5825" s="16" t="s">
        <v>9811</v>
      </c>
      <c r="F5825" s="16">
        <v>35772271</v>
      </c>
      <c r="G5825" s="16" t="s">
        <v>9598</v>
      </c>
      <c r="H5825" s="17">
        <v>115</v>
      </c>
      <c r="I5825" s="102">
        <v>2</v>
      </c>
    </row>
    <row r="5826" spans="1:9" ht="30.6">
      <c r="A5826" s="16" t="s">
        <v>1963</v>
      </c>
      <c r="B5826" s="16" t="s">
        <v>9807</v>
      </c>
      <c r="C5826" s="16" t="s">
        <v>9812</v>
      </c>
      <c r="D5826" s="19">
        <v>44306</v>
      </c>
      <c r="E5826" s="16" t="s">
        <v>9813</v>
      </c>
      <c r="F5826" s="16">
        <v>35772271</v>
      </c>
      <c r="G5826" s="16" t="s">
        <v>9598</v>
      </c>
      <c r="H5826" s="17">
        <v>398.14</v>
      </c>
      <c r="I5826" s="102">
        <v>2</v>
      </c>
    </row>
    <row r="5827" spans="1:9" ht="30.6">
      <c r="A5827" s="16" t="s">
        <v>1963</v>
      </c>
      <c r="B5827" s="16" t="s">
        <v>9807</v>
      </c>
      <c r="C5827" s="16" t="s">
        <v>9812</v>
      </c>
      <c r="D5827" s="19">
        <v>44306</v>
      </c>
      <c r="E5827" s="16" t="s">
        <v>9814</v>
      </c>
      <c r="F5827" s="16">
        <v>35772271</v>
      </c>
      <c r="G5827" s="16" t="s">
        <v>9598</v>
      </c>
      <c r="H5827" s="17">
        <v>398.14</v>
      </c>
      <c r="I5827" s="102">
        <v>2</v>
      </c>
    </row>
    <row r="5828" spans="1:9" ht="20.399999999999999">
      <c r="A5828" s="16" t="s">
        <v>1963</v>
      </c>
      <c r="B5828" s="16" t="s">
        <v>9807</v>
      </c>
      <c r="C5828" s="16" t="s">
        <v>9815</v>
      </c>
      <c r="D5828" s="19">
        <v>44306</v>
      </c>
      <c r="E5828" s="16" t="s">
        <v>9816</v>
      </c>
      <c r="F5828" s="16">
        <v>35772271</v>
      </c>
      <c r="G5828" s="16" t="s">
        <v>9598</v>
      </c>
      <c r="H5828" s="17">
        <v>859.4</v>
      </c>
      <c r="I5828" s="102">
        <v>2</v>
      </c>
    </row>
    <row r="5829" spans="1:9" ht="20.399999999999999">
      <c r="A5829" s="16" t="s">
        <v>1963</v>
      </c>
      <c r="B5829" s="16" t="s">
        <v>9807</v>
      </c>
      <c r="C5829" s="16" t="s">
        <v>9815</v>
      </c>
      <c r="D5829" s="19">
        <v>44306</v>
      </c>
      <c r="E5829" s="16" t="s">
        <v>9817</v>
      </c>
      <c r="F5829" s="16">
        <v>35772271</v>
      </c>
      <c r="G5829" s="16" t="s">
        <v>9598</v>
      </c>
      <c r="H5829" s="17">
        <v>859.4</v>
      </c>
      <c r="I5829" s="102">
        <v>2</v>
      </c>
    </row>
    <row r="5830" spans="1:9" ht="20.399999999999999">
      <c r="A5830" s="16" t="s">
        <v>1963</v>
      </c>
      <c r="B5830" s="16" t="s">
        <v>9818</v>
      </c>
      <c r="C5830" s="16">
        <v>252021</v>
      </c>
      <c r="D5830" s="19">
        <v>44318</v>
      </c>
      <c r="E5830" s="16" t="s">
        <v>9819</v>
      </c>
      <c r="F5830" s="16">
        <v>11111111</v>
      </c>
      <c r="G5830" s="16" t="s">
        <v>9820</v>
      </c>
      <c r="H5830" s="17">
        <v>33.11</v>
      </c>
      <c r="I5830" s="102">
        <v>2</v>
      </c>
    </row>
    <row r="5831" spans="1:9" ht="20.399999999999999">
      <c r="A5831" s="16" t="s">
        <v>1963</v>
      </c>
      <c r="B5831" s="16" t="s">
        <v>9818</v>
      </c>
      <c r="C5831" s="16">
        <v>752021</v>
      </c>
      <c r="D5831" s="19">
        <v>44323</v>
      </c>
      <c r="E5831" s="16" t="s">
        <v>9821</v>
      </c>
      <c r="F5831" s="16">
        <v>11111111</v>
      </c>
      <c r="G5831" s="16" t="s">
        <v>9820</v>
      </c>
      <c r="H5831" s="17">
        <v>504.33</v>
      </c>
      <c r="I5831" s="102">
        <v>2</v>
      </c>
    </row>
    <row r="5832" spans="1:9" ht="20.399999999999999">
      <c r="A5832" s="16" t="s">
        <v>1963</v>
      </c>
      <c r="B5832" s="16" t="s">
        <v>9818</v>
      </c>
      <c r="C5832" s="16">
        <v>952021</v>
      </c>
      <c r="D5832" s="19">
        <v>44325</v>
      </c>
      <c r="E5832" s="16" t="s">
        <v>9819</v>
      </c>
      <c r="F5832" s="16">
        <v>11111111</v>
      </c>
      <c r="G5832" s="16" t="s">
        <v>9820</v>
      </c>
      <c r="H5832" s="17">
        <v>33.17</v>
      </c>
      <c r="I5832" s="102">
        <v>2</v>
      </c>
    </row>
    <row r="5833" spans="1:9" ht="20.399999999999999">
      <c r="A5833" s="16" t="s">
        <v>1963</v>
      </c>
      <c r="B5833" s="16" t="s">
        <v>9818</v>
      </c>
      <c r="C5833" s="16">
        <v>1252021</v>
      </c>
      <c r="D5833" s="19">
        <v>44328</v>
      </c>
      <c r="E5833" s="16" t="s">
        <v>9822</v>
      </c>
      <c r="F5833" s="16">
        <v>11111111</v>
      </c>
      <c r="G5833" s="16" t="s">
        <v>9823</v>
      </c>
      <c r="H5833" s="17">
        <v>464.99</v>
      </c>
      <c r="I5833" s="102">
        <v>2</v>
      </c>
    </row>
    <row r="5834" spans="1:9" ht="20.399999999999999">
      <c r="A5834" s="16" t="s">
        <v>1963</v>
      </c>
      <c r="B5834" s="16" t="s">
        <v>9818</v>
      </c>
      <c r="C5834" s="16">
        <v>1552021</v>
      </c>
      <c r="D5834" s="19">
        <v>44331</v>
      </c>
      <c r="E5834" s="16" t="s">
        <v>9824</v>
      </c>
      <c r="F5834" s="16">
        <v>11111111</v>
      </c>
      <c r="G5834" s="16" t="s">
        <v>9823</v>
      </c>
      <c r="H5834" s="17">
        <v>207.38</v>
      </c>
      <c r="I5834" s="102">
        <v>2</v>
      </c>
    </row>
    <row r="5835" spans="1:9" ht="20.399999999999999">
      <c r="A5835" s="16" t="s">
        <v>1963</v>
      </c>
      <c r="B5835" s="16" t="s">
        <v>9818</v>
      </c>
      <c r="C5835" s="16">
        <v>1652021</v>
      </c>
      <c r="D5835" s="19">
        <v>44332</v>
      </c>
      <c r="E5835" s="16" t="s">
        <v>9819</v>
      </c>
      <c r="F5835" s="16">
        <v>11111111</v>
      </c>
      <c r="G5835" s="16" t="s">
        <v>9823</v>
      </c>
      <c r="H5835" s="17">
        <v>32.75</v>
      </c>
      <c r="I5835" s="102">
        <v>2</v>
      </c>
    </row>
    <row r="5836" spans="1:9" ht="20.399999999999999">
      <c r="A5836" s="16" t="s">
        <v>1963</v>
      </c>
      <c r="B5836" s="16" t="s">
        <v>9818</v>
      </c>
      <c r="C5836" s="16">
        <v>2352021</v>
      </c>
      <c r="D5836" s="19">
        <v>44339</v>
      </c>
      <c r="E5836" s="16" t="s">
        <v>9825</v>
      </c>
      <c r="F5836" s="16">
        <v>11111111</v>
      </c>
      <c r="G5836" s="16" t="s">
        <v>9823</v>
      </c>
      <c r="H5836" s="17">
        <v>971.45</v>
      </c>
      <c r="I5836" s="102">
        <v>2</v>
      </c>
    </row>
    <row r="5837" spans="1:9" ht="20.399999999999999">
      <c r="A5837" s="16" t="s">
        <v>1963</v>
      </c>
      <c r="B5837" s="16" t="s">
        <v>9818</v>
      </c>
      <c r="C5837" s="16">
        <v>2352021</v>
      </c>
      <c r="D5837" s="19">
        <v>44339</v>
      </c>
      <c r="E5837" s="16" t="s">
        <v>9826</v>
      </c>
      <c r="F5837" s="16">
        <v>35772271</v>
      </c>
      <c r="G5837" s="16" t="s">
        <v>9569</v>
      </c>
      <c r="H5837" s="17">
        <v>304</v>
      </c>
      <c r="I5837" s="102">
        <v>2</v>
      </c>
    </row>
    <row r="5838" spans="1:9" ht="20.399999999999999">
      <c r="A5838" s="16" t="s">
        <v>1963</v>
      </c>
      <c r="B5838" s="16" t="s">
        <v>9827</v>
      </c>
      <c r="C5838" s="16" t="s">
        <v>4967</v>
      </c>
      <c r="D5838" s="19">
        <v>44338</v>
      </c>
      <c r="E5838" s="16" t="s">
        <v>9828</v>
      </c>
      <c r="F5838" s="16">
        <v>72042265</v>
      </c>
      <c r="G5838" s="16" t="s">
        <v>4679</v>
      </c>
      <c r="H5838" s="17">
        <v>36</v>
      </c>
      <c r="I5838" s="102">
        <v>2</v>
      </c>
    </row>
    <row r="5839" spans="1:9" ht="20.399999999999999">
      <c r="A5839" s="16" t="s">
        <v>1963</v>
      </c>
      <c r="B5839" s="16" t="s">
        <v>9827</v>
      </c>
      <c r="C5839" s="16" t="s">
        <v>9791</v>
      </c>
      <c r="D5839" s="19">
        <v>44339</v>
      </c>
      <c r="E5839" s="16" t="s">
        <v>9829</v>
      </c>
      <c r="F5839" s="16">
        <v>9834150</v>
      </c>
      <c r="G5839" s="16" t="s">
        <v>5055</v>
      </c>
      <c r="H5839" s="17">
        <v>25.54</v>
      </c>
      <c r="I5839" s="102">
        <v>2</v>
      </c>
    </row>
    <row r="5840" spans="1:9" ht="20.399999999999999">
      <c r="A5840" s="16" t="s">
        <v>1963</v>
      </c>
      <c r="B5840" s="16" t="s">
        <v>9827</v>
      </c>
      <c r="C5840" s="16" t="s">
        <v>4967</v>
      </c>
      <c r="D5840" s="19">
        <v>44339</v>
      </c>
      <c r="E5840" s="16" t="s">
        <v>9830</v>
      </c>
      <c r="F5840" s="16">
        <v>72042265</v>
      </c>
      <c r="G5840" s="16" t="s">
        <v>4679</v>
      </c>
      <c r="H5840" s="17">
        <v>9.82</v>
      </c>
      <c r="I5840" s="102">
        <v>2</v>
      </c>
    </row>
    <row r="5841" spans="1:9" ht="20.399999999999999">
      <c r="A5841" s="16" t="s">
        <v>1963</v>
      </c>
      <c r="B5841" s="16" t="s">
        <v>9831</v>
      </c>
      <c r="C5841" s="16">
        <v>2952021</v>
      </c>
      <c r="D5841" s="19">
        <v>44345</v>
      </c>
      <c r="E5841" s="16" t="s">
        <v>9832</v>
      </c>
      <c r="F5841" s="16">
        <v>11111111</v>
      </c>
      <c r="G5841" s="16" t="s">
        <v>9704</v>
      </c>
      <c r="H5841" s="17">
        <v>36</v>
      </c>
      <c r="I5841" s="102">
        <v>2</v>
      </c>
    </row>
    <row r="5842" spans="1:9" ht="30.6">
      <c r="A5842" s="16" t="s">
        <v>1963</v>
      </c>
      <c r="B5842" s="16" t="s">
        <v>9831</v>
      </c>
      <c r="C5842" s="16" t="s">
        <v>9833</v>
      </c>
      <c r="D5842" s="19">
        <v>44353</v>
      </c>
      <c r="E5842" s="16" t="s">
        <v>9834</v>
      </c>
      <c r="F5842" s="16">
        <v>11111111</v>
      </c>
      <c r="G5842" s="16" t="s">
        <v>9835</v>
      </c>
      <c r="H5842" s="17">
        <v>320</v>
      </c>
      <c r="I5842" s="102">
        <v>2</v>
      </c>
    </row>
    <row r="5843" spans="1:9" ht="20.399999999999999">
      <c r="A5843" s="16" t="s">
        <v>1963</v>
      </c>
      <c r="B5843" s="16" t="s">
        <v>9836</v>
      </c>
      <c r="C5843" s="16">
        <v>2252021</v>
      </c>
      <c r="D5843" s="19">
        <v>44338</v>
      </c>
      <c r="E5843" s="16" t="s">
        <v>9837</v>
      </c>
      <c r="F5843" s="16">
        <v>11111111</v>
      </c>
      <c r="G5843" s="16" t="s">
        <v>9838</v>
      </c>
      <c r="H5843" s="17">
        <v>36</v>
      </c>
      <c r="I5843" s="102">
        <v>2</v>
      </c>
    </row>
    <row r="5844" spans="1:9" ht="30.6">
      <c r="A5844" s="16" t="s">
        <v>1963</v>
      </c>
      <c r="B5844" s="16" t="s">
        <v>9836</v>
      </c>
      <c r="C5844" s="16" t="s">
        <v>9839</v>
      </c>
      <c r="D5844" s="19">
        <v>44340</v>
      </c>
      <c r="E5844" s="16" t="s">
        <v>9840</v>
      </c>
      <c r="F5844" s="16">
        <v>11111111</v>
      </c>
      <c r="G5844" s="16" t="s">
        <v>9841</v>
      </c>
      <c r="H5844" s="17">
        <v>244.5</v>
      </c>
      <c r="I5844" s="102">
        <v>2</v>
      </c>
    </row>
    <row r="5845" spans="1:9" ht="20.399999999999999">
      <c r="A5845" s="16" t="s">
        <v>1963</v>
      </c>
      <c r="B5845" s="16" t="s">
        <v>9842</v>
      </c>
      <c r="C5845" s="16">
        <v>473355</v>
      </c>
      <c r="D5845" s="19">
        <v>44324</v>
      </c>
      <c r="E5845" s="16" t="s">
        <v>9843</v>
      </c>
      <c r="F5845" s="16">
        <v>11111111</v>
      </c>
      <c r="G5845" s="16" t="s">
        <v>9844</v>
      </c>
      <c r="H5845" s="17">
        <v>980</v>
      </c>
      <c r="I5845" s="102">
        <v>2</v>
      </c>
    </row>
    <row r="5846" spans="1:9" ht="20.399999999999999">
      <c r="A5846" s="16" t="s">
        <v>1963</v>
      </c>
      <c r="B5846" s="16" t="s">
        <v>9842</v>
      </c>
      <c r="C5846" s="16">
        <v>28221</v>
      </c>
      <c r="D5846" s="19">
        <v>44324</v>
      </c>
      <c r="E5846" s="16" t="s">
        <v>9845</v>
      </c>
      <c r="F5846" s="16">
        <v>11111111</v>
      </c>
      <c r="G5846" s="16" t="s">
        <v>9846</v>
      </c>
      <c r="H5846" s="17">
        <v>10.8</v>
      </c>
      <c r="I5846" s="102">
        <v>2</v>
      </c>
    </row>
    <row r="5847" spans="1:9" ht="20.399999999999999">
      <c r="A5847" s="16" t="s">
        <v>1963</v>
      </c>
      <c r="B5847" s="16" t="s">
        <v>9842</v>
      </c>
      <c r="C5847" s="16" t="s">
        <v>9847</v>
      </c>
      <c r="D5847" s="19">
        <v>44327</v>
      </c>
      <c r="E5847" s="16" t="s">
        <v>9848</v>
      </c>
      <c r="F5847" s="16">
        <v>11111111</v>
      </c>
      <c r="G5847" s="16" t="s">
        <v>9849</v>
      </c>
      <c r="H5847" s="17">
        <v>25</v>
      </c>
      <c r="I5847" s="102">
        <v>2</v>
      </c>
    </row>
    <row r="5848" spans="1:9" ht="20.399999999999999">
      <c r="A5848" s="16" t="s">
        <v>1963</v>
      </c>
      <c r="B5848" s="16" t="s">
        <v>9842</v>
      </c>
      <c r="C5848" s="16">
        <v>1230</v>
      </c>
      <c r="D5848" s="19">
        <v>44314</v>
      </c>
      <c r="E5848" s="16" t="s">
        <v>9850</v>
      </c>
      <c r="F5848" s="16">
        <v>11111111</v>
      </c>
      <c r="G5848" s="16" t="s">
        <v>9851</v>
      </c>
      <c r="H5848" s="17">
        <v>40</v>
      </c>
      <c r="I5848" s="102">
        <v>2</v>
      </c>
    </row>
    <row r="5849" spans="1:9" ht="20.399999999999999">
      <c r="A5849" s="16" t="s">
        <v>1963</v>
      </c>
      <c r="B5849" s="16" t="s">
        <v>9842</v>
      </c>
      <c r="C5849" s="16">
        <v>8039</v>
      </c>
      <c r="D5849" s="19">
        <v>44318</v>
      </c>
      <c r="E5849" s="16" t="s">
        <v>9852</v>
      </c>
      <c r="F5849" s="16">
        <v>11111111</v>
      </c>
      <c r="G5849" s="16" t="s">
        <v>9851</v>
      </c>
      <c r="H5849" s="17">
        <v>36</v>
      </c>
      <c r="I5849" s="102">
        <v>2</v>
      </c>
    </row>
    <row r="5850" spans="1:9" ht="20.399999999999999">
      <c r="A5850" s="16" t="s">
        <v>1963</v>
      </c>
      <c r="B5850" s="16" t="s">
        <v>9842</v>
      </c>
      <c r="C5850" s="16">
        <v>5521</v>
      </c>
      <c r="D5850" s="19">
        <v>44321</v>
      </c>
      <c r="E5850" s="16" t="s">
        <v>9850</v>
      </c>
      <c r="F5850" s="16">
        <v>11111111</v>
      </c>
      <c r="G5850" s="16" t="s">
        <v>9851</v>
      </c>
      <c r="H5850" s="17">
        <v>40</v>
      </c>
      <c r="I5850" s="102">
        <v>2</v>
      </c>
    </row>
    <row r="5851" spans="1:9" ht="20.399999999999999">
      <c r="A5851" s="16" t="s">
        <v>1963</v>
      </c>
      <c r="B5851" s="16" t="s">
        <v>9842</v>
      </c>
      <c r="C5851" s="16">
        <v>8039</v>
      </c>
      <c r="D5851" s="19">
        <v>44325</v>
      </c>
      <c r="E5851" s="16" t="s">
        <v>9853</v>
      </c>
      <c r="F5851" s="16">
        <v>11111111</v>
      </c>
      <c r="G5851" s="16" t="s">
        <v>9851</v>
      </c>
      <c r="H5851" s="17">
        <v>36</v>
      </c>
      <c r="I5851" s="102">
        <v>2</v>
      </c>
    </row>
    <row r="5852" spans="1:9">
      <c r="A5852" s="16" t="s">
        <v>1963</v>
      </c>
      <c r="B5852" s="16" t="s">
        <v>9854</v>
      </c>
      <c r="C5852" s="16">
        <v>352021</v>
      </c>
      <c r="D5852" s="19">
        <v>44319</v>
      </c>
      <c r="E5852" s="16" t="s">
        <v>9855</v>
      </c>
      <c r="F5852" s="16">
        <v>11111111</v>
      </c>
      <c r="G5852" s="16" t="s">
        <v>9704</v>
      </c>
      <c r="H5852" s="17">
        <v>33.21</v>
      </c>
      <c r="I5852" s="102">
        <v>2</v>
      </c>
    </row>
    <row r="5853" spans="1:9">
      <c r="A5853" s="16" t="s">
        <v>1963</v>
      </c>
      <c r="B5853" s="16" t="s">
        <v>9854</v>
      </c>
      <c r="C5853" s="16">
        <v>552021</v>
      </c>
      <c r="D5853" s="19">
        <v>44321</v>
      </c>
      <c r="E5853" s="16" t="s">
        <v>9855</v>
      </c>
      <c r="F5853" s="16">
        <v>11111111</v>
      </c>
      <c r="G5853" s="16" t="s">
        <v>9704</v>
      </c>
      <c r="H5853" s="17">
        <v>41.65</v>
      </c>
      <c r="I5853" s="102">
        <v>2</v>
      </c>
    </row>
    <row r="5854" spans="1:9">
      <c r="A5854" s="16" t="s">
        <v>1963</v>
      </c>
      <c r="B5854" s="16" t="s">
        <v>9854</v>
      </c>
      <c r="C5854" s="16">
        <v>952021</v>
      </c>
      <c r="D5854" s="19">
        <v>44325</v>
      </c>
      <c r="E5854" s="16" t="s">
        <v>9855</v>
      </c>
      <c r="F5854" s="16">
        <v>11111111</v>
      </c>
      <c r="G5854" s="16" t="s">
        <v>9704</v>
      </c>
      <c r="H5854" s="17">
        <v>33.17</v>
      </c>
      <c r="I5854" s="102">
        <v>2</v>
      </c>
    </row>
    <row r="5855" spans="1:9" ht="20.399999999999999">
      <c r="A5855" s="16" t="s">
        <v>1963</v>
      </c>
      <c r="B5855" s="16" t="s">
        <v>9854</v>
      </c>
      <c r="C5855" s="16">
        <v>473367</v>
      </c>
      <c r="D5855" s="19">
        <v>44333</v>
      </c>
      <c r="E5855" s="16" t="s">
        <v>9856</v>
      </c>
      <c r="F5855" s="16">
        <v>11111111</v>
      </c>
      <c r="G5855" s="16" t="s">
        <v>9857</v>
      </c>
      <c r="H5855" s="17">
        <v>1545.74</v>
      </c>
      <c r="I5855" s="102">
        <v>2</v>
      </c>
    </row>
    <row r="5856" spans="1:9" ht="20.399999999999999">
      <c r="A5856" s="16" t="s">
        <v>1963</v>
      </c>
      <c r="B5856" s="16" t="s">
        <v>9854</v>
      </c>
      <c r="C5856" s="16" t="s">
        <v>9858</v>
      </c>
      <c r="D5856" s="19">
        <v>44334</v>
      </c>
      <c r="E5856" s="16" t="s">
        <v>9859</v>
      </c>
      <c r="F5856" s="16">
        <v>35772271</v>
      </c>
      <c r="G5856" s="16" t="s">
        <v>9860</v>
      </c>
      <c r="H5856" s="17">
        <v>340</v>
      </c>
      <c r="I5856" s="102">
        <v>2</v>
      </c>
    </row>
    <row r="5857" spans="1:9" ht="20.399999999999999">
      <c r="A5857" s="16" t="s">
        <v>1963</v>
      </c>
      <c r="B5857" s="16" t="s">
        <v>9861</v>
      </c>
      <c r="C5857" s="16">
        <v>11</v>
      </c>
      <c r="D5857" s="19">
        <v>44337</v>
      </c>
      <c r="E5857" s="16" t="s">
        <v>9862</v>
      </c>
      <c r="F5857" s="16">
        <v>73928589</v>
      </c>
      <c r="G5857" s="16" t="s">
        <v>9863</v>
      </c>
      <c r="H5857" s="17">
        <v>605.91999999999996</v>
      </c>
      <c r="I5857" s="102">
        <v>2</v>
      </c>
    </row>
    <row r="5858" spans="1:9" ht="20.399999999999999">
      <c r="A5858" s="16" t="s">
        <v>1963</v>
      </c>
      <c r="B5858" s="16" t="s">
        <v>9861</v>
      </c>
      <c r="C5858" s="16">
        <v>25</v>
      </c>
      <c r="D5858" s="19">
        <v>44328</v>
      </c>
      <c r="E5858" s="16" t="s">
        <v>9864</v>
      </c>
      <c r="F5858" s="16">
        <v>0</v>
      </c>
      <c r="G5858" s="16" t="s">
        <v>9865</v>
      </c>
      <c r="H5858" s="17">
        <v>35</v>
      </c>
      <c r="I5858" s="102">
        <v>2</v>
      </c>
    </row>
    <row r="5859" spans="1:9" ht="20.399999999999999">
      <c r="A5859" s="16" t="s">
        <v>1963</v>
      </c>
      <c r="B5859" s="16" t="s">
        <v>9861</v>
      </c>
      <c r="C5859" s="16">
        <v>25</v>
      </c>
      <c r="D5859" s="19">
        <v>44328</v>
      </c>
      <c r="E5859" s="16" t="s">
        <v>9866</v>
      </c>
      <c r="F5859" s="16">
        <v>0</v>
      </c>
      <c r="G5859" s="16" t="s">
        <v>9865</v>
      </c>
      <c r="H5859" s="17">
        <v>35</v>
      </c>
      <c r="I5859" s="102">
        <v>2</v>
      </c>
    </row>
    <row r="5860" spans="1:9" ht="20.399999999999999">
      <c r="A5860" s="16" t="s">
        <v>1963</v>
      </c>
      <c r="B5860" s="16" t="s">
        <v>9867</v>
      </c>
      <c r="C5860" s="16">
        <v>114453</v>
      </c>
      <c r="D5860" s="19">
        <v>44369</v>
      </c>
      <c r="E5860" s="16" t="s">
        <v>9868</v>
      </c>
      <c r="F5860" s="16">
        <v>11111111</v>
      </c>
      <c r="G5860" s="16" t="s">
        <v>9869</v>
      </c>
      <c r="H5860" s="17">
        <v>452.41</v>
      </c>
      <c r="I5860" s="102">
        <v>2</v>
      </c>
    </row>
    <row r="5861" spans="1:9" ht="20.399999999999999">
      <c r="A5861" s="16" t="s">
        <v>1963</v>
      </c>
      <c r="B5861" s="16" t="s">
        <v>9870</v>
      </c>
      <c r="C5861" s="16" t="s">
        <v>9871</v>
      </c>
      <c r="D5861" s="19">
        <v>44379</v>
      </c>
      <c r="E5861" s="16" t="s">
        <v>9872</v>
      </c>
      <c r="F5861" s="16">
        <v>11111111</v>
      </c>
      <c r="G5861" s="16" t="s">
        <v>9873</v>
      </c>
      <c r="H5861" s="17">
        <v>231.61</v>
      </c>
      <c r="I5861" s="102">
        <v>2</v>
      </c>
    </row>
    <row r="5862" spans="1:9" ht="20.399999999999999">
      <c r="A5862" s="16" t="s">
        <v>1963</v>
      </c>
      <c r="B5862" s="16" t="s">
        <v>9870</v>
      </c>
      <c r="C5862" s="16" t="s">
        <v>9874</v>
      </c>
      <c r="D5862" s="19">
        <v>44379</v>
      </c>
      <c r="E5862" s="16" t="s">
        <v>9875</v>
      </c>
      <c r="F5862" s="16">
        <v>35772271</v>
      </c>
      <c r="G5862" s="16" t="s">
        <v>9569</v>
      </c>
      <c r="H5862" s="17">
        <v>100</v>
      </c>
      <c r="I5862" s="102">
        <v>2</v>
      </c>
    </row>
    <row r="5863" spans="1:9" ht="20.399999999999999">
      <c r="A5863" s="16" t="s">
        <v>1963</v>
      </c>
      <c r="B5863" s="16" t="s">
        <v>9876</v>
      </c>
      <c r="C5863" s="16">
        <v>302021</v>
      </c>
      <c r="D5863" s="19">
        <v>44407</v>
      </c>
      <c r="E5863" s="16" t="s">
        <v>9877</v>
      </c>
      <c r="F5863" s="16">
        <v>11111111</v>
      </c>
      <c r="G5863" s="16" t="s">
        <v>9878</v>
      </c>
      <c r="H5863" s="17">
        <v>210</v>
      </c>
      <c r="I5863" s="102">
        <v>2</v>
      </c>
    </row>
    <row r="5864" spans="1:9" ht="20.399999999999999">
      <c r="A5864" s="16" t="s">
        <v>1963</v>
      </c>
      <c r="B5864" s="16" t="s">
        <v>9879</v>
      </c>
      <c r="C5864" s="16">
        <v>102021</v>
      </c>
      <c r="D5864" s="19">
        <v>44387</v>
      </c>
      <c r="E5864" s="16" t="s">
        <v>9880</v>
      </c>
      <c r="F5864" s="16">
        <v>11111111</v>
      </c>
      <c r="G5864" s="16" t="s">
        <v>5762</v>
      </c>
      <c r="H5864" s="17">
        <v>160</v>
      </c>
      <c r="I5864" s="102">
        <v>2</v>
      </c>
    </row>
    <row r="5865" spans="1:9" ht="20.399999999999999">
      <c r="A5865" s="16" t="s">
        <v>1963</v>
      </c>
      <c r="B5865" s="16" t="s">
        <v>9879</v>
      </c>
      <c r="C5865" s="16">
        <v>112021</v>
      </c>
      <c r="D5865" s="19">
        <v>44388</v>
      </c>
      <c r="E5865" s="16" t="s">
        <v>9881</v>
      </c>
      <c r="F5865" s="16">
        <v>11111111</v>
      </c>
      <c r="G5865" s="16" t="s">
        <v>5762</v>
      </c>
      <c r="H5865" s="17">
        <v>80</v>
      </c>
      <c r="I5865" s="102">
        <v>2</v>
      </c>
    </row>
    <row r="5866" spans="1:9" ht="20.399999999999999">
      <c r="A5866" s="16" t="s">
        <v>1963</v>
      </c>
      <c r="B5866" s="16" t="s">
        <v>9879</v>
      </c>
      <c r="C5866" s="16">
        <v>382021</v>
      </c>
      <c r="D5866" s="19">
        <v>44411</v>
      </c>
      <c r="E5866" s="16" t="s">
        <v>9882</v>
      </c>
      <c r="F5866" s="16">
        <v>11111111</v>
      </c>
      <c r="G5866" s="16" t="s">
        <v>9883</v>
      </c>
      <c r="H5866" s="17">
        <v>240</v>
      </c>
      <c r="I5866" s="102">
        <v>2</v>
      </c>
    </row>
    <row r="5867" spans="1:9" ht="20.399999999999999">
      <c r="A5867" s="16" t="s">
        <v>1963</v>
      </c>
      <c r="B5867" s="16" t="s">
        <v>9884</v>
      </c>
      <c r="C5867" s="16" t="s">
        <v>9885</v>
      </c>
      <c r="D5867" s="19">
        <v>44394</v>
      </c>
      <c r="E5867" s="16" t="s">
        <v>9886</v>
      </c>
      <c r="F5867" s="16">
        <v>11111111</v>
      </c>
      <c r="G5867" s="16" t="s">
        <v>9887</v>
      </c>
      <c r="H5867" s="17">
        <v>50</v>
      </c>
      <c r="I5867" s="102">
        <v>2</v>
      </c>
    </row>
    <row r="5868" spans="1:9" ht="20.399999999999999">
      <c r="A5868" s="16" t="s">
        <v>1963</v>
      </c>
      <c r="B5868" s="16" t="s">
        <v>9884</v>
      </c>
      <c r="C5868" s="16" t="s">
        <v>4967</v>
      </c>
      <c r="D5868" s="19">
        <v>44394</v>
      </c>
      <c r="E5868" s="16" t="s">
        <v>9888</v>
      </c>
      <c r="F5868" s="16">
        <v>11111111</v>
      </c>
      <c r="G5868" s="16" t="s">
        <v>9889</v>
      </c>
      <c r="H5868" s="17">
        <v>36</v>
      </c>
      <c r="I5868" s="102">
        <v>2</v>
      </c>
    </row>
    <row r="5869" spans="1:9" ht="20.399999999999999">
      <c r="A5869" s="16" t="s">
        <v>1963</v>
      </c>
      <c r="B5869" s="16" t="s">
        <v>9884</v>
      </c>
      <c r="C5869" s="16" t="s">
        <v>9890</v>
      </c>
      <c r="D5869" s="19">
        <v>44395</v>
      </c>
      <c r="E5869" s="16" t="s">
        <v>9891</v>
      </c>
      <c r="F5869" s="16">
        <v>11111111</v>
      </c>
      <c r="G5869" s="16" t="s">
        <v>9887</v>
      </c>
      <c r="H5869" s="17">
        <v>50</v>
      </c>
      <c r="I5869" s="102">
        <v>2</v>
      </c>
    </row>
    <row r="5870" spans="1:9" ht="20.399999999999999">
      <c r="A5870" s="16" t="s">
        <v>1963</v>
      </c>
      <c r="B5870" s="16" t="s">
        <v>9884</v>
      </c>
      <c r="C5870" s="16" t="s">
        <v>9892</v>
      </c>
      <c r="D5870" s="19">
        <v>44396</v>
      </c>
      <c r="E5870" s="16" t="s">
        <v>9893</v>
      </c>
      <c r="F5870" s="16">
        <v>11111111</v>
      </c>
      <c r="G5870" s="16" t="s">
        <v>9887</v>
      </c>
      <c r="H5870" s="17">
        <v>50</v>
      </c>
      <c r="I5870" s="102">
        <v>2</v>
      </c>
    </row>
    <row r="5871" spans="1:9" ht="20.399999999999999">
      <c r="A5871" s="16" t="s">
        <v>1963</v>
      </c>
      <c r="B5871" s="16" t="s">
        <v>9884</v>
      </c>
      <c r="C5871" s="16" t="s">
        <v>9894</v>
      </c>
      <c r="D5871" s="19">
        <v>44397</v>
      </c>
      <c r="E5871" s="16" t="s">
        <v>9895</v>
      </c>
      <c r="F5871" s="16">
        <v>11111111</v>
      </c>
      <c r="G5871" s="16" t="s">
        <v>9887</v>
      </c>
      <c r="H5871" s="17">
        <v>50</v>
      </c>
      <c r="I5871" s="102">
        <v>2</v>
      </c>
    </row>
    <row r="5872" spans="1:9" ht="20.399999999999999">
      <c r="A5872" s="16" t="s">
        <v>1963</v>
      </c>
      <c r="B5872" s="16" t="s">
        <v>9884</v>
      </c>
      <c r="C5872" s="16" t="s">
        <v>9896</v>
      </c>
      <c r="D5872" s="19">
        <v>44398</v>
      </c>
      <c r="E5872" s="16" t="s">
        <v>9897</v>
      </c>
      <c r="F5872" s="16">
        <v>11111111</v>
      </c>
      <c r="G5872" s="16" t="s">
        <v>9887</v>
      </c>
      <c r="H5872" s="17">
        <v>50</v>
      </c>
      <c r="I5872" s="102">
        <v>2</v>
      </c>
    </row>
    <row r="5873" spans="1:9" ht="20.399999999999999">
      <c r="A5873" s="16" t="s">
        <v>1963</v>
      </c>
      <c r="B5873" s="16" t="s">
        <v>9884</v>
      </c>
      <c r="C5873" s="16" t="s">
        <v>9898</v>
      </c>
      <c r="D5873" s="19">
        <v>44398</v>
      </c>
      <c r="E5873" s="16" t="s">
        <v>9899</v>
      </c>
      <c r="F5873" s="16">
        <v>11111111</v>
      </c>
      <c r="G5873" s="16" t="s">
        <v>9900</v>
      </c>
      <c r="H5873" s="17">
        <v>15</v>
      </c>
      <c r="I5873" s="102">
        <v>2</v>
      </c>
    </row>
    <row r="5874" spans="1:9" ht="30.6">
      <c r="A5874" s="16" t="s">
        <v>1963</v>
      </c>
      <c r="B5874" s="16" t="s">
        <v>9901</v>
      </c>
      <c r="C5874" s="16" t="s">
        <v>9902</v>
      </c>
      <c r="D5874" s="19">
        <v>44385</v>
      </c>
      <c r="E5874" s="16" t="s">
        <v>9903</v>
      </c>
      <c r="F5874" s="16">
        <v>36024881</v>
      </c>
      <c r="G5874" s="16" t="s">
        <v>9904</v>
      </c>
      <c r="H5874" s="17">
        <v>137.1</v>
      </c>
      <c r="I5874" s="102">
        <v>2</v>
      </c>
    </row>
    <row r="5875" spans="1:9" ht="30.6">
      <c r="A5875" s="16" t="s">
        <v>1963</v>
      </c>
      <c r="B5875" s="16" t="s">
        <v>9901</v>
      </c>
      <c r="C5875" s="16" t="s">
        <v>9905</v>
      </c>
      <c r="D5875" s="19">
        <v>44385</v>
      </c>
      <c r="E5875" s="16" t="s">
        <v>9906</v>
      </c>
      <c r="F5875" s="16">
        <v>36024881</v>
      </c>
      <c r="G5875" s="16" t="s">
        <v>9904</v>
      </c>
      <c r="H5875" s="17">
        <v>56.8</v>
      </c>
      <c r="I5875" s="102">
        <v>2</v>
      </c>
    </row>
    <row r="5876" spans="1:9" ht="20.399999999999999">
      <c r="A5876" s="16" t="s">
        <v>1963</v>
      </c>
      <c r="B5876" s="16" t="s">
        <v>9901</v>
      </c>
      <c r="C5876" s="16" t="s">
        <v>4967</v>
      </c>
      <c r="D5876" s="19">
        <v>44387</v>
      </c>
      <c r="E5876" s="16" t="s">
        <v>9907</v>
      </c>
      <c r="F5876" s="16">
        <v>11111111</v>
      </c>
      <c r="G5876" s="16" t="s">
        <v>5199</v>
      </c>
      <c r="H5876" s="17">
        <v>36</v>
      </c>
      <c r="I5876" s="102">
        <v>2</v>
      </c>
    </row>
    <row r="5877" spans="1:9" ht="30.6">
      <c r="A5877" s="16" t="s">
        <v>1963</v>
      </c>
      <c r="B5877" s="16" t="s">
        <v>9908</v>
      </c>
      <c r="C5877" s="16">
        <v>24052021</v>
      </c>
      <c r="D5877" s="19">
        <v>44340</v>
      </c>
      <c r="E5877" s="16" t="s">
        <v>9909</v>
      </c>
      <c r="F5877" s="16">
        <v>560604</v>
      </c>
      <c r="G5877" s="16" t="s">
        <v>9910</v>
      </c>
      <c r="H5877" s="17">
        <v>77.099999999999994</v>
      </c>
      <c r="I5877" s="102">
        <v>2</v>
      </c>
    </row>
    <row r="5878" spans="1:9" ht="20.399999999999999">
      <c r="A5878" s="16" t="s">
        <v>1963</v>
      </c>
      <c r="B5878" s="16" t="s">
        <v>9908</v>
      </c>
      <c r="C5878" s="16">
        <v>22052021</v>
      </c>
      <c r="D5878" s="19">
        <v>44338</v>
      </c>
      <c r="E5878" s="16" t="s">
        <v>9911</v>
      </c>
      <c r="F5878" s="16">
        <v>1111111</v>
      </c>
      <c r="G5878" s="16" t="s">
        <v>9912</v>
      </c>
      <c r="H5878" s="17">
        <v>35.805626598465473</v>
      </c>
      <c r="I5878" s="102">
        <v>2</v>
      </c>
    </row>
    <row r="5879" spans="1:9" ht="30.6">
      <c r="A5879" s="16" t="s">
        <v>1963</v>
      </c>
      <c r="B5879" s="16" t="s">
        <v>9913</v>
      </c>
      <c r="C5879" s="16">
        <v>22062021</v>
      </c>
      <c r="D5879" s="19">
        <v>44369</v>
      </c>
      <c r="E5879" s="16" t="s">
        <v>9914</v>
      </c>
      <c r="F5879" s="16">
        <v>560604</v>
      </c>
      <c r="G5879" s="16" t="s">
        <v>9915</v>
      </c>
      <c r="H5879" s="17">
        <v>443.54</v>
      </c>
      <c r="I5879" s="102">
        <v>2</v>
      </c>
    </row>
    <row r="5880" spans="1:9" ht="20.399999999999999">
      <c r="A5880" s="16" t="s">
        <v>1963</v>
      </c>
      <c r="B5880" s="16" t="s">
        <v>9916</v>
      </c>
      <c r="C5880" s="16">
        <v>472021</v>
      </c>
      <c r="D5880" s="19">
        <v>44381</v>
      </c>
      <c r="E5880" s="16" t="s">
        <v>9917</v>
      </c>
      <c r="F5880" s="16">
        <v>36482609</v>
      </c>
      <c r="G5880" s="16" t="s">
        <v>2390</v>
      </c>
      <c r="H5880" s="17">
        <v>36</v>
      </c>
      <c r="I5880" s="102">
        <v>2</v>
      </c>
    </row>
    <row r="5881" spans="1:9" ht="20.399999999999999">
      <c r="A5881" s="16" t="s">
        <v>1963</v>
      </c>
      <c r="B5881" s="16" t="s">
        <v>9916</v>
      </c>
      <c r="C5881" s="16">
        <v>254915</v>
      </c>
      <c r="D5881" s="19">
        <v>44382</v>
      </c>
      <c r="E5881" s="16" t="s">
        <v>9918</v>
      </c>
      <c r="F5881" s="16">
        <v>36482609</v>
      </c>
      <c r="G5881" s="16" t="s">
        <v>9919</v>
      </c>
      <c r="H5881" s="17">
        <v>184.5</v>
      </c>
      <c r="I5881" s="102">
        <v>2</v>
      </c>
    </row>
    <row r="5882" spans="1:9" ht="20.399999999999999">
      <c r="A5882" s="16" t="s">
        <v>1963</v>
      </c>
      <c r="B5882" s="16" t="s">
        <v>9916</v>
      </c>
      <c r="C5882" s="16">
        <v>2643</v>
      </c>
      <c r="D5882" s="19">
        <v>44390</v>
      </c>
      <c r="E5882" s="16" t="s">
        <v>9920</v>
      </c>
      <c r="F5882" s="16">
        <v>0</v>
      </c>
      <c r="G5882" s="16" t="s">
        <v>9921</v>
      </c>
      <c r="H5882" s="17">
        <v>36</v>
      </c>
      <c r="I5882" s="102">
        <v>2</v>
      </c>
    </row>
    <row r="5883" spans="1:9" ht="30.6">
      <c r="A5883" s="16" t="s">
        <v>1963</v>
      </c>
      <c r="B5883" s="16" t="s">
        <v>9916</v>
      </c>
      <c r="C5883" s="16" t="s">
        <v>9922</v>
      </c>
      <c r="D5883" s="19">
        <v>44392</v>
      </c>
      <c r="E5883" s="16" t="s">
        <v>9923</v>
      </c>
      <c r="F5883" s="16">
        <v>11147143</v>
      </c>
      <c r="G5883" s="16" t="s">
        <v>9924</v>
      </c>
      <c r="H5883" s="17">
        <v>167.96</v>
      </c>
      <c r="I5883" s="102">
        <v>2</v>
      </c>
    </row>
    <row r="5884" spans="1:9" ht="20.399999999999999">
      <c r="A5884" s="16" t="s">
        <v>1963</v>
      </c>
      <c r="B5884" s="16" t="s">
        <v>9925</v>
      </c>
      <c r="C5884" s="16" t="s">
        <v>9926</v>
      </c>
      <c r="D5884" s="19">
        <v>44388</v>
      </c>
      <c r="E5884" s="16" t="s">
        <v>9927</v>
      </c>
      <c r="F5884" s="16">
        <v>11111111</v>
      </c>
      <c r="G5884" s="16" t="s">
        <v>9928</v>
      </c>
      <c r="H5884" s="17">
        <v>89.99</v>
      </c>
      <c r="I5884" s="102">
        <v>2</v>
      </c>
    </row>
    <row r="5885" spans="1:9" ht="20.399999999999999">
      <c r="A5885" s="16" t="s">
        <v>1963</v>
      </c>
      <c r="B5885" s="16" t="s">
        <v>9925</v>
      </c>
      <c r="C5885" s="16">
        <v>11111111</v>
      </c>
      <c r="D5885" s="19">
        <v>44387</v>
      </c>
      <c r="E5885" s="16" t="s">
        <v>9929</v>
      </c>
      <c r="F5885" s="16">
        <v>2634</v>
      </c>
      <c r="G5885" s="16" t="s">
        <v>9930</v>
      </c>
      <c r="H5885" s="17">
        <v>36</v>
      </c>
      <c r="I5885" s="102">
        <v>2</v>
      </c>
    </row>
    <row r="5886" spans="1:9" ht="20.399999999999999">
      <c r="A5886" s="16" t="s">
        <v>1963</v>
      </c>
      <c r="B5886" s="16" t="s">
        <v>9925</v>
      </c>
      <c r="C5886" s="16">
        <v>11111111</v>
      </c>
      <c r="D5886" s="19">
        <v>44387</v>
      </c>
      <c r="E5886" s="16" t="s">
        <v>9931</v>
      </c>
      <c r="F5886" s="16">
        <v>11111111</v>
      </c>
      <c r="G5886" s="16" t="s">
        <v>9932</v>
      </c>
      <c r="H5886" s="17">
        <v>193.5</v>
      </c>
      <c r="I5886" s="102">
        <v>2</v>
      </c>
    </row>
    <row r="5887" spans="1:9" ht="20.399999999999999">
      <c r="A5887" s="16" t="s">
        <v>1963</v>
      </c>
      <c r="B5887" s="16" t="s">
        <v>9933</v>
      </c>
      <c r="C5887" s="16" t="s">
        <v>9926</v>
      </c>
      <c r="D5887" s="19">
        <v>44384</v>
      </c>
      <c r="E5887" s="16" t="s">
        <v>9934</v>
      </c>
      <c r="F5887" s="16">
        <v>53278089</v>
      </c>
      <c r="G5887" s="16" t="s">
        <v>9935</v>
      </c>
      <c r="H5887" s="17">
        <v>326</v>
      </c>
      <c r="I5887" s="102">
        <v>2</v>
      </c>
    </row>
    <row r="5888" spans="1:9" ht="20.399999999999999">
      <c r="A5888" s="16" t="s">
        <v>1963</v>
      </c>
      <c r="B5888" s="16" t="s">
        <v>9933</v>
      </c>
      <c r="C5888" s="16">
        <v>11111111</v>
      </c>
      <c r="D5888" s="19">
        <v>44380</v>
      </c>
      <c r="E5888" s="16" t="s">
        <v>9936</v>
      </c>
      <c r="F5888" s="16">
        <v>2634</v>
      </c>
      <c r="G5888" s="16" t="s">
        <v>5213</v>
      </c>
      <c r="H5888" s="17">
        <v>36</v>
      </c>
      <c r="I5888" s="102">
        <v>2</v>
      </c>
    </row>
    <row r="5889" spans="1:9" ht="20.399999999999999">
      <c r="A5889" s="16" t="s">
        <v>1963</v>
      </c>
      <c r="B5889" s="16" t="s">
        <v>9933</v>
      </c>
      <c r="C5889" s="16">
        <v>11111111</v>
      </c>
      <c r="D5889" s="19">
        <v>44379</v>
      </c>
      <c r="E5889" s="16" t="s">
        <v>9937</v>
      </c>
      <c r="F5889" s="16">
        <v>111111</v>
      </c>
      <c r="G5889" s="16" t="s">
        <v>9932</v>
      </c>
      <c r="H5889" s="17">
        <v>120</v>
      </c>
      <c r="I5889" s="102">
        <v>2</v>
      </c>
    </row>
    <row r="5890" spans="1:9" ht="20.399999999999999">
      <c r="A5890" s="16" t="s">
        <v>1963</v>
      </c>
      <c r="B5890" s="16" t="s">
        <v>9938</v>
      </c>
      <c r="C5890" s="16" t="s">
        <v>9939</v>
      </c>
      <c r="D5890" s="19">
        <v>44373</v>
      </c>
      <c r="E5890" s="16" t="s">
        <v>9940</v>
      </c>
      <c r="F5890" s="16">
        <v>11111111</v>
      </c>
      <c r="G5890" s="16" t="s">
        <v>9941</v>
      </c>
      <c r="H5890" s="17">
        <v>94.34</v>
      </c>
      <c r="I5890" s="102">
        <v>2</v>
      </c>
    </row>
    <row r="5891" spans="1:9" ht="20.399999999999999">
      <c r="A5891" s="16" t="s">
        <v>1963</v>
      </c>
      <c r="B5891" s="16" t="s">
        <v>9938</v>
      </c>
      <c r="C5891" s="16" t="s">
        <v>9926</v>
      </c>
      <c r="D5891" s="19">
        <v>44376</v>
      </c>
      <c r="E5891" s="16" t="s">
        <v>9942</v>
      </c>
      <c r="F5891" s="16">
        <v>11111111</v>
      </c>
      <c r="G5891" s="16" t="s">
        <v>9941</v>
      </c>
      <c r="H5891" s="17">
        <v>47.23</v>
      </c>
      <c r="I5891" s="102">
        <v>2</v>
      </c>
    </row>
    <row r="5892" spans="1:9" ht="20.399999999999999">
      <c r="A5892" s="16" t="s">
        <v>1963</v>
      </c>
      <c r="B5892" s="16" t="s">
        <v>9938</v>
      </c>
      <c r="C5892" s="16">
        <v>11111111</v>
      </c>
      <c r="D5892" s="19">
        <v>44373</v>
      </c>
      <c r="E5892" s="16" t="s">
        <v>9943</v>
      </c>
      <c r="F5892" s="16">
        <v>11111111</v>
      </c>
      <c r="G5892" s="16" t="s">
        <v>5199</v>
      </c>
      <c r="H5892" s="17">
        <v>36</v>
      </c>
      <c r="I5892" s="102">
        <v>2</v>
      </c>
    </row>
    <row r="5893" spans="1:9" ht="20.399999999999999">
      <c r="A5893" s="16" t="s">
        <v>1963</v>
      </c>
      <c r="B5893" s="16" t="s">
        <v>9944</v>
      </c>
      <c r="C5893" s="16">
        <v>26052021</v>
      </c>
      <c r="D5893" s="19">
        <v>44342</v>
      </c>
      <c r="E5893" s="16" t="s">
        <v>9945</v>
      </c>
      <c r="F5893" s="16">
        <v>11111111</v>
      </c>
      <c r="G5893" s="16" t="s">
        <v>9704</v>
      </c>
      <c r="H5893" s="17">
        <v>33.83</v>
      </c>
      <c r="I5893" s="102">
        <v>2</v>
      </c>
    </row>
    <row r="5894" spans="1:9" ht="20.399999999999999">
      <c r="A5894" s="16" t="s">
        <v>1963</v>
      </c>
      <c r="B5894" s="16" t="s">
        <v>9944</v>
      </c>
      <c r="C5894" s="16">
        <v>3072021</v>
      </c>
      <c r="D5894" s="19">
        <v>44380</v>
      </c>
      <c r="E5894" s="16" t="s">
        <v>9945</v>
      </c>
      <c r="F5894" s="16">
        <v>11111111</v>
      </c>
      <c r="G5894" s="16" t="s">
        <v>9704</v>
      </c>
      <c r="H5894" s="17">
        <v>36</v>
      </c>
      <c r="I5894" s="102">
        <v>2</v>
      </c>
    </row>
    <row r="5895" spans="1:9" ht="20.399999999999999">
      <c r="A5895" s="16" t="s">
        <v>1963</v>
      </c>
      <c r="B5895" s="16" t="s">
        <v>9944</v>
      </c>
      <c r="C5895" s="16" t="s">
        <v>9946</v>
      </c>
      <c r="D5895" s="19">
        <v>44385</v>
      </c>
      <c r="E5895" s="16" t="s">
        <v>9947</v>
      </c>
      <c r="F5895" s="16">
        <v>11111111</v>
      </c>
      <c r="G5895" s="16" t="s">
        <v>9948</v>
      </c>
      <c r="H5895" s="17">
        <v>422.3</v>
      </c>
      <c r="I5895" s="102">
        <v>2</v>
      </c>
    </row>
    <row r="5896" spans="1:9" ht="30.6">
      <c r="A5896" s="16" t="s">
        <v>1963</v>
      </c>
      <c r="B5896" s="16" t="s">
        <v>9949</v>
      </c>
      <c r="C5896" s="16" t="s">
        <v>9950</v>
      </c>
      <c r="D5896" s="19">
        <v>44347</v>
      </c>
      <c r="E5896" s="16" t="s">
        <v>9951</v>
      </c>
      <c r="F5896" s="16">
        <v>35772271</v>
      </c>
      <c r="G5896" s="16" t="s">
        <v>9598</v>
      </c>
      <c r="H5896" s="17">
        <v>317</v>
      </c>
      <c r="I5896" s="102">
        <v>2</v>
      </c>
    </row>
    <row r="5897" spans="1:9" ht="20.399999999999999">
      <c r="A5897" s="16" t="s">
        <v>1963</v>
      </c>
      <c r="B5897" s="16" t="s">
        <v>9949</v>
      </c>
      <c r="C5897" s="16">
        <v>2052021</v>
      </c>
      <c r="D5897" s="19">
        <v>44318</v>
      </c>
      <c r="E5897" s="16" t="s">
        <v>9952</v>
      </c>
      <c r="F5897" s="16">
        <v>11111111</v>
      </c>
      <c r="G5897" s="16" t="s">
        <v>9953</v>
      </c>
      <c r="H5897" s="17">
        <v>36.32</v>
      </c>
      <c r="I5897" s="102">
        <v>2</v>
      </c>
    </row>
    <row r="5898" spans="1:9" ht="20.399999999999999">
      <c r="A5898" s="16" t="s">
        <v>1963</v>
      </c>
      <c r="B5898" s="16" t="s">
        <v>9949</v>
      </c>
      <c r="C5898" s="16">
        <v>9052021</v>
      </c>
      <c r="D5898" s="19">
        <v>44325</v>
      </c>
      <c r="E5898" s="16" t="s">
        <v>9952</v>
      </c>
      <c r="F5898" s="16">
        <v>11111111</v>
      </c>
      <c r="G5898" s="16" t="s">
        <v>9953</v>
      </c>
      <c r="H5898" s="17">
        <v>36.32</v>
      </c>
      <c r="I5898" s="102">
        <v>2</v>
      </c>
    </row>
    <row r="5899" spans="1:9" ht="20.399999999999999">
      <c r="A5899" s="16" t="s">
        <v>1963</v>
      </c>
      <c r="B5899" s="16" t="s">
        <v>9949</v>
      </c>
      <c r="C5899" s="16">
        <v>473360</v>
      </c>
      <c r="D5899" s="19">
        <v>44322</v>
      </c>
      <c r="E5899" s="16" t="s">
        <v>9954</v>
      </c>
      <c r="F5899" s="16">
        <v>11111111</v>
      </c>
      <c r="G5899" s="16" t="s">
        <v>9953</v>
      </c>
      <c r="H5899" s="17">
        <v>504</v>
      </c>
      <c r="I5899" s="102">
        <v>2</v>
      </c>
    </row>
    <row r="5900" spans="1:9" ht="20.399999999999999">
      <c r="A5900" s="16" t="s">
        <v>1963</v>
      </c>
      <c r="B5900" s="16" t="s">
        <v>9949</v>
      </c>
      <c r="C5900" s="16">
        <v>473360</v>
      </c>
      <c r="D5900" s="19">
        <v>44323</v>
      </c>
      <c r="E5900" s="16" t="s">
        <v>9952</v>
      </c>
      <c r="F5900" s="16">
        <v>11111111</v>
      </c>
      <c r="G5900" s="16" t="s">
        <v>9953</v>
      </c>
      <c r="H5900" s="17">
        <v>254.82</v>
      </c>
      <c r="I5900" s="102">
        <v>2</v>
      </c>
    </row>
    <row r="5901" spans="1:9" ht="20.399999999999999">
      <c r="A5901" s="16" t="s">
        <v>1963</v>
      </c>
      <c r="B5901" s="16" t="s">
        <v>9949</v>
      </c>
      <c r="C5901" s="16">
        <v>473360</v>
      </c>
      <c r="D5901" s="19">
        <v>44329</v>
      </c>
      <c r="E5901" s="16" t="s">
        <v>9952</v>
      </c>
      <c r="F5901" s="16">
        <v>11111111</v>
      </c>
      <c r="G5901" s="16" t="s">
        <v>9953</v>
      </c>
      <c r="H5901" s="17">
        <v>150.25</v>
      </c>
      <c r="I5901" s="102">
        <v>2</v>
      </c>
    </row>
    <row r="5902" spans="1:9" ht="20.399999999999999">
      <c r="A5902" s="16" t="s">
        <v>1963</v>
      </c>
      <c r="B5902" s="16" t="s">
        <v>9955</v>
      </c>
      <c r="C5902" s="16" t="s">
        <v>9956</v>
      </c>
      <c r="D5902" s="19">
        <v>44383</v>
      </c>
      <c r="E5902" s="16" t="s">
        <v>9957</v>
      </c>
      <c r="F5902" s="16">
        <v>11111111</v>
      </c>
      <c r="G5902" s="16" t="s">
        <v>9958</v>
      </c>
      <c r="H5902" s="17">
        <v>322.73</v>
      </c>
      <c r="I5902" s="102">
        <v>2</v>
      </c>
    </row>
    <row r="5903" spans="1:9" ht="20.399999999999999">
      <c r="A5903" s="16" t="s">
        <v>1963</v>
      </c>
      <c r="B5903" s="16" t="s">
        <v>9955</v>
      </c>
      <c r="C5903" s="16" t="s">
        <v>9959</v>
      </c>
      <c r="D5903" s="19">
        <v>44390</v>
      </c>
      <c r="E5903" s="16" t="s">
        <v>9960</v>
      </c>
      <c r="F5903" s="16">
        <v>11111111</v>
      </c>
      <c r="G5903" s="16" t="s">
        <v>9958</v>
      </c>
      <c r="H5903" s="17">
        <v>194.91</v>
      </c>
      <c r="I5903" s="102">
        <v>2</v>
      </c>
    </row>
    <row r="5904" spans="1:9" ht="20.399999999999999">
      <c r="A5904" s="16" t="s">
        <v>1963</v>
      </c>
      <c r="B5904" s="16" t="s">
        <v>9955</v>
      </c>
      <c r="C5904" s="16">
        <v>16</v>
      </c>
      <c r="D5904" s="19">
        <v>44373</v>
      </c>
      <c r="E5904" s="16" t="s">
        <v>9961</v>
      </c>
      <c r="F5904" s="16">
        <v>11111111</v>
      </c>
      <c r="G5904" s="16" t="s">
        <v>9962</v>
      </c>
      <c r="H5904" s="17">
        <v>36.605402276345252</v>
      </c>
      <c r="I5904" s="102">
        <v>2</v>
      </c>
    </row>
    <row r="5905" spans="1:9" ht="20.399999999999999">
      <c r="A5905" s="16" t="s">
        <v>1963</v>
      </c>
      <c r="B5905" s="16" t="s">
        <v>9955</v>
      </c>
      <c r="C5905" s="16">
        <v>37</v>
      </c>
      <c r="D5905" s="19">
        <v>44380</v>
      </c>
      <c r="E5905" s="16" t="s">
        <v>9961</v>
      </c>
      <c r="F5905" s="16">
        <v>11111111</v>
      </c>
      <c r="G5905" s="16" t="s">
        <v>9962</v>
      </c>
      <c r="H5905" s="17">
        <v>36</v>
      </c>
      <c r="I5905" s="102">
        <v>2</v>
      </c>
    </row>
    <row r="5906" spans="1:9" ht="20.399999999999999">
      <c r="A5906" s="16" t="s">
        <v>1963</v>
      </c>
      <c r="B5906" s="16" t="s">
        <v>9963</v>
      </c>
      <c r="C5906" s="16" t="s">
        <v>9964</v>
      </c>
      <c r="D5906" s="19">
        <v>44427</v>
      </c>
      <c r="E5906" s="16" t="s">
        <v>9965</v>
      </c>
      <c r="F5906" s="16">
        <v>11111111</v>
      </c>
      <c r="G5906" s="16" t="s">
        <v>9966</v>
      </c>
      <c r="H5906" s="17">
        <v>320.09999999999997</v>
      </c>
      <c r="I5906" s="102">
        <v>2</v>
      </c>
    </row>
    <row r="5907" spans="1:9" ht="20.399999999999999">
      <c r="A5907" s="16" t="s">
        <v>1963</v>
      </c>
      <c r="B5907" s="16" t="s">
        <v>9963</v>
      </c>
      <c r="C5907" s="16">
        <v>1982021</v>
      </c>
      <c r="D5907" s="19">
        <v>44427</v>
      </c>
      <c r="E5907" s="16" t="s">
        <v>9967</v>
      </c>
      <c r="F5907" s="16">
        <v>11111111</v>
      </c>
      <c r="G5907" s="16" t="s">
        <v>9968</v>
      </c>
      <c r="H5907" s="17">
        <v>129</v>
      </c>
      <c r="I5907" s="102">
        <v>2</v>
      </c>
    </row>
    <row r="5908" spans="1:9" ht="20.399999999999999">
      <c r="A5908" s="16" t="s">
        <v>1963</v>
      </c>
      <c r="B5908" s="16" t="s">
        <v>9969</v>
      </c>
      <c r="C5908" s="16">
        <v>17254</v>
      </c>
      <c r="D5908" s="19">
        <v>44434</v>
      </c>
      <c r="E5908" s="16" t="s">
        <v>9970</v>
      </c>
      <c r="F5908" s="16">
        <v>11111111</v>
      </c>
      <c r="G5908" s="16" t="s">
        <v>9971</v>
      </c>
      <c r="H5908" s="17">
        <v>318</v>
      </c>
      <c r="I5908" s="102">
        <v>2</v>
      </c>
    </row>
    <row r="5909" spans="1:9" ht="20.399999999999999">
      <c r="A5909" s="16" t="s">
        <v>1963</v>
      </c>
      <c r="B5909" s="16" t="s">
        <v>9969</v>
      </c>
      <c r="C5909" s="16">
        <v>2682021</v>
      </c>
      <c r="D5909" s="19">
        <v>44434</v>
      </c>
      <c r="E5909" s="16" t="s">
        <v>9972</v>
      </c>
      <c r="F5909" s="16">
        <v>11111111</v>
      </c>
      <c r="G5909" s="16" t="s">
        <v>9968</v>
      </c>
      <c r="H5909" s="17">
        <v>183</v>
      </c>
      <c r="I5909" s="102">
        <v>2</v>
      </c>
    </row>
    <row r="5910" spans="1:9" ht="30.6">
      <c r="A5910" s="16" t="s">
        <v>1963</v>
      </c>
      <c r="B5910" s="16" t="s">
        <v>9973</v>
      </c>
      <c r="C5910" s="16" t="s">
        <v>9974</v>
      </c>
      <c r="D5910" s="19">
        <v>44425</v>
      </c>
      <c r="E5910" s="16" t="s">
        <v>9975</v>
      </c>
      <c r="F5910" s="16">
        <v>11111111</v>
      </c>
      <c r="G5910" s="16" t="s">
        <v>9976</v>
      </c>
      <c r="H5910" s="17">
        <v>234.6</v>
      </c>
      <c r="I5910" s="102">
        <v>2</v>
      </c>
    </row>
    <row r="5911" spans="1:9" ht="30.6">
      <c r="A5911" s="16" t="s">
        <v>1963</v>
      </c>
      <c r="B5911" s="16" t="s">
        <v>9973</v>
      </c>
      <c r="C5911" s="16" t="s">
        <v>9977</v>
      </c>
      <c r="D5911" s="19">
        <v>44428</v>
      </c>
      <c r="E5911" s="16" t="s">
        <v>9978</v>
      </c>
      <c r="F5911" s="16">
        <v>11111111</v>
      </c>
      <c r="G5911" s="16" t="s">
        <v>9976</v>
      </c>
      <c r="H5911" s="17">
        <v>78.2</v>
      </c>
      <c r="I5911" s="102">
        <v>2</v>
      </c>
    </row>
    <row r="5912" spans="1:9" ht="20.399999999999999">
      <c r="A5912" s="16" t="s">
        <v>1963</v>
      </c>
      <c r="B5912" s="16" t="s">
        <v>9979</v>
      </c>
      <c r="C5912" s="16">
        <v>26734</v>
      </c>
      <c r="D5912" s="19">
        <v>44347</v>
      </c>
      <c r="E5912" s="16" t="s">
        <v>9980</v>
      </c>
      <c r="F5912" s="16">
        <v>11111111</v>
      </c>
      <c r="G5912" s="16" t="s">
        <v>9981</v>
      </c>
      <c r="H5912" s="17">
        <v>536</v>
      </c>
      <c r="I5912" s="102">
        <v>2</v>
      </c>
    </row>
    <row r="5913" spans="1:9" ht="30.6">
      <c r="A5913" s="16" t="s">
        <v>1963</v>
      </c>
      <c r="B5913" s="16" t="s">
        <v>9979</v>
      </c>
      <c r="C5913" s="16">
        <v>221100215</v>
      </c>
      <c r="D5913" s="19">
        <v>44344</v>
      </c>
      <c r="E5913" s="16" t="s">
        <v>9982</v>
      </c>
      <c r="F5913" s="16">
        <v>36822477</v>
      </c>
      <c r="G5913" s="16" t="s">
        <v>4665</v>
      </c>
      <c r="H5913" s="17">
        <v>570</v>
      </c>
      <c r="I5913" s="102">
        <v>2</v>
      </c>
    </row>
    <row r="5914" spans="1:9" ht="20.399999999999999">
      <c r="A5914" s="16" t="s">
        <v>1963</v>
      </c>
      <c r="B5914" s="16" t="s">
        <v>9983</v>
      </c>
      <c r="C5914" s="16">
        <v>221100275</v>
      </c>
      <c r="D5914" s="19">
        <v>44379</v>
      </c>
      <c r="E5914" s="16" t="s">
        <v>9984</v>
      </c>
      <c r="F5914" s="16">
        <v>36822477</v>
      </c>
      <c r="G5914" s="16" t="s">
        <v>4665</v>
      </c>
      <c r="H5914" s="17">
        <v>380</v>
      </c>
      <c r="I5914" s="102">
        <v>2</v>
      </c>
    </row>
    <row r="5915" spans="1:9" ht="30.6">
      <c r="A5915" s="16" t="s">
        <v>1963</v>
      </c>
      <c r="B5915" s="16" t="s">
        <v>9983</v>
      </c>
      <c r="C5915" s="16">
        <v>221100296</v>
      </c>
      <c r="D5915" s="19">
        <v>44399</v>
      </c>
      <c r="E5915" s="16" t="s">
        <v>9985</v>
      </c>
      <c r="F5915" s="16">
        <v>36822477</v>
      </c>
      <c r="G5915" s="16" t="s">
        <v>4665</v>
      </c>
      <c r="H5915" s="17">
        <v>105</v>
      </c>
      <c r="I5915" s="102">
        <v>2</v>
      </c>
    </row>
    <row r="5916" spans="1:9" ht="30.6">
      <c r="A5916" s="16" t="s">
        <v>1963</v>
      </c>
      <c r="B5916" s="16" t="s">
        <v>9986</v>
      </c>
      <c r="C5916" s="16">
        <v>221100311</v>
      </c>
      <c r="D5916" s="19">
        <v>44399</v>
      </c>
      <c r="E5916" s="16" t="s">
        <v>9987</v>
      </c>
      <c r="F5916" s="16">
        <v>36822477</v>
      </c>
      <c r="G5916" s="16" t="s">
        <v>4665</v>
      </c>
      <c r="H5916" s="17">
        <v>415</v>
      </c>
      <c r="I5916" s="102">
        <v>2</v>
      </c>
    </row>
    <row r="5917" spans="1:9" ht="30.6">
      <c r="A5917" s="16" t="s">
        <v>1963</v>
      </c>
      <c r="B5917" s="16" t="s">
        <v>9986</v>
      </c>
      <c r="C5917" s="16">
        <v>221100318</v>
      </c>
      <c r="D5917" s="19">
        <v>44399</v>
      </c>
      <c r="E5917" s="16" t="s">
        <v>9988</v>
      </c>
      <c r="F5917" s="16">
        <v>36822477</v>
      </c>
      <c r="G5917" s="16" t="s">
        <v>4665</v>
      </c>
      <c r="H5917" s="17">
        <v>150</v>
      </c>
      <c r="I5917" s="102">
        <v>2</v>
      </c>
    </row>
    <row r="5918" spans="1:9" ht="20.399999999999999">
      <c r="A5918" s="16" t="s">
        <v>1963</v>
      </c>
      <c r="B5918" s="16" t="s">
        <v>9989</v>
      </c>
      <c r="C5918" s="16">
        <v>2785</v>
      </c>
      <c r="D5918" s="19">
        <v>44406</v>
      </c>
      <c r="E5918" s="16" t="s">
        <v>9990</v>
      </c>
      <c r="F5918" s="16">
        <v>11111111</v>
      </c>
      <c r="G5918" s="16" t="s">
        <v>9991</v>
      </c>
      <c r="H5918" s="17">
        <v>605</v>
      </c>
      <c r="I5918" s="102">
        <v>2</v>
      </c>
    </row>
    <row r="5919" spans="1:9" ht="30.6">
      <c r="A5919" s="16" t="s">
        <v>1963</v>
      </c>
      <c r="B5919" s="16" t="s">
        <v>9989</v>
      </c>
      <c r="C5919" s="16">
        <v>221100320</v>
      </c>
      <c r="D5919" s="19">
        <v>44420</v>
      </c>
      <c r="E5919" s="16" t="s">
        <v>9992</v>
      </c>
      <c r="F5919" s="16">
        <v>36822477</v>
      </c>
      <c r="G5919" s="16" t="s">
        <v>4665</v>
      </c>
      <c r="H5919" s="17">
        <v>800</v>
      </c>
      <c r="I5919" s="102">
        <v>2</v>
      </c>
    </row>
    <row r="5920" spans="1:9" ht="30.6">
      <c r="A5920" s="16" t="s">
        <v>1963</v>
      </c>
      <c r="B5920" s="16" t="s">
        <v>9993</v>
      </c>
      <c r="C5920" s="16">
        <v>221100313</v>
      </c>
      <c r="D5920" s="19">
        <v>44420</v>
      </c>
      <c r="E5920" s="16" t="s">
        <v>9994</v>
      </c>
      <c r="F5920" s="16">
        <v>36822477</v>
      </c>
      <c r="G5920" s="16" t="s">
        <v>4665</v>
      </c>
      <c r="H5920" s="17">
        <v>450</v>
      </c>
      <c r="I5920" s="102">
        <v>2</v>
      </c>
    </row>
    <row r="5921" spans="1:9" ht="20.399999999999999">
      <c r="A5921" s="16" t="s">
        <v>1963</v>
      </c>
      <c r="B5921" s="16" t="s">
        <v>9995</v>
      </c>
      <c r="C5921" s="16" t="s">
        <v>9996</v>
      </c>
      <c r="D5921" s="19">
        <v>44438</v>
      </c>
      <c r="E5921" s="16" t="s">
        <v>9997</v>
      </c>
      <c r="F5921" s="16">
        <v>47621028</v>
      </c>
      <c r="G5921" s="16" t="s">
        <v>8029</v>
      </c>
      <c r="H5921" s="17">
        <v>63</v>
      </c>
      <c r="I5921" s="102">
        <v>2</v>
      </c>
    </row>
    <row r="5922" spans="1:9">
      <c r="A5922" s="16" t="s">
        <v>1963</v>
      </c>
      <c r="B5922" s="16" t="s">
        <v>9995</v>
      </c>
      <c r="C5922" s="16" t="s">
        <v>4967</v>
      </c>
      <c r="D5922" s="19">
        <v>44440</v>
      </c>
      <c r="E5922" s="16" t="s">
        <v>9998</v>
      </c>
      <c r="F5922" s="16">
        <v>11111111</v>
      </c>
      <c r="G5922" s="16" t="s">
        <v>5199</v>
      </c>
      <c r="H5922" s="17">
        <v>36</v>
      </c>
      <c r="I5922" s="102">
        <v>2</v>
      </c>
    </row>
    <row r="5923" spans="1:9" ht="30.6">
      <c r="A5923" s="16" t="s">
        <v>1963</v>
      </c>
      <c r="B5923" s="16" t="s">
        <v>9999</v>
      </c>
      <c r="C5923" s="16" t="s">
        <v>10000</v>
      </c>
      <c r="D5923" s="19">
        <v>44459</v>
      </c>
      <c r="E5923" s="16" t="s">
        <v>10001</v>
      </c>
      <c r="F5923" s="16">
        <v>11111111</v>
      </c>
      <c r="G5923" s="16" t="s">
        <v>10002</v>
      </c>
      <c r="H5923" s="17">
        <v>100.66</v>
      </c>
      <c r="I5923" s="102">
        <v>2</v>
      </c>
    </row>
    <row r="5924" spans="1:9" ht="20.399999999999999">
      <c r="A5924" s="16" t="s">
        <v>1963</v>
      </c>
      <c r="B5924" s="16" t="s">
        <v>9999</v>
      </c>
      <c r="C5924" s="16" t="s">
        <v>10003</v>
      </c>
      <c r="D5924" s="19">
        <v>44461</v>
      </c>
      <c r="E5924" s="16" t="s">
        <v>10004</v>
      </c>
      <c r="F5924" s="16">
        <v>11111111</v>
      </c>
      <c r="G5924" s="16" t="s">
        <v>10005</v>
      </c>
      <c r="H5924" s="17">
        <v>47.28</v>
      </c>
      <c r="I5924" s="102">
        <v>2</v>
      </c>
    </row>
    <row r="5925" spans="1:9" ht="20.399999999999999">
      <c r="A5925" s="16" t="s">
        <v>1963</v>
      </c>
      <c r="B5925" s="16" t="s">
        <v>9999</v>
      </c>
      <c r="C5925" s="16" t="s">
        <v>4967</v>
      </c>
      <c r="D5925" s="19">
        <v>44462</v>
      </c>
      <c r="E5925" s="16" t="s">
        <v>10006</v>
      </c>
      <c r="F5925" s="16">
        <v>11111111</v>
      </c>
      <c r="G5925" s="16" t="s">
        <v>5199</v>
      </c>
      <c r="H5925" s="17">
        <v>34.81</v>
      </c>
      <c r="I5925" s="102">
        <v>2</v>
      </c>
    </row>
    <row r="5926" spans="1:9" ht="20.399999999999999">
      <c r="A5926" s="16" t="s">
        <v>1963</v>
      </c>
      <c r="B5926" s="16" t="s">
        <v>10535</v>
      </c>
      <c r="C5926" s="16" t="s">
        <v>4967</v>
      </c>
      <c r="D5926" s="19">
        <v>44464</v>
      </c>
      <c r="E5926" s="16" t="s">
        <v>10007</v>
      </c>
      <c r="F5926" s="16">
        <v>11111111</v>
      </c>
      <c r="G5926" s="16" t="s">
        <v>5199</v>
      </c>
      <c r="H5926" s="17">
        <v>36</v>
      </c>
      <c r="I5926" s="102">
        <v>2</v>
      </c>
    </row>
    <row r="5927" spans="1:9" ht="20.399999999999999">
      <c r="A5927" s="16" t="s">
        <v>1963</v>
      </c>
      <c r="B5927" s="16" t="s">
        <v>10535</v>
      </c>
      <c r="C5927" s="16" t="s">
        <v>10008</v>
      </c>
      <c r="D5927" s="19">
        <v>44465</v>
      </c>
      <c r="E5927" s="16" t="s">
        <v>10009</v>
      </c>
      <c r="F5927" s="16">
        <v>11111111</v>
      </c>
      <c r="G5927" s="16" t="s">
        <v>10010</v>
      </c>
      <c r="H5927" s="17">
        <v>46.19</v>
      </c>
      <c r="I5927" s="102">
        <v>2</v>
      </c>
    </row>
    <row r="5928" spans="1:9" ht="20.399999999999999">
      <c r="A5928" s="16" t="s">
        <v>1963</v>
      </c>
      <c r="B5928" s="16" t="s">
        <v>10535</v>
      </c>
      <c r="C5928" s="16" t="s">
        <v>10011</v>
      </c>
      <c r="D5928" s="19">
        <v>44465</v>
      </c>
      <c r="E5928" s="16" t="s">
        <v>10012</v>
      </c>
      <c r="F5928" s="16">
        <v>11111111</v>
      </c>
      <c r="G5928" s="16" t="s">
        <v>10013</v>
      </c>
      <c r="H5928" s="17">
        <v>67.790000000000006</v>
      </c>
      <c r="I5928" s="102">
        <v>2</v>
      </c>
    </row>
    <row r="5929" spans="1:9" ht="20.399999999999999">
      <c r="A5929" s="16" t="s">
        <v>1963</v>
      </c>
      <c r="B5929" s="16" t="s">
        <v>10535</v>
      </c>
      <c r="C5929" s="16" t="s">
        <v>10014</v>
      </c>
      <c r="D5929" s="19">
        <v>44466</v>
      </c>
      <c r="E5929" s="16" t="s">
        <v>10015</v>
      </c>
      <c r="F5929" s="16">
        <v>11111111</v>
      </c>
      <c r="G5929" s="16" t="s">
        <v>10013</v>
      </c>
      <c r="H5929" s="17">
        <v>33.78</v>
      </c>
      <c r="I5929" s="102">
        <v>2</v>
      </c>
    </row>
    <row r="5930" spans="1:9" ht="20.399999999999999">
      <c r="A5930" s="16" t="s">
        <v>1963</v>
      </c>
      <c r="B5930" s="16" t="s">
        <v>10535</v>
      </c>
      <c r="C5930" s="16" t="s">
        <v>10016</v>
      </c>
      <c r="D5930" s="19">
        <v>44469</v>
      </c>
      <c r="E5930" s="16" t="s">
        <v>10017</v>
      </c>
      <c r="F5930" s="16">
        <v>11111111</v>
      </c>
      <c r="G5930" s="16" t="s">
        <v>10018</v>
      </c>
      <c r="H5930" s="17">
        <v>34.01</v>
      </c>
      <c r="I5930" s="102">
        <v>2</v>
      </c>
    </row>
    <row r="5931" spans="1:9" ht="20.399999999999999">
      <c r="A5931" s="16" t="s">
        <v>1963</v>
      </c>
      <c r="B5931" s="16" t="s">
        <v>10019</v>
      </c>
      <c r="C5931" s="16" t="s">
        <v>4967</v>
      </c>
      <c r="D5931" s="19">
        <v>44471</v>
      </c>
      <c r="E5931" s="16" t="s">
        <v>10020</v>
      </c>
      <c r="F5931" s="16">
        <v>72042265</v>
      </c>
      <c r="G5931" s="16" t="s">
        <v>4679</v>
      </c>
      <c r="H5931" s="17">
        <v>36</v>
      </c>
      <c r="I5931" s="102">
        <v>2</v>
      </c>
    </row>
    <row r="5932" spans="1:9" ht="20.399999999999999">
      <c r="A5932" s="16" t="s">
        <v>1963</v>
      </c>
      <c r="B5932" s="16" t="s">
        <v>10019</v>
      </c>
      <c r="C5932" s="16" t="s">
        <v>10021</v>
      </c>
      <c r="D5932" s="19">
        <v>44471</v>
      </c>
      <c r="E5932" s="16" t="s">
        <v>10022</v>
      </c>
      <c r="F5932" s="16">
        <v>44329342</v>
      </c>
      <c r="G5932" s="16" t="s">
        <v>10023</v>
      </c>
      <c r="H5932" s="17">
        <v>26.51</v>
      </c>
      <c r="I5932" s="102">
        <v>2</v>
      </c>
    </row>
    <row r="5933" spans="1:9" ht="20.399999999999999">
      <c r="A5933" s="16" t="s">
        <v>1963</v>
      </c>
      <c r="B5933" s="16" t="s">
        <v>10019</v>
      </c>
      <c r="C5933" s="16" t="s">
        <v>10024</v>
      </c>
      <c r="D5933" s="19">
        <v>44472</v>
      </c>
      <c r="E5933" s="16" t="s">
        <v>10025</v>
      </c>
      <c r="F5933" s="16">
        <v>44329342</v>
      </c>
      <c r="G5933" s="16" t="s">
        <v>10023</v>
      </c>
      <c r="H5933" s="17">
        <v>30.43</v>
      </c>
      <c r="I5933" s="102">
        <v>2</v>
      </c>
    </row>
    <row r="5934" spans="1:9" ht="20.399999999999999">
      <c r="A5934" s="16" t="s">
        <v>1963</v>
      </c>
      <c r="B5934" s="16" t="s">
        <v>10019</v>
      </c>
      <c r="C5934" s="16" t="s">
        <v>10026</v>
      </c>
      <c r="D5934" s="19">
        <v>44473</v>
      </c>
      <c r="E5934" s="16" t="s">
        <v>10027</v>
      </c>
      <c r="F5934" s="16">
        <v>4944127</v>
      </c>
      <c r="G5934" s="16" t="s">
        <v>10028</v>
      </c>
      <c r="H5934" s="17">
        <v>34.130000000000003</v>
      </c>
      <c r="I5934" s="102">
        <v>2</v>
      </c>
    </row>
    <row r="5935" spans="1:9" ht="20.399999999999999">
      <c r="A5935" s="16" t="s">
        <v>1963</v>
      </c>
      <c r="B5935" s="16" t="s">
        <v>10019</v>
      </c>
      <c r="C5935" s="16" t="s">
        <v>10029</v>
      </c>
      <c r="D5935" s="19">
        <v>44474</v>
      </c>
      <c r="E5935" s="16" t="s">
        <v>10030</v>
      </c>
      <c r="F5935" s="16">
        <v>44329342</v>
      </c>
      <c r="G5935" s="16" t="s">
        <v>10023</v>
      </c>
      <c r="H5935" s="17">
        <v>27.86</v>
      </c>
      <c r="I5935" s="102">
        <v>2</v>
      </c>
    </row>
    <row r="5936" spans="1:9" ht="20.399999999999999">
      <c r="A5936" s="16" t="s">
        <v>1963</v>
      </c>
      <c r="B5936" s="16" t="s">
        <v>10019</v>
      </c>
      <c r="C5936" s="16" t="s">
        <v>10031</v>
      </c>
      <c r="D5936" s="19">
        <v>44475</v>
      </c>
      <c r="E5936" s="16" t="s">
        <v>10032</v>
      </c>
      <c r="F5936" s="16">
        <v>44329342</v>
      </c>
      <c r="G5936" s="16" t="s">
        <v>10023</v>
      </c>
      <c r="H5936" s="17">
        <v>26.42</v>
      </c>
      <c r="I5936" s="102">
        <v>2</v>
      </c>
    </row>
    <row r="5937" spans="1:9" ht="20.399999999999999">
      <c r="A5937" s="16" t="s">
        <v>1963</v>
      </c>
      <c r="B5937" s="16" t="s">
        <v>10033</v>
      </c>
      <c r="C5937" s="16">
        <v>162656</v>
      </c>
      <c r="D5937" s="19">
        <v>44284</v>
      </c>
      <c r="E5937" s="16" t="s">
        <v>10034</v>
      </c>
      <c r="F5937" s="16">
        <v>0</v>
      </c>
      <c r="G5937" s="16" t="s">
        <v>10035</v>
      </c>
      <c r="H5937" s="17">
        <v>38</v>
      </c>
      <c r="I5937" s="102">
        <v>2</v>
      </c>
    </row>
    <row r="5938" spans="1:9" ht="20.399999999999999">
      <c r="A5938" s="16" t="s">
        <v>1963</v>
      </c>
      <c r="B5938" s="16" t="s">
        <v>10033</v>
      </c>
      <c r="C5938" s="16">
        <v>3337</v>
      </c>
      <c r="D5938" s="19">
        <v>44292</v>
      </c>
      <c r="E5938" s="16" t="s">
        <v>10036</v>
      </c>
      <c r="F5938" s="16">
        <v>1461474</v>
      </c>
      <c r="G5938" s="16" t="s">
        <v>10037</v>
      </c>
      <c r="H5938" s="17">
        <v>472.65</v>
      </c>
      <c r="I5938" s="102">
        <v>2</v>
      </c>
    </row>
    <row r="5939" spans="1:9" ht="20.399999999999999">
      <c r="A5939" s="16" t="s">
        <v>1963</v>
      </c>
      <c r="B5939" s="16" t="s">
        <v>10033</v>
      </c>
      <c r="C5939" s="16">
        <v>3337</v>
      </c>
      <c r="D5939" s="19">
        <v>44301</v>
      </c>
      <c r="E5939" s="16" t="s">
        <v>10038</v>
      </c>
      <c r="F5939" s="16">
        <v>1461474</v>
      </c>
      <c r="G5939" s="16" t="s">
        <v>10039</v>
      </c>
      <c r="H5939" s="17">
        <v>473.13</v>
      </c>
      <c r="I5939" s="102">
        <v>2</v>
      </c>
    </row>
    <row r="5940" spans="1:9" ht="20.399999999999999">
      <c r="A5940" s="16" t="s">
        <v>1963</v>
      </c>
      <c r="B5940" s="16" t="s">
        <v>10033</v>
      </c>
      <c r="C5940" s="16">
        <v>473257</v>
      </c>
      <c r="D5940" s="19">
        <v>44284</v>
      </c>
      <c r="E5940" s="16" t="s">
        <v>10040</v>
      </c>
      <c r="F5940" s="16">
        <v>90242710</v>
      </c>
      <c r="G5940" s="16" t="s">
        <v>9953</v>
      </c>
      <c r="H5940" s="17">
        <v>235</v>
      </c>
      <c r="I5940" s="102">
        <v>2</v>
      </c>
    </row>
    <row r="5941" spans="1:9" ht="20.399999999999999">
      <c r="A5941" s="16" t="s">
        <v>1963</v>
      </c>
      <c r="B5941" s="16" t="s">
        <v>10033</v>
      </c>
      <c r="C5941" s="16">
        <v>1442021</v>
      </c>
      <c r="D5941" s="19">
        <v>44300</v>
      </c>
      <c r="E5941" s="16" t="s">
        <v>10041</v>
      </c>
      <c r="F5941" s="16">
        <v>1461474</v>
      </c>
      <c r="G5941" s="16" t="s">
        <v>5084</v>
      </c>
      <c r="H5941" s="17">
        <v>40</v>
      </c>
      <c r="I5941" s="102">
        <v>2</v>
      </c>
    </row>
    <row r="5942" spans="1:9" ht="20.399999999999999">
      <c r="A5942" s="16" t="s">
        <v>1963</v>
      </c>
      <c r="B5942" s="16" t="s">
        <v>10033</v>
      </c>
      <c r="C5942" s="16">
        <v>1142021</v>
      </c>
      <c r="D5942" s="19">
        <v>44297</v>
      </c>
      <c r="E5942" s="16" t="s">
        <v>10042</v>
      </c>
      <c r="F5942" s="16">
        <v>1461474</v>
      </c>
      <c r="G5942" s="16" t="s">
        <v>5084</v>
      </c>
      <c r="H5942" s="17">
        <v>32.004655222577831</v>
      </c>
      <c r="I5942" s="102">
        <v>2</v>
      </c>
    </row>
    <row r="5943" spans="1:9" ht="20.399999999999999">
      <c r="A5943" s="16" t="s">
        <v>1963</v>
      </c>
      <c r="B5943" s="16" t="s">
        <v>10033</v>
      </c>
      <c r="C5943" s="16">
        <v>3132021</v>
      </c>
      <c r="D5943" s="19">
        <v>44286</v>
      </c>
      <c r="E5943" s="16" t="s">
        <v>10041</v>
      </c>
      <c r="F5943" s="16">
        <v>1461474</v>
      </c>
      <c r="G5943" s="16" t="s">
        <v>5084</v>
      </c>
      <c r="H5943" s="17">
        <v>40</v>
      </c>
      <c r="I5943" s="102">
        <v>2</v>
      </c>
    </row>
    <row r="5944" spans="1:9" ht="20.399999999999999">
      <c r="A5944" s="16" t="s">
        <v>1963</v>
      </c>
      <c r="B5944" s="16" t="s">
        <v>10033</v>
      </c>
      <c r="C5944" s="16">
        <v>742021</v>
      </c>
      <c r="D5944" s="19">
        <v>44293</v>
      </c>
      <c r="E5944" s="16" t="s">
        <v>10041</v>
      </c>
      <c r="F5944" s="16">
        <v>1461474</v>
      </c>
      <c r="G5944" s="16" t="s">
        <v>5084</v>
      </c>
      <c r="H5944" s="17">
        <v>40</v>
      </c>
      <c r="I5944" s="102">
        <v>2</v>
      </c>
    </row>
    <row r="5945" spans="1:9" ht="20.399999999999999">
      <c r="A5945" s="16" t="s">
        <v>1963</v>
      </c>
      <c r="B5945" s="16" t="s">
        <v>10033</v>
      </c>
      <c r="C5945" s="16">
        <v>442021</v>
      </c>
      <c r="D5945" s="19">
        <v>44290</v>
      </c>
      <c r="E5945" s="16" t="s">
        <v>10042</v>
      </c>
      <c r="F5945" s="16">
        <v>1461474</v>
      </c>
      <c r="G5945" s="16" t="s">
        <v>5084</v>
      </c>
      <c r="H5945" s="17">
        <v>36</v>
      </c>
      <c r="I5945" s="102">
        <v>2</v>
      </c>
    </row>
    <row r="5946" spans="1:9" ht="20.399999999999999">
      <c r="A5946" s="16" t="s">
        <v>1963</v>
      </c>
      <c r="B5946" s="16" t="s">
        <v>10043</v>
      </c>
      <c r="C5946" s="16">
        <v>9460</v>
      </c>
      <c r="D5946" s="19">
        <v>44461</v>
      </c>
      <c r="E5946" s="16" t="s">
        <v>10044</v>
      </c>
      <c r="F5946" s="16">
        <v>31373013</v>
      </c>
      <c r="G5946" s="16" t="s">
        <v>10045</v>
      </c>
      <c r="H5946" s="17">
        <v>228.52512155591572</v>
      </c>
      <c r="I5946" s="102">
        <v>2</v>
      </c>
    </row>
    <row r="5947" spans="1:9" ht="20.399999999999999">
      <c r="A5947" s="16" t="s">
        <v>1963</v>
      </c>
      <c r="B5947" s="16" t="s">
        <v>10043</v>
      </c>
      <c r="C5947" s="16">
        <v>73536</v>
      </c>
      <c r="D5947" s="19">
        <v>44462</v>
      </c>
      <c r="E5947" s="16" t="s">
        <v>10046</v>
      </c>
      <c r="F5947" s="16">
        <v>11111111</v>
      </c>
      <c r="G5947" s="16" t="s">
        <v>10047</v>
      </c>
      <c r="H5947" s="17">
        <v>11.2</v>
      </c>
      <c r="I5947" s="102">
        <v>2</v>
      </c>
    </row>
    <row r="5948" spans="1:9" ht="20.399999999999999">
      <c r="A5948" s="16" t="s">
        <v>1963</v>
      </c>
      <c r="B5948" s="16" t="s">
        <v>10043</v>
      </c>
      <c r="C5948" s="16" t="s">
        <v>10048</v>
      </c>
      <c r="D5948" s="19">
        <v>44462</v>
      </c>
      <c r="E5948" s="16" t="s">
        <v>10049</v>
      </c>
      <c r="F5948" s="16">
        <v>11111111</v>
      </c>
      <c r="G5948" s="16" t="s">
        <v>10050</v>
      </c>
      <c r="H5948" s="17">
        <v>16.847649918962723</v>
      </c>
      <c r="I5948" s="102">
        <v>2</v>
      </c>
    </row>
    <row r="5949" spans="1:9" ht="20.399999999999999">
      <c r="A5949" s="16" t="s">
        <v>1963</v>
      </c>
      <c r="B5949" s="16" t="s">
        <v>10043</v>
      </c>
      <c r="C5949" s="16" t="s">
        <v>10051</v>
      </c>
      <c r="D5949" s="19">
        <v>44462</v>
      </c>
      <c r="E5949" s="16" t="s">
        <v>10049</v>
      </c>
      <c r="F5949" s="16">
        <v>11111111</v>
      </c>
      <c r="G5949" s="16" t="s">
        <v>10052</v>
      </c>
      <c r="H5949" s="17">
        <v>38.371799027552669</v>
      </c>
      <c r="I5949" s="102">
        <v>2</v>
      </c>
    </row>
    <row r="5950" spans="1:9" ht="30.6">
      <c r="A5950" s="16" t="s">
        <v>1963</v>
      </c>
      <c r="B5950" s="16" t="s">
        <v>10053</v>
      </c>
      <c r="C5950" s="16">
        <v>479997</v>
      </c>
      <c r="D5950" s="19">
        <v>44464</v>
      </c>
      <c r="E5950" s="16" t="s">
        <v>10054</v>
      </c>
      <c r="F5950" s="16" t="s">
        <v>10055</v>
      </c>
      <c r="G5950" s="16" t="s">
        <v>10056</v>
      </c>
      <c r="H5950" s="17">
        <v>69.849999999999994</v>
      </c>
      <c r="I5950" s="102">
        <v>2</v>
      </c>
    </row>
    <row r="5951" spans="1:9" ht="20.399999999999999">
      <c r="A5951" s="16" t="s">
        <v>1963</v>
      </c>
      <c r="B5951" s="16" t="s">
        <v>10053</v>
      </c>
      <c r="C5951" s="16">
        <v>11111111</v>
      </c>
      <c r="D5951" s="19">
        <v>44464</v>
      </c>
      <c r="E5951" s="16" t="s">
        <v>10057</v>
      </c>
      <c r="F5951" s="16">
        <v>1111111</v>
      </c>
      <c r="G5951" s="16" t="s">
        <v>10058</v>
      </c>
      <c r="H5951" s="17">
        <v>36</v>
      </c>
      <c r="I5951" s="102">
        <v>2</v>
      </c>
    </row>
    <row r="5952" spans="1:9" ht="20.399999999999999">
      <c r="A5952" s="16" t="s">
        <v>1963</v>
      </c>
      <c r="B5952" s="16" t="s">
        <v>10053</v>
      </c>
      <c r="C5952" s="16">
        <v>11111111</v>
      </c>
      <c r="D5952" s="19">
        <v>44464</v>
      </c>
      <c r="E5952" s="16" t="s">
        <v>10059</v>
      </c>
      <c r="F5952" s="16">
        <v>1111111</v>
      </c>
      <c r="G5952" s="16" t="s">
        <v>9932</v>
      </c>
      <c r="H5952" s="17">
        <v>37.5</v>
      </c>
      <c r="I5952" s="102">
        <v>2</v>
      </c>
    </row>
    <row r="5953" spans="1:9" ht="20.399999999999999">
      <c r="A5953" s="16" t="s">
        <v>1963</v>
      </c>
      <c r="B5953" s="16" t="s">
        <v>10060</v>
      </c>
      <c r="C5953" s="16">
        <v>1783993</v>
      </c>
      <c r="D5953" s="19">
        <v>44471</v>
      </c>
      <c r="E5953" s="16" t="s">
        <v>10061</v>
      </c>
      <c r="F5953" s="16">
        <v>44329342</v>
      </c>
      <c r="G5953" s="16" t="s">
        <v>10062</v>
      </c>
      <c r="H5953" s="17">
        <v>30.92</v>
      </c>
      <c r="I5953" s="102">
        <v>2</v>
      </c>
    </row>
    <row r="5954" spans="1:9" ht="20.399999999999999">
      <c r="A5954" s="16" t="s">
        <v>1963</v>
      </c>
      <c r="B5954" s="16" t="s">
        <v>10060</v>
      </c>
      <c r="C5954" s="16">
        <v>11111111</v>
      </c>
      <c r="D5954" s="19">
        <v>44471</v>
      </c>
      <c r="E5954" s="16" t="s">
        <v>10063</v>
      </c>
      <c r="F5954" s="16">
        <v>72042265</v>
      </c>
      <c r="G5954" s="16" t="s">
        <v>10064</v>
      </c>
      <c r="H5954" s="17">
        <v>36</v>
      </c>
      <c r="I5954" s="102">
        <v>2</v>
      </c>
    </row>
    <row r="5955" spans="1:9" ht="20.399999999999999">
      <c r="A5955" s="16" t="s">
        <v>1963</v>
      </c>
      <c r="B5955" s="16" t="s">
        <v>10060</v>
      </c>
      <c r="C5955" s="16">
        <v>11111111</v>
      </c>
      <c r="D5955" s="19">
        <v>44451</v>
      </c>
      <c r="E5955" s="16" t="s">
        <v>10065</v>
      </c>
      <c r="F5955" s="16">
        <v>1111111</v>
      </c>
      <c r="G5955" s="16" t="s">
        <v>9932</v>
      </c>
      <c r="H5955" s="17">
        <v>54</v>
      </c>
      <c r="I5955" s="102">
        <v>2</v>
      </c>
    </row>
    <row r="5956" spans="1:9" ht="20.399999999999999">
      <c r="A5956" s="16" t="s">
        <v>1963</v>
      </c>
      <c r="B5956" s="16" t="s">
        <v>10066</v>
      </c>
      <c r="C5956" s="16">
        <v>202110048</v>
      </c>
      <c r="D5956" s="19">
        <v>44438</v>
      </c>
      <c r="E5956" s="16" t="s">
        <v>10067</v>
      </c>
      <c r="F5956" s="16">
        <v>52029794</v>
      </c>
      <c r="G5956" s="16" t="s">
        <v>10068</v>
      </c>
      <c r="H5956" s="17">
        <v>128</v>
      </c>
      <c r="I5956" s="102">
        <v>2</v>
      </c>
    </row>
    <row r="5957" spans="1:9" ht="20.399999999999999">
      <c r="A5957" s="16" t="s">
        <v>1963</v>
      </c>
      <c r="B5957" s="16" t="s">
        <v>10066</v>
      </c>
      <c r="C5957" s="16">
        <v>11111111</v>
      </c>
      <c r="D5957" s="19">
        <v>44438</v>
      </c>
      <c r="E5957" s="16" t="s">
        <v>10069</v>
      </c>
      <c r="F5957" s="16">
        <v>11111111</v>
      </c>
      <c r="G5957" s="16" t="s">
        <v>9932</v>
      </c>
      <c r="H5957" s="17">
        <v>66</v>
      </c>
      <c r="I5957" s="102">
        <v>2</v>
      </c>
    </row>
    <row r="5958" spans="1:9" ht="30.6">
      <c r="A5958" s="16" t="s">
        <v>1963</v>
      </c>
      <c r="B5958" s="16" t="s">
        <v>10070</v>
      </c>
      <c r="C5958" s="16">
        <v>5</v>
      </c>
      <c r="D5958" s="19">
        <v>44331</v>
      </c>
      <c r="E5958" s="16" t="s">
        <v>10071</v>
      </c>
      <c r="F5958" s="16">
        <v>25414593</v>
      </c>
      <c r="G5958" s="16" t="s">
        <v>10072</v>
      </c>
      <c r="H5958" s="17">
        <v>49.17</v>
      </c>
      <c r="I5958" s="102">
        <v>2</v>
      </c>
    </row>
    <row r="5959" spans="1:9" ht="30.6">
      <c r="A5959" s="16" t="s">
        <v>1963</v>
      </c>
      <c r="B5959" s="16" t="s">
        <v>10070</v>
      </c>
      <c r="C5959" s="16">
        <v>2</v>
      </c>
      <c r="D5959" s="19">
        <v>44332</v>
      </c>
      <c r="E5959" s="16" t="s">
        <v>10073</v>
      </c>
      <c r="F5959" s="16">
        <v>1111111</v>
      </c>
      <c r="G5959" s="16" t="s">
        <v>10074</v>
      </c>
      <c r="H5959" s="17">
        <v>73.430000000000007</v>
      </c>
      <c r="I5959" s="102">
        <v>2</v>
      </c>
    </row>
    <row r="5960" spans="1:9" ht="20.399999999999999">
      <c r="A5960" s="16" t="s">
        <v>1963</v>
      </c>
      <c r="B5960" s="16" t="s">
        <v>10070</v>
      </c>
      <c r="C5960" s="16">
        <v>11111111</v>
      </c>
      <c r="D5960" s="19">
        <v>44332</v>
      </c>
      <c r="E5960" s="16" t="s">
        <v>10075</v>
      </c>
      <c r="F5960" s="16">
        <v>1111111</v>
      </c>
      <c r="G5960" s="16" t="s">
        <v>10058</v>
      </c>
      <c r="H5960" s="17">
        <v>36</v>
      </c>
      <c r="I5960" s="102">
        <v>2</v>
      </c>
    </row>
    <row r="5961" spans="1:9" ht="30.6">
      <c r="A5961" s="16" t="s">
        <v>1963</v>
      </c>
      <c r="B5961" s="16" t="s">
        <v>10070</v>
      </c>
      <c r="C5961" s="16">
        <v>11111111</v>
      </c>
      <c r="D5961" s="19">
        <v>44331</v>
      </c>
      <c r="E5961" s="16" t="s">
        <v>10076</v>
      </c>
      <c r="F5961" s="16">
        <v>1111111</v>
      </c>
      <c r="G5961" s="16" t="s">
        <v>9932</v>
      </c>
      <c r="H5961" s="17">
        <v>144</v>
      </c>
      <c r="I5961" s="102">
        <v>2</v>
      </c>
    </row>
    <row r="5962" spans="1:9" ht="30.6">
      <c r="A5962" s="16" t="s">
        <v>1963</v>
      </c>
      <c r="B5962" s="16" t="s">
        <v>10077</v>
      </c>
      <c r="C5962" s="16">
        <v>2021080230</v>
      </c>
      <c r="D5962" s="19">
        <v>44437</v>
      </c>
      <c r="E5962" s="16" t="s">
        <v>10078</v>
      </c>
      <c r="F5962" s="16">
        <v>47621028</v>
      </c>
      <c r="G5962" s="16" t="s">
        <v>6610</v>
      </c>
      <c r="H5962" s="17">
        <v>252</v>
      </c>
      <c r="I5962" s="102">
        <v>2</v>
      </c>
    </row>
    <row r="5963" spans="1:9" ht="20.399999999999999">
      <c r="A5963" s="16" t="s">
        <v>1963</v>
      </c>
      <c r="B5963" s="16" t="s">
        <v>10077</v>
      </c>
      <c r="C5963" s="16">
        <v>290821</v>
      </c>
      <c r="D5963" s="19">
        <v>44437</v>
      </c>
      <c r="E5963" s="16" t="s">
        <v>10079</v>
      </c>
      <c r="F5963" s="16">
        <v>14222990</v>
      </c>
      <c r="G5963" s="16" t="s">
        <v>10080</v>
      </c>
      <c r="H5963" s="17">
        <v>36</v>
      </c>
      <c r="I5963" s="102">
        <v>2</v>
      </c>
    </row>
    <row r="5964" spans="1:9" ht="20.399999999999999">
      <c r="A5964" s="16" t="s">
        <v>1963</v>
      </c>
      <c r="B5964" s="16" t="s">
        <v>10077</v>
      </c>
      <c r="C5964" s="16">
        <v>40921</v>
      </c>
      <c r="D5964" s="19">
        <v>44443</v>
      </c>
      <c r="E5964" s="16" t="s">
        <v>10081</v>
      </c>
      <c r="F5964" s="16">
        <v>11111111</v>
      </c>
      <c r="G5964" s="16" t="s">
        <v>10082</v>
      </c>
      <c r="H5964" s="17">
        <v>54</v>
      </c>
      <c r="I5964" s="102">
        <v>2</v>
      </c>
    </row>
    <row r="5965" spans="1:9" ht="20.399999999999999">
      <c r="A5965" s="16" t="s">
        <v>1963</v>
      </c>
      <c r="B5965" s="16" t="s">
        <v>10083</v>
      </c>
      <c r="C5965" s="16" t="s">
        <v>10084</v>
      </c>
      <c r="D5965" s="19">
        <v>44370</v>
      </c>
      <c r="E5965" s="16" t="s">
        <v>10085</v>
      </c>
      <c r="F5965" s="16">
        <v>35772271</v>
      </c>
      <c r="G5965" s="16" t="s">
        <v>10086</v>
      </c>
      <c r="H5965" s="17">
        <v>462.84</v>
      </c>
      <c r="I5965" s="102">
        <v>2</v>
      </c>
    </row>
    <row r="5966" spans="1:9" ht="20.399999999999999">
      <c r="A5966" s="16" t="s">
        <v>1963</v>
      </c>
      <c r="B5966" s="16" t="s">
        <v>10083</v>
      </c>
      <c r="C5966" s="16" t="s">
        <v>10087</v>
      </c>
      <c r="D5966" s="19">
        <v>44370</v>
      </c>
      <c r="E5966" s="16" t="s">
        <v>10088</v>
      </c>
      <c r="F5966" s="16">
        <v>35772271</v>
      </c>
      <c r="G5966" s="16" t="s">
        <v>10086</v>
      </c>
      <c r="H5966" s="17">
        <v>266</v>
      </c>
      <c r="I5966" s="102">
        <v>2</v>
      </c>
    </row>
    <row r="5967" spans="1:9" ht="20.399999999999999">
      <c r="A5967" s="16" t="s">
        <v>1963</v>
      </c>
      <c r="B5967" s="16" t="s">
        <v>10083</v>
      </c>
      <c r="C5967" s="16" t="s">
        <v>10089</v>
      </c>
      <c r="D5967" s="19">
        <v>44337</v>
      </c>
      <c r="E5967" s="16" t="s">
        <v>10090</v>
      </c>
      <c r="F5967" s="16">
        <v>11111111</v>
      </c>
      <c r="G5967" s="16" t="s">
        <v>10091</v>
      </c>
      <c r="H5967" s="17">
        <v>73</v>
      </c>
      <c r="I5967" s="102">
        <v>2</v>
      </c>
    </row>
    <row r="5968" spans="1:9" ht="20.399999999999999">
      <c r="A5968" s="16" t="s">
        <v>1963</v>
      </c>
      <c r="B5968" s="16" t="s">
        <v>10092</v>
      </c>
      <c r="C5968" s="16" t="s">
        <v>10093</v>
      </c>
      <c r="D5968" s="19">
        <v>44370</v>
      </c>
      <c r="E5968" s="16" t="s">
        <v>10094</v>
      </c>
      <c r="F5968" s="16">
        <v>35772271</v>
      </c>
      <c r="G5968" s="16" t="s">
        <v>10086</v>
      </c>
      <c r="H5968" s="17">
        <v>165.18</v>
      </c>
      <c r="I5968" s="102">
        <v>2</v>
      </c>
    </row>
    <row r="5969" spans="1:9" ht="20.399999999999999">
      <c r="A5969" s="16" t="s">
        <v>1963</v>
      </c>
      <c r="B5969" s="16" t="s">
        <v>10092</v>
      </c>
      <c r="C5969" s="16">
        <v>299549</v>
      </c>
      <c r="D5969" s="19">
        <v>44346</v>
      </c>
      <c r="E5969" s="16" t="s">
        <v>10095</v>
      </c>
      <c r="F5969" s="16">
        <v>21594067</v>
      </c>
      <c r="G5969" s="16" t="s">
        <v>10096</v>
      </c>
      <c r="H5969" s="17">
        <v>82.804651717151089</v>
      </c>
      <c r="I5969" s="102">
        <v>2</v>
      </c>
    </row>
    <row r="5970" spans="1:9">
      <c r="A5970" s="16" t="s">
        <v>1963</v>
      </c>
      <c r="B5970" s="16" t="s">
        <v>10092</v>
      </c>
      <c r="C5970" s="16">
        <v>91948</v>
      </c>
      <c r="D5970" s="19">
        <v>44346</v>
      </c>
      <c r="E5970" s="16" t="s">
        <v>10097</v>
      </c>
      <c r="F5970" s="16">
        <v>11111111</v>
      </c>
      <c r="G5970" s="16" t="s">
        <v>10098</v>
      </c>
      <c r="H5970" s="17">
        <v>17.878122286356437</v>
      </c>
      <c r="I5970" s="102">
        <v>2</v>
      </c>
    </row>
    <row r="5971" spans="1:9" ht="20.399999999999999">
      <c r="A5971" s="16" t="s">
        <v>1963</v>
      </c>
      <c r="B5971" s="16" t="s">
        <v>10099</v>
      </c>
      <c r="C5971" s="16" t="s">
        <v>10100</v>
      </c>
      <c r="D5971" s="19">
        <v>44321</v>
      </c>
      <c r="E5971" s="16" t="s">
        <v>10101</v>
      </c>
      <c r="F5971" s="16">
        <v>35772271</v>
      </c>
      <c r="G5971" s="16" t="s">
        <v>10086</v>
      </c>
      <c r="H5971" s="17">
        <v>256.27</v>
      </c>
      <c r="I5971" s="102">
        <v>2</v>
      </c>
    </row>
    <row r="5972" spans="1:9" ht="20.399999999999999">
      <c r="A5972" s="16" t="s">
        <v>1963</v>
      </c>
      <c r="B5972" s="16" t="s">
        <v>10099</v>
      </c>
      <c r="C5972" s="16" t="s">
        <v>10102</v>
      </c>
      <c r="D5972" s="19">
        <v>44320</v>
      </c>
      <c r="E5972" s="16" t="s">
        <v>10103</v>
      </c>
      <c r="F5972" s="16">
        <v>35772271</v>
      </c>
      <c r="G5972" s="16" t="s">
        <v>10086</v>
      </c>
      <c r="H5972" s="17">
        <v>124.37</v>
      </c>
      <c r="I5972" s="102">
        <v>2</v>
      </c>
    </row>
    <row r="5973" spans="1:9" ht="20.399999999999999">
      <c r="A5973" s="16" t="s">
        <v>1963</v>
      </c>
      <c r="B5973" s="16" t="s">
        <v>10104</v>
      </c>
      <c r="C5973" s="16" t="s">
        <v>10105</v>
      </c>
      <c r="D5973" s="19">
        <v>44320</v>
      </c>
      <c r="E5973" s="16" t="s">
        <v>10106</v>
      </c>
      <c r="F5973" s="16">
        <v>35772271</v>
      </c>
      <c r="G5973" s="16" t="s">
        <v>10086</v>
      </c>
      <c r="H5973" s="17">
        <v>173.95</v>
      </c>
      <c r="I5973" s="102">
        <v>2</v>
      </c>
    </row>
    <row r="5974" spans="1:9" ht="20.399999999999999">
      <c r="A5974" s="16" t="s">
        <v>1963</v>
      </c>
      <c r="B5974" s="16" t="s">
        <v>10104</v>
      </c>
      <c r="C5974" s="16" t="s">
        <v>10107</v>
      </c>
      <c r="D5974" s="19">
        <v>44320</v>
      </c>
      <c r="E5974" s="16" t="s">
        <v>10108</v>
      </c>
      <c r="F5974" s="16">
        <v>35772271</v>
      </c>
      <c r="G5974" s="16" t="s">
        <v>10086</v>
      </c>
      <c r="H5974" s="17">
        <v>157</v>
      </c>
      <c r="I5974" s="102">
        <v>2</v>
      </c>
    </row>
    <row r="5975" spans="1:9" ht="20.399999999999999">
      <c r="A5975" s="16" t="s">
        <v>1963</v>
      </c>
      <c r="B5975" s="16" t="s">
        <v>10104</v>
      </c>
      <c r="C5975" s="16" t="s">
        <v>10109</v>
      </c>
      <c r="D5975" s="19">
        <v>44227</v>
      </c>
      <c r="E5975" s="16" t="s">
        <v>10110</v>
      </c>
      <c r="F5975" s="16">
        <v>11111111</v>
      </c>
      <c r="G5975" s="16" t="s">
        <v>10111</v>
      </c>
      <c r="H5975" s="17">
        <v>90</v>
      </c>
      <c r="I5975" s="102">
        <v>2</v>
      </c>
    </row>
    <row r="5976" spans="1:9" ht="20.399999999999999">
      <c r="A5976" s="16" t="s">
        <v>1963</v>
      </c>
      <c r="B5976" s="16" t="s">
        <v>10104</v>
      </c>
      <c r="C5976" s="16">
        <v>15672</v>
      </c>
      <c r="D5976" s="19">
        <v>44199</v>
      </c>
      <c r="E5976" s="16" t="s">
        <v>10112</v>
      </c>
      <c r="F5976" s="16">
        <v>35937335</v>
      </c>
      <c r="G5976" s="16" t="s">
        <v>10113</v>
      </c>
      <c r="H5976" s="17">
        <v>38</v>
      </c>
      <c r="I5976" s="102">
        <v>2</v>
      </c>
    </row>
    <row r="5977" spans="1:9" ht="20.399999999999999">
      <c r="A5977" s="16" t="s">
        <v>1963</v>
      </c>
      <c r="B5977" s="16" t="s">
        <v>10104</v>
      </c>
      <c r="C5977" s="16">
        <v>27098</v>
      </c>
      <c r="D5977" s="19">
        <v>44205</v>
      </c>
      <c r="E5977" s="16" t="s">
        <v>10114</v>
      </c>
      <c r="F5977" s="16">
        <v>35937335</v>
      </c>
      <c r="G5977" s="16" t="s">
        <v>10113</v>
      </c>
      <c r="H5977" s="17">
        <v>38</v>
      </c>
      <c r="I5977" s="102">
        <v>2</v>
      </c>
    </row>
    <row r="5978" spans="1:9" ht="20.399999999999999">
      <c r="A5978" s="16" t="s">
        <v>1963</v>
      </c>
      <c r="B5978" s="16" t="s">
        <v>10115</v>
      </c>
      <c r="C5978" s="16" t="s">
        <v>10116</v>
      </c>
      <c r="D5978" s="19">
        <v>44320</v>
      </c>
      <c r="E5978" s="16" t="s">
        <v>10117</v>
      </c>
      <c r="F5978" s="16">
        <v>35772271</v>
      </c>
      <c r="G5978" s="16" t="s">
        <v>10086</v>
      </c>
      <c r="H5978" s="17">
        <v>278.75</v>
      </c>
      <c r="I5978" s="102">
        <v>2</v>
      </c>
    </row>
    <row r="5979" spans="1:9" ht="20.399999999999999">
      <c r="A5979" s="16" t="s">
        <v>1963</v>
      </c>
      <c r="B5979" s="16" t="s">
        <v>10118</v>
      </c>
      <c r="C5979" s="16" t="s">
        <v>10116</v>
      </c>
      <c r="D5979" s="19">
        <v>44320</v>
      </c>
      <c r="E5979" s="16" t="s">
        <v>10119</v>
      </c>
      <c r="F5979" s="16">
        <v>35772271</v>
      </c>
      <c r="G5979" s="16" t="s">
        <v>10086</v>
      </c>
      <c r="H5979" s="17">
        <v>393.93</v>
      </c>
      <c r="I5979" s="102">
        <v>2</v>
      </c>
    </row>
    <row r="5980" spans="1:9" ht="20.399999999999999">
      <c r="A5980" s="16" t="s">
        <v>1963</v>
      </c>
      <c r="B5980" s="16" t="s">
        <v>10118</v>
      </c>
      <c r="C5980" s="16" t="s">
        <v>10120</v>
      </c>
      <c r="D5980" s="19">
        <v>44320</v>
      </c>
      <c r="E5980" s="16" t="s">
        <v>10121</v>
      </c>
      <c r="F5980" s="16">
        <v>35772271</v>
      </c>
      <c r="G5980" s="16" t="s">
        <v>10086</v>
      </c>
      <c r="H5980" s="17">
        <v>344.1</v>
      </c>
      <c r="I5980" s="102">
        <v>2</v>
      </c>
    </row>
    <row r="5981" spans="1:9" ht="20.399999999999999">
      <c r="A5981" s="16" t="s">
        <v>1963</v>
      </c>
      <c r="B5981" s="16" t="s">
        <v>10118</v>
      </c>
      <c r="C5981" s="16" t="s">
        <v>10122</v>
      </c>
      <c r="D5981" s="19">
        <v>44246</v>
      </c>
      <c r="E5981" s="16" t="s">
        <v>10123</v>
      </c>
      <c r="F5981" s="16" t="s">
        <v>10124</v>
      </c>
      <c r="G5981" s="16" t="s">
        <v>10125</v>
      </c>
      <c r="H5981" s="17">
        <v>90</v>
      </c>
      <c r="I5981" s="102">
        <v>2</v>
      </c>
    </row>
    <row r="5982" spans="1:9" ht="20.399999999999999">
      <c r="A5982" s="16" t="s">
        <v>1963</v>
      </c>
      <c r="B5982" s="16" t="s">
        <v>10126</v>
      </c>
      <c r="C5982" s="16" t="s">
        <v>10127</v>
      </c>
      <c r="D5982" s="19">
        <v>44320</v>
      </c>
      <c r="E5982" s="16" t="s">
        <v>10128</v>
      </c>
      <c r="F5982" s="16">
        <v>35772271</v>
      </c>
      <c r="G5982" s="16" t="s">
        <v>10086</v>
      </c>
      <c r="H5982" s="17">
        <v>358.19</v>
      </c>
      <c r="I5982" s="102">
        <v>2</v>
      </c>
    </row>
    <row r="5983" spans="1:9" ht="20.399999999999999">
      <c r="A5983" s="16" t="s">
        <v>1963</v>
      </c>
      <c r="B5983" s="16" t="s">
        <v>10129</v>
      </c>
      <c r="C5983" s="16" t="s">
        <v>10130</v>
      </c>
      <c r="D5983" s="19">
        <v>44320</v>
      </c>
      <c r="E5983" s="16" t="s">
        <v>10131</v>
      </c>
      <c r="F5983" s="16">
        <v>35772271</v>
      </c>
      <c r="G5983" s="16" t="s">
        <v>10086</v>
      </c>
      <c r="H5983" s="17">
        <v>439.29</v>
      </c>
      <c r="I5983" s="102">
        <v>2</v>
      </c>
    </row>
    <row r="5984" spans="1:9" ht="20.399999999999999">
      <c r="A5984" s="16" t="s">
        <v>1963</v>
      </c>
      <c r="B5984" s="16" t="s">
        <v>10129</v>
      </c>
      <c r="C5984" s="16" t="s">
        <v>10132</v>
      </c>
      <c r="D5984" s="19">
        <v>44320</v>
      </c>
      <c r="E5984" s="16" t="s">
        <v>10133</v>
      </c>
      <c r="F5984" s="16">
        <v>35772271</v>
      </c>
      <c r="G5984" s="16" t="s">
        <v>10086</v>
      </c>
      <c r="H5984" s="17">
        <v>177.73</v>
      </c>
      <c r="I5984" s="102">
        <v>2</v>
      </c>
    </row>
    <row r="5985" spans="1:9">
      <c r="A5985" s="16" t="s">
        <v>1963</v>
      </c>
      <c r="B5985" s="16" t="s">
        <v>10129</v>
      </c>
      <c r="C5985" s="16">
        <v>21035361553</v>
      </c>
      <c r="D5985" s="19">
        <v>44231</v>
      </c>
      <c r="E5985" s="16" t="s">
        <v>10134</v>
      </c>
      <c r="F5985" s="16">
        <v>11111111</v>
      </c>
      <c r="G5985" s="16" t="s">
        <v>10135</v>
      </c>
      <c r="H5985" s="17">
        <v>120</v>
      </c>
      <c r="I5985" s="102">
        <v>2</v>
      </c>
    </row>
    <row r="5986" spans="1:9" ht="20.399999999999999">
      <c r="A5986" s="16" t="s">
        <v>1963</v>
      </c>
      <c r="B5986" s="16" t="s">
        <v>10129</v>
      </c>
      <c r="C5986" s="16">
        <v>18</v>
      </c>
      <c r="D5986" s="19">
        <v>44227</v>
      </c>
      <c r="E5986" s="16" t="s">
        <v>10136</v>
      </c>
      <c r="F5986" s="16">
        <v>11111111</v>
      </c>
      <c r="G5986" s="16" t="s">
        <v>10137</v>
      </c>
      <c r="H5986" s="17">
        <v>149.24</v>
      </c>
      <c r="I5986" s="102">
        <v>2</v>
      </c>
    </row>
    <row r="5987" spans="1:9" ht="20.399999999999999">
      <c r="A5987" s="16" t="s">
        <v>1963</v>
      </c>
      <c r="B5987" s="16" t="s">
        <v>10138</v>
      </c>
      <c r="C5987" s="16" t="s">
        <v>10139</v>
      </c>
      <c r="D5987" s="19">
        <v>44320</v>
      </c>
      <c r="E5987" s="16" t="s">
        <v>10140</v>
      </c>
      <c r="F5987" s="16">
        <v>35772271</v>
      </c>
      <c r="G5987" s="16" t="s">
        <v>10086</v>
      </c>
      <c r="H5987" s="17">
        <v>292.16000000000003</v>
      </c>
      <c r="I5987" s="102">
        <v>2</v>
      </c>
    </row>
    <row r="5988" spans="1:9" ht="20.399999999999999">
      <c r="A5988" s="16" t="s">
        <v>1963</v>
      </c>
      <c r="B5988" s="16" t="s">
        <v>10138</v>
      </c>
      <c r="C5988" s="16">
        <v>93640</v>
      </c>
      <c r="D5988" s="19">
        <v>44240</v>
      </c>
      <c r="E5988" s="16" t="s">
        <v>10141</v>
      </c>
      <c r="F5988" s="16">
        <v>11111111</v>
      </c>
      <c r="G5988" s="16" t="s">
        <v>10142</v>
      </c>
      <c r="H5988" s="17">
        <v>40.729999999999997</v>
      </c>
      <c r="I5988" s="102">
        <v>2</v>
      </c>
    </row>
    <row r="5989" spans="1:9" ht="20.399999999999999">
      <c r="A5989" s="16" t="s">
        <v>1963</v>
      </c>
      <c r="B5989" s="16" t="s">
        <v>10138</v>
      </c>
      <c r="C5989" s="16">
        <v>673421006667</v>
      </c>
      <c r="D5989" s="19">
        <v>44240</v>
      </c>
      <c r="E5989" s="16" t="s">
        <v>10143</v>
      </c>
      <c r="F5989" s="16">
        <v>11111111</v>
      </c>
      <c r="G5989" s="16" t="s">
        <v>10144</v>
      </c>
      <c r="H5989" s="17">
        <v>99.33</v>
      </c>
      <c r="I5989" s="102">
        <v>2</v>
      </c>
    </row>
    <row r="5990" spans="1:9" ht="20.399999999999999">
      <c r="A5990" s="16" t="s">
        <v>1963</v>
      </c>
      <c r="B5990" s="16" t="s">
        <v>10145</v>
      </c>
      <c r="C5990" s="16" t="s">
        <v>10146</v>
      </c>
      <c r="D5990" s="19">
        <v>44320</v>
      </c>
      <c r="E5990" s="16" t="s">
        <v>10147</v>
      </c>
      <c r="F5990" s="16">
        <v>35772271</v>
      </c>
      <c r="G5990" s="16" t="s">
        <v>10086</v>
      </c>
      <c r="H5990" s="17">
        <v>196.01</v>
      </c>
      <c r="I5990" s="102">
        <v>2</v>
      </c>
    </row>
    <row r="5991" spans="1:9" ht="20.399999999999999">
      <c r="A5991" s="16" t="s">
        <v>1963</v>
      </c>
      <c r="B5991" s="16" t="s">
        <v>10145</v>
      </c>
      <c r="C5991" s="16">
        <v>93640</v>
      </c>
      <c r="D5991" s="19">
        <v>44240</v>
      </c>
      <c r="E5991" s="16" t="s">
        <v>10148</v>
      </c>
      <c r="F5991" s="16">
        <v>11111111</v>
      </c>
      <c r="G5991" s="16" t="s">
        <v>10149</v>
      </c>
      <c r="H5991" s="17">
        <v>56.15</v>
      </c>
      <c r="I5991" s="102">
        <v>2</v>
      </c>
    </row>
    <row r="5992" spans="1:9" ht="20.399999999999999">
      <c r="A5992" s="16" t="s">
        <v>1963</v>
      </c>
      <c r="B5992" s="16" t="s">
        <v>10145</v>
      </c>
      <c r="C5992" s="16">
        <v>673421006667</v>
      </c>
      <c r="D5992" s="19">
        <v>44240</v>
      </c>
      <c r="E5992" s="16" t="s">
        <v>10148</v>
      </c>
      <c r="F5992" s="16" t="s">
        <v>10150</v>
      </c>
      <c r="G5992" s="16" t="s">
        <v>10151</v>
      </c>
      <c r="H5992" s="17">
        <v>106.38</v>
      </c>
      <c r="I5992" s="102">
        <v>2</v>
      </c>
    </row>
    <row r="5993" spans="1:9" ht="30.6">
      <c r="A5993" s="16" t="s">
        <v>1963</v>
      </c>
      <c r="B5993" s="16" t="s">
        <v>10152</v>
      </c>
      <c r="C5993" s="16">
        <v>2233</v>
      </c>
      <c r="D5993" s="19">
        <v>44484</v>
      </c>
      <c r="E5993" s="16" t="s">
        <v>10153</v>
      </c>
      <c r="F5993" s="16">
        <v>111111</v>
      </c>
      <c r="G5993" s="16" t="s">
        <v>10154</v>
      </c>
      <c r="H5993" s="17">
        <v>415</v>
      </c>
      <c r="I5993" s="102">
        <v>2</v>
      </c>
    </row>
    <row r="5994" spans="1:9" ht="20.399999999999999">
      <c r="A5994" s="16" t="s">
        <v>1963</v>
      </c>
      <c r="B5994" s="16" t="s">
        <v>10155</v>
      </c>
      <c r="C5994" s="16">
        <v>11102021</v>
      </c>
      <c r="D5994" s="19">
        <v>44480</v>
      </c>
      <c r="E5994" s="16" t="s">
        <v>10156</v>
      </c>
      <c r="F5994" s="16">
        <v>11111111</v>
      </c>
      <c r="G5994" s="16" t="s">
        <v>9704</v>
      </c>
      <c r="H5994" s="17">
        <v>34.56</v>
      </c>
      <c r="I5994" s="102">
        <v>2</v>
      </c>
    </row>
    <row r="5995" spans="1:9" ht="20.399999999999999">
      <c r="A5995" s="16" t="s">
        <v>1963</v>
      </c>
      <c r="B5995" s="16" t="s">
        <v>10155</v>
      </c>
      <c r="C5995" s="16">
        <v>18102021</v>
      </c>
      <c r="D5995" s="19">
        <v>44487</v>
      </c>
      <c r="E5995" s="16" t="s">
        <v>10156</v>
      </c>
      <c r="F5995" s="16">
        <v>11111111</v>
      </c>
      <c r="G5995" s="16" t="s">
        <v>9704</v>
      </c>
      <c r="H5995" s="17">
        <v>34.47</v>
      </c>
      <c r="I5995" s="102">
        <v>2</v>
      </c>
    </row>
    <row r="5996" spans="1:9" ht="20.399999999999999">
      <c r="A5996" s="16" t="s">
        <v>1963</v>
      </c>
      <c r="B5996" s="16" t="s">
        <v>10155</v>
      </c>
      <c r="C5996" s="16">
        <v>473671</v>
      </c>
      <c r="D5996" s="19">
        <v>44491</v>
      </c>
      <c r="E5996" s="16" t="s">
        <v>10157</v>
      </c>
      <c r="F5996" s="16">
        <v>11111111</v>
      </c>
      <c r="G5996" s="16" t="s">
        <v>10158</v>
      </c>
      <c r="H5996" s="17">
        <v>1052.3</v>
      </c>
      <c r="I5996" s="102">
        <v>2</v>
      </c>
    </row>
    <row r="5997" spans="1:9" ht="20.399999999999999">
      <c r="A5997" s="16" t="s">
        <v>1963</v>
      </c>
      <c r="B5997" s="16" t="s">
        <v>10155</v>
      </c>
      <c r="C5997" s="16" t="s">
        <v>10159</v>
      </c>
      <c r="D5997" s="19">
        <v>44495</v>
      </c>
      <c r="E5997" s="16" t="s">
        <v>10160</v>
      </c>
      <c r="F5997" s="16">
        <v>35772271</v>
      </c>
      <c r="G5997" s="16" t="s">
        <v>10161</v>
      </c>
      <c r="H5997" s="17">
        <v>159</v>
      </c>
      <c r="I5997" s="102">
        <v>2</v>
      </c>
    </row>
    <row r="5998" spans="1:9" ht="20.399999999999999">
      <c r="A5998" s="16" t="s">
        <v>1963</v>
      </c>
      <c r="B5998" s="16" t="s">
        <v>10155</v>
      </c>
      <c r="C5998" s="16" t="s">
        <v>10162</v>
      </c>
      <c r="D5998" s="19">
        <v>44495</v>
      </c>
      <c r="E5998" s="16" t="s">
        <v>10163</v>
      </c>
      <c r="F5998" s="16">
        <v>35772271</v>
      </c>
      <c r="G5998" s="16" t="s">
        <v>10161</v>
      </c>
      <c r="H5998" s="17">
        <v>119</v>
      </c>
      <c r="I5998" s="102">
        <v>2</v>
      </c>
    </row>
    <row r="5999" spans="1:9" ht="20.399999999999999">
      <c r="A5999" s="16" t="s">
        <v>1963</v>
      </c>
      <c r="B5999" s="16" t="s">
        <v>10164</v>
      </c>
      <c r="C5999" s="16">
        <v>1638352</v>
      </c>
      <c r="D5999" s="19">
        <v>44435</v>
      </c>
      <c r="E5999" s="16" t="s">
        <v>10165</v>
      </c>
      <c r="F5999" s="16">
        <v>11111111</v>
      </c>
      <c r="G5999" s="16" t="s">
        <v>10166</v>
      </c>
      <c r="H5999" s="17">
        <v>1119.82</v>
      </c>
      <c r="I5999" s="102">
        <v>2</v>
      </c>
    </row>
    <row r="6000" spans="1:9" ht="20.399999999999999">
      <c r="A6000" s="16" t="s">
        <v>1963</v>
      </c>
      <c r="B6000" s="16" t="s">
        <v>10164</v>
      </c>
      <c r="C6000" s="16">
        <v>85621</v>
      </c>
      <c r="D6000" s="19">
        <v>44432</v>
      </c>
      <c r="E6000" s="16" t="s">
        <v>10167</v>
      </c>
      <c r="F6000" s="16">
        <v>35772271</v>
      </c>
      <c r="G6000" s="16" t="s">
        <v>10168</v>
      </c>
      <c r="H6000" s="17">
        <v>789.76</v>
      </c>
      <c r="I6000" s="102">
        <v>2</v>
      </c>
    </row>
    <row r="6001" spans="1:9" ht="20.399999999999999">
      <c r="A6001" s="16" t="s">
        <v>1963</v>
      </c>
      <c r="B6001" s="16" t="s">
        <v>10169</v>
      </c>
      <c r="C6001" s="16">
        <v>204825</v>
      </c>
      <c r="D6001" s="19">
        <v>44445</v>
      </c>
      <c r="E6001" s="16" t="s">
        <v>10170</v>
      </c>
      <c r="F6001" s="16">
        <v>11111111</v>
      </c>
      <c r="G6001" s="16" t="s">
        <v>10171</v>
      </c>
      <c r="H6001" s="17">
        <v>121.12</v>
      </c>
      <c r="I6001" s="102">
        <v>2</v>
      </c>
    </row>
    <row r="6002" spans="1:9" ht="20.399999999999999">
      <c r="A6002" s="16" t="s">
        <v>1963</v>
      </c>
      <c r="B6002" s="16" t="s">
        <v>10169</v>
      </c>
      <c r="C6002" s="16">
        <v>5</v>
      </c>
      <c r="D6002" s="19">
        <v>44414</v>
      </c>
      <c r="E6002" s="16" t="s">
        <v>10172</v>
      </c>
      <c r="F6002" s="16">
        <v>11111111</v>
      </c>
      <c r="G6002" s="16" t="s">
        <v>10173</v>
      </c>
      <c r="H6002" s="17">
        <v>60</v>
      </c>
      <c r="I6002" s="102">
        <v>2</v>
      </c>
    </row>
    <row r="6003" spans="1:9" ht="20.399999999999999">
      <c r="A6003" s="16" t="s">
        <v>1963</v>
      </c>
      <c r="B6003" s="16" t="s">
        <v>10169</v>
      </c>
      <c r="C6003" s="16">
        <v>1910000406</v>
      </c>
      <c r="D6003" s="19">
        <v>44442</v>
      </c>
      <c r="E6003" s="16" t="s">
        <v>10174</v>
      </c>
      <c r="F6003" s="16">
        <v>35787201</v>
      </c>
      <c r="G6003" s="16" t="s">
        <v>10175</v>
      </c>
      <c r="H6003" s="17">
        <v>620.28</v>
      </c>
      <c r="I6003" s="102">
        <v>2</v>
      </c>
    </row>
    <row r="6004" spans="1:9" ht="20.399999999999999">
      <c r="A6004" s="16" t="s">
        <v>1963</v>
      </c>
      <c r="B6004" s="16" t="s">
        <v>10169</v>
      </c>
      <c r="C6004" s="16">
        <v>204946</v>
      </c>
      <c r="D6004" s="19">
        <v>44450</v>
      </c>
      <c r="E6004" s="16" t="s">
        <v>10170</v>
      </c>
      <c r="F6004" s="16">
        <v>11111111</v>
      </c>
      <c r="G6004" s="16" t="s">
        <v>10171</v>
      </c>
      <c r="H6004" s="17">
        <v>130.5</v>
      </c>
      <c r="I6004" s="102">
        <v>2</v>
      </c>
    </row>
    <row r="6005" spans="1:9" ht="20.399999999999999">
      <c r="A6005" s="16" t="s">
        <v>1963</v>
      </c>
      <c r="B6005" s="16" t="s">
        <v>10176</v>
      </c>
      <c r="C6005" s="16">
        <v>20004438</v>
      </c>
      <c r="D6005" s="19">
        <v>44392</v>
      </c>
      <c r="E6005" s="16" t="s">
        <v>10177</v>
      </c>
      <c r="F6005" s="16">
        <v>26839881</v>
      </c>
      <c r="G6005" s="16" t="s">
        <v>10178</v>
      </c>
      <c r="H6005" s="17">
        <v>296.69</v>
      </c>
      <c r="I6005" s="102">
        <v>2</v>
      </c>
    </row>
    <row r="6006" spans="1:9">
      <c r="A6006" s="16" t="s">
        <v>1963</v>
      </c>
      <c r="B6006" s="16" t="s">
        <v>10176</v>
      </c>
      <c r="C6006" s="16">
        <v>1172021</v>
      </c>
      <c r="D6006" s="19">
        <v>44388</v>
      </c>
      <c r="E6006" s="16" t="s">
        <v>10179</v>
      </c>
      <c r="F6006" s="16">
        <v>11111111</v>
      </c>
      <c r="G6006" s="16" t="s">
        <v>10180</v>
      </c>
      <c r="H6006" s="17">
        <v>44</v>
      </c>
      <c r="I6006" s="102">
        <v>2</v>
      </c>
    </row>
    <row r="6007" spans="1:9">
      <c r="A6007" s="16" t="s">
        <v>1963</v>
      </c>
      <c r="B6007" s="16" t="s">
        <v>10176</v>
      </c>
      <c r="C6007" s="16">
        <v>25102021</v>
      </c>
      <c r="D6007" s="19">
        <v>44390</v>
      </c>
      <c r="E6007" s="16" t="s">
        <v>10181</v>
      </c>
      <c r="F6007" s="16">
        <v>11111111</v>
      </c>
      <c r="G6007" s="16" t="s">
        <v>10182</v>
      </c>
      <c r="H6007" s="17">
        <v>64.5</v>
      </c>
      <c r="I6007" s="102">
        <v>2</v>
      </c>
    </row>
    <row r="6008" spans="1:9" ht="20.399999999999999">
      <c r="A6008" s="16" t="s">
        <v>1963</v>
      </c>
      <c r="B6008" s="16" t="s">
        <v>10183</v>
      </c>
      <c r="C6008" s="16">
        <v>9101</v>
      </c>
      <c r="D6008" s="19">
        <v>44442</v>
      </c>
      <c r="E6008" s="16" t="s">
        <v>10184</v>
      </c>
      <c r="F6008" s="16">
        <v>11111111</v>
      </c>
      <c r="G6008" s="16" t="s">
        <v>10185</v>
      </c>
      <c r="H6008" s="17">
        <v>267</v>
      </c>
      <c r="I6008" s="102">
        <v>2</v>
      </c>
    </row>
    <row r="6009" spans="1:9" ht="20.399999999999999">
      <c r="A6009" s="16" t="s">
        <v>1963</v>
      </c>
      <c r="B6009" s="16" t="s">
        <v>10183</v>
      </c>
      <c r="C6009" s="16">
        <v>3082021</v>
      </c>
      <c r="D6009" s="19">
        <v>44438</v>
      </c>
      <c r="E6009" s="16" t="s">
        <v>10186</v>
      </c>
      <c r="F6009" s="16">
        <v>11111111</v>
      </c>
      <c r="G6009" s="16" t="s">
        <v>10187</v>
      </c>
      <c r="H6009" s="17">
        <v>55</v>
      </c>
      <c r="I6009" s="102">
        <v>2</v>
      </c>
    </row>
    <row r="6010" spans="1:9" ht="20.399999999999999">
      <c r="A6010" s="16" t="s">
        <v>1963</v>
      </c>
      <c r="B6010" s="16" t="s">
        <v>10183</v>
      </c>
      <c r="C6010" s="16">
        <v>25102021</v>
      </c>
      <c r="D6010" s="19">
        <v>44438</v>
      </c>
      <c r="E6010" s="16" t="s">
        <v>10188</v>
      </c>
      <c r="F6010" s="16">
        <v>11111111</v>
      </c>
      <c r="G6010" s="16" t="s">
        <v>10182</v>
      </c>
      <c r="H6010" s="17">
        <v>290.39999999999998</v>
      </c>
      <c r="I6010" s="102">
        <v>2</v>
      </c>
    </row>
    <row r="6011" spans="1:9" ht="20.399999999999999">
      <c r="A6011" s="16" t="s">
        <v>1963</v>
      </c>
      <c r="B6011" s="16" t="s">
        <v>10183</v>
      </c>
      <c r="C6011" s="16">
        <v>202110217</v>
      </c>
      <c r="D6011" s="19">
        <v>44435</v>
      </c>
      <c r="E6011" s="16" t="s">
        <v>10189</v>
      </c>
      <c r="F6011" s="16">
        <v>11111111</v>
      </c>
      <c r="G6011" s="16" t="s">
        <v>10190</v>
      </c>
      <c r="H6011" s="17">
        <v>49.99</v>
      </c>
      <c r="I6011" s="102">
        <v>2</v>
      </c>
    </row>
    <row r="6012" spans="1:9" ht="20.399999999999999">
      <c r="A6012" s="16" t="s">
        <v>1963</v>
      </c>
      <c r="B6012" s="16" t="s">
        <v>10191</v>
      </c>
      <c r="C6012" s="16">
        <v>202110217</v>
      </c>
      <c r="D6012" s="19">
        <v>44402</v>
      </c>
      <c r="E6012" s="16" t="s">
        <v>10192</v>
      </c>
      <c r="F6012" s="16">
        <v>36745774</v>
      </c>
      <c r="G6012" s="16" t="s">
        <v>10190</v>
      </c>
      <c r="H6012" s="17">
        <v>8.99</v>
      </c>
      <c r="I6012" s="102">
        <v>2</v>
      </c>
    </row>
    <row r="6013" spans="1:9" ht="20.399999999999999">
      <c r="A6013" s="16" t="s">
        <v>1963</v>
      </c>
      <c r="B6013" s="16" t="s">
        <v>10191</v>
      </c>
      <c r="C6013" s="16">
        <v>202110217</v>
      </c>
      <c r="D6013" s="19">
        <v>44423</v>
      </c>
      <c r="E6013" s="16" t="s">
        <v>10192</v>
      </c>
      <c r="F6013" s="16">
        <v>36745774</v>
      </c>
      <c r="G6013" s="16" t="s">
        <v>10190</v>
      </c>
      <c r="H6013" s="17">
        <v>8.99</v>
      </c>
      <c r="I6013" s="102">
        <v>2</v>
      </c>
    </row>
    <row r="6014" spans="1:9" ht="20.399999999999999">
      <c r="A6014" s="16" t="s">
        <v>1963</v>
      </c>
      <c r="B6014" s="16" t="s">
        <v>10191</v>
      </c>
      <c r="C6014" s="16">
        <v>202110217</v>
      </c>
      <c r="D6014" s="19">
        <v>44456</v>
      </c>
      <c r="E6014" s="16" t="s">
        <v>10193</v>
      </c>
      <c r="F6014" s="16">
        <v>36745774</v>
      </c>
      <c r="G6014" s="16" t="s">
        <v>10190</v>
      </c>
      <c r="H6014" s="17">
        <v>49.99</v>
      </c>
      <c r="I6014" s="102">
        <v>2</v>
      </c>
    </row>
    <row r="6015" spans="1:9" ht="20.399999999999999">
      <c r="A6015" s="16" t="s">
        <v>1963</v>
      </c>
      <c r="B6015" s="16" t="s">
        <v>10191</v>
      </c>
      <c r="C6015" s="16">
        <v>202110217</v>
      </c>
      <c r="D6015" s="19">
        <v>44460</v>
      </c>
      <c r="E6015" s="16" t="s">
        <v>10194</v>
      </c>
      <c r="F6015" s="16">
        <v>13622932</v>
      </c>
      <c r="G6015" s="16" t="s">
        <v>10195</v>
      </c>
      <c r="H6015" s="17">
        <v>47.18</v>
      </c>
      <c r="I6015" s="102">
        <v>2</v>
      </c>
    </row>
    <row r="6016" spans="1:9" ht="20.399999999999999">
      <c r="A6016" s="16" t="s">
        <v>1963</v>
      </c>
      <c r="B6016" s="16" t="s">
        <v>10191</v>
      </c>
      <c r="C6016" s="16">
        <v>202110217</v>
      </c>
      <c r="D6016" s="19">
        <v>44464</v>
      </c>
      <c r="E6016" s="16" t="s">
        <v>10196</v>
      </c>
      <c r="F6016" s="16">
        <v>36745774</v>
      </c>
      <c r="G6016" s="16" t="s">
        <v>10190</v>
      </c>
      <c r="H6016" s="17">
        <v>8.99</v>
      </c>
      <c r="I6016" s="102">
        <v>2</v>
      </c>
    </row>
    <row r="6017" spans="1:9" ht="30.6">
      <c r="A6017" s="16" t="s">
        <v>1963</v>
      </c>
      <c r="B6017" s="16" t="s">
        <v>10197</v>
      </c>
      <c r="C6017" s="16">
        <v>20210114</v>
      </c>
      <c r="D6017" s="19">
        <v>44365</v>
      </c>
      <c r="E6017" s="16" t="s">
        <v>10198</v>
      </c>
      <c r="F6017" s="16">
        <v>28695712</v>
      </c>
      <c r="G6017" s="16" t="s">
        <v>10199</v>
      </c>
      <c r="H6017" s="17">
        <v>678.3</v>
      </c>
      <c r="I6017" s="102">
        <v>2</v>
      </c>
    </row>
    <row r="6018" spans="1:9" ht="30.6">
      <c r="A6018" s="16" t="s">
        <v>1963</v>
      </c>
      <c r="B6018" s="16" t="s">
        <v>10197</v>
      </c>
      <c r="C6018" s="16">
        <v>202110108</v>
      </c>
      <c r="D6018" s="19">
        <v>44364</v>
      </c>
      <c r="E6018" s="16" t="s">
        <v>10200</v>
      </c>
      <c r="F6018" s="16">
        <v>28695712</v>
      </c>
      <c r="G6018" s="16" t="s">
        <v>10199</v>
      </c>
      <c r="H6018" s="17">
        <v>255.37</v>
      </c>
      <c r="I6018" s="102">
        <v>2</v>
      </c>
    </row>
    <row r="6019" spans="1:9" ht="20.399999999999999">
      <c r="A6019" s="16" t="s">
        <v>1963</v>
      </c>
      <c r="B6019" s="16" t="s">
        <v>10201</v>
      </c>
      <c r="C6019" s="16">
        <v>852205</v>
      </c>
      <c r="D6019" s="19">
        <v>44391</v>
      </c>
      <c r="E6019" s="16" t="s">
        <v>10202</v>
      </c>
      <c r="F6019" s="16">
        <v>11111111</v>
      </c>
      <c r="G6019" s="16" t="s">
        <v>10203</v>
      </c>
      <c r="H6019" s="17">
        <v>110</v>
      </c>
      <c r="I6019" s="102">
        <v>2</v>
      </c>
    </row>
    <row r="6020" spans="1:9" ht="20.399999999999999">
      <c r="A6020" s="16" t="s">
        <v>1963</v>
      </c>
      <c r="B6020" s="16" t="s">
        <v>10201</v>
      </c>
      <c r="C6020" s="16">
        <v>1156</v>
      </c>
      <c r="D6020" s="19">
        <v>44384</v>
      </c>
      <c r="E6020" s="16" t="s">
        <v>10204</v>
      </c>
      <c r="F6020" s="16">
        <v>35914939</v>
      </c>
      <c r="G6020" s="16" t="s">
        <v>10205</v>
      </c>
      <c r="H6020" s="17">
        <v>33.299999999999997</v>
      </c>
      <c r="I6020" s="102">
        <v>2</v>
      </c>
    </row>
    <row r="6021" spans="1:9" ht="20.399999999999999">
      <c r="A6021" s="16" t="s">
        <v>1963</v>
      </c>
      <c r="B6021" s="16" t="s">
        <v>10206</v>
      </c>
      <c r="C6021" s="16">
        <v>28.714285714285701</v>
      </c>
      <c r="D6021" s="19">
        <v>44392</v>
      </c>
      <c r="E6021" s="16" t="s">
        <v>10207</v>
      </c>
      <c r="F6021" s="16">
        <v>35772271</v>
      </c>
      <c r="G6021" s="16" t="s">
        <v>10208</v>
      </c>
      <c r="H6021" s="17">
        <v>439.55</v>
      </c>
      <c r="I6021" s="102">
        <v>2</v>
      </c>
    </row>
    <row r="6022" spans="1:9" ht="20.399999999999999">
      <c r="A6022" s="16" t="s">
        <v>1963</v>
      </c>
      <c r="B6022" s="16" t="s">
        <v>10209</v>
      </c>
      <c r="C6022" s="16">
        <v>368801</v>
      </c>
      <c r="D6022" s="19">
        <v>44317</v>
      </c>
      <c r="E6022" s="16" t="s">
        <v>10210</v>
      </c>
      <c r="F6022" s="16">
        <v>62525204</v>
      </c>
      <c r="G6022" s="16" t="s">
        <v>10211</v>
      </c>
      <c r="H6022" s="17">
        <v>417.38</v>
      </c>
      <c r="I6022" s="102">
        <v>2</v>
      </c>
    </row>
    <row r="6023" spans="1:9" ht="20.399999999999999">
      <c r="A6023" s="16" t="s">
        <v>1963</v>
      </c>
      <c r="B6023" s="16" t="s">
        <v>10209</v>
      </c>
      <c r="C6023" s="16">
        <v>500002832</v>
      </c>
      <c r="D6023" s="19">
        <v>44326</v>
      </c>
      <c r="E6023" s="16" t="s">
        <v>10210</v>
      </c>
      <c r="F6023" s="16">
        <v>62525204</v>
      </c>
      <c r="G6023" s="16" t="s">
        <v>10211</v>
      </c>
      <c r="H6023" s="17">
        <v>131.78</v>
      </c>
      <c r="I6023" s="102">
        <v>2</v>
      </c>
    </row>
    <row r="6024" spans="1:9" ht="20.399999999999999">
      <c r="A6024" s="16" t="s">
        <v>1963</v>
      </c>
      <c r="B6024" s="16" t="s">
        <v>10212</v>
      </c>
      <c r="C6024" s="16">
        <v>595647</v>
      </c>
      <c r="D6024" s="19">
        <v>44217</v>
      </c>
      <c r="E6024" s="16" t="s">
        <v>10213</v>
      </c>
      <c r="F6024" s="16">
        <v>11111111</v>
      </c>
      <c r="G6024" s="16" t="s">
        <v>10214</v>
      </c>
      <c r="H6024" s="17">
        <v>128.57</v>
      </c>
      <c r="I6024" s="102">
        <v>2</v>
      </c>
    </row>
    <row r="6025" spans="1:9" ht="30.6">
      <c r="A6025" s="16" t="s">
        <v>1963</v>
      </c>
      <c r="B6025" s="16" t="s">
        <v>10215</v>
      </c>
      <c r="C6025" s="16" t="s">
        <v>10216</v>
      </c>
      <c r="D6025" s="19">
        <v>44224</v>
      </c>
      <c r="E6025" s="16" t="s">
        <v>10217</v>
      </c>
      <c r="F6025" s="16" t="s">
        <v>7219</v>
      </c>
      <c r="G6025" s="16" t="s">
        <v>10218</v>
      </c>
      <c r="H6025" s="17">
        <v>184.35</v>
      </c>
      <c r="I6025" s="102">
        <v>2</v>
      </c>
    </row>
    <row r="6026" spans="1:9" ht="30.6">
      <c r="A6026" s="16" t="s">
        <v>1963</v>
      </c>
      <c r="B6026" s="16" t="s">
        <v>10215</v>
      </c>
      <c r="C6026" s="16" t="s">
        <v>10219</v>
      </c>
      <c r="D6026" s="19">
        <v>44224</v>
      </c>
      <c r="E6026" s="16" t="s">
        <v>10220</v>
      </c>
      <c r="F6026" s="16" t="s">
        <v>7219</v>
      </c>
      <c r="G6026" s="16" t="s">
        <v>10218</v>
      </c>
      <c r="H6026" s="17">
        <v>189.75</v>
      </c>
      <c r="I6026" s="102">
        <v>2</v>
      </c>
    </row>
    <row r="6027" spans="1:9" ht="30.6">
      <c r="A6027" s="16" t="s">
        <v>1963</v>
      </c>
      <c r="B6027" s="16" t="s">
        <v>10221</v>
      </c>
      <c r="C6027" s="16" t="s">
        <v>4448</v>
      </c>
      <c r="D6027" s="19">
        <v>44260</v>
      </c>
      <c r="E6027" s="16" t="s">
        <v>10222</v>
      </c>
      <c r="F6027" s="16">
        <v>35772271</v>
      </c>
      <c r="G6027" s="16" t="s">
        <v>10223</v>
      </c>
      <c r="H6027" s="17">
        <v>849.47</v>
      </c>
      <c r="I6027" s="102">
        <v>2</v>
      </c>
    </row>
    <row r="6028" spans="1:9" ht="20.399999999999999">
      <c r="A6028" s="16" t="s">
        <v>1963</v>
      </c>
      <c r="B6028" s="16" t="s">
        <v>10221</v>
      </c>
      <c r="C6028" s="16" t="s">
        <v>10224</v>
      </c>
      <c r="D6028" s="19">
        <v>44246</v>
      </c>
      <c r="E6028" s="16" t="s">
        <v>10225</v>
      </c>
      <c r="F6028" s="16">
        <v>11111111</v>
      </c>
      <c r="G6028" s="16" t="s">
        <v>10226</v>
      </c>
      <c r="H6028" s="17">
        <v>571.54999999999995</v>
      </c>
      <c r="I6028" s="102">
        <v>2</v>
      </c>
    </row>
    <row r="6029" spans="1:9" ht="20.399999999999999">
      <c r="A6029" s="16" t="s">
        <v>1963</v>
      </c>
      <c r="B6029" s="16" t="s">
        <v>10221</v>
      </c>
      <c r="C6029" s="16" t="s">
        <v>10227</v>
      </c>
      <c r="D6029" s="19">
        <v>44247</v>
      </c>
      <c r="E6029" s="16" t="s">
        <v>10228</v>
      </c>
      <c r="F6029" s="16">
        <v>11111111</v>
      </c>
      <c r="G6029" s="16" t="s">
        <v>10226</v>
      </c>
      <c r="H6029" s="17">
        <v>101.54</v>
      </c>
      <c r="I6029" s="102">
        <v>2</v>
      </c>
    </row>
    <row r="6030" spans="1:9" ht="20.399999999999999">
      <c r="A6030" s="16" t="s">
        <v>1963</v>
      </c>
      <c r="B6030" s="16" t="s">
        <v>10229</v>
      </c>
      <c r="C6030" s="16" t="s">
        <v>10230</v>
      </c>
      <c r="D6030" s="19">
        <v>44251</v>
      </c>
      <c r="E6030" s="16" t="s">
        <v>10231</v>
      </c>
      <c r="F6030" s="16">
        <v>11111111</v>
      </c>
      <c r="G6030" s="16" t="s">
        <v>10232</v>
      </c>
      <c r="H6030" s="17">
        <v>376.17</v>
      </c>
      <c r="I6030" s="102">
        <v>2</v>
      </c>
    </row>
    <row r="6031" spans="1:9" ht="20.399999999999999">
      <c r="A6031" s="16" t="s">
        <v>1963</v>
      </c>
      <c r="B6031" s="16" t="s">
        <v>10233</v>
      </c>
      <c r="C6031" s="16" t="s">
        <v>10234</v>
      </c>
      <c r="D6031" s="19">
        <v>44296</v>
      </c>
      <c r="E6031" s="16" t="s">
        <v>10235</v>
      </c>
      <c r="F6031" s="16">
        <v>11111111</v>
      </c>
      <c r="G6031" s="16" t="s">
        <v>10236</v>
      </c>
      <c r="H6031" s="17">
        <v>266</v>
      </c>
      <c r="I6031" s="102">
        <v>2</v>
      </c>
    </row>
    <row r="6032" spans="1:9" ht="20.399999999999999">
      <c r="A6032" s="16" t="s">
        <v>1963</v>
      </c>
      <c r="B6032" s="16" t="s">
        <v>10233</v>
      </c>
      <c r="C6032" s="16" t="s">
        <v>10237</v>
      </c>
      <c r="D6032" s="19">
        <v>44300</v>
      </c>
      <c r="E6032" s="16" t="s">
        <v>10238</v>
      </c>
      <c r="F6032" s="16">
        <v>11111111</v>
      </c>
      <c r="G6032" s="16" t="s">
        <v>10236</v>
      </c>
      <c r="H6032" s="17">
        <v>133</v>
      </c>
      <c r="I6032" s="102">
        <v>2</v>
      </c>
    </row>
    <row r="6033" spans="1:9" ht="20.399999999999999">
      <c r="A6033" s="16" t="s">
        <v>1963</v>
      </c>
      <c r="B6033" s="16" t="s">
        <v>10233</v>
      </c>
      <c r="C6033" s="16" t="s">
        <v>10239</v>
      </c>
      <c r="D6033" s="19">
        <v>44302</v>
      </c>
      <c r="E6033" s="16" t="s">
        <v>10240</v>
      </c>
      <c r="F6033" s="16">
        <v>11111111</v>
      </c>
      <c r="G6033" s="16" t="s">
        <v>10236</v>
      </c>
      <c r="H6033" s="17">
        <v>66.5</v>
      </c>
      <c r="I6033" s="102">
        <v>2</v>
      </c>
    </row>
    <row r="6034" spans="1:9" ht="20.399999999999999">
      <c r="A6034" s="16" t="s">
        <v>1963</v>
      </c>
      <c r="B6034" s="16" t="s">
        <v>10233</v>
      </c>
      <c r="C6034" s="16" t="s">
        <v>10241</v>
      </c>
      <c r="D6034" s="19">
        <v>44290</v>
      </c>
      <c r="E6034" s="16" t="s">
        <v>10242</v>
      </c>
      <c r="F6034" s="16">
        <v>11111111</v>
      </c>
      <c r="G6034" s="16" t="s">
        <v>10223</v>
      </c>
      <c r="H6034" s="17">
        <v>589.5</v>
      </c>
      <c r="I6034" s="102">
        <v>2</v>
      </c>
    </row>
    <row r="6035" spans="1:9" ht="20.399999999999999">
      <c r="A6035" s="16" t="s">
        <v>1963</v>
      </c>
      <c r="B6035" s="16" t="s">
        <v>10233</v>
      </c>
      <c r="C6035" s="16" t="s">
        <v>10243</v>
      </c>
      <c r="D6035" s="19">
        <v>44302</v>
      </c>
      <c r="E6035" s="16" t="s">
        <v>10244</v>
      </c>
      <c r="F6035" s="16">
        <v>11111111</v>
      </c>
      <c r="G6035" s="16" t="s">
        <v>10245</v>
      </c>
      <c r="H6035" s="17">
        <v>100</v>
      </c>
      <c r="I6035" s="102">
        <v>2</v>
      </c>
    </row>
    <row r="6036" spans="1:9" ht="20.399999999999999">
      <c r="A6036" s="16" t="s">
        <v>1963</v>
      </c>
      <c r="B6036" s="16" t="s">
        <v>10246</v>
      </c>
      <c r="C6036" s="16" t="s">
        <v>10247</v>
      </c>
      <c r="D6036" s="19">
        <v>44354</v>
      </c>
      <c r="E6036" s="16" t="s">
        <v>10248</v>
      </c>
      <c r="F6036" s="16">
        <v>35772271</v>
      </c>
      <c r="G6036" s="16" t="s">
        <v>10249</v>
      </c>
      <c r="H6036" s="17">
        <v>213.21</v>
      </c>
      <c r="I6036" s="102">
        <v>2</v>
      </c>
    </row>
    <row r="6037" spans="1:9" ht="20.399999999999999">
      <c r="A6037" s="16" t="s">
        <v>1963</v>
      </c>
      <c r="B6037" s="16" t="s">
        <v>10246</v>
      </c>
      <c r="C6037" s="16" t="s">
        <v>10250</v>
      </c>
      <c r="D6037" s="19">
        <v>44354</v>
      </c>
      <c r="E6037" s="16" t="s">
        <v>10251</v>
      </c>
      <c r="F6037" s="16">
        <v>35772271</v>
      </c>
      <c r="G6037" s="16" t="s">
        <v>10249</v>
      </c>
      <c r="H6037" s="17">
        <v>173.02</v>
      </c>
      <c r="I6037" s="102">
        <v>2</v>
      </c>
    </row>
    <row r="6038" spans="1:9" ht="30.6">
      <c r="A6038" s="16" t="s">
        <v>1963</v>
      </c>
      <c r="B6038" s="16" t="s">
        <v>10246</v>
      </c>
      <c r="C6038" s="16">
        <v>625474</v>
      </c>
      <c r="D6038" s="19">
        <v>44345</v>
      </c>
      <c r="E6038" s="16" t="s">
        <v>10252</v>
      </c>
      <c r="F6038" s="16">
        <v>11111111</v>
      </c>
      <c r="G6038" s="16" t="s">
        <v>10253</v>
      </c>
      <c r="H6038" s="17">
        <v>401.76</v>
      </c>
      <c r="I6038" s="102">
        <v>2</v>
      </c>
    </row>
    <row r="6039" spans="1:9" ht="30.6">
      <c r="A6039" s="16" t="s">
        <v>1963</v>
      </c>
      <c r="B6039" s="16" t="s">
        <v>10254</v>
      </c>
      <c r="C6039" s="16" t="s">
        <v>10255</v>
      </c>
      <c r="D6039" s="19">
        <v>44314</v>
      </c>
      <c r="E6039" s="16" t="s">
        <v>10256</v>
      </c>
      <c r="F6039" s="16">
        <v>11111111</v>
      </c>
      <c r="G6039" s="16" t="s">
        <v>10257</v>
      </c>
      <c r="H6039" s="17">
        <v>680.22328548644339</v>
      </c>
      <c r="I6039" s="102">
        <v>2</v>
      </c>
    </row>
    <row r="6040" spans="1:9" ht="20.399999999999999">
      <c r="A6040" s="16" t="s">
        <v>1963</v>
      </c>
      <c r="B6040" s="16" t="s">
        <v>10258</v>
      </c>
      <c r="C6040" s="16">
        <v>931585</v>
      </c>
      <c r="D6040" s="19">
        <v>44351</v>
      </c>
      <c r="E6040" s="16" t="s">
        <v>10259</v>
      </c>
      <c r="F6040" s="16">
        <v>11111111</v>
      </c>
      <c r="G6040" s="16" t="s">
        <v>10260</v>
      </c>
      <c r="H6040" s="17">
        <v>326</v>
      </c>
      <c r="I6040" s="102">
        <v>2</v>
      </c>
    </row>
    <row r="6041" spans="1:9" ht="30.6">
      <c r="A6041" s="16" t="s">
        <v>1963</v>
      </c>
      <c r="B6041" s="16" t="s">
        <v>10261</v>
      </c>
      <c r="C6041" s="16" t="s">
        <v>10262</v>
      </c>
      <c r="D6041" s="19">
        <v>44203</v>
      </c>
      <c r="E6041" s="16" t="s">
        <v>10263</v>
      </c>
      <c r="F6041" s="16" t="s">
        <v>10264</v>
      </c>
      <c r="G6041" s="16" t="s">
        <v>10265</v>
      </c>
      <c r="H6041" s="17">
        <v>560.04999999999995</v>
      </c>
      <c r="I6041" s="102">
        <v>2</v>
      </c>
    </row>
    <row r="6042" spans="1:9" ht="30.6">
      <c r="A6042" s="16" t="s">
        <v>1963</v>
      </c>
      <c r="B6042" s="16" t="s">
        <v>10261</v>
      </c>
      <c r="C6042" s="16">
        <v>244499917</v>
      </c>
      <c r="D6042" s="19">
        <v>44201</v>
      </c>
      <c r="E6042" s="16" t="s">
        <v>10266</v>
      </c>
      <c r="F6042" s="16" t="s">
        <v>10267</v>
      </c>
      <c r="G6042" s="16" t="s">
        <v>10268</v>
      </c>
      <c r="H6042" s="17">
        <v>235.43</v>
      </c>
      <c r="I6042" s="102">
        <v>2</v>
      </c>
    </row>
    <row r="6043" spans="1:9" ht="20.399999999999999">
      <c r="A6043" s="16" t="s">
        <v>1963</v>
      </c>
      <c r="B6043" s="16" t="s">
        <v>10261</v>
      </c>
      <c r="C6043" s="16">
        <v>4909</v>
      </c>
      <c r="D6043" s="19">
        <v>44201</v>
      </c>
      <c r="E6043" s="16" t="s">
        <v>10269</v>
      </c>
      <c r="F6043" s="16">
        <v>11111111</v>
      </c>
      <c r="G6043" s="16" t="s">
        <v>10270</v>
      </c>
      <c r="H6043" s="17">
        <v>10.94</v>
      </c>
      <c r="I6043" s="102">
        <v>2</v>
      </c>
    </row>
    <row r="6044" spans="1:9" ht="20.399999999999999">
      <c r="A6044" s="16" t="s">
        <v>1963</v>
      </c>
      <c r="B6044" s="16" t="s">
        <v>10261</v>
      </c>
      <c r="C6044" s="16">
        <v>3922</v>
      </c>
      <c r="D6044" s="19">
        <v>44201</v>
      </c>
      <c r="E6044" s="16" t="s">
        <v>10269</v>
      </c>
      <c r="F6044" s="16">
        <v>11111111</v>
      </c>
      <c r="G6044" s="16" t="s">
        <v>10270</v>
      </c>
      <c r="H6044" s="17">
        <v>8.74</v>
      </c>
      <c r="I6044" s="102">
        <v>2</v>
      </c>
    </row>
    <row r="6045" spans="1:9" ht="20.399999999999999">
      <c r="A6045" s="16" t="s">
        <v>1963</v>
      </c>
      <c r="B6045" s="16" t="s">
        <v>10261</v>
      </c>
      <c r="C6045" s="16">
        <v>3212</v>
      </c>
      <c r="D6045" s="19">
        <v>44201</v>
      </c>
      <c r="E6045" s="16" t="s">
        <v>10269</v>
      </c>
      <c r="F6045" s="16">
        <v>11111111</v>
      </c>
      <c r="G6045" s="16" t="s">
        <v>10270</v>
      </c>
      <c r="H6045" s="17">
        <v>7.16</v>
      </c>
      <c r="I6045" s="102">
        <v>2</v>
      </c>
    </row>
    <row r="6046" spans="1:9" ht="20.399999999999999">
      <c r="A6046" s="16" t="s">
        <v>1963</v>
      </c>
      <c r="B6046" s="16" t="s">
        <v>10261</v>
      </c>
      <c r="C6046" s="16">
        <v>2000</v>
      </c>
      <c r="D6046" s="19">
        <v>44201</v>
      </c>
      <c r="E6046" s="16" t="s">
        <v>10269</v>
      </c>
      <c r="F6046" s="16">
        <v>11111111</v>
      </c>
      <c r="G6046" s="16" t="s">
        <v>10270</v>
      </c>
      <c r="H6046" s="17">
        <v>4.46</v>
      </c>
      <c r="I6046" s="102">
        <v>2</v>
      </c>
    </row>
    <row r="6047" spans="1:9" ht="20.399999999999999">
      <c r="A6047" s="16" t="s">
        <v>1963</v>
      </c>
      <c r="B6047" s="16" t="s">
        <v>10261</v>
      </c>
      <c r="C6047" s="16">
        <v>2519</v>
      </c>
      <c r="D6047" s="19">
        <v>44203</v>
      </c>
      <c r="E6047" s="16" t="s">
        <v>10269</v>
      </c>
      <c r="F6047" s="16">
        <v>11111111</v>
      </c>
      <c r="G6047" s="16" t="s">
        <v>10270</v>
      </c>
      <c r="H6047" s="17">
        <v>5.61</v>
      </c>
      <c r="I6047" s="102">
        <v>2</v>
      </c>
    </row>
    <row r="6048" spans="1:9" ht="20.399999999999999">
      <c r="A6048" s="16" t="s">
        <v>1963</v>
      </c>
      <c r="B6048" s="16" t="s">
        <v>10261</v>
      </c>
      <c r="C6048" s="16">
        <v>2291</v>
      </c>
      <c r="D6048" s="19">
        <v>44203</v>
      </c>
      <c r="E6048" s="16" t="s">
        <v>10269</v>
      </c>
      <c r="F6048" s="16">
        <v>11111111</v>
      </c>
      <c r="G6048" s="16" t="s">
        <v>10270</v>
      </c>
      <c r="H6048" s="17">
        <v>5.0999999999999996</v>
      </c>
      <c r="I6048" s="102">
        <v>2</v>
      </c>
    </row>
    <row r="6049" spans="1:9" ht="20.399999999999999">
      <c r="A6049" s="16" t="s">
        <v>1963</v>
      </c>
      <c r="B6049" s="16" t="s">
        <v>10261</v>
      </c>
      <c r="C6049" s="16">
        <v>540643716</v>
      </c>
      <c r="D6049" s="19">
        <v>44211</v>
      </c>
      <c r="E6049" s="16" t="s">
        <v>10271</v>
      </c>
      <c r="F6049" s="16">
        <v>40414251</v>
      </c>
      <c r="G6049" s="16" t="s">
        <v>10272</v>
      </c>
      <c r="H6049" s="17">
        <v>206.07</v>
      </c>
      <c r="I6049" s="102">
        <v>2</v>
      </c>
    </row>
    <row r="6050" spans="1:9" ht="20.399999999999999">
      <c r="A6050" s="16" t="s">
        <v>1963</v>
      </c>
      <c r="B6050" s="16" t="s">
        <v>10261</v>
      </c>
      <c r="C6050" s="16">
        <v>49093</v>
      </c>
      <c r="D6050" s="19">
        <v>44215</v>
      </c>
      <c r="E6050" s="16" t="s">
        <v>10273</v>
      </c>
      <c r="F6050" s="16">
        <v>11111111</v>
      </c>
      <c r="G6050" s="16" t="s">
        <v>10274</v>
      </c>
      <c r="H6050" s="17">
        <v>147.5</v>
      </c>
      <c r="I6050" s="102">
        <v>2</v>
      </c>
    </row>
    <row r="6051" spans="1:9" ht="30.6">
      <c r="A6051" s="16" t="s">
        <v>1963</v>
      </c>
      <c r="B6051" s="16" t="s">
        <v>10261</v>
      </c>
      <c r="C6051" s="16">
        <v>49518</v>
      </c>
      <c r="D6051" s="19">
        <v>44217</v>
      </c>
      <c r="E6051" s="16" t="s">
        <v>10275</v>
      </c>
      <c r="F6051" s="16">
        <v>11111111</v>
      </c>
      <c r="G6051" s="16" t="s">
        <v>10274</v>
      </c>
      <c r="H6051" s="17">
        <v>281.61</v>
      </c>
      <c r="I6051" s="102">
        <v>2</v>
      </c>
    </row>
    <row r="6052" spans="1:9" ht="20.399999999999999">
      <c r="A6052" s="16" t="s">
        <v>1963</v>
      </c>
      <c r="B6052" s="16" t="s">
        <v>10276</v>
      </c>
      <c r="C6052" s="16" t="s">
        <v>10277</v>
      </c>
      <c r="D6052" s="19">
        <v>44256</v>
      </c>
      <c r="E6052" s="16" t="s">
        <v>10278</v>
      </c>
      <c r="F6052" s="16">
        <v>11111111</v>
      </c>
      <c r="G6052" s="16" t="s">
        <v>10279</v>
      </c>
      <c r="H6052" s="17">
        <v>60.66</v>
      </c>
      <c r="I6052" s="102">
        <v>2</v>
      </c>
    </row>
    <row r="6053" spans="1:9" ht="20.399999999999999">
      <c r="A6053" s="16" t="s">
        <v>1963</v>
      </c>
      <c r="B6053" s="16" t="s">
        <v>10276</v>
      </c>
      <c r="C6053" s="16" t="s">
        <v>10280</v>
      </c>
      <c r="D6053" s="19">
        <v>44251</v>
      </c>
      <c r="E6053" s="16" t="s">
        <v>10281</v>
      </c>
      <c r="F6053" s="16">
        <v>11111111</v>
      </c>
      <c r="G6053" s="16" t="s">
        <v>10282</v>
      </c>
      <c r="H6053" s="17">
        <v>166.06</v>
      </c>
      <c r="I6053" s="102">
        <v>2</v>
      </c>
    </row>
    <row r="6054" spans="1:9" ht="20.399999999999999">
      <c r="A6054" s="16" t="s">
        <v>1963</v>
      </c>
      <c r="B6054" s="16" t="s">
        <v>10276</v>
      </c>
      <c r="C6054" s="16" t="s">
        <v>10283</v>
      </c>
      <c r="D6054" s="19">
        <v>44244</v>
      </c>
      <c r="E6054" s="16" t="s">
        <v>10284</v>
      </c>
      <c r="F6054" s="16">
        <v>11111111</v>
      </c>
      <c r="G6054" s="16" t="s">
        <v>10285</v>
      </c>
      <c r="H6054" s="17">
        <v>792.76</v>
      </c>
      <c r="I6054" s="102">
        <v>2</v>
      </c>
    </row>
    <row r="6055" spans="1:9" ht="20.399999999999999">
      <c r="A6055" s="16" t="s">
        <v>1963</v>
      </c>
      <c r="B6055" s="16" t="s">
        <v>10276</v>
      </c>
      <c r="C6055" s="16" t="s">
        <v>10283</v>
      </c>
      <c r="D6055" s="19">
        <v>44256</v>
      </c>
      <c r="E6055" s="16" t="s">
        <v>10284</v>
      </c>
      <c r="F6055" s="16">
        <v>11111111</v>
      </c>
      <c r="G6055" s="16" t="s">
        <v>10285</v>
      </c>
      <c r="H6055" s="17">
        <v>351.5</v>
      </c>
      <c r="I6055" s="102">
        <v>2</v>
      </c>
    </row>
    <row r="6056" spans="1:9" ht="20.399999999999999">
      <c r="A6056" s="16" t="s">
        <v>1963</v>
      </c>
      <c r="B6056" s="16" t="s">
        <v>10276</v>
      </c>
      <c r="C6056" s="16" t="s">
        <v>10286</v>
      </c>
      <c r="D6056" s="19">
        <v>44270</v>
      </c>
      <c r="E6056" s="16" t="s">
        <v>10278</v>
      </c>
      <c r="F6056" s="16">
        <v>11111111</v>
      </c>
      <c r="G6056" s="16" t="s">
        <v>10279</v>
      </c>
      <c r="H6056" s="17">
        <v>48.17</v>
      </c>
      <c r="I6056" s="102">
        <v>2</v>
      </c>
    </row>
    <row r="6057" spans="1:9" ht="20.399999999999999">
      <c r="A6057" s="16" t="s">
        <v>1963</v>
      </c>
      <c r="B6057" s="16" t="s">
        <v>10287</v>
      </c>
      <c r="C6057" s="16" t="s">
        <v>10288</v>
      </c>
      <c r="D6057" s="19">
        <v>44505</v>
      </c>
      <c r="E6057" s="16" t="s">
        <v>10289</v>
      </c>
      <c r="F6057" s="16">
        <v>35772271</v>
      </c>
      <c r="G6057" s="16" t="s">
        <v>10290</v>
      </c>
      <c r="H6057" s="17">
        <v>353</v>
      </c>
      <c r="I6057" s="102">
        <v>2</v>
      </c>
    </row>
    <row r="6058" spans="1:9" ht="30.6">
      <c r="A6058" s="16" t="s">
        <v>1963</v>
      </c>
      <c r="B6058" s="16" t="s">
        <v>10287</v>
      </c>
      <c r="C6058" s="16">
        <v>181636</v>
      </c>
      <c r="D6058" s="19">
        <v>44507</v>
      </c>
      <c r="E6058" s="16" t="s">
        <v>10291</v>
      </c>
      <c r="F6058" s="16">
        <v>11111111</v>
      </c>
      <c r="G6058" s="16" t="s">
        <v>10292</v>
      </c>
      <c r="H6058" s="17">
        <v>341.5</v>
      </c>
      <c r="I6058" s="102">
        <v>2</v>
      </c>
    </row>
    <row r="6059" spans="1:9" ht="30.6">
      <c r="A6059" s="16" t="s">
        <v>1963</v>
      </c>
      <c r="B6059" s="16" t="s">
        <v>10293</v>
      </c>
      <c r="C6059" s="16">
        <v>4082021</v>
      </c>
      <c r="D6059" s="19">
        <v>44412</v>
      </c>
      <c r="E6059" s="16" t="s">
        <v>10294</v>
      </c>
      <c r="F6059" s="16">
        <v>11111111</v>
      </c>
      <c r="G6059" s="16" t="s">
        <v>10295</v>
      </c>
      <c r="H6059" s="17">
        <v>223.2</v>
      </c>
      <c r="I6059" s="102">
        <v>2</v>
      </c>
    </row>
    <row r="6060" spans="1:9" ht="20.399999999999999">
      <c r="A6060" s="16" t="s">
        <v>1963</v>
      </c>
      <c r="B6060" s="16" t="s">
        <v>10293</v>
      </c>
      <c r="C6060" s="16">
        <v>2082021</v>
      </c>
      <c r="D6060" s="19">
        <v>44410</v>
      </c>
      <c r="E6060" s="16" t="s">
        <v>10296</v>
      </c>
      <c r="F6060" s="16">
        <v>11111111</v>
      </c>
      <c r="G6060" s="16" t="s">
        <v>10297</v>
      </c>
      <c r="H6060" s="17">
        <v>36</v>
      </c>
      <c r="I6060" s="102">
        <v>2</v>
      </c>
    </row>
    <row r="6061" spans="1:9" ht="20.399999999999999">
      <c r="A6061" s="16" t="s">
        <v>1963</v>
      </c>
      <c r="B6061" s="16" t="s">
        <v>10293</v>
      </c>
      <c r="C6061" s="16">
        <v>5082021</v>
      </c>
      <c r="D6061" s="19">
        <v>44413</v>
      </c>
      <c r="E6061" s="16" t="s">
        <v>10298</v>
      </c>
      <c r="F6061" s="16">
        <v>11111111</v>
      </c>
      <c r="G6061" s="16" t="s">
        <v>10299</v>
      </c>
      <c r="H6061" s="17">
        <v>273.60000000000002</v>
      </c>
      <c r="I6061" s="102">
        <v>2</v>
      </c>
    </row>
    <row r="6062" spans="1:9" ht="30.6">
      <c r="A6062" s="16" t="s">
        <v>1963</v>
      </c>
      <c r="B6062" s="16" t="s">
        <v>10300</v>
      </c>
      <c r="C6062" s="16" t="s">
        <v>10301</v>
      </c>
      <c r="D6062" s="19">
        <v>44526</v>
      </c>
      <c r="E6062" s="16" t="s">
        <v>10302</v>
      </c>
      <c r="F6062" s="16">
        <v>35772271</v>
      </c>
      <c r="G6062" s="16" t="s">
        <v>10303</v>
      </c>
      <c r="H6062" s="17">
        <v>168.96</v>
      </c>
      <c r="I6062" s="102">
        <v>2</v>
      </c>
    </row>
    <row r="6063" spans="1:9" ht="30.6">
      <c r="A6063" s="16" t="s">
        <v>1963</v>
      </c>
      <c r="B6063" s="16" t="s">
        <v>10300</v>
      </c>
      <c r="C6063" s="16" t="s">
        <v>10304</v>
      </c>
      <c r="D6063" s="19">
        <v>44526</v>
      </c>
      <c r="E6063" s="16" t="s">
        <v>10305</v>
      </c>
      <c r="F6063" s="16">
        <v>35772271</v>
      </c>
      <c r="G6063" s="16" t="s">
        <v>10303</v>
      </c>
      <c r="H6063" s="17">
        <v>237.98</v>
      </c>
      <c r="I6063" s="102">
        <v>2</v>
      </c>
    </row>
    <row r="6064" spans="1:9" ht="30.6">
      <c r="A6064" s="16" t="s">
        <v>1963</v>
      </c>
      <c r="B6064" s="16" t="s">
        <v>10300</v>
      </c>
      <c r="C6064" s="16" t="s">
        <v>10306</v>
      </c>
      <c r="D6064" s="19">
        <v>44513</v>
      </c>
      <c r="E6064" s="16" t="s">
        <v>10307</v>
      </c>
      <c r="F6064" s="16">
        <v>11111111</v>
      </c>
      <c r="G6064" s="16" t="s">
        <v>10308</v>
      </c>
      <c r="H6064" s="17">
        <v>1120</v>
      </c>
      <c r="I6064" s="102">
        <v>2</v>
      </c>
    </row>
    <row r="6065" spans="1:9" ht="30.6">
      <c r="A6065" s="16" t="s">
        <v>1963</v>
      </c>
      <c r="B6065" s="16" t="s">
        <v>10300</v>
      </c>
      <c r="C6065" s="16" t="s">
        <v>10309</v>
      </c>
      <c r="D6065" s="19">
        <v>44519</v>
      </c>
      <c r="E6065" s="16" t="s">
        <v>10310</v>
      </c>
      <c r="F6065" s="16">
        <v>11111111</v>
      </c>
      <c r="G6065" s="16" t="s">
        <v>10308</v>
      </c>
      <c r="H6065" s="17">
        <v>1120</v>
      </c>
      <c r="I6065" s="102">
        <v>2</v>
      </c>
    </row>
    <row r="6066" spans="1:9" ht="30.6">
      <c r="A6066" s="16" t="s">
        <v>1963</v>
      </c>
      <c r="B6066" s="16" t="s">
        <v>10300</v>
      </c>
      <c r="C6066" s="16" t="s">
        <v>10311</v>
      </c>
      <c r="D6066" s="19">
        <v>44519</v>
      </c>
      <c r="E6066" s="16" t="s">
        <v>10312</v>
      </c>
      <c r="F6066" s="16">
        <v>11111111</v>
      </c>
      <c r="G6066" s="16" t="s">
        <v>10308</v>
      </c>
      <c r="H6066" s="17">
        <v>75</v>
      </c>
      <c r="I6066" s="102">
        <v>2</v>
      </c>
    </row>
    <row r="6067" spans="1:9" ht="30.6">
      <c r="A6067" s="16" t="s">
        <v>1963</v>
      </c>
      <c r="B6067" s="16" t="s">
        <v>10300</v>
      </c>
      <c r="C6067" s="16" t="s">
        <v>10313</v>
      </c>
      <c r="D6067" s="19">
        <v>44510</v>
      </c>
      <c r="E6067" s="16" t="s">
        <v>10310</v>
      </c>
      <c r="F6067" s="16">
        <v>11111111</v>
      </c>
      <c r="G6067" s="16" t="s">
        <v>10308</v>
      </c>
      <c r="H6067" s="17">
        <v>36</v>
      </c>
      <c r="I6067" s="102">
        <v>2</v>
      </c>
    </row>
    <row r="6068" spans="1:9" ht="30.6">
      <c r="A6068" s="16" t="s">
        <v>1963</v>
      </c>
      <c r="B6068" s="16" t="s">
        <v>10300</v>
      </c>
      <c r="C6068" s="16" t="s">
        <v>10314</v>
      </c>
      <c r="D6068" s="19">
        <v>44515</v>
      </c>
      <c r="E6068" s="16" t="s">
        <v>10310</v>
      </c>
      <c r="F6068" s="16">
        <v>11111111</v>
      </c>
      <c r="G6068" s="16" t="s">
        <v>10308</v>
      </c>
      <c r="H6068" s="17">
        <v>36</v>
      </c>
      <c r="I6068" s="102">
        <v>2</v>
      </c>
    </row>
    <row r="6069" spans="1:9" ht="30.6">
      <c r="A6069" s="16" t="s">
        <v>1963</v>
      </c>
      <c r="B6069" s="16" t="s">
        <v>10315</v>
      </c>
      <c r="C6069" s="16" t="s">
        <v>10316</v>
      </c>
      <c r="D6069" s="19">
        <v>44530</v>
      </c>
      <c r="E6069" s="16" t="s">
        <v>10317</v>
      </c>
      <c r="F6069" s="16">
        <v>35772271</v>
      </c>
      <c r="G6069" s="16" t="s">
        <v>10318</v>
      </c>
      <c r="H6069" s="17">
        <v>282.2</v>
      </c>
      <c r="I6069" s="102">
        <v>2</v>
      </c>
    </row>
    <row r="6070" spans="1:9" ht="30.6">
      <c r="A6070" s="16" t="s">
        <v>1963</v>
      </c>
      <c r="B6070" s="16" t="s">
        <v>10315</v>
      </c>
      <c r="C6070" s="16">
        <v>165</v>
      </c>
      <c r="D6070" s="19">
        <v>44534</v>
      </c>
      <c r="E6070" s="16" t="s">
        <v>10319</v>
      </c>
      <c r="F6070" s="16">
        <v>11111111</v>
      </c>
      <c r="G6070" s="16" t="s">
        <v>9981</v>
      </c>
      <c r="H6070" s="17">
        <v>1286</v>
      </c>
      <c r="I6070" s="102">
        <v>2</v>
      </c>
    </row>
    <row r="6071" spans="1:9" ht="30.6">
      <c r="A6071" s="16" t="s">
        <v>1963</v>
      </c>
      <c r="B6071" s="16" t="s">
        <v>10315</v>
      </c>
      <c r="C6071" s="16">
        <v>14112021</v>
      </c>
      <c r="D6071" s="19">
        <v>44514</v>
      </c>
      <c r="E6071" s="16" t="s">
        <v>10320</v>
      </c>
      <c r="F6071" s="16">
        <v>11111111</v>
      </c>
      <c r="G6071" s="16" t="s">
        <v>10321</v>
      </c>
      <c r="H6071" s="17">
        <v>38</v>
      </c>
      <c r="I6071" s="102">
        <v>2</v>
      </c>
    </row>
    <row r="6072" spans="1:9" ht="30.6">
      <c r="A6072" s="16" t="s">
        <v>1963</v>
      </c>
      <c r="B6072" s="16" t="s">
        <v>10315</v>
      </c>
      <c r="C6072" s="16">
        <v>14112021</v>
      </c>
      <c r="D6072" s="19">
        <v>44514</v>
      </c>
      <c r="E6072" s="16" t="s">
        <v>10322</v>
      </c>
      <c r="F6072" s="16">
        <v>11111111</v>
      </c>
      <c r="G6072" s="16" t="s">
        <v>10323</v>
      </c>
      <c r="H6072" s="17">
        <v>40</v>
      </c>
      <c r="I6072" s="102">
        <v>2</v>
      </c>
    </row>
    <row r="6073" spans="1:9" ht="30.6">
      <c r="A6073" s="16" t="s">
        <v>1963</v>
      </c>
      <c r="B6073" s="16" t="s">
        <v>10315</v>
      </c>
      <c r="C6073" s="16">
        <v>28112021</v>
      </c>
      <c r="D6073" s="19">
        <v>44528</v>
      </c>
      <c r="E6073" s="16" t="s">
        <v>10324</v>
      </c>
      <c r="F6073" s="16">
        <v>11111111</v>
      </c>
      <c r="G6073" s="16" t="s">
        <v>10323</v>
      </c>
      <c r="H6073" s="17">
        <v>35</v>
      </c>
      <c r="I6073" s="102">
        <v>2</v>
      </c>
    </row>
    <row r="6074" spans="1:9" ht="30.6">
      <c r="A6074" s="16" t="s">
        <v>1963</v>
      </c>
      <c r="B6074" s="16" t="s">
        <v>10315</v>
      </c>
      <c r="C6074" s="16" t="s">
        <v>10325</v>
      </c>
      <c r="D6074" s="19">
        <v>44536</v>
      </c>
      <c r="E6074" s="16" t="s">
        <v>10326</v>
      </c>
      <c r="F6074" s="16">
        <v>35772271</v>
      </c>
      <c r="G6074" s="16" t="s">
        <v>10318</v>
      </c>
      <c r="H6074" s="17">
        <v>203.99</v>
      </c>
      <c r="I6074" s="102">
        <v>2</v>
      </c>
    </row>
    <row r="6075" spans="1:9" ht="20.399999999999999">
      <c r="A6075" s="16" t="s">
        <v>1963</v>
      </c>
      <c r="B6075" s="16" t="s">
        <v>10327</v>
      </c>
      <c r="C6075" s="16" t="s">
        <v>4967</v>
      </c>
      <c r="D6075" s="19">
        <v>44520</v>
      </c>
      <c r="E6075" s="16" t="s">
        <v>10328</v>
      </c>
      <c r="F6075" s="16">
        <v>72042265</v>
      </c>
      <c r="G6075" s="16" t="s">
        <v>4679</v>
      </c>
      <c r="H6075" s="17">
        <v>36</v>
      </c>
      <c r="I6075" s="102">
        <v>2</v>
      </c>
    </row>
    <row r="6076" spans="1:9" ht="20.399999999999999">
      <c r="A6076" s="16" t="s">
        <v>1963</v>
      </c>
      <c r="B6076" s="16" t="s">
        <v>10327</v>
      </c>
      <c r="C6076" s="16" t="s">
        <v>10329</v>
      </c>
      <c r="D6076" s="19">
        <v>44522</v>
      </c>
      <c r="E6076" s="16" t="s">
        <v>10330</v>
      </c>
      <c r="F6076" s="16">
        <v>28628781</v>
      </c>
      <c r="G6076" s="16" t="s">
        <v>10331</v>
      </c>
      <c r="H6076" s="17">
        <v>63.06</v>
      </c>
      <c r="I6076" s="102">
        <v>2</v>
      </c>
    </row>
    <row r="6077" spans="1:9" ht="20.399999999999999">
      <c r="A6077" s="16" t="s">
        <v>1963</v>
      </c>
      <c r="B6077" s="16" t="s">
        <v>10327</v>
      </c>
      <c r="C6077" s="16" t="s">
        <v>10332</v>
      </c>
      <c r="D6077" s="19">
        <v>44522</v>
      </c>
      <c r="E6077" s="16" t="s">
        <v>10333</v>
      </c>
      <c r="F6077" s="16">
        <v>8727449</v>
      </c>
      <c r="G6077" s="16" t="s">
        <v>10334</v>
      </c>
      <c r="H6077" s="17">
        <v>31.53</v>
      </c>
      <c r="I6077" s="102">
        <v>2</v>
      </c>
    </row>
    <row r="6078" spans="1:9" ht="20.399999999999999">
      <c r="A6078" s="16" t="s">
        <v>1963</v>
      </c>
      <c r="B6078" s="16" t="s">
        <v>10327</v>
      </c>
      <c r="C6078" s="16" t="s">
        <v>10335</v>
      </c>
      <c r="D6078" s="19">
        <v>44524</v>
      </c>
      <c r="E6078" s="16" t="s">
        <v>10336</v>
      </c>
      <c r="F6078" s="16">
        <v>8727449</v>
      </c>
      <c r="G6078" s="16" t="s">
        <v>10334</v>
      </c>
      <c r="H6078" s="17">
        <v>62.74</v>
      </c>
      <c r="I6078" s="102">
        <v>2</v>
      </c>
    </row>
    <row r="6079" spans="1:9" ht="20.399999999999999">
      <c r="A6079" s="16" t="s">
        <v>1963</v>
      </c>
      <c r="B6079" s="16" t="s">
        <v>10327</v>
      </c>
      <c r="C6079" s="16" t="s">
        <v>10337</v>
      </c>
      <c r="D6079" s="19">
        <v>44525</v>
      </c>
      <c r="E6079" s="16" t="s">
        <v>10338</v>
      </c>
      <c r="F6079" s="16">
        <v>8727449</v>
      </c>
      <c r="G6079" s="16" t="s">
        <v>10334</v>
      </c>
      <c r="H6079" s="17">
        <v>31.4</v>
      </c>
      <c r="I6079" s="102">
        <v>2</v>
      </c>
    </row>
    <row r="6080" spans="1:9" ht="20.399999999999999">
      <c r="A6080" s="16" t="s">
        <v>1963</v>
      </c>
      <c r="B6080" s="16" t="s">
        <v>10327</v>
      </c>
      <c r="C6080" s="16" t="s">
        <v>10339</v>
      </c>
      <c r="D6080" s="19">
        <v>44526</v>
      </c>
      <c r="E6080" s="16" t="s">
        <v>10340</v>
      </c>
      <c r="F6080" s="16">
        <v>8727449</v>
      </c>
      <c r="G6080" s="16" t="s">
        <v>10334</v>
      </c>
      <c r="H6080" s="17">
        <v>31.17</v>
      </c>
      <c r="I6080" s="102">
        <v>2</v>
      </c>
    </row>
    <row r="6081" spans="1:9" ht="20.399999999999999">
      <c r="A6081" s="16" t="s">
        <v>1963</v>
      </c>
      <c r="B6081" s="16" t="s">
        <v>10341</v>
      </c>
      <c r="C6081" s="16" t="s">
        <v>10342</v>
      </c>
      <c r="D6081" s="19">
        <v>44514</v>
      </c>
      <c r="E6081" s="16" t="s">
        <v>10343</v>
      </c>
      <c r="F6081" s="16">
        <v>65138074</v>
      </c>
      <c r="G6081" s="16" t="s">
        <v>10344</v>
      </c>
      <c r="H6081" s="17">
        <v>63</v>
      </c>
      <c r="I6081" s="102">
        <v>2</v>
      </c>
    </row>
    <row r="6082" spans="1:9" ht="20.399999999999999">
      <c r="A6082" s="16" t="s">
        <v>1963</v>
      </c>
      <c r="B6082" s="16" t="s">
        <v>10341</v>
      </c>
      <c r="C6082" s="16" t="s">
        <v>10345</v>
      </c>
      <c r="D6082" s="19">
        <v>44516</v>
      </c>
      <c r="E6082" s="16" t="s">
        <v>10346</v>
      </c>
      <c r="F6082" s="16">
        <v>65138074</v>
      </c>
      <c r="G6082" s="16" t="s">
        <v>10344</v>
      </c>
      <c r="H6082" s="17">
        <v>31.51</v>
      </c>
      <c r="I6082" s="102">
        <v>2</v>
      </c>
    </row>
    <row r="6083" spans="1:9" ht="20.399999999999999">
      <c r="A6083" s="16" t="s">
        <v>1963</v>
      </c>
      <c r="B6083" s="16" t="s">
        <v>10341</v>
      </c>
      <c r="C6083" s="16" t="s">
        <v>10347</v>
      </c>
      <c r="D6083" s="19">
        <v>44517</v>
      </c>
      <c r="E6083" s="16" t="s">
        <v>10348</v>
      </c>
      <c r="F6083" s="16">
        <v>65138074</v>
      </c>
      <c r="G6083" s="16" t="s">
        <v>10344</v>
      </c>
      <c r="H6083" s="17">
        <v>31.52</v>
      </c>
      <c r="I6083" s="102">
        <v>2</v>
      </c>
    </row>
    <row r="6084" spans="1:9" ht="20.399999999999999">
      <c r="A6084" s="16" t="s">
        <v>1963</v>
      </c>
      <c r="B6084" s="16" t="s">
        <v>10341</v>
      </c>
      <c r="C6084" s="16" t="s">
        <v>10349</v>
      </c>
      <c r="D6084" s="19">
        <v>44518</v>
      </c>
      <c r="E6084" s="16" t="s">
        <v>10350</v>
      </c>
      <c r="F6084" s="16">
        <v>65138074</v>
      </c>
      <c r="G6084" s="16" t="s">
        <v>10344</v>
      </c>
      <c r="H6084" s="17">
        <v>31.51</v>
      </c>
      <c r="I6084" s="102">
        <v>2</v>
      </c>
    </row>
    <row r="6085" spans="1:9" ht="30.6">
      <c r="A6085" s="16" t="s">
        <v>1963</v>
      </c>
      <c r="B6085" s="16" t="s">
        <v>10351</v>
      </c>
      <c r="C6085" s="16">
        <v>8121019012</v>
      </c>
      <c r="D6085" s="19">
        <v>44455</v>
      </c>
      <c r="E6085" s="16" t="s">
        <v>10352</v>
      </c>
      <c r="F6085" s="16">
        <v>35897821</v>
      </c>
      <c r="G6085" s="16" t="s">
        <v>10353</v>
      </c>
      <c r="H6085" s="17">
        <v>145.12</v>
      </c>
      <c r="I6085" s="102">
        <v>2</v>
      </c>
    </row>
    <row r="6086" spans="1:9" ht="20.399999999999999">
      <c r="A6086" s="16" t="s">
        <v>1963</v>
      </c>
      <c r="B6086" s="16" t="s">
        <v>10351</v>
      </c>
      <c r="C6086" s="16">
        <v>200921</v>
      </c>
      <c r="D6086" s="19">
        <v>44459</v>
      </c>
      <c r="E6086" s="16" t="s">
        <v>10354</v>
      </c>
      <c r="F6086" s="16">
        <v>11111111</v>
      </c>
      <c r="G6086" s="16" t="s">
        <v>6998</v>
      </c>
      <c r="H6086" s="17">
        <v>13</v>
      </c>
      <c r="I6086" s="102">
        <v>2</v>
      </c>
    </row>
    <row r="6087" spans="1:9" ht="20.399999999999999">
      <c r="A6087" s="16" t="s">
        <v>1963</v>
      </c>
      <c r="B6087" s="16" t="s">
        <v>10351</v>
      </c>
      <c r="C6087" s="16">
        <v>200921</v>
      </c>
      <c r="D6087" s="19">
        <v>44459</v>
      </c>
      <c r="E6087" s="16" t="s">
        <v>10354</v>
      </c>
      <c r="F6087" s="16">
        <v>11111111</v>
      </c>
      <c r="G6087" s="16" t="s">
        <v>6998</v>
      </c>
      <c r="H6087" s="17">
        <v>55</v>
      </c>
      <c r="I6087" s="102">
        <v>2</v>
      </c>
    </row>
    <row r="6088" spans="1:9" ht="30.6">
      <c r="A6088" s="16" t="s">
        <v>1963</v>
      </c>
      <c r="B6088" s="16" t="s">
        <v>10351</v>
      </c>
      <c r="C6088" s="16">
        <v>4</v>
      </c>
      <c r="D6088" s="19">
        <v>44460</v>
      </c>
      <c r="E6088" s="16" t="s">
        <v>10355</v>
      </c>
      <c r="F6088" s="16">
        <v>11111111</v>
      </c>
      <c r="G6088" s="16" t="s">
        <v>10356</v>
      </c>
      <c r="H6088" s="17">
        <v>48</v>
      </c>
      <c r="I6088" s="102">
        <v>2</v>
      </c>
    </row>
    <row r="6089" spans="1:9" ht="30.6">
      <c r="A6089" s="16" t="s">
        <v>1963</v>
      </c>
      <c r="B6089" s="16" t="s">
        <v>10351</v>
      </c>
      <c r="C6089" s="16">
        <v>81834</v>
      </c>
      <c r="D6089" s="19">
        <v>44460</v>
      </c>
      <c r="E6089" s="16" t="s">
        <v>10357</v>
      </c>
      <c r="F6089" s="16">
        <v>17582305</v>
      </c>
      <c r="G6089" s="16" t="s">
        <v>10358</v>
      </c>
      <c r="H6089" s="17">
        <v>112.5</v>
      </c>
      <c r="I6089" s="102">
        <v>2</v>
      </c>
    </row>
    <row r="6090" spans="1:9" ht="30.6">
      <c r="A6090" s="16" t="s">
        <v>1963</v>
      </c>
      <c r="B6090" s="16" t="s">
        <v>10351</v>
      </c>
      <c r="C6090" s="16">
        <v>8121019654</v>
      </c>
      <c r="D6090" s="19">
        <v>44460</v>
      </c>
      <c r="E6090" s="16" t="s">
        <v>10359</v>
      </c>
      <c r="F6090" s="16">
        <v>35897821</v>
      </c>
      <c r="G6090" s="16" t="s">
        <v>10353</v>
      </c>
      <c r="H6090" s="17">
        <v>148.08000000000001</v>
      </c>
      <c r="I6090" s="102">
        <v>2</v>
      </c>
    </row>
    <row r="6091" spans="1:9" ht="30.6">
      <c r="A6091" s="16" t="s">
        <v>1963</v>
      </c>
      <c r="B6091" s="16" t="s">
        <v>10360</v>
      </c>
      <c r="C6091" s="16">
        <v>8121016421</v>
      </c>
      <c r="D6091" s="19">
        <v>44432</v>
      </c>
      <c r="E6091" s="16" t="s">
        <v>10361</v>
      </c>
      <c r="F6091" s="16">
        <v>35897821</v>
      </c>
      <c r="G6091" s="16" t="s">
        <v>10362</v>
      </c>
      <c r="H6091" s="17">
        <v>156.79</v>
      </c>
      <c r="I6091" s="102">
        <v>2</v>
      </c>
    </row>
    <row r="6092" spans="1:9" ht="20.399999999999999">
      <c r="A6092" s="16" t="s">
        <v>1963</v>
      </c>
      <c r="B6092" s="16" t="s">
        <v>10360</v>
      </c>
      <c r="C6092" s="16">
        <v>1973009374</v>
      </c>
      <c r="D6092" s="19">
        <v>44443</v>
      </c>
      <c r="E6092" s="16" t="s">
        <v>10363</v>
      </c>
      <c r="F6092" s="16">
        <v>11111111</v>
      </c>
      <c r="G6092" s="16" t="s">
        <v>10364</v>
      </c>
      <c r="H6092" s="17">
        <v>12</v>
      </c>
      <c r="I6092" s="102">
        <v>2</v>
      </c>
    </row>
    <row r="6093" spans="1:9" ht="20.399999999999999">
      <c r="A6093" s="16" t="s">
        <v>1963</v>
      </c>
      <c r="B6093" s="16" t="s">
        <v>10360</v>
      </c>
      <c r="C6093" s="16">
        <v>208</v>
      </c>
      <c r="D6093" s="19">
        <v>44445</v>
      </c>
      <c r="E6093" s="16" t="s">
        <v>10365</v>
      </c>
      <c r="F6093" s="16">
        <v>11111111</v>
      </c>
      <c r="G6093" s="16" t="s">
        <v>10366</v>
      </c>
      <c r="H6093" s="17">
        <v>50</v>
      </c>
      <c r="I6093" s="102">
        <v>2</v>
      </c>
    </row>
    <row r="6094" spans="1:9" ht="20.399999999999999">
      <c r="A6094" s="16" t="s">
        <v>1963</v>
      </c>
      <c r="B6094" s="16" t="s">
        <v>10360</v>
      </c>
      <c r="C6094" s="16">
        <v>55</v>
      </c>
      <c r="D6094" s="19">
        <v>44447</v>
      </c>
      <c r="E6094" s="16" t="s">
        <v>10367</v>
      </c>
      <c r="F6094" s="16">
        <v>11111111</v>
      </c>
      <c r="G6094" s="16" t="s">
        <v>10366</v>
      </c>
      <c r="H6094" s="17">
        <v>15</v>
      </c>
      <c r="I6094" s="102">
        <v>2</v>
      </c>
    </row>
    <row r="6095" spans="1:9" ht="20.399999999999999">
      <c r="A6095" s="16" t="s">
        <v>1963</v>
      </c>
      <c r="B6095" s="16" t="s">
        <v>10360</v>
      </c>
      <c r="C6095" s="16">
        <v>56</v>
      </c>
      <c r="D6095" s="19">
        <v>44447</v>
      </c>
      <c r="E6095" s="16" t="s">
        <v>10367</v>
      </c>
      <c r="F6095" s="16">
        <v>11111111</v>
      </c>
      <c r="G6095" s="16" t="s">
        <v>10366</v>
      </c>
      <c r="H6095" s="17">
        <v>15</v>
      </c>
      <c r="I6095" s="102">
        <v>2</v>
      </c>
    </row>
    <row r="6096" spans="1:9" ht="30.6">
      <c r="A6096" s="16" t="s">
        <v>1963</v>
      </c>
      <c r="B6096" s="16" t="s">
        <v>10360</v>
      </c>
      <c r="C6096" s="16" t="s">
        <v>10368</v>
      </c>
      <c r="D6096" s="19">
        <v>44448</v>
      </c>
      <c r="E6096" s="16" t="s">
        <v>10369</v>
      </c>
      <c r="F6096" s="16">
        <v>11111111</v>
      </c>
      <c r="G6096" s="16" t="s">
        <v>10370</v>
      </c>
      <c r="H6096" s="17">
        <v>200</v>
      </c>
      <c r="I6096" s="102">
        <v>2</v>
      </c>
    </row>
    <row r="6097" spans="1:9" ht="20.399999999999999">
      <c r="A6097" s="16" t="s">
        <v>1963</v>
      </c>
      <c r="B6097" s="16" t="s">
        <v>10360</v>
      </c>
      <c r="C6097" s="16">
        <v>80</v>
      </c>
      <c r="D6097" s="19">
        <v>44449</v>
      </c>
      <c r="E6097" s="16" t="s">
        <v>10367</v>
      </c>
      <c r="F6097" s="16">
        <v>11111111</v>
      </c>
      <c r="G6097" s="16" t="s">
        <v>10366</v>
      </c>
      <c r="H6097" s="17">
        <v>15</v>
      </c>
      <c r="I6097" s="102">
        <v>2</v>
      </c>
    </row>
    <row r="6098" spans="1:9" ht="30.6">
      <c r="A6098" s="16" t="s">
        <v>1963</v>
      </c>
      <c r="B6098" s="16" t="s">
        <v>10360</v>
      </c>
      <c r="C6098" s="16">
        <v>8121018537</v>
      </c>
      <c r="D6098" s="19">
        <v>44449</v>
      </c>
      <c r="E6098" s="16" t="s">
        <v>10371</v>
      </c>
      <c r="F6098" s="16">
        <v>35897821</v>
      </c>
      <c r="G6098" s="16" t="s">
        <v>10362</v>
      </c>
      <c r="H6098" s="17">
        <v>933.76</v>
      </c>
      <c r="I6098" s="102">
        <v>2</v>
      </c>
    </row>
    <row r="6099" spans="1:9" ht="20.399999999999999">
      <c r="A6099" s="16" t="s">
        <v>1963</v>
      </c>
      <c r="B6099" s="16" t="s">
        <v>10360</v>
      </c>
      <c r="C6099" s="16">
        <v>202102862</v>
      </c>
      <c r="D6099" s="19">
        <v>44450</v>
      </c>
      <c r="E6099" s="16" t="s">
        <v>10372</v>
      </c>
      <c r="F6099" s="16">
        <v>30355983</v>
      </c>
      <c r="G6099" s="16" t="s">
        <v>10373</v>
      </c>
      <c r="H6099" s="17">
        <v>53.05</v>
      </c>
      <c r="I6099" s="102">
        <v>2</v>
      </c>
    </row>
    <row r="6100" spans="1:9" ht="30.6">
      <c r="A6100" s="16" t="s">
        <v>1963</v>
      </c>
      <c r="B6100" s="16" t="s">
        <v>10374</v>
      </c>
      <c r="C6100" s="16">
        <v>162610</v>
      </c>
      <c r="D6100" s="19">
        <v>44332</v>
      </c>
      <c r="E6100" s="16" t="s">
        <v>10375</v>
      </c>
      <c r="F6100" s="16">
        <v>11111111</v>
      </c>
      <c r="G6100" s="16" t="s">
        <v>10376</v>
      </c>
      <c r="H6100" s="17">
        <v>38</v>
      </c>
      <c r="I6100" s="102">
        <v>2</v>
      </c>
    </row>
    <row r="6101" spans="1:9" ht="20.399999999999999">
      <c r="A6101" s="16" t="s">
        <v>1963</v>
      </c>
      <c r="B6101" s="16" t="s">
        <v>10374</v>
      </c>
      <c r="C6101" s="16">
        <v>80941</v>
      </c>
      <c r="D6101" s="19">
        <v>44332</v>
      </c>
      <c r="E6101" s="16" t="s">
        <v>10377</v>
      </c>
      <c r="F6101" s="16">
        <v>12454568</v>
      </c>
      <c r="G6101" s="16" t="s">
        <v>10378</v>
      </c>
      <c r="H6101" s="17">
        <v>10</v>
      </c>
      <c r="I6101" s="102">
        <v>2</v>
      </c>
    </row>
    <row r="6102" spans="1:9" ht="20.399999999999999">
      <c r="A6102" s="16" t="s">
        <v>1963</v>
      </c>
      <c r="B6102" s="16" t="s">
        <v>10374</v>
      </c>
      <c r="C6102" s="16">
        <v>14092727</v>
      </c>
      <c r="D6102" s="19">
        <v>44333</v>
      </c>
      <c r="E6102" s="16" t="s">
        <v>10379</v>
      </c>
      <c r="F6102" s="16">
        <v>80329398</v>
      </c>
      <c r="G6102" s="16" t="s">
        <v>10380</v>
      </c>
      <c r="H6102" s="17">
        <v>15</v>
      </c>
      <c r="I6102" s="102">
        <v>2</v>
      </c>
    </row>
    <row r="6103" spans="1:9" ht="20.399999999999999">
      <c r="A6103" s="16" t="s">
        <v>1963</v>
      </c>
      <c r="B6103" s="16" t="s">
        <v>10374</v>
      </c>
      <c r="C6103" s="16">
        <v>170521</v>
      </c>
      <c r="D6103" s="19">
        <v>44333</v>
      </c>
      <c r="E6103" s="16" t="s">
        <v>10381</v>
      </c>
      <c r="F6103" s="16" t="s">
        <v>10382</v>
      </c>
      <c r="G6103" s="16" t="s">
        <v>10383</v>
      </c>
      <c r="H6103" s="17">
        <v>55</v>
      </c>
      <c r="I6103" s="102">
        <v>2</v>
      </c>
    </row>
    <row r="6104" spans="1:9" ht="20.399999999999999">
      <c r="A6104" s="16" t="s">
        <v>1963</v>
      </c>
      <c r="B6104" s="16" t="s">
        <v>10374</v>
      </c>
      <c r="C6104" s="16">
        <v>93580484</v>
      </c>
      <c r="D6104" s="19">
        <v>44333</v>
      </c>
      <c r="E6104" s="16" t="s">
        <v>10384</v>
      </c>
      <c r="F6104" s="16">
        <v>11111111</v>
      </c>
      <c r="G6104" s="16" t="s">
        <v>10385</v>
      </c>
      <c r="H6104" s="17">
        <v>3.43</v>
      </c>
      <c r="I6104" s="102">
        <v>2</v>
      </c>
    </row>
    <row r="6105" spans="1:9" ht="20.399999999999999">
      <c r="A6105" s="16" t="s">
        <v>1963</v>
      </c>
      <c r="B6105" s="16" t="s">
        <v>10374</v>
      </c>
      <c r="C6105" s="16">
        <v>93621618</v>
      </c>
      <c r="D6105" s="19">
        <v>44333</v>
      </c>
      <c r="E6105" s="16" t="s">
        <v>10384</v>
      </c>
      <c r="F6105" s="16">
        <v>11111111</v>
      </c>
      <c r="G6105" s="16" t="s">
        <v>10385</v>
      </c>
      <c r="H6105" s="17">
        <v>3.92</v>
      </c>
      <c r="I6105" s="102">
        <v>2</v>
      </c>
    </row>
    <row r="6106" spans="1:9" ht="20.399999999999999">
      <c r="A6106" s="16" t="s">
        <v>1963</v>
      </c>
      <c r="B6106" s="16" t="s">
        <v>10374</v>
      </c>
      <c r="C6106" s="16">
        <v>14092864</v>
      </c>
      <c r="D6106" s="19">
        <v>44334</v>
      </c>
      <c r="E6106" s="16" t="s">
        <v>10379</v>
      </c>
      <c r="F6106" s="16">
        <v>80329398</v>
      </c>
      <c r="G6106" s="16" t="s">
        <v>10380</v>
      </c>
      <c r="H6106" s="17">
        <v>15</v>
      </c>
      <c r="I6106" s="102">
        <v>2</v>
      </c>
    </row>
    <row r="6107" spans="1:9" ht="20.399999999999999">
      <c r="A6107" s="16" t="s">
        <v>1963</v>
      </c>
      <c r="B6107" s="16" t="s">
        <v>10374</v>
      </c>
      <c r="C6107" s="16">
        <v>93621623</v>
      </c>
      <c r="D6107" s="19">
        <v>44334</v>
      </c>
      <c r="E6107" s="16" t="s">
        <v>10384</v>
      </c>
      <c r="F6107" s="16">
        <v>11111111</v>
      </c>
      <c r="G6107" s="16" t="s">
        <v>10385</v>
      </c>
      <c r="H6107" s="17">
        <v>4.0599999999999996</v>
      </c>
      <c r="I6107" s="102">
        <v>2</v>
      </c>
    </row>
    <row r="6108" spans="1:9" ht="20.399999999999999">
      <c r="A6108" s="16" t="s">
        <v>1963</v>
      </c>
      <c r="B6108" s="16" t="s">
        <v>10374</v>
      </c>
      <c r="C6108" s="16">
        <v>93652847</v>
      </c>
      <c r="D6108" s="19">
        <v>44334</v>
      </c>
      <c r="E6108" s="16" t="s">
        <v>10384</v>
      </c>
      <c r="F6108" s="16">
        <v>11111111</v>
      </c>
      <c r="G6108" s="16" t="s">
        <v>10385</v>
      </c>
      <c r="H6108" s="17">
        <v>3.42</v>
      </c>
      <c r="I6108" s="102">
        <v>2</v>
      </c>
    </row>
    <row r="6109" spans="1:9" ht="20.399999999999999">
      <c r="A6109" s="16" t="s">
        <v>1963</v>
      </c>
      <c r="B6109" s="16" t="s">
        <v>10374</v>
      </c>
      <c r="C6109" s="16">
        <v>93652854</v>
      </c>
      <c r="D6109" s="19">
        <v>44335</v>
      </c>
      <c r="E6109" s="16" t="s">
        <v>10384</v>
      </c>
      <c r="F6109" s="16">
        <v>11111111</v>
      </c>
      <c r="G6109" s="16" t="s">
        <v>10385</v>
      </c>
      <c r="H6109" s="17">
        <v>6.34</v>
      </c>
      <c r="I6109" s="102">
        <v>2</v>
      </c>
    </row>
    <row r="6110" spans="1:9" ht="20.399999999999999">
      <c r="A6110" s="16" t="s">
        <v>1963</v>
      </c>
      <c r="B6110" s="16" t="s">
        <v>10374</v>
      </c>
      <c r="C6110" s="16">
        <v>93685284</v>
      </c>
      <c r="D6110" s="19">
        <v>44335</v>
      </c>
      <c r="E6110" s="16" t="s">
        <v>10384</v>
      </c>
      <c r="F6110" s="16">
        <v>11111111</v>
      </c>
      <c r="G6110" s="16" t="s">
        <v>10385</v>
      </c>
      <c r="H6110" s="17">
        <v>6.17</v>
      </c>
      <c r="I6110" s="102">
        <v>2</v>
      </c>
    </row>
    <row r="6111" spans="1:9" ht="20.399999999999999">
      <c r="A6111" s="16" t="s">
        <v>1963</v>
      </c>
      <c r="B6111" s="16" t="s">
        <v>10374</v>
      </c>
      <c r="C6111" s="16">
        <v>93685285</v>
      </c>
      <c r="D6111" s="19">
        <v>44335</v>
      </c>
      <c r="E6111" s="16" t="s">
        <v>10384</v>
      </c>
      <c r="F6111" s="16">
        <v>11111111</v>
      </c>
      <c r="G6111" s="16" t="s">
        <v>10385</v>
      </c>
      <c r="H6111" s="17">
        <v>6.46</v>
      </c>
      <c r="I6111" s="102">
        <v>2</v>
      </c>
    </row>
    <row r="6112" spans="1:9" ht="20.399999999999999">
      <c r="A6112" s="16" t="s">
        <v>1963</v>
      </c>
      <c r="B6112" s="16" t="s">
        <v>10374</v>
      </c>
      <c r="C6112" s="16">
        <v>93685287</v>
      </c>
      <c r="D6112" s="19">
        <v>44336</v>
      </c>
      <c r="E6112" s="16" t="s">
        <v>10384</v>
      </c>
      <c r="F6112" s="16">
        <v>11111111</v>
      </c>
      <c r="G6112" s="16" t="s">
        <v>10385</v>
      </c>
      <c r="H6112" s="17">
        <v>4.25</v>
      </c>
      <c r="I6112" s="102">
        <v>2</v>
      </c>
    </row>
    <row r="6113" spans="1:9" ht="20.399999999999999">
      <c r="A6113" s="16" t="s">
        <v>1963</v>
      </c>
      <c r="B6113" s="16" t="s">
        <v>10374</v>
      </c>
      <c r="C6113" s="16">
        <v>93740160</v>
      </c>
      <c r="D6113" s="19">
        <v>44336</v>
      </c>
      <c r="E6113" s="16" t="s">
        <v>10384</v>
      </c>
      <c r="F6113" s="16">
        <v>11111111</v>
      </c>
      <c r="G6113" s="16" t="s">
        <v>10385</v>
      </c>
      <c r="H6113" s="17">
        <v>6.15</v>
      </c>
      <c r="I6113" s="102">
        <v>2</v>
      </c>
    </row>
    <row r="6114" spans="1:9" ht="20.399999999999999">
      <c r="A6114" s="16" t="s">
        <v>1963</v>
      </c>
      <c r="B6114" s="16" t="s">
        <v>10374</v>
      </c>
      <c r="C6114" s="16">
        <v>93740162</v>
      </c>
      <c r="D6114" s="19">
        <v>44336</v>
      </c>
      <c r="E6114" s="16" t="s">
        <v>10384</v>
      </c>
      <c r="F6114" s="16">
        <v>11111111</v>
      </c>
      <c r="G6114" s="16" t="s">
        <v>10385</v>
      </c>
      <c r="H6114" s="17">
        <v>6.09</v>
      </c>
      <c r="I6114" s="102">
        <v>2</v>
      </c>
    </row>
    <row r="6115" spans="1:9" ht="20.399999999999999">
      <c r="A6115" s="16" t="s">
        <v>1963</v>
      </c>
      <c r="B6115" s="16" t="s">
        <v>10374</v>
      </c>
      <c r="C6115" s="16">
        <v>93798200</v>
      </c>
      <c r="D6115" s="19">
        <v>44338</v>
      </c>
      <c r="E6115" s="16" t="s">
        <v>10384</v>
      </c>
      <c r="F6115" s="16">
        <v>11111111</v>
      </c>
      <c r="G6115" s="16" t="s">
        <v>10385</v>
      </c>
      <c r="H6115" s="17">
        <v>4.78</v>
      </c>
      <c r="I6115" s="102">
        <v>2</v>
      </c>
    </row>
    <row r="6116" spans="1:9" ht="30.6">
      <c r="A6116" s="16" t="s">
        <v>1963</v>
      </c>
      <c r="B6116" s="16" t="s">
        <v>10374</v>
      </c>
      <c r="C6116" s="16">
        <v>2161901</v>
      </c>
      <c r="D6116" s="19">
        <v>44338</v>
      </c>
      <c r="E6116" s="16" t="s">
        <v>10386</v>
      </c>
      <c r="F6116" s="16">
        <v>10952552</v>
      </c>
      <c r="G6116" s="16" t="s">
        <v>10387</v>
      </c>
      <c r="H6116" s="17">
        <v>294</v>
      </c>
      <c r="I6116" s="102">
        <v>2</v>
      </c>
    </row>
    <row r="6117" spans="1:9" ht="30.6">
      <c r="A6117" s="16" t="s">
        <v>1963</v>
      </c>
      <c r="B6117" s="16" t="s">
        <v>10374</v>
      </c>
      <c r="C6117" s="16">
        <v>22520211</v>
      </c>
      <c r="D6117" s="19">
        <v>44338</v>
      </c>
      <c r="E6117" s="16" t="s">
        <v>10388</v>
      </c>
      <c r="F6117" s="16">
        <v>11111111</v>
      </c>
      <c r="G6117" s="16" t="s">
        <v>10389</v>
      </c>
      <c r="H6117" s="17">
        <v>38</v>
      </c>
      <c r="I6117" s="102">
        <v>2</v>
      </c>
    </row>
    <row r="6118" spans="1:9" ht="20.399999999999999">
      <c r="A6118" s="16" t="s">
        <v>1963</v>
      </c>
      <c r="B6118" s="16" t="s">
        <v>10390</v>
      </c>
      <c r="C6118" s="16">
        <v>2021060006</v>
      </c>
      <c r="D6118" s="19">
        <v>44348</v>
      </c>
      <c r="E6118" s="16" t="s">
        <v>10391</v>
      </c>
      <c r="F6118" s="16">
        <v>47621028</v>
      </c>
      <c r="G6118" s="16" t="s">
        <v>10392</v>
      </c>
      <c r="H6118" s="17">
        <v>126</v>
      </c>
      <c r="I6118" s="102">
        <v>2</v>
      </c>
    </row>
    <row r="6119" spans="1:9" ht="20.399999999999999">
      <c r="A6119" s="16" t="s">
        <v>1963</v>
      </c>
      <c r="B6119" s="16" t="s">
        <v>10390</v>
      </c>
      <c r="C6119" s="16">
        <v>10621</v>
      </c>
      <c r="D6119" s="19">
        <v>44348</v>
      </c>
      <c r="E6119" s="16" t="s">
        <v>10393</v>
      </c>
      <c r="F6119" s="16">
        <v>11111111</v>
      </c>
      <c r="G6119" s="16" t="s">
        <v>10394</v>
      </c>
      <c r="H6119" s="17">
        <v>67.5</v>
      </c>
      <c r="I6119" s="102">
        <v>2</v>
      </c>
    </row>
    <row r="6120" spans="1:9" ht="30.6">
      <c r="A6120" s="16" t="s">
        <v>1963</v>
      </c>
      <c r="B6120" s="16" t="s">
        <v>10395</v>
      </c>
      <c r="C6120" s="16">
        <v>10072021</v>
      </c>
      <c r="D6120" s="19">
        <v>44387</v>
      </c>
      <c r="E6120" s="16" t="s">
        <v>10396</v>
      </c>
      <c r="F6120" s="16">
        <v>0</v>
      </c>
      <c r="G6120" s="16" t="s">
        <v>10397</v>
      </c>
      <c r="H6120" s="17">
        <v>43</v>
      </c>
      <c r="I6120" s="102">
        <v>2</v>
      </c>
    </row>
    <row r="6121" spans="1:9" ht="20.399999999999999">
      <c r="A6121" s="16" t="s">
        <v>1963</v>
      </c>
      <c r="B6121" s="16" t="s">
        <v>10395</v>
      </c>
      <c r="C6121" s="16">
        <v>1062021</v>
      </c>
      <c r="D6121" s="19">
        <v>44348</v>
      </c>
      <c r="E6121" s="16" t="s">
        <v>10398</v>
      </c>
      <c r="F6121" s="16">
        <v>11111111</v>
      </c>
      <c r="G6121" s="16" t="s">
        <v>10394</v>
      </c>
      <c r="H6121" s="17">
        <v>105</v>
      </c>
      <c r="I6121" s="102">
        <v>2</v>
      </c>
    </row>
    <row r="6122" spans="1:9" ht="20.399999999999999">
      <c r="A6122" s="16" t="s">
        <v>1963</v>
      </c>
      <c r="B6122" s="16" t="s">
        <v>10399</v>
      </c>
      <c r="C6122" s="16">
        <v>7217</v>
      </c>
      <c r="D6122" s="19">
        <v>44303</v>
      </c>
      <c r="E6122" s="16" t="s">
        <v>10400</v>
      </c>
      <c r="F6122" s="16">
        <v>11111111</v>
      </c>
      <c r="G6122" s="16" t="s">
        <v>10401</v>
      </c>
      <c r="H6122" s="17">
        <v>33.369999999999997</v>
      </c>
      <c r="I6122" s="102">
        <v>2</v>
      </c>
    </row>
    <row r="6123" spans="1:9" ht="20.399999999999999">
      <c r="A6123" s="16" t="s">
        <v>1963</v>
      </c>
      <c r="B6123" s="16" t="s">
        <v>10399</v>
      </c>
      <c r="C6123" s="16">
        <v>31</v>
      </c>
      <c r="D6123" s="19">
        <v>44304</v>
      </c>
      <c r="E6123" s="16" t="s">
        <v>10402</v>
      </c>
      <c r="F6123" s="16">
        <v>11111111</v>
      </c>
      <c r="G6123" s="16" t="s">
        <v>10401</v>
      </c>
      <c r="H6123" s="17">
        <v>10</v>
      </c>
      <c r="I6123" s="102">
        <v>2</v>
      </c>
    </row>
    <row r="6124" spans="1:9" ht="20.399999999999999">
      <c r="A6124" s="16" t="s">
        <v>1963</v>
      </c>
      <c r="B6124" s="16" t="s">
        <v>10403</v>
      </c>
      <c r="C6124" s="16">
        <v>1040</v>
      </c>
      <c r="D6124" s="19">
        <v>44310</v>
      </c>
      <c r="E6124" s="16" t="s">
        <v>10404</v>
      </c>
      <c r="F6124" s="16">
        <v>11111111</v>
      </c>
      <c r="G6124" s="16" t="s">
        <v>10401</v>
      </c>
      <c r="H6124" s="17">
        <v>34.369999999999997</v>
      </c>
      <c r="I6124" s="102">
        <v>2</v>
      </c>
    </row>
    <row r="6125" spans="1:9" ht="20.399999999999999">
      <c r="A6125" s="16" t="s">
        <v>1963</v>
      </c>
      <c r="B6125" s="16" t="s">
        <v>10403</v>
      </c>
      <c r="C6125" s="16">
        <v>2052</v>
      </c>
      <c r="D6125" s="19">
        <v>44310</v>
      </c>
      <c r="E6125" s="16" t="s">
        <v>10402</v>
      </c>
      <c r="F6125" s="16">
        <v>11111111</v>
      </c>
      <c r="G6125" s="16" t="s">
        <v>10401</v>
      </c>
      <c r="H6125" s="17">
        <v>10</v>
      </c>
      <c r="I6125" s="102">
        <v>2</v>
      </c>
    </row>
    <row r="6126" spans="1:9" ht="20.399999999999999">
      <c r="A6126" s="16" t="s">
        <v>1963</v>
      </c>
      <c r="B6126" s="16" t="s">
        <v>10405</v>
      </c>
      <c r="C6126" s="16">
        <v>108395</v>
      </c>
      <c r="D6126" s="19">
        <v>44422</v>
      </c>
      <c r="E6126" s="16" t="s">
        <v>10406</v>
      </c>
      <c r="F6126" s="16">
        <v>36048213</v>
      </c>
      <c r="G6126" s="16" t="s">
        <v>10407</v>
      </c>
      <c r="H6126" s="17">
        <v>56.01</v>
      </c>
      <c r="I6126" s="102">
        <v>2</v>
      </c>
    </row>
    <row r="6127" spans="1:9" ht="30.6">
      <c r="A6127" s="16" t="s">
        <v>1963</v>
      </c>
      <c r="B6127" s="16" t="s">
        <v>10405</v>
      </c>
      <c r="C6127" s="16">
        <v>185764</v>
      </c>
      <c r="D6127" s="19">
        <v>44424</v>
      </c>
      <c r="E6127" s="16" t="s">
        <v>10408</v>
      </c>
      <c r="F6127" s="16">
        <v>35199464</v>
      </c>
      <c r="G6127" s="16" t="s">
        <v>10409</v>
      </c>
      <c r="H6127" s="17">
        <v>119.88</v>
      </c>
      <c r="I6127" s="102">
        <v>2</v>
      </c>
    </row>
    <row r="6128" spans="1:9" ht="30.6">
      <c r="A6128" s="16" t="s">
        <v>1963</v>
      </c>
      <c r="B6128" s="16" t="s">
        <v>10405</v>
      </c>
      <c r="C6128" s="16">
        <v>230</v>
      </c>
      <c r="D6128" s="19">
        <v>44424</v>
      </c>
      <c r="E6128" s="16" t="s">
        <v>10410</v>
      </c>
      <c r="F6128" s="16">
        <v>36048213</v>
      </c>
      <c r="G6128" s="16" t="s">
        <v>10407</v>
      </c>
      <c r="H6128" s="17">
        <v>70.510000000000005</v>
      </c>
      <c r="I6128" s="102">
        <v>2</v>
      </c>
    </row>
    <row r="6129" spans="1:9" ht="20.399999999999999">
      <c r="A6129" s="16" t="s">
        <v>1963</v>
      </c>
      <c r="B6129" s="16" t="s">
        <v>10405</v>
      </c>
      <c r="C6129" s="16">
        <v>108628</v>
      </c>
      <c r="D6129" s="19">
        <v>44425</v>
      </c>
      <c r="E6129" s="16" t="s">
        <v>10411</v>
      </c>
      <c r="F6129" s="16">
        <v>36048213</v>
      </c>
      <c r="G6129" s="16" t="s">
        <v>10407</v>
      </c>
      <c r="H6129" s="17">
        <v>8.43</v>
      </c>
      <c r="I6129" s="102">
        <v>2</v>
      </c>
    </row>
    <row r="6130" spans="1:9" ht="30.6">
      <c r="A6130" s="16" t="s">
        <v>1963</v>
      </c>
      <c r="B6130" s="16" t="s">
        <v>10405</v>
      </c>
      <c r="C6130" s="16">
        <v>4358</v>
      </c>
      <c r="D6130" s="19">
        <v>44426</v>
      </c>
      <c r="E6130" s="16" t="s">
        <v>10412</v>
      </c>
      <c r="F6130" s="16">
        <v>36048213</v>
      </c>
      <c r="G6130" s="16" t="s">
        <v>10407</v>
      </c>
      <c r="H6130" s="17">
        <v>35.28</v>
      </c>
      <c r="I6130" s="102">
        <v>2</v>
      </c>
    </row>
    <row r="6131" spans="1:9" ht="20.399999999999999">
      <c r="A6131" s="16" t="s">
        <v>1963</v>
      </c>
      <c r="B6131" s="16" t="s">
        <v>10405</v>
      </c>
      <c r="C6131" s="16">
        <v>108669</v>
      </c>
      <c r="D6131" s="19">
        <v>44426</v>
      </c>
      <c r="E6131" s="16" t="s">
        <v>10413</v>
      </c>
      <c r="F6131" s="16">
        <v>36048213</v>
      </c>
      <c r="G6131" s="16" t="s">
        <v>10407</v>
      </c>
      <c r="H6131" s="17">
        <v>9.8000000000000007</v>
      </c>
      <c r="I6131" s="102">
        <v>2</v>
      </c>
    </row>
    <row r="6132" spans="1:9" ht="20.399999999999999">
      <c r="A6132" s="16" t="s">
        <v>1963</v>
      </c>
      <c r="B6132" s="16" t="s">
        <v>10405</v>
      </c>
      <c r="C6132" s="16">
        <v>108737</v>
      </c>
      <c r="D6132" s="19">
        <v>44427</v>
      </c>
      <c r="E6132" s="16" t="s">
        <v>10414</v>
      </c>
      <c r="F6132" s="16">
        <v>36048213</v>
      </c>
      <c r="G6132" s="16" t="s">
        <v>10407</v>
      </c>
      <c r="H6132" s="17">
        <v>10.16</v>
      </c>
      <c r="I6132" s="102">
        <v>2</v>
      </c>
    </row>
    <row r="6133" spans="1:9" ht="20.399999999999999">
      <c r="A6133" s="16" t="s">
        <v>1963</v>
      </c>
      <c r="B6133" s="16" t="s">
        <v>10415</v>
      </c>
      <c r="C6133" s="16">
        <v>15696</v>
      </c>
      <c r="D6133" s="19">
        <v>44226</v>
      </c>
      <c r="E6133" s="16" t="s">
        <v>10416</v>
      </c>
      <c r="F6133" s="16">
        <v>11111111</v>
      </c>
      <c r="G6133" s="16" t="s">
        <v>10376</v>
      </c>
      <c r="H6133" s="17">
        <v>38</v>
      </c>
      <c r="I6133" s="102">
        <v>2</v>
      </c>
    </row>
    <row r="6134" spans="1:9" ht="30.6">
      <c r="A6134" s="16" t="s">
        <v>1963</v>
      </c>
      <c r="B6134" s="16" t="s">
        <v>10415</v>
      </c>
      <c r="C6134" s="16" t="s">
        <v>10417</v>
      </c>
      <c r="D6134" s="19">
        <v>44226</v>
      </c>
      <c r="E6134" s="16" t="s">
        <v>10418</v>
      </c>
      <c r="F6134" s="16">
        <v>35772271</v>
      </c>
      <c r="G6134" s="16" t="s">
        <v>10419</v>
      </c>
      <c r="H6134" s="17">
        <v>340.42</v>
      </c>
      <c r="I6134" s="102">
        <v>2</v>
      </c>
    </row>
    <row r="6135" spans="1:9" ht="30.6">
      <c r="A6135" s="16" t="s">
        <v>1963</v>
      </c>
      <c r="B6135" s="16" t="s">
        <v>10415</v>
      </c>
      <c r="C6135" s="16">
        <v>394289</v>
      </c>
      <c r="D6135" s="19">
        <v>44232</v>
      </c>
      <c r="E6135" s="16" t="s">
        <v>10420</v>
      </c>
      <c r="F6135" s="16">
        <v>26930768</v>
      </c>
      <c r="G6135" s="16" t="s">
        <v>10421</v>
      </c>
      <c r="H6135" s="17">
        <v>780</v>
      </c>
      <c r="I6135" s="102">
        <v>2</v>
      </c>
    </row>
    <row r="6136" spans="1:9" ht="20.399999999999999">
      <c r="A6136" s="16" t="s">
        <v>1963</v>
      </c>
      <c r="B6136" s="16" t="s">
        <v>10415</v>
      </c>
      <c r="C6136" s="16">
        <v>3400</v>
      </c>
      <c r="D6136" s="19">
        <v>44244</v>
      </c>
      <c r="E6136" s="16" t="s">
        <v>10422</v>
      </c>
      <c r="F6136" s="16">
        <v>11111111</v>
      </c>
      <c r="G6136" s="16" t="s">
        <v>10423</v>
      </c>
      <c r="H6136" s="17">
        <v>24</v>
      </c>
      <c r="I6136" s="102">
        <v>2</v>
      </c>
    </row>
    <row r="6137" spans="1:9" ht="30.6">
      <c r="A6137" s="16" t="s">
        <v>1963</v>
      </c>
      <c r="B6137" s="16" t="s">
        <v>10415</v>
      </c>
      <c r="C6137" s="16">
        <v>396787</v>
      </c>
      <c r="D6137" s="19">
        <v>44262</v>
      </c>
      <c r="E6137" s="16" t="s">
        <v>10424</v>
      </c>
      <c r="F6137" s="16">
        <v>2296935</v>
      </c>
      <c r="G6137" s="16" t="s">
        <v>10425</v>
      </c>
      <c r="H6137" s="17">
        <v>400</v>
      </c>
      <c r="I6137" s="102">
        <v>2</v>
      </c>
    </row>
    <row r="6138" spans="1:9" ht="30.6">
      <c r="A6138" s="16" t="s">
        <v>1963</v>
      </c>
      <c r="B6138" s="16" t="s">
        <v>10415</v>
      </c>
      <c r="C6138" s="16">
        <v>398583</v>
      </c>
      <c r="D6138" s="19">
        <v>44262</v>
      </c>
      <c r="E6138" s="16" t="s">
        <v>10426</v>
      </c>
      <c r="F6138" s="16">
        <v>2296935</v>
      </c>
      <c r="G6138" s="16" t="s">
        <v>10425</v>
      </c>
      <c r="H6138" s="17">
        <v>40</v>
      </c>
      <c r="I6138" s="102">
        <v>2</v>
      </c>
    </row>
    <row r="6139" spans="1:9" ht="30.6">
      <c r="A6139" s="16" t="s">
        <v>1963</v>
      </c>
      <c r="B6139" s="16" t="s">
        <v>10415</v>
      </c>
      <c r="C6139" s="16">
        <v>397241</v>
      </c>
      <c r="D6139" s="19">
        <v>44262</v>
      </c>
      <c r="E6139" s="16" t="s">
        <v>10427</v>
      </c>
      <c r="F6139" s="16">
        <v>2296935</v>
      </c>
      <c r="G6139" s="16" t="s">
        <v>10425</v>
      </c>
      <c r="H6139" s="17">
        <v>200</v>
      </c>
      <c r="I6139" s="102">
        <v>2</v>
      </c>
    </row>
    <row r="6140" spans="1:9" ht="30.6">
      <c r="A6140" s="16" t="s">
        <v>1963</v>
      </c>
      <c r="B6140" s="16" t="s">
        <v>10415</v>
      </c>
      <c r="C6140" s="16">
        <v>7032021</v>
      </c>
      <c r="D6140" s="19">
        <v>44262</v>
      </c>
      <c r="E6140" s="16" t="s">
        <v>10428</v>
      </c>
      <c r="F6140" s="16">
        <v>2296935</v>
      </c>
      <c r="G6140" s="16" t="s">
        <v>10425</v>
      </c>
      <c r="H6140" s="17">
        <v>130</v>
      </c>
      <c r="I6140" s="102">
        <v>2</v>
      </c>
    </row>
    <row r="6141" spans="1:9" ht="30.6">
      <c r="A6141" s="16" t="s">
        <v>1963</v>
      </c>
      <c r="B6141" s="16" t="s">
        <v>10415</v>
      </c>
      <c r="C6141" s="16">
        <v>396932</v>
      </c>
      <c r="D6141" s="19">
        <v>44262</v>
      </c>
      <c r="E6141" s="16" t="s">
        <v>10426</v>
      </c>
      <c r="F6141" s="16">
        <v>2296935</v>
      </c>
      <c r="G6141" s="16" t="s">
        <v>10425</v>
      </c>
      <c r="H6141" s="17">
        <v>84</v>
      </c>
      <c r="I6141" s="102">
        <v>2</v>
      </c>
    </row>
    <row r="6142" spans="1:9" ht="30.6">
      <c r="A6142" s="16" t="s">
        <v>1963</v>
      </c>
      <c r="B6142" s="16" t="s">
        <v>10415</v>
      </c>
      <c r="C6142" s="16">
        <v>396356</v>
      </c>
      <c r="D6142" s="19">
        <v>44262</v>
      </c>
      <c r="E6142" s="16" t="s">
        <v>10429</v>
      </c>
      <c r="F6142" s="16">
        <v>2296935</v>
      </c>
      <c r="G6142" s="16" t="s">
        <v>10425</v>
      </c>
      <c r="H6142" s="17">
        <v>1950</v>
      </c>
      <c r="I6142" s="102">
        <v>2</v>
      </c>
    </row>
    <row r="6143" spans="1:9" ht="20.399999999999999">
      <c r="A6143" s="16" t="s">
        <v>1963</v>
      </c>
      <c r="B6143" s="16" t="s">
        <v>10415</v>
      </c>
      <c r="C6143" s="16" t="s">
        <v>10430</v>
      </c>
      <c r="D6143" s="19">
        <v>44263</v>
      </c>
      <c r="E6143" s="16" t="s">
        <v>10431</v>
      </c>
      <c r="F6143" s="16">
        <v>35772271</v>
      </c>
      <c r="G6143" s="16" t="s">
        <v>10419</v>
      </c>
      <c r="H6143" s="17">
        <v>178.14</v>
      </c>
      <c r="I6143" s="102">
        <v>2</v>
      </c>
    </row>
    <row r="6144" spans="1:9" ht="20.399999999999999">
      <c r="A6144" s="16" t="s">
        <v>1963</v>
      </c>
      <c r="B6144" s="16" t="s">
        <v>10415</v>
      </c>
      <c r="C6144" s="16" t="s">
        <v>10432</v>
      </c>
      <c r="D6144" s="19">
        <v>44263</v>
      </c>
      <c r="E6144" s="16" t="s">
        <v>10433</v>
      </c>
      <c r="F6144" s="16">
        <v>11111111</v>
      </c>
      <c r="G6144" s="16" t="s">
        <v>7493</v>
      </c>
      <c r="H6144" s="17">
        <v>70</v>
      </c>
      <c r="I6144" s="102">
        <v>2</v>
      </c>
    </row>
    <row r="6145" spans="1:9" ht="20.399999999999999">
      <c r="A6145" s="16" t="s">
        <v>1963</v>
      </c>
      <c r="B6145" s="16" t="s">
        <v>10415</v>
      </c>
      <c r="C6145" s="16">
        <v>141602</v>
      </c>
      <c r="D6145" s="19">
        <v>44263</v>
      </c>
      <c r="E6145" s="16" t="s">
        <v>10434</v>
      </c>
      <c r="F6145" s="16">
        <v>11111111</v>
      </c>
      <c r="G6145" s="16" t="s">
        <v>10389</v>
      </c>
      <c r="H6145" s="17">
        <v>48</v>
      </c>
      <c r="I6145" s="102">
        <v>2</v>
      </c>
    </row>
    <row r="6146" spans="1:9" ht="20.399999999999999">
      <c r="A6146" s="16" t="s">
        <v>1963</v>
      </c>
      <c r="B6146" s="16" t="s">
        <v>10435</v>
      </c>
      <c r="C6146" s="16">
        <v>26082021</v>
      </c>
      <c r="D6146" s="19">
        <v>44434</v>
      </c>
      <c r="E6146" s="16" t="s">
        <v>10436</v>
      </c>
      <c r="F6146" s="16">
        <v>11111111</v>
      </c>
      <c r="G6146" s="16" t="s">
        <v>10437</v>
      </c>
      <c r="H6146" s="17">
        <v>145.91999999999999</v>
      </c>
      <c r="I6146" s="102">
        <v>2</v>
      </c>
    </row>
    <row r="6147" spans="1:9" ht="20.399999999999999">
      <c r="A6147" s="16" t="s">
        <v>1963</v>
      </c>
      <c r="B6147" s="16" t="s">
        <v>10435</v>
      </c>
      <c r="C6147" s="16">
        <v>27082021</v>
      </c>
      <c r="D6147" s="19">
        <v>44435</v>
      </c>
      <c r="E6147" s="16" t="s">
        <v>10438</v>
      </c>
      <c r="F6147" s="16">
        <v>151700</v>
      </c>
      <c r="G6147" s="16" t="s">
        <v>10439</v>
      </c>
      <c r="H6147" s="17">
        <v>18.489999999999998</v>
      </c>
      <c r="I6147" s="102">
        <v>2</v>
      </c>
    </row>
    <row r="6148" spans="1:9" ht="30.6">
      <c r="A6148" s="16" t="s">
        <v>1963</v>
      </c>
      <c r="B6148" s="16" t="s">
        <v>10435</v>
      </c>
      <c r="C6148" s="16">
        <v>27082021</v>
      </c>
      <c r="D6148" s="19">
        <v>44435</v>
      </c>
      <c r="E6148" s="16" t="s">
        <v>10440</v>
      </c>
      <c r="F6148" s="16">
        <v>11111111</v>
      </c>
      <c r="G6148" s="16" t="s">
        <v>10441</v>
      </c>
      <c r="H6148" s="17">
        <v>206.38</v>
      </c>
      <c r="I6148" s="102">
        <v>2</v>
      </c>
    </row>
    <row r="6149" spans="1:9">
      <c r="A6149" s="16" t="s">
        <v>1963</v>
      </c>
      <c r="B6149" s="16" t="s">
        <v>10435</v>
      </c>
      <c r="C6149" s="16">
        <v>29082021</v>
      </c>
      <c r="D6149" s="19">
        <v>44437</v>
      </c>
      <c r="E6149" s="16" t="s">
        <v>10442</v>
      </c>
      <c r="F6149" s="16">
        <v>11111111</v>
      </c>
      <c r="G6149" s="16" t="s">
        <v>6998</v>
      </c>
      <c r="H6149" s="17">
        <v>55</v>
      </c>
      <c r="I6149" s="102">
        <v>2</v>
      </c>
    </row>
    <row r="6150" spans="1:9" ht="20.399999999999999">
      <c r="A6150" s="16" t="s">
        <v>1963</v>
      </c>
      <c r="B6150" s="16" t="s">
        <v>10435</v>
      </c>
      <c r="C6150" s="16">
        <v>87901</v>
      </c>
      <c r="D6150" s="19">
        <v>44439</v>
      </c>
      <c r="E6150" s="16" t="s">
        <v>10443</v>
      </c>
      <c r="F6150" s="16">
        <v>11111111</v>
      </c>
      <c r="G6150" s="16" t="s">
        <v>10444</v>
      </c>
      <c r="H6150" s="17">
        <v>15</v>
      </c>
      <c r="I6150" s="102">
        <v>2</v>
      </c>
    </row>
    <row r="6151" spans="1:9" ht="20.399999999999999">
      <c r="A6151" s="16" t="s">
        <v>1963</v>
      </c>
      <c r="B6151" s="16" t="s">
        <v>10435</v>
      </c>
      <c r="C6151" s="16">
        <v>87902</v>
      </c>
      <c r="D6151" s="19">
        <v>44440</v>
      </c>
      <c r="E6151" s="16" t="s">
        <v>10443</v>
      </c>
      <c r="F6151" s="16">
        <v>11111111</v>
      </c>
      <c r="G6151" s="16" t="s">
        <v>10444</v>
      </c>
      <c r="H6151" s="17">
        <v>15</v>
      </c>
      <c r="I6151" s="102">
        <v>2</v>
      </c>
    </row>
    <row r="6152" spans="1:9" ht="20.399999999999999">
      <c r="A6152" s="16" t="s">
        <v>1963</v>
      </c>
      <c r="B6152" s="16" t="s">
        <v>10435</v>
      </c>
      <c r="C6152" s="16">
        <v>87903</v>
      </c>
      <c r="D6152" s="19">
        <v>44441</v>
      </c>
      <c r="E6152" s="16" t="s">
        <v>10443</v>
      </c>
      <c r="F6152" s="16">
        <v>11111111</v>
      </c>
      <c r="G6152" s="16" t="s">
        <v>10444</v>
      </c>
      <c r="H6152" s="17">
        <v>15</v>
      </c>
      <c r="I6152" s="102">
        <v>2</v>
      </c>
    </row>
    <row r="6153" spans="1:9" ht="20.399999999999999">
      <c r="A6153" s="16" t="s">
        <v>1963</v>
      </c>
      <c r="B6153" s="16" t="s">
        <v>10435</v>
      </c>
      <c r="C6153" s="16">
        <v>87904</v>
      </c>
      <c r="D6153" s="19">
        <v>44442</v>
      </c>
      <c r="E6153" s="16" t="s">
        <v>10443</v>
      </c>
      <c r="F6153" s="16">
        <v>11111111</v>
      </c>
      <c r="G6153" s="16" t="s">
        <v>10445</v>
      </c>
      <c r="H6153" s="17">
        <v>15</v>
      </c>
      <c r="I6153" s="102">
        <v>2</v>
      </c>
    </row>
    <row r="6154" spans="1:9" ht="20.399999999999999">
      <c r="A6154" s="16" t="s">
        <v>1963</v>
      </c>
      <c r="B6154" s="16" t="s">
        <v>10435</v>
      </c>
      <c r="C6154" s="16">
        <v>467681</v>
      </c>
      <c r="D6154" s="19">
        <v>44442</v>
      </c>
      <c r="E6154" s="16" t="s">
        <v>10446</v>
      </c>
      <c r="F6154" s="16">
        <v>67301563</v>
      </c>
      <c r="G6154" s="16" t="s">
        <v>10447</v>
      </c>
      <c r="H6154" s="17">
        <v>37.57</v>
      </c>
      <c r="I6154" s="102">
        <v>2</v>
      </c>
    </row>
    <row r="6155" spans="1:9" ht="20.399999999999999">
      <c r="A6155" s="16" t="s">
        <v>1963</v>
      </c>
      <c r="B6155" s="16" t="s">
        <v>10448</v>
      </c>
      <c r="C6155" s="16">
        <v>330396</v>
      </c>
      <c r="D6155" s="19">
        <v>44534</v>
      </c>
      <c r="E6155" s="16" t="s">
        <v>10449</v>
      </c>
      <c r="F6155" s="16">
        <v>111111</v>
      </c>
      <c r="G6155" s="16" t="s">
        <v>10450</v>
      </c>
      <c r="H6155" s="17">
        <v>1162</v>
      </c>
      <c r="I6155" s="102">
        <v>2</v>
      </c>
    </row>
    <row r="6156" spans="1:9" ht="30.6">
      <c r="A6156" s="16" t="s">
        <v>1963</v>
      </c>
      <c r="B6156" s="16" t="s">
        <v>10448</v>
      </c>
      <c r="C6156" s="16">
        <v>352313</v>
      </c>
      <c r="D6156" s="19">
        <v>44469</v>
      </c>
      <c r="E6156" s="16" t="s">
        <v>10451</v>
      </c>
      <c r="F6156" s="16">
        <v>111111</v>
      </c>
      <c r="G6156" s="16" t="s">
        <v>10450</v>
      </c>
      <c r="H6156" s="17">
        <v>162.5</v>
      </c>
      <c r="I6156" s="102">
        <v>2</v>
      </c>
    </row>
    <row r="6157" spans="1:9" ht="20.399999999999999">
      <c r="A6157" s="16" t="s">
        <v>1963</v>
      </c>
      <c r="B6157" s="16" t="s">
        <v>10448</v>
      </c>
      <c r="C6157" s="16" t="s">
        <v>10452</v>
      </c>
      <c r="D6157" s="19">
        <v>44517</v>
      </c>
      <c r="E6157" s="16" t="s">
        <v>10453</v>
      </c>
      <c r="F6157" s="16">
        <v>35897821</v>
      </c>
      <c r="G6157" s="16" t="s">
        <v>5114</v>
      </c>
      <c r="H6157" s="17">
        <v>231.88</v>
      </c>
      <c r="I6157" s="102">
        <v>2</v>
      </c>
    </row>
    <row r="6158" spans="1:9" ht="20.399999999999999">
      <c r="A6158" s="16" t="s">
        <v>1963</v>
      </c>
      <c r="B6158" s="16" t="s">
        <v>10448</v>
      </c>
      <c r="C6158" s="16">
        <v>38491</v>
      </c>
      <c r="D6158" s="19">
        <v>44532</v>
      </c>
      <c r="E6158" s="16" t="s">
        <v>10454</v>
      </c>
      <c r="F6158" s="16">
        <v>111111</v>
      </c>
      <c r="G6158" s="16" t="s">
        <v>10455</v>
      </c>
      <c r="H6158" s="17">
        <v>130.37</v>
      </c>
      <c r="I6158" s="102">
        <v>2</v>
      </c>
    </row>
    <row r="6159" spans="1:9" ht="20.399999999999999">
      <c r="A6159" s="16" t="s">
        <v>1963</v>
      </c>
      <c r="B6159" s="16" t="s">
        <v>10448</v>
      </c>
      <c r="C6159" s="16">
        <v>38492</v>
      </c>
      <c r="D6159" s="19">
        <v>44532</v>
      </c>
      <c r="E6159" s="16" t="s">
        <v>10456</v>
      </c>
      <c r="F6159" s="16">
        <v>111111</v>
      </c>
      <c r="G6159" s="16" t="s">
        <v>10455</v>
      </c>
      <c r="H6159" s="17">
        <v>28.69</v>
      </c>
      <c r="I6159" s="102">
        <v>2</v>
      </c>
    </row>
    <row r="6160" spans="1:9" ht="30.6">
      <c r="A6160" s="16" t="s">
        <v>1963</v>
      </c>
      <c r="B6160" s="16" t="s">
        <v>10536</v>
      </c>
      <c r="C6160" s="16">
        <v>352312</v>
      </c>
      <c r="D6160" s="19">
        <v>44469</v>
      </c>
      <c r="E6160" s="16" t="s">
        <v>10457</v>
      </c>
      <c r="F6160" s="16">
        <v>111111</v>
      </c>
      <c r="G6160" s="16" t="s">
        <v>10450</v>
      </c>
      <c r="H6160" s="17">
        <v>853.58</v>
      </c>
      <c r="I6160" s="102">
        <v>2</v>
      </c>
    </row>
    <row r="6161" spans="1:9" ht="51">
      <c r="A6161" s="16" t="s">
        <v>1963</v>
      </c>
      <c r="B6161" s="16" t="s">
        <v>10536</v>
      </c>
      <c r="C6161" s="16">
        <v>352313</v>
      </c>
      <c r="D6161" s="19">
        <v>44469</v>
      </c>
      <c r="E6161" s="16" t="s">
        <v>10458</v>
      </c>
      <c r="F6161" s="16">
        <v>111111</v>
      </c>
      <c r="G6161" s="16" t="s">
        <v>10450</v>
      </c>
      <c r="H6161" s="17">
        <v>110.68</v>
      </c>
      <c r="I6161" s="102">
        <v>2</v>
      </c>
    </row>
    <row r="6162" spans="1:9" ht="20.399999999999999">
      <c r="A6162" s="16" t="s">
        <v>1963</v>
      </c>
      <c r="B6162" s="16" t="s">
        <v>10459</v>
      </c>
      <c r="C6162" s="16" t="s">
        <v>10460</v>
      </c>
      <c r="D6162" s="19">
        <v>44464</v>
      </c>
      <c r="E6162" s="16" t="s">
        <v>10461</v>
      </c>
      <c r="F6162" s="16">
        <v>35772271</v>
      </c>
      <c r="G6162" s="16" t="s">
        <v>10462</v>
      </c>
      <c r="H6162" s="17">
        <v>225.78</v>
      </c>
      <c r="I6162" s="102">
        <v>2</v>
      </c>
    </row>
    <row r="6163" spans="1:9">
      <c r="A6163" s="16" t="s">
        <v>1963</v>
      </c>
      <c r="B6163" s="16" t="s">
        <v>10459</v>
      </c>
      <c r="C6163" s="16">
        <v>25092021</v>
      </c>
      <c r="D6163" s="19">
        <v>44464</v>
      </c>
      <c r="E6163" s="16" t="s">
        <v>10463</v>
      </c>
      <c r="F6163" s="16">
        <v>11111111</v>
      </c>
      <c r="G6163" s="16" t="s">
        <v>9704</v>
      </c>
      <c r="H6163" s="17">
        <v>33.18</v>
      </c>
      <c r="I6163" s="102">
        <v>2</v>
      </c>
    </row>
    <row r="6164" spans="1:9">
      <c r="A6164" s="16" t="s">
        <v>1963</v>
      </c>
      <c r="B6164" s="16" t="s">
        <v>10459</v>
      </c>
      <c r="C6164" s="16">
        <v>2102021</v>
      </c>
      <c r="D6164" s="19">
        <v>44471</v>
      </c>
      <c r="E6164" s="16" t="s">
        <v>10463</v>
      </c>
      <c r="F6164" s="16">
        <v>11111111</v>
      </c>
      <c r="G6164" s="16" t="s">
        <v>9704</v>
      </c>
      <c r="H6164" s="17">
        <v>33.25</v>
      </c>
      <c r="I6164" s="102">
        <v>2</v>
      </c>
    </row>
    <row r="6165" spans="1:9" ht="20.399999999999999">
      <c r="A6165" s="16" t="s">
        <v>1963</v>
      </c>
      <c r="B6165" s="16" t="s">
        <v>10459</v>
      </c>
      <c r="C6165" s="16">
        <v>2102021</v>
      </c>
      <c r="D6165" s="19">
        <v>44475</v>
      </c>
      <c r="E6165" s="16" t="s">
        <v>10464</v>
      </c>
      <c r="F6165" s="16">
        <v>11111111</v>
      </c>
      <c r="G6165" s="16" t="s">
        <v>10465</v>
      </c>
      <c r="H6165" s="17">
        <v>1162</v>
      </c>
      <c r="I6165" s="102">
        <v>2</v>
      </c>
    </row>
    <row r="6166" spans="1:9" ht="40.799999999999997">
      <c r="A6166" s="16" t="s">
        <v>1963</v>
      </c>
      <c r="B6166" s="16" t="s">
        <v>10459</v>
      </c>
      <c r="C6166" s="16">
        <v>2102021</v>
      </c>
      <c r="D6166" s="19">
        <v>44475</v>
      </c>
      <c r="E6166" s="16" t="s">
        <v>10466</v>
      </c>
      <c r="F6166" s="16">
        <v>11111111</v>
      </c>
      <c r="G6166" s="16" t="s">
        <v>10465</v>
      </c>
      <c r="H6166" s="17">
        <v>185.08</v>
      </c>
      <c r="I6166" s="102">
        <v>2</v>
      </c>
    </row>
    <row r="6167" spans="1:9" ht="20.399999999999999">
      <c r="A6167" s="16" t="s">
        <v>1963</v>
      </c>
      <c r="B6167" s="16" t="s">
        <v>10459</v>
      </c>
      <c r="C6167" s="16" t="s">
        <v>10467</v>
      </c>
      <c r="D6167" s="19">
        <v>44475</v>
      </c>
      <c r="E6167" s="16" t="s">
        <v>10468</v>
      </c>
      <c r="F6167" s="16">
        <v>35772271</v>
      </c>
      <c r="G6167" s="16" t="s">
        <v>10462</v>
      </c>
      <c r="H6167" s="17">
        <v>158.13999999999999</v>
      </c>
      <c r="I6167" s="102">
        <v>2</v>
      </c>
    </row>
    <row r="6168" spans="1:9" ht="20.399999999999999">
      <c r="A6168" s="16" t="s">
        <v>1963</v>
      </c>
      <c r="B6168" s="16" t="s">
        <v>10469</v>
      </c>
      <c r="C6168" s="16">
        <v>3296</v>
      </c>
      <c r="D6168" s="19">
        <v>44459</v>
      </c>
      <c r="E6168" s="16" t="s">
        <v>10470</v>
      </c>
      <c r="F6168" s="16">
        <v>1111111</v>
      </c>
      <c r="G6168" s="16" t="s">
        <v>10471</v>
      </c>
      <c r="H6168" s="17">
        <v>45</v>
      </c>
      <c r="I6168" s="102">
        <v>2</v>
      </c>
    </row>
    <row r="6169" spans="1:9" ht="20.399999999999999">
      <c r="A6169" s="16" t="s">
        <v>1963</v>
      </c>
      <c r="B6169" s="16" t="s">
        <v>10469</v>
      </c>
      <c r="C6169" s="16">
        <v>3297</v>
      </c>
      <c r="D6169" s="19">
        <v>44459</v>
      </c>
      <c r="E6169" s="16" t="s">
        <v>10472</v>
      </c>
      <c r="F6169" s="16">
        <v>1111111</v>
      </c>
      <c r="G6169" s="16" t="s">
        <v>10471</v>
      </c>
      <c r="H6169" s="17">
        <v>45</v>
      </c>
      <c r="I6169" s="102">
        <v>2</v>
      </c>
    </row>
    <row r="6170" spans="1:9" ht="30.6">
      <c r="A6170" s="16" t="s">
        <v>1963</v>
      </c>
      <c r="B6170" s="16" t="s">
        <v>10469</v>
      </c>
      <c r="C6170" s="16">
        <v>11111111</v>
      </c>
      <c r="D6170" s="19">
        <v>44457</v>
      </c>
      <c r="E6170" s="16" t="s">
        <v>10473</v>
      </c>
      <c r="F6170" s="16">
        <v>1111111</v>
      </c>
      <c r="G6170" s="16" t="s">
        <v>9932</v>
      </c>
      <c r="H6170" s="17">
        <v>211.5</v>
      </c>
      <c r="I6170" s="102">
        <v>2</v>
      </c>
    </row>
    <row r="6171" spans="1:9" ht="20.399999999999999">
      <c r="A6171" s="16" t="s">
        <v>1963</v>
      </c>
      <c r="B6171" s="16" t="s">
        <v>10469</v>
      </c>
      <c r="C6171" s="16">
        <v>11111111</v>
      </c>
      <c r="D6171" s="19">
        <v>44457</v>
      </c>
      <c r="E6171" s="16" t="s">
        <v>10474</v>
      </c>
      <c r="F6171" s="16">
        <v>1111111</v>
      </c>
      <c r="G6171" s="16" t="s">
        <v>10058</v>
      </c>
      <c r="H6171" s="17">
        <v>36</v>
      </c>
      <c r="I6171" s="102">
        <v>2</v>
      </c>
    </row>
    <row r="6172" spans="1:9" ht="30.6">
      <c r="A6172" s="16" t="s">
        <v>1963</v>
      </c>
      <c r="B6172" s="16" t="s">
        <v>10475</v>
      </c>
      <c r="C6172" s="16">
        <v>11111111</v>
      </c>
      <c r="D6172" s="19">
        <v>44450</v>
      </c>
      <c r="E6172" s="16" t="s">
        <v>10476</v>
      </c>
      <c r="F6172" s="16">
        <v>1111111</v>
      </c>
      <c r="G6172" s="16" t="s">
        <v>10477</v>
      </c>
      <c r="H6172" s="17">
        <v>275.13</v>
      </c>
      <c r="I6172" s="102">
        <v>2</v>
      </c>
    </row>
    <row r="6173" spans="1:9" ht="20.399999999999999">
      <c r="A6173" s="16" t="s">
        <v>1963</v>
      </c>
      <c r="B6173" s="16" t="s">
        <v>10475</v>
      </c>
      <c r="C6173" s="16">
        <v>11111111</v>
      </c>
      <c r="D6173" s="19">
        <v>44451</v>
      </c>
      <c r="E6173" s="16" t="s">
        <v>10478</v>
      </c>
      <c r="F6173" s="16">
        <v>1111111</v>
      </c>
      <c r="G6173" s="16" t="s">
        <v>10058</v>
      </c>
      <c r="H6173" s="17">
        <v>36</v>
      </c>
      <c r="I6173" s="102">
        <v>2</v>
      </c>
    </row>
    <row r="6174" spans="1:9" ht="30.6">
      <c r="A6174" s="16" t="s">
        <v>1963</v>
      </c>
      <c r="B6174" s="16" t="s">
        <v>10475</v>
      </c>
      <c r="C6174" s="16">
        <v>11111111</v>
      </c>
      <c r="D6174" s="19">
        <v>44451</v>
      </c>
      <c r="E6174" s="16" t="s">
        <v>10479</v>
      </c>
      <c r="F6174" s="16">
        <v>1111111</v>
      </c>
      <c r="G6174" s="16" t="s">
        <v>9932</v>
      </c>
      <c r="H6174" s="17">
        <v>255.75</v>
      </c>
      <c r="I6174" s="102">
        <v>2</v>
      </c>
    </row>
    <row r="6175" spans="1:9" ht="20.399999999999999">
      <c r="A6175" s="16" t="s">
        <v>1963</v>
      </c>
      <c r="B6175" s="16" t="s">
        <v>10480</v>
      </c>
      <c r="C6175" s="16">
        <v>2102649</v>
      </c>
      <c r="D6175" s="19">
        <v>44464</v>
      </c>
      <c r="E6175" s="16" t="s">
        <v>10481</v>
      </c>
      <c r="F6175" s="16">
        <v>11111111</v>
      </c>
      <c r="G6175" s="16" t="s">
        <v>10482</v>
      </c>
      <c r="H6175" s="17">
        <v>251.6</v>
      </c>
      <c r="I6175" s="102">
        <v>2</v>
      </c>
    </row>
    <row r="6176" spans="1:9" ht="20.399999999999999">
      <c r="A6176" s="16" t="s">
        <v>1963</v>
      </c>
      <c r="B6176" s="16" t="s">
        <v>10480</v>
      </c>
      <c r="C6176" s="16">
        <v>180921</v>
      </c>
      <c r="D6176" s="19">
        <v>44457</v>
      </c>
      <c r="E6176" s="16" t="s">
        <v>10483</v>
      </c>
      <c r="F6176" s="16">
        <v>11111111</v>
      </c>
      <c r="G6176" s="16" t="s">
        <v>10484</v>
      </c>
      <c r="H6176" s="17">
        <v>36</v>
      </c>
      <c r="I6176" s="102">
        <v>2</v>
      </c>
    </row>
    <row r="6177" spans="1:9" ht="20.399999999999999">
      <c r="A6177" s="16" t="s">
        <v>1963</v>
      </c>
      <c r="B6177" s="16" t="s">
        <v>10480</v>
      </c>
      <c r="C6177" s="16">
        <v>250921</v>
      </c>
      <c r="D6177" s="19">
        <v>44464</v>
      </c>
      <c r="E6177" s="16" t="s">
        <v>10485</v>
      </c>
      <c r="F6177" s="16">
        <v>11111111</v>
      </c>
      <c r="G6177" s="16" t="s">
        <v>10082</v>
      </c>
      <c r="H6177" s="17">
        <v>180</v>
      </c>
      <c r="I6177" s="102">
        <v>2</v>
      </c>
    </row>
    <row r="6178" spans="1:9" ht="20.399999999999999">
      <c r="A6178" s="16" t="s">
        <v>1963</v>
      </c>
      <c r="B6178" s="16" t="s">
        <v>10486</v>
      </c>
      <c r="C6178" s="16">
        <v>1059</v>
      </c>
      <c r="D6178" s="19">
        <v>44457</v>
      </c>
      <c r="E6178" s="16" t="s">
        <v>10487</v>
      </c>
      <c r="F6178" s="16">
        <v>11111111</v>
      </c>
      <c r="G6178" s="16" t="s">
        <v>10488</v>
      </c>
      <c r="H6178" s="17">
        <v>288.22000000000003</v>
      </c>
      <c r="I6178" s="102">
        <v>2</v>
      </c>
    </row>
    <row r="6179" spans="1:9" ht="20.399999999999999">
      <c r="A6179" s="16" t="s">
        <v>1963</v>
      </c>
      <c r="B6179" s="16" t="s">
        <v>10486</v>
      </c>
      <c r="C6179" s="16">
        <v>120921</v>
      </c>
      <c r="D6179" s="19">
        <v>44451</v>
      </c>
      <c r="E6179" s="16" t="s">
        <v>10489</v>
      </c>
      <c r="F6179" s="16">
        <v>11111111</v>
      </c>
      <c r="G6179" s="16" t="s">
        <v>10490</v>
      </c>
      <c r="H6179" s="17">
        <v>36</v>
      </c>
      <c r="I6179" s="102">
        <v>2</v>
      </c>
    </row>
    <row r="6180" spans="1:9" ht="20.399999999999999">
      <c r="A6180" s="16" t="s">
        <v>1963</v>
      </c>
      <c r="B6180" s="16" t="s">
        <v>10486</v>
      </c>
      <c r="C6180" s="16">
        <v>180921</v>
      </c>
      <c r="D6180" s="19">
        <v>44457</v>
      </c>
      <c r="E6180" s="16" t="s">
        <v>10491</v>
      </c>
      <c r="F6180" s="16">
        <v>11111111</v>
      </c>
      <c r="G6180" s="16" t="s">
        <v>10082</v>
      </c>
      <c r="H6180" s="17">
        <v>180</v>
      </c>
      <c r="I6180" s="102">
        <v>2</v>
      </c>
    </row>
    <row r="6181" spans="1:9" ht="30.6">
      <c r="A6181" s="16" t="s">
        <v>1963</v>
      </c>
      <c r="B6181" s="16" t="s">
        <v>10492</v>
      </c>
      <c r="C6181" s="16">
        <v>22052021</v>
      </c>
      <c r="D6181" s="19">
        <v>44338</v>
      </c>
      <c r="E6181" s="16" t="s">
        <v>10493</v>
      </c>
      <c r="F6181" s="16">
        <v>560604</v>
      </c>
      <c r="G6181" s="16" t="s">
        <v>10494</v>
      </c>
      <c r="H6181" s="17">
        <v>576.02</v>
      </c>
      <c r="I6181" s="102">
        <v>2</v>
      </c>
    </row>
    <row r="6182" spans="1:9" ht="20.399999999999999">
      <c r="A6182" s="16" t="s">
        <v>1963</v>
      </c>
      <c r="B6182" s="16" t="s">
        <v>10492</v>
      </c>
      <c r="C6182" s="16">
        <v>15052021</v>
      </c>
      <c r="D6182" s="19">
        <v>44331</v>
      </c>
      <c r="E6182" s="16" t="s">
        <v>10495</v>
      </c>
      <c r="F6182" s="16">
        <v>1111111</v>
      </c>
      <c r="G6182" s="16" t="s">
        <v>10496</v>
      </c>
      <c r="H6182" s="17">
        <v>36</v>
      </c>
      <c r="I6182" s="102">
        <v>2</v>
      </c>
    </row>
    <row r="6183" spans="1:9">
      <c r="A6183" s="16" t="s">
        <v>1963</v>
      </c>
      <c r="B6183" s="16" t="s">
        <v>10492</v>
      </c>
      <c r="C6183" s="16">
        <v>22052021</v>
      </c>
      <c r="D6183" s="19">
        <v>44338</v>
      </c>
      <c r="E6183" s="16" t="s">
        <v>10497</v>
      </c>
      <c r="F6183" s="16">
        <v>1111111</v>
      </c>
      <c r="G6183" s="16" t="s">
        <v>10299</v>
      </c>
      <c r="H6183" s="17">
        <v>251.4</v>
      </c>
      <c r="I6183" s="102">
        <v>2</v>
      </c>
    </row>
    <row r="6184" spans="1:9" ht="30.6">
      <c r="A6184" s="16" t="s">
        <v>1963</v>
      </c>
      <c r="B6184" s="16" t="s">
        <v>10498</v>
      </c>
      <c r="C6184" s="16">
        <v>1062021</v>
      </c>
      <c r="D6184" s="19">
        <v>44348</v>
      </c>
      <c r="E6184" s="16" t="s">
        <v>10499</v>
      </c>
      <c r="F6184" s="16">
        <v>560604</v>
      </c>
      <c r="G6184" s="16" t="s">
        <v>10500</v>
      </c>
      <c r="H6184" s="17">
        <v>92.03</v>
      </c>
      <c r="I6184" s="102">
        <v>2</v>
      </c>
    </row>
    <row r="6185" spans="1:9" ht="20.399999999999999">
      <c r="A6185" s="16" t="s">
        <v>1963</v>
      </c>
      <c r="B6185" s="16" t="s">
        <v>10498</v>
      </c>
      <c r="C6185" s="16">
        <v>29052021</v>
      </c>
      <c r="D6185" s="19">
        <v>44345</v>
      </c>
      <c r="E6185" s="16" t="s">
        <v>10501</v>
      </c>
      <c r="F6185" s="16">
        <v>1111111</v>
      </c>
      <c r="G6185" s="16" t="s">
        <v>10502</v>
      </c>
      <c r="H6185" s="17">
        <v>36</v>
      </c>
      <c r="I6185" s="102">
        <v>2</v>
      </c>
    </row>
    <row r="6186" spans="1:9" ht="30.6">
      <c r="A6186" s="16" t="s">
        <v>1963</v>
      </c>
      <c r="B6186" s="16" t="s">
        <v>10503</v>
      </c>
      <c r="C6186" s="16">
        <v>8052021</v>
      </c>
      <c r="D6186" s="19">
        <v>44324</v>
      </c>
      <c r="E6186" s="16" t="s">
        <v>10504</v>
      </c>
      <c r="F6186" s="16">
        <v>560604</v>
      </c>
      <c r="G6186" s="16" t="s">
        <v>10505</v>
      </c>
      <c r="H6186" s="17">
        <v>780.89</v>
      </c>
      <c r="I6186" s="102">
        <v>2</v>
      </c>
    </row>
    <row r="6187" spans="1:9" ht="20.399999999999999">
      <c r="A6187" s="16" t="s">
        <v>1963</v>
      </c>
      <c r="B6187" s="16" t="s">
        <v>10503</v>
      </c>
      <c r="C6187" s="16">
        <v>2052021</v>
      </c>
      <c r="D6187" s="19">
        <v>44318</v>
      </c>
      <c r="E6187" s="16" t="s">
        <v>10506</v>
      </c>
      <c r="F6187" s="16">
        <v>1111111</v>
      </c>
      <c r="G6187" s="16" t="s">
        <v>4741</v>
      </c>
      <c r="H6187" s="17">
        <v>36</v>
      </c>
      <c r="I6187" s="102">
        <v>2</v>
      </c>
    </row>
    <row r="6188" spans="1:9" ht="20.399999999999999">
      <c r="A6188" s="16" t="s">
        <v>1963</v>
      </c>
      <c r="B6188" s="16" t="s">
        <v>10503</v>
      </c>
      <c r="C6188" s="16">
        <v>9052021</v>
      </c>
      <c r="D6188" s="19">
        <v>44325</v>
      </c>
      <c r="E6188" s="16" t="s">
        <v>10506</v>
      </c>
      <c r="F6188" s="16">
        <v>1111111</v>
      </c>
      <c r="G6188" s="16" t="s">
        <v>4741</v>
      </c>
      <c r="H6188" s="17">
        <v>36</v>
      </c>
      <c r="I6188" s="102">
        <v>2</v>
      </c>
    </row>
    <row r="6189" spans="1:9" ht="20.399999999999999">
      <c r="A6189" s="16" t="s">
        <v>1963</v>
      </c>
      <c r="B6189" s="16" t="s">
        <v>10507</v>
      </c>
      <c r="C6189" s="16">
        <v>3017526259</v>
      </c>
      <c r="D6189" s="19">
        <v>44429</v>
      </c>
      <c r="E6189" s="16" t="s">
        <v>10508</v>
      </c>
      <c r="F6189" s="16">
        <v>11111111</v>
      </c>
      <c r="G6189" s="16" t="s">
        <v>10509</v>
      </c>
      <c r="H6189" s="17">
        <v>527.49</v>
      </c>
      <c r="I6189" s="102">
        <v>2</v>
      </c>
    </row>
    <row r="6190" spans="1:9" ht="20.399999999999999">
      <c r="A6190" s="16" t="s">
        <v>1963</v>
      </c>
      <c r="B6190" s="16" t="s">
        <v>10507</v>
      </c>
      <c r="C6190" s="16">
        <v>2492021</v>
      </c>
      <c r="D6190" s="19">
        <v>44463</v>
      </c>
      <c r="E6190" s="16" t="s">
        <v>10510</v>
      </c>
      <c r="F6190" s="16">
        <v>11111111</v>
      </c>
      <c r="G6190" s="16" t="s">
        <v>10511</v>
      </c>
      <c r="H6190" s="17">
        <v>54.9</v>
      </c>
      <c r="I6190" s="102">
        <v>2</v>
      </c>
    </row>
    <row r="6191" spans="1:9" ht="20.399999999999999">
      <c r="A6191" s="16" t="s">
        <v>1963</v>
      </c>
      <c r="B6191" s="16" t="s">
        <v>10512</v>
      </c>
      <c r="C6191" s="16">
        <v>822021</v>
      </c>
      <c r="D6191" s="19">
        <v>44235</v>
      </c>
      <c r="E6191" s="16" t="s">
        <v>10513</v>
      </c>
      <c r="F6191" s="16">
        <v>1111</v>
      </c>
      <c r="G6191" s="16" t="s">
        <v>10514</v>
      </c>
      <c r="H6191" s="17">
        <v>66.53</v>
      </c>
      <c r="I6191" s="102">
        <v>2</v>
      </c>
    </row>
    <row r="6192" spans="1:9" ht="20.399999999999999">
      <c r="A6192" s="16" t="s">
        <v>1963</v>
      </c>
      <c r="B6192" s="16" t="s">
        <v>10512</v>
      </c>
      <c r="C6192" s="16">
        <v>122021</v>
      </c>
      <c r="D6192" s="19">
        <v>44228</v>
      </c>
      <c r="E6192" s="16" t="s">
        <v>10513</v>
      </c>
      <c r="F6192" s="16">
        <v>1111</v>
      </c>
      <c r="G6192" s="16" t="s">
        <v>10514</v>
      </c>
      <c r="H6192" s="17">
        <v>36</v>
      </c>
      <c r="I6192" s="102">
        <v>2</v>
      </c>
    </row>
    <row r="6193" spans="1:9" ht="20.399999999999999">
      <c r="A6193" s="16" t="s">
        <v>1963</v>
      </c>
      <c r="B6193" s="16" t="s">
        <v>10512</v>
      </c>
      <c r="C6193" s="16">
        <v>722021</v>
      </c>
      <c r="D6193" s="19">
        <v>44234</v>
      </c>
      <c r="E6193" s="16" t="s">
        <v>10515</v>
      </c>
      <c r="F6193" s="16" t="s">
        <v>10516</v>
      </c>
      <c r="G6193" s="16" t="s">
        <v>10517</v>
      </c>
      <c r="H6193" s="17">
        <v>782.92</v>
      </c>
      <c r="I6193" s="102">
        <v>2</v>
      </c>
    </row>
    <row r="6194" spans="1:9" ht="20.399999999999999">
      <c r="A6194" s="16" t="s">
        <v>1963</v>
      </c>
      <c r="B6194" s="16" t="s">
        <v>10518</v>
      </c>
      <c r="C6194" s="16" t="s">
        <v>10519</v>
      </c>
      <c r="D6194" s="19">
        <v>44424</v>
      </c>
      <c r="E6194" s="16" t="s">
        <v>10520</v>
      </c>
      <c r="F6194" s="16">
        <v>0</v>
      </c>
      <c r="G6194" s="16" t="s">
        <v>10521</v>
      </c>
      <c r="H6194" s="17">
        <v>54.2</v>
      </c>
      <c r="I6194" s="102">
        <v>2</v>
      </c>
    </row>
    <row r="6195" spans="1:9" ht="20.399999999999999">
      <c r="A6195" s="16" t="s">
        <v>1963</v>
      </c>
      <c r="B6195" s="16" t="s">
        <v>10518</v>
      </c>
      <c r="C6195" s="16" t="s">
        <v>10522</v>
      </c>
      <c r="D6195" s="19">
        <v>44423</v>
      </c>
      <c r="E6195" s="16" t="s">
        <v>10523</v>
      </c>
      <c r="F6195" s="16">
        <v>0</v>
      </c>
      <c r="G6195" s="16" t="s">
        <v>10521</v>
      </c>
      <c r="H6195" s="17">
        <v>54.2</v>
      </c>
      <c r="I6195" s="102">
        <v>2</v>
      </c>
    </row>
    <row r="6196" spans="1:9" ht="20.399999999999999">
      <c r="A6196" s="16" t="s">
        <v>1963</v>
      </c>
      <c r="B6196" s="16" t="s">
        <v>10518</v>
      </c>
      <c r="C6196" s="16" t="s">
        <v>10524</v>
      </c>
      <c r="D6196" s="19">
        <v>44422</v>
      </c>
      <c r="E6196" s="16" t="s">
        <v>10525</v>
      </c>
      <c r="F6196" s="16">
        <v>0</v>
      </c>
      <c r="G6196" s="16" t="s">
        <v>10521</v>
      </c>
      <c r="H6196" s="17">
        <v>54.2</v>
      </c>
      <c r="I6196" s="102">
        <v>2</v>
      </c>
    </row>
    <row r="6197" spans="1:9" ht="20.399999999999999">
      <c r="A6197" s="16" t="s">
        <v>1963</v>
      </c>
      <c r="B6197" s="16" t="s">
        <v>10518</v>
      </c>
      <c r="C6197" s="16">
        <v>0</v>
      </c>
      <c r="D6197" s="19">
        <v>44423</v>
      </c>
      <c r="E6197" s="16" t="s">
        <v>10526</v>
      </c>
      <c r="F6197" s="16">
        <v>0</v>
      </c>
      <c r="G6197" s="16" t="s">
        <v>10527</v>
      </c>
      <c r="H6197" s="17">
        <v>36</v>
      </c>
      <c r="I6197" s="102">
        <v>2</v>
      </c>
    </row>
    <row r="6198" spans="1:9" ht="20.399999999999999">
      <c r="A6198" s="16" t="s">
        <v>1963</v>
      </c>
      <c r="B6198" s="16" t="s">
        <v>10518</v>
      </c>
      <c r="C6198" s="16" t="s">
        <v>10528</v>
      </c>
      <c r="D6198" s="19">
        <v>44425</v>
      </c>
      <c r="E6198" s="16" t="s">
        <v>10529</v>
      </c>
      <c r="F6198" s="16">
        <v>0</v>
      </c>
      <c r="G6198" s="16" t="s">
        <v>10530</v>
      </c>
      <c r="H6198" s="17">
        <v>10.8</v>
      </c>
      <c r="I6198" s="102">
        <v>2</v>
      </c>
    </row>
    <row r="6199" spans="1:9" ht="20.399999999999999">
      <c r="A6199" s="16" t="s">
        <v>1963</v>
      </c>
      <c r="B6199" s="16" t="s">
        <v>10518</v>
      </c>
      <c r="C6199" s="16" t="s">
        <v>10531</v>
      </c>
      <c r="D6199" s="19">
        <v>44422</v>
      </c>
      <c r="E6199" s="16" t="s">
        <v>10532</v>
      </c>
      <c r="F6199" s="16">
        <v>0</v>
      </c>
      <c r="G6199" s="16" t="s">
        <v>10530</v>
      </c>
      <c r="H6199" s="17">
        <v>57.8</v>
      </c>
      <c r="I6199" s="102">
        <v>2</v>
      </c>
    </row>
    <row r="6200" spans="1:9" ht="20.399999999999999">
      <c r="A6200" s="16" t="s">
        <v>1963</v>
      </c>
      <c r="B6200" s="16" t="s">
        <v>10518</v>
      </c>
      <c r="C6200" s="16" t="s">
        <v>10533</v>
      </c>
      <c r="D6200" s="19">
        <v>44425</v>
      </c>
      <c r="E6200" s="16" t="s">
        <v>10534</v>
      </c>
      <c r="F6200" s="16">
        <v>0</v>
      </c>
      <c r="G6200" s="16" t="s">
        <v>10530</v>
      </c>
      <c r="H6200" s="17">
        <v>57.8</v>
      </c>
      <c r="I6200" s="102">
        <v>2</v>
      </c>
    </row>
    <row r="6201" spans="1:9" ht="20.399999999999999">
      <c r="A6201" s="16" t="s">
        <v>1963</v>
      </c>
      <c r="B6201" s="16" t="s">
        <v>10537</v>
      </c>
      <c r="C6201" s="16" t="s">
        <v>10538</v>
      </c>
      <c r="D6201" s="19">
        <v>44174</v>
      </c>
      <c r="E6201" s="16" t="s">
        <v>10539</v>
      </c>
      <c r="F6201" s="16" t="s">
        <v>10540</v>
      </c>
      <c r="G6201" s="16" t="s">
        <v>10541</v>
      </c>
      <c r="H6201" s="17">
        <v>1430</v>
      </c>
      <c r="I6201" s="102">
        <v>2</v>
      </c>
    </row>
    <row r="6202" spans="1:9" ht="30.6">
      <c r="A6202" s="16" t="s">
        <v>1963</v>
      </c>
      <c r="B6202" s="16" t="s">
        <v>10542</v>
      </c>
      <c r="C6202" s="16">
        <v>24092021</v>
      </c>
      <c r="D6202" s="19">
        <v>44463</v>
      </c>
      <c r="E6202" s="16" t="s">
        <v>10543</v>
      </c>
      <c r="F6202" s="16">
        <v>11111111</v>
      </c>
      <c r="G6202" s="16" t="s">
        <v>10544</v>
      </c>
      <c r="H6202" s="17">
        <v>60</v>
      </c>
      <c r="I6202" s="102">
        <v>2</v>
      </c>
    </row>
    <row r="6203" spans="1:9" ht="20.399999999999999">
      <c r="A6203" s="16" t="s">
        <v>1963</v>
      </c>
      <c r="B6203" s="16" t="s">
        <v>10545</v>
      </c>
      <c r="C6203" s="16">
        <v>24092021</v>
      </c>
      <c r="D6203" s="19">
        <v>44463</v>
      </c>
      <c r="E6203" s="16" t="s">
        <v>10546</v>
      </c>
      <c r="F6203" s="16">
        <v>11111111</v>
      </c>
      <c r="G6203" s="16" t="s">
        <v>10544</v>
      </c>
      <c r="H6203" s="17">
        <v>288.60000000000002</v>
      </c>
      <c r="I6203" s="102">
        <v>2</v>
      </c>
    </row>
    <row r="6204" spans="1:9" ht="20.399999999999999">
      <c r="A6204" s="16" t="s">
        <v>1963</v>
      </c>
      <c r="B6204" s="16" t="s">
        <v>10547</v>
      </c>
      <c r="C6204" s="16">
        <v>8995</v>
      </c>
      <c r="D6204" s="19">
        <v>44435</v>
      </c>
      <c r="E6204" s="16" t="s">
        <v>10548</v>
      </c>
      <c r="F6204" s="16">
        <v>45192863</v>
      </c>
      <c r="G6204" s="16" t="s">
        <v>10549</v>
      </c>
      <c r="H6204" s="17">
        <v>467.22</v>
      </c>
      <c r="I6204" s="102">
        <v>2</v>
      </c>
    </row>
    <row r="6205" spans="1:9" ht="20.399999999999999">
      <c r="A6205" s="16" t="s">
        <v>1963</v>
      </c>
      <c r="B6205" s="16" t="s">
        <v>10547</v>
      </c>
      <c r="C6205" s="16">
        <v>24092021</v>
      </c>
      <c r="D6205" s="19">
        <v>44463</v>
      </c>
      <c r="E6205" s="16" t="s">
        <v>10550</v>
      </c>
      <c r="F6205" s="16">
        <v>11111111</v>
      </c>
      <c r="G6205" s="16" t="s">
        <v>10544</v>
      </c>
      <c r="H6205" s="17">
        <v>47.4</v>
      </c>
      <c r="I6205" s="102">
        <v>2</v>
      </c>
    </row>
    <row r="6206" spans="1:9" ht="20.399999999999999">
      <c r="A6206" s="16" t="s">
        <v>1963</v>
      </c>
      <c r="B6206" s="16" t="s">
        <v>10551</v>
      </c>
      <c r="C6206" s="16" t="s">
        <v>10552</v>
      </c>
      <c r="D6206" s="19">
        <v>44424</v>
      </c>
      <c r="E6206" s="16" t="s">
        <v>10553</v>
      </c>
      <c r="F6206" s="16">
        <v>11111111</v>
      </c>
      <c r="G6206" s="16" t="s">
        <v>10554</v>
      </c>
      <c r="H6206" s="17">
        <v>216.8</v>
      </c>
      <c r="I6206" s="102">
        <v>2</v>
      </c>
    </row>
    <row r="6207" spans="1:9" ht="20.399999999999999">
      <c r="A6207" s="16" t="s">
        <v>1963</v>
      </c>
      <c r="B6207" s="16" t="s">
        <v>10551</v>
      </c>
      <c r="C6207" s="16" t="s">
        <v>10555</v>
      </c>
      <c r="D6207" s="19">
        <v>44426</v>
      </c>
      <c r="E6207" s="16" t="s">
        <v>10556</v>
      </c>
      <c r="F6207" s="16">
        <v>11111111</v>
      </c>
      <c r="G6207" s="16" t="s">
        <v>10554</v>
      </c>
      <c r="H6207" s="17">
        <v>108.4</v>
      </c>
      <c r="I6207" s="102">
        <v>2</v>
      </c>
    </row>
    <row r="6208" spans="1:9" ht="20.399999999999999">
      <c r="A6208" s="16" t="s">
        <v>1963</v>
      </c>
      <c r="B6208" s="16" t="s">
        <v>10551</v>
      </c>
      <c r="C6208" s="16" t="s">
        <v>10557</v>
      </c>
      <c r="D6208" s="19">
        <v>44428</v>
      </c>
      <c r="E6208" s="16" t="s">
        <v>10558</v>
      </c>
      <c r="F6208" s="16">
        <v>11111111</v>
      </c>
      <c r="G6208" s="16" t="s">
        <v>10554</v>
      </c>
      <c r="H6208" s="17">
        <v>108.4</v>
      </c>
      <c r="I6208" s="102">
        <v>2</v>
      </c>
    </row>
    <row r="6209" spans="1:9" ht="20.399999999999999">
      <c r="A6209" s="16" t="s">
        <v>1963</v>
      </c>
      <c r="B6209" s="16" t="s">
        <v>10551</v>
      </c>
      <c r="C6209" s="16">
        <v>22102021</v>
      </c>
      <c r="D6209" s="19">
        <v>44491</v>
      </c>
      <c r="E6209" s="16" t="s">
        <v>10559</v>
      </c>
      <c r="F6209" s="16">
        <v>11111111</v>
      </c>
      <c r="G6209" s="16" t="s">
        <v>10560</v>
      </c>
      <c r="H6209" s="17">
        <v>126</v>
      </c>
      <c r="I6209" s="102">
        <v>2</v>
      </c>
    </row>
    <row r="6210" spans="1:9" ht="30.6">
      <c r="A6210" s="16" t="s">
        <v>1963</v>
      </c>
      <c r="B6210" s="16" t="s">
        <v>10561</v>
      </c>
      <c r="C6210" s="16" t="s">
        <v>10562</v>
      </c>
      <c r="D6210" s="19">
        <v>44462</v>
      </c>
      <c r="E6210" s="16" t="s">
        <v>10563</v>
      </c>
      <c r="F6210" s="16">
        <v>35772271</v>
      </c>
      <c r="G6210" s="16" t="s">
        <v>9598</v>
      </c>
      <c r="H6210" s="17">
        <v>89</v>
      </c>
      <c r="I6210" s="102">
        <v>2</v>
      </c>
    </row>
    <row r="6211" spans="1:9" ht="20.399999999999999">
      <c r="A6211" s="16" t="s">
        <v>1963</v>
      </c>
      <c r="B6211" s="16" t="s">
        <v>10561</v>
      </c>
      <c r="C6211" s="16" t="s">
        <v>10562</v>
      </c>
      <c r="D6211" s="19">
        <v>44462</v>
      </c>
      <c r="E6211" s="16" t="s">
        <v>10564</v>
      </c>
      <c r="F6211" s="16">
        <v>35772271</v>
      </c>
      <c r="G6211" s="16" t="s">
        <v>9598</v>
      </c>
      <c r="H6211" s="17">
        <v>89</v>
      </c>
      <c r="I6211" s="102">
        <v>2</v>
      </c>
    </row>
    <row r="6212" spans="1:9" ht="30.6">
      <c r="A6212" s="16" t="s">
        <v>1963</v>
      </c>
      <c r="B6212" s="16" t="s">
        <v>10561</v>
      </c>
      <c r="C6212" s="16" t="s">
        <v>10565</v>
      </c>
      <c r="D6212" s="19">
        <v>44462</v>
      </c>
      <c r="E6212" s="16" t="s">
        <v>10566</v>
      </c>
      <c r="F6212" s="16">
        <v>35772271</v>
      </c>
      <c r="G6212" s="16" t="s">
        <v>9598</v>
      </c>
      <c r="H6212" s="17">
        <v>89</v>
      </c>
      <c r="I6212" s="102">
        <v>2</v>
      </c>
    </row>
    <row r="6213" spans="1:9" ht="20.399999999999999">
      <c r="A6213" s="16" t="s">
        <v>1963</v>
      </c>
      <c r="B6213" s="16" t="s">
        <v>10561</v>
      </c>
      <c r="C6213" s="16" t="s">
        <v>10565</v>
      </c>
      <c r="D6213" s="19">
        <v>44462</v>
      </c>
      <c r="E6213" s="16" t="s">
        <v>10567</v>
      </c>
      <c r="F6213" s="16">
        <v>35772271</v>
      </c>
      <c r="G6213" s="16" t="s">
        <v>9598</v>
      </c>
      <c r="H6213" s="17">
        <v>89</v>
      </c>
      <c r="I6213" s="102">
        <v>2</v>
      </c>
    </row>
    <row r="6214" spans="1:9" ht="20.399999999999999">
      <c r="A6214" s="16" t="s">
        <v>1963</v>
      </c>
      <c r="B6214" s="16" t="s">
        <v>10561</v>
      </c>
      <c r="C6214" s="16">
        <v>1500028841</v>
      </c>
      <c r="D6214" s="19">
        <v>44449</v>
      </c>
      <c r="E6214" s="16" t="s">
        <v>10568</v>
      </c>
      <c r="F6214" s="16">
        <v>11111111</v>
      </c>
      <c r="G6214" s="16" t="s">
        <v>10569</v>
      </c>
      <c r="H6214" s="17">
        <v>273.03405256161165</v>
      </c>
      <c r="I6214" s="102">
        <v>2</v>
      </c>
    </row>
    <row r="6215" spans="1:9" ht="20.399999999999999">
      <c r="A6215" s="16" t="s">
        <v>1963</v>
      </c>
      <c r="B6215" s="16" t="s">
        <v>10561</v>
      </c>
      <c r="C6215" s="16">
        <v>1500028964</v>
      </c>
      <c r="D6215" s="19">
        <v>44454</v>
      </c>
      <c r="E6215" s="16" t="s">
        <v>10568</v>
      </c>
      <c r="F6215" s="16">
        <v>11111111</v>
      </c>
      <c r="G6215" s="16" t="s">
        <v>10569</v>
      </c>
      <c r="H6215" s="17">
        <v>86.920953062685342</v>
      </c>
      <c r="I6215" s="102">
        <v>2</v>
      </c>
    </row>
    <row r="6216" spans="1:9" ht="20.399999999999999">
      <c r="A6216" s="16" t="s">
        <v>1963</v>
      </c>
      <c r="B6216" s="16" t="s">
        <v>10561</v>
      </c>
      <c r="C6216" s="16">
        <v>1500029007</v>
      </c>
      <c r="D6216" s="19">
        <v>44456</v>
      </c>
      <c r="E6216" s="16" t="s">
        <v>10568</v>
      </c>
      <c r="F6216" s="16">
        <v>11111111</v>
      </c>
      <c r="G6216" s="16" t="s">
        <v>10569</v>
      </c>
      <c r="H6216" s="17">
        <v>58.799468248287148</v>
      </c>
      <c r="I6216" s="102">
        <v>2</v>
      </c>
    </row>
    <row r="6217" spans="1:9" ht="20.399999999999999">
      <c r="A6217" s="16" t="s">
        <v>1963</v>
      </c>
      <c r="B6217" s="16" t="s">
        <v>10561</v>
      </c>
      <c r="C6217" s="16">
        <v>1500029022</v>
      </c>
      <c r="D6217" s="19">
        <v>44457</v>
      </c>
      <c r="E6217" s="16" t="s">
        <v>10568</v>
      </c>
      <c r="F6217" s="16">
        <v>11111111</v>
      </c>
      <c r="G6217" s="16" t="s">
        <v>10569</v>
      </c>
      <c r="H6217" s="17">
        <v>86.920953062685342</v>
      </c>
      <c r="I6217" s="102">
        <v>2</v>
      </c>
    </row>
    <row r="6218" spans="1:9" ht="20.399999999999999">
      <c r="A6218" s="16" t="s">
        <v>1963</v>
      </c>
      <c r="B6218" s="16" t="s">
        <v>10561</v>
      </c>
      <c r="C6218" s="16">
        <v>3806</v>
      </c>
      <c r="D6218" s="19">
        <v>44459</v>
      </c>
      <c r="E6218" s="16" t="s">
        <v>10570</v>
      </c>
      <c r="F6218" s="16">
        <v>11111111</v>
      </c>
      <c r="G6218" s="16" t="s">
        <v>10569</v>
      </c>
      <c r="H6218" s="17">
        <v>35.79098067287044</v>
      </c>
      <c r="I6218" s="102">
        <v>2</v>
      </c>
    </row>
    <row r="6219" spans="1:9" ht="20.399999999999999">
      <c r="A6219" s="16" t="s">
        <v>1963</v>
      </c>
      <c r="B6219" s="16" t="s">
        <v>10561</v>
      </c>
      <c r="C6219" s="16">
        <v>3807</v>
      </c>
      <c r="D6219" s="19">
        <v>44459</v>
      </c>
      <c r="E6219" s="16" t="s">
        <v>10570</v>
      </c>
      <c r="F6219" s="16">
        <v>11111111</v>
      </c>
      <c r="G6219" s="16" t="s">
        <v>10569</v>
      </c>
      <c r="H6219" s="17">
        <v>35.79098067287044</v>
      </c>
      <c r="I6219" s="102">
        <v>2</v>
      </c>
    </row>
    <row r="6220" spans="1:9" ht="20.399999999999999">
      <c r="A6220" s="16" t="s">
        <v>1963</v>
      </c>
      <c r="B6220" s="16" t="s">
        <v>10561</v>
      </c>
      <c r="C6220" s="16">
        <v>141654</v>
      </c>
      <c r="D6220" s="19">
        <v>44449</v>
      </c>
      <c r="E6220" s="16" t="s">
        <v>10570</v>
      </c>
      <c r="F6220" s="16">
        <v>11111111</v>
      </c>
      <c r="G6220" s="16" t="s">
        <v>9612</v>
      </c>
      <c r="H6220" s="17">
        <v>38</v>
      </c>
      <c r="I6220" s="102">
        <v>2</v>
      </c>
    </row>
    <row r="6221" spans="1:9" ht="20.399999999999999">
      <c r="A6221" s="16" t="s">
        <v>1963</v>
      </c>
      <c r="B6221" s="16" t="s">
        <v>10561</v>
      </c>
      <c r="C6221" s="16">
        <v>162713</v>
      </c>
      <c r="D6221" s="19">
        <v>44459</v>
      </c>
      <c r="E6221" s="16" t="s">
        <v>10570</v>
      </c>
      <c r="F6221" s="16">
        <v>11111111</v>
      </c>
      <c r="G6221" s="16" t="s">
        <v>9612</v>
      </c>
      <c r="H6221" s="17">
        <v>38</v>
      </c>
      <c r="I6221" s="102">
        <v>2</v>
      </c>
    </row>
    <row r="6222" spans="1:9" ht="20.399999999999999">
      <c r="A6222" s="16" t="s">
        <v>1963</v>
      </c>
      <c r="B6222" s="16" t="s">
        <v>10571</v>
      </c>
      <c r="C6222" s="16" t="s">
        <v>10572</v>
      </c>
      <c r="D6222" s="19">
        <v>44491</v>
      </c>
      <c r="E6222" s="16" t="s">
        <v>10573</v>
      </c>
      <c r="F6222" s="16">
        <v>35772271</v>
      </c>
      <c r="G6222" s="16" t="s">
        <v>9598</v>
      </c>
      <c r="H6222" s="17">
        <v>286</v>
      </c>
      <c r="I6222" s="102">
        <v>2</v>
      </c>
    </row>
    <row r="6223" spans="1:9" ht="20.399999999999999">
      <c r="A6223" s="16" t="s">
        <v>1963</v>
      </c>
      <c r="B6223" s="16" t="s">
        <v>10571</v>
      </c>
      <c r="C6223" s="16" t="s">
        <v>10574</v>
      </c>
      <c r="D6223" s="19">
        <v>44491</v>
      </c>
      <c r="E6223" s="16" t="s">
        <v>10575</v>
      </c>
      <c r="F6223" s="16">
        <v>35772271</v>
      </c>
      <c r="G6223" s="16" t="s">
        <v>9598</v>
      </c>
      <c r="H6223" s="17">
        <v>239</v>
      </c>
      <c r="I6223" s="102">
        <v>2</v>
      </c>
    </row>
    <row r="6224" spans="1:9" ht="20.399999999999999">
      <c r="A6224" s="16" t="s">
        <v>1963</v>
      </c>
      <c r="B6224" s="16" t="s">
        <v>10571</v>
      </c>
      <c r="C6224" s="16">
        <v>10142021</v>
      </c>
      <c r="D6224" s="19">
        <v>44483</v>
      </c>
      <c r="E6224" s="16" t="s">
        <v>9599</v>
      </c>
      <c r="F6224" s="16">
        <v>11111111</v>
      </c>
      <c r="G6224" s="16" t="s">
        <v>9600</v>
      </c>
      <c r="H6224" s="17">
        <v>1169.3399999999999</v>
      </c>
      <c r="I6224" s="102">
        <v>2</v>
      </c>
    </row>
    <row r="6225" spans="1:9" ht="20.399999999999999">
      <c r="A6225" s="16" t="s">
        <v>1963</v>
      </c>
      <c r="B6225" s="16" t="s">
        <v>10571</v>
      </c>
      <c r="C6225" s="16">
        <v>263108862</v>
      </c>
      <c r="D6225" s="19">
        <v>44471</v>
      </c>
      <c r="E6225" s="16" t="s">
        <v>10576</v>
      </c>
      <c r="F6225" s="16">
        <v>11111111</v>
      </c>
      <c r="G6225" s="16" t="s">
        <v>10577</v>
      </c>
      <c r="H6225" s="17">
        <v>21.592675764380722</v>
      </c>
      <c r="I6225" s="102">
        <v>2</v>
      </c>
    </row>
    <row r="6226" spans="1:9">
      <c r="A6226" s="16" t="s">
        <v>1963</v>
      </c>
      <c r="B6226" s="16" t="s">
        <v>10578</v>
      </c>
      <c r="C6226" s="16" t="s">
        <v>6966</v>
      </c>
      <c r="D6226" s="19">
        <v>44207</v>
      </c>
      <c r="E6226" s="16" t="s">
        <v>10579</v>
      </c>
      <c r="F6226" s="16">
        <v>14419963</v>
      </c>
      <c r="G6226" s="16" t="s">
        <v>10580</v>
      </c>
      <c r="H6226" s="17">
        <v>146.1</v>
      </c>
      <c r="I6226" s="102">
        <v>2</v>
      </c>
    </row>
    <row r="6227" spans="1:9">
      <c r="A6227" s="16" t="s">
        <v>1963</v>
      </c>
      <c r="B6227" s="16" t="s">
        <v>10578</v>
      </c>
      <c r="C6227" s="16" t="s">
        <v>10581</v>
      </c>
      <c r="D6227" s="19">
        <v>43985</v>
      </c>
      <c r="E6227" s="16" t="s">
        <v>10582</v>
      </c>
      <c r="F6227" s="16">
        <v>14419963</v>
      </c>
      <c r="G6227" s="16" t="s">
        <v>10580</v>
      </c>
      <c r="H6227" s="17">
        <v>351.5</v>
      </c>
      <c r="I6227" s="102">
        <v>2</v>
      </c>
    </row>
    <row r="6228" spans="1:9">
      <c r="A6228" s="16" t="s">
        <v>1963</v>
      </c>
      <c r="B6228" s="16" t="s">
        <v>10578</v>
      </c>
      <c r="C6228" s="16" t="s">
        <v>10583</v>
      </c>
      <c r="D6228" s="19">
        <v>43906</v>
      </c>
      <c r="E6228" s="16" t="s">
        <v>10584</v>
      </c>
      <c r="F6228" s="16">
        <v>14419963</v>
      </c>
      <c r="G6228" s="16" t="s">
        <v>10580</v>
      </c>
      <c r="H6228" s="17">
        <v>288.7</v>
      </c>
      <c r="I6228" s="102">
        <v>2</v>
      </c>
    </row>
    <row r="6229" spans="1:9">
      <c r="A6229" s="16" t="s">
        <v>1963</v>
      </c>
      <c r="B6229" s="16" t="s">
        <v>10578</v>
      </c>
      <c r="C6229" s="16" t="s">
        <v>10585</v>
      </c>
      <c r="D6229" s="19">
        <v>43857</v>
      </c>
      <c r="E6229" s="16" t="s">
        <v>10579</v>
      </c>
      <c r="F6229" s="16">
        <v>14419963</v>
      </c>
      <c r="G6229" s="16" t="s">
        <v>10580</v>
      </c>
      <c r="H6229" s="17">
        <v>146.1</v>
      </c>
      <c r="I6229" s="102">
        <v>2</v>
      </c>
    </row>
    <row r="6230" spans="1:9">
      <c r="A6230" s="16" t="s">
        <v>1963</v>
      </c>
      <c r="B6230" s="16" t="s">
        <v>10578</v>
      </c>
      <c r="C6230" s="16" t="s">
        <v>10586</v>
      </c>
      <c r="D6230" s="19">
        <v>43859</v>
      </c>
      <c r="E6230" s="16" t="s">
        <v>10587</v>
      </c>
      <c r="F6230" s="16">
        <v>35767715</v>
      </c>
      <c r="G6230" s="16" t="s">
        <v>10588</v>
      </c>
      <c r="H6230" s="17">
        <v>35.25</v>
      </c>
      <c r="I6230" s="102">
        <v>2</v>
      </c>
    </row>
    <row r="6231" spans="1:9" ht="20.399999999999999">
      <c r="A6231" s="16" t="s">
        <v>1963</v>
      </c>
      <c r="B6231" s="16" t="s">
        <v>10578</v>
      </c>
      <c r="C6231" s="16" t="s">
        <v>10589</v>
      </c>
      <c r="D6231" s="19">
        <v>43989</v>
      </c>
      <c r="E6231" s="16" t="s">
        <v>5816</v>
      </c>
      <c r="F6231" s="16" t="s">
        <v>5480</v>
      </c>
      <c r="G6231" s="16" t="s">
        <v>2553</v>
      </c>
      <c r="H6231" s="17">
        <v>346.04</v>
      </c>
      <c r="I6231" s="102">
        <v>2</v>
      </c>
    </row>
    <row r="6232" spans="1:9">
      <c r="A6232" s="16" t="s">
        <v>1963</v>
      </c>
      <c r="B6232" s="16" t="s">
        <v>10578</v>
      </c>
      <c r="C6232" s="16" t="s">
        <v>10590</v>
      </c>
      <c r="D6232" s="19">
        <v>44243</v>
      </c>
      <c r="E6232" s="16" t="s">
        <v>10584</v>
      </c>
      <c r="F6232" s="16">
        <v>14419963</v>
      </c>
      <c r="G6232" s="16" t="s">
        <v>10580</v>
      </c>
      <c r="H6232" s="17">
        <v>288.7</v>
      </c>
      <c r="I6232" s="102">
        <v>2</v>
      </c>
    </row>
    <row r="6233" spans="1:9" ht="20.399999999999999">
      <c r="A6233" s="16" t="s">
        <v>1963</v>
      </c>
      <c r="B6233" s="16" t="s">
        <v>10578</v>
      </c>
      <c r="C6233" s="16">
        <v>1100047682</v>
      </c>
      <c r="D6233" s="19">
        <v>44239</v>
      </c>
      <c r="E6233" s="16" t="s">
        <v>2575</v>
      </c>
      <c r="F6233" s="16" t="s">
        <v>3075</v>
      </c>
      <c r="G6233" s="16" t="s">
        <v>3578</v>
      </c>
      <c r="H6233" s="17">
        <v>214.9</v>
      </c>
      <c r="I6233" s="102">
        <v>2</v>
      </c>
    </row>
    <row r="6234" spans="1:9">
      <c r="A6234" s="16" t="s">
        <v>1963</v>
      </c>
      <c r="B6234" s="16" t="s">
        <v>10578</v>
      </c>
      <c r="C6234" s="16">
        <v>2100559984</v>
      </c>
      <c r="D6234" s="19">
        <v>44301</v>
      </c>
      <c r="E6234" s="16" t="s">
        <v>10591</v>
      </c>
      <c r="F6234" s="16">
        <v>35767715</v>
      </c>
      <c r="G6234" s="16" t="s">
        <v>10588</v>
      </c>
      <c r="H6234" s="17">
        <v>37.08</v>
      </c>
      <c r="I6234" s="102">
        <v>2</v>
      </c>
    </row>
    <row r="6235" spans="1:9">
      <c r="A6235" s="16" t="s">
        <v>1963</v>
      </c>
      <c r="B6235" s="16" t="s">
        <v>10578</v>
      </c>
      <c r="C6235" s="16" t="s">
        <v>10592</v>
      </c>
      <c r="D6235" s="19">
        <v>44299</v>
      </c>
      <c r="E6235" s="16" t="s">
        <v>10593</v>
      </c>
      <c r="F6235" s="16">
        <v>14419963</v>
      </c>
      <c r="G6235" s="16" t="s">
        <v>10580</v>
      </c>
      <c r="H6235" s="17">
        <v>372.4</v>
      </c>
      <c r="I6235" s="102">
        <v>2</v>
      </c>
    </row>
    <row r="6236" spans="1:9" ht="20.399999999999999">
      <c r="A6236" s="16" t="s">
        <v>1963</v>
      </c>
      <c r="B6236" s="16" t="s">
        <v>10578</v>
      </c>
      <c r="C6236" s="16" t="s">
        <v>10594</v>
      </c>
      <c r="D6236" s="19">
        <v>44320</v>
      </c>
      <c r="E6236" s="16" t="s">
        <v>10595</v>
      </c>
      <c r="F6236" s="16" t="s">
        <v>5480</v>
      </c>
      <c r="G6236" s="16" t="s">
        <v>2553</v>
      </c>
      <c r="H6236" s="17">
        <v>185.2</v>
      </c>
      <c r="I6236" s="102">
        <v>2</v>
      </c>
    </row>
    <row r="6237" spans="1:9">
      <c r="A6237" s="16" t="s">
        <v>1963</v>
      </c>
      <c r="B6237" s="16" t="s">
        <v>10578</v>
      </c>
      <c r="C6237" s="16">
        <v>408</v>
      </c>
      <c r="D6237" s="19">
        <v>44272</v>
      </c>
      <c r="E6237" s="16" t="s">
        <v>10596</v>
      </c>
      <c r="F6237" s="16">
        <v>36746550</v>
      </c>
      <c r="G6237" s="16" t="s">
        <v>10597</v>
      </c>
      <c r="H6237" s="17">
        <v>110</v>
      </c>
      <c r="I6237" s="102">
        <v>2</v>
      </c>
    </row>
    <row r="6238" spans="1:9">
      <c r="A6238" s="16" t="s">
        <v>1963</v>
      </c>
      <c r="B6238" s="16" t="s">
        <v>10578</v>
      </c>
      <c r="C6238" s="16">
        <v>329</v>
      </c>
      <c r="D6238" s="19">
        <v>44245</v>
      </c>
      <c r="E6238" s="16" t="s">
        <v>10598</v>
      </c>
      <c r="F6238" s="16">
        <v>36746550</v>
      </c>
      <c r="G6238" s="16" t="s">
        <v>10597</v>
      </c>
      <c r="H6238" s="17">
        <v>145</v>
      </c>
      <c r="I6238" s="102">
        <v>2</v>
      </c>
    </row>
    <row r="6239" spans="1:9">
      <c r="A6239" s="16" t="s">
        <v>1963</v>
      </c>
      <c r="B6239" s="16" t="s">
        <v>10578</v>
      </c>
      <c r="C6239" s="16">
        <v>15</v>
      </c>
      <c r="D6239" s="19">
        <v>44271</v>
      </c>
      <c r="E6239" s="16" t="s">
        <v>10599</v>
      </c>
      <c r="F6239" s="16">
        <v>31415164</v>
      </c>
      <c r="G6239" s="16" t="s">
        <v>10600</v>
      </c>
      <c r="H6239" s="17">
        <v>80</v>
      </c>
      <c r="I6239" s="102">
        <v>2</v>
      </c>
    </row>
    <row r="6240" spans="1:9">
      <c r="A6240" s="16" t="s">
        <v>1963</v>
      </c>
      <c r="B6240" s="16" t="s">
        <v>10578</v>
      </c>
      <c r="C6240" s="16">
        <v>9</v>
      </c>
      <c r="D6240" s="19">
        <v>44266</v>
      </c>
      <c r="E6240" s="16" t="s">
        <v>10601</v>
      </c>
      <c r="F6240" s="16">
        <v>31415164</v>
      </c>
      <c r="G6240" s="16" t="s">
        <v>10600</v>
      </c>
      <c r="H6240" s="17">
        <v>276</v>
      </c>
      <c r="I6240" s="102">
        <v>2</v>
      </c>
    </row>
    <row r="6241" spans="1:9">
      <c r="A6241" s="16" t="s">
        <v>1963</v>
      </c>
      <c r="B6241" s="16" t="s">
        <v>10578</v>
      </c>
      <c r="C6241" s="16">
        <v>81</v>
      </c>
      <c r="D6241" s="19">
        <v>44270</v>
      </c>
      <c r="E6241" s="16" t="s">
        <v>10602</v>
      </c>
      <c r="F6241" s="16">
        <v>31415164</v>
      </c>
      <c r="G6241" s="16" t="s">
        <v>10600</v>
      </c>
      <c r="H6241" s="17">
        <v>316.8</v>
      </c>
      <c r="I6241" s="102">
        <v>2</v>
      </c>
    </row>
    <row r="6242" spans="1:9">
      <c r="A6242" s="16" t="s">
        <v>1963</v>
      </c>
      <c r="B6242" s="16" t="s">
        <v>10578</v>
      </c>
      <c r="C6242" s="16">
        <v>20</v>
      </c>
      <c r="D6242" s="19">
        <v>44300</v>
      </c>
      <c r="E6242" s="16" t="s">
        <v>10603</v>
      </c>
      <c r="F6242" s="16">
        <v>36746550</v>
      </c>
      <c r="G6242" s="16" t="s">
        <v>10597</v>
      </c>
      <c r="H6242" s="17">
        <v>145</v>
      </c>
      <c r="I6242" s="102">
        <v>2</v>
      </c>
    </row>
    <row r="6243" spans="1:9" ht="20.399999999999999">
      <c r="A6243" s="16" t="s">
        <v>1963</v>
      </c>
      <c r="B6243" s="16" t="s">
        <v>10578</v>
      </c>
      <c r="C6243" s="16" t="s">
        <v>10604</v>
      </c>
      <c r="D6243" s="19">
        <v>44211</v>
      </c>
      <c r="E6243" s="16" t="s">
        <v>2575</v>
      </c>
      <c r="F6243" s="16" t="s">
        <v>5480</v>
      </c>
      <c r="G6243" s="16" t="s">
        <v>2553</v>
      </c>
      <c r="H6243" s="17">
        <v>166.7</v>
      </c>
      <c r="I6243" s="102">
        <v>2</v>
      </c>
    </row>
    <row r="6244" spans="1:9" ht="20.399999999999999">
      <c r="A6244" s="16" t="s">
        <v>1963</v>
      </c>
      <c r="B6244" s="16" t="s">
        <v>12694</v>
      </c>
      <c r="C6244" s="16">
        <v>22092417</v>
      </c>
      <c r="D6244" s="19">
        <v>44285</v>
      </c>
      <c r="E6244" s="16" t="s">
        <v>12695</v>
      </c>
      <c r="F6244" s="16">
        <v>0</v>
      </c>
      <c r="G6244" s="16" t="s">
        <v>12696</v>
      </c>
      <c r="H6244" s="17">
        <v>1917.91</v>
      </c>
      <c r="I6244" s="102">
        <v>2</v>
      </c>
    </row>
    <row r="6245" spans="1:9" ht="20.399999999999999">
      <c r="A6245" s="16" t="s">
        <v>1963</v>
      </c>
      <c r="B6245" s="16" t="s">
        <v>12697</v>
      </c>
      <c r="C6245" s="16">
        <v>22192308</v>
      </c>
      <c r="D6245" s="19">
        <v>44309</v>
      </c>
      <c r="E6245" s="16" t="s">
        <v>12698</v>
      </c>
      <c r="F6245" s="16">
        <v>0</v>
      </c>
      <c r="G6245" s="16" t="s">
        <v>11694</v>
      </c>
      <c r="H6245" s="17">
        <v>245.74</v>
      </c>
      <c r="I6245" s="102">
        <v>2</v>
      </c>
    </row>
    <row r="6246" spans="1:9" ht="20.399999999999999">
      <c r="A6246" s="16" t="s">
        <v>1963</v>
      </c>
      <c r="B6246" s="16" t="s">
        <v>12699</v>
      </c>
      <c r="C6246" s="16">
        <v>22192230</v>
      </c>
      <c r="D6246" s="19">
        <v>44322</v>
      </c>
      <c r="E6246" s="16" t="s">
        <v>12700</v>
      </c>
      <c r="F6246" s="16">
        <v>0</v>
      </c>
      <c r="G6246" s="16" t="s">
        <v>11605</v>
      </c>
      <c r="H6246" s="17">
        <v>100</v>
      </c>
      <c r="I6246" s="102">
        <v>2</v>
      </c>
    </row>
    <row r="6247" spans="1:9" ht="20.399999999999999">
      <c r="A6247" s="16" t="s">
        <v>1963</v>
      </c>
      <c r="B6247" s="16" t="s">
        <v>12701</v>
      </c>
      <c r="C6247" s="16">
        <v>22092417</v>
      </c>
      <c r="D6247" s="19">
        <v>44337</v>
      </c>
      <c r="E6247" s="16" t="s">
        <v>12695</v>
      </c>
      <c r="F6247" s="16">
        <v>0</v>
      </c>
      <c r="G6247" s="16" t="s">
        <v>12696</v>
      </c>
      <c r="H6247" s="17">
        <v>3162.68</v>
      </c>
      <c r="I6247" s="102">
        <v>2</v>
      </c>
    </row>
    <row r="6248" spans="1:9" ht="20.399999999999999">
      <c r="A6248" s="16" t="s">
        <v>1963</v>
      </c>
      <c r="B6248" s="16" t="s">
        <v>12702</v>
      </c>
      <c r="C6248" s="16">
        <v>22192410</v>
      </c>
      <c r="D6248" s="19">
        <v>44337</v>
      </c>
      <c r="E6248" s="16" t="s">
        <v>12703</v>
      </c>
      <c r="F6248" s="16">
        <v>0</v>
      </c>
      <c r="G6248" s="16" t="s">
        <v>12056</v>
      </c>
      <c r="H6248" s="17">
        <v>1301.48</v>
      </c>
      <c r="I6248" s="102">
        <v>2</v>
      </c>
    </row>
    <row r="6249" spans="1:9" ht="20.399999999999999">
      <c r="A6249" s="16" t="s">
        <v>1963</v>
      </c>
      <c r="B6249" s="16" t="s">
        <v>12704</v>
      </c>
      <c r="C6249" s="16">
        <v>22192410</v>
      </c>
      <c r="D6249" s="19">
        <v>44355</v>
      </c>
      <c r="E6249" s="16" t="s">
        <v>12703</v>
      </c>
      <c r="F6249" s="16">
        <v>0</v>
      </c>
      <c r="G6249" s="16" t="s">
        <v>12056</v>
      </c>
      <c r="H6249" s="17">
        <v>1144.4000000000001</v>
      </c>
      <c r="I6249" s="102">
        <v>2</v>
      </c>
    </row>
    <row r="6250" spans="1:9" ht="20.399999999999999">
      <c r="A6250" s="16" t="s">
        <v>1963</v>
      </c>
      <c r="B6250" s="16" t="s">
        <v>12705</v>
      </c>
      <c r="C6250" s="16">
        <v>22092417</v>
      </c>
      <c r="D6250" s="19">
        <v>44420</v>
      </c>
      <c r="E6250" s="16" t="s">
        <v>12695</v>
      </c>
      <c r="F6250" s="16">
        <v>0</v>
      </c>
      <c r="G6250" s="16" t="s">
        <v>12696</v>
      </c>
      <c r="H6250" s="17">
        <v>102.8</v>
      </c>
      <c r="I6250" s="102">
        <v>2</v>
      </c>
    </row>
    <row r="6251" spans="1:9" ht="20.399999999999999">
      <c r="A6251" s="16" t="s">
        <v>1963</v>
      </c>
      <c r="B6251" s="16" t="s">
        <v>12706</v>
      </c>
      <c r="C6251" s="16">
        <v>22092414</v>
      </c>
      <c r="D6251" s="19">
        <v>44420</v>
      </c>
      <c r="E6251" s="16" t="s">
        <v>12707</v>
      </c>
      <c r="F6251" s="16">
        <v>0</v>
      </c>
      <c r="G6251" s="16" t="s">
        <v>12708</v>
      </c>
      <c r="H6251" s="17">
        <v>246.73</v>
      </c>
      <c r="I6251" s="102">
        <v>2</v>
      </c>
    </row>
    <row r="6252" spans="1:9" ht="20.399999999999999">
      <c r="A6252" s="16" t="s">
        <v>1963</v>
      </c>
      <c r="B6252" s="16" t="s">
        <v>12709</v>
      </c>
      <c r="C6252" s="16">
        <v>22192232</v>
      </c>
      <c r="D6252" s="19">
        <v>44428</v>
      </c>
      <c r="E6252" s="16" t="s">
        <v>12710</v>
      </c>
      <c r="F6252" s="16">
        <v>0</v>
      </c>
      <c r="G6252" s="16" t="s">
        <v>12711</v>
      </c>
      <c r="H6252" s="17">
        <v>229.71</v>
      </c>
      <c r="I6252" s="102">
        <v>2</v>
      </c>
    </row>
    <row r="6253" spans="1:9" ht="20.399999999999999">
      <c r="A6253" s="16" t="s">
        <v>1963</v>
      </c>
      <c r="B6253" s="16" t="s">
        <v>12712</v>
      </c>
      <c r="C6253" s="16">
        <v>22092230</v>
      </c>
      <c r="D6253" s="19">
        <v>44420</v>
      </c>
      <c r="E6253" s="16" t="s">
        <v>12713</v>
      </c>
      <c r="F6253" s="16">
        <v>0</v>
      </c>
      <c r="G6253" s="16" t="s">
        <v>12054</v>
      </c>
      <c r="H6253" s="17">
        <v>324</v>
      </c>
      <c r="I6253" s="102">
        <v>2</v>
      </c>
    </row>
    <row r="6254" spans="1:9" ht="20.399999999999999">
      <c r="A6254" s="16" t="s">
        <v>1963</v>
      </c>
      <c r="B6254" s="16" t="s">
        <v>12714</v>
      </c>
      <c r="C6254" s="16">
        <v>22092230</v>
      </c>
      <c r="D6254" s="19">
        <v>44420</v>
      </c>
      <c r="E6254" s="16" t="s">
        <v>12713</v>
      </c>
      <c r="F6254" s="16">
        <v>0</v>
      </c>
      <c r="G6254" s="16" t="s">
        <v>12054</v>
      </c>
      <c r="H6254" s="17">
        <v>216.25</v>
      </c>
      <c r="I6254" s="102">
        <v>2</v>
      </c>
    </row>
    <row r="6255" spans="1:9" ht="20.399999999999999">
      <c r="A6255" s="16" t="s">
        <v>1963</v>
      </c>
      <c r="B6255" s="16" t="s">
        <v>12715</v>
      </c>
      <c r="C6255" s="16">
        <v>22092230</v>
      </c>
      <c r="D6255" s="19">
        <v>44420</v>
      </c>
      <c r="E6255" s="16" t="s">
        <v>12713</v>
      </c>
      <c r="F6255" s="16">
        <v>0</v>
      </c>
      <c r="G6255" s="16" t="s">
        <v>12054</v>
      </c>
      <c r="H6255" s="17">
        <v>161.65</v>
      </c>
      <c r="I6255" s="102">
        <v>2</v>
      </c>
    </row>
    <row r="6256" spans="1:9" ht="20.399999999999999">
      <c r="A6256" s="16" t="s">
        <v>1963</v>
      </c>
      <c r="B6256" s="16" t="s">
        <v>12716</v>
      </c>
      <c r="C6256" s="16">
        <v>22092230</v>
      </c>
      <c r="D6256" s="19">
        <v>44463</v>
      </c>
      <c r="E6256" s="16" t="s">
        <v>12713</v>
      </c>
      <c r="F6256" s="16">
        <v>0</v>
      </c>
      <c r="G6256" s="16" t="s">
        <v>12054</v>
      </c>
      <c r="H6256" s="17">
        <v>421</v>
      </c>
      <c r="I6256" s="102">
        <v>2</v>
      </c>
    </row>
    <row r="6257" spans="1:9" ht="20.399999999999999">
      <c r="A6257" s="16" t="s">
        <v>1963</v>
      </c>
      <c r="B6257" s="16" t="s">
        <v>12717</v>
      </c>
      <c r="C6257" s="16">
        <v>22192408</v>
      </c>
      <c r="D6257" s="19">
        <v>44428</v>
      </c>
      <c r="E6257" s="16" t="s">
        <v>12695</v>
      </c>
      <c r="F6257" s="16">
        <v>0</v>
      </c>
      <c r="G6257" s="16" t="s">
        <v>12696</v>
      </c>
      <c r="H6257" s="17">
        <v>496.44</v>
      </c>
      <c r="I6257" s="102">
        <v>2</v>
      </c>
    </row>
    <row r="6258" spans="1:9" ht="20.399999999999999">
      <c r="A6258" s="16" t="s">
        <v>1963</v>
      </c>
      <c r="B6258" s="16" t="s">
        <v>12718</v>
      </c>
      <c r="C6258" s="16">
        <v>22192408</v>
      </c>
      <c r="D6258" s="19">
        <v>44420</v>
      </c>
      <c r="E6258" s="16" t="s">
        <v>12695</v>
      </c>
      <c r="F6258" s="16">
        <v>0</v>
      </c>
      <c r="G6258" s="16" t="s">
        <v>12696</v>
      </c>
      <c r="H6258" s="17">
        <v>482.5</v>
      </c>
      <c r="I6258" s="102">
        <v>2</v>
      </c>
    </row>
    <row r="6259" spans="1:9" ht="20.399999999999999">
      <c r="A6259" s="16" t="s">
        <v>1963</v>
      </c>
      <c r="B6259" s="16" t="s">
        <v>12719</v>
      </c>
      <c r="C6259" s="16">
        <v>22192232</v>
      </c>
      <c r="D6259" s="19">
        <v>44448</v>
      </c>
      <c r="E6259" s="16" t="s">
        <v>12710</v>
      </c>
      <c r="F6259" s="16">
        <v>0</v>
      </c>
      <c r="G6259" s="16" t="s">
        <v>12711</v>
      </c>
      <c r="H6259" s="17">
        <v>401</v>
      </c>
      <c r="I6259" s="102">
        <v>2</v>
      </c>
    </row>
    <row r="6260" spans="1:9" ht="20.399999999999999">
      <c r="A6260" s="16" t="s">
        <v>1963</v>
      </c>
      <c r="B6260" s="16" t="s">
        <v>12720</v>
      </c>
      <c r="C6260" s="16">
        <v>22192208</v>
      </c>
      <c r="D6260" s="19">
        <v>44463</v>
      </c>
      <c r="E6260" s="16" t="s">
        <v>12721</v>
      </c>
      <c r="F6260" s="16">
        <v>0</v>
      </c>
      <c r="G6260" s="16" t="s">
        <v>11722</v>
      </c>
      <c r="H6260" s="17">
        <v>479.13</v>
      </c>
      <c r="I6260" s="102">
        <v>2</v>
      </c>
    </row>
    <row r="6261" spans="1:9" ht="20.399999999999999">
      <c r="A6261" s="16" t="s">
        <v>1963</v>
      </c>
      <c r="B6261" s="16" t="s">
        <v>12722</v>
      </c>
      <c r="C6261" s="16">
        <v>22192410</v>
      </c>
      <c r="D6261" s="19">
        <v>44463</v>
      </c>
      <c r="E6261" s="16" t="s">
        <v>12703</v>
      </c>
      <c r="F6261" s="16">
        <v>0</v>
      </c>
      <c r="G6261" s="16" t="s">
        <v>12056</v>
      </c>
      <c r="H6261" s="17">
        <v>154</v>
      </c>
      <c r="I6261" s="102">
        <v>2</v>
      </c>
    </row>
    <row r="6262" spans="1:9" ht="20.399999999999999">
      <c r="A6262" s="16" t="s">
        <v>1963</v>
      </c>
      <c r="B6262" s="16" t="s">
        <v>12723</v>
      </c>
      <c r="C6262" s="16">
        <v>22192410</v>
      </c>
      <c r="D6262" s="19">
        <v>44463</v>
      </c>
      <c r="E6262" s="16" t="s">
        <v>12703</v>
      </c>
      <c r="F6262" s="16">
        <v>0</v>
      </c>
      <c r="G6262" s="16" t="s">
        <v>12056</v>
      </c>
      <c r="H6262" s="17">
        <v>382.79</v>
      </c>
      <c r="I6262" s="102">
        <v>2</v>
      </c>
    </row>
    <row r="6263" spans="1:9" ht="20.399999999999999">
      <c r="A6263" s="16" t="s">
        <v>1963</v>
      </c>
      <c r="B6263" s="16" t="s">
        <v>12724</v>
      </c>
      <c r="C6263" s="16">
        <v>22192410</v>
      </c>
      <c r="D6263" s="19">
        <v>44463</v>
      </c>
      <c r="E6263" s="16" t="s">
        <v>12703</v>
      </c>
      <c r="F6263" s="16">
        <v>0</v>
      </c>
      <c r="G6263" s="16" t="s">
        <v>12056</v>
      </c>
      <c r="H6263" s="17">
        <v>421</v>
      </c>
      <c r="I6263" s="102">
        <v>2</v>
      </c>
    </row>
    <row r="6264" spans="1:9" ht="20.399999999999999">
      <c r="A6264" s="16" t="s">
        <v>1963</v>
      </c>
      <c r="B6264" s="16" t="s">
        <v>12725</v>
      </c>
      <c r="C6264" s="16">
        <v>22192410</v>
      </c>
      <c r="D6264" s="19">
        <v>44463</v>
      </c>
      <c r="E6264" s="16" t="s">
        <v>12703</v>
      </c>
      <c r="F6264" s="16">
        <v>0</v>
      </c>
      <c r="G6264" s="16" t="s">
        <v>12056</v>
      </c>
      <c r="H6264" s="17">
        <v>130.34</v>
      </c>
      <c r="I6264" s="102">
        <v>2</v>
      </c>
    </row>
    <row r="6265" spans="1:9" ht="20.399999999999999">
      <c r="A6265" s="16" t="s">
        <v>1963</v>
      </c>
      <c r="B6265" s="16" t="s">
        <v>12726</v>
      </c>
      <c r="C6265" s="16">
        <v>22192410</v>
      </c>
      <c r="D6265" s="19">
        <v>44481</v>
      </c>
      <c r="E6265" s="16" t="s">
        <v>12703</v>
      </c>
      <c r="F6265" s="16">
        <v>0</v>
      </c>
      <c r="G6265" s="16" t="s">
        <v>12056</v>
      </c>
      <c r="H6265" s="17">
        <v>143.22</v>
      </c>
      <c r="I6265" s="102">
        <v>2</v>
      </c>
    </row>
    <row r="6266" spans="1:9" ht="20.399999999999999">
      <c r="A6266" s="16" t="s">
        <v>1963</v>
      </c>
      <c r="B6266" s="16" t="s">
        <v>12727</v>
      </c>
      <c r="C6266" s="16">
        <v>22192410</v>
      </c>
      <c r="D6266" s="19">
        <v>44481</v>
      </c>
      <c r="E6266" s="16" t="s">
        <v>12703</v>
      </c>
      <c r="F6266" s="16">
        <v>0</v>
      </c>
      <c r="G6266" s="16" t="s">
        <v>12056</v>
      </c>
      <c r="H6266" s="17">
        <v>61.58</v>
      </c>
      <c r="I6266" s="102">
        <v>2</v>
      </c>
    </row>
    <row r="6267" spans="1:9" ht="20.399999999999999">
      <c r="A6267" s="16" t="s">
        <v>1963</v>
      </c>
      <c r="B6267" s="16" t="s">
        <v>12728</v>
      </c>
      <c r="C6267" s="16">
        <v>22192402</v>
      </c>
      <c r="D6267" s="19">
        <v>44482</v>
      </c>
      <c r="E6267" s="16" t="s">
        <v>12729</v>
      </c>
      <c r="F6267" s="16">
        <v>0</v>
      </c>
      <c r="G6267" s="16" t="s">
        <v>12730</v>
      </c>
      <c r="H6267" s="17">
        <v>634.21</v>
      </c>
      <c r="I6267" s="102">
        <v>2</v>
      </c>
    </row>
    <row r="6268" spans="1:9" ht="20.399999999999999">
      <c r="A6268" s="16" t="s">
        <v>1963</v>
      </c>
      <c r="B6268" s="16" t="s">
        <v>12731</v>
      </c>
      <c r="C6268" s="16">
        <v>22192235</v>
      </c>
      <c r="D6268" s="19">
        <v>44463</v>
      </c>
      <c r="E6268" s="16" t="s">
        <v>12732</v>
      </c>
      <c r="F6268" s="16">
        <v>0</v>
      </c>
      <c r="G6268" s="16" t="s">
        <v>11975</v>
      </c>
      <c r="H6268" s="17">
        <v>463.33</v>
      </c>
      <c r="I6268" s="102">
        <v>2</v>
      </c>
    </row>
    <row r="6269" spans="1:9" ht="20.399999999999999">
      <c r="A6269" s="16" t="s">
        <v>1963</v>
      </c>
      <c r="B6269" s="16" t="s">
        <v>12733</v>
      </c>
      <c r="C6269" s="16">
        <v>22192410</v>
      </c>
      <c r="D6269" s="19">
        <v>44495</v>
      </c>
      <c r="E6269" s="16" t="s">
        <v>12703</v>
      </c>
      <c r="F6269" s="16">
        <v>0</v>
      </c>
      <c r="G6269" s="16" t="s">
        <v>12056</v>
      </c>
      <c r="H6269" s="17">
        <v>333.64</v>
      </c>
      <c r="I6269" s="102">
        <v>2</v>
      </c>
    </row>
    <row r="6270" spans="1:9" ht="20.399999999999999">
      <c r="A6270" s="16" t="s">
        <v>1963</v>
      </c>
      <c r="B6270" s="16" t="s">
        <v>12734</v>
      </c>
      <c r="C6270" s="16">
        <v>22192410</v>
      </c>
      <c r="D6270" s="19">
        <v>44495</v>
      </c>
      <c r="E6270" s="16" t="s">
        <v>12703</v>
      </c>
      <c r="F6270" s="16">
        <v>0</v>
      </c>
      <c r="G6270" s="16" t="s">
        <v>12056</v>
      </c>
      <c r="H6270" s="17">
        <v>251.43</v>
      </c>
      <c r="I6270" s="102">
        <v>2</v>
      </c>
    </row>
    <row r="6271" spans="1:9" ht="20.399999999999999">
      <c r="A6271" s="16" t="s">
        <v>1963</v>
      </c>
      <c r="B6271" s="16" t="s">
        <v>12735</v>
      </c>
      <c r="C6271" s="16">
        <v>22192408</v>
      </c>
      <c r="D6271" s="19">
        <v>44516</v>
      </c>
      <c r="E6271" s="16" t="s">
        <v>12695</v>
      </c>
      <c r="F6271" s="16">
        <v>0</v>
      </c>
      <c r="G6271" s="16" t="s">
        <v>12696</v>
      </c>
      <c r="H6271" s="17">
        <v>1711.2</v>
      </c>
      <c r="I6271" s="102">
        <v>2</v>
      </c>
    </row>
    <row r="6272" spans="1:9" ht="20.399999999999999">
      <c r="A6272" s="16" t="s">
        <v>1963</v>
      </c>
      <c r="B6272" s="16" t="s">
        <v>12736</v>
      </c>
      <c r="C6272" s="16">
        <v>21992408</v>
      </c>
      <c r="D6272" s="19">
        <v>44525</v>
      </c>
      <c r="E6272" s="16" t="s">
        <v>12737</v>
      </c>
      <c r="F6272" s="16">
        <v>0</v>
      </c>
      <c r="G6272" s="16" t="s">
        <v>8283</v>
      </c>
      <c r="H6272" s="17">
        <v>103.9</v>
      </c>
      <c r="I6272" s="102">
        <v>2</v>
      </c>
    </row>
    <row r="6273" spans="1:9" ht="20.399999999999999">
      <c r="A6273" s="16" t="s">
        <v>1963</v>
      </c>
      <c r="B6273" s="16" t="s">
        <v>12738</v>
      </c>
      <c r="C6273" s="16">
        <v>21992408</v>
      </c>
      <c r="D6273" s="19">
        <v>44525</v>
      </c>
      <c r="E6273" s="16" t="s">
        <v>12737</v>
      </c>
      <c r="F6273" s="16">
        <v>0</v>
      </c>
      <c r="G6273" s="16" t="s">
        <v>8283</v>
      </c>
      <c r="H6273" s="17">
        <v>304.45999999999998</v>
      </c>
      <c r="I6273" s="102">
        <v>2</v>
      </c>
    </row>
    <row r="6274" spans="1:9" ht="20.399999999999999">
      <c r="A6274" s="16" t="s">
        <v>1963</v>
      </c>
      <c r="B6274" s="16" t="s">
        <v>12739</v>
      </c>
      <c r="C6274" s="16">
        <v>21992408</v>
      </c>
      <c r="D6274" s="19">
        <v>44525</v>
      </c>
      <c r="E6274" s="16" t="s">
        <v>12737</v>
      </c>
      <c r="F6274" s="16">
        <v>0</v>
      </c>
      <c r="G6274" s="16" t="s">
        <v>8283</v>
      </c>
      <c r="H6274" s="17">
        <v>499.41</v>
      </c>
      <c r="I6274" s="102">
        <v>2</v>
      </c>
    </row>
    <row r="6275" spans="1:9" ht="20.399999999999999">
      <c r="A6275" s="16" t="s">
        <v>1963</v>
      </c>
      <c r="B6275" s="16" t="s">
        <v>12740</v>
      </c>
      <c r="C6275" s="16">
        <v>21992408</v>
      </c>
      <c r="D6275" s="19">
        <v>44525</v>
      </c>
      <c r="E6275" s="16" t="s">
        <v>12737</v>
      </c>
      <c r="F6275" s="16">
        <v>0</v>
      </c>
      <c r="G6275" s="16" t="s">
        <v>8283</v>
      </c>
      <c r="H6275" s="17">
        <v>377.21</v>
      </c>
      <c r="I6275" s="102">
        <v>2</v>
      </c>
    </row>
    <row r="6276" spans="1:9" ht="20.399999999999999">
      <c r="A6276" s="16" t="s">
        <v>1963</v>
      </c>
      <c r="B6276" s="16" t="s">
        <v>12741</v>
      </c>
      <c r="C6276" s="16">
        <v>21992408</v>
      </c>
      <c r="D6276" s="19">
        <v>44525</v>
      </c>
      <c r="E6276" s="16" t="s">
        <v>12737</v>
      </c>
      <c r="F6276" s="16">
        <v>0</v>
      </c>
      <c r="G6276" s="16" t="s">
        <v>8283</v>
      </c>
      <c r="H6276" s="17">
        <v>359.96</v>
      </c>
      <c r="I6276" s="102">
        <v>2</v>
      </c>
    </row>
    <row r="6277" spans="1:9" ht="20.399999999999999">
      <c r="A6277" s="16" t="s">
        <v>1963</v>
      </c>
      <c r="B6277" s="16" t="s">
        <v>12742</v>
      </c>
      <c r="C6277" s="16">
        <v>21992408</v>
      </c>
      <c r="D6277" s="19">
        <v>44525</v>
      </c>
      <c r="E6277" s="16" t="s">
        <v>12737</v>
      </c>
      <c r="F6277" s="16">
        <v>0</v>
      </c>
      <c r="G6277" s="16" t="s">
        <v>8283</v>
      </c>
      <c r="H6277" s="17">
        <v>154.04</v>
      </c>
      <c r="I6277" s="102">
        <v>2</v>
      </c>
    </row>
    <row r="6278" spans="1:9" ht="20.399999999999999">
      <c r="A6278" s="16" t="s">
        <v>1963</v>
      </c>
      <c r="B6278" s="16" t="s">
        <v>12743</v>
      </c>
      <c r="C6278" s="16">
        <v>21992408</v>
      </c>
      <c r="D6278" s="19">
        <v>44525</v>
      </c>
      <c r="E6278" s="16" t="s">
        <v>12737</v>
      </c>
      <c r="F6278" s="16">
        <v>0</v>
      </c>
      <c r="G6278" s="16" t="s">
        <v>8283</v>
      </c>
      <c r="H6278" s="17">
        <v>476.28</v>
      </c>
      <c r="I6278" s="102">
        <v>2</v>
      </c>
    </row>
    <row r="6279" spans="1:9" ht="20.399999999999999">
      <c r="A6279" s="16" t="s">
        <v>1963</v>
      </c>
      <c r="B6279" s="16" t="s">
        <v>12744</v>
      </c>
      <c r="C6279" s="16">
        <v>21992408</v>
      </c>
      <c r="D6279" s="19">
        <v>44525</v>
      </c>
      <c r="E6279" s="16" t="s">
        <v>12737</v>
      </c>
      <c r="F6279" s="16">
        <v>0</v>
      </c>
      <c r="G6279" s="16" t="s">
        <v>8283</v>
      </c>
      <c r="H6279" s="17">
        <v>381.78</v>
      </c>
      <c r="I6279" s="102">
        <v>2</v>
      </c>
    </row>
    <row r="6280" spans="1:9" ht="20.399999999999999">
      <c r="A6280" s="16" t="s">
        <v>1963</v>
      </c>
      <c r="B6280" s="16" t="s">
        <v>12745</v>
      </c>
      <c r="C6280" s="16">
        <v>22192402</v>
      </c>
      <c r="D6280" s="19">
        <v>44525</v>
      </c>
      <c r="E6280" s="16" t="s">
        <v>12746</v>
      </c>
      <c r="F6280" s="16">
        <v>0</v>
      </c>
      <c r="G6280" s="16" t="s">
        <v>11522</v>
      </c>
      <c r="H6280" s="17">
        <v>360</v>
      </c>
      <c r="I6280" s="102">
        <v>2</v>
      </c>
    </row>
    <row r="6281" spans="1:9" ht="20.399999999999999">
      <c r="A6281" s="16" t="s">
        <v>14396</v>
      </c>
      <c r="B6281" s="16" t="s">
        <v>12747</v>
      </c>
      <c r="C6281" s="16">
        <v>22192402</v>
      </c>
      <c r="D6281" s="19">
        <v>44525</v>
      </c>
      <c r="E6281" s="16" t="s">
        <v>12729</v>
      </c>
      <c r="F6281" s="16">
        <v>0</v>
      </c>
      <c r="G6281" s="16" t="s">
        <v>12730</v>
      </c>
      <c r="H6281" s="17">
        <v>3400.4</v>
      </c>
      <c r="I6281" s="102">
        <v>2</v>
      </c>
    </row>
    <row r="6282" spans="1:9" ht="20.399999999999999">
      <c r="A6282" s="16" t="s">
        <v>1963</v>
      </c>
      <c r="B6282" s="16" t="s">
        <v>12748</v>
      </c>
      <c r="C6282" s="16">
        <v>22192235</v>
      </c>
      <c r="D6282" s="19">
        <v>44525</v>
      </c>
      <c r="E6282" s="16" t="s">
        <v>12749</v>
      </c>
      <c r="F6282" s="16">
        <v>0</v>
      </c>
      <c r="G6282" s="16" t="s">
        <v>11975</v>
      </c>
      <c r="H6282" s="17">
        <v>498.28</v>
      </c>
      <c r="I6282" s="102">
        <v>2</v>
      </c>
    </row>
    <row r="6283" spans="1:9" ht="20.399999999999999">
      <c r="A6283" s="16" t="s">
        <v>1963</v>
      </c>
      <c r="B6283" s="16" t="s">
        <v>12750</v>
      </c>
      <c r="C6283" s="16">
        <v>22192262</v>
      </c>
      <c r="D6283" s="19">
        <v>44539</v>
      </c>
      <c r="E6283" s="16" t="s">
        <v>12751</v>
      </c>
      <c r="F6283" s="16">
        <v>0</v>
      </c>
      <c r="G6283" s="16" t="s">
        <v>12752</v>
      </c>
      <c r="H6283" s="17">
        <v>632.21</v>
      </c>
      <c r="I6283" s="102">
        <v>2</v>
      </c>
    </row>
    <row r="6284" spans="1:9" ht="20.399999999999999">
      <c r="A6284" s="16" t="s">
        <v>1963</v>
      </c>
      <c r="B6284" s="16" t="s">
        <v>12753</v>
      </c>
      <c r="C6284" s="16">
        <v>22192205</v>
      </c>
      <c r="D6284" s="19">
        <v>44539</v>
      </c>
      <c r="E6284" s="16" t="s">
        <v>12754</v>
      </c>
      <c r="F6284" s="16">
        <v>0</v>
      </c>
      <c r="G6284" s="16" t="s">
        <v>12276</v>
      </c>
      <c r="H6284" s="17">
        <v>242.55</v>
      </c>
      <c r="I6284" s="102">
        <v>2</v>
      </c>
    </row>
    <row r="6285" spans="1:9" ht="20.399999999999999">
      <c r="A6285" s="16" t="s">
        <v>14396</v>
      </c>
      <c r="B6285" s="16" t="s">
        <v>12755</v>
      </c>
      <c r="C6285" s="16">
        <v>22192402</v>
      </c>
      <c r="D6285" s="19">
        <v>44539</v>
      </c>
      <c r="E6285" s="16" t="s">
        <v>12729</v>
      </c>
      <c r="F6285" s="16">
        <v>0</v>
      </c>
      <c r="G6285" s="16" t="s">
        <v>12730</v>
      </c>
      <c r="H6285" s="17">
        <v>2948.41</v>
      </c>
      <c r="I6285" s="102">
        <v>2</v>
      </c>
    </row>
    <row r="6286" spans="1:9" ht="20.399999999999999">
      <c r="A6286" s="16" t="s">
        <v>1963</v>
      </c>
      <c r="B6286" s="16" t="s">
        <v>12756</v>
      </c>
      <c r="C6286" s="16">
        <v>22192269</v>
      </c>
      <c r="D6286" s="19">
        <v>44552</v>
      </c>
      <c r="E6286" s="16" t="s">
        <v>12757</v>
      </c>
      <c r="F6286" s="16">
        <v>0</v>
      </c>
      <c r="G6286" s="16" t="s">
        <v>11785</v>
      </c>
      <c r="H6286" s="17">
        <v>345.25</v>
      </c>
      <c r="I6286" s="102">
        <v>2</v>
      </c>
    </row>
    <row r="6287" spans="1:9" ht="20.399999999999999">
      <c r="A6287" s="16" t="s">
        <v>1963</v>
      </c>
      <c r="B6287" s="16" t="s">
        <v>12758</v>
      </c>
      <c r="C6287" s="16">
        <v>22192111</v>
      </c>
      <c r="D6287" s="19">
        <v>44600</v>
      </c>
      <c r="E6287" s="16" t="s">
        <v>12759</v>
      </c>
      <c r="F6287" s="16">
        <v>0</v>
      </c>
      <c r="G6287" s="16" t="s">
        <v>12760</v>
      </c>
      <c r="H6287" s="17">
        <v>36.9</v>
      </c>
      <c r="I6287" s="102">
        <v>2</v>
      </c>
    </row>
    <row r="6288" spans="1:9" ht="20.399999999999999">
      <c r="A6288" s="16" t="s">
        <v>1963</v>
      </c>
      <c r="B6288" s="16" t="s">
        <v>10605</v>
      </c>
      <c r="C6288" s="16">
        <v>624100117</v>
      </c>
      <c r="D6288" s="19">
        <v>44540</v>
      </c>
      <c r="E6288" s="16" t="s">
        <v>10606</v>
      </c>
      <c r="F6288" s="16">
        <v>35853891</v>
      </c>
      <c r="G6288" s="16" t="s">
        <v>10607</v>
      </c>
      <c r="H6288" s="17">
        <v>1673</v>
      </c>
      <c r="I6288" s="102">
        <v>2</v>
      </c>
    </row>
    <row r="6289" spans="1:9" ht="20.399999999999999">
      <c r="A6289" s="16" t="s">
        <v>1963</v>
      </c>
      <c r="B6289" s="16" t="s">
        <v>10608</v>
      </c>
      <c r="C6289" s="16">
        <v>624100113</v>
      </c>
      <c r="D6289" s="19">
        <v>44540</v>
      </c>
      <c r="E6289" s="16" t="s">
        <v>10609</v>
      </c>
      <c r="F6289" s="16">
        <v>31560636</v>
      </c>
      <c r="G6289" s="16" t="s">
        <v>10610</v>
      </c>
      <c r="H6289" s="17">
        <v>627.5</v>
      </c>
      <c r="I6289" s="102">
        <v>2</v>
      </c>
    </row>
    <row r="6290" spans="1:9" ht="30.6">
      <c r="A6290" s="16" t="s">
        <v>1963</v>
      </c>
      <c r="B6290" s="16" t="s">
        <v>10611</v>
      </c>
      <c r="C6290" s="16">
        <v>624100112</v>
      </c>
      <c r="D6290" s="19">
        <v>44540</v>
      </c>
      <c r="E6290" s="16" t="s">
        <v>10612</v>
      </c>
      <c r="F6290" s="16">
        <v>31560636</v>
      </c>
      <c r="G6290" s="16" t="s">
        <v>10613</v>
      </c>
      <c r="H6290" s="17">
        <v>1413</v>
      </c>
      <c r="I6290" s="102">
        <v>2</v>
      </c>
    </row>
    <row r="6291" spans="1:9" ht="20.399999999999999">
      <c r="A6291" s="16" t="s">
        <v>1963</v>
      </c>
      <c r="B6291" s="16" t="s">
        <v>10614</v>
      </c>
      <c r="C6291" s="16">
        <v>624100114</v>
      </c>
      <c r="D6291" s="19">
        <v>44540</v>
      </c>
      <c r="E6291" s="16" t="s">
        <v>10615</v>
      </c>
      <c r="F6291" s="16">
        <v>31560636</v>
      </c>
      <c r="G6291" s="16" t="s">
        <v>10610</v>
      </c>
      <c r="H6291" s="17">
        <v>1359</v>
      </c>
      <c r="I6291" s="102">
        <v>2</v>
      </c>
    </row>
    <row r="6292" spans="1:9" ht="30.6">
      <c r="A6292" s="16" t="s">
        <v>1963</v>
      </c>
      <c r="B6292" s="16" t="s">
        <v>10616</v>
      </c>
      <c r="C6292" s="16">
        <v>624100116</v>
      </c>
      <c r="D6292" s="19">
        <v>44540</v>
      </c>
      <c r="E6292" s="16" t="s">
        <v>10617</v>
      </c>
      <c r="F6292" s="16">
        <v>31560636</v>
      </c>
      <c r="G6292" s="16" t="s">
        <v>10618</v>
      </c>
      <c r="H6292" s="17">
        <v>1323</v>
      </c>
      <c r="I6292" s="102">
        <v>2</v>
      </c>
    </row>
    <row r="6293" spans="1:9" ht="30.6">
      <c r="A6293" s="16" t="s">
        <v>1963</v>
      </c>
      <c r="B6293" s="16" t="s">
        <v>10619</v>
      </c>
      <c r="C6293" s="16">
        <v>624100115</v>
      </c>
      <c r="D6293" s="19">
        <v>44540</v>
      </c>
      <c r="E6293" s="16" t="s">
        <v>10620</v>
      </c>
      <c r="F6293" s="16">
        <v>31560636</v>
      </c>
      <c r="G6293" s="16" t="s">
        <v>10621</v>
      </c>
      <c r="H6293" s="17">
        <v>1673</v>
      </c>
      <c r="I6293" s="102">
        <v>2</v>
      </c>
    </row>
    <row r="6294" spans="1:9" ht="51">
      <c r="A6294" s="16" t="s">
        <v>1963</v>
      </c>
      <c r="B6294" s="16" t="s">
        <v>10622</v>
      </c>
      <c r="C6294" s="16">
        <v>621</v>
      </c>
      <c r="D6294" s="19">
        <v>44232</v>
      </c>
      <c r="E6294" s="16" t="s">
        <v>10623</v>
      </c>
      <c r="F6294" s="16" t="s">
        <v>10264</v>
      </c>
      <c r="G6294" s="16" t="s">
        <v>10624</v>
      </c>
      <c r="H6294" s="17">
        <v>695.11</v>
      </c>
      <c r="I6294" s="102">
        <v>2</v>
      </c>
    </row>
    <row r="6295" spans="1:9" ht="51">
      <c r="A6295" s="16" t="s">
        <v>1963</v>
      </c>
      <c r="B6295" s="16" t="s">
        <v>10730</v>
      </c>
      <c r="C6295" s="16">
        <v>13321</v>
      </c>
      <c r="D6295" s="19">
        <v>44263</v>
      </c>
      <c r="E6295" s="16" t="s">
        <v>10731</v>
      </c>
      <c r="F6295" s="16" t="s">
        <v>10264</v>
      </c>
      <c r="G6295" s="16" t="s">
        <v>10624</v>
      </c>
      <c r="H6295" s="17">
        <v>916.54</v>
      </c>
      <c r="I6295" s="102">
        <v>2</v>
      </c>
    </row>
    <row r="6296" spans="1:9" ht="61.2">
      <c r="A6296" s="16" t="s">
        <v>1963</v>
      </c>
      <c r="B6296" s="16" t="s">
        <v>11588</v>
      </c>
      <c r="C6296" s="16" t="s">
        <v>11588</v>
      </c>
      <c r="D6296" s="19">
        <v>44252</v>
      </c>
      <c r="E6296" s="16" t="s">
        <v>11589</v>
      </c>
      <c r="F6296" s="16" t="s">
        <v>11590</v>
      </c>
      <c r="G6296" s="16" t="s">
        <v>11591</v>
      </c>
      <c r="H6296" s="17">
        <v>2887.96</v>
      </c>
      <c r="I6296" s="102">
        <v>2</v>
      </c>
    </row>
    <row r="6297" spans="1:9" ht="61.2">
      <c r="A6297" s="16" t="s">
        <v>1963</v>
      </c>
      <c r="B6297" s="16" t="s">
        <v>11592</v>
      </c>
      <c r="C6297" s="16" t="s">
        <v>11592</v>
      </c>
      <c r="D6297" s="19">
        <v>44252</v>
      </c>
      <c r="E6297" s="16" t="s">
        <v>11593</v>
      </c>
      <c r="F6297" s="16" t="s">
        <v>11590</v>
      </c>
      <c r="G6297" s="16" t="s">
        <v>11591</v>
      </c>
      <c r="H6297" s="17">
        <v>4681.46</v>
      </c>
      <c r="I6297" s="102">
        <v>2</v>
      </c>
    </row>
    <row r="6298" spans="1:9" ht="51">
      <c r="A6298" s="16" t="s">
        <v>1963</v>
      </c>
      <c r="B6298" s="16" t="s">
        <v>10625</v>
      </c>
      <c r="C6298" s="16">
        <v>521</v>
      </c>
      <c r="D6298" s="19">
        <v>44232</v>
      </c>
      <c r="E6298" s="16" t="s">
        <v>10626</v>
      </c>
      <c r="F6298" s="16" t="s">
        <v>10264</v>
      </c>
      <c r="G6298" s="16" t="s">
        <v>10624</v>
      </c>
      <c r="H6298" s="17">
        <v>695.11</v>
      </c>
      <c r="I6298" s="102">
        <v>2</v>
      </c>
    </row>
    <row r="6299" spans="1:9" ht="51">
      <c r="A6299" s="16" t="s">
        <v>1963</v>
      </c>
      <c r="B6299" s="16" t="s">
        <v>11546</v>
      </c>
      <c r="C6299" s="16" t="s">
        <v>11546</v>
      </c>
      <c r="D6299" s="19">
        <v>44224</v>
      </c>
      <c r="E6299" s="16" t="s">
        <v>11547</v>
      </c>
      <c r="F6299" s="16" t="s">
        <v>11516</v>
      </c>
      <c r="G6299" s="16" t="s">
        <v>11517</v>
      </c>
      <c r="H6299" s="17">
        <v>1672.44</v>
      </c>
      <c r="I6299" s="102">
        <v>2</v>
      </c>
    </row>
    <row r="6300" spans="1:9" ht="40.799999999999997">
      <c r="A6300" s="16" t="s">
        <v>1963</v>
      </c>
      <c r="B6300" s="16" t="s">
        <v>10627</v>
      </c>
      <c r="C6300" s="16">
        <v>421</v>
      </c>
      <c r="D6300" s="19">
        <v>44242</v>
      </c>
      <c r="E6300" s="16" t="s">
        <v>10628</v>
      </c>
      <c r="F6300" s="16" t="s">
        <v>10264</v>
      </c>
      <c r="G6300" s="16" t="s">
        <v>10624</v>
      </c>
      <c r="H6300" s="17">
        <v>94.99</v>
      </c>
      <c r="I6300" s="102">
        <v>2</v>
      </c>
    </row>
    <row r="6301" spans="1:9" ht="40.799999999999997">
      <c r="A6301" s="16" t="s">
        <v>1963</v>
      </c>
      <c r="B6301" s="16" t="s">
        <v>10638</v>
      </c>
      <c r="C6301" s="16">
        <v>2121</v>
      </c>
      <c r="D6301" s="19">
        <v>44242</v>
      </c>
      <c r="E6301" s="16" t="s">
        <v>10639</v>
      </c>
      <c r="F6301" s="16" t="s">
        <v>10264</v>
      </c>
      <c r="G6301" s="16" t="s">
        <v>10624</v>
      </c>
      <c r="H6301" s="17">
        <v>140.61000000000001</v>
      </c>
      <c r="I6301" s="102">
        <v>2</v>
      </c>
    </row>
    <row r="6302" spans="1:9" ht="40.799999999999997">
      <c r="A6302" s="16" t="s">
        <v>1963</v>
      </c>
      <c r="B6302" s="16" t="s">
        <v>10638</v>
      </c>
      <c r="C6302" s="16">
        <v>2121</v>
      </c>
      <c r="D6302" s="19">
        <v>44242</v>
      </c>
      <c r="E6302" s="16" t="s">
        <v>10639</v>
      </c>
      <c r="F6302" s="16" t="s">
        <v>10264</v>
      </c>
      <c r="G6302" s="16" t="s">
        <v>10624</v>
      </c>
      <c r="H6302" s="17">
        <v>-16</v>
      </c>
      <c r="I6302" s="102">
        <v>2</v>
      </c>
    </row>
    <row r="6303" spans="1:9" ht="40.799999999999997">
      <c r="A6303" s="16" t="s">
        <v>1963</v>
      </c>
      <c r="B6303" s="16" t="s">
        <v>10640</v>
      </c>
      <c r="C6303" s="16">
        <v>2521</v>
      </c>
      <c r="D6303" s="19">
        <v>44242</v>
      </c>
      <c r="E6303" s="16" t="s">
        <v>10641</v>
      </c>
      <c r="F6303" s="16" t="s">
        <v>10264</v>
      </c>
      <c r="G6303" s="16" t="s">
        <v>10624</v>
      </c>
      <c r="H6303" s="17">
        <v>157</v>
      </c>
      <c r="I6303" s="102">
        <v>2</v>
      </c>
    </row>
    <row r="6304" spans="1:9" ht="40.799999999999997">
      <c r="A6304" s="16" t="s">
        <v>1963</v>
      </c>
      <c r="B6304" s="16" t="s">
        <v>11548</v>
      </c>
      <c r="C6304" s="16" t="s">
        <v>11548</v>
      </c>
      <c r="D6304" s="19">
        <v>44224</v>
      </c>
      <c r="E6304" s="16" t="s">
        <v>11549</v>
      </c>
      <c r="F6304" s="16" t="s">
        <v>11550</v>
      </c>
      <c r="G6304" s="16" t="s">
        <v>11551</v>
      </c>
      <c r="H6304" s="17">
        <v>956.98</v>
      </c>
      <c r="I6304" s="102">
        <v>2</v>
      </c>
    </row>
    <row r="6305" spans="1:9" ht="51">
      <c r="A6305" s="16" t="s">
        <v>1963</v>
      </c>
      <c r="B6305" s="16" t="s">
        <v>10629</v>
      </c>
      <c r="C6305" s="16">
        <v>1321</v>
      </c>
      <c r="D6305" s="19">
        <v>44232</v>
      </c>
      <c r="E6305" s="16" t="s">
        <v>10630</v>
      </c>
      <c r="F6305" s="16" t="s">
        <v>10264</v>
      </c>
      <c r="G6305" s="16" t="s">
        <v>10624</v>
      </c>
      <c r="H6305" s="17">
        <v>77.290000000000006</v>
      </c>
      <c r="I6305" s="102">
        <v>2</v>
      </c>
    </row>
    <row r="6306" spans="1:9" ht="51">
      <c r="A6306" s="16" t="s">
        <v>1963</v>
      </c>
      <c r="B6306" s="16" t="s">
        <v>10629</v>
      </c>
      <c r="C6306" s="16">
        <v>1321</v>
      </c>
      <c r="D6306" s="19">
        <v>44232</v>
      </c>
      <c r="E6306" s="16" t="s">
        <v>10631</v>
      </c>
      <c r="F6306" s="16" t="s">
        <v>10264</v>
      </c>
      <c r="G6306" s="16" t="s">
        <v>10624</v>
      </c>
      <c r="H6306" s="17">
        <v>77.290000000000006</v>
      </c>
      <c r="I6306" s="102">
        <v>2</v>
      </c>
    </row>
    <row r="6307" spans="1:9" ht="51">
      <c r="A6307" s="16" t="s">
        <v>1963</v>
      </c>
      <c r="B6307" s="16" t="s">
        <v>10629</v>
      </c>
      <c r="C6307" s="16">
        <v>1321</v>
      </c>
      <c r="D6307" s="19">
        <v>44232</v>
      </c>
      <c r="E6307" s="16" t="s">
        <v>10632</v>
      </c>
      <c r="F6307" s="16" t="s">
        <v>10264</v>
      </c>
      <c r="G6307" s="16" t="s">
        <v>10624</v>
      </c>
      <c r="H6307" s="17">
        <v>77.3</v>
      </c>
      <c r="I6307" s="102">
        <v>2</v>
      </c>
    </row>
    <row r="6308" spans="1:9" ht="40.799999999999997">
      <c r="A6308" s="16" t="s">
        <v>1963</v>
      </c>
      <c r="B6308" s="16" t="s">
        <v>10633</v>
      </c>
      <c r="C6308" s="16">
        <v>221100005</v>
      </c>
      <c r="D6308" s="19">
        <v>44250</v>
      </c>
      <c r="E6308" s="16" t="s">
        <v>10634</v>
      </c>
      <c r="F6308" s="16" t="s">
        <v>10635</v>
      </c>
      <c r="G6308" s="16" t="s">
        <v>4665</v>
      </c>
      <c r="H6308" s="17">
        <v>160</v>
      </c>
      <c r="I6308" s="102">
        <v>2</v>
      </c>
    </row>
    <row r="6309" spans="1:9" ht="51">
      <c r="A6309" s="16" t="s">
        <v>1963</v>
      </c>
      <c r="B6309" s="16" t="s">
        <v>10636</v>
      </c>
      <c r="C6309" s="16">
        <v>1721</v>
      </c>
      <c r="D6309" s="19">
        <v>44232</v>
      </c>
      <c r="E6309" s="16" t="s">
        <v>10637</v>
      </c>
      <c r="F6309" s="16" t="s">
        <v>10264</v>
      </c>
      <c r="G6309" s="16" t="s">
        <v>10624</v>
      </c>
      <c r="H6309" s="17">
        <v>973</v>
      </c>
      <c r="I6309" s="102">
        <v>2</v>
      </c>
    </row>
    <row r="6310" spans="1:9" ht="51">
      <c r="A6310" s="16" t="s">
        <v>1963</v>
      </c>
      <c r="B6310" s="16" t="s">
        <v>11535</v>
      </c>
      <c r="C6310" s="16" t="s">
        <v>11535</v>
      </c>
      <c r="D6310" s="19">
        <v>44214</v>
      </c>
      <c r="E6310" s="16" t="s">
        <v>11536</v>
      </c>
      <c r="F6310" s="16" t="s">
        <v>11503</v>
      </c>
      <c r="G6310" s="16" t="s">
        <v>11504</v>
      </c>
      <c r="H6310" s="17">
        <v>270.5</v>
      </c>
      <c r="I6310" s="102">
        <v>2</v>
      </c>
    </row>
    <row r="6311" spans="1:9" ht="40.799999999999997">
      <c r="A6311" s="16" t="s">
        <v>1963</v>
      </c>
      <c r="B6311" s="16" t="s">
        <v>10642</v>
      </c>
      <c r="C6311" s="16">
        <v>4521</v>
      </c>
      <c r="D6311" s="19">
        <v>44242</v>
      </c>
      <c r="E6311" s="16" t="s">
        <v>10643</v>
      </c>
      <c r="F6311" s="16" t="s">
        <v>10264</v>
      </c>
      <c r="G6311" s="16" t="s">
        <v>10624</v>
      </c>
      <c r="H6311" s="17">
        <v>169</v>
      </c>
      <c r="I6311" s="102">
        <v>2</v>
      </c>
    </row>
    <row r="6312" spans="1:9" ht="40.799999999999997">
      <c r="A6312" s="16" t="s">
        <v>1963</v>
      </c>
      <c r="B6312" s="16" t="s">
        <v>10644</v>
      </c>
      <c r="C6312" s="16">
        <v>1621</v>
      </c>
      <c r="D6312" s="19">
        <v>44232</v>
      </c>
      <c r="E6312" s="16" t="s">
        <v>10645</v>
      </c>
      <c r="F6312" s="16" t="s">
        <v>10264</v>
      </c>
      <c r="G6312" s="16" t="s">
        <v>10624</v>
      </c>
      <c r="H6312" s="17">
        <v>231.88</v>
      </c>
      <c r="I6312" s="102">
        <v>2</v>
      </c>
    </row>
    <row r="6313" spans="1:9" ht="51">
      <c r="A6313" s="16" t="s">
        <v>1963</v>
      </c>
      <c r="B6313" s="16" t="s">
        <v>11542</v>
      </c>
      <c r="C6313" s="16" t="s">
        <v>11542</v>
      </c>
      <c r="D6313" s="19">
        <v>44223</v>
      </c>
      <c r="E6313" s="16" t="s">
        <v>11543</v>
      </c>
      <c r="F6313" s="16">
        <v>0</v>
      </c>
      <c r="G6313" s="16" t="s">
        <v>11544</v>
      </c>
      <c r="H6313" s="17">
        <v>1366.82</v>
      </c>
      <c r="I6313" s="102">
        <v>2</v>
      </c>
    </row>
    <row r="6314" spans="1:9" ht="51">
      <c r="A6314" s="16" t="s">
        <v>1963</v>
      </c>
      <c r="B6314" s="16" t="s">
        <v>11542</v>
      </c>
      <c r="C6314" s="16" t="s">
        <v>11542</v>
      </c>
      <c r="D6314" s="19">
        <v>44223</v>
      </c>
      <c r="E6314" s="16" t="s">
        <v>11543</v>
      </c>
      <c r="F6314" s="16">
        <v>0</v>
      </c>
      <c r="G6314" s="16" t="s">
        <v>11545</v>
      </c>
      <c r="H6314" s="17">
        <v>933</v>
      </c>
      <c r="I6314" s="102">
        <v>2</v>
      </c>
    </row>
    <row r="6315" spans="1:9" ht="40.799999999999997">
      <c r="A6315" s="16" t="s">
        <v>1963</v>
      </c>
      <c r="B6315" s="16" t="s">
        <v>10646</v>
      </c>
      <c r="C6315" s="16">
        <v>7321</v>
      </c>
      <c r="D6315" s="19">
        <v>44242</v>
      </c>
      <c r="E6315" s="16" t="s">
        <v>10647</v>
      </c>
      <c r="F6315" s="16" t="s">
        <v>10264</v>
      </c>
      <c r="G6315" s="16" t="s">
        <v>10624</v>
      </c>
      <c r="H6315" s="17">
        <v>50</v>
      </c>
      <c r="I6315" s="102">
        <v>2</v>
      </c>
    </row>
    <row r="6316" spans="1:9" ht="40.799999999999997">
      <c r="A6316" s="16" t="s">
        <v>1963</v>
      </c>
      <c r="B6316" s="16" t="s">
        <v>10648</v>
      </c>
      <c r="C6316" s="16">
        <v>6921</v>
      </c>
      <c r="D6316" s="19">
        <v>44232</v>
      </c>
      <c r="E6316" s="16" t="s">
        <v>10649</v>
      </c>
      <c r="F6316" s="16" t="s">
        <v>10264</v>
      </c>
      <c r="G6316" s="16" t="s">
        <v>10624</v>
      </c>
      <c r="H6316" s="17">
        <v>295.45999999999998</v>
      </c>
      <c r="I6316" s="102">
        <v>2</v>
      </c>
    </row>
    <row r="6317" spans="1:9" ht="40.799999999999997">
      <c r="A6317" s="16" t="s">
        <v>1963</v>
      </c>
      <c r="B6317" s="16" t="s">
        <v>10650</v>
      </c>
      <c r="C6317" s="16">
        <v>6821</v>
      </c>
      <c r="D6317" s="19">
        <v>44232</v>
      </c>
      <c r="E6317" s="16" t="s">
        <v>10651</v>
      </c>
      <c r="F6317" s="16" t="s">
        <v>10264</v>
      </c>
      <c r="G6317" s="16" t="s">
        <v>10624</v>
      </c>
      <c r="H6317" s="17">
        <v>295.45999999999998</v>
      </c>
      <c r="I6317" s="102">
        <v>2</v>
      </c>
    </row>
    <row r="6318" spans="1:9" ht="40.799999999999997">
      <c r="A6318" s="16" t="s">
        <v>1963</v>
      </c>
      <c r="B6318" s="16" t="s">
        <v>10652</v>
      </c>
      <c r="C6318" s="16">
        <v>3121</v>
      </c>
      <c r="D6318" s="19">
        <v>44232</v>
      </c>
      <c r="E6318" s="16" t="s">
        <v>10653</v>
      </c>
      <c r="F6318" s="16" t="s">
        <v>10264</v>
      </c>
      <c r="G6318" s="16" t="s">
        <v>10624</v>
      </c>
      <c r="H6318" s="17">
        <v>231.88</v>
      </c>
      <c r="I6318" s="102">
        <v>2</v>
      </c>
    </row>
    <row r="6319" spans="1:9" ht="40.799999999999997">
      <c r="A6319" s="16" t="s">
        <v>1963</v>
      </c>
      <c r="B6319" s="16" t="s">
        <v>10654</v>
      </c>
      <c r="C6319" s="16">
        <v>3221</v>
      </c>
      <c r="D6319" s="19">
        <v>44232</v>
      </c>
      <c r="E6319" s="16" t="s">
        <v>10655</v>
      </c>
      <c r="F6319" s="16" t="s">
        <v>10264</v>
      </c>
      <c r="G6319" s="16" t="s">
        <v>10624</v>
      </c>
      <c r="H6319" s="17">
        <v>231.88</v>
      </c>
      <c r="I6319" s="102">
        <v>2</v>
      </c>
    </row>
    <row r="6320" spans="1:9" ht="51">
      <c r="A6320" s="16" t="s">
        <v>1963</v>
      </c>
      <c r="B6320" s="16" t="s">
        <v>11537</v>
      </c>
      <c r="C6320" s="16" t="s">
        <v>11537</v>
      </c>
      <c r="D6320" s="19">
        <v>44223</v>
      </c>
      <c r="E6320" s="16" t="s">
        <v>11538</v>
      </c>
      <c r="F6320" s="16">
        <v>0</v>
      </c>
      <c r="G6320" s="16" t="s">
        <v>11539</v>
      </c>
      <c r="H6320" s="17">
        <v>581</v>
      </c>
      <c r="I6320" s="102">
        <v>2</v>
      </c>
    </row>
    <row r="6321" spans="1:9" ht="51">
      <c r="A6321" s="16" t="s">
        <v>1963</v>
      </c>
      <c r="B6321" s="16" t="s">
        <v>11537</v>
      </c>
      <c r="C6321" s="16" t="s">
        <v>11537</v>
      </c>
      <c r="D6321" s="19">
        <v>44223</v>
      </c>
      <c r="E6321" s="16" t="s">
        <v>11538</v>
      </c>
      <c r="F6321" s="16" t="s">
        <v>11540</v>
      </c>
      <c r="G6321" s="16" t="s">
        <v>11541</v>
      </c>
      <c r="H6321" s="17">
        <v>581</v>
      </c>
      <c r="I6321" s="102">
        <v>2</v>
      </c>
    </row>
    <row r="6322" spans="1:9" ht="51">
      <c r="A6322" s="16" t="s">
        <v>1963</v>
      </c>
      <c r="B6322" s="16" t="s">
        <v>10780</v>
      </c>
      <c r="C6322" s="16">
        <v>14421</v>
      </c>
      <c r="D6322" s="19">
        <v>44286</v>
      </c>
      <c r="E6322" s="16" t="s">
        <v>10781</v>
      </c>
      <c r="F6322" s="16" t="s">
        <v>10264</v>
      </c>
      <c r="G6322" s="16" t="s">
        <v>10624</v>
      </c>
      <c r="H6322" s="17">
        <v>793.11</v>
      </c>
      <c r="I6322" s="102">
        <v>2</v>
      </c>
    </row>
    <row r="6323" spans="1:9" ht="51">
      <c r="A6323" s="16" t="s">
        <v>1963</v>
      </c>
      <c r="B6323" s="16" t="s">
        <v>10780</v>
      </c>
      <c r="C6323" s="16">
        <v>14421</v>
      </c>
      <c r="D6323" s="19">
        <v>44286</v>
      </c>
      <c r="E6323" s="16" t="s">
        <v>10782</v>
      </c>
      <c r="F6323" s="16" t="s">
        <v>10264</v>
      </c>
      <c r="G6323" s="16" t="s">
        <v>10624</v>
      </c>
      <c r="H6323" s="17">
        <v>793.12</v>
      </c>
      <c r="I6323" s="102">
        <v>2</v>
      </c>
    </row>
    <row r="6324" spans="1:9" ht="51">
      <c r="A6324" s="16" t="s">
        <v>1963</v>
      </c>
      <c r="B6324" s="16" t="s">
        <v>10783</v>
      </c>
      <c r="C6324" s="16">
        <v>24021</v>
      </c>
      <c r="D6324" s="19">
        <v>44302</v>
      </c>
      <c r="E6324" s="16" t="s">
        <v>10784</v>
      </c>
      <c r="F6324" s="16" t="s">
        <v>10264</v>
      </c>
      <c r="G6324" s="16" t="s">
        <v>10624</v>
      </c>
      <c r="H6324" s="17">
        <v>304.5</v>
      </c>
      <c r="I6324" s="102">
        <v>2</v>
      </c>
    </row>
    <row r="6325" spans="1:9" ht="51">
      <c r="A6325" s="16" t="s">
        <v>1963</v>
      </c>
      <c r="B6325" s="16" t="s">
        <v>10783</v>
      </c>
      <c r="C6325" s="16">
        <v>24021</v>
      </c>
      <c r="D6325" s="19">
        <v>44302</v>
      </c>
      <c r="E6325" s="16" t="s">
        <v>10785</v>
      </c>
      <c r="F6325" s="16" t="s">
        <v>10264</v>
      </c>
      <c r="G6325" s="16" t="s">
        <v>10624</v>
      </c>
      <c r="H6325" s="17">
        <v>304.5</v>
      </c>
      <c r="I6325" s="102">
        <v>2</v>
      </c>
    </row>
    <row r="6326" spans="1:9" ht="51">
      <c r="A6326" s="16" t="s">
        <v>1963</v>
      </c>
      <c r="B6326" s="16" t="s">
        <v>11574</v>
      </c>
      <c r="C6326" s="16" t="s">
        <v>11574</v>
      </c>
      <c r="D6326" s="19">
        <v>44245</v>
      </c>
      <c r="E6326" s="16" t="s">
        <v>11575</v>
      </c>
      <c r="F6326" s="16" t="s">
        <v>11576</v>
      </c>
      <c r="G6326" s="16" t="s">
        <v>11577</v>
      </c>
      <c r="H6326" s="17">
        <v>495</v>
      </c>
      <c r="I6326" s="102">
        <v>2</v>
      </c>
    </row>
    <row r="6327" spans="1:9" ht="51">
      <c r="A6327" s="16" t="s">
        <v>1963</v>
      </c>
      <c r="B6327" s="16" t="s">
        <v>11574</v>
      </c>
      <c r="C6327" s="16" t="s">
        <v>11574</v>
      </c>
      <c r="D6327" s="19">
        <v>44245</v>
      </c>
      <c r="E6327" s="16" t="s">
        <v>11578</v>
      </c>
      <c r="F6327" s="16" t="s">
        <v>11576</v>
      </c>
      <c r="G6327" s="16" t="s">
        <v>11577</v>
      </c>
      <c r="H6327" s="17">
        <v>495</v>
      </c>
      <c r="I6327" s="102">
        <v>2</v>
      </c>
    </row>
    <row r="6328" spans="1:9" ht="51">
      <c r="A6328" s="16" t="s">
        <v>1963</v>
      </c>
      <c r="B6328" s="16" t="s">
        <v>10732</v>
      </c>
      <c r="C6328" s="16">
        <v>12821</v>
      </c>
      <c r="D6328" s="19">
        <v>44263</v>
      </c>
      <c r="E6328" s="16" t="s">
        <v>10733</v>
      </c>
      <c r="F6328" s="16" t="s">
        <v>10264</v>
      </c>
      <c r="G6328" s="16" t="s">
        <v>10624</v>
      </c>
      <c r="H6328" s="17">
        <v>1092.44</v>
      </c>
      <c r="I6328" s="102">
        <v>2</v>
      </c>
    </row>
    <row r="6329" spans="1:9" ht="51">
      <c r="A6329" s="16" t="s">
        <v>1963</v>
      </c>
      <c r="B6329" s="16" t="s">
        <v>11579</v>
      </c>
      <c r="C6329" s="16" t="s">
        <v>11579</v>
      </c>
      <c r="D6329" s="19">
        <v>44245</v>
      </c>
      <c r="E6329" s="16" t="s">
        <v>11580</v>
      </c>
      <c r="F6329" s="16" t="s">
        <v>8291</v>
      </c>
      <c r="G6329" s="16" t="s">
        <v>8292</v>
      </c>
      <c r="H6329" s="17">
        <v>4314.3599999999997</v>
      </c>
      <c r="I6329" s="102">
        <v>2</v>
      </c>
    </row>
    <row r="6330" spans="1:9" ht="51">
      <c r="A6330" s="16" t="s">
        <v>1963</v>
      </c>
      <c r="B6330" s="16" t="s">
        <v>11905</v>
      </c>
      <c r="C6330" s="16" t="s">
        <v>11905</v>
      </c>
      <c r="D6330" s="19">
        <v>44337</v>
      </c>
      <c r="E6330" s="16" t="s">
        <v>11906</v>
      </c>
      <c r="F6330" s="16" t="s">
        <v>8308</v>
      </c>
      <c r="G6330" s="16" t="s">
        <v>8309</v>
      </c>
      <c r="H6330" s="17">
        <v>196.67</v>
      </c>
      <c r="I6330" s="102">
        <v>2</v>
      </c>
    </row>
    <row r="6331" spans="1:9" ht="40.799999999999997">
      <c r="A6331" s="16" t="s">
        <v>1963</v>
      </c>
      <c r="B6331" s="16" t="s">
        <v>10710</v>
      </c>
      <c r="C6331" s="16">
        <v>11821</v>
      </c>
      <c r="D6331" s="19">
        <v>44263</v>
      </c>
      <c r="E6331" s="16" t="s">
        <v>10711</v>
      </c>
      <c r="F6331" s="16" t="s">
        <v>10264</v>
      </c>
      <c r="G6331" s="16" t="s">
        <v>10624</v>
      </c>
      <c r="H6331" s="17">
        <v>177.73</v>
      </c>
      <c r="I6331" s="102">
        <v>2</v>
      </c>
    </row>
    <row r="6332" spans="1:9" ht="40.799999999999997">
      <c r="A6332" s="16" t="s">
        <v>1963</v>
      </c>
      <c r="B6332" s="16" t="s">
        <v>10716</v>
      </c>
      <c r="C6332" s="16">
        <v>9521</v>
      </c>
      <c r="D6332" s="19">
        <v>44263</v>
      </c>
      <c r="E6332" s="16" t="s">
        <v>10717</v>
      </c>
      <c r="F6332" s="16" t="s">
        <v>10264</v>
      </c>
      <c r="G6332" s="16" t="s">
        <v>10624</v>
      </c>
      <c r="H6332" s="17">
        <v>439.29</v>
      </c>
      <c r="I6332" s="102">
        <v>2</v>
      </c>
    </row>
    <row r="6333" spans="1:9" ht="40.799999999999997">
      <c r="A6333" s="16" t="s">
        <v>1963</v>
      </c>
      <c r="B6333" s="16" t="s">
        <v>10737</v>
      </c>
      <c r="C6333" s="16">
        <v>16421</v>
      </c>
      <c r="D6333" s="19">
        <v>44266</v>
      </c>
      <c r="E6333" s="16" t="s">
        <v>10738</v>
      </c>
      <c r="F6333" s="16" t="s">
        <v>10264</v>
      </c>
      <c r="G6333" s="16" t="s">
        <v>10624</v>
      </c>
      <c r="H6333" s="17">
        <v>118</v>
      </c>
      <c r="I6333" s="102">
        <v>2</v>
      </c>
    </row>
    <row r="6334" spans="1:9" ht="40.799999999999997">
      <c r="A6334" s="16" t="s">
        <v>1963</v>
      </c>
      <c r="B6334" s="16" t="s">
        <v>11570</v>
      </c>
      <c r="C6334" s="16" t="s">
        <v>11570</v>
      </c>
      <c r="D6334" s="19">
        <v>44245</v>
      </c>
      <c r="E6334" s="16" t="s">
        <v>11571</v>
      </c>
      <c r="F6334" s="16" t="s">
        <v>11503</v>
      </c>
      <c r="G6334" s="16" t="s">
        <v>11504</v>
      </c>
      <c r="H6334" s="17">
        <v>446.99</v>
      </c>
      <c r="I6334" s="102">
        <v>2</v>
      </c>
    </row>
    <row r="6335" spans="1:9" ht="40.799999999999997">
      <c r="A6335" s="16" t="s">
        <v>1963</v>
      </c>
      <c r="B6335" s="16" t="s">
        <v>10913</v>
      </c>
      <c r="C6335" s="16">
        <v>20921</v>
      </c>
      <c r="D6335" s="19">
        <v>44321</v>
      </c>
      <c r="E6335" s="16" t="s">
        <v>10914</v>
      </c>
      <c r="F6335" s="16" t="s">
        <v>10264</v>
      </c>
      <c r="G6335" s="16" t="s">
        <v>10624</v>
      </c>
      <c r="H6335" s="17">
        <v>196.01</v>
      </c>
      <c r="I6335" s="102">
        <v>2</v>
      </c>
    </row>
    <row r="6336" spans="1:9" ht="40.799999999999997">
      <c r="A6336" s="16" t="s">
        <v>1963</v>
      </c>
      <c r="B6336" s="16" t="s">
        <v>11572</v>
      </c>
      <c r="C6336" s="16" t="s">
        <v>11572</v>
      </c>
      <c r="D6336" s="19">
        <v>44245</v>
      </c>
      <c r="E6336" s="16" t="s">
        <v>11573</v>
      </c>
      <c r="F6336" s="16" t="s">
        <v>11503</v>
      </c>
      <c r="G6336" s="16" t="s">
        <v>11504</v>
      </c>
      <c r="H6336" s="17">
        <v>931.62</v>
      </c>
      <c r="I6336" s="102">
        <v>2</v>
      </c>
    </row>
    <row r="6337" spans="1:9" ht="51">
      <c r="A6337" s="16" t="s">
        <v>1963</v>
      </c>
      <c r="B6337" s="16" t="s">
        <v>10678</v>
      </c>
      <c r="C6337" s="16">
        <v>221100029</v>
      </c>
      <c r="D6337" s="19">
        <v>44250</v>
      </c>
      <c r="E6337" s="16" t="s">
        <v>10679</v>
      </c>
      <c r="F6337" s="16" t="s">
        <v>10635</v>
      </c>
      <c r="G6337" s="16" t="s">
        <v>4665</v>
      </c>
      <c r="H6337" s="17">
        <v>4450</v>
      </c>
      <c r="I6337" s="102">
        <v>2</v>
      </c>
    </row>
    <row r="6338" spans="1:9" ht="51">
      <c r="A6338" s="16" t="s">
        <v>1963</v>
      </c>
      <c r="B6338" s="16" t="s">
        <v>10680</v>
      </c>
      <c r="C6338" s="16">
        <v>221100048</v>
      </c>
      <c r="D6338" s="19">
        <v>44250</v>
      </c>
      <c r="E6338" s="16" t="s">
        <v>10681</v>
      </c>
      <c r="F6338" s="16" t="s">
        <v>10635</v>
      </c>
      <c r="G6338" s="16" t="s">
        <v>4665</v>
      </c>
      <c r="H6338" s="17">
        <v>3475</v>
      </c>
      <c r="I6338" s="102">
        <v>2</v>
      </c>
    </row>
    <row r="6339" spans="1:9" ht="51">
      <c r="A6339" s="16" t="s">
        <v>1963</v>
      </c>
      <c r="B6339" s="16" t="s">
        <v>10682</v>
      </c>
      <c r="C6339" s="16">
        <v>221100035</v>
      </c>
      <c r="D6339" s="19">
        <v>44250</v>
      </c>
      <c r="E6339" s="16" t="s">
        <v>10679</v>
      </c>
      <c r="F6339" s="16" t="s">
        <v>10635</v>
      </c>
      <c r="G6339" s="16" t="s">
        <v>4665</v>
      </c>
      <c r="H6339" s="17">
        <v>25</v>
      </c>
      <c r="I6339" s="102">
        <v>2</v>
      </c>
    </row>
    <row r="6340" spans="1:9" ht="51">
      <c r="A6340" s="16" t="s">
        <v>1963</v>
      </c>
      <c r="B6340" s="16" t="s">
        <v>10682</v>
      </c>
      <c r="C6340" s="16">
        <v>221100035</v>
      </c>
      <c r="D6340" s="19">
        <v>44250</v>
      </c>
      <c r="E6340" s="16" t="s">
        <v>10683</v>
      </c>
      <c r="F6340" s="16" t="s">
        <v>10635</v>
      </c>
      <c r="G6340" s="16" t="s">
        <v>4665</v>
      </c>
      <c r="H6340" s="17">
        <v>25</v>
      </c>
      <c r="I6340" s="102">
        <v>2</v>
      </c>
    </row>
    <row r="6341" spans="1:9" ht="51">
      <c r="A6341" s="16" t="s">
        <v>1963</v>
      </c>
      <c r="B6341" s="16" t="s">
        <v>10682</v>
      </c>
      <c r="C6341" s="16">
        <v>221100035</v>
      </c>
      <c r="D6341" s="19">
        <v>44250</v>
      </c>
      <c r="E6341" s="16" t="s">
        <v>10681</v>
      </c>
      <c r="F6341" s="16" t="s">
        <v>10635</v>
      </c>
      <c r="G6341" s="16" t="s">
        <v>4665</v>
      </c>
      <c r="H6341" s="17">
        <v>25</v>
      </c>
      <c r="I6341" s="102">
        <v>2</v>
      </c>
    </row>
    <row r="6342" spans="1:9" ht="51">
      <c r="A6342" s="16" t="s">
        <v>1963</v>
      </c>
      <c r="B6342" s="16" t="s">
        <v>10682</v>
      </c>
      <c r="C6342" s="16">
        <v>221100035</v>
      </c>
      <c r="D6342" s="19">
        <v>44250</v>
      </c>
      <c r="E6342" s="16" t="s">
        <v>10684</v>
      </c>
      <c r="F6342" s="16" t="s">
        <v>10635</v>
      </c>
      <c r="G6342" s="16" t="s">
        <v>4665</v>
      </c>
      <c r="H6342" s="17">
        <v>8.33</v>
      </c>
      <c r="I6342" s="102">
        <v>2</v>
      </c>
    </row>
    <row r="6343" spans="1:9" ht="51">
      <c r="A6343" s="16" t="s">
        <v>1963</v>
      </c>
      <c r="B6343" s="16" t="s">
        <v>10682</v>
      </c>
      <c r="C6343" s="16">
        <v>221100035</v>
      </c>
      <c r="D6343" s="19">
        <v>44250</v>
      </c>
      <c r="E6343" s="16" t="s">
        <v>10685</v>
      </c>
      <c r="F6343" s="16" t="s">
        <v>10635</v>
      </c>
      <c r="G6343" s="16" t="s">
        <v>4665</v>
      </c>
      <c r="H6343" s="17">
        <v>8.33</v>
      </c>
      <c r="I6343" s="102">
        <v>2</v>
      </c>
    </row>
    <row r="6344" spans="1:9" ht="51">
      <c r="A6344" s="16" t="s">
        <v>1963</v>
      </c>
      <c r="B6344" s="16" t="s">
        <v>10682</v>
      </c>
      <c r="C6344" s="16">
        <v>221100035</v>
      </c>
      <c r="D6344" s="19">
        <v>44250</v>
      </c>
      <c r="E6344" s="16" t="s">
        <v>10686</v>
      </c>
      <c r="F6344" s="16" t="s">
        <v>10635</v>
      </c>
      <c r="G6344" s="16" t="s">
        <v>4665</v>
      </c>
      <c r="H6344" s="17">
        <v>8.34</v>
      </c>
      <c r="I6344" s="102">
        <v>2</v>
      </c>
    </row>
    <row r="6345" spans="1:9" ht="51">
      <c r="A6345" s="16" t="s">
        <v>1963</v>
      </c>
      <c r="B6345" s="16" t="s">
        <v>10682</v>
      </c>
      <c r="C6345" s="16">
        <v>221100035</v>
      </c>
      <c r="D6345" s="19">
        <v>44250</v>
      </c>
      <c r="E6345" s="16" t="s">
        <v>10687</v>
      </c>
      <c r="F6345" s="16" t="s">
        <v>10635</v>
      </c>
      <c r="G6345" s="16" t="s">
        <v>4665</v>
      </c>
      <c r="H6345" s="17">
        <v>8.33</v>
      </c>
      <c r="I6345" s="102">
        <v>2</v>
      </c>
    </row>
    <row r="6346" spans="1:9" ht="51">
      <c r="A6346" s="16" t="s">
        <v>1963</v>
      </c>
      <c r="B6346" s="16" t="s">
        <v>10682</v>
      </c>
      <c r="C6346" s="16">
        <v>221100035</v>
      </c>
      <c r="D6346" s="19">
        <v>44250</v>
      </c>
      <c r="E6346" s="16" t="s">
        <v>10688</v>
      </c>
      <c r="F6346" s="16" t="s">
        <v>10635</v>
      </c>
      <c r="G6346" s="16" t="s">
        <v>4665</v>
      </c>
      <c r="H6346" s="17">
        <v>8.33</v>
      </c>
      <c r="I6346" s="102">
        <v>2</v>
      </c>
    </row>
    <row r="6347" spans="1:9" ht="51">
      <c r="A6347" s="16" t="s">
        <v>1963</v>
      </c>
      <c r="B6347" s="16" t="s">
        <v>10682</v>
      </c>
      <c r="C6347" s="16">
        <v>221100035</v>
      </c>
      <c r="D6347" s="19">
        <v>44250</v>
      </c>
      <c r="E6347" s="16" t="s">
        <v>10689</v>
      </c>
      <c r="F6347" s="16" t="s">
        <v>10635</v>
      </c>
      <c r="G6347" s="16" t="s">
        <v>4665</v>
      </c>
      <c r="H6347" s="17">
        <v>8.34</v>
      </c>
      <c r="I6347" s="102">
        <v>2</v>
      </c>
    </row>
    <row r="6348" spans="1:9" ht="51">
      <c r="A6348" s="16" t="s">
        <v>1963</v>
      </c>
      <c r="B6348" s="16" t="s">
        <v>10736</v>
      </c>
      <c r="C6348" s="16">
        <v>221100066</v>
      </c>
      <c r="D6348" s="19">
        <v>44266</v>
      </c>
      <c r="E6348" s="16" t="s">
        <v>10681</v>
      </c>
      <c r="F6348" s="16" t="s">
        <v>10635</v>
      </c>
      <c r="G6348" s="16" t="s">
        <v>4665</v>
      </c>
      <c r="H6348" s="17">
        <v>2761</v>
      </c>
      <c r="I6348" s="102">
        <v>2</v>
      </c>
    </row>
    <row r="6349" spans="1:9" ht="51">
      <c r="A6349" s="16" t="s">
        <v>1963</v>
      </c>
      <c r="B6349" s="16" t="s">
        <v>10772</v>
      </c>
      <c r="C6349" s="16">
        <v>221100089</v>
      </c>
      <c r="D6349" s="19">
        <v>44266</v>
      </c>
      <c r="E6349" s="16" t="s">
        <v>10679</v>
      </c>
      <c r="F6349" s="16" t="s">
        <v>10635</v>
      </c>
      <c r="G6349" s="16" t="s">
        <v>4665</v>
      </c>
      <c r="H6349" s="17">
        <v>695</v>
      </c>
      <c r="I6349" s="102">
        <v>2</v>
      </c>
    </row>
    <row r="6350" spans="1:9" ht="51">
      <c r="A6350" s="16" t="s">
        <v>1963</v>
      </c>
      <c r="B6350" s="16" t="s">
        <v>10772</v>
      </c>
      <c r="C6350" s="16">
        <v>221100089</v>
      </c>
      <c r="D6350" s="19">
        <v>44266</v>
      </c>
      <c r="E6350" s="16" t="s">
        <v>10684</v>
      </c>
      <c r="F6350" s="16" t="s">
        <v>10635</v>
      </c>
      <c r="G6350" s="16" t="s">
        <v>4665</v>
      </c>
      <c r="H6350" s="17">
        <v>695</v>
      </c>
      <c r="I6350" s="102">
        <v>2</v>
      </c>
    </row>
    <row r="6351" spans="1:9" ht="51">
      <c r="A6351" s="16" t="s">
        <v>1963</v>
      </c>
      <c r="B6351" s="16" t="s">
        <v>10772</v>
      </c>
      <c r="C6351" s="16">
        <v>221100089</v>
      </c>
      <c r="D6351" s="19">
        <v>44266</v>
      </c>
      <c r="E6351" s="16" t="s">
        <v>10681</v>
      </c>
      <c r="F6351" s="16" t="s">
        <v>10635</v>
      </c>
      <c r="G6351" s="16" t="s">
        <v>4665</v>
      </c>
      <c r="H6351" s="17">
        <v>695</v>
      </c>
      <c r="I6351" s="102">
        <v>2</v>
      </c>
    </row>
    <row r="6352" spans="1:9" ht="51">
      <c r="A6352" s="16" t="s">
        <v>1963</v>
      </c>
      <c r="B6352" s="16" t="s">
        <v>10772</v>
      </c>
      <c r="C6352" s="16">
        <v>221100089</v>
      </c>
      <c r="D6352" s="19">
        <v>44266</v>
      </c>
      <c r="E6352" s="16" t="s">
        <v>10684</v>
      </c>
      <c r="F6352" s="16" t="s">
        <v>10635</v>
      </c>
      <c r="G6352" s="16" t="s">
        <v>4665</v>
      </c>
      <c r="H6352" s="17">
        <v>115</v>
      </c>
      <c r="I6352" s="102">
        <v>2</v>
      </c>
    </row>
    <row r="6353" spans="1:9" ht="51">
      <c r="A6353" s="16" t="s">
        <v>1963</v>
      </c>
      <c r="B6353" s="16" t="s">
        <v>10772</v>
      </c>
      <c r="C6353" s="16">
        <v>221100089</v>
      </c>
      <c r="D6353" s="19">
        <v>44266</v>
      </c>
      <c r="E6353" s="16" t="s">
        <v>10681</v>
      </c>
      <c r="F6353" s="16" t="s">
        <v>10635</v>
      </c>
      <c r="G6353" s="16" t="s">
        <v>4665</v>
      </c>
      <c r="H6353" s="17">
        <v>115</v>
      </c>
      <c r="I6353" s="102">
        <v>2</v>
      </c>
    </row>
    <row r="6354" spans="1:9" ht="51">
      <c r="A6354" s="16" t="s">
        <v>1963</v>
      </c>
      <c r="B6354" s="16" t="s">
        <v>10772</v>
      </c>
      <c r="C6354" s="16">
        <v>221100089</v>
      </c>
      <c r="D6354" s="19">
        <v>44266</v>
      </c>
      <c r="E6354" s="16" t="s">
        <v>10679</v>
      </c>
      <c r="F6354" s="16" t="s">
        <v>10635</v>
      </c>
      <c r="G6354" s="16" t="s">
        <v>4665</v>
      </c>
      <c r="H6354" s="17">
        <v>115</v>
      </c>
      <c r="I6354" s="102">
        <v>2</v>
      </c>
    </row>
    <row r="6355" spans="1:9" ht="51">
      <c r="A6355" s="16" t="s">
        <v>1963</v>
      </c>
      <c r="B6355" s="16" t="s">
        <v>10772</v>
      </c>
      <c r="C6355" s="16">
        <v>221100089</v>
      </c>
      <c r="D6355" s="19">
        <v>44266</v>
      </c>
      <c r="E6355" s="16" t="s">
        <v>10684</v>
      </c>
      <c r="F6355" s="16" t="s">
        <v>10635</v>
      </c>
      <c r="G6355" s="16" t="s">
        <v>4665</v>
      </c>
      <c r="H6355" s="17">
        <v>120</v>
      </c>
      <c r="I6355" s="102">
        <v>2</v>
      </c>
    </row>
    <row r="6356" spans="1:9" ht="51">
      <c r="A6356" s="16" t="s">
        <v>1963</v>
      </c>
      <c r="B6356" s="16" t="s">
        <v>10772</v>
      </c>
      <c r="C6356" s="16">
        <v>221100089</v>
      </c>
      <c r="D6356" s="19">
        <v>44266</v>
      </c>
      <c r="E6356" s="16" t="s">
        <v>10683</v>
      </c>
      <c r="F6356" s="16" t="s">
        <v>10635</v>
      </c>
      <c r="G6356" s="16" t="s">
        <v>4665</v>
      </c>
      <c r="H6356" s="17">
        <v>110</v>
      </c>
      <c r="I6356" s="102">
        <v>2</v>
      </c>
    </row>
    <row r="6357" spans="1:9" ht="51">
      <c r="A6357" s="16" t="s">
        <v>1963</v>
      </c>
      <c r="B6357" s="16" t="s">
        <v>10772</v>
      </c>
      <c r="C6357" s="16">
        <v>221100089</v>
      </c>
      <c r="D6357" s="19">
        <v>44266</v>
      </c>
      <c r="E6357" s="16" t="s">
        <v>10689</v>
      </c>
      <c r="F6357" s="16" t="s">
        <v>10635</v>
      </c>
      <c r="G6357" s="16" t="s">
        <v>4665</v>
      </c>
      <c r="H6357" s="17">
        <v>110</v>
      </c>
      <c r="I6357" s="102">
        <v>2</v>
      </c>
    </row>
    <row r="6358" spans="1:9" ht="51">
      <c r="A6358" s="16" t="s">
        <v>1963</v>
      </c>
      <c r="B6358" s="16" t="s">
        <v>10772</v>
      </c>
      <c r="C6358" s="16">
        <v>221100089</v>
      </c>
      <c r="D6358" s="19">
        <v>44266</v>
      </c>
      <c r="E6358" s="16" t="s">
        <v>10679</v>
      </c>
      <c r="F6358" s="16" t="s">
        <v>10635</v>
      </c>
      <c r="G6358" s="16" t="s">
        <v>4665</v>
      </c>
      <c r="H6358" s="17">
        <v>365</v>
      </c>
      <c r="I6358" s="102">
        <v>2</v>
      </c>
    </row>
    <row r="6359" spans="1:9" ht="51">
      <c r="A6359" s="16" t="s">
        <v>1963</v>
      </c>
      <c r="B6359" s="16" t="s">
        <v>10772</v>
      </c>
      <c r="C6359" s="16">
        <v>221100089</v>
      </c>
      <c r="D6359" s="19">
        <v>44266</v>
      </c>
      <c r="E6359" s="16" t="s">
        <v>10773</v>
      </c>
      <c r="F6359" s="16" t="s">
        <v>10635</v>
      </c>
      <c r="G6359" s="16" t="s">
        <v>4665</v>
      </c>
      <c r="H6359" s="17">
        <v>365</v>
      </c>
      <c r="I6359" s="102">
        <v>2</v>
      </c>
    </row>
    <row r="6360" spans="1:9" ht="51">
      <c r="A6360" s="16" t="s">
        <v>1963</v>
      </c>
      <c r="B6360" s="16" t="s">
        <v>10772</v>
      </c>
      <c r="C6360" s="16">
        <v>221100089</v>
      </c>
      <c r="D6360" s="19">
        <v>44266</v>
      </c>
      <c r="E6360" s="16" t="s">
        <v>10679</v>
      </c>
      <c r="F6360" s="16" t="s">
        <v>10635</v>
      </c>
      <c r="G6360" s="16" t="s">
        <v>4665</v>
      </c>
      <c r="H6360" s="17">
        <v>660</v>
      </c>
      <c r="I6360" s="102">
        <v>2</v>
      </c>
    </row>
    <row r="6361" spans="1:9" ht="51">
      <c r="A6361" s="16" t="s">
        <v>1963</v>
      </c>
      <c r="B6361" s="16" t="s">
        <v>10772</v>
      </c>
      <c r="C6361" s="16">
        <v>221100089</v>
      </c>
      <c r="D6361" s="19">
        <v>44266</v>
      </c>
      <c r="E6361" s="16" t="s">
        <v>10773</v>
      </c>
      <c r="F6361" s="16" t="s">
        <v>10635</v>
      </c>
      <c r="G6361" s="16" t="s">
        <v>4665</v>
      </c>
      <c r="H6361" s="17">
        <v>660</v>
      </c>
      <c r="I6361" s="102">
        <v>2</v>
      </c>
    </row>
    <row r="6362" spans="1:9" ht="51">
      <c r="A6362" s="16" t="s">
        <v>1963</v>
      </c>
      <c r="B6362" s="16" t="s">
        <v>10779</v>
      </c>
      <c r="C6362" s="16">
        <v>221100109</v>
      </c>
      <c r="D6362" s="19">
        <v>44302</v>
      </c>
      <c r="E6362" s="16" t="s">
        <v>10679</v>
      </c>
      <c r="F6362" s="16" t="s">
        <v>10635</v>
      </c>
      <c r="G6362" s="16" t="s">
        <v>4665</v>
      </c>
      <c r="H6362" s="17">
        <v>630</v>
      </c>
      <c r="I6362" s="102">
        <v>2</v>
      </c>
    </row>
    <row r="6363" spans="1:9" ht="51">
      <c r="A6363" s="16" t="s">
        <v>1963</v>
      </c>
      <c r="B6363" s="16" t="s">
        <v>10779</v>
      </c>
      <c r="C6363" s="16">
        <v>221100109</v>
      </c>
      <c r="D6363" s="19">
        <v>44302</v>
      </c>
      <c r="E6363" s="16" t="s">
        <v>10679</v>
      </c>
      <c r="F6363" s="16" t="s">
        <v>10635</v>
      </c>
      <c r="G6363" s="16" t="s">
        <v>4665</v>
      </c>
      <c r="H6363" s="17">
        <v>630</v>
      </c>
      <c r="I6363" s="102">
        <v>2</v>
      </c>
    </row>
    <row r="6364" spans="1:9" ht="51">
      <c r="A6364" s="16" t="s">
        <v>1963</v>
      </c>
      <c r="B6364" s="16" t="s">
        <v>10779</v>
      </c>
      <c r="C6364" s="16">
        <v>221100109</v>
      </c>
      <c r="D6364" s="19">
        <v>44302</v>
      </c>
      <c r="E6364" s="16" t="s">
        <v>10681</v>
      </c>
      <c r="F6364" s="16" t="s">
        <v>10635</v>
      </c>
      <c r="G6364" s="16" t="s">
        <v>4665</v>
      </c>
      <c r="H6364" s="17">
        <v>190</v>
      </c>
      <c r="I6364" s="102">
        <v>2</v>
      </c>
    </row>
    <row r="6365" spans="1:9" ht="51">
      <c r="A6365" s="16" t="s">
        <v>1963</v>
      </c>
      <c r="B6365" s="16" t="s">
        <v>10779</v>
      </c>
      <c r="C6365" s="16">
        <v>221100109</v>
      </c>
      <c r="D6365" s="19">
        <v>44302</v>
      </c>
      <c r="E6365" s="16" t="s">
        <v>10681</v>
      </c>
      <c r="F6365" s="16" t="s">
        <v>10635</v>
      </c>
      <c r="G6365" s="16" t="s">
        <v>4665</v>
      </c>
      <c r="H6365" s="17">
        <v>355</v>
      </c>
      <c r="I6365" s="102">
        <v>2</v>
      </c>
    </row>
    <row r="6366" spans="1:9" ht="51">
      <c r="A6366" s="16" t="s">
        <v>1963</v>
      </c>
      <c r="B6366" s="16" t="s">
        <v>10779</v>
      </c>
      <c r="C6366" s="16">
        <v>221100109</v>
      </c>
      <c r="D6366" s="19">
        <v>44302</v>
      </c>
      <c r="E6366" s="16" t="s">
        <v>10773</v>
      </c>
      <c r="F6366" s="16" t="s">
        <v>10635</v>
      </c>
      <c r="G6366" s="16" t="s">
        <v>4665</v>
      </c>
      <c r="H6366" s="17">
        <v>580</v>
      </c>
      <c r="I6366" s="102">
        <v>2</v>
      </c>
    </row>
    <row r="6367" spans="1:9" ht="51">
      <c r="A6367" s="16" t="s">
        <v>1963</v>
      </c>
      <c r="B6367" s="16" t="s">
        <v>10779</v>
      </c>
      <c r="C6367" s="16">
        <v>221100109</v>
      </c>
      <c r="D6367" s="19">
        <v>44302</v>
      </c>
      <c r="E6367" s="16" t="s">
        <v>10773</v>
      </c>
      <c r="F6367" s="16" t="s">
        <v>10635</v>
      </c>
      <c r="G6367" s="16" t="s">
        <v>4665</v>
      </c>
      <c r="H6367" s="17">
        <v>355</v>
      </c>
      <c r="I6367" s="102">
        <v>2</v>
      </c>
    </row>
    <row r="6368" spans="1:9" ht="51">
      <c r="A6368" s="16" t="s">
        <v>1963</v>
      </c>
      <c r="B6368" s="16" t="s">
        <v>11074</v>
      </c>
      <c r="C6368" s="16">
        <v>221100107</v>
      </c>
      <c r="D6368" s="19">
        <v>44337</v>
      </c>
      <c r="E6368" s="16" t="s">
        <v>10679</v>
      </c>
      <c r="F6368" s="16" t="s">
        <v>10635</v>
      </c>
      <c r="G6368" s="16" t="s">
        <v>4665</v>
      </c>
      <c r="H6368" s="17">
        <v>555</v>
      </c>
      <c r="I6368" s="102">
        <v>2</v>
      </c>
    </row>
    <row r="6369" spans="1:9" ht="51">
      <c r="A6369" s="16" t="s">
        <v>1963</v>
      </c>
      <c r="B6369" s="16" t="s">
        <v>11074</v>
      </c>
      <c r="C6369" s="16">
        <v>221100107</v>
      </c>
      <c r="D6369" s="19">
        <v>44337</v>
      </c>
      <c r="E6369" s="16" t="s">
        <v>10679</v>
      </c>
      <c r="F6369" s="16" t="s">
        <v>10635</v>
      </c>
      <c r="G6369" s="16" t="s">
        <v>4665</v>
      </c>
      <c r="H6369" s="17">
        <v>555</v>
      </c>
      <c r="I6369" s="102">
        <v>2</v>
      </c>
    </row>
    <row r="6370" spans="1:9" ht="51">
      <c r="A6370" s="16" t="s">
        <v>1963</v>
      </c>
      <c r="B6370" s="16" t="s">
        <v>11074</v>
      </c>
      <c r="C6370" s="16">
        <v>221100107</v>
      </c>
      <c r="D6370" s="19">
        <v>44337</v>
      </c>
      <c r="E6370" s="16" t="s">
        <v>10681</v>
      </c>
      <c r="F6370" s="16" t="s">
        <v>10635</v>
      </c>
      <c r="G6370" s="16" t="s">
        <v>4665</v>
      </c>
      <c r="H6370" s="17">
        <v>555</v>
      </c>
      <c r="I6370" s="102">
        <v>2</v>
      </c>
    </row>
    <row r="6371" spans="1:9" ht="51">
      <c r="A6371" s="16" t="s">
        <v>1963</v>
      </c>
      <c r="B6371" s="16" t="s">
        <v>11074</v>
      </c>
      <c r="C6371" s="16">
        <v>221100107</v>
      </c>
      <c r="D6371" s="19">
        <v>44337</v>
      </c>
      <c r="E6371" s="16" t="s">
        <v>10773</v>
      </c>
      <c r="F6371" s="16" t="s">
        <v>10635</v>
      </c>
      <c r="G6371" s="16" t="s">
        <v>4665</v>
      </c>
      <c r="H6371" s="17">
        <v>555</v>
      </c>
      <c r="I6371" s="102">
        <v>2</v>
      </c>
    </row>
    <row r="6372" spans="1:9" ht="40.799999999999997">
      <c r="A6372" s="16" t="s">
        <v>1963</v>
      </c>
      <c r="B6372" s="16" t="s">
        <v>11079</v>
      </c>
      <c r="C6372" s="16">
        <v>2104082</v>
      </c>
      <c r="D6372" s="19">
        <v>44405</v>
      </c>
      <c r="E6372" s="16" t="s">
        <v>11080</v>
      </c>
      <c r="F6372" s="16" t="s">
        <v>1985</v>
      </c>
      <c r="G6372" s="16" t="s">
        <v>3321</v>
      </c>
      <c r="H6372" s="17">
        <v>1820</v>
      </c>
      <c r="I6372" s="102">
        <v>2</v>
      </c>
    </row>
    <row r="6373" spans="1:9" ht="51">
      <c r="A6373" s="16" t="s">
        <v>1963</v>
      </c>
      <c r="B6373" s="16" t="s">
        <v>11552</v>
      </c>
      <c r="C6373" s="16" t="s">
        <v>11552</v>
      </c>
      <c r="D6373" s="19">
        <v>44231</v>
      </c>
      <c r="E6373" s="16" t="s">
        <v>11553</v>
      </c>
      <c r="F6373" s="16" t="s">
        <v>11554</v>
      </c>
      <c r="G6373" s="16" t="s">
        <v>11555</v>
      </c>
      <c r="H6373" s="17">
        <v>9.65</v>
      </c>
      <c r="I6373" s="102">
        <v>2</v>
      </c>
    </row>
    <row r="6374" spans="1:9" ht="51">
      <c r="A6374" s="16" t="s">
        <v>1963</v>
      </c>
      <c r="B6374" s="16" t="s">
        <v>11552</v>
      </c>
      <c r="C6374" s="16" t="s">
        <v>11552</v>
      </c>
      <c r="D6374" s="19">
        <v>44231</v>
      </c>
      <c r="E6374" s="16" t="s">
        <v>11556</v>
      </c>
      <c r="F6374" s="16" t="s">
        <v>11554</v>
      </c>
      <c r="G6374" s="16" t="s">
        <v>11555</v>
      </c>
      <c r="H6374" s="17">
        <v>9.65</v>
      </c>
      <c r="I6374" s="102">
        <v>2</v>
      </c>
    </row>
    <row r="6375" spans="1:9" ht="51">
      <c r="A6375" s="16" t="s">
        <v>1963</v>
      </c>
      <c r="B6375" s="16" t="s">
        <v>11552</v>
      </c>
      <c r="C6375" s="16" t="s">
        <v>11552</v>
      </c>
      <c r="D6375" s="19">
        <v>44231</v>
      </c>
      <c r="E6375" s="16" t="s">
        <v>11557</v>
      </c>
      <c r="F6375" s="16" t="s">
        <v>11554</v>
      </c>
      <c r="G6375" s="16" t="s">
        <v>11555</v>
      </c>
      <c r="H6375" s="17">
        <v>9.66</v>
      </c>
      <c r="I6375" s="102">
        <v>2</v>
      </c>
    </row>
    <row r="6376" spans="1:9" ht="51">
      <c r="A6376" s="16" t="s">
        <v>1963</v>
      </c>
      <c r="B6376" s="16" t="s">
        <v>12145</v>
      </c>
      <c r="C6376" s="16" t="s">
        <v>12145</v>
      </c>
      <c r="D6376" s="19">
        <v>44442</v>
      </c>
      <c r="E6376" s="16" t="s">
        <v>12146</v>
      </c>
      <c r="F6376" s="16">
        <v>0</v>
      </c>
      <c r="G6376" s="16" t="s">
        <v>11520</v>
      </c>
      <c r="H6376" s="17">
        <v>225</v>
      </c>
      <c r="I6376" s="102">
        <v>2</v>
      </c>
    </row>
    <row r="6377" spans="1:9" ht="51">
      <c r="A6377" s="16" t="s">
        <v>1963</v>
      </c>
      <c r="B6377" s="16" t="s">
        <v>12145</v>
      </c>
      <c r="C6377" s="16" t="s">
        <v>12145</v>
      </c>
      <c r="D6377" s="19">
        <v>44442</v>
      </c>
      <c r="E6377" s="16" t="s">
        <v>12147</v>
      </c>
      <c r="F6377" s="16">
        <v>0</v>
      </c>
      <c r="G6377" s="16" t="s">
        <v>11522</v>
      </c>
      <c r="H6377" s="17">
        <v>225</v>
      </c>
      <c r="I6377" s="102">
        <v>2</v>
      </c>
    </row>
    <row r="6378" spans="1:9" ht="51">
      <c r="A6378" s="16" t="s">
        <v>1963</v>
      </c>
      <c r="B6378" s="16" t="s">
        <v>12145</v>
      </c>
      <c r="C6378" s="16" t="s">
        <v>12145</v>
      </c>
      <c r="D6378" s="19">
        <v>44442</v>
      </c>
      <c r="E6378" s="16" t="s">
        <v>12148</v>
      </c>
      <c r="F6378" s="16">
        <v>0</v>
      </c>
      <c r="G6378" s="16" t="s">
        <v>11524</v>
      </c>
      <c r="H6378" s="17">
        <v>270</v>
      </c>
      <c r="I6378" s="102">
        <v>2</v>
      </c>
    </row>
    <row r="6379" spans="1:9" ht="51">
      <c r="A6379" s="16" t="s">
        <v>1963</v>
      </c>
      <c r="B6379" s="16" t="s">
        <v>12145</v>
      </c>
      <c r="C6379" s="16" t="s">
        <v>12145</v>
      </c>
      <c r="D6379" s="19">
        <v>44442</v>
      </c>
      <c r="E6379" s="16" t="s">
        <v>12146</v>
      </c>
      <c r="F6379" s="16" t="s">
        <v>11526</v>
      </c>
      <c r="G6379" s="16" t="s">
        <v>11527</v>
      </c>
      <c r="H6379" s="17">
        <v>450</v>
      </c>
      <c r="I6379" s="102">
        <v>2</v>
      </c>
    </row>
    <row r="6380" spans="1:9" ht="51">
      <c r="A6380" s="16" t="s">
        <v>1963</v>
      </c>
      <c r="B6380" s="16" t="s">
        <v>12145</v>
      </c>
      <c r="C6380" s="16" t="s">
        <v>12145</v>
      </c>
      <c r="D6380" s="19">
        <v>44442</v>
      </c>
      <c r="E6380" s="16" t="s">
        <v>12147</v>
      </c>
      <c r="F6380" s="16">
        <v>0</v>
      </c>
      <c r="G6380" s="16" t="s">
        <v>11530</v>
      </c>
      <c r="H6380" s="17">
        <v>90</v>
      </c>
      <c r="I6380" s="102">
        <v>2</v>
      </c>
    </row>
    <row r="6381" spans="1:9" ht="51">
      <c r="A6381" s="16" t="s">
        <v>1963</v>
      </c>
      <c r="B6381" s="16" t="s">
        <v>12145</v>
      </c>
      <c r="C6381" s="16" t="s">
        <v>12145</v>
      </c>
      <c r="D6381" s="19">
        <v>44442</v>
      </c>
      <c r="E6381" s="16" t="s">
        <v>12148</v>
      </c>
      <c r="F6381" s="16">
        <v>0</v>
      </c>
      <c r="G6381" s="16" t="s">
        <v>11530</v>
      </c>
      <c r="H6381" s="17">
        <v>90</v>
      </c>
      <c r="I6381" s="102">
        <v>2</v>
      </c>
    </row>
    <row r="6382" spans="1:9" ht="51">
      <c r="A6382" s="16" t="s">
        <v>1963</v>
      </c>
      <c r="B6382" s="16" t="s">
        <v>12149</v>
      </c>
      <c r="C6382" s="16" t="s">
        <v>12149</v>
      </c>
      <c r="D6382" s="19">
        <v>44442</v>
      </c>
      <c r="E6382" s="16" t="s">
        <v>12150</v>
      </c>
      <c r="F6382" s="16">
        <v>0</v>
      </c>
      <c r="G6382" s="16" t="s">
        <v>11520</v>
      </c>
      <c r="H6382" s="17">
        <v>364.12</v>
      </c>
      <c r="I6382" s="102">
        <v>2</v>
      </c>
    </row>
    <row r="6383" spans="1:9" ht="51">
      <c r="A6383" s="16" t="s">
        <v>1963</v>
      </c>
      <c r="B6383" s="16" t="s">
        <v>12149</v>
      </c>
      <c r="C6383" s="16" t="s">
        <v>12149</v>
      </c>
      <c r="D6383" s="19">
        <v>44442</v>
      </c>
      <c r="E6383" s="16" t="s">
        <v>12151</v>
      </c>
      <c r="F6383" s="16">
        <v>0</v>
      </c>
      <c r="G6383" s="16" t="s">
        <v>11522</v>
      </c>
      <c r="H6383" s="17">
        <v>186.5</v>
      </c>
      <c r="I6383" s="102">
        <v>2</v>
      </c>
    </row>
    <row r="6384" spans="1:9" ht="51">
      <c r="A6384" s="16" t="s">
        <v>1963</v>
      </c>
      <c r="B6384" s="16" t="s">
        <v>12149</v>
      </c>
      <c r="C6384" s="16" t="s">
        <v>12149</v>
      </c>
      <c r="D6384" s="19">
        <v>44442</v>
      </c>
      <c r="E6384" s="16" t="s">
        <v>12152</v>
      </c>
      <c r="F6384" s="16">
        <v>0</v>
      </c>
      <c r="G6384" s="16" t="s">
        <v>11524</v>
      </c>
      <c r="H6384" s="17">
        <v>279.51</v>
      </c>
      <c r="I6384" s="102">
        <v>2</v>
      </c>
    </row>
    <row r="6385" spans="1:9" ht="51">
      <c r="A6385" s="16" t="s">
        <v>1963</v>
      </c>
      <c r="B6385" s="16" t="s">
        <v>12149</v>
      </c>
      <c r="C6385" s="16" t="s">
        <v>12149</v>
      </c>
      <c r="D6385" s="19">
        <v>44442</v>
      </c>
      <c r="E6385" s="16" t="s">
        <v>12153</v>
      </c>
      <c r="F6385" s="16" t="s">
        <v>11526</v>
      </c>
      <c r="G6385" s="16" t="s">
        <v>11527</v>
      </c>
      <c r="H6385" s="17">
        <v>93.53</v>
      </c>
      <c r="I6385" s="102">
        <v>2</v>
      </c>
    </row>
    <row r="6386" spans="1:9" ht="51">
      <c r="A6386" s="16" t="s">
        <v>1963</v>
      </c>
      <c r="B6386" s="16" t="s">
        <v>12149</v>
      </c>
      <c r="C6386" s="16" t="s">
        <v>12149</v>
      </c>
      <c r="D6386" s="19">
        <v>44442</v>
      </c>
      <c r="E6386" s="16" t="s">
        <v>12154</v>
      </c>
      <c r="F6386" s="16">
        <v>0</v>
      </c>
      <c r="G6386" s="16" t="s">
        <v>11530</v>
      </c>
      <c r="H6386" s="17">
        <v>155.27000000000001</v>
      </c>
      <c r="I6386" s="102">
        <v>2</v>
      </c>
    </row>
    <row r="6387" spans="1:9" ht="51">
      <c r="A6387" s="16" t="s">
        <v>1963</v>
      </c>
      <c r="B6387" s="16" t="s">
        <v>12149</v>
      </c>
      <c r="C6387" s="16" t="s">
        <v>12149</v>
      </c>
      <c r="D6387" s="19">
        <v>44442</v>
      </c>
      <c r="E6387" s="16" t="s">
        <v>12155</v>
      </c>
      <c r="F6387" s="16">
        <v>0</v>
      </c>
      <c r="G6387" s="16" t="s">
        <v>11530</v>
      </c>
      <c r="H6387" s="17">
        <v>155.27000000000001</v>
      </c>
      <c r="I6387" s="102">
        <v>2</v>
      </c>
    </row>
    <row r="6388" spans="1:9" ht="51">
      <c r="A6388" s="16" t="s">
        <v>1963</v>
      </c>
      <c r="B6388" s="16" t="s">
        <v>12149</v>
      </c>
      <c r="C6388" s="16" t="s">
        <v>12149</v>
      </c>
      <c r="D6388" s="19">
        <v>44442</v>
      </c>
      <c r="E6388" s="16" t="s">
        <v>12156</v>
      </c>
      <c r="F6388" s="16">
        <v>0</v>
      </c>
      <c r="G6388" s="16" t="s">
        <v>11520</v>
      </c>
      <c r="H6388" s="17">
        <v>3.76</v>
      </c>
      <c r="I6388" s="102">
        <v>2</v>
      </c>
    </row>
    <row r="6389" spans="1:9" ht="51">
      <c r="A6389" s="16" t="s">
        <v>1963</v>
      </c>
      <c r="B6389" s="16" t="s">
        <v>12149</v>
      </c>
      <c r="C6389" s="16" t="s">
        <v>12149</v>
      </c>
      <c r="D6389" s="19">
        <v>44442</v>
      </c>
      <c r="E6389" s="16" t="s">
        <v>12157</v>
      </c>
      <c r="F6389" s="16">
        <v>0</v>
      </c>
      <c r="G6389" s="16" t="s">
        <v>11522</v>
      </c>
      <c r="H6389" s="17">
        <v>3.76</v>
      </c>
      <c r="I6389" s="102">
        <v>2</v>
      </c>
    </row>
    <row r="6390" spans="1:9" ht="51">
      <c r="A6390" s="16" t="s">
        <v>1963</v>
      </c>
      <c r="B6390" s="16" t="s">
        <v>12149</v>
      </c>
      <c r="C6390" s="16" t="s">
        <v>12149</v>
      </c>
      <c r="D6390" s="19">
        <v>44442</v>
      </c>
      <c r="E6390" s="16" t="s">
        <v>12158</v>
      </c>
      <c r="F6390" s="16">
        <v>0</v>
      </c>
      <c r="G6390" s="16" t="s">
        <v>11524</v>
      </c>
      <c r="H6390" s="17">
        <v>3.75</v>
      </c>
      <c r="I6390" s="102">
        <v>2</v>
      </c>
    </row>
    <row r="6391" spans="1:9" ht="51">
      <c r="A6391" s="16" t="s">
        <v>1963</v>
      </c>
      <c r="B6391" s="16" t="s">
        <v>12159</v>
      </c>
      <c r="C6391" s="16" t="s">
        <v>12159</v>
      </c>
      <c r="D6391" s="19">
        <v>44442</v>
      </c>
      <c r="E6391" s="16" t="s">
        <v>12160</v>
      </c>
      <c r="F6391" s="16">
        <v>0</v>
      </c>
      <c r="G6391" s="16" t="s">
        <v>11520</v>
      </c>
      <c r="H6391" s="17">
        <v>350</v>
      </c>
      <c r="I6391" s="102">
        <v>2</v>
      </c>
    </row>
    <row r="6392" spans="1:9" ht="51">
      <c r="A6392" s="16" t="s">
        <v>1963</v>
      </c>
      <c r="B6392" s="16" t="s">
        <v>12159</v>
      </c>
      <c r="C6392" s="16" t="s">
        <v>12159</v>
      </c>
      <c r="D6392" s="19">
        <v>44442</v>
      </c>
      <c r="E6392" s="16" t="s">
        <v>12161</v>
      </c>
      <c r="F6392" s="16">
        <v>0</v>
      </c>
      <c r="G6392" s="16" t="s">
        <v>11522</v>
      </c>
      <c r="H6392" s="17">
        <v>310</v>
      </c>
      <c r="I6392" s="102">
        <v>2</v>
      </c>
    </row>
    <row r="6393" spans="1:9" ht="51">
      <c r="A6393" s="16" t="s">
        <v>1963</v>
      </c>
      <c r="B6393" s="16" t="s">
        <v>12159</v>
      </c>
      <c r="C6393" s="16" t="s">
        <v>12159</v>
      </c>
      <c r="D6393" s="19">
        <v>44442</v>
      </c>
      <c r="E6393" s="16" t="s">
        <v>12162</v>
      </c>
      <c r="F6393" s="16">
        <v>0</v>
      </c>
      <c r="G6393" s="16" t="s">
        <v>11524</v>
      </c>
      <c r="H6393" s="17">
        <v>390</v>
      </c>
      <c r="I6393" s="102">
        <v>2</v>
      </c>
    </row>
    <row r="6394" spans="1:9" ht="51">
      <c r="A6394" s="16" t="s">
        <v>1963</v>
      </c>
      <c r="B6394" s="16" t="s">
        <v>12159</v>
      </c>
      <c r="C6394" s="16" t="s">
        <v>12159</v>
      </c>
      <c r="D6394" s="19">
        <v>44442</v>
      </c>
      <c r="E6394" s="16" t="s">
        <v>12160</v>
      </c>
      <c r="F6394" s="16" t="s">
        <v>11526</v>
      </c>
      <c r="G6394" s="16" t="s">
        <v>11527</v>
      </c>
      <c r="H6394" s="17">
        <v>350</v>
      </c>
      <c r="I6394" s="102">
        <v>2</v>
      </c>
    </row>
    <row r="6395" spans="1:9" ht="51">
      <c r="A6395" s="16" t="s">
        <v>1963</v>
      </c>
      <c r="B6395" s="16" t="s">
        <v>12159</v>
      </c>
      <c r="C6395" s="16" t="s">
        <v>12159</v>
      </c>
      <c r="D6395" s="19">
        <v>44442</v>
      </c>
      <c r="E6395" s="16" t="s">
        <v>12161</v>
      </c>
      <c r="F6395" s="16">
        <v>0</v>
      </c>
      <c r="G6395" s="16" t="s">
        <v>11530</v>
      </c>
      <c r="H6395" s="17">
        <v>215</v>
      </c>
      <c r="I6395" s="102">
        <v>2</v>
      </c>
    </row>
    <row r="6396" spans="1:9" ht="51">
      <c r="A6396" s="16" t="s">
        <v>1963</v>
      </c>
      <c r="B6396" s="16" t="s">
        <v>12159</v>
      </c>
      <c r="C6396" s="16" t="s">
        <v>12159</v>
      </c>
      <c r="D6396" s="19">
        <v>44442</v>
      </c>
      <c r="E6396" s="16" t="s">
        <v>12162</v>
      </c>
      <c r="F6396" s="16">
        <v>0</v>
      </c>
      <c r="G6396" s="16" t="s">
        <v>11530</v>
      </c>
      <c r="H6396" s="17">
        <v>215</v>
      </c>
      <c r="I6396" s="102">
        <v>2</v>
      </c>
    </row>
    <row r="6397" spans="1:9" ht="51">
      <c r="A6397" s="16" t="s">
        <v>1963</v>
      </c>
      <c r="B6397" s="16" t="s">
        <v>12387</v>
      </c>
      <c r="C6397" s="16" t="s">
        <v>12387</v>
      </c>
      <c r="D6397" s="19">
        <v>44442</v>
      </c>
      <c r="E6397" s="16" t="s">
        <v>12388</v>
      </c>
      <c r="F6397" s="16">
        <v>0</v>
      </c>
      <c r="G6397" s="16" t="s">
        <v>11520</v>
      </c>
      <c r="H6397" s="17">
        <v>167.15</v>
      </c>
      <c r="I6397" s="102">
        <v>2</v>
      </c>
    </row>
    <row r="6398" spans="1:9" ht="51">
      <c r="A6398" s="16" t="s">
        <v>1963</v>
      </c>
      <c r="B6398" s="16" t="s">
        <v>12387</v>
      </c>
      <c r="C6398" s="16" t="s">
        <v>12387</v>
      </c>
      <c r="D6398" s="19">
        <v>44442</v>
      </c>
      <c r="E6398" s="16" t="s">
        <v>12389</v>
      </c>
      <c r="F6398" s="16">
        <v>0</v>
      </c>
      <c r="G6398" s="16" t="s">
        <v>11522</v>
      </c>
      <c r="H6398" s="17">
        <v>160.38999999999999</v>
      </c>
      <c r="I6398" s="102">
        <v>2</v>
      </c>
    </row>
    <row r="6399" spans="1:9" ht="61.2">
      <c r="A6399" s="16" t="s">
        <v>1963</v>
      </c>
      <c r="B6399" s="16" t="s">
        <v>12387</v>
      </c>
      <c r="C6399" s="16" t="s">
        <v>12387</v>
      </c>
      <c r="D6399" s="19">
        <v>44442</v>
      </c>
      <c r="E6399" s="16" t="s">
        <v>12390</v>
      </c>
      <c r="F6399" s="16">
        <v>0</v>
      </c>
      <c r="G6399" s="16" t="s">
        <v>11524</v>
      </c>
      <c r="H6399" s="17">
        <v>249.37</v>
      </c>
      <c r="I6399" s="102">
        <v>2</v>
      </c>
    </row>
    <row r="6400" spans="1:9" ht="51">
      <c r="A6400" s="16" t="s">
        <v>1963</v>
      </c>
      <c r="B6400" s="16" t="s">
        <v>12387</v>
      </c>
      <c r="C6400" s="16" t="s">
        <v>12387</v>
      </c>
      <c r="D6400" s="19">
        <v>44442</v>
      </c>
      <c r="E6400" s="16" t="s">
        <v>12391</v>
      </c>
      <c r="F6400" s="16" t="s">
        <v>11526</v>
      </c>
      <c r="G6400" s="16" t="s">
        <v>11527</v>
      </c>
      <c r="H6400" s="17">
        <v>362.99</v>
      </c>
      <c r="I6400" s="102">
        <v>2</v>
      </c>
    </row>
    <row r="6401" spans="1:9" ht="51">
      <c r="A6401" s="16" t="s">
        <v>1963</v>
      </c>
      <c r="B6401" s="16" t="s">
        <v>12387</v>
      </c>
      <c r="C6401" s="16" t="s">
        <v>12387</v>
      </c>
      <c r="D6401" s="19">
        <v>44442</v>
      </c>
      <c r="E6401" s="16" t="s">
        <v>12392</v>
      </c>
      <c r="F6401" s="16" t="s">
        <v>11526</v>
      </c>
      <c r="G6401" s="16" t="s">
        <v>11527</v>
      </c>
      <c r="H6401" s="17">
        <v>715.26</v>
      </c>
      <c r="I6401" s="102">
        <v>2</v>
      </c>
    </row>
    <row r="6402" spans="1:9" ht="61.2">
      <c r="A6402" s="16" t="s">
        <v>1963</v>
      </c>
      <c r="B6402" s="16" t="s">
        <v>12387</v>
      </c>
      <c r="C6402" s="16" t="s">
        <v>12387</v>
      </c>
      <c r="D6402" s="19">
        <v>44442</v>
      </c>
      <c r="E6402" s="16" t="s">
        <v>12393</v>
      </c>
      <c r="F6402" s="16">
        <v>0</v>
      </c>
      <c r="G6402" s="16" t="s">
        <v>11530</v>
      </c>
      <c r="H6402" s="17">
        <v>715.26</v>
      </c>
      <c r="I6402" s="102">
        <v>2</v>
      </c>
    </row>
    <row r="6403" spans="1:9" ht="51">
      <c r="A6403" s="16" t="s">
        <v>1963</v>
      </c>
      <c r="B6403" s="16" t="s">
        <v>12387</v>
      </c>
      <c r="C6403" s="16" t="s">
        <v>12387</v>
      </c>
      <c r="D6403" s="19">
        <v>44442</v>
      </c>
      <c r="E6403" s="16" t="s">
        <v>12394</v>
      </c>
      <c r="F6403" s="16">
        <v>0</v>
      </c>
      <c r="G6403" s="16" t="s">
        <v>11520</v>
      </c>
      <c r="H6403" s="17">
        <v>5.62</v>
      </c>
      <c r="I6403" s="102">
        <v>2</v>
      </c>
    </row>
    <row r="6404" spans="1:9" ht="51">
      <c r="A6404" s="16" t="s">
        <v>1963</v>
      </c>
      <c r="B6404" s="16" t="s">
        <v>12387</v>
      </c>
      <c r="C6404" s="16" t="s">
        <v>12387</v>
      </c>
      <c r="D6404" s="19">
        <v>44442</v>
      </c>
      <c r="E6404" s="16" t="s">
        <v>12395</v>
      </c>
      <c r="F6404" s="16">
        <v>0</v>
      </c>
      <c r="G6404" s="16" t="s">
        <v>11522</v>
      </c>
      <c r="H6404" s="17">
        <v>5.63</v>
      </c>
      <c r="I6404" s="102">
        <v>2</v>
      </c>
    </row>
    <row r="6405" spans="1:9" ht="51">
      <c r="A6405" s="16" t="s">
        <v>1963</v>
      </c>
      <c r="B6405" s="16" t="s">
        <v>12387</v>
      </c>
      <c r="C6405" s="16" t="s">
        <v>12387</v>
      </c>
      <c r="D6405" s="19">
        <v>44442</v>
      </c>
      <c r="E6405" s="16" t="s">
        <v>12396</v>
      </c>
      <c r="F6405" s="16">
        <v>0</v>
      </c>
      <c r="G6405" s="16" t="s">
        <v>11524</v>
      </c>
      <c r="H6405" s="17">
        <v>5.63</v>
      </c>
      <c r="I6405" s="102">
        <v>2</v>
      </c>
    </row>
    <row r="6406" spans="1:9" ht="51">
      <c r="A6406" s="16" t="s">
        <v>1963</v>
      </c>
      <c r="B6406" s="16" t="s">
        <v>12397</v>
      </c>
      <c r="C6406" s="16" t="s">
        <v>12397</v>
      </c>
      <c r="D6406" s="19">
        <v>44442</v>
      </c>
      <c r="E6406" s="16" t="s">
        <v>12398</v>
      </c>
      <c r="F6406" s="16">
        <v>0</v>
      </c>
      <c r="G6406" s="16" t="s">
        <v>11520</v>
      </c>
      <c r="H6406" s="17">
        <v>35.729999999999997</v>
      </c>
      <c r="I6406" s="102">
        <v>2</v>
      </c>
    </row>
    <row r="6407" spans="1:9" ht="51">
      <c r="A6407" s="16" t="s">
        <v>1963</v>
      </c>
      <c r="B6407" s="16" t="s">
        <v>12397</v>
      </c>
      <c r="C6407" s="16" t="s">
        <v>12397</v>
      </c>
      <c r="D6407" s="19">
        <v>44442</v>
      </c>
      <c r="E6407" s="16" t="s">
        <v>12399</v>
      </c>
      <c r="F6407" s="16">
        <v>0</v>
      </c>
      <c r="G6407" s="16" t="s">
        <v>11522</v>
      </c>
      <c r="H6407" s="17">
        <v>35.729999999999997</v>
      </c>
      <c r="I6407" s="102">
        <v>2</v>
      </c>
    </row>
    <row r="6408" spans="1:9" ht="61.2">
      <c r="A6408" s="16" t="s">
        <v>1963</v>
      </c>
      <c r="B6408" s="16" t="s">
        <v>12397</v>
      </c>
      <c r="C6408" s="16" t="s">
        <v>12397</v>
      </c>
      <c r="D6408" s="19">
        <v>44442</v>
      </c>
      <c r="E6408" s="16" t="s">
        <v>12400</v>
      </c>
      <c r="F6408" s="16">
        <v>0</v>
      </c>
      <c r="G6408" s="16" t="s">
        <v>11524</v>
      </c>
      <c r="H6408" s="17">
        <v>116.78</v>
      </c>
      <c r="I6408" s="102">
        <v>2</v>
      </c>
    </row>
    <row r="6409" spans="1:9" ht="61.2">
      <c r="A6409" s="16" t="s">
        <v>1963</v>
      </c>
      <c r="B6409" s="16" t="s">
        <v>12397</v>
      </c>
      <c r="C6409" s="16" t="s">
        <v>12397</v>
      </c>
      <c r="D6409" s="19">
        <v>44442</v>
      </c>
      <c r="E6409" s="16" t="s">
        <v>12401</v>
      </c>
      <c r="F6409" s="16">
        <v>0</v>
      </c>
      <c r="G6409" s="16" t="s">
        <v>11530</v>
      </c>
      <c r="H6409" s="17">
        <v>205.55</v>
      </c>
      <c r="I6409" s="102">
        <v>2</v>
      </c>
    </row>
    <row r="6410" spans="1:9" ht="61.2">
      <c r="A6410" s="16" t="s">
        <v>1963</v>
      </c>
      <c r="B6410" s="16" t="s">
        <v>12397</v>
      </c>
      <c r="C6410" s="16" t="s">
        <v>12397</v>
      </c>
      <c r="D6410" s="19">
        <v>44442</v>
      </c>
      <c r="E6410" s="16" t="s">
        <v>12402</v>
      </c>
      <c r="F6410" s="16">
        <v>0</v>
      </c>
      <c r="G6410" s="16" t="s">
        <v>11530</v>
      </c>
      <c r="H6410" s="17">
        <v>205.55</v>
      </c>
      <c r="I6410" s="102">
        <v>2</v>
      </c>
    </row>
    <row r="6411" spans="1:9" ht="51">
      <c r="A6411" s="16" t="s">
        <v>1963</v>
      </c>
      <c r="B6411" s="16" t="s">
        <v>12403</v>
      </c>
      <c r="C6411" s="16" t="s">
        <v>12403</v>
      </c>
      <c r="D6411" s="19">
        <v>44442</v>
      </c>
      <c r="E6411" s="16" t="s">
        <v>12404</v>
      </c>
      <c r="F6411" s="16">
        <v>0</v>
      </c>
      <c r="G6411" s="16" t="s">
        <v>11520</v>
      </c>
      <c r="H6411" s="17">
        <v>249.45</v>
      </c>
      <c r="I6411" s="102">
        <v>2</v>
      </c>
    </row>
    <row r="6412" spans="1:9" ht="51">
      <c r="A6412" s="16" t="s">
        <v>1963</v>
      </c>
      <c r="B6412" s="16" t="s">
        <v>12403</v>
      </c>
      <c r="C6412" s="16" t="s">
        <v>12403</v>
      </c>
      <c r="D6412" s="19">
        <v>44442</v>
      </c>
      <c r="E6412" s="16" t="s">
        <v>12405</v>
      </c>
      <c r="F6412" s="16">
        <v>0</v>
      </c>
      <c r="G6412" s="16" t="s">
        <v>11522</v>
      </c>
      <c r="H6412" s="17">
        <v>284.99</v>
      </c>
      <c r="I6412" s="102">
        <v>2</v>
      </c>
    </row>
    <row r="6413" spans="1:9" ht="51">
      <c r="A6413" s="16" t="s">
        <v>1963</v>
      </c>
      <c r="B6413" s="16" t="s">
        <v>12403</v>
      </c>
      <c r="C6413" s="16" t="s">
        <v>12403</v>
      </c>
      <c r="D6413" s="19">
        <v>44442</v>
      </c>
      <c r="E6413" s="16" t="s">
        <v>12406</v>
      </c>
      <c r="F6413" s="16">
        <v>0</v>
      </c>
      <c r="G6413" s="16" t="s">
        <v>11524</v>
      </c>
      <c r="H6413" s="17">
        <v>304.41000000000003</v>
      </c>
      <c r="I6413" s="102">
        <v>2</v>
      </c>
    </row>
    <row r="6414" spans="1:9" ht="51">
      <c r="A6414" s="16" t="s">
        <v>1963</v>
      </c>
      <c r="B6414" s="16" t="s">
        <v>12403</v>
      </c>
      <c r="C6414" s="16" t="s">
        <v>12403</v>
      </c>
      <c r="D6414" s="19">
        <v>44442</v>
      </c>
      <c r="E6414" s="16" t="s">
        <v>12407</v>
      </c>
      <c r="F6414" s="16" t="s">
        <v>11526</v>
      </c>
      <c r="G6414" s="16" t="s">
        <v>11527</v>
      </c>
      <c r="H6414" s="17">
        <v>202.3</v>
      </c>
      <c r="I6414" s="102">
        <v>2</v>
      </c>
    </row>
    <row r="6415" spans="1:9" ht="51">
      <c r="A6415" s="16" t="s">
        <v>1963</v>
      </c>
      <c r="B6415" s="16" t="s">
        <v>12403</v>
      </c>
      <c r="C6415" s="16" t="s">
        <v>12403</v>
      </c>
      <c r="D6415" s="19">
        <v>44442</v>
      </c>
      <c r="E6415" s="16" t="s">
        <v>12408</v>
      </c>
      <c r="F6415" s="16">
        <v>0</v>
      </c>
      <c r="G6415" s="16" t="s">
        <v>11530</v>
      </c>
      <c r="H6415" s="17">
        <v>206.4</v>
      </c>
      <c r="I6415" s="102">
        <v>2</v>
      </c>
    </row>
    <row r="6416" spans="1:9" ht="51">
      <c r="A6416" s="16" t="s">
        <v>1963</v>
      </c>
      <c r="B6416" s="16" t="s">
        <v>12403</v>
      </c>
      <c r="C6416" s="16" t="s">
        <v>12403</v>
      </c>
      <c r="D6416" s="19">
        <v>44442</v>
      </c>
      <c r="E6416" s="16" t="s">
        <v>12409</v>
      </c>
      <c r="F6416" s="16">
        <v>0</v>
      </c>
      <c r="G6416" s="16" t="s">
        <v>11530</v>
      </c>
      <c r="H6416" s="17">
        <v>206.4</v>
      </c>
      <c r="I6416" s="102">
        <v>2</v>
      </c>
    </row>
    <row r="6417" spans="1:9" ht="51">
      <c r="A6417" s="16" t="s">
        <v>1963</v>
      </c>
      <c r="B6417" s="16" t="s">
        <v>12403</v>
      </c>
      <c r="C6417" s="16" t="s">
        <v>12403</v>
      </c>
      <c r="D6417" s="19">
        <v>44442</v>
      </c>
      <c r="E6417" s="16" t="s">
        <v>12410</v>
      </c>
      <c r="F6417" s="16">
        <v>0</v>
      </c>
      <c r="G6417" s="16" t="s">
        <v>11520</v>
      </c>
      <c r="H6417" s="17">
        <v>7.31</v>
      </c>
      <c r="I6417" s="102">
        <v>2</v>
      </c>
    </row>
    <row r="6418" spans="1:9" ht="51">
      <c r="A6418" s="16" t="s">
        <v>1963</v>
      </c>
      <c r="B6418" s="16" t="s">
        <v>12403</v>
      </c>
      <c r="C6418" s="16" t="s">
        <v>12403</v>
      </c>
      <c r="D6418" s="19">
        <v>44442</v>
      </c>
      <c r="E6418" s="16" t="s">
        <v>12411</v>
      </c>
      <c r="F6418" s="16">
        <v>0</v>
      </c>
      <c r="G6418" s="16" t="s">
        <v>11522</v>
      </c>
      <c r="H6418" s="17">
        <v>7.31</v>
      </c>
      <c r="I6418" s="102">
        <v>2</v>
      </c>
    </row>
    <row r="6419" spans="1:9" ht="51">
      <c r="A6419" s="16" t="s">
        <v>1963</v>
      </c>
      <c r="B6419" s="16" t="s">
        <v>12403</v>
      </c>
      <c r="C6419" s="16" t="s">
        <v>12403</v>
      </c>
      <c r="D6419" s="19">
        <v>44442</v>
      </c>
      <c r="E6419" s="16" t="s">
        <v>12412</v>
      </c>
      <c r="F6419" s="16">
        <v>0</v>
      </c>
      <c r="G6419" s="16" t="s">
        <v>11524</v>
      </c>
      <c r="H6419" s="17">
        <v>7.32</v>
      </c>
      <c r="I6419" s="102">
        <v>2</v>
      </c>
    </row>
    <row r="6420" spans="1:9" ht="51">
      <c r="A6420" s="16" t="s">
        <v>1963</v>
      </c>
      <c r="B6420" s="16" t="s">
        <v>12403</v>
      </c>
      <c r="C6420" s="16" t="s">
        <v>12403</v>
      </c>
      <c r="D6420" s="19">
        <v>44442</v>
      </c>
      <c r="E6420" s="16" t="s">
        <v>12413</v>
      </c>
      <c r="F6420" s="16">
        <v>0</v>
      </c>
      <c r="G6420" s="16" t="s">
        <v>11520</v>
      </c>
      <c r="H6420" s="17">
        <v>6.09</v>
      </c>
      <c r="I6420" s="102">
        <v>2</v>
      </c>
    </row>
    <row r="6421" spans="1:9" ht="51">
      <c r="A6421" s="16" t="s">
        <v>1963</v>
      </c>
      <c r="B6421" s="16" t="s">
        <v>12403</v>
      </c>
      <c r="C6421" s="16" t="s">
        <v>12403</v>
      </c>
      <c r="D6421" s="19">
        <v>44442</v>
      </c>
      <c r="E6421" s="16" t="s">
        <v>12414</v>
      </c>
      <c r="F6421" s="16">
        <v>0</v>
      </c>
      <c r="G6421" s="16" t="s">
        <v>11522</v>
      </c>
      <c r="H6421" s="17">
        <v>6.09</v>
      </c>
      <c r="I6421" s="102">
        <v>2</v>
      </c>
    </row>
    <row r="6422" spans="1:9" ht="51">
      <c r="A6422" s="16" t="s">
        <v>1963</v>
      </c>
      <c r="B6422" s="16" t="s">
        <v>12403</v>
      </c>
      <c r="C6422" s="16" t="s">
        <v>12403</v>
      </c>
      <c r="D6422" s="19">
        <v>44442</v>
      </c>
      <c r="E6422" s="16" t="s">
        <v>12415</v>
      </c>
      <c r="F6422" s="16">
        <v>0</v>
      </c>
      <c r="G6422" s="16" t="s">
        <v>11524</v>
      </c>
      <c r="H6422" s="17">
        <v>6.09</v>
      </c>
      <c r="I6422" s="102">
        <v>2</v>
      </c>
    </row>
    <row r="6423" spans="1:9" ht="51">
      <c r="A6423" s="16" t="s">
        <v>1963</v>
      </c>
      <c r="B6423" s="16" t="s">
        <v>12403</v>
      </c>
      <c r="C6423" s="16" t="s">
        <v>12403</v>
      </c>
      <c r="D6423" s="19">
        <v>44442</v>
      </c>
      <c r="E6423" s="16" t="s">
        <v>12416</v>
      </c>
      <c r="F6423" s="16">
        <v>0</v>
      </c>
      <c r="G6423" s="16" t="s">
        <v>11520</v>
      </c>
      <c r="H6423" s="17">
        <v>2.81</v>
      </c>
      <c r="I6423" s="102">
        <v>2</v>
      </c>
    </row>
    <row r="6424" spans="1:9" ht="51">
      <c r="A6424" s="16" t="s">
        <v>1963</v>
      </c>
      <c r="B6424" s="16" t="s">
        <v>12403</v>
      </c>
      <c r="C6424" s="16" t="s">
        <v>12403</v>
      </c>
      <c r="D6424" s="19">
        <v>44442</v>
      </c>
      <c r="E6424" s="16" t="s">
        <v>12417</v>
      </c>
      <c r="F6424" s="16">
        <v>0</v>
      </c>
      <c r="G6424" s="16" t="s">
        <v>11522</v>
      </c>
      <c r="H6424" s="17">
        <v>2.81</v>
      </c>
      <c r="I6424" s="102">
        <v>2</v>
      </c>
    </row>
    <row r="6425" spans="1:9" ht="51">
      <c r="A6425" s="16" t="s">
        <v>1963</v>
      </c>
      <c r="B6425" s="16" t="s">
        <v>12403</v>
      </c>
      <c r="C6425" s="16" t="s">
        <v>12403</v>
      </c>
      <c r="D6425" s="19">
        <v>44442</v>
      </c>
      <c r="E6425" s="16" t="s">
        <v>12418</v>
      </c>
      <c r="F6425" s="16">
        <v>0</v>
      </c>
      <c r="G6425" s="16" t="s">
        <v>11524</v>
      </c>
      <c r="H6425" s="17">
        <v>2.82</v>
      </c>
      <c r="I6425" s="102">
        <v>2</v>
      </c>
    </row>
    <row r="6426" spans="1:9" ht="40.799999999999997">
      <c r="A6426" s="16" t="s">
        <v>1963</v>
      </c>
      <c r="B6426" s="16" t="s">
        <v>10656</v>
      </c>
      <c r="C6426" s="16">
        <v>10021</v>
      </c>
      <c r="D6426" s="19">
        <v>44232</v>
      </c>
      <c r="E6426" s="16" t="s">
        <v>10657</v>
      </c>
      <c r="F6426" s="16" t="s">
        <v>10264</v>
      </c>
      <c r="G6426" s="16" t="s">
        <v>10624</v>
      </c>
      <c r="H6426" s="17">
        <v>397.25</v>
      </c>
      <c r="I6426" s="102">
        <v>2</v>
      </c>
    </row>
    <row r="6427" spans="1:9" ht="51">
      <c r="A6427" s="16" t="s">
        <v>1963</v>
      </c>
      <c r="B6427" s="16" t="s">
        <v>10656</v>
      </c>
      <c r="C6427" s="16">
        <v>10021</v>
      </c>
      <c r="D6427" s="19">
        <v>44232</v>
      </c>
      <c r="E6427" s="16" t="s">
        <v>10658</v>
      </c>
      <c r="F6427" s="16" t="s">
        <v>10264</v>
      </c>
      <c r="G6427" s="16" t="s">
        <v>10624</v>
      </c>
      <c r="H6427" s="17">
        <v>397.25</v>
      </c>
      <c r="I6427" s="102">
        <v>2</v>
      </c>
    </row>
    <row r="6428" spans="1:9" ht="40.799999999999997">
      <c r="A6428" s="16" t="s">
        <v>1963</v>
      </c>
      <c r="B6428" s="16" t="s">
        <v>10656</v>
      </c>
      <c r="C6428" s="16">
        <v>10021</v>
      </c>
      <c r="D6428" s="19">
        <v>44232</v>
      </c>
      <c r="E6428" s="16" t="s">
        <v>10659</v>
      </c>
      <c r="F6428" s="16" t="s">
        <v>10264</v>
      </c>
      <c r="G6428" s="16" t="s">
        <v>10624</v>
      </c>
      <c r="H6428" s="17">
        <v>132.41</v>
      </c>
      <c r="I6428" s="102">
        <v>2</v>
      </c>
    </row>
    <row r="6429" spans="1:9" ht="40.799999999999997">
      <c r="A6429" s="16" t="s">
        <v>1963</v>
      </c>
      <c r="B6429" s="16" t="s">
        <v>10656</v>
      </c>
      <c r="C6429" s="16">
        <v>10021</v>
      </c>
      <c r="D6429" s="19">
        <v>44232</v>
      </c>
      <c r="E6429" s="16" t="s">
        <v>10660</v>
      </c>
      <c r="F6429" s="16" t="s">
        <v>10264</v>
      </c>
      <c r="G6429" s="16" t="s">
        <v>10624</v>
      </c>
      <c r="H6429" s="17">
        <v>132.41999999999999</v>
      </c>
      <c r="I6429" s="102">
        <v>2</v>
      </c>
    </row>
    <row r="6430" spans="1:9" ht="40.799999999999997">
      <c r="A6430" s="16" t="s">
        <v>1963</v>
      </c>
      <c r="B6430" s="16" t="s">
        <v>10656</v>
      </c>
      <c r="C6430" s="16">
        <v>10021</v>
      </c>
      <c r="D6430" s="19">
        <v>44232</v>
      </c>
      <c r="E6430" s="16" t="s">
        <v>10661</v>
      </c>
      <c r="F6430" s="16" t="s">
        <v>10264</v>
      </c>
      <c r="G6430" s="16" t="s">
        <v>10624</v>
      </c>
      <c r="H6430" s="17">
        <v>132.41999999999999</v>
      </c>
      <c r="I6430" s="102">
        <v>2</v>
      </c>
    </row>
    <row r="6431" spans="1:9" ht="51">
      <c r="A6431" s="16" t="s">
        <v>1963</v>
      </c>
      <c r="B6431" s="16" t="s">
        <v>10674</v>
      </c>
      <c r="C6431" s="16">
        <v>10221</v>
      </c>
      <c r="D6431" s="19">
        <v>44242</v>
      </c>
      <c r="E6431" s="16" t="s">
        <v>10675</v>
      </c>
      <c r="F6431" s="16" t="s">
        <v>10264</v>
      </c>
      <c r="G6431" s="16" t="s">
        <v>10624</v>
      </c>
      <c r="H6431" s="17">
        <v>152.86000000000001</v>
      </c>
      <c r="I6431" s="102">
        <v>2</v>
      </c>
    </row>
    <row r="6432" spans="1:9" ht="51">
      <c r="A6432" s="16" t="s">
        <v>1963</v>
      </c>
      <c r="B6432" s="16" t="s">
        <v>10674</v>
      </c>
      <c r="C6432" s="16">
        <v>10221</v>
      </c>
      <c r="D6432" s="19">
        <v>44242</v>
      </c>
      <c r="E6432" s="16" t="s">
        <v>10676</v>
      </c>
      <c r="F6432" s="16" t="s">
        <v>10264</v>
      </c>
      <c r="G6432" s="16" t="s">
        <v>10624</v>
      </c>
      <c r="H6432" s="17">
        <v>152.86000000000001</v>
      </c>
      <c r="I6432" s="102">
        <v>2</v>
      </c>
    </row>
    <row r="6433" spans="1:9" ht="51">
      <c r="A6433" s="16" t="s">
        <v>1963</v>
      </c>
      <c r="B6433" s="16" t="s">
        <v>10674</v>
      </c>
      <c r="C6433" s="16">
        <v>10221</v>
      </c>
      <c r="D6433" s="19">
        <v>44242</v>
      </c>
      <c r="E6433" s="16" t="s">
        <v>10677</v>
      </c>
      <c r="F6433" s="16" t="s">
        <v>10264</v>
      </c>
      <c r="G6433" s="16" t="s">
        <v>10624</v>
      </c>
      <c r="H6433" s="17">
        <v>152.86000000000001</v>
      </c>
      <c r="I6433" s="102">
        <v>2</v>
      </c>
    </row>
    <row r="6434" spans="1:9" ht="40.799999999999997">
      <c r="A6434" s="16" t="s">
        <v>1963</v>
      </c>
      <c r="B6434" s="16" t="s">
        <v>11558</v>
      </c>
      <c r="C6434" s="16" t="s">
        <v>11558</v>
      </c>
      <c r="D6434" s="19">
        <v>44244</v>
      </c>
      <c r="E6434" s="16" t="s">
        <v>11559</v>
      </c>
      <c r="F6434" s="16">
        <v>0</v>
      </c>
      <c r="G6434" s="16" t="s">
        <v>11560</v>
      </c>
      <c r="H6434" s="17">
        <v>806.8</v>
      </c>
      <c r="I6434" s="102">
        <v>2</v>
      </c>
    </row>
    <row r="6435" spans="1:9" ht="40.799999999999997">
      <c r="A6435" s="16" t="s">
        <v>1963</v>
      </c>
      <c r="B6435" s="16" t="s">
        <v>11558</v>
      </c>
      <c r="C6435" s="16" t="s">
        <v>11558</v>
      </c>
      <c r="D6435" s="19">
        <v>44244</v>
      </c>
      <c r="E6435" s="16" t="s">
        <v>11561</v>
      </c>
      <c r="F6435" s="16">
        <v>0</v>
      </c>
      <c r="G6435" s="16" t="s">
        <v>11562</v>
      </c>
      <c r="H6435" s="17">
        <v>828.8</v>
      </c>
      <c r="I6435" s="102">
        <v>2</v>
      </c>
    </row>
    <row r="6436" spans="1:9" ht="40.799999999999997">
      <c r="A6436" s="16" t="s">
        <v>1963</v>
      </c>
      <c r="B6436" s="16" t="s">
        <v>11558</v>
      </c>
      <c r="C6436" s="16" t="s">
        <v>11558</v>
      </c>
      <c r="D6436" s="19">
        <v>44244</v>
      </c>
      <c r="E6436" s="16" t="s">
        <v>11563</v>
      </c>
      <c r="F6436" s="16">
        <v>0</v>
      </c>
      <c r="G6436" s="16" t="s">
        <v>11564</v>
      </c>
      <c r="H6436" s="17">
        <v>1033.8</v>
      </c>
      <c r="I6436" s="102">
        <v>2</v>
      </c>
    </row>
    <row r="6437" spans="1:9" ht="40.799999999999997">
      <c r="A6437" s="16" t="s">
        <v>1963</v>
      </c>
      <c r="B6437" s="16" t="s">
        <v>11558</v>
      </c>
      <c r="C6437" s="16" t="s">
        <v>11558</v>
      </c>
      <c r="D6437" s="19">
        <v>44244</v>
      </c>
      <c r="E6437" s="16" t="s">
        <v>11559</v>
      </c>
      <c r="F6437" s="16">
        <v>0</v>
      </c>
      <c r="G6437" s="16" t="s">
        <v>11532</v>
      </c>
      <c r="H6437" s="17">
        <v>474.93</v>
      </c>
      <c r="I6437" s="102">
        <v>2</v>
      </c>
    </row>
    <row r="6438" spans="1:9" ht="40.799999999999997">
      <c r="A6438" s="16" t="s">
        <v>1963</v>
      </c>
      <c r="B6438" s="16" t="s">
        <v>11558</v>
      </c>
      <c r="C6438" s="16" t="s">
        <v>11558</v>
      </c>
      <c r="D6438" s="19">
        <v>44244</v>
      </c>
      <c r="E6438" s="16" t="s">
        <v>11561</v>
      </c>
      <c r="F6438" s="16">
        <v>0</v>
      </c>
      <c r="G6438" s="16" t="s">
        <v>11532</v>
      </c>
      <c r="H6438" s="17">
        <v>474.93</v>
      </c>
      <c r="I6438" s="102">
        <v>2</v>
      </c>
    </row>
    <row r="6439" spans="1:9" ht="40.799999999999997">
      <c r="A6439" s="16" t="s">
        <v>1963</v>
      </c>
      <c r="B6439" s="16" t="s">
        <v>11558</v>
      </c>
      <c r="C6439" s="16" t="s">
        <v>11558</v>
      </c>
      <c r="D6439" s="19">
        <v>44244</v>
      </c>
      <c r="E6439" s="16" t="s">
        <v>11563</v>
      </c>
      <c r="F6439" s="16">
        <v>0</v>
      </c>
      <c r="G6439" s="16" t="s">
        <v>11532</v>
      </c>
      <c r="H6439" s="17">
        <v>474.94</v>
      </c>
      <c r="I6439" s="102">
        <v>2</v>
      </c>
    </row>
    <row r="6440" spans="1:9" ht="40.799999999999997">
      <c r="A6440" s="16" t="s">
        <v>1963</v>
      </c>
      <c r="B6440" s="16" t="s">
        <v>11558</v>
      </c>
      <c r="C6440" s="16" t="s">
        <v>11558</v>
      </c>
      <c r="D6440" s="19">
        <v>44244</v>
      </c>
      <c r="E6440" s="16" t="s">
        <v>11559</v>
      </c>
      <c r="F6440" s="16">
        <v>0</v>
      </c>
      <c r="G6440" s="16" t="s">
        <v>11565</v>
      </c>
      <c r="H6440" s="17">
        <v>523.94000000000005</v>
      </c>
      <c r="I6440" s="102">
        <v>2</v>
      </c>
    </row>
    <row r="6441" spans="1:9" ht="40.799999999999997">
      <c r="A6441" s="16" t="s">
        <v>1963</v>
      </c>
      <c r="B6441" s="16" t="s">
        <v>11558</v>
      </c>
      <c r="C6441" s="16" t="s">
        <v>11558</v>
      </c>
      <c r="D6441" s="19">
        <v>44244</v>
      </c>
      <c r="E6441" s="16" t="s">
        <v>11561</v>
      </c>
      <c r="F6441" s="16">
        <v>0</v>
      </c>
      <c r="G6441" s="16" t="s">
        <v>11565</v>
      </c>
      <c r="H6441" s="17">
        <v>523.92999999999995</v>
      </c>
      <c r="I6441" s="102">
        <v>2</v>
      </c>
    </row>
    <row r="6442" spans="1:9" ht="40.799999999999997">
      <c r="A6442" s="16" t="s">
        <v>1963</v>
      </c>
      <c r="B6442" s="16" t="s">
        <v>11558</v>
      </c>
      <c r="C6442" s="16" t="s">
        <v>11558</v>
      </c>
      <c r="D6442" s="19">
        <v>44244</v>
      </c>
      <c r="E6442" s="16" t="s">
        <v>11563</v>
      </c>
      <c r="F6442" s="16">
        <v>0</v>
      </c>
      <c r="G6442" s="16" t="s">
        <v>11565</v>
      </c>
      <c r="H6442" s="17">
        <v>523.92999999999995</v>
      </c>
      <c r="I6442" s="102">
        <v>2</v>
      </c>
    </row>
    <row r="6443" spans="1:9" ht="40.799999999999997">
      <c r="A6443" s="16" t="s">
        <v>1963</v>
      </c>
      <c r="B6443" s="16" t="s">
        <v>11558</v>
      </c>
      <c r="C6443" s="16" t="s">
        <v>11558</v>
      </c>
      <c r="D6443" s="19">
        <v>44244</v>
      </c>
      <c r="E6443" s="16" t="s">
        <v>11566</v>
      </c>
      <c r="F6443" s="16">
        <v>0</v>
      </c>
      <c r="G6443" s="16" t="s">
        <v>11560</v>
      </c>
      <c r="H6443" s="17">
        <v>2.66</v>
      </c>
      <c r="I6443" s="102">
        <v>2</v>
      </c>
    </row>
    <row r="6444" spans="1:9" ht="40.799999999999997">
      <c r="A6444" s="16" t="s">
        <v>1963</v>
      </c>
      <c r="B6444" s="16" t="s">
        <v>11558</v>
      </c>
      <c r="C6444" s="16" t="s">
        <v>11558</v>
      </c>
      <c r="D6444" s="19">
        <v>44244</v>
      </c>
      <c r="E6444" s="16" t="s">
        <v>11567</v>
      </c>
      <c r="F6444" s="16">
        <v>0</v>
      </c>
      <c r="G6444" s="16" t="s">
        <v>11562</v>
      </c>
      <c r="H6444" s="17">
        <v>2.67</v>
      </c>
      <c r="I6444" s="102">
        <v>2</v>
      </c>
    </row>
    <row r="6445" spans="1:9" ht="40.799999999999997">
      <c r="A6445" s="16" t="s">
        <v>1963</v>
      </c>
      <c r="B6445" s="16" t="s">
        <v>11558</v>
      </c>
      <c r="C6445" s="16" t="s">
        <v>11558</v>
      </c>
      <c r="D6445" s="19">
        <v>44244</v>
      </c>
      <c r="E6445" s="16" t="s">
        <v>11568</v>
      </c>
      <c r="F6445" s="16">
        <v>0</v>
      </c>
      <c r="G6445" s="16" t="s">
        <v>11564</v>
      </c>
      <c r="H6445" s="17">
        <v>2.67</v>
      </c>
      <c r="I6445" s="102">
        <v>2</v>
      </c>
    </row>
    <row r="6446" spans="1:9" ht="40.799999999999997">
      <c r="A6446" s="16" t="s">
        <v>1963</v>
      </c>
      <c r="B6446" s="16" t="s">
        <v>11558</v>
      </c>
      <c r="C6446" s="16" t="s">
        <v>11558</v>
      </c>
      <c r="D6446" s="19">
        <v>44244</v>
      </c>
      <c r="E6446" s="16" t="s">
        <v>11569</v>
      </c>
      <c r="F6446" s="16">
        <v>0</v>
      </c>
      <c r="G6446" s="16" t="s">
        <v>11565</v>
      </c>
      <c r="H6446" s="17">
        <v>462</v>
      </c>
      <c r="I6446" s="102">
        <v>2</v>
      </c>
    </row>
    <row r="6447" spans="1:9" ht="61.2">
      <c r="A6447" s="16" t="s">
        <v>1963</v>
      </c>
      <c r="B6447" s="16" t="s">
        <v>10662</v>
      </c>
      <c r="C6447" s="16">
        <v>10121</v>
      </c>
      <c r="D6447" s="19">
        <v>44242</v>
      </c>
      <c r="E6447" s="16" t="s">
        <v>10663</v>
      </c>
      <c r="F6447" s="16" t="s">
        <v>10264</v>
      </c>
      <c r="G6447" s="16" t="s">
        <v>10624</v>
      </c>
      <c r="H6447" s="17">
        <v>445.23</v>
      </c>
      <c r="I6447" s="102">
        <v>2</v>
      </c>
    </row>
    <row r="6448" spans="1:9" ht="61.2">
      <c r="A6448" s="16" t="s">
        <v>1963</v>
      </c>
      <c r="B6448" s="16" t="s">
        <v>10662</v>
      </c>
      <c r="C6448" s="16">
        <v>10121</v>
      </c>
      <c r="D6448" s="19">
        <v>44242</v>
      </c>
      <c r="E6448" s="16" t="s">
        <v>10664</v>
      </c>
      <c r="F6448" s="16" t="s">
        <v>10264</v>
      </c>
      <c r="G6448" s="16" t="s">
        <v>10624</v>
      </c>
      <c r="H6448" s="17">
        <v>445.23</v>
      </c>
      <c r="I6448" s="102">
        <v>2</v>
      </c>
    </row>
    <row r="6449" spans="1:9" ht="61.2">
      <c r="A6449" s="16" t="s">
        <v>1963</v>
      </c>
      <c r="B6449" s="16" t="s">
        <v>10662</v>
      </c>
      <c r="C6449" s="16">
        <v>10121</v>
      </c>
      <c r="D6449" s="19">
        <v>44242</v>
      </c>
      <c r="E6449" s="16" t="s">
        <v>10665</v>
      </c>
      <c r="F6449" s="16" t="s">
        <v>10264</v>
      </c>
      <c r="G6449" s="16" t="s">
        <v>10624</v>
      </c>
      <c r="H6449" s="17">
        <v>445.23</v>
      </c>
      <c r="I6449" s="102">
        <v>2</v>
      </c>
    </row>
    <row r="6450" spans="1:9" ht="61.2">
      <c r="A6450" s="16" t="s">
        <v>1963</v>
      </c>
      <c r="B6450" s="16" t="s">
        <v>10662</v>
      </c>
      <c r="C6450" s="16">
        <v>10121</v>
      </c>
      <c r="D6450" s="19">
        <v>44242</v>
      </c>
      <c r="E6450" s="16" t="s">
        <v>10666</v>
      </c>
      <c r="F6450" s="16" t="s">
        <v>10264</v>
      </c>
      <c r="G6450" s="16" t="s">
        <v>10624</v>
      </c>
      <c r="H6450" s="17">
        <v>445.23</v>
      </c>
      <c r="I6450" s="102">
        <v>2</v>
      </c>
    </row>
    <row r="6451" spans="1:9" ht="61.2">
      <c r="A6451" s="16" t="s">
        <v>1963</v>
      </c>
      <c r="B6451" s="16" t="s">
        <v>10662</v>
      </c>
      <c r="C6451" s="16">
        <v>10121</v>
      </c>
      <c r="D6451" s="19">
        <v>44242</v>
      </c>
      <c r="E6451" s="16" t="s">
        <v>10667</v>
      </c>
      <c r="F6451" s="16" t="s">
        <v>10264</v>
      </c>
      <c r="G6451" s="16" t="s">
        <v>10624</v>
      </c>
      <c r="H6451" s="17">
        <v>89.05</v>
      </c>
      <c r="I6451" s="102">
        <v>2</v>
      </c>
    </row>
    <row r="6452" spans="1:9" ht="61.2">
      <c r="A6452" s="16" t="s">
        <v>1963</v>
      </c>
      <c r="B6452" s="16" t="s">
        <v>10662</v>
      </c>
      <c r="C6452" s="16">
        <v>10121</v>
      </c>
      <c r="D6452" s="19">
        <v>44242</v>
      </c>
      <c r="E6452" s="16" t="s">
        <v>10668</v>
      </c>
      <c r="F6452" s="16" t="s">
        <v>10264</v>
      </c>
      <c r="G6452" s="16" t="s">
        <v>10624</v>
      </c>
      <c r="H6452" s="17">
        <v>89.05</v>
      </c>
      <c r="I6452" s="102">
        <v>2</v>
      </c>
    </row>
    <row r="6453" spans="1:9" ht="61.2">
      <c r="A6453" s="16" t="s">
        <v>1963</v>
      </c>
      <c r="B6453" s="16" t="s">
        <v>10662</v>
      </c>
      <c r="C6453" s="16">
        <v>10121</v>
      </c>
      <c r="D6453" s="19">
        <v>44242</v>
      </c>
      <c r="E6453" s="16" t="s">
        <v>10669</v>
      </c>
      <c r="F6453" s="16" t="s">
        <v>10264</v>
      </c>
      <c r="G6453" s="16" t="s">
        <v>10624</v>
      </c>
      <c r="H6453" s="17">
        <v>89.05</v>
      </c>
      <c r="I6453" s="102">
        <v>2</v>
      </c>
    </row>
    <row r="6454" spans="1:9" ht="61.2">
      <c r="A6454" s="16" t="s">
        <v>1963</v>
      </c>
      <c r="B6454" s="16" t="s">
        <v>10662</v>
      </c>
      <c r="C6454" s="16">
        <v>10121</v>
      </c>
      <c r="D6454" s="19">
        <v>44242</v>
      </c>
      <c r="E6454" s="16" t="s">
        <v>10670</v>
      </c>
      <c r="F6454" s="16" t="s">
        <v>10264</v>
      </c>
      <c r="G6454" s="16" t="s">
        <v>10624</v>
      </c>
      <c r="H6454" s="17">
        <v>89.04</v>
      </c>
      <c r="I6454" s="102">
        <v>2</v>
      </c>
    </row>
    <row r="6455" spans="1:9" ht="61.2">
      <c r="A6455" s="16" t="s">
        <v>1963</v>
      </c>
      <c r="B6455" s="16" t="s">
        <v>10662</v>
      </c>
      <c r="C6455" s="16">
        <v>10121</v>
      </c>
      <c r="D6455" s="19">
        <v>44242</v>
      </c>
      <c r="E6455" s="16" t="s">
        <v>10671</v>
      </c>
      <c r="F6455" s="16" t="s">
        <v>10264</v>
      </c>
      <c r="G6455" s="16" t="s">
        <v>10624</v>
      </c>
      <c r="H6455" s="17">
        <v>89.04</v>
      </c>
      <c r="I6455" s="102">
        <v>2</v>
      </c>
    </row>
    <row r="6456" spans="1:9" ht="61.2">
      <c r="A6456" s="16" t="s">
        <v>1963</v>
      </c>
      <c r="B6456" s="16" t="s">
        <v>10662</v>
      </c>
      <c r="C6456" s="16">
        <v>10121</v>
      </c>
      <c r="D6456" s="19">
        <v>44242</v>
      </c>
      <c r="E6456" s="16" t="s">
        <v>10672</v>
      </c>
      <c r="F6456" s="16" t="s">
        <v>10264</v>
      </c>
      <c r="G6456" s="16" t="s">
        <v>10624</v>
      </c>
      <c r="H6456" s="17">
        <v>367</v>
      </c>
      <c r="I6456" s="102">
        <v>2</v>
      </c>
    </row>
    <row r="6457" spans="1:9" ht="61.2">
      <c r="A6457" s="16" t="s">
        <v>1963</v>
      </c>
      <c r="B6457" s="16" t="s">
        <v>10662</v>
      </c>
      <c r="C6457" s="16">
        <v>10121</v>
      </c>
      <c r="D6457" s="19">
        <v>44242</v>
      </c>
      <c r="E6457" s="16" t="s">
        <v>10673</v>
      </c>
      <c r="F6457" s="16" t="s">
        <v>10264</v>
      </c>
      <c r="G6457" s="16" t="s">
        <v>10624</v>
      </c>
      <c r="H6457" s="17">
        <v>367</v>
      </c>
      <c r="I6457" s="102">
        <v>2</v>
      </c>
    </row>
    <row r="6458" spans="1:9" ht="61.2">
      <c r="A6458" s="16" t="s">
        <v>1963</v>
      </c>
      <c r="B6458" s="16" t="s">
        <v>10712</v>
      </c>
      <c r="C6458" s="16">
        <v>12021</v>
      </c>
      <c r="D6458" s="19">
        <v>44263</v>
      </c>
      <c r="E6458" s="16" t="s">
        <v>10713</v>
      </c>
      <c r="F6458" s="16" t="s">
        <v>10264</v>
      </c>
      <c r="G6458" s="16" t="s">
        <v>10624</v>
      </c>
      <c r="H6458" s="17">
        <v>199.03</v>
      </c>
      <c r="I6458" s="102">
        <v>2</v>
      </c>
    </row>
    <row r="6459" spans="1:9" ht="61.2">
      <c r="A6459" s="16" t="s">
        <v>1963</v>
      </c>
      <c r="B6459" s="16" t="s">
        <v>10712</v>
      </c>
      <c r="C6459" s="16">
        <v>12021</v>
      </c>
      <c r="D6459" s="19">
        <v>44263</v>
      </c>
      <c r="E6459" s="16" t="s">
        <v>10714</v>
      </c>
      <c r="F6459" s="16" t="s">
        <v>10264</v>
      </c>
      <c r="G6459" s="16" t="s">
        <v>10624</v>
      </c>
      <c r="H6459" s="17">
        <v>199.03</v>
      </c>
      <c r="I6459" s="102">
        <v>2</v>
      </c>
    </row>
    <row r="6460" spans="1:9" ht="61.2">
      <c r="A6460" s="16" t="s">
        <v>1963</v>
      </c>
      <c r="B6460" s="16" t="s">
        <v>10712</v>
      </c>
      <c r="C6460" s="16">
        <v>12021</v>
      </c>
      <c r="D6460" s="19">
        <v>44263</v>
      </c>
      <c r="E6460" s="16" t="s">
        <v>10715</v>
      </c>
      <c r="F6460" s="16" t="s">
        <v>10264</v>
      </c>
      <c r="G6460" s="16" t="s">
        <v>10624</v>
      </c>
      <c r="H6460" s="17">
        <v>199.03</v>
      </c>
      <c r="I6460" s="102">
        <v>2</v>
      </c>
    </row>
    <row r="6461" spans="1:9" ht="61.2">
      <c r="A6461" s="16" t="s">
        <v>1963</v>
      </c>
      <c r="B6461" s="16" t="s">
        <v>10722</v>
      </c>
      <c r="C6461" s="16">
        <v>15021</v>
      </c>
      <c r="D6461" s="19">
        <v>44263</v>
      </c>
      <c r="E6461" s="16" t="s">
        <v>10723</v>
      </c>
      <c r="F6461" s="16" t="s">
        <v>10264</v>
      </c>
      <c r="G6461" s="16" t="s">
        <v>10624</v>
      </c>
      <c r="H6461" s="17">
        <v>25</v>
      </c>
      <c r="I6461" s="102">
        <v>2</v>
      </c>
    </row>
    <row r="6462" spans="1:9" ht="61.2">
      <c r="A6462" s="16" t="s">
        <v>1963</v>
      </c>
      <c r="B6462" s="16" t="s">
        <v>10722</v>
      </c>
      <c r="C6462" s="16">
        <v>15021</v>
      </c>
      <c r="D6462" s="19">
        <v>44263</v>
      </c>
      <c r="E6462" s="16" t="s">
        <v>10724</v>
      </c>
      <c r="F6462" s="16" t="s">
        <v>10264</v>
      </c>
      <c r="G6462" s="16" t="s">
        <v>10624</v>
      </c>
      <c r="H6462" s="17">
        <v>25</v>
      </c>
      <c r="I6462" s="102">
        <v>2</v>
      </c>
    </row>
    <row r="6463" spans="1:9" ht="61.2">
      <c r="A6463" s="16" t="s">
        <v>1963</v>
      </c>
      <c r="B6463" s="16" t="s">
        <v>10722</v>
      </c>
      <c r="C6463" s="16">
        <v>15021</v>
      </c>
      <c r="D6463" s="19">
        <v>44263</v>
      </c>
      <c r="E6463" s="16" t="s">
        <v>10725</v>
      </c>
      <c r="F6463" s="16" t="s">
        <v>10264</v>
      </c>
      <c r="G6463" s="16" t="s">
        <v>10624</v>
      </c>
      <c r="H6463" s="17">
        <v>25</v>
      </c>
      <c r="I6463" s="102">
        <v>2</v>
      </c>
    </row>
    <row r="6464" spans="1:9" ht="61.2">
      <c r="A6464" s="16" t="s">
        <v>1963</v>
      </c>
      <c r="B6464" s="16" t="s">
        <v>10722</v>
      </c>
      <c r="C6464" s="16">
        <v>15021</v>
      </c>
      <c r="D6464" s="19">
        <v>44263</v>
      </c>
      <c r="E6464" s="16" t="s">
        <v>10726</v>
      </c>
      <c r="F6464" s="16" t="s">
        <v>10264</v>
      </c>
      <c r="G6464" s="16" t="s">
        <v>10624</v>
      </c>
      <c r="H6464" s="17">
        <v>25</v>
      </c>
      <c r="I6464" s="102">
        <v>2</v>
      </c>
    </row>
    <row r="6465" spans="1:9" ht="61.2">
      <c r="A6465" s="16" t="s">
        <v>1963</v>
      </c>
      <c r="B6465" s="16" t="s">
        <v>10722</v>
      </c>
      <c r="C6465" s="16">
        <v>15021</v>
      </c>
      <c r="D6465" s="19">
        <v>44263</v>
      </c>
      <c r="E6465" s="16" t="s">
        <v>10727</v>
      </c>
      <c r="F6465" s="16" t="s">
        <v>10264</v>
      </c>
      <c r="G6465" s="16" t="s">
        <v>10624</v>
      </c>
      <c r="H6465" s="17">
        <v>25</v>
      </c>
      <c r="I6465" s="102">
        <v>2</v>
      </c>
    </row>
    <row r="6466" spans="1:9" ht="61.2">
      <c r="A6466" s="16" t="s">
        <v>1963</v>
      </c>
      <c r="B6466" s="16" t="s">
        <v>11581</v>
      </c>
      <c r="C6466" s="16" t="s">
        <v>11581</v>
      </c>
      <c r="D6466" s="19">
        <v>44250</v>
      </c>
      <c r="E6466" s="16" t="s">
        <v>11582</v>
      </c>
      <c r="F6466" s="16">
        <v>0</v>
      </c>
      <c r="G6466" s="16" t="s">
        <v>11583</v>
      </c>
      <c r="H6466" s="17">
        <v>38.159999999999997</v>
      </c>
      <c r="I6466" s="102">
        <v>2</v>
      </c>
    </row>
    <row r="6467" spans="1:9" ht="61.2">
      <c r="A6467" s="16" t="s">
        <v>1963</v>
      </c>
      <c r="B6467" s="16" t="s">
        <v>11581</v>
      </c>
      <c r="C6467" s="16" t="s">
        <v>11581</v>
      </c>
      <c r="D6467" s="19">
        <v>44250</v>
      </c>
      <c r="E6467" s="16" t="s">
        <v>11584</v>
      </c>
      <c r="F6467" s="16">
        <v>0</v>
      </c>
      <c r="G6467" s="16" t="s">
        <v>11583</v>
      </c>
      <c r="H6467" s="17">
        <v>38.159999999999997</v>
      </c>
      <c r="I6467" s="102">
        <v>2</v>
      </c>
    </row>
    <row r="6468" spans="1:9" ht="61.2">
      <c r="A6468" s="16" t="s">
        <v>1963</v>
      </c>
      <c r="B6468" s="16" t="s">
        <v>11581</v>
      </c>
      <c r="C6468" s="16" t="s">
        <v>11581</v>
      </c>
      <c r="D6468" s="19">
        <v>44250</v>
      </c>
      <c r="E6468" s="16" t="s">
        <v>11585</v>
      </c>
      <c r="F6468" s="16">
        <v>0</v>
      </c>
      <c r="G6468" s="16" t="s">
        <v>11583</v>
      </c>
      <c r="H6468" s="17">
        <v>38.159999999999997</v>
      </c>
      <c r="I6468" s="102">
        <v>2</v>
      </c>
    </row>
    <row r="6469" spans="1:9" ht="61.2">
      <c r="A6469" s="16" t="s">
        <v>1963</v>
      </c>
      <c r="B6469" s="16" t="s">
        <v>11581</v>
      </c>
      <c r="C6469" s="16" t="s">
        <v>11581</v>
      </c>
      <c r="D6469" s="19">
        <v>44250</v>
      </c>
      <c r="E6469" s="16" t="s">
        <v>11586</v>
      </c>
      <c r="F6469" s="16">
        <v>0</v>
      </c>
      <c r="G6469" s="16" t="s">
        <v>11583</v>
      </c>
      <c r="H6469" s="17">
        <v>38.159999999999997</v>
      </c>
      <c r="I6469" s="102">
        <v>2</v>
      </c>
    </row>
    <row r="6470" spans="1:9" ht="61.2">
      <c r="A6470" s="16" t="s">
        <v>1963</v>
      </c>
      <c r="B6470" s="16" t="s">
        <v>11581</v>
      </c>
      <c r="C6470" s="16" t="s">
        <v>11581</v>
      </c>
      <c r="D6470" s="19">
        <v>44250</v>
      </c>
      <c r="E6470" s="16" t="s">
        <v>11587</v>
      </c>
      <c r="F6470" s="16">
        <v>0</v>
      </c>
      <c r="G6470" s="16" t="s">
        <v>11583</v>
      </c>
      <c r="H6470" s="17">
        <v>38.159999999999997</v>
      </c>
      <c r="I6470" s="102">
        <v>2</v>
      </c>
    </row>
    <row r="6471" spans="1:9" ht="61.2">
      <c r="A6471" s="16" t="s">
        <v>1963</v>
      </c>
      <c r="B6471" s="16" t="s">
        <v>12377</v>
      </c>
      <c r="C6471" s="16" t="s">
        <v>12377</v>
      </c>
      <c r="D6471" s="19">
        <v>44250</v>
      </c>
      <c r="E6471" s="16" t="s">
        <v>12378</v>
      </c>
      <c r="F6471" s="16">
        <v>0</v>
      </c>
      <c r="G6471" s="16" t="s">
        <v>11583</v>
      </c>
      <c r="H6471" s="17">
        <v>390.83</v>
      </c>
      <c r="I6471" s="102">
        <v>2</v>
      </c>
    </row>
    <row r="6472" spans="1:9" ht="61.2">
      <c r="A6472" s="16" t="s">
        <v>1963</v>
      </c>
      <c r="B6472" s="16" t="s">
        <v>12377</v>
      </c>
      <c r="C6472" s="16" t="s">
        <v>12377</v>
      </c>
      <c r="D6472" s="19">
        <v>44250</v>
      </c>
      <c r="E6472" s="16" t="s">
        <v>12379</v>
      </c>
      <c r="F6472" s="16">
        <v>0</v>
      </c>
      <c r="G6472" s="16" t="s">
        <v>11583</v>
      </c>
      <c r="H6472" s="17">
        <v>390.83</v>
      </c>
      <c r="I6472" s="102">
        <v>2</v>
      </c>
    </row>
    <row r="6473" spans="1:9" ht="61.2">
      <c r="A6473" s="16" t="s">
        <v>1963</v>
      </c>
      <c r="B6473" s="16" t="s">
        <v>12377</v>
      </c>
      <c r="C6473" s="16" t="s">
        <v>12377</v>
      </c>
      <c r="D6473" s="19">
        <v>44250</v>
      </c>
      <c r="E6473" s="16" t="s">
        <v>12380</v>
      </c>
      <c r="F6473" s="16">
        <v>0</v>
      </c>
      <c r="G6473" s="16" t="s">
        <v>11583</v>
      </c>
      <c r="H6473" s="17">
        <v>390.83</v>
      </c>
      <c r="I6473" s="102">
        <v>2</v>
      </c>
    </row>
    <row r="6474" spans="1:9" ht="61.2">
      <c r="A6474" s="16" t="s">
        <v>1963</v>
      </c>
      <c r="B6474" s="16" t="s">
        <v>12377</v>
      </c>
      <c r="C6474" s="16" t="s">
        <v>12377</v>
      </c>
      <c r="D6474" s="19">
        <v>44250</v>
      </c>
      <c r="E6474" s="16" t="s">
        <v>12381</v>
      </c>
      <c r="F6474" s="16">
        <v>0</v>
      </c>
      <c r="G6474" s="16" t="s">
        <v>11583</v>
      </c>
      <c r="H6474" s="17">
        <v>390.83</v>
      </c>
      <c r="I6474" s="102">
        <v>2</v>
      </c>
    </row>
    <row r="6475" spans="1:9" ht="71.400000000000006">
      <c r="A6475" s="16" t="s">
        <v>1963</v>
      </c>
      <c r="B6475" s="16" t="s">
        <v>12377</v>
      </c>
      <c r="C6475" s="16" t="s">
        <v>12377</v>
      </c>
      <c r="D6475" s="19">
        <v>44250</v>
      </c>
      <c r="E6475" s="16" t="s">
        <v>12382</v>
      </c>
      <c r="F6475" s="16">
        <v>0</v>
      </c>
      <c r="G6475" s="16" t="s">
        <v>11583</v>
      </c>
      <c r="H6475" s="17">
        <v>390.83</v>
      </c>
      <c r="I6475" s="102">
        <v>2</v>
      </c>
    </row>
    <row r="6476" spans="1:9" ht="51">
      <c r="A6476" s="16" t="s">
        <v>1963</v>
      </c>
      <c r="B6476" s="16" t="s">
        <v>10690</v>
      </c>
      <c r="C6476" s="16">
        <v>11521</v>
      </c>
      <c r="D6476" s="19">
        <v>44263</v>
      </c>
      <c r="E6476" s="16" t="s">
        <v>10691</v>
      </c>
      <c r="F6476" s="16" t="s">
        <v>10264</v>
      </c>
      <c r="G6476" s="16" t="s">
        <v>10624</v>
      </c>
      <c r="H6476" s="17">
        <v>179.21</v>
      </c>
      <c r="I6476" s="102">
        <v>2</v>
      </c>
    </row>
    <row r="6477" spans="1:9" ht="51">
      <c r="A6477" s="16" t="s">
        <v>1963</v>
      </c>
      <c r="B6477" s="16" t="s">
        <v>10690</v>
      </c>
      <c r="C6477" s="16">
        <v>11521</v>
      </c>
      <c r="D6477" s="19">
        <v>44263</v>
      </c>
      <c r="E6477" s="16" t="s">
        <v>10692</v>
      </c>
      <c r="F6477" s="16" t="s">
        <v>10264</v>
      </c>
      <c r="G6477" s="16" t="s">
        <v>10624</v>
      </c>
      <c r="H6477" s="17">
        <v>179.21</v>
      </c>
      <c r="I6477" s="102">
        <v>2</v>
      </c>
    </row>
    <row r="6478" spans="1:9" ht="51">
      <c r="A6478" s="16" t="s">
        <v>1963</v>
      </c>
      <c r="B6478" s="16" t="s">
        <v>10690</v>
      </c>
      <c r="C6478" s="16">
        <v>11521</v>
      </c>
      <c r="D6478" s="19">
        <v>44263</v>
      </c>
      <c r="E6478" s="16" t="s">
        <v>10693</v>
      </c>
      <c r="F6478" s="16" t="s">
        <v>10264</v>
      </c>
      <c r="G6478" s="16" t="s">
        <v>10624</v>
      </c>
      <c r="H6478" s="17">
        <v>179.21</v>
      </c>
      <c r="I6478" s="102">
        <v>2</v>
      </c>
    </row>
    <row r="6479" spans="1:9" ht="51">
      <c r="A6479" s="16" t="s">
        <v>1963</v>
      </c>
      <c r="B6479" s="16" t="s">
        <v>10690</v>
      </c>
      <c r="C6479" s="16">
        <v>11521</v>
      </c>
      <c r="D6479" s="19">
        <v>44263</v>
      </c>
      <c r="E6479" s="16" t="s">
        <v>10694</v>
      </c>
      <c r="F6479" s="16" t="s">
        <v>10264</v>
      </c>
      <c r="G6479" s="16" t="s">
        <v>10624</v>
      </c>
      <c r="H6479" s="17">
        <v>179.21</v>
      </c>
      <c r="I6479" s="102">
        <v>2</v>
      </c>
    </row>
    <row r="6480" spans="1:9" ht="51">
      <c r="A6480" s="16" t="s">
        <v>1963</v>
      </c>
      <c r="B6480" s="16" t="s">
        <v>10690</v>
      </c>
      <c r="C6480" s="16">
        <v>11521</v>
      </c>
      <c r="D6480" s="19">
        <v>44263</v>
      </c>
      <c r="E6480" s="16" t="s">
        <v>10695</v>
      </c>
      <c r="F6480" s="16" t="s">
        <v>10264</v>
      </c>
      <c r="G6480" s="16" t="s">
        <v>10624</v>
      </c>
      <c r="H6480" s="17">
        <v>179.21</v>
      </c>
      <c r="I6480" s="102">
        <v>2</v>
      </c>
    </row>
    <row r="6481" spans="1:9" ht="51">
      <c r="A6481" s="16" t="s">
        <v>1963</v>
      </c>
      <c r="B6481" s="16" t="s">
        <v>10690</v>
      </c>
      <c r="C6481" s="16">
        <v>11521</v>
      </c>
      <c r="D6481" s="19">
        <v>44263</v>
      </c>
      <c r="E6481" s="16" t="s">
        <v>10696</v>
      </c>
      <c r="F6481" s="16" t="s">
        <v>10264</v>
      </c>
      <c r="G6481" s="16" t="s">
        <v>10624</v>
      </c>
      <c r="H6481" s="17">
        <v>25.6</v>
      </c>
      <c r="I6481" s="102">
        <v>2</v>
      </c>
    </row>
    <row r="6482" spans="1:9" ht="51">
      <c r="A6482" s="16" t="s">
        <v>1963</v>
      </c>
      <c r="B6482" s="16" t="s">
        <v>10690</v>
      </c>
      <c r="C6482" s="16">
        <v>11521</v>
      </c>
      <c r="D6482" s="19">
        <v>44263</v>
      </c>
      <c r="E6482" s="16" t="s">
        <v>10697</v>
      </c>
      <c r="F6482" s="16" t="s">
        <v>10264</v>
      </c>
      <c r="G6482" s="16" t="s">
        <v>10624</v>
      </c>
      <c r="H6482" s="17">
        <v>25.6</v>
      </c>
      <c r="I6482" s="102">
        <v>2</v>
      </c>
    </row>
    <row r="6483" spans="1:9" ht="51">
      <c r="A6483" s="16" t="s">
        <v>1963</v>
      </c>
      <c r="B6483" s="16" t="s">
        <v>10690</v>
      </c>
      <c r="C6483" s="16">
        <v>11521</v>
      </c>
      <c r="D6483" s="19">
        <v>44263</v>
      </c>
      <c r="E6483" s="16" t="s">
        <v>10698</v>
      </c>
      <c r="F6483" s="16" t="s">
        <v>10264</v>
      </c>
      <c r="G6483" s="16" t="s">
        <v>10624</v>
      </c>
      <c r="H6483" s="17">
        <v>25.6</v>
      </c>
      <c r="I6483" s="102">
        <v>2</v>
      </c>
    </row>
    <row r="6484" spans="1:9" ht="51">
      <c r="A6484" s="16" t="s">
        <v>1963</v>
      </c>
      <c r="B6484" s="16" t="s">
        <v>10690</v>
      </c>
      <c r="C6484" s="16">
        <v>11521</v>
      </c>
      <c r="D6484" s="19">
        <v>44263</v>
      </c>
      <c r="E6484" s="16" t="s">
        <v>10699</v>
      </c>
      <c r="F6484" s="16" t="s">
        <v>10264</v>
      </c>
      <c r="G6484" s="16" t="s">
        <v>10624</v>
      </c>
      <c r="H6484" s="17">
        <v>25.6</v>
      </c>
      <c r="I6484" s="102">
        <v>2</v>
      </c>
    </row>
    <row r="6485" spans="1:9" ht="51">
      <c r="A6485" s="16" t="s">
        <v>1963</v>
      </c>
      <c r="B6485" s="16" t="s">
        <v>10690</v>
      </c>
      <c r="C6485" s="16">
        <v>11521</v>
      </c>
      <c r="D6485" s="19">
        <v>44263</v>
      </c>
      <c r="E6485" s="16" t="s">
        <v>10700</v>
      </c>
      <c r="F6485" s="16" t="s">
        <v>10264</v>
      </c>
      <c r="G6485" s="16" t="s">
        <v>10624</v>
      </c>
      <c r="H6485" s="17">
        <v>25.6</v>
      </c>
      <c r="I6485" s="102">
        <v>2</v>
      </c>
    </row>
    <row r="6486" spans="1:9" ht="51">
      <c r="A6486" s="16" t="s">
        <v>1963</v>
      </c>
      <c r="B6486" s="16" t="s">
        <v>10690</v>
      </c>
      <c r="C6486" s="16">
        <v>11521</v>
      </c>
      <c r="D6486" s="19">
        <v>44263</v>
      </c>
      <c r="E6486" s="16" t="s">
        <v>10701</v>
      </c>
      <c r="F6486" s="16" t="s">
        <v>10264</v>
      </c>
      <c r="G6486" s="16" t="s">
        <v>10624</v>
      </c>
      <c r="H6486" s="17">
        <v>25.6</v>
      </c>
      <c r="I6486" s="102">
        <v>2</v>
      </c>
    </row>
    <row r="6487" spans="1:9" ht="51">
      <c r="A6487" s="16" t="s">
        <v>1963</v>
      </c>
      <c r="B6487" s="16" t="s">
        <v>10690</v>
      </c>
      <c r="C6487" s="16">
        <v>11521</v>
      </c>
      <c r="D6487" s="19">
        <v>44263</v>
      </c>
      <c r="E6487" s="16" t="s">
        <v>10702</v>
      </c>
      <c r="F6487" s="16" t="s">
        <v>10264</v>
      </c>
      <c r="G6487" s="16" t="s">
        <v>10624</v>
      </c>
      <c r="H6487" s="17">
        <v>25.61</v>
      </c>
      <c r="I6487" s="102">
        <v>2</v>
      </c>
    </row>
    <row r="6488" spans="1:9" ht="51">
      <c r="A6488" s="16" t="s">
        <v>1963</v>
      </c>
      <c r="B6488" s="16" t="s">
        <v>10690</v>
      </c>
      <c r="C6488" s="16">
        <v>11521</v>
      </c>
      <c r="D6488" s="19">
        <v>44263</v>
      </c>
      <c r="E6488" s="16" t="s">
        <v>10703</v>
      </c>
      <c r="F6488" s="16" t="s">
        <v>10264</v>
      </c>
      <c r="G6488" s="16" t="s">
        <v>10624</v>
      </c>
      <c r="H6488" s="17">
        <v>25.61</v>
      </c>
      <c r="I6488" s="102">
        <v>2</v>
      </c>
    </row>
    <row r="6489" spans="1:9" ht="51">
      <c r="A6489" s="16" t="s">
        <v>1963</v>
      </c>
      <c r="B6489" s="16" t="s">
        <v>10690</v>
      </c>
      <c r="C6489" s="16">
        <v>11521</v>
      </c>
      <c r="D6489" s="19">
        <v>44263</v>
      </c>
      <c r="E6489" s="16" t="s">
        <v>10704</v>
      </c>
      <c r="F6489" s="16" t="s">
        <v>10264</v>
      </c>
      <c r="G6489" s="16" t="s">
        <v>10624</v>
      </c>
      <c r="H6489" s="17">
        <v>25.6</v>
      </c>
      <c r="I6489" s="102">
        <v>2</v>
      </c>
    </row>
    <row r="6490" spans="1:9" ht="51">
      <c r="A6490" s="16" t="s">
        <v>1963</v>
      </c>
      <c r="B6490" s="16" t="s">
        <v>10690</v>
      </c>
      <c r="C6490" s="16">
        <v>11521</v>
      </c>
      <c r="D6490" s="19">
        <v>44263</v>
      </c>
      <c r="E6490" s="16" t="s">
        <v>10705</v>
      </c>
      <c r="F6490" s="16" t="s">
        <v>10264</v>
      </c>
      <c r="G6490" s="16" t="s">
        <v>10624</v>
      </c>
      <c r="H6490" s="17">
        <v>25.6</v>
      </c>
      <c r="I6490" s="102">
        <v>2</v>
      </c>
    </row>
    <row r="6491" spans="1:9" ht="51">
      <c r="A6491" s="16" t="s">
        <v>1963</v>
      </c>
      <c r="B6491" s="16" t="s">
        <v>10690</v>
      </c>
      <c r="C6491" s="16">
        <v>11521</v>
      </c>
      <c r="D6491" s="19">
        <v>44263</v>
      </c>
      <c r="E6491" s="16" t="s">
        <v>10706</v>
      </c>
      <c r="F6491" s="16" t="s">
        <v>10264</v>
      </c>
      <c r="G6491" s="16" t="s">
        <v>10624</v>
      </c>
      <c r="H6491" s="17">
        <v>25.6</v>
      </c>
      <c r="I6491" s="102">
        <v>2</v>
      </c>
    </row>
    <row r="6492" spans="1:9" ht="51">
      <c r="A6492" s="16" t="s">
        <v>1963</v>
      </c>
      <c r="B6492" s="16" t="s">
        <v>10690</v>
      </c>
      <c r="C6492" s="16">
        <v>11521</v>
      </c>
      <c r="D6492" s="19">
        <v>44263</v>
      </c>
      <c r="E6492" s="16" t="s">
        <v>10707</v>
      </c>
      <c r="F6492" s="16" t="s">
        <v>10264</v>
      </c>
      <c r="G6492" s="16" t="s">
        <v>10624</v>
      </c>
      <c r="H6492" s="17">
        <v>25.6</v>
      </c>
      <c r="I6492" s="102">
        <v>2</v>
      </c>
    </row>
    <row r="6493" spans="1:9" ht="51">
      <c r="A6493" s="16" t="s">
        <v>1963</v>
      </c>
      <c r="B6493" s="16" t="s">
        <v>10690</v>
      </c>
      <c r="C6493" s="16">
        <v>11521</v>
      </c>
      <c r="D6493" s="19">
        <v>44263</v>
      </c>
      <c r="E6493" s="16" t="s">
        <v>10708</v>
      </c>
      <c r="F6493" s="16" t="s">
        <v>10264</v>
      </c>
      <c r="G6493" s="16" t="s">
        <v>10624</v>
      </c>
      <c r="H6493" s="17">
        <v>25.6</v>
      </c>
      <c r="I6493" s="102">
        <v>2</v>
      </c>
    </row>
    <row r="6494" spans="1:9" ht="51">
      <c r="A6494" s="16" t="s">
        <v>1963</v>
      </c>
      <c r="B6494" s="16" t="s">
        <v>10690</v>
      </c>
      <c r="C6494" s="16">
        <v>11521</v>
      </c>
      <c r="D6494" s="19">
        <v>44263</v>
      </c>
      <c r="E6494" s="16" t="s">
        <v>10709</v>
      </c>
      <c r="F6494" s="16" t="s">
        <v>10264</v>
      </c>
      <c r="G6494" s="16" t="s">
        <v>10624</v>
      </c>
      <c r="H6494" s="17">
        <v>25.6</v>
      </c>
      <c r="I6494" s="102">
        <v>2</v>
      </c>
    </row>
    <row r="6495" spans="1:9" ht="51">
      <c r="A6495" s="16" t="s">
        <v>1963</v>
      </c>
      <c r="B6495" s="16" t="s">
        <v>10746</v>
      </c>
      <c r="C6495" s="16">
        <v>17721</v>
      </c>
      <c r="D6495" s="19">
        <v>44266</v>
      </c>
      <c r="E6495" s="16" t="s">
        <v>10747</v>
      </c>
      <c r="F6495" s="16" t="s">
        <v>10264</v>
      </c>
      <c r="G6495" s="16" t="s">
        <v>10624</v>
      </c>
      <c r="H6495" s="17">
        <v>159.47</v>
      </c>
      <c r="I6495" s="102">
        <v>2</v>
      </c>
    </row>
    <row r="6496" spans="1:9" ht="51">
      <c r="A6496" s="16" t="s">
        <v>1963</v>
      </c>
      <c r="B6496" s="16" t="s">
        <v>10746</v>
      </c>
      <c r="C6496" s="16">
        <v>17721</v>
      </c>
      <c r="D6496" s="19">
        <v>44266</v>
      </c>
      <c r="E6496" s="16" t="s">
        <v>10748</v>
      </c>
      <c r="F6496" s="16" t="s">
        <v>10264</v>
      </c>
      <c r="G6496" s="16" t="s">
        <v>10624</v>
      </c>
      <c r="H6496" s="17">
        <v>10</v>
      </c>
      <c r="I6496" s="102">
        <v>2</v>
      </c>
    </row>
    <row r="6497" spans="1:9" ht="51">
      <c r="A6497" s="16" t="s">
        <v>1963</v>
      </c>
      <c r="B6497" s="16" t="s">
        <v>10746</v>
      </c>
      <c r="C6497" s="16">
        <v>17721</v>
      </c>
      <c r="D6497" s="19">
        <v>44266</v>
      </c>
      <c r="E6497" s="16" t="s">
        <v>10749</v>
      </c>
      <c r="F6497" s="16" t="s">
        <v>10264</v>
      </c>
      <c r="G6497" s="16" t="s">
        <v>10624</v>
      </c>
      <c r="H6497" s="17">
        <v>159.47</v>
      </c>
      <c r="I6497" s="102">
        <v>2</v>
      </c>
    </row>
    <row r="6498" spans="1:9" ht="51">
      <c r="A6498" s="16" t="s">
        <v>1963</v>
      </c>
      <c r="B6498" s="16" t="s">
        <v>10746</v>
      </c>
      <c r="C6498" s="16">
        <v>17721</v>
      </c>
      <c r="D6498" s="19">
        <v>44266</v>
      </c>
      <c r="E6498" s="16" t="s">
        <v>10750</v>
      </c>
      <c r="F6498" s="16" t="s">
        <v>10264</v>
      </c>
      <c r="G6498" s="16" t="s">
        <v>10624</v>
      </c>
      <c r="H6498" s="17">
        <v>10</v>
      </c>
      <c r="I6498" s="102">
        <v>2</v>
      </c>
    </row>
    <row r="6499" spans="1:9" ht="51">
      <c r="A6499" s="16" t="s">
        <v>1963</v>
      </c>
      <c r="B6499" s="16" t="s">
        <v>10746</v>
      </c>
      <c r="C6499" s="16">
        <v>17721</v>
      </c>
      <c r="D6499" s="19">
        <v>44266</v>
      </c>
      <c r="E6499" s="16" t="s">
        <v>10751</v>
      </c>
      <c r="F6499" s="16" t="s">
        <v>10264</v>
      </c>
      <c r="G6499" s="16" t="s">
        <v>10624</v>
      </c>
      <c r="H6499" s="17">
        <v>22.79</v>
      </c>
      <c r="I6499" s="102">
        <v>2</v>
      </c>
    </row>
    <row r="6500" spans="1:9" ht="51">
      <c r="A6500" s="16" t="s">
        <v>1963</v>
      </c>
      <c r="B6500" s="16" t="s">
        <v>10746</v>
      </c>
      <c r="C6500" s="16">
        <v>17721</v>
      </c>
      <c r="D6500" s="19">
        <v>44266</v>
      </c>
      <c r="E6500" s="16" t="s">
        <v>10752</v>
      </c>
      <c r="F6500" s="16" t="s">
        <v>10264</v>
      </c>
      <c r="G6500" s="16" t="s">
        <v>10624</v>
      </c>
      <c r="H6500" s="17">
        <v>22.78</v>
      </c>
      <c r="I6500" s="102">
        <v>2</v>
      </c>
    </row>
    <row r="6501" spans="1:9" ht="51">
      <c r="A6501" s="16" t="s">
        <v>1963</v>
      </c>
      <c r="B6501" s="16" t="s">
        <v>10746</v>
      </c>
      <c r="C6501" s="16">
        <v>17721</v>
      </c>
      <c r="D6501" s="19">
        <v>44266</v>
      </c>
      <c r="E6501" s="16" t="s">
        <v>10753</v>
      </c>
      <c r="F6501" s="16" t="s">
        <v>10264</v>
      </c>
      <c r="G6501" s="16" t="s">
        <v>10624</v>
      </c>
      <c r="H6501" s="17">
        <v>22.78</v>
      </c>
      <c r="I6501" s="102">
        <v>2</v>
      </c>
    </row>
    <row r="6502" spans="1:9" ht="51">
      <c r="A6502" s="16" t="s">
        <v>1963</v>
      </c>
      <c r="B6502" s="16" t="s">
        <v>10746</v>
      </c>
      <c r="C6502" s="16">
        <v>17721</v>
      </c>
      <c r="D6502" s="19">
        <v>44266</v>
      </c>
      <c r="E6502" s="16" t="s">
        <v>10754</v>
      </c>
      <c r="F6502" s="16" t="s">
        <v>10264</v>
      </c>
      <c r="G6502" s="16" t="s">
        <v>10624</v>
      </c>
      <c r="H6502" s="17">
        <v>22.78</v>
      </c>
      <c r="I6502" s="102">
        <v>2</v>
      </c>
    </row>
    <row r="6503" spans="1:9" ht="51">
      <c r="A6503" s="16" t="s">
        <v>1963</v>
      </c>
      <c r="B6503" s="16" t="s">
        <v>10746</v>
      </c>
      <c r="C6503" s="16">
        <v>17721</v>
      </c>
      <c r="D6503" s="19">
        <v>44266</v>
      </c>
      <c r="E6503" s="16" t="s">
        <v>10755</v>
      </c>
      <c r="F6503" s="16" t="s">
        <v>10264</v>
      </c>
      <c r="G6503" s="16" t="s">
        <v>10624</v>
      </c>
      <c r="H6503" s="17">
        <v>22.78</v>
      </c>
      <c r="I6503" s="102">
        <v>2</v>
      </c>
    </row>
    <row r="6504" spans="1:9" ht="51">
      <c r="A6504" s="16" t="s">
        <v>1963</v>
      </c>
      <c r="B6504" s="16" t="s">
        <v>10746</v>
      </c>
      <c r="C6504" s="16">
        <v>17721</v>
      </c>
      <c r="D6504" s="19">
        <v>44266</v>
      </c>
      <c r="E6504" s="16" t="s">
        <v>10756</v>
      </c>
      <c r="F6504" s="16" t="s">
        <v>10264</v>
      </c>
      <c r="G6504" s="16" t="s">
        <v>10624</v>
      </c>
      <c r="H6504" s="17">
        <v>22.78</v>
      </c>
      <c r="I6504" s="102">
        <v>2</v>
      </c>
    </row>
    <row r="6505" spans="1:9" ht="51">
      <c r="A6505" s="16" t="s">
        <v>1963</v>
      </c>
      <c r="B6505" s="16" t="s">
        <v>10746</v>
      </c>
      <c r="C6505" s="16">
        <v>17721</v>
      </c>
      <c r="D6505" s="19">
        <v>44266</v>
      </c>
      <c r="E6505" s="16" t="s">
        <v>10757</v>
      </c>
      <c r="F6505" s="16" t="s">
        <v>10264</v>
      </c>
      <c r="G6505" s="16" t="s">
        <v>10624</v>
      </c>
      <c r="H6505" s="17">
        <v>22.78</v>
      </c>
      <c r="I6505" s="102">
        <v>2</v>
      </c>
    </row>
    <row r="6506" spans="1:9" ht="51">
      <c r="A6506" s="16" t="s">
        <v>1963</v>
      </c>
      <c r="B6506" s="16" t="s">
        <v>10760</v>
      </c>
      <c r="C6506" s="16">
        <v>16321</v>
      </c>
      <c r="D6506" s="19">
        <v>44266</v>
      </c>
      <c r="E6506" s="16" t="s">
        <v>10761</v>
      </c>
      <c r="F6506" s="16" t="s">
        <v>10264</v>
      </c>
      <c r="G6506" s="16" t="s">
        <v>10624</v>
      </c>
      <c r="H6506" s="17">
        <v>183.97</v>
      </c>
      <c r="I6506" s="102">
        <v>2</v>
      </c>
    </row>
    <row r="6507" spans="1:9" ht="51">
      <c r="A6507" s="16" t="s">
        <v>1963</v>
      </c>
      <c r="B6507" s="16" t="s">
        <v>10760</v>
      </c>
      <c r="C6507" s="16">
        <v>16321</v>
      </c>
      <c r="D6507" s="19">
        <v>44266</v>
      </c>
      <c r="E6507" s="16" t="s">
        <v>10762</v>
      </c>
      <c r="F6507" s="16" t="s">
        <v>10264</v>
      </c>
      <c r="G6507" s="16" t="s">
        <v>10624</v>
      </c>
      <c r="H6507" s="17">
        <v>183.97</v>
      </c>
      <c r="I6507" s="102">
        <v>2</v>
      </c>
    </row>
    <row r="6508" spans="1:9" ht="51">
      <c r="A6508" s="16" t="s">
        <v>1963</v>
      </c>
      <c r="B6508" s="16" t="s">
        <v>10760</v>
      </c>
      <c r="C6508" s="16">
        <v>16321</v>
      </c>
      <c r="D6508" s="19">
        <v>44266</v>
      </c>
      <c r="E6508" s="16" t="s">
        <v>10763</v>
      </c>
      <c r="F6508" s="16" t="s">
        <v>10264</v>
      </c>
      <c r="G6508" s="16" t="s">
        <v>10624</v>
      </c>
      <c r="H6508" s="17">
        <v>183.97</v>
      </c>
      <c r="I6508" s="102">
        <v>2</v>
      </c>
    </row>
    <row r="6509" spans="1:9" ht="51">
      <c r="A6509" s="16" t="s">
        <v>1963</v>
      </c>
      <c r="B6509" s="16" t="s">
        <v>10760</v>
      </c>
      <c r="C6509" s="16">
        <v>16321</v>
      </c>
      <c r="D6509" s="19">
        <v>44266</v>
      </c>
      <c r="E6509" s="16" t="s">
        <v>10764</v>
      </c>
      <c r="F6509" s="16" t="s">
        <v>10264</v>
      </c>
      <c r="G6509" s="16" t="s">
        <v>10624</v>
      </c>
      <c r="H6509" s="17">
        <v>183.97</v>
      </c>
      <c r="I6509" s="102">
        <v>2</v>
      </c>
    </row>
    <row r="6510" spans="1:9" ht="51">
      <c r="A6510" s="16" t="s">
        <v>1963</v>
      </c>
      <c r="B6510" s="16" t="s">
        <v>10760</v>
      </c>
      <c r="C6510" s="16">
        <v>16321</v>
      </c>
      <c r="D6510" s="19">
        <v>44266</v>
      </c>
      <c r="E6510" s="16" t="s">
        <v>10765</v>
      </c>
      <c r="F6510" s="16" t="s">
        <v>10264</v>
      </c>
      <c r="G6510" s="16" t="s">
        <v>10624</v>
      </c>
      <c r="H6510" s="17">
        <v>26.28</v>
      </c>
      <c r="I6510" s="102">
        <v>2</v>
      </c>
    </row>
    <row r="6511" spans="1:9" ht="51">
      <c r="A6511" s="16" t="s">
        <v>1963</v>
      </c>
      <c r="B6511" s="16" t="s">
        <v>10760</v>
      </c>
      <c r="C6511" s="16">
        <v>16321</v>
      </c>
      <c r="D6511" s="19">
        <v>44266</v>
      </c>
      <c r="E6511" s="16" t="s">
        <v>10766</v>
      </c>
      <c r="F6511" s="16" t="s">
        <v>10264</v>
      </c>
      <c r="G6511" s="16" t="s">
        <v>10624</v>
      </c>
      <c r="H6511" s="17">
        <v>26.28</v>
      </c>
      <c r="I6511" s="102">
        <v>2</v>
      </c>
    </row>
    <row r="6512" spans="1:9" ht="51">
      <c r="A6512" s="16" t="s">
        <v>1963</v>
      </c>
      <c r="B6512" s="16" t="s">
        <v>10760</v>
      </c>
      <c r="C6512" s="16">
        <v>16321</v>
      </c>
      <c r="D6512" s="19">
        <v>44266</v>
      </c>
      <c r="E6512" s="16" t="s">
        <v>10767</v>
      </c>
      <c r="F6512" s="16" t="s">
        <v>10264</v>
      </c>
      <c r="G6512" s="16" t="s">
        <v>10624</v>
      </c>
      <c r="H6512" s="17">
        <v>26.28</v>
      </c>
      <c r="I6512" s="102">
        <v>2</v>
      </c>
    </row>
    <row r="6513" spans="1:9" ht="51">
      <c r="A6513" s="16" t="s">
        <v>1963</v>
      </c>
      <c r="B6513" s="16" t="s">
        <v>10760</v>
      </c>
      <c r="C6513" s="16">
        <v>16321</v>
      </c>
      <c r="D6513" s="19">
        <v>44266</v>
      </c>
      <c r="E6513" s="16" t="s">
        <v>10768</v>
      </c>
      <c r="F6513" s="16" t="s">
        <v>10264</v>
      </c>
      <c r="G6513" s="16" t="s">
        <v>10624</v>
      </c>
      <c r="H6513" s="17">
        <v>26.28</v>
      </c>
      <c r="I6513" s="102">
        <v>2</v>
      </c>
    </row>
    <row r="6514" spans="1:9" ht="51">
      <c r="A6514" s="16" t="s">
        <v>1963</v>
      </c>
      <c r="B6514" s="16" t="s">
        <v>10760</v>
      </c>
      <c r="C6514" s="16">
        <v>16321</v>
      </c>
      <c r="D6514" s="19">
        <v>44266</v>
      </c>
      <c r="E6514" s="16" t="s">
        <v>10769</v>
      </c>
      <c r="F6514" s="16" t="s">
        <v>10264</v>
      </c>
      <c r="G6514" s="16" t="s">
        <v>10624</v>
      </c>
      <c r="H6514" s="17">
        <v>26.28</v>
      </c>
      <c r="I6514" s="102">
        <v>2</v>
      </c>
    </row>
    <row r="6515" spans="1:9" ht="51">
      <c r="A6515" s="16" t="s">
        <v>1963</v>
      </c>
      <c r="B6515" s="16" t="s">
        <v>10760</v>
      </c>
      <c r="C6515" s="16">
        <v>16321</v>
      </c>
      <c r="D6515" s="19">
        <v>44266</v>
      </c>
      <c r="E6515" s="16" t="s">
        <v>10770</v>
      </c>
      <c r="F6515" s="16" t="s">
        <v>10264</v>
      </c>
      <c r="G6515" s="16" t="s">
        <v>10624</v>
      </c>
      <c r="H6515" s="17">
        <v>26.28</v>
      </c>
      <c r="I6515" s="102">
        <v>2</v>
      </c>
    </row>
    <row r="6516" spans="1:9" ht="51">
      <c r="A6516" s="16" t="s">
        <v>1963</v>
      </c>
      <c r="B6516" s="16" t="s">
        <v>10760</v>
      </c>
      <c r="C6516" s="16">
        <v>16321</v>
      </c>
      <c r="D6516" s="19">
        <v>44266</v>
      </c>
      <c r="E6516" s="16" t="s">
        <v>10771</v>
      </c>
      <c r="F6516" s="16" t="s">
        <v>10264</v>
      </c>
      <c r="G6516" s="16" t="s">
        <v>10624</v>
      </c>
      <c r="H6516" s="17">
        <v>26.29</v>
      </c>
      <c r="I6516" s="102">
        <v>2</v>
      </c>
    </row>
    <row r="6517" spans="1:9" ht="51">
      <c r="A6517" s="16" t="s">
        <v>1963</v>
      </c>
      <c r="B6517" s="16" t="s">
        <v>11594</v>
      </c>
      <c r="C6517" s="16" t="s">
        <v>11594</v>
      </c>
      <c r="D6517" s="19">
        <v>44260</v>
      </c>
      <c r="E6517" s="16" t="s">
        <v>11595</v>
      </c>
      <c r="F6517" s="16">
        <v>0</v>
      </c>
      <c r="G6517" s="16" t="s">
        <v>11560</v>
      </c>
      <c r="H6517" s="17">
        <v>1377.65</v>
      </c>
      <c r="I6517" s="102">
        <v>2</v>
      </c>
    </row>
    <row r="6518" spans="1:9" ht="51">
      <c r="A6518" s="16" t="s">
        <v>1963</v>
      </c>
      <c r="B6518" s="16" t="s">
        <v>11594</v>
      </c>
      <c r="C6518" s="16" t="s">
        <v>11594</v>
      </c>
      <c r="D6518" s="19">
        <v>44260</v>
      </c>
      <c r="E6518" s="16" t="s">
        <v>11596</v>
      </c>
      <c r="F6518" s="16">
        <v>0</v>
      </c>
      <c r="G6518" s="16" t="s">
        <v>11597</v>
      </c>
      <c r="H6518" s="17">
        <v>1070.3800000000001</v>
      </c>
      <c r="I6518" s="102">
        <v>2</v>
      </c>
    </row>
    <row r="6519" spans="1:9" ht="51">
      <c r="A6519" s="16" t="s">
        <v>1963</v>
      </c>
      <c r="B6519" s="16" t="s">
        <v>11594</v>
      </c>
      <c r="C6519" s="16" t="s">
        <v>11594</v>
      </c>
      <c r="D6519" s="19">
        <v>44260</v>
      </c>
      <c r="E6519" s="16" t="s">
        <v>11598</v>
      </c>
      <c r="F6519" s="16">
        <v>0</v>
      </c>
      <c r="G6519" s="16" t="s">
        <v>11599</v>
      </c>
      <c r="H6519" s="17">
        <v>1161.1099999999999</v>
      </c>
      <c r="I6519" s="102">
        <v>2</v>
      </c>
    </row>
    <row r="6520" spans="1:9" ht="51">
      <c r="A6520" s="16" t="s">
        <v>1963</v>
      </c>
      <c r="B6520" s="16" t="s">
        <v>11594</v>
      </c>
      <c r="C6520" s="16" t="s">
        <v>11594</v>
      </c>
      <c r="D6520" s="19">
        <v>44260</v>
      </c>
      <c r="E6520" s="16" t="s">
        <v>11600</v>
      </c>
      <c r="F6520" s="16">
        <v>0</v>
      </c>
      <c r="G6520" s="16" t="s">
        <v>11564</v>
      </c>
      <c r="H6520" s="17">
        <v>1038.6099999999999</v>
      </c>
      <c r="I6520" s="102">
        <v>2</v>
      </c>
    </row>
    <row r="6521" spans="1:9" ht="51">
      <c r="A6521" s="16" t="s">
        <v>1963</v>
      </c>
      <c r="B6521" s="16" t="s">
        <v>11594</v>
      </c>
      <c r="C6521" s="16" t="s">
        <v>11594</v>
      </c>
      <c r="D6521" s="19">
        <v>44260</v>
      </c>
      <c r="E6521" s="16" t="s">
        <v>11601</v>
      </c>
      <c r="F6521" s="16">
        <v>0</v>
      </c>
      <c r="G6521" s="16" t="s">
        <v>11562</v>
      </c>
      <c r="H6521" s="17">
        <v>1165.1500000000001</v>
      </c>
      <c r="I6521" s="102">
        <v>2</v>
      </c>
    </row>
    <row r="6522" spans="1:9" ht="51">
      <c r="A6522" s="16" t="s">
        <v>1963</v>
      </c>
      <c r="B6522" s="16" t="s">
        <v>11594</v>
      </c>
      <c r="C6522" s="16" t="s">
        <v>11594</v>
      </c>
      <c r="D6522" s="19">
        <v>44260</v>
      </c>
      <c r="E6522" s="16" t="s">
        <v>11602</v>
      </c>
      <c r="F6522" s="16">
        <v>0</v>
      </c>
      <c r="G6522" s="16" t="s">
        <v>11603</v>
      </c>
      <c r="H6522" s="17">
        <v>1038.6099999999999</v>
      </c>
      <c r="I6522" s="102">
        <v>2</v>
      </c>
    </row>
    <row r="6523" spans="1:9" ht="51">
      <c r="A6523" s="16" t="s">
        <v>1963</v>
      </c>
      <c r="B6523" s="16" t="s">
        <v>11594</v>
      </c>
      <c r="C6523" s="16" t="s">
        <v>11594</v>
      </c>
      <c r="D6523" s="19">
        <v>44260</v>
      </c>
      <c r="E6523" s="16" t="s">
        <v>11604</v>
      </c>
      <c r="F6523" s="16">
        <v>0</v>
      </c>
      <c r="G6523" s="16" t="s">
        <v>11605</v>
      </c>
      <c r="H6523" s="17">
        <v>1202.8900000000001</v>
      </c>
      <c r="I6523" s="102">
        <v>2</v>
      </c>
    </row>
    <row r="6524" spans="1:9" ht="51">
      <c r="A6524" s="16" t="s">
        <v>1963</v>
      </c>
      <c r="B6524" s="16" t="s">
        <v>11594</v>
      </c>
      <c r="C6524" s="16" t="s">
        <v>11594</v>
      </c>
      <c r="D6524" s="19">
        <v>44260</v>
      </c>
      <c r="E6524" s="16" t="s">
        <v>11595</v>
      </c>
      <c r="F6524" s="16" t="s">
        <v>11606</v>
      </c>
      <c r="G6524" s="16" t="s">
        <v>11607</v>
      </c>
      <c r="H6524" s="17">
        <v>318.3</v>
      </c>
      <c r="I6524" s="102">
        <v>2</v>
      </c>
    </row>
    <row r="6525" spans="1:9" ht="51">
      <c r="A6525" s="16" t="s">
        <v>1963</v>
      </c>
      <c r="B6525" s="16" t="s">
        <v>11594</v>
      </c>
      <c r="C6525" s="16" t="s">
        <v>11594</v>
      </c>
      <c r="D6525" s="19">
        <v>44260</v>
      </c>
      <c r="E6525" s="16" t="s">
        <v>11596</v>
      </c>
      <c r="F6525" s="16" t="s">
        <v>11606</v>
      </c>
      <c r="G6525" s="16" t="s">
        <v>11607</v>
      </c>
      <c r="H6525" s="17">
        <v>318.3</v>
      </c>
      <c r="I6525" s="102">
        <v>2</v>
      </c>
    </row>
    <row r="6526" spans="1:9" ht="51">
      <c r="A6526" s="16" t="s">
        <v>1963</v>
      </c>
      <c r="B6526" s="16" t="s">
        <v>11594</v>
      </c>
      <c r="C6526" s="16" t="s">
        <v>11594</v>
      </c>
      <c r="D6526" s="19">
        <v>44260</v>
      </c>
      <c r="E6526" s="16" t="s">
        <v>11598</v>
      </c>
      <c r="F6526" s="16" t="s">
        <v>11606</v>
      </c>
      <c r="G6526" s="16" t="s">
        <v>11607</v>
      </c>
      <c r="H6526" s="17">
        <v>318.3</v>
      </c>
      <c r="I6526" s="102">
        <v>2</v>
      </c>
    </row>
    <row r="6527" spans="1:9" ht="51">
      <c r="A6527" s="16" t="s">
        <v>1963</v>
      </c>
      <c r="B6527" s="16" t="s">
        <v>11594</v>
      </c>
      <c r="C6527" s="16" t="s">
        <v>11594</v>
      </c>
      <c r="D6527" s="19">
        <v>44260</v>
      </c>
      <c r="E6527" s="16" t="s">
        <v>11600</v>
      </c>
      <c r="F6527" s="16" t="s">
        <v>11606</v>
      </c>
      <c r="G6527" s="16" t="s">
        <v>11607</v>
      </c>
      <c r="H6527" s="17">
        <v>318.3</v>
      </c>
      <c r="I6527" s="102">
        <v>2</v>
      </c>
    </row>
    <row r="6528" spans="1:9" ht="51">
      <c r="A6528" s="16" t="s">
        <v>1963</v>
      </c>
      <c r="B6528" s="16" t="s">
        <v>11594</v>
      </c>
      <c r="C6528" s="16" t="s">
        <v>11594</v>
      </c>
      <c r="D6528" s="19">
        <v>44260</v>
      </c>
      <c r="E6528" s="16" t="s">
        <v>11601</v>
      </c>
      <c r="F6528" s="16" t="s">
        <v>11606</v>
      </c>
      <c r="G6528" s="16" t="s">
        <v>11607</v>
      </c>
      <c r="H6528" s="17">
        <v>318.3</v>
      </c>
      <c r="I6528" s="102">
        <v>2</v>
      </c>
    </row>
    <row r="6529" spans="1:9" ht="51">
      <c r="A6529" s="16" t="s">
        <v>1963</v>
      </c>
      <c r="B6529" s="16" t="s">
        <v>11594</v>
      </c>
      <c r="C6529" s="16" t="s">
        <v>11594</v>
      </c>
      <c r="D6529" s="19">
        <v>44260</v>
      </c>
      <c r="E6529" s="16" t="s">
        <v>11602</v>
      </c>
      <c r="F6529" s="16" t="s">
        <v>11606</v>
      </c>
      <c r="G6529" s="16" t="s">
        <v>11607</v>
      </c>
      <c r="H6529" s="17">
        <v>318.3</v>
      </c>
      <c r="I6529" s="102">
        <v>2</v>
      </c>
    </row>
    <row r="6530" spans="1:9" ht="51">
      <c r="A6530" s="16" t="s">
        <v>1963</v>
      </c>
      <c r="B6530" s="16" t="s">
        <v>11594</v>
      </c>
      <c r="C6530" s="16" t="s">
        <v>11594</v>
      </c>
      <c r="D6530" s="19">
        <v>44260</v>
      </c>
      <c r="E6530" s="16" t="s">
        <v>11604</v>
      </c>
      <c r="F6530" s="16" t="s">
        <v>11606</v>
      </c>
      <c r="G6530" s="16" t="s">
        <v>11607</v>
      </c>
      <c r="H6530" s="17">
        <v>318.31</v>
      </c>
      <c r="I6530" s="102">
        <v>2</v>
      </c>
    </row>
    <row r="6531" spans="1:9" ht="51">
      <c r="A6531" s="16" t="s">
        <v>1963</v>
      </c>
      <c r="B6531" s="16" t="s">
        <v>11594</v>
      </c>
      <c r="C6531" s="16" t="s">
        <v>11594</v>
      </c>
      <c r="D6531" s="19">
        <v>44260</v>
      </c>
      <c r="E6531" s="16" t="s">
        <v>11595</v>
      </c>
      <c r="F6531" s="16">
        <v>0</v>
      </c>
      <c r="G6531" s="16" t="s">
        <v>11532</v>
      </c>
      <c r="H6531" s="17">
        <v>304.31</v>
      </c>
      <c r="I6531" s="102">
        <v>2</v>
      </c>
    </row>
    <row r="6532" spans="1:9" ht="51">
      <c r="A6532" s="16" t="s">
        <v>1963</v>
      </c>
      <c r="B6532" s="16" t="s">
        <v>11594</v>
      </c>
      <c r="C6532" s="16" t="s">
        <v>11594</v>
      </c>
      <c r="D6532" s="19">
        <v>44260</v>
      </c>
      <c r="E6532" s="16" t="s">
        <v>11596</v>
      </c>
      <c r="F6532" s="16">
        <v>0</v>
      </c>
      <c r="G6532" s="16" t="s">
        <v>11532</v>
      </c>
      <c r="H6532" s="17">
        <v>304.3</v>
      </c>
      <c r="I6532" s="102">
        <v>2</v>
      </c>
    </row>
    <row r="6533" spans="1:9" ht="51">
      <c r="A6533" s="16" t="s">
        <v>1963</v>
      </c>
      <c r="B6533" s="16" t="s">
        <v>11594</v>
      </c>
      <c r="C6533" s="16" t="s">
        <v>11594</v>
      </c>
      <c r="D6533" s="19">
        <v>44260</v>
      </c>
      <c r="E6533" s="16" t="s">
        <v>11598</v>
      </c>
      <c r="F6533" s="16">
        <v>0</v>
      </c>
      <c r="G6533" s="16" t="s">
        <v>11532</v>
      </c>
      <c r="H6533" s="17">
        <v>304.3</v>
      </c>
      <c r="I6533" s="102">
        <v>2</v>
      </c>
    </row>
    <row r="6534" spans="1:9" ht="51">
      <c r="A6534" s="16" t="s">
        <v>1963</v>
      </c>
      <c r="B6534" s="16" t="s">
        <v>11594</v>
      </c>
      <c r="C6534" s="16" t="s">
        <v>11594</v>
      </c>
      <c r="D6534" s="19">
        <v>44260</v>
      </c>
      <c r="E6534" s="16" t="s">
        <v>11600</v>
      </c>
      <c r="F6534" s="16">
        <v>0</v>
      </c>
      <c r="G6534" s="16" t="s">
        <v>11532</v>
      </c>
      <c r="H6534" s="17">
        <v>304.3</v>
      </c>
      <c r="I6534" s="102">
        <v>2</v>
      </c>
    </row>
    <row r="6535" spans="1:9" ht="51">
      <c r="A6535" s="16" t="s">
        <v>1963</v>
      </c>
      <c r="B6535" s="16" t="s">
        <v>11594</v>
      </c>
      <c r="C6535" s="16" t="s">
        <v>11594</v>
      </c>
      <c r="D6535" s="19">
        <v>44260</v>
      </c>
      <c r="E6535" s="16" t="s">
        <v>11601</v>
      </c>
      <c r="F6535" s="16">
        <v>0</v>
      </c>
      <c r="G6535" s="16" t="s">
        <v>11532</v>
      </c>
      <c r="H6535" s="17">
        <v>304.3</v>
      </c>
      <c r="I6535" s="102">
        <v>2</v>
      </c>
    </row>
    <row r="6536" spans="1:9" ht="51">
      <c r="A6536" s="16" t="s">
        <v>1963</v>
      </c>
      <c r="B6536" s="16" t="s">
        <v>11594</v>
      </c>
      <c r="C6536" s="16" t="s">
        <v>11594</v>
      </c>
      <c r="D6536" s="19">
        <v>44260</v>
      </c>
      <c r="E6536" s="16" t="s">
        <v>11602</v>
      </c>
      <c r="F6536" s="16">
        <v>0</v>
      </c>
      <c r="G6536" s="16" t="s">
        <v>11532</v>
      </c>
      <c r="H6536" s="17">
        <v>304.3</v>
      </c>
      <c r="I6536" s="102">
        <v>2</v>
      </c>
    </row>
    <row r="6537" spans="1:9" ht="51">
      <c r="A6537" s="16" t="s">
        <v>1963</v>
      </c>
      <c r="B6537" s="16" t="s">
        <v>11594</v>
      </c>
      <c r="C6537" s="16" t="s">
        <v>11594</v>
      </c>
      <c r="D6537" s="19">
        <v>44260</v>
      </c>
      <c r="E6537" s="16" t="s">
        <v>11604</v>
      </c>
      <c r="F6537" s="16">
        <v>0</v>
      </c>
      <c r="G6537" s="16" t="s">
        <v>11532</v>
      </c>
      <c r="H6537" s="17">
        <v>304.3</v>
      </c>
      <c r="I6537" s="102">
        <v>2</v>
      </c>
    </row>
    <row r="6538" spans="1:9" ht="51">
      <c r="A6538" s="16" t="s">
        <v>1963</v>
      </c>
      <c r="B6538" s="16" t="s">
        <v>11594</v>
      </c>
      <c r="C6538" s="16" t="s">
        <v>11594</v>
      </c>
      <c r="D6538" s="19">
        <v>44260</v>
      </c>
      <c r="E6538" s="16" t="s">
        <v>11608</v>
      </c>
      <c r="F6538" s="16">
        <v>0</v>
      </c>
      <c r="G6538" s="16" t="s">
        <v>11560</v>
      </c>
      <c r="H6538" s="17">
        <v>21.43</v>
      </c>
      <c r="I6538" s="102">
        <v>2</v>
      </c>
    </row>
    <row r="6539" spans="1:9" ht="51">
      <c r="A6539" s="16" t="s">
        <v>1963</v>
      </c>
      <c r="B6539" s="16" t="s">
        <v>11594</v>
      </c>
      <c r="C6539" s="16" t="s">
        <v>11594</v>
      </c>
      <c r="D6539" s="19">
        <v>44260</v>
      </c>
      <c r="E6539" s="16" t="s">
        <v>11609</v>
      </c>
      <c r="F6539" s="16">
        <v>0</v>
      </c>
      <c r="G6539" s="16" t="s">
        <v>11597</v>
      </c>
      <c r="H6539" s="17">
        <v>21.43</v>
      </c>
      <c r="I6539" s="102">
        <v>2</v>
      </c>
    </row>
    <row r="6540" spans="1:9" ht="51">
      <c r="A6540" s="16" t="s">
        <v>1963</v>
      </c>
      <c r="B6540" s="16" t="s">
        <v>11594</v>
      </c>
      <c r="C6540" s="16" t="s">
        <v>11594</v>
      </c>
      <c r="D6540" s="19">
        <v>44260</v>
      </c>
      <c r="E6540" s="16" t="s">
        <v>11610</v>
      </c>
      <c r="F6540" s="16">
        <v>0</v>
      </c>
      <c r="G6540" s="16" t="s">
        <v>11599</v>
      </c>
      <c r="H6540" s="17">
        <v>21.43</v>
      </c>
      <c r="I6540" s="102">
        <v>2</v>
      </c>
    </row>
    <row r="6541" spans="1:9" ht="51">
      <c r="A6541" s="16" t="s">
        <v>1963</v>
      </c>
      <c r="B6541" s="16" t="s">
        <v>11594</v>
      </c>
      <c r="C6541" s="16" t="s">
        <v>11594</v>
      </c>
      <c r="D6541" s="19">
        <v>44260</v>
      </c>
      <c r="E6541" s="16" t="s">
        <v>11611</v>
      </c>
      <c r="F6541" s="16">
        <v>0</v>
      </c>
      <c r="G6541" s="16" t="s">
        <v>11564</v>
      </c>
      <c r="H6541" s="17">
        <v>21.43</v>
      </c>
      <c r="I6541" s="102">
        <v>2</v>
      </c>
    </row>
    <row r="6542" spans="1:9" ht="51">
      <c r="A6542" s="16" t="s">
        <v>1963</v>
      </c>
      <c r="B6542" s="16" t="s">
        <v>11594</v>
      </c>
      <c r="C6542" s="16" t="s">
        <v>11594</v>
      </c>
      <c r="D6542" s="19">
        <v>44260</v>
      </c>
      <c r="E6542" s="16" t="s">
        <v>11612</v>
      </c>
      <c r="F6542" s="16">
        <v>0</v>
      </c>
      <c r="G6542" s="16" t="s">
        <v>11562</v>
      </c>
      <c r="H6542" s="17">
        <v>21.43</v>
      </c>
      <c r="I6542" s="102">
        <v>2</v>
      </c>
    </row>
    <row r="6543" spans="1:9" ht="51">
      <c r="A6543" s="16" t="s">
        <v>1963</v>
      </c>
      <c r="B6543" s="16" t="s">
        <v>11594</v>
      </c>
      <c r="C6543" s="16" t="s">
        <v>11594</v>
      </c>
      <c r="D6543" s="19">
        <v>44260</v>
      </c>
      <c r="E6543" s="16" t="s">
        <v>11613</v>
      </c>
      <c r="F6543" s="16">
        <v>0</v>
      </c>
      <c r="G6543" s="16" t="s">
        <v>11603</v>
      </c>
      <c r="H6543" s="17">
        <v>21.43</v>
      </c>
      <c r="I6543" s="102">
        <v>2</v>
      </c>
    </row>
    <row r="6544" spans="1:9" ht="51">
      <c r="A6544" s="16" t="s">
        <v>1963</v>
      </c>
      <c r="B6544" s="16" t="s">
        <v>11594</v>
      </c>
      <c r="C6544" s="16" t="s">
        <v>11594</v>
      </c>
      <c r="D6544" s="19">
        <v>44260</v>
      </c>
      <c r="E6544" s="16" t="s">
        <v>11614</v>
      </c>
      <c r="F6544" s="16">
        <v>0</v>
      </c>
      <c r="G6544" s="16" t="s">
        <v>11605</v>
      </c>
      <c r="H6544" s="17">
        <v>21.42</v>
      </c>
      <c r="I6544" s="102">
        <v>2</v>
      </c>
    </row>
    <row r="6545" spans="1:9" ht="51">
      <c r="A6545" s="16" t="s">
        <v>1963</v>
      </c>
      <c r="B6545" s="16" t="s">
        <v>11594</v>
      </c>
      <c r="C6545" s="16" t="s">
        <v>11594</v>
      </c>
      <c r="D6545" s="19">
        <v>44260</v>
      </c>
      <c r="E6545" s="16" t="s">
        <v>11615</v>
      </c>
      <c r="F6545" s="16" t="s">
        <v>11606</v>
      </c>
      <c r="G6545" s="16" t="s">
        <v>11607</v>
      </c>
      <c r="H6545" s="17">
        <v>214.17</v>
      </c>
      <c r="I6545" s="102">
        <v>2</v>
      </c>
    </row>
    <row r="6546" spans="1:9" ht="51">
      <c r="A6546" s="16" t="s">
        <v>1963</v>
      </c>
      <c r="B6546" s="16" t="s">
        <v>11594</v>
      </c>
      <c r="C6546" s="16" t="s">
        <v>11594</v>
      </c>
      <c r="D6546" s="19">
        <v>44260</v>
      </c>
      <c r="E6546" s="16" t="s">
        <v>11616</v>
      </c>
      <c r="F6546" s="16" t="s">
        <v>11606</v>
      </c>
      <c r="G6546" s="16" t="s">
        <v>11607</v>
      </c>
      <c r="H6546" s="17">
        <v>214.17</v>
      </c>
      <c r="I6546" s="102">
        <v>2</v>
      </c>
    </row>
    <row r="6547" spans="1:9" ht="51">
      <c r="A6547" s="16" t="s">
        <v>1963</v>
      </c>
      <c r="B6547" s="16" t="s">
        <v>11594</v>
      </c>
      <c r="C6547" s="16" t="s">
        <v>11594</v>
      </c>
      <c r="D6547" s="19">
        <v>44260</v>
      </c>
      <c r="E6547" s="16" t="s">
        <v>11617</v>
      </c>
      <c r="F6547" s="16" t="s">
        <v>11606</v>
      </c>
      <c r="G6547" s="16" t="s">
        <v>11607</v>
      </c>
      <c r="H6547" s="17">
        <v>214.16</v>
      </c>
      <c r="I6547" s="102">
        <v>2</v>
      </c>
    </row>
    <row r="6548" spans="1:9" ht="51">
      <c r="A6548" s="16" t="s">
        <v>1963</v>
      </c>
      <c r="B6548" s="16" t="s">
        <v>11594</v>
      </c>
      <c r="C6548" s="16" t="s">
        <v>11594</v>
      </c>
      <c r="D6548" s="19">
        <v>44260</v>
      </c>
      <c r="E6548" s="16" t="s">
        <v>11618</v>
      </c>
      <c r="F6548" s="16">
        <v>0</v>
      </c>
      <c r="G6548" s="16" t="s">
        <v>11560</v>
      </c>
      <c r="H6548" s="17">
        <v>5.71</v>
      </c>
      <c r="I6548" s="102">
        <v>2</v>
      </c>
    </row>
    <row r="6549" spans="1:9" ht="51">
      <c r="A6549" s="16" t="s">
        <v>1963</v>
      </c>
      <c r="B6549" s="16" t="s">
        <v>11594</v>
      </c>
      <c r="C6549" s="16" t="s">
        <v>11594</v>
      </c>
      <c r="D6549" s="19">
        <v>44260</v>
      </c>
      <c r="E6549" s="16" t="s">
        <v>11619</v>
      </c>
      <c r="F6549" s="16">
        <v>0</v>
      </c>
      <c r="G6549" s="16" t="s">
        <v>11597</v>
      </c>
      <c r="H6549" s="17">
        <v>5.71</v>
      </c>
      <c r="I6549" s="102">
        <v>2</v>
      </c>
    </row>
    <row r="6550" spans="1:9" ht="51">
      <c r="A6550" s="16" t="s">
        <v>1963</v>
      </c>
      <c r="B6550" s="16" t="s">
        <v>11594</v>
      </c>
      <c r="C6550" s="16" t="s">
        <v>11594</v>
      </c>
      <c r="D6550" s="19">
        <v>44260</v>
      </c>
      <c r="E6550" s="16" t="s">
        <v>11620</v>
      </c>
      <c r="F6550" s="16">
        <v>0</v>
      </c>
      <c r="G6550" s="16" t="s">
        <v>11599</v>
      </c>
      <c r="H6550" s="17">
        <v>5.71</v>
      </c>
      <c r="I6550" s="102">
        <v>2</v>
      </c>
    </row>
    <row r="6551" spans="1:9" ht="51">
      <c r="A6551" s="16" t="s">
        <v>1963</v>
      </c>
      <c r="B6551" s="16" t="s">
        <v>11594</v>
      </c>
      <c r="C6551" s="16" t="s">
        <v>11594</v>
      </c>
      <c r="D6551" s="19">
        <v>44260</v>
      </c>
      <c r="E6551" s="16" t="s">
        <v>11621</v>
      </c>
      <c r="F6551" s="16">
        <v>0</v>
      </c>
      <c r="G6551" s="16" t="s">
        <v>11564</v>
      </c>
      <c r="H6551" s="17">
        <v>5.71</v>
      </c>
      <c r="I6551" s="102">
        <v>2</v>
      </c>
    </row>
    <row r="6552" spans="1:9" ht="51">
      <c r="A6552" s="16" t="s">
        <v>1963</v>
      </c>
      <c r="B6552" s="16" t="s">
        <v>11594</v>
      </c>
      <c r="C6552" s="16" t="s">
        <v>11594</v>
      </c>
      <c r="D6552" s="19">
        <v>44260</v>
      </c>
      <c r="E6552" s="16" t="s">
        <v>11622</v>
      </c>
      <c r="F6552" s="16">
        <v>0</v>
      </c>
      <c r="G6552" s="16" t="s">
        <v>11562</v>
      </c>
      <c r="H6552" s="17">
        <v>5.72</v>
      </c>
      <c r="I6552" s="102">
        <v>2</v>
      </c>
    </row>
    <row r="6553" spans="1:9" ht="51">
      <c r="A6553" s="16" t="s">
        <v>1963</v>
      </c>
      <c r="B6553" s="16" t="s">
        <v>11594</v>
      </c>
      <c r="C6553" s="16" t="s">
        <v>11594</v>
      </c>
      <c r="D6553" s="19">
        <v>44260</v>
      </c>
      <c r="E6553" s="16" t="s">
        <v>11623</v>
      </c>
      <c r="F6553" s="16">
        <v>0</v>
      </c>
      <c r="G6553" s="16" t="s">
        <v>11603</v>
      </c>
      <c r="H6553" s="17">
        <v>5.72</v>
      </c>
      <c r="I6553" s="102">
        <v>2</v>
      </c>
    </row>
    <row r="6554" spans="1:9" ht="51">
      <c r="A6554" s="16" t="s">
        <v>1963</v>
      </c>
      <c r="B6554" s="16" t="s">
        <v>11594</v>
      </c>
      <c r="C6554" s="16" t="s">
        <v>11594</v>
      </c>
      <c r="D6554" s="19">
        <v>44260</v>
      </c>
      <c r="E6554" s="16" t="s">
        <v>11624</v>
      </c>
      <c r="F6554" s="16">
        <v>0</v>
      </c>
      <c r="G6554" s="16" t="s">
        <v>11605</v>
      </c>
      <c r="H6554" s="17">
        <v>5.72</v>
      </c>
      <c r="I6554" s="102">
        <v>2</v>
      </c>
    </row>
    <row r="6555" spans="1:9" ht="61.2">
      <c r="A6555" s="16" t="s">
        <v>1963</v>
      </c>
      <c r="B6555" s="16" t="s">
        <v>10718</v>
      </c>
      <c r="C6555" s="16">
        <v>15721</v>
      </c>
      <c r="D6555" s="19">
        <v>44263</v>
      </c>
      <c r="E6555" s="16" t="s">
        <v>10719</v>
      </c>
      <c r="F6555" s="16" t="s">
        <v>10264</v>
      </c>
      <c r="G6555" s="16" t="s">
        <v>10624</v>
      </c>
      <c r="H6555" s="17">
        <v>164.35</v>
      </c>
      <c r="I6555" s="102">
        <v>2</v>
      </c>
    </row>
    <row r="6556" spans="1:9" ht="61.2">
      <c r="A6556" s="16" t="s">
        <v>1963</v>
      </c>
      <c r="B6556" s="16" t="s">
        <v>10720</v>
      </c>
      <c r="C6556" s="16">
        <v>15421</v>
      </c>
      <c r="D6556" s="19">
        <v>44263</v>
      </c>
      <c r="E6556" s="16" t="s">
        <v>10721</v>
      </c>
      <c r="F6556" s="16" t="s">
        <v>10264</v>
      </c>
      <c r="G6556" s="16" t="s">
        <v>10624</v>
      </c>
      <c r="H6556" s="17">
        <v>335.06</v>
      </c>
      <c r="I6556" s="102">
        <v>2</v>
      </c>
    </row>
    <row r="6557" spans="1:9" ht="61.2">
      <c r="A6557" s="16" t="s">
        <v>1963</v>
      </c>
      <c r="B6557" s="16" t="s">
        <v>10728</v>
      </c>
      <c r="C6557" s="16">
        <v>13621</v>
      </c>
      <c r="D6557" s="19">
        <v>44263</v>
      </c>
      <c r="E6557" s="16" t="s">
        <v>10729</v>
      </c>
      <c r="F6557" s="16" t="s">
        <v>10264</v>
      </c>
      <c r="G6557" s="16" t="s">
        <v>10624</v>
      </c>
      <c r="H6557" s="17">
        <v>981.97</v>
      </c>
      <c r="I6557" s="102">
        <v>2</v>
      </c>
    </row>
    <row r="6558" spans="1:9" ht="61.2">
      <c r="A6558" s="16" t="s">
        <v>1963</v>
      </c>
      <c r="B6558" s="16" t="s">
        <v>10774</v>
      </c>
      <c r="C6558" s="16">
        <v>21221</v>
      </c>
      <c r="D6558" s="19">
        <v>44286</v>
      </c>
      <c r="E6558" s="16" t="s">
        <v>10775</v>
      </c>
      <c r="F6558" s="16" t="s">
        <v>10264</v>
      </c>
      <c r="G6558" s="16" t="s">
        <v>10624</v>
      </c>
      <c r="H6558" s="17">
        <v>772.95</v>
      </c>
      <c r="I6558" s="102">
        <v>2</v>
      </c>
    </row>
    <row r="6559" spans="1:9" ht="61.2">
      <c r="A6559" s="16" t="s">
        <v>1963</v>
      </c>
      <c r="B6559" s="16" t="s">
        <v>10795</v>
      </c>
      <c r="C6559" s="16">
        <v>11421</v>
      </c>
      <c r="D6559" s="19">
        <v>44302</v>
      </c>
      <c r="E6559" s="16" t="s">
        <v>10796</v>
      </c>
      <c r="F6559" s="16" t="s">
        <v>10264</v>
      </c>
      <c r="G6559" s="16" t="s">
        <v>10624</v>
      </c>
      <c r="H6559" s="17">
        <v>330</v>
      </c>
      <c r="I6559" s="102">
        <v>2</v>
      </c>
    </row>
    <row r="6560" spans="1:9" ht="61.2">
      <c r="A6560" s="16" t="s">
        <v>1963</v>
      </c>
      <c r="B6560" s="16" t="s">
        <v>11639</v>
      </c>
      <c r="C6560" s="16" t="s">
        <v>11639</v>
      </c>
      <c r="D6560" s="19">
        <v>44273</v>
      </c>
      <c r="E6560" s="16" t="s">
        <v>11640</v>
      </c>
      <c r="F6560" s="16" t="s">
        <v>11550</v>
      </c>
      <c r="G6560" s="16" t="s">
        <v>11551</v>
      </c>
      <c r="H6560" s="17">
        <v>1049.8499999999999</v>
      </c>
      <c r="I6560" s="102">
        <v>2</v>
      </c>
    </row>
    <row r="6561" spans="1:9" ht="61.2">
      <c r="A6561" s="16" t="s">
        <v>1963</v>
      </c>
      <c r="B6561" s="16" t="s">
        <v>11641</v>
      </c>
      <c r="C6561" s="16" t="s">
        <v>11641</v>
      </c>
      <c r="D6561" s="19">
        <v>44273</v>
      </c>
      <c r="E6561" s="16" t="s">
        <v>11642</v>
      </c>
      <c r="F6561" s="16" t="s">
        <v>11550</v>
      </c>
      <c r="G6561" s="16" t="s">
        <v>11551</v>
      </c>
      <c r="H6561" s="17">
        <v>284.41000000000003</v>
      </c>
      <c r="I6561" s="102">
        <v>2</v>
      </c>
    </row>
    <row r="6562" spans="1:9" ht="61.2">
      <c r="A6562" s="16" t="s">
        <v>1963</v>
      </c>
      <c r="B6562" s="16" t="s">
        <v>11643</v>
      </c>
      <c r="C6562" s="16" t="s">
        <v>11643</v>
      </c>
      <c r="D6562" s="19">
        <v>44273</v>
      </c>
      <c r="E6562" s="16" t="s">
        <v>11644</v>
      </c>
      <c r="F6562" s="16" t="s">
        <v>11550</v>
      </c>
      <c r="G6562" s="16" t="s">
        <v>11551</v>
      </c>
      <c r="H6562" s="17">
        <v>491.57</v>
      </c>
      <c r="I6562" s="102">
        <v>2</v>
      </c>
    </row>
    <row r="6563" spans="1:9" ht="61.2">
      <c r="A6563" s="16" t="s">
        <v>1963</v>
      </c>
      <c r="B6563" s="16" t="s">
        <v>11645</v>
      </c>
      <c r="C6563" s="16" t="s">
        <v>11645</v>
      </c>
      <c r="D6563" s="19">
        <v>44273</v>
      </c>
      <c r="E6563" s="16" t="s">
        <v>11644</v>
      </c>
      <c r="F6563" s="16" t="s">
        <v>11550</v>
      </c>
      <c r="G6563" s="16" t="s">
        <v>11551</v>
      </c>
      <c r="H6563" s="17">
        <v>1736.37</v>
      </c>
      <c r="I6563" s="102">
        <v>2</v>
      </c>
    </row>
    <row r="6564" spans="1:9" ht="61.2">
      <c r="A6564" s="16" t="s">
        <v>1963</v>
      </c>
      <c r="B6564" s="16" t="s">
        <v>11646</v>
      </c>
      <c r="C6564" s="16" t="s">
        <v>11646</v>
      </c>
      <c r="D6564" s="19">
        <v>44273</v>
      </c>
      <c r="E6564" s="16" t="s">
        <v>11647</v>
      </c>
      <c r="F6564" s="16" t="s">
        <v>11550</v>
      </c>
      <c r="G6564" s="16" t="s">
        <v>11551</v>
      </c>
      <c r="H6564" s="17">
        <v>475.17</v>
      </c>
      <c r="I6564" s="102">
        <v>2</v>
      </c>
    </row>
    <row r="6565" spans="1:9" ht="40.799999999999997">
      <c r="A6565" s="16" t="s">
        <v>1963</v>
      </c>
      <c r="B6565" s="16" t="s">
        <v>10734</v>
      </c>
      <c r="C6565" s="16">
        <v>12621</v>
      </c>
      <c r="D6565" s="19">
        <v>44263</v>
      </c>
      <c r="E6565" s="16" t="s">
        <v>10735</v>
      </c>
      <c r="F6565" s="16" t="s">
        <v>10264</v>
      </c>
      <c r="G6565" s="16" t="s">
        <v>10624</v>
      </c>
      <c r="H6565" s="17">
        <v>845.47</v>
      </c>
      <c r="I6565" s="102">
        <v>2</v>
      </c>
    </row>
    <row r="6566" spans="1:9" ht="40.799999999999997">
      <c r="A6566" s="16" t="s">
        <v>1963</v>
      </c>
      <c r="B6566" s="16" t="s">
        <v>10739</v>
      </c>
      <c r="C6566" s="16">
        <v>16521</v>
      </c>
      <c r="D6566" s="19">
        <v>44266</v>
      </c>
      <c r="E6566" s="16" t="s">
        <v>10740</v>
      </c>
      <c r="F6566" s="16" t="s">
        <v>10264</v>
      </c>
      <c r="G6566" s="16" t="s">
        <v>10624</v>
      </c>
      <c r="H6566" s="17">
        <v>483</v>
      </c>
      <c r="I6566" s="102">
        <v>2</v>
      </c>
    </row>
    <row r="6567" spans="1:9" ht="40.799999999999997">
      <c r="A6567" s="16" t="s">
        <v>1963</v>
      </c>
      <c r="B6567" s="16" t="s">
        <v>10744</v>
      </c>
      <c r="C6567" s="16">
        <v>18121</v>
      </c>
      <c r="D6567" s="19">
        <v>44266</v>
      </c>
      <c r="E6567" s="16" t="s">
        <v>10745</v>
      </c>
      <c r="F6567" s="16" t="s">
        <v>10264</v>
      </c>
      <c r="G6567" s="16" t="s">
        <v>10624</v>
      </c>
      <c r="H6567" s="17">
        <v>325</v>
      </c>
      <c r="I6567" s="102">
        <v>2</v>
      </c>
    </row>
    <row r="6568" spans="1:9" ht="40.799999999999997">
      <c r="A6568" s="16" t="s">
        <v>1963</v>
      </c>
      <c r="B6568" s="16" t="s">
        <v>11625</v>
      </c>
      <c r="C6568" s="16" t="s">
        <v>11625</v>
      </c>
      <c r="D6568" s="19">
        <v>44260</v>
      </c>
      <c r="E6568" s="16" t="s">
        <v>11626</v>
      </c>
      <c r="F6568" s="16" t="s">
        <v>11516</v>
      </c>
      <c r="G6568" s="16" t="s">
        <v>11517</v>
      </c>
      <c r="H6568" s="17">
        <v>86</v>
      </c>
      <c r="I6568" s="102">
        <v>2</v>
      </c>
    </row>
    <row r="6569" spans="1:9" ht="51">
      <c r="A6569" s="16" t="s">
        <v>1963</v>
      </c>
      <c r="B6569" s="16" t="s">
        <v>12383</v>
      </c>
      <c r="C6569" s="16" t="s">
        <v>12383</v>
      </c>
      <c r="D6569" s="19">
        <v>44260</v>
      </c>
      <c r="E6569" s="16" t="s">
        <v>12384</v>
      </c>
      <c r="F6569" s="16" t="s">
        <v>11516</v>
      </c>
      <c r="G6569" s="16" t="s">
        <v>11517</v>
      </c>
      <c r="H6569" s="17">
        <v>2033.41</v>
      </c>
      <c r="I6569" s="102">
        <v>2</v>
      </c>
    </row>
    <row r="6570" spans="1:9" ht="40.799999999999997">
      <c r="A6570" s="16" t="s">
        <v>1963</v>
      </c>
      <c r="B6570" s="16" t="s">
        <v>10741</v>
      </c>
      <c r="C6570" s="16">
        <v>18021</v>
      </c>
      <c r="D6570" s="19">
        <v>44266</v>
      </c>
      <c r="E6570" s="16" t="s">
        <v>10742</v>
      </c>
      <c r="F6570" s="16" t="s">
        <v>10264</v>
      </c>
      <c r="G6570" s="16" t="s">
        <v>10624</v>
      </c>
      <c r="H6570" s="17">
        <v>75</v>
      </c>
      <c r="I6570" s="102">
        <v>2</v>
      </c>
    </row>
    <row r="6571" spans="1:9" ht="40.799999999999997">
      <c r="A6571" s="16" t="s">
        <v>1963</v>
      </c>
      <c r="B6571" s="16" t="s">
        <v>10741</v>
      </c>
      <c r="C6571" s="16">
        <v>18021</v>
      </c>
      <c r="D6571" s="19">
        <v>44266</v>
      </c>
      <c r="E6571" s="16" t="s">
        <v>10743</v>
      </c>
      <c r="F6571" s="16" t="s">
        <v>10264</v>
      </c>
      <c r="G6571" s="16" t="s">
        <v>10624</v>
      </c>
      <c r="H6571" s="17">
        <v>75</v>
      </c>
      <c r="I6571" s="102">
        <v>2</v>
      </c>
    </row>
    <row r="6572" spans="1:9" ht="51">
      <c r="A6572" s="16" t="s">
        <v>1963</v>
      </c>
      <c r="B6572" s="16" t="s">
        <v>10758</v>
      </c>
      <c r="C6572" s="16">
        <v>17821</v>
      </c>
      <c r="D6572" s="19">
        <v>44266</v>
      </c>
      <c r="E6572" s="16" t="s">
        <v>10759</v>
      </c>
      <c r="F6572" s="16" t="s">
        <v>10264</v>
      </c>
      <c r="G6572" s="16" t="s">
        <v>10624</v>
      </c>
      <c r="H6572" s="17">
        <v>1189.03</v>
      </c>
      <c r="I6572" s="102">
        <v>2</v>
      </c>
    </row>
    <row r="6573" spans="1:9" ht="51">
      <c r="A6573" s="16" t="s">
        <v>1963</v>
      </c>
      <c r="B6573" s="16" t="s">
        <v>10797</v>
      </c>
      <c r="C6573" s="16">
        <v>25121</v>
      </c>
      <c r="D6573" s="19">
        <v>44302</v>
      </c>
      <c r="E6573" s="16" t="s">
        <v>10798</v>
      </c>
      <c r="F6573" s="16" t="s">
        <v>10264</v>
      </c>
      <c r="G6573" s="16" t="s">
        <v>10624</v>
      </c>
      <c r="H6573" s="17">
        <v>64.52</v>
      </c>
      <c r="I6573" s="102">
        <v>2</v>
      </c>
    </row>
    <row r="6574" spans="1:9" ht="51">
      <c r="A6574" s="16" t="s">
        <v>1963</v>
      </c>
      <c r="B6574" s="16" t="s">
        <v>10993</v>
      </c>
      <c r="C6574" s="16">
        <v>31821</v>
      </c>
      <c r="D6574" s="19">
        <v>44337</v>
      </c>
      <c r="E6574" s="16" t="s">
        <v>10994</v>
      </c>
      <c r="F6574" s="16" t="s">
        <v>10264</v>
      </c>
      <c r="G6574" s="16" t="s">
        <v>10624</v>
      </c>
      <c r="H6574" s="17">
        <v>90</v>
      </c>
      <c r="I6574" s="102">
        <v>2</v>
      </c>
    </row>
    <row r="6575" spans="1:9" ht="51">
      <c r="A6575" s="16" t="s">
        <v>1963</v>
      </c>
      <c r="B6575" s="16" t="s">
        <v>11648</v>
      </c>
      <c r="C6575" s="16" t="s">
        <v>11648</v>
      </c>
      <c r="D6575" s="19">
        <v>44281</v>
      </c>
      <c r="E6575" s="16" t="s">
        <v>11649</v>
      </c>
      <c r="F6575" s="16" t="s">
        <v>11590</v>
      </c>
      <c r="G6575" s="16" t="s">
        <v>11591</v>
      </c>
      <c r="H6575" s="17">
        <v>1537.67</v>
      </c>
      <c r="I6575" s="102">
        <v>2</v>
      </c>
    </row>
    <row r="6576" spans="1:9" ht="51">
      <c r="A6576" s="16" t="s">
        <v>1963</v>
      </c>
      <c r="B6576" s="16" t="s">
        <v>12385</v>
      </c>
      <c r="C6576" s="16" t="s">
        <v>12385</v>
      </c>
      <c r="D6576" s="19">
        <v>44281</v>
      </c>
      <c r="E6576" s="16" t="s">
        <v>12386</v>
      </c>
      <c r="F6576" s="16" t="s">
        <v>11590</v>
      </c>
      <c r="G6576" s="16" t="s">
        <v>11591</v>
      </c>
      <c r="H6576" s="17">
        <v>1637.86</v>
      </c>
      <c r="I6576" s="102">
        <v>2</v>
      </c>
    </row>
    <row r="6577" spans="1:9" ht="40.799999999999997">
      <c r="A6577" s="16" t="s">
        <v>1963</v>
      </c>
      <c r="B6577" s="16" t="s">
        <v>10934</v>
      </c>
      <c r="C6577" s="16">
        <v>27821</v>
      </c>
      <c r="D6577" s="19">
        <v>44321</v>
      </c>
      <c r="E6577" s="16" t="s">
        <v>10935</v>
      </c>
      <c r="F6577" s="16" t="s">
        <v>10264</v>
      </c>
      <c r="G6577" s="16" t="s">
        <v>10624</v>
      </c>
      <c r="H6577" s="17">
        <v>233.46</v>
      </c>
      <c r="I6577" s="102">
        <v>2</v>
      </c>
    </row>
    <row r="6578" spans="1:9" ht="40.799999999999997">
      <c r="A6578" s="16" t="s">
        <v>1963</v>
      </c>
      <c r="B6578" s="16" t="s">
        <v>10934</v>
      </c>
      <c r="C6578" s="16">
        <v>27821</v>
      </c>
      <c r="D6578" s="19">
        <v>44321</v>
      </c>
      <c r="E6578" s="16" t="s">
        <v>10936</v>
      </c>
      <c r="F6578" s="16" t="s">
        <v>10264</v>
      </c>
      <c r="G6578" s="16" t="s">
        <v>10624</v>
      </c>
      <c r="H6578" s="17">
        <v>233.47</v>
      </c>
      <c r="I6578" s="102">
        <v>2</v>
      </c>
    </row>
    <row r="6579" spans="1:9" ht="40.799999999999997">
      <c r="A6579" s="16" t="s">
        <v>1963</v>
      </c>
      <c r="B6579" s="16" t="s">
        <v>10937</v>
      </c>
      <c r="C6579" s="16">
        <v>27321</v>
      </c>
      <c r="D6579" s="19">
        <v>44321</v>
      </c>
      <c r="E6579" s="16" t="s">
        <v>10938</v>
      </c>
      <c r="F6579" s="16" t="s">
        <v>10264</v>
      </c>
      <c r="G6579" s="16" t="s">
        <v>10624</v>
      </c>
      <c r="H6579" s="17">
        <v>197.05</v>
      </c>
      <c r="I6579" s="102">
        <v>2</v>
      </c>
    </row>
    <row r="6580" spans="1:9" ht="40.799999999999997">
      <c r="A6580" s="16" t="s">
        <v>1963</v>
      </c>
      <c r="B6580" s="16" t="s">
        <v>10937</v>
      </c>
      <c r="C6580" s="16">
        <v>27321</v>
      </c>
      <c r="D6580" s="19">
        <v>44321</v>
      </c>
      <c r="E6580" s="16" t="s">
        <v>10939</v>
      </c>
      <c r="F6580" s="16" t="s">
        <v>10264</v>
      </c>
      <c r="G6580" s="16" t="s">
        <v>10624</v>
      </c>
      <c r="H6580" s="17">
        <v>197.05</v>
      </c>
      <c r="I6580" s="102">
        <v>2</v>
      </c>
    </row>
    <row r="6581" spans="1:9" ht="40.799999999999997">
      <c r="A6581" s="16" t="s">
        <v>1963</v>
      </c>
      <c r="B6581" s="16" t="s">
        <v>11627</v>
      </c>
      <c r="C6581" s="16" t="s">
        <v>11627</v>
      </c>
      <c r="D6581" s="19">
        <v>44267</v>
      </c>
      <c r="E6581" s="16" t="s">
        <v>11628</v>
      </c>
      <c r="F6581" s="16" t="s">
        <v>11503</v>
      </c>
      <c r="G6581" s="16" t="s">
        <v>11504</v>
      </c>
      <c r="H6581" s="17">
        <v>1133.1400000000001</v>
      </c>
      <c r="I6581" s="102">
        <v>2</v>
      </c>
    </row>
    <row r="6582" spans="1:9" ht="40.799999999999997">
      <c r="A6582" s="16" t="s">
        <v>1963</v>
      </c>
      <c r="B6582" s="16" t="s">
        <v>11627</v>
      </c>
      <c r="C6582" s="16" t="s">
        <v>11627</v>
      </c>
      <c r="D6582" s="19">
        <v>44267</v>
      </c>
      <c r="E6582" s="16" t="s">
        <v>11629</v>
      </c>
      <c r="F6582" s="16" t="s">
        <v>11503</v>
      </c>
      <c r="G6582" s="16" t="s">
        <v>11504</v>
      </c>
      <c r="H6582" s="17">
        <v>1133.1400000000001</v>
      </c>
      <c r="I6582" s="102">
        <v>2</v>
      </c>
    </row>
    <row r="6583" spans="1:9" ht="40.799999999999997">
      <c r="A6583" s="16" t="s">
        <v>1963</v>
      </c>
      <c r="B6583" s="16" t="s">
        <v>10929</v>
      </c>
      <c r="C6583" s="16">
        <v>29721</v>
      </c>
      <c r="D6583" s="19">
        <v>44321</v>
      </c>
      <c r="E6583" s="16" t="s">
        <v>10930</v>
      </c>
      <c r="F6583" s="16" t="s">
        <v>10264</v>
      </c>
      <c r="G6583" s="16" t="s">
        <v>10624</v>
      </c>
      <c r="H6583" s="17">
        <v>139.37</v>
      </c>
      <c r="I6583" s="102">
        <v>2</v>
      </c>
    </row>
    <row r="6584" spans="1:9" ht="40.799999999999997">
      <c r="A6584" s="16" t="s">
        <v>1963</v>
      </c>
      <c r="B6584" s="16" t="s">
        <v>10929</v>
      </c>
      <c r="C6584" s="16">
        <v>29721</v>
      </c>
      <c r="D6584" s="19">
        <v>44321</v>
      </c>
      <c r="E6584" s="16" t="s">
        <v>10931</v>
      </c>
      <c r="F6584" s="16" t="s">
        <v>10264</v>
      </c>
      <c r="G6584" s="16" t="s">
        <v>10624</v>
      </c>
      <c r="H6584" s="17">
        <v>139.38</v>
      </c>
      <c r="I6584" s="102">
        <v>2</v>
      </c>
    </row>
    <row r="6585" spans="1:9" ht="40.799999999999997">
      <c r="A6585" s="16" t="s">
        <v>1963</v>
      </c>
      <c r="B6585" s="16" t="s">
        <v>11630</v>
      </c>
      <c r="C6585" s="16" t="s">
        <v>11630</v>
      </c>
      <c r="D6585" s="19">
        <v>44267</v>
      </c>
      <c r="E6585" s="16" t="s">
        <v>11631</v>
      </c>
      <c r="F6585" s="16" t="s">
        <v>11503</v>
      </c>
      <c r="G6585" s="16" t="s">
        <v>11504</v>
      </c>
      <c r="H6585" s="17">
        <v>137.31</v>
      </c>
      <c r="I6585" s="102">
        <v>2</v>
      </c>
    </row>
    <row r="6586" spans="1:9" ht="40.799999999999997">
      <c r="A6586" s="16" t="s">
        <v>1963</v>
      </c>
      <c r="B6586" s="16" t="s">
        <v>11630</v>
      </c>
      <c r="C6586" s="16" t="s">
        <v>11630</v>
      </c>
      <c r="D6586" s="19">
        <v>44267</v>
      </c>
      <c r="E6586" s="16" t="s">
        <v>11632</v>
      </c>
      <c r="F6586" s="16" t="s">
        <v>11503</v>
      </c>
      <c r="G6586" s="16" t="s">
        <v>11504</v>
      </c>
      <c r="H6586" s="17">
        <v>137.32</v>
      </c>
      <c r="I6586" s="102">
        <v>2</v>
      </c>
    </row>
    <row r="6587" spans="1:9" ht="51">
      <c r="A6587" s="16" t="s">
        <v>1963</v>
      </c>
      <c r="B6587" s="16" t="s">
        <v>11633</v>
      </c>
      <c r="C6587" s="16" t="s">
        <v>11633</v>
      </c>
      <c r="D6587" s="19">
        <v>44271</v>
      </c>
      <c r="E6587" s="16" t="s">
        <v>11634</v>
      </c>
      <c r="F6587" s="16" t="s">
        <v>11576</v>
      </c>
      <c r="G6587" s="16" t="s">
        <v>11577</v>
      </c>
      <c r="H6587" s="17">
        <v>1190.5</v>
      </c>
      <c r="I6587" s="102">
        <v>2</v>
      </c>
    </row>
    <row r="6588" spans="1:9" ht="51">
      <c r="A6588" s="16" t="s">
        <v>1963</v>
      </c>
      <c r="B6588" s="16" t="s">
        <v>11633</v>
      </c>
      <c r="C6588" s="16" t="s">
        <v>11633</v>
      </c>
      <c r="D6588" s="19">
        <v>44271</v>
      </c>
      <c r="E6588" s="16" t="s">
        <v>11635</v>
      </c>
      <c r="F6588" s="16" t="s">
        <v>11576</v>
      </c>
      <c r="G6588" s="16" t="s">
        <v>11577</v>
      </c>
      <c r="H6588" s="17">
        <v>1190.5</v>
      </c>
      <c r="I6588" s="102">
        <v>2</v>
      </c>
    </row>
    <row r="6589" spans="1:9" ht="51">
      <c r="A6589" s="16" t="s">
        <v>1963</v>
      </c>
      <c r="B6589" s="16" t="s">
        <v>11636</v>
      </c>
      <c r="C6589" s="16" t="s">
        <v>11636</v>
      </c>
      <c r="D6589" s="19">
        <v>44271</v>
      </c>
      <c r="E6589" s="16" t="s">
        <v>11637</v>
      </c>
      <c r="F6589" s="16" t="s">
        <v>11576</v>
      </c>
      <c r="G6589" s="16" t="s">
        <v>11577</v>
      </c>
      <c r="H6589" s="17">
        <v>17.5</v>
      </c>
      <c r="I6589" s="102">
        <v>2</v>
      </c>
    </row>
    <row r="6590" spans="1:9" ht="51">
      <c r="A6590" s="16" t="s">
        <v>1963</v>
      </c>
      <c r="B6590" s="16" t="s">
        <v>11636</v>
      </c>
      <c r="C6590" s="16" t="s">
        <v>11636</v>
      </c>
      <c r="D6590" s="19">
        <v>44271</v>
      </c>
      <c r="E6590" s="16" t="s">
        <v>11638</v>
      </c>
      <c r="F6590" s="16" t="s">
        <v>11576</v>
      </c>
      <c r="G6590" s="16" t="s">
        <v>11577</v>
      </c>
      <c r="H6590" s="17">
        <v>17.5</v>
      </c>
      <c r="I6590" s="102">
        <v>2</v>
      </c>
    </row>
    <row r="6591" spans="1:9" ht="51">
      <c r="A6591" s="16" t="s">
        <v>1963</v>
      </c>
      <c r="B6591" s="16" t="s">
        <v>10776</v>
      </c>
      <c r="C6591" s="16">
        <v>20621</v>
      </c>
      <c r="D6591" s="19">
        <v>44286</v>
      </c>
      <c r="E6591" s="16" t="s">
        <v>10777</v>
      </c>
      <c r="F6591" s="16" t="s">
        <v>10264</v>
      </c>
      <c r="G6591" s="16" t="s">
        <v>10624</v>
      </c>
      <c r="H6591" s="17">
        <v>488.3</v>
      </c>
      <c r="I6591" s="102">
        <v>2</v>
      </c>
    </row>
    <row r="6592" spans="1:9" ht="51">
      <c r="A6592" s="16" t="s">
        <v>1963</v>
      </c>
      <c r="B6592" s="16" t="s">
        <v>10776</v>
      </c>
      <c r="C6592" s="16">
        <v>20621</v>
      </c>
      <c r="D6592" s="19">
        <v>44286</v>
      </c>
      <c r="E6592" s="16" t="s">
        <v>10778</v>
      </c>
      <c r="F6592" s="16" t="s">
        <v>10264</v>
      </c>
      <c r="G6592" s="16" t="s">
        <v>10624</v>
      </c>
      <c r="H6592" s="17">
        <v>488.3</v>
      </c>
      <c r="I6592" s="102">
        <v>2</v>
      </c>
    </row>
    <row r="6593" spans="1:9" ht="51">
      <c r="A6593" s="16" t="s">
        <v>1963</v>
      </c>
      <c r="B6593" s="16" t="s">
        <v>10871</v>
      </c>
      <c r="C6593" s="16">
        <v>28421</v>
      </c>
      <c r="D6593" s="19">
        <v>44309</v>
      </c>
      <c r="E6593" s="16" t="s">
        <v>10872</v>
      </c>
      <c r="F6593" s="16" t="s">
        <v>10264</v>
      </c>
      <c r="G6593" s="16" t="s">
        <v>10624</v>
      </c>
      <c r="H6593" s="17">
        <v>355</v>
      </c>
      <c r="I6593" s="102">
        <v>2</v>
      </c>
    </row>
    <row r="6594" spans="1:9" ht="51">
      <c r="A6594" s="16" t="s">
        <v>1963</v>
      </c>
      <c r="B6594" s="16" t="s">
        <v>10871</v>
      </c>
      <c r="C6594" s="16">
        <v>28421</v>
      </c>
      <c r="D6594" s="19">
        <v>44309</v>
      </c>
      <c r="E6594" s="16" t="s">
        <v>10873</v>
      </c>
      <c r="F6594" s="16" t="s">
        <v>10264</v>
      </c>
      <c r="G6594" s="16" t="s">
        <v>10624</v>
      </c>
      <c r="H6594" s="17">
        <v>355</v>
      </c>
      <c r="I6594" s="102">
        <v>2</v>
      </c>
    </row>
    <row r="6595" spans="1:9" ht="51">
      <c r="A6595" s="16" t="s">
        <v>1963</v>
      </c>
      <c r="B6595" s="16" t="s">
        <v>11655</v>
      </c>
      <c r="C6595" s="16" t="s">
        <v>11655</v>
      </c>
      <c r="D6595" s="19">
        <v>44293</v>
      </c>
      <c r="E6595" s="16" t="s">
        <v>11656</v>
      </c>
      <c r="F6595" s="16">
        <v>0</v>
      </c>
      <c r="G6595" s="16" t="s">
        <v>11560</v>
      </c>
      <c r="H6595" s="17">
        <v>1934.1</v>
      </c>
      <c r="I6595" s="102">
        <v>2</v>
      </c>
    </row>
    <row r="6596" spans="1:9" ht="51">
      <c r="A6596" s="16" t="s">
        <v>1963</v>
      </c>
      <c r="B6596" s="16" t="s">
        <v>11655</v>
      </c>
      <c r="C6596" s="16" t="s">
        <v>11655</v>
      </c>
      <c r="D6596" s="19">
        <v>44293</v>
      </c>
      <c r="E6596" s="16" t="s">
        <v>11656</v>
      </c>
      <c r="F6596" s="16">
        <v>0</v>
      </c>
      <c r="G6596" s="16" t="s">
        <v>11565</v>
      </c>
      <c r="H6596" s="17">
        <v>2152.71</v>
      </c>
      <c r="I6596" s="102">
        <v>2</v>
      </c>
    </row>
    <row r="6597" spans="1:9" ht="51">
      <c r="A6597" s="16" t="s">
        <v>1963</v>
      </c>
      <c r="B6597" s="16" t="s">
        <v>11655</v>
      </c>
      <c r="C6597" s="16" t="s">
        <v>11655</v>
      </c>
      <c r="D6597" s="19">
        <v>44293</v>
      </c>
      <c r="E6597" s="16" t="s">
        <v>11657</v>
      </c>
      <c r="F6597" s="16">
        <v>0</v>
      </c>
      <c r="G6597" s="16" t="s">
        <v>11560</v>
      </c>
      <c r="H6597" s="17">
        <v>144.9</v>
      </c>
      <c r="I6597" s="102">
        <v>2</v>
      </c>
    </row>
    <row r="6598" spans="1:9" ht="51">
      <c r="A6598" s="16" t="s">
        <v>1963</v>
      </c>
      <c r="B6598" s="16" t="s">
        <v>11655</v>
      </c>
      <c r="C6598" s="16" t="s">
        <v>11655</v>
      </c>
      <c r="D6598" s="19">
        <v>44293</v>
      </c>
      <c r="E6598" s="16" t="s">
        <v>11658</v>
      </c>
      <c r="F6598" s="16">
        <v>0</v>
      </c>
      <c r="G6598" s="16" t="s">
        <v>11560</v>
      </c>
      <c r="H6598" s="17">
        <v>25</v>
      </c>
      <c r="I6598" s="102">
        <v>2</v>
      </c>
    </row>
    <row r="6599" spans="1:9" ht="40.799999999999997">
      <c r="A6599" s="16" t="s">
        <v>1963</v>
      </c>
      <c r="B6599" s="16" t="s">
        <v>11650</v>
      </c>
      <c r="C6599" s="16" t="s">
        <v>11650</v>
      </c>
      <c r="D6599" s="19">
        <v>44293</v>
      </c>
      <c r="E6599" s="16" t="s">
        <v>11651</v>
      </c>
      <c r="F6599" s="16" t="s">
        <v>11503</v>
      </c>
      <c r="G6599" s="16" t="s">
        <v>11504</v>
      </c>
      <c r="H6599" s="17">
        <v>311.12</v>
      </c>
      <c r="I6599" s="102">
        <v>2</v>
      </c>
    </row>
    <row r="6600" spans="1:9" ht="40.799999999999997">
      <c r="A6600" s="16" t="s">
        <v>1963</v>
      </c>
      <c r="B6600" s="16" t="s">
        <v>11650</v>
      </c>
      <c r="C6600" s="16" t="s">
        <v>11650</v>
      </c>
      <c r="D6600" s="19">
        <v>44293</v>
      </c>
      <c r="E6600" s="16" t="s">
        <v>11652</v>
      </c>
      <c r="F6600" s="16" t="s">
        <v>11503</v>
      </c>
      <c r="G6600" s="16" t="s">
        <v>11504</v>
      </c>
      <c r="H6600" s="17">
        <v>311.13</v>
      </c>
      <c r="I6600" s="102">
        <v>2</v>
      </c>
    </row>
    <row r="6601" spans="1:9" ht="40.799999999999997">
      <c r="A6601" s="16" t="s">
        <v>1963</v>
      </c>
      <c r="B6601" s="16" t="s">
        <v>10874</v>
      </c>
      <c r="C6601" s="16">
        <v>28221</v>
      </c>
      <c r="D6601" s="19">
        <v>44309</v>
      </c>
      <c r="E6601" s="16" t="s">
        <v>10875</v>
      </c>
      <c r="F6601" s="16" t="s">
        <v>10264</v>
      </c>
      <c r="G6601" s="16" t="s">
        <v>10624</v>
      </c>
      <c r="H6601" s="17">
        <v>193</v>
      </c>
      <c r="I6601" s="102">
        <v>2</v>
      </c>
    </row>
    <row r="6602" spans="1:9" ht="40.799999999999997">
      <c r="A6602" s="16" t="s">
        <v>1963</v>
      </c>
      <c r="B6602" s="16" t="s">
        <v>10874</v>
      </c>
      <c r="C6602" s="16">
        <v>28221</v>
      </c>
      <c r="D6602" s="19">
        <v>44309</v>
      </c>
      <c r="E6602" s="16" t="s">
        <v>10876</v>
      </c>
      <c r="F6602" s="16" t="s">
        <v>10264</v>
      </c>
      <c r="G6602" s="16" t="s">
        <v>10624</v>
      </c>
      <c r="H6602" s="17">
        <v>193</v>
      </c>
      <c r="I6602" s="102">
        <v>2</v>
      </c>
    </row>
    <row r="6603" spans="1:9" ht="40.799999999999997">
      <c r="A6603" s="16" t="s">
        <v>1963</v>
      </c>
      <c r="B6603" s="16" t="s">
        <v>11653</v>
      </c>
      <c r="C6603" s="16" t="s">
        <v>11653</v>
      </c>
      <c r="D6603" s="19">
        <v>44293</v>
      </c>
      <c r="E6603" s="16" t="s">
        <v>11654</v>
      </c>
      <c r="F6603" s="16">
        <v>0</v>
      </c>
      <c r="G6603" s="16" t="s">
        <v>11564</v>
      </c>
      <c r="H6603" s="17">
        <v>1346.09</v>
      </c>
      <c r="I6603" s="102">
        <v>2</v>
      </c>
    </row>
    <row r="6604" spans="1:9" ht="40.799999999999997">
      <c r="A6604" s="16" t="s">
        <v>1963</v>
      </c>
      <c r="B6604" s="16" t="s">
        <v>11653</v>
      </c>
      <c r="C6604" s="16" t="s">
        <v>11653</v>
      </c>
      <c r="D6604" s="19">
        <v>44293</v>
      </c>
      <c r="E6604" s="16" t="s">
        <v>11654</v>
      </c>
      <c r="F6604" s="16">
        <v>0</v>
      </c>
      <c r="G6604" s="16" t="s">
        <v>11532</v>
      </c>
      <c r="H6604" s="17">
        <v>1684.09</v>
      </c>
      <c r="I6604" s="102">
        <v>2</v>
      </c>
    </row>
    <row r="6605" spans="1:9" ht="40.799999999999997">
      <c r="A6605" s="16" t="s">
        <v>1963</v>
      </c>
      <c r="B6605" s="16" t="s">
        <v>11659</v>
      </c>
      <c r="C6605" s="16" t="s">
        <v>11659</v>
      </c>
      <c r="D6605" s="19">
        <v>44294</v>
      </c>
      <c r="E6605" s="16" t="s">
        <v>11660</v>
      </c>
      <c r="F6605" s="16">
        <v>0</v>
      </c>
      <c r="G6605" s="16" t="s">
        <v>11661</v>
      </c>
      <c r="H6605" s="17">
        <v>144.16</v>
      </c>
      <c r="I6605" s="102">
        <v>2</v>
      </c>
    </row>
    <row r="6606" spans="1:9" ht="40.799999999999997">
      <c r="A6606" s="16" t="s">
        <v>1963</v>
      </c>
      <c r="B6606" s="16" t="s">
        <v>10932</v>
      </c>
      <c r="C6606" s="16">
        <v>27921</v>
      </c>
      <c r="D6606" s="19">
        <v>44321</v>
      </c>
      <c r="E6606" s="16" t="s">
        <v>10933</v>
      </c>
      <c r="F6606" s="16" t="s">
        <v>10264</v>
      </c>
      <c r="G6606" s="16" t="s">
        <v>10624</v>
      </c>
      <c r="H6606" s="17">
        <v>292.16000000000003</v>
      </c>
      <c r="I6606" s="102">
        <v>2</v>
      </c>
    </row>
    <row r="6607" spans="1:9" ht="40.799999999999997">
      <c r="A6607" s="16" t="s">
        <v>1963</v>
      </c>
      <c r="B6607" s="16" t="s">
        <v>10940</v>
      </c>
      <c r="C6607" s="16">
        <v>31421</v>
      </c>
      <c r="D6607" s="19">
        <v>44321</v>
      </c>
      <c r="E6607" s="16" t="s">
        <v>10941</v>
      </c>
      <c r="F6607" s="16" t="s">
        <v>10264</v>
      </c>
      <c r="G6607" s="16" t="s">
        <v>10624</v>
      </c>
      <c r="H6607" s="17">
        <v>358.19</v>
      </c>
      <c r="I6607" s="102">
        <v>2</v>
      </c>
    </row>
    <row r="6608" spans="1:9" ht="40.799999999999997">
      <c r="A6608" s="16" t="s">
        <v>1963</v>
      </c>
      <c r="B6608" s="16" t="s">
        <v>11662</v>
      </c>
      <c r="C6608" s="16" t="s">
        <v>11662</v>
      </c>
      <c r="D6608" s="19">
        <v>44294</v>
      </c>
      <c r="E6608" s="16" t="s">
        <v>11663</v>
      </c>
      <c r="F6608" s="16">
        <v>0</v>
      </c>
      <c r="G6608" s="16" t="s">
        <v>11661</v>
      </c>
      <c r="H6608" s="17">
        <v>466.8</v>
      </c>
      <c r="I6608" s="102">
        <v>2</v>
      </c>
    </row>
    <row r="6609" spans="1:9" ht="61.2">
      <c r="A6609" s="16" t="s">
        <v>1963</v>
      </c>
      <c r="B6609" s="16" t="s">
        <v>10786</v>
      </c>
      <c r="C6609" s="16">
        <v>26521</v>
      </c>
      <c r="D6609" s="19">
        <v>44302</v>
      </c>
      <c r="E6609" s="16" t="s">
        <v>10787</v>
      </c>
      <c r="F6609" s="16" t="s">
        <v>10264</v>
      </c>
      <c r="G6609" s="16" t="s">
        <v>10624</v>
      </c>
      <c r="H6609" s="17">
        <v>392.81</v>
      </c>
      <c r="I6609" s="102">
        <v>2</v>
      </c>
    </row>
    <row r="6610" spans="1:9" ht="61.2">
      <c r="A6610" s="16" t="s">
        <v>1963</v>
      </c>
      <c r="B6610" s="16" t="s">
        <v>10786</v>
      </c>
      <c r="C6610" s="16">
        <v>26521</v>
      </c>
      <c r="D6610" s="19">
        <v>44302</v>
      </c>
      <c r="E6610" s="16" t="s">
        <v>10788</v>
      </c>
      <c r="F6610" s="16" t="s">
        <v>10264</v>
      </c>
      <c r="G6610" s="16" t="s">
        <v>10624</v>
      </c>
      <c r="H6610" s="17">
        <v>392.81</v>
      </c>
      <c r="I6610" s="102">
        <v>2</v>
      </c>
    </row>
    <row r="6611" spans="1:9" ht="61.2">
      <c r="A6611" s="16" t="s">
        <v>1963</v>
      </c>
      <c r="B6611" s="16" t="s">
        <v>10786</v>
      </c>
      <c r="C6611" s="16">
        <v>26521</v>
      </c>
      <c r="D6611" s="19">
        <v>44302</v>
      </c>
      <c r="E6611" s="16" t="s">
        <v>10789</v>
      </c>
      <c r="F6611" s="16" t="s">
        <v>10264</v>
      </c>
      <c r="G6611" s="16" t="s">
        <v>10624</v>
      </c>
      <c r="H6611" s="17">
        <v>392.81</v>
      </c>
      <c r="I6611" s="102">
        <v>2</v>
      </c>
    </row>
    <row r="6612" spans="1:9" ht="61.2">
      <c r="A6612" s="16" t="s">
        <v>1963</v>
      </c>
      <c r="B6612" s="16" t="s">
        <v>10786</v>
      </c>
      <c r="C6612" s="16">
        <v>26521</v>
      </c>
      <c r="D6612" s="19">
        <v>44302</v>
      </c>
      <c r="E6612" s="16" t="s">
        <v>10790</v>
      </c>
      <c r="F6612" s="16" t="s">
        <v>10264</v>
      </c>
      <c r="G6612" s="16" t="s">
        <v>10624</v>
      </c>
      <c r="H6612" s="17">
        <v>392.81</v>
      </c>
      <c r="I6612" s="102">
        <v>2</v>
      </c>
    </row>
    <row r="6613" spans="1:9" ht="61.2">
      <c r="A6613" s="16" t="s">
        <v>1963</v>
      </c>
      <c r="B6613" s="16" t="s">
        <v>10786</v>
      </c>
      <c r="C6613" s="16">
        <v>26521</v>
      </c>
      <c r="D6613" s="19">
        <v>44302</v>
      </c>
      <c r="E6613" s="16" t="s">
        <v>10791</v>
      </c>
      <c r="F6613" s="16" t="s">
        <v>10264</v>
      </c>
      <c r="G6613" s="16" t="s">
        <v>10624</v>
      </c>
      <c r="H6613" s="17">
        <v>98.2</v>
      </c>
      <c r="I6613" s="102">
        <v>2</v>
      </c>
    </row>
    <row r="6614" spans="1:9" ht="61.2">
      <c r="A6614" s="16" t="s">
        <v>1963</v>
      </c>
      <c r="B6614" s="16" t="s">
        <v>10786</v>
      </c>
      <c r="C6614" s="16">
        <v>26521</v>
      </c>
      <c r="D6614" s="19">
        <v>44302</v>
      </c>
      <c r="E6614" s="16" t="s">
        <v>10792</v>
      </c>
      <c r="F6614" s="16" t="s">
        <v>10264</v>
      </c>
      <c r="G6614" s="16" t="s">
        <v>10624</v>
      </c>
      <c r="H6614" s="17">
        <v>98.2</v>
      </c>
      <c r="I6614" s="102">
        <v>2</v>
      </c>
    </row>
    <row r="6615" spans="1:9" ht="61.2">
      <c r="A6615" s="16" t="s">
        <v>1963</v>
      </c>
      <c r="B6615" s="16" t="s">
        <v>10786</v>
      </c>
      <c r="C6615" s="16">
        <v>26521</v>
      </c>
      <c r="D6615" s="19">
        <v>44302</v>
      </c>
      <c r="E6615" s="16" t="s">
        <v>10793</v>
      </c>
      <c r="F6615" s="16" t="s">
        <v>10264</v>
      </c>
      <c r="G6615" s="16" t="s">
        <v>10624</v>
      </c>
      <c r="H6615" s="17">
        <v>98.2</v>
      </c>
      <c r="I6615" s="102">
        <v>2</v>
      </c>
    </row>
    <row r="6616" spans="1:9" ht="61.2">
      <c r="A6616" s="16" t="s">
        <v>1963</v>
      </c>
      <c r="B6616" s="16" t="s">
        <v>10786</v>
      </c>
      <c r="C6616" s="16">
        <v>26521</v>
      </c>
      <c r="D6616" s="19">
        <v>44302</v>
      </c>
      <c r="E6616" s="16" t="s">
        <v>10794</v>
      </c>
      <c r="F6616" s="16" t="s">
        <v>10264</v>
      </c>
      <c r="G6616" s="16" t="s">
        <v>10624</v>
      </c>
      <c r="H6616" s="17">
        <v>98.21</v>
      </c>
      <c r="I6616" s="102">
        <v>2</v>
      </c>
    </row>
    <row r="6617" spans="1:9" ht="61.2">
      <c r="A6617" s="16" t="s">
        <v>1963</v>
      </c>
      <c r="B6617" s="16" t="s">
        <v>10920</v>
      </c>
      <c r="C6617" s="16">
        <v>30621</v>
      </c>
      <c r="D6617" s="19">
        <v>44321</v>
      </c>
      <c r="E6617" s="16" t="s">
        <v>10921</v>
      </c>
      <c r="F6617" s="16" t="s">
        <v>10264</v>
      </c>
      <c r="G6617" s="16" t="s">
        <v>10624</v>
      </c>
      <c r="H6617" s="17">
        <v>335.42</v>
      </c>
      <c r="I6617" s="102">
        <v>2</v>
      </c>
    </row>
    <row r="6618" spans="1:9" ht="61.2">
      <c r="A6618" s="16" t="s">
        <v>1963</v>
      </c>
      <c r="B6618" s="16" t="s">
        <v>10920</v>
      </c>
      <c r="C6618" s="16">
        <v>30621</v>
      </c>
      <c r="D6618" s="19">
        <v>44321</v>
      </c>
      <c r="E6618" s="16" t="s">
        <v>10922</v>
      </c>
      <c r="F6618" s="16" t="s">
        <v>10264</v>
      </c>
      <c r="G6618" s="16" t="s">
        <v>10624</v>
      </c>
      <c r="H6618" s="17">
        <v>335.42</v>
      </c>
      <c r="I6618" s="102">
        <v>2</v>
      </c>
    </row>
    <row r="6619" spans="1:9" ht="61.2">
      <c r="A6619" s="16" t="s">
        <v>1963</v>
      </c>
      <c r="B6619" s="16" t="s">
        <v>10920</v>
      </c>
      <c r="C6619" s="16">
        <v>30621</v>
      </c>
      <c r="D6619" s="19">
        <v>44321</v>
      </c>
      <c r="E6619" s="16" t="s">
        <v>10923</v>
      </c>
      <c r="F6619" s="16" t="s">
        <v>10264</v>
      </c>
      <c r="G6619" s="16" t="s">
        <v>10624</v>
      </c>
      <c r="H6619" s="17">
        <v>335.42</v>
      </c>
      <c r="I6619" s="102">
        <v>2</v>
      </c>
    </row>
    <row r="6620" spans="1:9" ht="61.2">
      <c r="A6620" s="16" t="s">
        <v>1963</v>
      </c>
      <c r="B6620" s="16" t="s">
        <v>10920</v>
      </c>
      <c r="C6620" s="16">
        <v>30621</v>
      </c>
      <c r="D6620" s="19">
        <v>44321</v>
      </c>
      <c r="E6620" s="16" t="s">
        <v>10924</v>
      </c>
      <c r="F6620" s="16" t="s">
        <v>10264</v>
      </c>
      <c r="G6620" s="16" t="s">
        <v>10624</v>
      </c>
      <c r="H6620" s="17">
        <v>335.42</v>
      </c>
      <c r="I6620" s="102">
        <v>2</v>
      </c>
    </row>
    <row r="6621" spans="1:9" ht="61.2">
      <c r="A6621" s="16" t="s">
        <v>1963</v>
      </c>
      <c r="B6621" s="16" t="s">
        <v>10920</v>
      </c>
      <c r="C6621" s="16">
        <v>30621</v>
      </c>
      <c r="D6621" s="19">
        <v>44321</v>
      </c>
      <c r="E6621" s="16" t="s">
        <v>10925</v>
      </c>
      <c r="F6621" s="16" t="s">
        <v>10264</v>
      </c>
      <c r="G6621" s="16" t="s">
        <v>10624</v>
      </c>
      <c r="H6621" s="17">
        <v>83.85</v>
      </c>
      <c r="I6621" s="102">
        <v>2</v>
      </c>
    </row>
    <row r="6622" spans="1:9" ht="61.2">
      <c r="A6622" s="16" t="s">
        <v>1963</v>
      </c>
      <c r="B6622" s="16" t="s">
        <v>10920</v>
      </c>
      <c r="C6622" s="16">
        <v>30621</v>
      </c>
      <c r="D6622" s="19">
        <v>44321</v>
      </c>
      <c r="E6622" s="16" t="s">
        <v>10926</v>
      </c>
      <c r="F6622" s="16" t="s">
        <v>10264</v>
      </c>
      <c r="G6622" s="16" t="s">
        <v>10624</v>
      </c>
      <c r="H6622" s="17">
        <v>83.85</v>
      </c>
      <c r="I6622" s="102">
        <v>2</v>
      </c>
    </row>
    <row r="6623" spans="1:9" ht="61.2">
      <c r="A6623" s="16" t="s">
        <v>1963</v>
      </c>
      <c r="B6623" s="16" t="s">
        <v>10920</v>
      </c>
      <c r="C6623" s="16">
        <v>30621</v>
      </c>
      <c r="D6623" s="19">
        <v>44321</v>
      </c>
      <c r="E6623" s="16" t="s">
        <v>10927</v>
      </c>
      <c r="F6623" s="16" t="s">
        <v>10264</v>
      </c>
      <c r="G6623" s="16" t="s">
        <v>10624</v>
      </c>
      <c r="H6623" s="17">
        <v>83.86</v>
      </c>
      <c r="I6623" s="102">
        <v>2</v>
      </c>
    </row>
    <row r="6624" spans="1:9" ht="61.2">
      <c r="A6624" s="16" t="s">
        <v>1963</v>
      </c>
      <c r="B6624" s="16" t="s">
        <v>10920</v>
      </c>
      <c r="C6624" s="16">
        <v>30621</v>
      </c>
      <c r="D6624" s="19">
        <v>44321</v>
      </c>
      <c r="E6624" s="16" t="s">
        <v>10928</v>
      </c>
      <c r="F6624" s="16" t="s">
        <v>10264</v>
      </c>
      <c r="G6624" s="16" t="s">
        <v>10624</v>
      </c>
      <c r="H6624" s="17">
        <v>83.86</v>
      </c>
      <c r="I6624" s="102">
        <v>2</v>
      </c>
    </row>
    <row r="6625" spans="1:9" ht="61.2">
      <c r="A6625" s="16" t="s">
        <v>1963</v>
      </c>
      <c r="B6625" s="16" t="s">
        <v>11009</v>
      </c>
      <c r="C6625" s="16">
        <v>20210014</v>
      </c>
      <c r="D6625" s="19">
        <v>44337</v>
      </c>
      <c r="E6625" s="16" t="s">
        <v>11020</v>
      </c>
      <c r="F6625" s="16" t="s">
        <v>11011</v>
      </c>
      <c r="G6625" s="16" t="s">
        <v>11012</v>
      </c>
      <c r="H6625" s="17">
        <v>14.5</v>
      </c>
      <c r="I6625" s="102">
        <v>2</v>
      </c>
    </row>
    <row r="6626" spans="1:9" ht="61.2">
      <c r="A6626" s="16" t="s">
        <v>1963</v>
      </c>
      <c r="B6626" s="16" t="s">
        <v>11009</v>
      </c>
      <c r="C6626" s="16">
        <v>20210014</v>
      </c>
      <c r="D6626" s="19">
        <v>44337</v>
      </c>
      <c r="E6626" s="16" t="s">
        <v>11021</v>
      </c>
      <c r="F6626" s="16" t="s">
        <v>11011</v>
      </c>
      <c r="G6626" s="16" t="s">
        <v>11012</v>
      </c>
      <c r="H6626" s="17">
        <v>14.5</v>
      </c>
      <c r="I6626" s="102">
        <v>2</v>
      </c>
    </row>
    <row r="6627" spans="1:9" ht="61.2">
      <c r="A6627" s="16" t="s">
        <v>1963</v>
      </c>
      <c r="B6627" s="16" t="s">
        <v>11009</v>
      </c>
      <c r="C6627" s="16">
        <v>20210014</v>
      </c>
      <c r="D6627" s="19">
        <v>44337</v>
      </c>
      <c r="E6627" s="16" t="s">
        <v>11022</v>
      </c>
      <c r="F6627" s="16" t="s">
        <v>11011</v>
      </c>
      <c r="G6627" s="16" t="s">
        <v>11012</v>
      </c>
      <c r="H6627" s="17">
        <v>14.5</v>
      </c>
      <c r="I6627" s="102">
        <v>2</v>
      </c>
    </row>
    <row r="6628" spans="1:9" ht="61.2">
      <c r="A6628" s="16" t="s">
        <v>1963</v>
      </c>
      <c r="B6628" s="16" t="s">
        <v>11009</v>
      </c>
      <c r="C6628" s="16">
        <v>20210014</v>
      </c>
      <c r="D6628" s="19">
        <v>44337</v>
      </c>
      <c r="E6628" s="16" t="s">
        <v>11023</v>
      </c>
      <c r="F6628" s="16" t="s">
        <v>11011</v>
      </c>
      <c r="G6628" s="16" t="s">
        <v>11012</v>
      </c>
      <c r="H6628" s="17">
        <v>14.5</v>
      </c>
      <c r="I6628" s="102">
        <v>2</v>
      </c>
    </row>
    <row r="6629" spans="1:9" ht="61.2">
      <c r="A6629" s="16" t="s">
        <v>1963</v>
      </c>
      <c r="B6629" s="16" t="s">
        <v>11664</v>
      </c>
      <c r="C6629" s="16" t="s">
        <v>11664</v>
      </c>
      <c r="D6629" s="19">
        <v>44298</v>
      </c>
      <c r="E6629" s="16" t="s">
        <v>11665</v>
      </c>
      <c r="F6629" s="16">
        <v>0</v>
      </c>
      <c r="G6629" s="16" t="s">
        <v>11583</v>
      </c>
      <c r="H6629" s="17">
        <v>442</v>
      </c>
      <c r="I6629" s="102">
        <v>2</v>
      </c>
    </row>
    <row r="6630" spans="1:9" ht="61.2">
      <c r="A6630" s="16" t="s">
        <v>1963</v>
      </c>
      <c r="B6630" s="16" t="s">
        <v>11664</v>
      </c>
      <c r="C6630" s="16" t="s">
        <v>11664</v>
      </c>
      <c r="D6630" s="19">
        <v>44298</v>
      </c>
      <c r="E6630" s="16" t="s">
        <v>11666</v>
      </c>
      <c r="F6630" s="16">
        <v>0</v>
      </c>
      <c r="G6630" s="16" t="s">
        <v>11583</v>
      </c>
      <c r="H6630" s="17">
        <v>442</v>
      </c>
      <c r="I6630" s="102">
        <v>2</v>
      </c>
    </row>
    <row r="6631" spans="1:9" ht="61.2">
      <c r="A6631" s="16" t="s">
        <v>1963</v>
      </c>
      <c r="B6631" s="16" t="s">
        <v>11664</v>
      </c>
      <c r="C6631" s="16" t="s">
        <v>11664</v>
      </c>
      <c r="D6631" s="19">
        <v>44298</v>
      </c>
      <c r="E6631" s="16" t="s">
        <v>11667</v>
      </c>
      <c r="F6631" s="16">
        <v>0</v>
      </c>
      <c r="G6631" s="16" t="s">
        <v>11583</v>
      </c>
      <c r="H6631" s="17">
        <v>442</v>
      </c>
      <c r="I6631" s="102">
        <v>2</v>
      </c>
    </row>
    <row r="6632" spans="1:9" ht="61.2">
      <c r="A6632" s="16" t="s">
        <v>1963</v>
      </c>
      <c r="B6632" s="16" t="s">
        <v>11664</v>
      </c>
      <c r="C6632" s="16" t="s">
        <v>11664</v>
      </c>
      <c r="D6632" s="19">
        <v>44298</v>
      </c>
      <c r="E6632" s="16" t="s">
        <v>11668</v>
      </c>
      <c r="F6632" s="16">
        <v>0</v>
      </c>
      <c r="G6632" s="16" t="s">
        <v>11583</v>
      </c>
      <c r="H6632" s="17">
        <v>442</v>
      </c>
      <c r="I6632" s="102">
        <v>2</v>
      </c>
    </row>
    <row r="6633" spans="1:9" ht="51">
      <c r="A6633" s="16" t="s">
        <v>1963</v>
      </c>
      <c r="B6633" s="16" t="s">
        <v>10909</v>
      </c>
      <c r="C6633" s="16">
        <v>35921</v>
      </c>
      <c r="D6633" s="19">
        <v>44321</v>
      </c>
      <c r="E6633" s="16" t="s">
        <v>10910</v>
      </c>
      <c r="F6633" s="16" t="s">
        <v>10264</v>
      </c>
      <c r="G6633" s="16" t="s">
        <v>10624</v>
      </c>
      <c r="H6633" s="17">
        <v>461.65</v>
      </c>
      <c r="I6633" s="102">
        <v>2</v>
      </c>
    </row>
    <row r="6634" spans="1:9" ht="51">
      <c r="A6634" s="16" t="s">
        <v>1963</v>
      </c>
      <c r="B6634" s="16" t="s">
        <v>10911</v>
      </c>
      <c r="C6634" s="16">
        <v>35711</v>
      </c>
      <c r="D6634" s="19">
        <v>44321</v>
      </c>
      <c r="E6634" s="16" t="s">
        <v>10912</v>
      </c>
      <c r="F6634" s="16" t="s">
        <v>10264</v>
      </c>
      <c r="G6634" s="16" t="s">
        <v>10624</v>
      </c>
      <c r="H6634" s="17">
        <v>213.49</v>
      </c>
      <c r="I6634" s="102">
        <v>2</v>
      </c>
    </row>
    <row r="6635" spans="1:9" ht="51">
      <c r="A6635" s="16" t="s">
        <v>1963</v>
      </c>
      <c r="B6635" s="16" t="s">
        <v>11009</v>
      </c>
      <c r="C6635" s="16">
        <v>20210014</v>
      </c>
      <c r="D6635" s="19">
        <v>44337</v>
      </c>
      <c r="E6635" s="16" t="s">
        <v>11026</v>
      </c>
      <c r="F6635" s="16" t="s">
        <v>11011</v>
      </c>
      <c r="G6635" s="16" t="s">
        <v>11012</v>
      </c>
      <c r="H6635" s="17">
        <v>68</v>
      </c>
      <c r="I6635" s="102">
        <v>2</v>
      </c>
    </row>
    <row r="6636" spans="1:9" ht="51">
      <c r="A6636" s="16" t="s">
        <v>1963</v>
      </c>
      <c r="B6636" s="16" t="s">
        <v>11669</v>
      </c>
      <c r="C6636" s="16" t="s">
        <v>11669</v>
      </c>
      <c r="D6636" s="19">
        <v>44298</v>
      </c>
      <c r="E6636" s="16" t="s">
        <v>11670</v>
      </c>
      <c r="F6636" s="16" t="s">
        <v>8308</v>
      </c>
      <c r="G6636" s="16" t="s">
        <v>8309</v>
      </c>
      <c r="H6636" s="17">
        <v>688</v>
      </c>
      <c r="I6636" s="102">
        <v>2</v>
      </c>
    </row>
    <row r="6637" spans="1:9" ht="40.799999999999997">
      <c r="A6637" s="16" t="s">
        <v>1963</v>
      </c>
      <c r="B6637" s="16" t="s">
        <v>10799</v>
      </c>
      <c r="C6637" s="16">
        <v>19197</v>
      </c>
      <c r="D6637" s="19">
        <v>44302</v>
      </c>
      <c r="E6637" s="16" t="s">
        <v>10800</v>
      </c>
      <c r="F6637" s="16" t="s">
        <v>8178</v>
      </c>
      <c r="G6637" s="16" t="s">
        <v>8179</v>
      </c>
      <c r="H6637" s="17">
        <v>50.5</v>
      </c>
      <c r="I6637" s="102">
        <v>2</v>
      </c>
    </row>
    <row r="6638" spans="1:9" ht="40.799999999999997">
      <c r="A6638" s="16" t="s">
        <v>1963</v>
      </c>
      <c r="B6638" s="16" t="s">
        <v>10799</v>
      </c>
      <c r="C6638" s="16">
        <v>19197</v>
      </c>
      <c r="D6638" s="19">
        <v>44302</v>
      </c>
      <c r="E6638" s="16" t="s">
        <v>10801</v>
      </c>
      <c r="F6638" s="16" t="s">
        <v>8178</v>
      </c>
      <c r="G6638" s="16" t="s">
        <v>8179</v>
      </c>
      <c r="H6638" s="17">
        <v>50.5</v>
      </c>
      <c r="I6638" s="102">
        <v>2</v>
      </c>
    </row>
    <row r="6639" spans="1:9" ht="40.799999999999997">
      <c r="A6639" s="16" t="s">
        <v>1963</v>
      </c>
      <c r="B6639" s="16" t="s">
        <v>10799</v>
      </c>
      <c r="C6639" s="16">
        <v>19197</v>
      </c>
      <c r="D6639" s="19">
        <v>44302</v>
      </c>
      <c r="E6639" s="16" t="s">
        <v>10802</v>
      </c>
      <c r="F6639" s="16" t="s">
        <v>8178</v>
      </c>
      <c r="G6639" s="16" t="s">
        <v>8179</v>
      </c>
      <c r="H6639" s="17">
        <v>64.7</v>
      </c>
      <c r="I6639" s="102">
        <v>2</v>
      </c>
    </row>
    <row r="6640" spans="1:9" ht="40.799999999999997">
      <c r="A6640" s="16" t="s">
        <v>1963</v>
      </c>
      <c r="B6640" s="16" t="s">
        <v>10803</v>
      </c>
      <c r="C6640" s="16">
        <v>29121</v>
      </c>
      <c r="D6640" s="19">
        <v>44309</v>
      </c>
      <c r="E6640" s="16" t="s">
        <v>10804</v>
      </c>
      <c r="F6640" s="16" t="s">
        <v>10264</v>
      </c>
      <c r="G6640" s="16" t="s">
        <v>10624</v>
      </c>
      <c r="H6640" s="17">
        <v>285</v>
      </c>
      <c r="I6640" s="102">
        <v>2</v>
      </c>
    </row>
    <row r="6641" spans="1:9" ht="40.799999999999997">
      <c r="A6641" s="16" t="s">
        <v>1963</v>
      </c>
      <c r="B6641" s="16" t="s">
        <v>10803</v>
      </c>
      <c r="C6641" s="16">
        <v>29121</v>
      </c>
      <c r="D6641" s="19">
        <v>44309</v>
      </c>
      <c r="E6641" s="16" t="s">
        <v>10805</v>
      </c>
      <c r="F6641" s="16" t="s">
        <v>10264</v>
      </c>
      <c r="G6641" s="16" t="s">
        <v>10624</v>
      </c>
      <c r="H6641" s="17">
        <v>285</v>
      </c>
      <c r="I6641" s="102">
        <v>2</v>
      </c>
    </row>
    <row r="6642" spans="1:9" ht="40.799999999999997">
      <c r="A6642" s="16" t="s">
        <v>1963</v>
      </c>
      <c r="B6642" s="16" t="s">
        <v>10806</v>
      </c>
      <c r="C6642" s="16">
        <v>28621</v>
      </c>
      <c r="D6642" s="19">
        <v>44309</v>
      </c>
      <c r="E6642" s="16" t="s">
        <v>10807</v>
      </c>
      <c r="F6642" s="16" t="s">
        <v>10264</v>
      </c>
      <c r="G6642" s="16" t="s">
        <v>10624</v>
      </c>
      <c r="H6642" s="17">
        <v>4.2</v>
      </c>
      <c r="I6642" s="102">
        <v>2</v>
      </c>
    </row>
    <row r="6643" spans="1:9" ht="40.799999999999997">
      <c r="A6643" s="16" t="s">
        <v>1963</v>
      </c>
      <c r="B6643" s="16" t="s">
        <v>10806</v>
      </c>
      <c r="C6643" s="16">
        <v>28621</v>
      </c>
      <c r="D6643" s="19">
        <v>44309</v>
      </c>
      <c r="E6643" s="16" t="s">
        <v>10807</v>
      </c>
      <c r="F6643" s="16" t="s">
        <v>10264</v>
      </c>
      <c r="G6643" s="16" t="s">
        <v>10624</v>
      </c>
      <c r="H6643" s="17">
        <v>4.1900000000000004</v>
      </c>
      <c r="I6643" s="102">
        <v>2</v>
      </c>
    </row>
    <row r="6644" spans="1:9" ht="40.799999999999997">
      <c r="A6644" s="16" t="s">
        <v>1963</v>
      </c>
      <c r="B6644" s="16" t="s">
        <v>10806</v>
      </c>
      <c r="C6644" s="16">
        <v>28621</v>
      </c>
      <c r="D6644" s="19">
        <v>44309</v>
      </c>
      <c r="E6644" s="16" t="s">
        <v>10808</v>
      </c>
      <c r="F6644" s="16" t="s">
        <v>10264</v>
      </c>
      <c r="G6644" s="16" t="s">
        <v>10624</v>
      </c>
      <c r="H6644" s="17">
        <v>4.2</v>
      </c>
      <c r="I6644" s="102">
        <v>2</v>
      </c>
    </row>
    <row r="6645" spans="1:9" ht="40.799999999999997">
      <c r="A6645" s="16" t="s">
        <v>1963</v>
      </c>
      <c r="B6645" s="16" t="s">
        <v>10806</v>
      </c>
      <c r="C6645" s="16">
        <v>28621</v>
      </c>
      <c r="D6645" s="19">
        <v>44309</v>
      </c>
      <c r="E6645" s="16" t="s">
        <v>10808</v>
      </c>
      <c r="F6645" s="16" t="s">
        <v>10264</v>
      </c>
      <c r="G6645" s="16" t="s">
        <v>10624</v>
      </c>
      <c r="H6645" s="17">
        <v>4.1900000000000004</v>
      </c>
      <c r="I6645" s="102">
        <v>2</v>
      </c>
    </row>
    <row r="6646" spans="1:9" ht="40.799999999999997">
      <c r="A6646" s="16" t="s">
        <v>1963</v>
      </c>
      <c r="B6646" s="16" t="s">
        <v>10806</v>
      </c>
      <c r="C6646" s="16">
        <v>28621</v>
      </c>
      <c r="D6646" s="19">
        <v>44309</v>
      </c>
      <c r="E6646" s="16" t="s">
        <v>10809</v>
      </c>
      <c r="F6646" s="16" t="s">
        <v>10264</v>
      </c>
      <c r="G6646" s="16" t="s">
        <v>10624</v>
      </c>
      <c r="H6646" s="17">
        <v>4.2</v>
      </c>
      <c r="I6646" s="102">
        <v>2</v>
      </c>
    </row>
    <row r="6647" spans="1:9" ht="40.799999999999997">
      <c r="A6647" s="16" t="s">
        <v>1963</v>
      </c>
      <c r="B6647" s="16" t="s">
        <v>10806</v>
      </c>
      <c r="C6647" s="16">
        <v>28621</v>
      </c>
      <c r="D6647" s="19">
        <v>44309</v>
      </c>
      <c r="E6647" s="16" t="s">
        <v>10809</v>
      </c>
      <c r="F6647" s="16" t="s">
        <v>10264</v>
      </c>
      <c r="G6647" s="16" t="s">
        <v>10624</v>
      </c>
      <c r="H6647" s="17">
        <v>4.1900000000000004</v>
      </c>
      <c r="I6647" s="102">
        <v>2</v>
      </c>
    </row>
    <row r="6648" spans="1:9" ht="40.799999999999997">
      <c r="A6648" s="16" t="s">
        <v>1963</v>
      </c>
      <c r="B6648" s="16" t="s">
        <v>10806</v>
      </c>
      <c r="C6648" s="16">
        <v>28621</v>
      </c>
      <c r="D6648" s="19">
        <v>44309</v>
      </c>
      <c r="E6648" s="16" t="s">
        <v>10810</v>
      </c>
      <c r="F6648" s="16" t="s">
        <v>10264</v>
      </c>
      <c r="G6648" s="16" t="s">
        <v>10624</v>
      </c>
      <c r="H6648" s="17">
        <v>4.2</v>
      </c>
      <c r="I6648" s="102">
        <v>2</v>
      </c>
    </row>
    <row r="6649" spans="1:9" ht="40.799999999999997">
      <c r="A6649" s="16" t="s">
        <v>1963</v>
      </c>
      <c r="B6649" s="16" t="s">
        <v>10806</v>
      </c>
      <c r="C6649" s="16">
        <v>28621</v>
      </c>
      <c r="D6649" s="19">
        <v>44309</v>
      </c>
      <c r="E6649" s="16" t="s">
        <v>10810</v>
      </c>
      <c r="F6649" s="16" t="s">
        <v>10264</v>
      </c>
      <c r="G6649" s="16" t="s">
        <v>10624</v>
      </c>
      <c r="H6649" s="17">
        <v>4.1900000000000004</v>
      </c>
      <c r="I6649" s="102">
        <v>2</v>
      </c>
    </row>
    <row r="6650" spans="1:9" ht="40.799999999999997">
      <c r="A6650" s="16" t="s">
        <v>1963</v>
      </c>
      <c r="B6650" s="16" t="s">
        <v>10806</v>
      </c>
      <c r="C6650" s="16">
        <v>28621</v>
      </c>
      <c r="D6650" s="19">
        <v>44309</v>
      </c>
      <c r="E6650" s="16" t="s">
        <v>10811</v>
      </c>
      <c r="F6650" s="16" t="s">
        <v>10264</v>
      </c>
      <c r="G6650" s="16" t="s">
        <v>10624</v>
      </c>
      <c r="H6650" s="17">
        <v>4.2</v>
      </c>
      <c r="I6650" s="102">
        <v>2</v>
      </c>
    </row>
    <row r="6651" spans="1:9" ht="40.799999999999997">
      <c r="A6651" s="16" t="s">
        <v>1963</v>
      </c>
      <c r="B6651" s="16" t="s">
        <v>10806</v>
      </c>
      <c r="C6651" s="16">
        <v>28621</v>
      </c>
      <c r="D6651" s="19">
        <v>44309</v>
      </c>
      <c r="E6651" s="16" t="s">
        <v>10811</v>
      </c>
      <c r="F6651" s="16" t="s">
        <v>10264</v>
      </c>
      <c r="G6651" s="16" t="s">
        <v>10624</v>
      </c>
      <c r="H6651" s="17">
        <v>4.1900000000000004</v>
      </c>
      <c r="I6651" s="102">
        <v>2</v>
      </c>
    </row>
    <row r="6652" spans="1:9" ht="40.799999999999997">
      <c r="A6652" s="16" t="s">
        <v>1963</v>
      </c>
      <c r="B6652" s="16" t="s">
        <v>10806</v>
      </c>
      <c r="C6652" s="16">
        <v>28621</v>
      </c>
      <c r="D6652" s="19">
        <v>44309</v>
      </c>
      <c r="E6652" s="16" t="s">
        <v>10812</v>
      </c>
      <c r="F6652" s="16" t="s">
        <v>10264</v>
      </c>
      <c r="G6652" s="16" t="s">
        <v>10624</v>
      </c>
      <c r="H6652" s="17">
        <v>4.2</v>
      </c>
      <c r="I6652" s="102">
        <v>2</v>
      </c>
    </row>
    <row r="6653" spans="1:9" ht="40.799999999999997">
      <c r="A6653" s="16" t="s">
        <v>1963</v>
      </c>
      <c r="B6653" s="16" t="s">
        <v>10806</v>
      </c>
      <c r="C6653" s="16">
        <v>28621</v>
      </c>
      <c r="D6653" s="19">
        <v>44309</v>
      </c>
      <c r="E6653" s="16" t="s">
        <v>10812</v>
      </c>
      <c r="F6653" s="16" t="s">
        <v>10264</v>
      </c>
      <c r="G6653" s="16" t="s">
        <v>10624</v>
      </c>
      <c r="H6653" s="17">
        <v>4.1900000000000004</v>
      </c>
      <c r="I6653" s="102">
        <v>2</v>
      </c>
    </row>
    <row r="6654" spans="1:9" ht="40.799999999999997">
      <c r="A6654" s="16" t="s">
        <v>1963</v>
      </c>
      <c r="B6654" s="16" t="s">
        <v>10806</v>
      </c>
      <c r="C6654" s="16">
        <v>28621</v>
      </c>
      <c r="D6654" s="19">
        <v>44309</v>
      </c>
      <c r="E6654" s="16" t="s">
        <v>10813</v>
      </c>
      <c r="F6654" s="16" t="s">
        <v>10264</v>
      </c>
      <c r="G6654" s="16" t="s">
        <v>10624</v>
      </c>
      <c r="H6654" s="17">
        <v>4.1900000000000004</v>
      </c>
      <c r="I6654" s="102">
        <v>2</v>
      </c>
    </row>
    <row r="6655" spans="1:9" ht="40.799999999999997">
      <c r="A6655" s="16" t="s">
        <v>1963</v>
      </c>
      <c r="B6655" s="16" t="s">
        <v>10806</v>
      </c>
      <c r="C6655" s="16">
        <v>28621</v>
      </c>
      <c r="D6655" s="19">
        <v>44309</v>
      </c>
      <c r="E6655" s="16" t="s">
        <v>10813</v>
      </c>
      <c r="F6655" s="16" t="s">
        <v>10264</v>
      </c>
      <c r="G6655" s="16" t="s">
        <v>10624</v>
      </c>
      <c r="H6655" s="17">
        <v>4.1900000000000004</v>
      </c>
      <c r="I6655" s="102">
        <v>2</v>
      </c>
    </row>
    <row r="6656" spans="1:9" ht="40.799999999999997">
      <c r="A6656" s="16" t="s">
        <v>1963</v>
      </c>
      <c r="B6656" s="16" t="s">
        <v>10806</v>
      </c>
      <c r="C6656" s="16">
        <v>28621</v>
      </c>
      <c r="D6656" s="19">
        <v>44309</v>
      </c>
      <c r="E6656" s="16" t="s">
        <v>10814</v>
      </c>
      <c r="F6656" s="16" t="s">
        <v>10264</v>
      </c>
      <c r="G6656" s="16" t="s">
        <v>10624</v>
      </c>
      <c r="H6656" s="17">
        <v>4.1900000000000004</v>
      </c>
      <c r="I6656" s="102">
        <v>2</v>
      </c>
    </row>
    <row r="6657" spans="1:9" ht="40.799999999999997">
      <c r="A6657" s="16" t="s">
        <v>1963</v>
      </c>
      <c r="B6657" s="16" t="s">
        <v>10806</v>
      </c>
      <c r="C6657" s="16">
        <v>28621</v>
      </c>
      <c r="D6657" s="19">
        <v>44309</v>
      </c>
      <c r="E6657" s="16" t="s">
        <v>10814</v>
      </c>
      <c r="F6657" s="16" t="s">
        <v>10264</v>
      </c>
      <c r="G6657" s="16" t="s">
        <v>10624</v>
      </c>
      <c r="H6657" s="17">
        <v>4.1900000000000004</v>
      </c>
      <c r="I6657" s="102">
        <v>2</v>
      </c>
    </row>
    <row r="6658" spans="1:9" ht="40.799999999999997">
      <c r="A6658" s="16" t="s">
        <v>1963</v>
      </c>
      <c r="B6658" s="16" t="s">
        <v>10806</v>
      </c>
      <c r="C6658" s="16">
        <v>28621</v>
      </c>
      <c r="D6658" s="19">
        <v>44309</v>
      </c>
      <c r="E6658" s="16" t="s">
        <v>10815</v>
      </c>
      <c r="F6658" s="16" t="s">
        <v>10264</v>
      </c>
      <c r="G6658" s="16" t="s">
        <v>10624</v>
      </c>
      <c r="H6658" s="17">
        <v>4.1900000000000004</v>
      </c>
      <c r="I6658" s="102">
        <v>2</v>
      </c>
    </row>
    <row r="6659" spans="1:9" ht="40.799999999999997">
      <c r="A6659" s="16" t="s">
        <v>1963</v>
      </c>
      <c r="B6659" s="16" t="s">
        <v>10806</v>
      </c>
      <c r="C6659" s="16">
        <v>28621</v>
      </c>
      <c r="D6659" s="19">
        <v>44309</v>
      </c>
      <c r="E6659" s="16" t="s">
        <v>10815</v>
      </c>
      <c r="F6659" s="16" t="s">
        <v>10264</v>
      </c>
      <c r="G6659" s="16" t="s">
        <v>10624</v>
      </c>
      <c r="H6659" s="17">
        <v>4.1900000000000004</v>
      </c>
      <c r="I6659" s="102">
        <v>2</v>
      </c>
    </row>
    <row r="6660" spans="1:9" ht="40.799999999999997">
      <c r="A6660" s="16" t="s">
        <v>1963</v>
      </c>
      <c r="B6660" s="16" t="s">
        <v>10806</v>
      </c>
      <c r="C6660" s="16">
        <v>28621</v>
      </c>
      <c r="D6660" s="19">
        <v>44309</v>
      </c>
      <c r="E6660" s="16" t="s">
        <v>10816</v>
      </c>
      <c r="F6660" s="16" t="s">
        <v>10264</v>
      </c>
      <c r="G6660" s="16" t="s">
        <v>10624</v>
      </c>
      <c r="H6660" s="17">
        <v>4.1900000000000004</v>
      </c>
      <c r="I6660" s="102">
        <v>2</v>
      </c>
    </row>
    <row r="6661" spans="1:9" ht="40.799999999999997">
      <c r="A6661" s="16" t="s">
        <v>1963</v>
      </c>
      <c r="B6661" s="16" t="s">
        <v>10806</v>
      </c>
      <c r="C6661" s="16">
        <v>28621</v>
      </c>
      <c r="D6661" s="19">
        <v>44309</v>
      </c>
      <c r="E6661" s="16" t="s">
        <v>10816</v>
      </c>
      <c r="F6661" s="16" t="s">
        <v>10264</v>
      </c>
      <c r="G6661" s="16" t="s">
        <v>10624</v>
      </c>
      <c r="H6661" s="17">
        <v>4.1900000000000004</v>
      </c>
      <c r="I6661" s="102">
        <v>2</v>
      </c>
    </row>
    <row r="6662" spans="1:9" ht="40.799999999999997">
      <c r="A6662" s="16" t="s">
        <v>1963</v>
      </c>
      <c r="B6662" s="16" t="s">
        <v>10806</v>
      </c>
      <c r="C6662" s="16">
        <v>28621</v>
      </c>
      <c r="D6662" s="19">
        <v>44309</v>
      </c>
      <c r="E6662" s="16" t="s">
        <v>10817</v>
      </c>
      <c r="F6662" s="16" t="s">
        <v>10264</v>
      </c>
      <c r="G6662" s="16" t="s">
        <v>10624</v>
      </c>
      <c r="H6662" s="17">
        <v>4.1900000000000004</v>
      </c>
      <c r="I6662" s="102">
        <v>2</v>
      </c>
    </row>
    <row r="6663" spans="1:9" ht="40.799999999999997">
      <c r="A6663" s="16" t="s">
        <v>1963</v>
      </c>
      <c r="B6663" s="16" t="s">
        <v>10806</v>
      </c>
      <c r="C6663" s="16">
        <v>28621</v>
      </c>
      <c r="D6663" s="19">
        <v>44309</v>
      </c>
      <c r="E6663" s="16" t="s">
        <v>10817</v>
      </c>
      <c r="F6663" s="16" t="s">
        <v>10264</v>
      </c>
      <c r="G6663" s="16" t="s">
        <v>10624</v>
      </c>
      <c r="H6663" s="17">
        <v>4.1900000000000004</v>
      </c>
      <c r="I6663" s="102">
        <v>2</v>
      </c>
    </row>
    <row r="6664" spans="1:9" ht="40.799999999999997">
      <c r="A6664" s="16" t="s">
        <v>1963</v>
      </c>
      <c r="B6664" s="16" t="s">
        <v>10806</v>
      </c>
      <c r="C6664" s="16">
        <v>28621</v>
      </c>
      <c r="D6664" s="19">
        <v>44309</v>
      </c>
      <c r="E6664" s="16" t="s">
        <v>10818</v>
      </c>
      <c r="F6664" s="16" t="s">
        <v>10264</v>
      </c>
      <c r="G6664" s="16" t="s">
        <v>10624</v>
      </c>
      <c r="H6664" s="17">
        <v>4.1900000000000004</v>
      </c>
      <c r="I6664" s="102">
        <v>2</v>
      </c>
    </row>
    <row r="6665" spans="1:9" ht="40.799999999999997">
      <c r="A6665" s="16" t="s">
        <v>1963</v>
      </c>
      <c r="B6665" s="16" t="s">
        <v>10806</v>
      </c>
      <c r="C6665" s="16">
        <v>28621</v>
      </c>
      <c r="D6665" s="19">
        <v>44309</v>
      </c>
      <c r="E6665" s="16" t="s">
        <v>10818</v>
      </c>
      <c r="F6665" s="16" t="s">
        <v>10264</v>
      </c>
      <c r="G6665" s="16" t="s">
        <v>10624</v>
      </c>
      <c r="H6665" s="17">
        <v>4.1900000000000004</v>
      </c>
      <c r="I6665" s="102">
        <v>2</v>
      </c>
    </row>
    <row r="6666" spans="1:9" ht="40.799999999999997">
      <c r="A6666" s="16" t="s">
        <v>1963</v>
      </c>
      <c r="B6666" s="16" t="s">
        <v>10806</v>
      </c>
      <c r="C6666" s="16">
        <v>28621</v>
      </c>
      <c r="D6666" s="19">
        <v>44309</v>
      </c>
      <c r="E6666" s="16" t="s">
        <v>10819</v>
      </c>
      <c r="F6666" s="16" t="s">
        <v>10264</v>
      </c>
      <c r="G6666" s="16" t="s">
        <v>10624</v>
      </c>
      <c r="H6666" s="17">
        <v>4.1900000000000004</v>
      </c>
      <c r="I6666" s="102">
        <v>2</v>
      </c>
    </row>
    <row r="6667" spans="1:9" ht="40.799999999999997">
      <c r="A6667" s="16" t="s">
        <v>1963</v>
      </c>
      <c r="B6667" s="16" t="s">
        <v>10806</v>
      </c>
      <c r="C6667" s="16">
        <v>28621</v>
      </c>
      <c r="D6667" s="19">
        <v>44309</v>
      </c>
      <c r="E6667" s="16" t="s">
        <v>10819</v>
      </c>
      <c r="F6667" s="16" t="s">
        <v>10264</v>
      </c>
      <c r="G6667" s="16" t="s">
        <v>10624</v>
      </c>
      <c r="H6667" s="17">
        <v>4.1900000000000004</v>
      </c>
      <c r="I6667" s="102">
        <v>2</v>
      </c>
    </row>
    <row r="6668" spans="1:9" ht="40.799999999999997">
      <c r="A6668" s="16" t="s">
        <v>1963</v>
      </c>
      <c r="B6668" s="16" t="s">
        <v>10820</v>
      </c>
      <c r="C6668" s="16">
        <v>29221</v>
      </c>
      <c r="D6668" s="19">
        <v>44309</v>
      </c>
      <c r="E6668" s="16" t="s">
        <v>10821</v>
      </c>
      <c r="F6668" s="16" t="s">
        <v>10264</v>
      </c>
      <c r="G6668" s="16" t="s">
        <v>10624</v>
      </c>
      <c r="H6668" s="17">
        <v>12.73</v>
      </c>
      <c r="I6668" s="102">
        <v>2</v>
      </c>
    </row>
    <row r="6669" spans="1:9" ht="40.799999999999997">
      <c r="A6669" s="16" t="s">
        <v>1963</v>
      </c>
      <c r="B6669" s="16" t="s">
        <v>10820</v>
      </c>
      <c r="C6669" s="16">
        <v>29221</v>
      </c>
      <c r="D6669" s="19">
        <v>44309</v>
      </c>
      <c r="E6669" s="16" t="s">
        <v>10821</v>
      </c>
      <c r="F6669" s="16" t="s">
        <v>10264</v>
      </c>
      <c r="G6669" s="16" t="s">
        <v>10624</v>
      </c>
      <c r="H6669" s="17">
        <v>12.73</v>
      </c>
      <c r="I6669" s="102">
        <v>2</v>
      </c>
    </row>
    <row r="6670" spans="1:9" ht="40.799999999999997">
      <c r="A6670" s="16" t="s">
        <v>1963</v>
      </c>
      <c r="B6670" s="16" t="s">
        <v>10820</v>
      </c>
      <c r="C6670" s="16">
        <v>29221</v>
      </c>
      <c r="D6670" s="19">
        <v>44309</v>
      </c>
      <c r="E6670" s="16" t="s">
        <v>10822</v>
      </c>
      <c r="F6670" s="16" t="s">
        <v>10264</v>
      </c>
      <c r="G6670" s="16" t="s">
        <v>10624</v>
      </c>
      <c r="H6670" s="17">
        <v>12.73</v>
      </c>
      <c r="I6670" s="102">
        <v>2</v>
      </c>
    </row>
    <row r="6671" spans="1:9" ht="40.799999999999997">
      <c r="A6671" s="16" t="s">
        <v>1963</v>
      </c>
      <c r="B6671" s="16" t="s">
        <v>10820</v>
      </c>
      <c r="C6671" s="16">
        <v>29221</v>
      </c>
      <c r="D6671" s="19">
        <v>44309</v>
      </c>
      <c r="E6671" s="16" t="s">
        <v>10822</v>
      </c>
      <c r="F6671" s="16" t="s">
        <v>10264</v>
      </c>
      <c r="G6671" s="16" t="s">
        <v>10624</v>
      </c>
      <c r="H6671" s="17">
        <v>12.73</v>
      </c>
      <c r="I6671" s="102">
        <v>2</v>
      </c>
    </row>
    <row r="6672" spans="1:9" ht="40.799999999999997">
      <c r="A6672" s="16" t="s">
        <v>1963</v>
      </c>
      <c r="B6672" s="16" t="s">
        <v>10820</v>
      </c>
      <c r="C6672" s="16">
        <v>29221</v>
      </c>
      <c r="D6672" s="19">
        <v>44309</v>
      </c>
      <c r="E6672" s="16" t="s">
        <v>10823</v>
      </c>
      <c r="F6672" s="16" t="s">
        <v>10264</v>
      </c>
      <c r="G6672" s="16" t="s">
        <v>10624</v>
      </c>
      <c r="H6672" s="17">
        <v>12.73</v>
      </c>
      <c r="I6672" s="102">
        <v>2</v>
      </c>
    </row>
    <row r="6673" spans="1:9" ht="40.799999999999997">
      <c r="A6673" s="16" t="s">
        <v>1963</v>
      </c>
      <c r="B6673" s="16" t="s">
        <v>10820</v>
      </c>
      <c r="C6673" s="16">
        <v>29221</v>
      </c>
      <c r="D6673" s="19">
        <v>44309</v>
      </c>
      <c r="E6673" s="16" t="s">
        <v>10823</v>
      </c>
      <c r="F6673" s="16" t="s">
        <v>10264</v>
      </c>
      <c r="G6673" s="16" t="s">
        <v>10624</v>
      </c>
      <c r="H6673" s="17">
        <v>12.73</v>
      </c>
      <c r="I6673" s="102">
        <v>2</v>
      </c>
    </row>
    <row r="6674" spans="1:9" ht="40.799999999999997">
      <c r="A6674" s="16" t="s">
        <v>1963</v>
      </c>
      <c r="B6674" s="16" t="s">
        <v>10820</v>
      </c>
      <c r="C6674" s="16">
        <v>29221</v>
      </c>
      <c r="D6674" s="19">
        <v>44309</v>
      </c>
      <c r="E6674" s="16" t="s">
        <v>10824</v>
      </c>
      <c r="F6674" s="16" t="s">
        <v>10264</v>
      </c>
      <c r="G6674" s="16" t="s">
        <v>10624</v>
      </c>
      <c r="H6674" s="17">
        <v>12.73</v>
      </c>
      <c r="I6674" s="102">
        <v>2</v>
      </c>
    </row>
    <row r="6675" spans="1:9" ht="40.799999999999997">
      <c r="A6675" s="16" t="s">
        <v>1963</v>
      </c>
      <c r="B6675" s="16" t="s">
        <v>10820</v>
      </c>
      <c r="C6675" s="16">
        <v>29221</v>
      </c>
      <c r="D6675" s="19">
        <v>44309</v>
      </c>
      <c r="E6675" s="16" t="s">
        <v>10824</v>
      </c>
      <c r="F6675" s="16" t="s">
        <v>10264</v>
      </c>
      <c r="G6675" s="16" t="s">
        <v>10624</v>
      </c>
      <c r="H6675" s="17">
        <v>12.73</v>
      </c>
      <c r="I6675" s="102">
        <v>2</v>
      </c>
    </row>
    <row r="6676" spans="1:9" ht="40.799999999999997">
      <c r="A6676" s="16" t="s">
        <v>1963</v>
      </c>
      <c r="B6676" s="16" t="s">
        <v>10820</v>
      </c>
      <c r="C6676" s="16">
        <v>29221</v>
      </c>
      <c r="D6676" s="19">
        <v>44309</v>
      </c>
      <c r="E6676" s="16" t="s">
        <v>10825</v>
      </c>
      <c r="F6676" s="16" t="s">
        <v>10264</v>
      </c>
      <c r="G6676" s="16" t="s">
        <v>10624</v>
      </c>
      <c r="H6676" s="17">
        <v>12.73</v>
      </c>
      <c r="I6676" s="102">
        <v>2</v>
      </c>
    </row>
    <row r="6677" spans="1:9" ht="40.799999999999997">
      <c r="A6677" s="16" t="s">
        <v>1963</v>
      </c>
      <c r="B6677" s="16" t="s">
        <v>10820</v>
      </c>
      <c r="C6677" s="16">
        <v>29221</v>
      </c>
      <c r="D6677" s="19">
        <v>44309</v>
      </c>
      <c r="E6677" s="16" t="s">
        <v>10825</v>
      </c>
      <c r="F6677" s="16" t="s">
        <v>10264</v>
      </c>
      <c r="G6677" s="16" t="s">
        <v>10624</v>
      </c>
      <c r="H6677" s="17">
        <v>12.73</v>
      </c>
      <c r="I6677" s="102">
        <v>2</v>
      </c>
    </row>
    <row r="6678" spans="1:9" ht="40.799999999999997">
      <c r="A6678" s="16" t="s">
        <v>1963</v>
      </c>
      <c r="B6678" s="16" t="s">
        <v>10820</v>
      </c>
      <c r="C6678" s="16">
        <v>29221</v>
      </c>
      <c r="D6678" s="19">
        <v>44309</v>
      </c>
      <c r="E6678" s="16" t="s">
        <v>10826</v>
      </c>
      <c r="F6678" s="16" t="s">
        <v>10264</v>
      </c>
      <c r="G6678" s="16" t="s">
        <v>10624</v>
      </c>
      <c r="H6678" s="17">
        <v>12.73</v>
      </c>
      <c r="I6678" s="102">
        <v>2</v>
      </c>
    </row>
    <row r="6679" spans="1:9" ht="40.799999999999997">
      <c r="A6679" s="16" t="s">
        <v>1963</v>
      </c>
      <c r="B6679" s="16" t="s">
        <v>10820</v>
      </c>
      <c r="C6679" s="16">
        <v>29221</v>
      </c>
      <c r="D6679" s="19">
        <v>44309</v>
      </c>
      <c r="E6679" s="16" t="s">
        <v>10826</v>
      </c>
      <c r="F6679" s="16" t="s">
        <v>10264</v>
      </c>
      <c r="G6679" s="16" t="s">
        <v>10624</v>
      </c>
      <c r="H6679" s="17">
        <v>12.73</v>
      </c>
      <c r="I6679" s="102">
        <v>2</v>
      </c>
    </row>
    <row r="6680" spans="1:9" ht="40.799999999999997">
      <c r="A6680" s="16" t="s">
        <v>1963</v>
      </c>
      <c r="B6680" s="16" t="s">
        <v>10820</v>
      </c>
      <c r="C6680" s="16">
        <v>29221</v>
      </c>
      <c r="D6680" s="19">
        <v>44309</v>
      </c>
      <c r="E6680" s="16" t="s">
        <v>10827</v>
      </c>
      <c r="F6680" s="16" t="s">
        <v>10264</v>
      </c>
      <c r="G6680" s="16" t="s">
        <v>10624</v>
      </c>
      <c r="H6680" s="17">
        <v>12.73</v>
      </c>
      <c r="I6680" s="102">
        <v>2</v>
      </c>
    </row>
    <row r="6681" spans="1:9" ht="40.799999999999997">
      <c r="A6681" s="16" t="s">
        <v>1963</v>
      </c>
      <c r="B6681" s="16" t="s">
        <v>10820</v>
      </c>
      <c r="C6681" s="16">
        <v>29221</v>
      </c>
      <c r="D6681" s="19">
        <v>44309</v>
      </c>
      <c r="E6681" s="16" t="s">
        <v>10827</v>
      </c>
      <c r="F6681" s="16" t="s">
        <v>10264</v>
      </c>
      <c r="G6681" s="16" t="s">
        <v>10624</v>
      </c>
      <c r="H6681" s="17">
        <v>12.73</v>
      </c>
      <c r="I6681" s="102">
        <v>2</v>
      </c>
    </row>
    <row r="6682" spans="1:9" ht="40.799999999999997">
      <c r="A6682" s="16" t="s">
        <v>1963</v>
      </c>
      <c r="B6682" s="16" t="s">
        <v>10820</v>
      </c>
      <c r="C6682" s="16">
        <v>29221</v>
      </c>
      <c r="D6682" s="19">
        <v>44309</v>
      </c>
      <c r="E6682" s="16" t="s">
        <v>10828</v>
      </c>
      <c r="F6682" s="16" t="s">
        <v>10264</v>
      </c>
      <c r="G6682" s="16" t="s">
        <v>10624</v>
      </c>
      <c r="H6682" s="17">
        <v>12.73</v>
      </c>
      <c r="I6682" s="102">
        <v>2</v>
      </c>
    </row>
    <row r="6683" spans="1:9" ht="40.799999999999997">
      <c r="A6683" s="16" t="s">
        <v>1963</v>
      </c>
      <c r="B6683" s="16" t="s">
        <v>10820</v>
      </c>
      <c r="C6683" s="16">
        <v>29221</v>
      </c>
      <c r="D6683" s="19">
        <v>44309</v>
      </c>
      <c r="E6683" s="16" t="s">
        <v>10828</v>
      </c>
      <c r="F6683" s="16" t="s">
        <v>10264</v>
      </c>
      <c r="G6683" s="16" t="s">
        <v>10624</v>
      </c>
      <c r="H6683" s="17">
        <v>12.73</v>
      </c>
      <c r="I6683" s="102">
        <v>2</v>
      </c>
    </row>
    <row r="6684" spans="1:9" ht="40.799999999999997">
      <c r="A6684" s="16" t="s">
        <v>1963</v>
      </c>
      <c r="B6684" s="16" t="s">
        <v>10820</v>
      </c>
      <c r="C6684" s="16">
        <v>29221</v>
      </c>
      <c r="D6684" s="19">
        <v>44309</v>
      </c>
      <c r="E6684" s="16" t="s">
        <v>10829</v>
      </c>
      <c r="F6684" s="16" t="s">
        <v>10264</v>
      </c>
      <c r="G6684" s="16" t="s">
        <v>10624</v>
      </c>
      <c r="H6684" s="17">
        <v>12.73</v>
      </c>
      <c r="I6684" s="102">
        <v>2</v>
      </c>
    </row>
    <row r="6685" spans="1:9" ht="40.799999999999997">
      <c r="A6685" s="16" t="s">
        <v>1963</v>
      </c>
      <c r="B6685" s="16" t="s">
        <v>10820</v>
      </c>
      <c r="C6685" s="16">
        <v>29221</v>
      </c>
      <c r="D6685" s="19">
        <v>44309</v>
      </c>
      <c r="E6685" s="16" t="s">
        <v>10829</v>
      </c>
      <c r="F6685" s="16" t="s">
        <v>10264</v>
      </c>
      <c r="G6685" s="16" t="s">
        <v>10624</v>
      </c>
      <c r="H6685" s="17">
        <v>12.73</v>
      </c>
      <c r="I6685" s="102">
        <v>2</v>
      </c>
    </row>
    <row r="6686" spans="1:9" ht="40.799999999999997">
      <c r="A6686" s="16" t="s">
        <v>1963</v>
      </c>
      <c r="B6686" s="16" t="s">
        <v>10820</v>
      </c>
      <c r="C6686" s="16">
        <v>29221</v>
      </c>
      <c r="D6686" s="19">
        <v>44309</v>
      </c>
      <c r="E6686" s="16" t="s">
        <v>10830</v>
      </c>
      <c r="F6686" s="16" t="s">
        <v>10264</v>
      </c>
      <c r="G6686" s="16" t="s">
        <v>10624</v>
      </c>
      <c r="H6686" s="17">
        <v>12.73</v>
      </c>
      <c r="I6686" s="102">
        <v>2</v>
      </c>
    </row>
    <row r="6687" spans="1:9" ht="40.799999999999997">
      <c r="A6687" s="16" t="s">
        <v>1963</v>
      </c>
      <c r="B6687" s="16" t="s">
        <v>10820</v>
      </c>
      <c r="C6687" s="16">
        <v>29221</v>
      </c>
      <c r="D6687" s="19">
        <v>44309</v>
      </c>
      <c r="E6687" s="16" t="s">
        <v>10830</v>
      </c>
      <c r="F6687" s="16" t="s">
        <v>10264</v>
      </c>
      <c r="G6687" s="16" t="s">
        <v>10624</v>
      </c>
      <c r="H6687" s="17">
        <v>12.73</v>
      </c>
      <c r="I6687" s="102">
        <v>2</v>
      </c>
    </row>
    <row r="6688" spans="1:9" ht="40.799999999999997">
      <c r="A6688" s="16" t="s">
        <v>1963</v>
      </c>
      <c r="B6688" s="16" t="s">
        <v>10820</v>
      </c>
      <c r="C6688" s="16">
        <v>29221</v>
      </c>
      <c r="D6688" s="19">
        <v>44309</v>
      </c>
      <c r="E6688" s="16" t="s">
        <v>10831</v>
      </c>
      <c r="F6688" s="16" t="s">
        <v>10264</v>
      </c>
      <c r="G6688" s="16" t="s">
        <v>10624</v>
      </c>
      <c r="H6688" s="17">
        <v>12.73</v>
      </c>
      <c r="I6688" s="102">
        <v>2</v>
      </c>
    </row>
    <row r="6689" spans="1:9" ht="40.799999999999997">
      <c r="A6689" s="16" t="s">
        <v>1963</v>
      </c>
      <c r="B6689" s="16" t="s">
        <v>10820</v>
      </c>
      <c r="C6689" s="16">
        <v>29221</v>
      </c>
      <c r="D6689" s="19">
        <v>44309</v>
      </c>
      <c r="E6689" s="16" t="s">
        <v>10831</v>
      </c>
      <c r="F6689" s="16" t="s">
        <v>10264</v>
      </c>
      <c r="G6689" s="16" t="s">
        <v>10624</v>
      </c>
      <c r="H6689" s="17">
        <v>12.73</v>
      </c>
      <c r="I6689" s="102">
        <v>2</v>
      </c>
    </row>
    <row r="6690" spans="1:9" ht="40.799999999999997">
      <c r="A6690" s="16" t="s">
        <v>1963</v>
      </c>
      <c r="B6690" s="16" t="s">
        <v>10820</v>
      </c>
      <c r="C6690" s="16">
        <v>29221</v>
      </c>
      <c r="D6690" s="19">
        <v>44309</v>
      </c>
      <c r="E6690" s="16" t="s">
        <v>10832</v>
      </c>
      <c r="F6690" s="16" t="s">
        <v>10264</v>
      </c>
      <c r="G6690" s="16" t="s">
        <v>10624</v>
      </c>
      <c r="H6690" s="17">
        <v>12.73</v>
      </c>
      <c r="I6690" s="102">
        <v>2</v>
      </c>
    </row>
    <row r="6691" spans="1:9" ht="40.799999999999997">
      <c r="A6691" s="16" t="s">
        <v>1963</v>
      </c>
      <c r="B6691" s="16" t="s">
        <v>10820</v>
      </c>
      <c r="C6691" s="16">
        <v>29221</v>
      </c>
      <c r="D6691" s="19">
        <v>44309</v>
      </c>
      <c r="E6691" s="16" t="s">
        <v>10832</v>
      </c>
      <c r="F6691" s="16" t="s">
        <v>10264</v>
      </c>
      <c r="G6691" s="16" t="s">
        <v>10624</v>
      </c>
      <c r="H6691" s="17">
        <v>12.74</v>
      </c>
      <c r="I6691" s="102">
        <v>2</v>
      </c>
    </row>
    <row r="6692" spans="1:9" ht="40.799999999999997">
      <c r="A6692" s="16" t="s">
        <v>1963</v>
      </c>
      <c r="B6692" s="16" t="s">
        <v>10820</v>
      </c>
      <c r="C6692" s="16">
        <v>29221</v>
      </c>
      <c r="D6692" s="19">
        <v>44309</v>
      </c>
      <c r="E6692" s="16" t="s">
        <v>10833</v>
      </c>
      <c r="F6692" s="16" t="s">
        <v>10264</v>
      </c>
      <c r="G6692" s="16" t="s">
        <v>10624</v>
      </c>
      <c r="H6692" s="17">
        <v>12.73</v>
      </c>
      <c r="I6692" s="102">
        <v>2</v>
      </c>
    </row>
    <row r="6693" spans="1:9" ht="40.799999999999997">
      <c r="A6693" s="16" t="s">
        <v>1963</v>
      </c>
      <c r="B6693" s="16" t="s">
        <v>10820</v>
      </c>
      <c r="C6693" s="16">
        <v>29221</v>
      </c>
      <c r="D6693" s="19">
        <v>44309</v>
      </c>
      <c r="E6693" s="16" t="s">
        <v>10833</v>
      </c>
      <c r="F6693" s="16" t="s">
        <v>10264</v>
      </c>
      <c r="G6693" s="16" t="s">
        <v>10624</v>
      </c>
      <c r="H6693" s="17">
        <v>12.74</v>
      </c>
      <c r="I6693" s="102">
        <v>2</v>
      </c>
    </row>
    <row r="6694" spans="1:9" ht="40.799999999999997">
      <c r="A6694" s="16" t="s">
        <v>1963</v>
      </c>
      <c r="B6694" s="16" t="s">
        <v>10820</v>
      </c>
      <c r="C6694" s="16">
        <v>29221</v>
      </c>
      <c r="D6694" s="19">
        <v>44309</v>
      </c>
      <c r="E6694" s="16" t="s">
        <v>10834</v>
      </c>
      <c r="F6694" s="16" t="s">
        <v>10264</v>
      </c>
      <c r="G6694" s="16" t="s">
        <v>10624</v>
      </c>
      <c r="H6694" s="17">
        <v>165.5</v>
      </c>
      <c r="I6694" s="102">
        <v>2</v>
      </c>
    </row>
    <row r="6695" spans="1:9" ht="40.799999999999997">
      <c r="A6695" s="16" t="s">
        <v>1963</v>
      </c>
      <c r="B6695" s="16" t="s">
        <v>10820</v>
      </c>
      <c r="C6695" s="16">
        <v>29221</v>
      </c>
      <c r="D6695" s="19">
        <v>44309</v>
      </c>
      <c r="E6695" s="16" t="s">
        <v>10834</v>
      </c>
      <c r="F6695" s="16" t="s">
        <v>10264</v>
      </c>
      <c r="G6695" s="16" t="s">
        <v>10624</v>
      </c>
      <c r="H6695" s="17">
        <v>165.5</v>
      </c>
      <c r="I6695" s="102">
        <v>2</v>
      </c>
    </row>
    <row r="6696" spans="1:9" ht="40.799999999999997">
      <c r="A6696" s="16" t="s">
        <v>1963</v>
      </c>
      <c r="B6696" s="16" t="s">
        <v>10835</v>
      </c>
      <c r="C6696" s="16">
        <v>28321</v>
      </c>
      <c r="D6696" s="19">
        <v>44309</v>
      </c>
      <c r="E6696" s="16" t="s">
        <v>10836</v>
      </c>
      <c r="F6696" s="16" t="s">
        <v>10264</v>
      </c>
      <c r="G6696" s="16" t="s">
        <v>10624</v>
      </c>
      <c r="H6696" s="17">
        <v>9</v>
      </c>
      <c r="I6696" s="102">
        <v>2</v>
      </c>
    </row>
    <row r="6697" spans="1:9" ht="40.799999999999997">
      <c r="A6697" s="16" t="s">
        <v>1963</v>
      </c>
      <c r="B6697" s="16" t="s">
        <v>10835</v>
      </c>
      <c r="C6697" s="16">
        <v>28321</v>
      </c>
      <c r="D6697" s="19">
        <v>44309</v>
      </c>
      <c r="E6697" s="16" t="s">
        <v>10836</v>
      </c>
      <c r="F6697" s="16" t="s">
        <v>10264</v>
      </c>
      <c r="G6697" s="16" t="s">
        <v>10624</v>
      </c>
      <c r="H6697" s="17">
        <v>9</v>
      </c>
      <c r="I6697" s="102">
        <v>2</v>
      </c>
    </row>
    <row r="6698" spans="1:9" ht="40.799999999999997">
      <c r="A6698" s="16" t="s">
        <v>1963</v>
      </c>
      <c r="B6698" s="16" t="s">
        <v>10835</v>
      </c>
      <c r="C6698" s="16">
        <v>28321</v>
      </c>
      <c r="D6698" s="19">
        <v>44309</v>
      </c>
      <c r="E6698" s="16" t="s">
        <v>10837</v>
      </c>
      <c r="F6698" s="16" t="s">
        <v>10264</v>
      </c>
      <c r="G6698" s="16" t="s">
        <v>10624</v>
      </c>
      <c r="H6698" s="17">
        <v>9</v>
      </c>
      <c r="I6698" s="102">
        <v>2</v>
      </c>
    </row>
    <row r="6699" spans="1:9" ht="40.799999999999997">
      <c r="A6699" s="16" t="s">
        <v>1963</v>
      </c>
      <c r="B6699" s="16" t="s">
        <v>10835</v>
      </c>
      <c r="C6699" s="16">
        <v>28321</v>
      </c>
      <c r="D6699" s="19">
        <v>44309</v>
      </c>
      <c r="E6699" s="16" t="s">
        <v>10837</v>
      </c>
      <c r="F6699" s="16" t="s">
        <v>10264</v>
      </c>
      <c r="G6699" s="16" t="s">
        <v>10624</v>
      </c>
      <c r="H6699" s="17">
        <v>9</v>
      </c>
      <c r="I6699" s="102">
        <v>2</v>
      </c>
    </row>
    <row r="6700" spans="1:9" ht="40.799999999999997">
      <c r="A6700" s="16" t="s">
        <v>1963</v>
      </c>
      <c r="B6700" s="16" t="s">
        <v>10835</v>
      </c>
      <c r="C6700" s="16">
        <v>28321</v>
      </c>
      <c r="D6700" s="19">
        <v>44309</v>
      </c>
      <c r="E6700" s="16" t="s">
        <v>10838</v>
      </c>
      <c r="F6700" s="16" t="s">
        <v>10264</v>
      </c>
      <c r="G6700" s="16" t="s">
        <v>10624</v>
      </c>
      <c r="H6700" s="17">
        <v>9</v>
      </c>
      <c r="I6700" s="102">
        <v>2</v>
      </c>
    </row>
    <row r="6701" spans="1:9" ht="40.799999999999997">
      <c r="A6701" s="16" t="s">
        <v>1963</v>
      </c>
      <c r="B6701" s="16" t="s">
        <v>10835</v>
      </c>
      <c r="C6701" s="16">
        <v>28321</v>
      </c>
      <c r="D6701" s="19">
        <v>44309</v>
      </c>
      <c r="E6701" s="16" t="s">
        <v>10838</v>
      </c>
      <c r="F6701" s="16" t="s">
        <v>10264</v>
      </c>
      <c r="G6701" s="16" t="s">
        <v>10624</v>
      </c>
      <c r="H6701" s="17">
        <v>9</v>
      </c>
      <c r="I6701" s="102">
        <v>2</v>
      </c>
    </row>
    <row r="6702" spans="1:9" ht="40.799999999999997">
      <c r="A6702" s="16" t="s">
        <v>1963</v>
      </c>
      <c r="B6702" s="16" t="s">
        <v>10835</v>
      </c>
      <c r="C6702" s="16">
        <v>28321</v>
      </c>
      <c r="D6702" s="19">
        <v>44309</v>
      </c>
      <c r="E6702" s="16" t="s">
        <v>10839</v>
      </c>
      <c r="F6702" s="16" t="s">
        <v>10264</v>
      </c>
      <c r="G6702" s="16" t="s">
        <v>10624</v>
      </c>
      <c r="H6702" s="17">
        <v>9</v>
      </c>
      <c r="I6702" s="102">
        <v>2</v>
      </c>
    </row>
    <row r="6703" spans="1:9" ht="40.799999999999997">
      <c r="A6703" s="16" t="s">
        <v>1963</v>
      </c>
      <c r="B6703" s="16" t="s">
        <v>10835</v>
      </c>
      <c r="C6703" s="16">
        <v>28321</v>
      </c>
      <c r="D6703" s="19">
        <v>44309</v>
      </c>
      <c r="E6703" s="16" t="s">
        <v>10839</v>
      </c>
      <c r="F6703" s="16" t="s">
        <v>10264</v>
      </c>
      <c r="G6703" s="16" t="s">
        <v>10624</v>
      </c>
      <c r="H6703" s="17">
        <v>9</v>
      </c>
      <c r="I6703" s="102">
        <v>2</v>
      </c>
    </row>
    <row r="6704" spans="1:9" ht="40.799999999999997">
      <c r="A6704" s="16" t="s">
        <v>1963</v>
      </c>
      <c r="B6704" s="16" t="s">
        <v>10835</v>
      </c>
      <c r="C6704" s="16">
        <v>28321</v>
      </c>
      <c r="D6704" s="19">
        <v>44309</v>
      </c>
      <c r="E6704" s="16" t="s">
        <v>10840</v>
      </c>
      <c r="F6704" s="16" t="s">
        <v>10264</v>
      </c>
      <c r="G6704" s="16" t="s">
        <v>10624</v>
      </c>
      <c r="H6704" s="17">
        <v>9</v>
      </c>
      <c r="I6704" s="102">
        <v>2</v>
      </c>
    </row>
    <row r="6705" spans="1:9" ht="40.799999999999997">
      <c r="A6705" s="16" t="s">
        <v>1963</v>
      </c>
      <c r="B6705" s="16" t="s">
        <v>10835</v>
      </c>
      <c r="C6705" s="16">
        <v>28321</v>
      </c>
      <c r="D6705" s="19">
        <v>44309</v>
      </c>
      <c r="E6705" s="16" t="s">
        <v>10840</v>
      </c>
      <c r="F6705" s="16" t="s">
        <v>10264</v>
      </c>
      <c r="G6705" s="16" t="s">
        <v>10624</v>
      </c>
      <c r="H6705" s="17">
        <v>9</v>
      </c>
      <c r="I6705" s="102">
        <v>2</v>
      </c>
    </row>
    <row r="6706" spans="1:9" ht="40.799999999999997">
      <c r="A6706" s="16" t="s">
        <v>1963</v>
      </c>
      <c r="B6706" s="16" t="s">
        <v>10835</v>
      </c>
      <c r="C6706" s="16">
        <v>28321</v>
      </c>
      <c r="D6706" s="19">
        <v>44309</v>
      </c>
      <c r="E6706" s="16" t="s">
        <v>10841</v>
      </c>
      <c r="F6706" s="16" t="s">
        <v>10264</v>
      </c>
      <c r="G6706" s="16" t="s">
        <v>10624</v>
      </c>
      <c r="H6706" s="17">
        <v>9</v>
      </c>
      <c r="I6706" s="102">
        <v>2</v>
      </c>
    </row>
    <row r="6707" spans="1:9" ht="40.799999999999997">
      <c r="A6707" s="16" t="s">
        <v>1963</v>
      </c>
      <c r="B6707" s="16" t="s">
        <v>10835</v>
      </c>
      <c r="C6707" s="16">
        <v>28321</v>
      </c>
      <c r="D6707" s="19">
        <v>44309</v>
      </c>
      <c r="E6707" s="16" t="s">
        <v>10841</v>
      </c>
      <c r="F6707" s="16" t="s">
        <v>10264</v>
      </c>
      <c r="G6707" s="16" t="s">
        <v>10624</v>
      </c>
      <c r="H6707" s="17">
        <v>9</v>
      </c>
      <c r="I6707" s="102">
        <v>2</v>
      </c>
    </row>
    <row r="6708" spans="1:9" ht="40.799999999999997">
      <c r="A6708" s="16" t="s">
        <v>1963</v>
      </c>
      <c r="B6708" s="16" t="s">
        <v>10835</v>
      </c>
      <c r="C6708" s="16">
        <v>28321</v>
      </c>
      <c r="D6708" s="19">
        <v>44309</v>
      </c>
      <c r="E6708" s="16" t="s">
        <v>10842</v>
      </c>
      <c r="F6708" s="16" t="s">
        <v>10264</v>
      </c>
      <c r="G6708" s="16" t="s">
        <v>10624</v>
      </c>
      <c r="H6708" s="17">
        <v>9</v>
      </c>
      <c r="I6708" s="102">
        <v>2</v>
      </c>
    </row>
    <row r="6709" spans="1:9" ht="40.799999999999997">
      <c r="A6709" s="16" t="s">
        <v>1963</v>
      </c>
      <c r="B6709" s="16" t="s">
        <v>10835</v>
      </c>
      <c r="C6709" s="16">
        <v>28321</v>
      </c>
      <c r="D6709" s="19">
        <v>44309</v>
      </c>
      <c r="E6709" s="16" t="s">
        <v>10842</v>
      </c>
      <c r="F6709" s="16" t="s">
        <v>10264</v>
      </c>
      <c r="G6709" s="16" t="s">
        <v>10624</v>
      </c>
      <c r="H6709" s="17">
        <v>9</v>
      </c>
      <c r="I6709" s="102">
        <v>2</v>
      </c>
    </row>
    <row r="6710" spans="1:9" ht="40.799999999999997">
      <c r="A6710" s="16" t="s">
        <v>1963</v>
      </c>
      <c r="B6710" s="16" t="s">
        <v>10835</v>
      </c>
      <c r="C6710" s="16">
        <v>28321</v>
      </c>
      <c r="D6710" s="19">
        <v>44309</v>
      </c>
      <c r="E6710" s="16" t="s">
        <v>10843</v>
      </c>
      <c r="F6710" s="16" t="s">
        <v>10264</v>
      </c>
      <c r="G6710" s="16" t="s">
        <v>10624</v>
      </c>
      <c r="H6710" s="17">
        <v>9</v>
      </c>
      <c r="I6710" s="102">
        <v>2</v>
      </c>
    </row>
    <row r="6711" spans="1:9" ht="40.799999999999997">
      <c r="A6711" s="16" t="s">
        <v>1963</v>
      </c>
      <c r="B6711" s="16" t="s">
        <v>10835</v>
      </c>
      <c r="C6711" s="16">
        <v>28321</v>
      </c>
      <c r="D6711" s="19">
        <v>44309</v>
      </c>
      <c r="E6711" s="16" t="s">
        <v>10843</v>
      </c>
      <c r="F6711" s="16" t="s">
        <v>10264</v>
      </c>
      <c r="G6711" s="16" t="s">
        <v>10624</v>
      </c>
      <c r="H6711" s="17">
        <v>9</v>
      </c>
      <c r="I6711" s="102">
        <v>2</v>
      </c>
    </row>
    <row r="6712" spans="1:9" ht="40.799999999999997">
      <c r="A6712" s="16" t="s">
        <v>1963</v>
      </c>
      <c r="B6712" s="16" t="s">
        <v>10835</v>
      </c>
      <c r="C6712" s="16">
        <v>28321</v>
      </c>
      <c r="D6712" s="19">
        <v>44309</v>
      </c>
      <c r="E6712" s="16" t="s">
        <v>10844</v>
      </c>
      <c r="F6712" s="16" t="s">
        <v>10264</v>
      </c>
      <c r="G6712" s="16" t="s">
        <v>10624</v>
      </c>
      <c r="H6712" s="17">
        <v>9</v>
      </c>
      <c r="I6712" s="102">
        <v>2</v>
      </c>
    </row>
    <row r="6713" spans="1:9" ht="40.799999999999997">
      <c r="A6713" s="16" t="s">
        <v>1963</v>
      </c>
      <c r="B6713" s="16" t="s">
        <v>10835</v>
      </c>
      <c r="C6713" s="16">
        <v>28321</v>
      </c>
      <c r="D6713" s="19">
        <v>44309</v>
      </c>
      <c r="E6713" s="16" t="s">
        <v>10844</v>
      </c>
      <c r="F6713" s="16" t="s">
        <v>10264</v>
      </c>
      <c r="G6713" s="16" t="s">
        <v>10624</v>
      </c>
      <c r="H6713" s="17">
        <v>9</v>
      </c>
      <c r="I6713" s="102">
        <v>2</v>
      </c>
    </row>
    <row r="6714" spans="1:9" ht="40.799999999999997">
      <c r="A6714" s="16" t="s">
        <v>1963</v>
      </c>
      <c r="B6714" s="16" t="s">
        <v>10835</v>
      </c>
      <c r="C6714" s="16">
        <v>28321</v>
      </c>
      <c r="D6714" s="19">
        <v>44309</v>
      </c>
      <c r="E6714" s="16" t="s">
        <v>10845</v>
      </c>
      <c r="F6714" s="16" t="s">
        <v>10264</v>
      </c>
      <c r="G6714" s="16" t="s">
        <v>10624</v>
      </c>
      <c r="H6714" s="17">
        <v>9</v>
      </c>
      <c r="I6714" s="102">
        <v>2</v>
      </c>
    </row>
    <row r="6715" spans="1:9" ht="40.799999999999997">
      <c r="A6715" s="16" t="s">
        <v>1963</v>
      </c>
      <c r="B6715" s="16" t="s">
        <v>10835</v>
      </c>
      <c r="C6715" s="16">
        <v>28321</v>
      </c>
      <c r="D6715" s="19">
        <v>44309</v>
      </c>
      <c r="E6715" s="16" t="s">
        <v>10845</v>
      </c>
      <c r="F6715" s="16" t="s">
        <v>10264</v>
      </c>
      <c r="G6715" s="16" t="s">
        <v>10624</v>
      </c>
      <c r="H6715" s="17">
        <v>9</v>
      </c>
      <c r="I6715" s="102">
        <v>2</v>
      </c>
    </row>
    <row r="6716" spans="1:9" ht="40.799999999999997">
      <c r="A6716" s="16" t="s">
        <v>1963</v>
      </c>
      <c r="B6716" s="16" t="s">
        <v>10835</v>
      </c>
      <c r="C6716" s="16">
        <v>28321</v>
      </c>
      <c r="D6716" s="19">
        <v>44309</v>
      </c>
      <c r="E6716" s="16" t="s">
        <v>10846</v>
      </c>
      <c r="F6716" s="16" t="s">
        <v>10264</v>
      </c>
      <c r="G6716" s="16" t="s">
        <v>10624</v>
      </c>
      <c r="H6716" s="17">
        <v>9</v>
      </c>
      <c r="I6716" s="102">
        <v>2</v>
      </c>
    </row>
    <row r="6717" spans="1:9" ht="40.799999999999997">
      <c r="A6717" s="16" t="s">
        <v>1963</v>
      </c>
      <c r="B6717" s="16" t="s">
        <v>10835</v>
      </c>
      <c r="C6717" s="16">
        <v>28321</v>
      </c>
      <c r="D6717" s="19">
        <v>44309</v>
      </c>
      <c r="E6717" s="16" t="s">
        <v>10846</v>
      </c>
      <c r="F6717" s="16" t="s">
        <v>10264</v>
      </c>
      <c r="G6717" s="16" t="s">
        <v>10624</v>
      </c>
      <c r="H6717" s="17">
        <v>9</v>
      </c>
      <c r="I6717" s="102">
        <v>2</v>
      </c>
    </row>
    <row r="6718" spans="1:9" ht="40.799999999999997">
      <c r="A6718" s="16" t="s">
        <v>1963</v>
      </c>
      <c r="B6718" s="16" t="s">
        <v>10835</v>
      </c>
      <c r="C6718" s="16">
        <v>28321</v>
      </c>
      <c r="D6718" s="19">
        <v>44309</v>
      </c>
      <c r="E6718" s="16" t="s">
        <v>10847</v>
      </c>
      <c r="F6718" s="16" t="s">
        <v>10264</v>
      </c>
      <c r="G6718" s="16" t="s">
        <v>10624</v>
      </c>
      <c r="H6718" s="17">
        <v>9</v>
      </c>
      <c r="I6718" s="102">
        <v>2</v>
      </c>
    </row>
    <row r="6719" spans="1:9" ht="40.799999999999997">
      <c r="A6719" s="16" t="s">
        <v>1963</v>
      </c>
      <c r="B6719" s="16" t="s">
        <v>10835</v>
      </c>
      <c r="C6719" s="16">
        <v>28321</v>
      </c>
      <c r="D6719" s="19">
        <v>44309</v>
      </c>
      <c r="E6719" s="16" t="s">
        <v>10847</v>
      </c>
      <c r="F6719" s="16" t="s">
        <v>10264</v>
      </c>
      <c r="G6719" s="16" t="s">
        <v>10624</v>
      </c>
      <c r="H6719" s="17">
        <v>9</v>
      </c>
      <c r="I6719" s="102">
        <v>2</v>
      </c>
    </row>
    <row r="6720" spans="1:9" ht="40.799999999999997">
      <c r="A6720" s="16" t="s">
        <v>1963</v>
      </c>
      <c r="B6720" s="16" t="s">
        <v>10835</v>
      </c>
      <c r="C6720" s="16">
        <v>28321</v>
      </c>
      <c r="D6720" s="19">
        <v>44309</v>
      </c>
      <c r="E6720" s="16" t="s">
        <v>10848</v>
      </c>
      <c r="F6720" s="16" t="s">
        <v>10264</v>
      </c>
      <c r="G6720" s="16" t="s">
        <v>10624</v>
      </c>
      <c r="H6720" s="17">
        <v>9</v>
      </c>
      <c r="I6720" s="102">
        <v>2</v>
      </c>
    </row>
    <row r="6721" spans="1:9" ht="40.799999999999997">
      <c r="A6721" s="16" t="s">
        <v>1963</v>
      </c>
      <c r="B6721" s="16" t="s">
        <v>10835</v>
      </c>
      <c r="C6721" s="16">
        <v>28321</v>
      </c>
      <c r="D6721" s="19">
        <v>44309</v>
      </c>
      <c r="E6721" s="16" t="s">
        <v>10848</v>
      </c>
      <c r="F6721" s="16" t="s">
        <v>10264</v>
      </c>
      <c r="G6721" s="16" t="s">
        <v>10624</v>
      </c>
      <c r="H6721" s="17">
        <v>9</v>
      </c>
      <c r="I6721" s="102">
        <v>2</v>
      </c>
    </row>
    <row r="6722" spans="1:9" ht="40.799999999999997">
      <c r="A6722" s="16" t="s">
        <v>1963</v>
      </c>
      <c r="B6722" s="16" t="s">
        <v>10835</v>
      </c>
      <c r="C6722" s="16">
        <v>28321</v>
      </c>
      <c r="D6722" s="19">
        <v>44309</v>
      </c>
      <c r="E6722" s="16" t="s">
        <v>10849</v>
      </c>
      <c r="F6722" s="16" t="s">
        <v>10264</v>
      </c>
      <c r="G6722" s="16" t="s">
        <v>10624</v>
      </c>
      <c r="H6722" s="17">
        <v>88.4</v>
      </c>
      <c r="I6722" s="102">
        <v>2</v>
      </c>
    </row>
    <row r="6723" spans="1:9" ht="40.799999999999997">
      <c r="A6723" s="16" t="s">
        <v>1963</v>
      </c>
      <c r="B6723" s="16" t="s">
        <v>10835</v>
      </c>
      <c r="C6723" s="16">
        <v>28321</v>
      </c>
      <c r="D6723" s="19">
        <v>44309</v>
      </c>
      <c r="E6723" s="16" t="s">
        <v>10849</v>
      </c>
      <c r="F6723" s="16" t="s">
        <v>10264</v>
      </c>
      <c r="G6723" s="16" t="s">
        <v>10624</v>
      </c>
      <c r="H6723" s="17">
        <v>88.39</v>
      </c>
      <c r="I6723" s="102">
        <v>2</v>
      </c>
    </row>
    <row r="6724" spans="1:9" ht="40.799999999999997">
      <c r="A6724" s="16" t="s">
        <v>1963</v>
      </c>
      <c r="B6724" s="16" t="s">
        <v>10850</v>
      </c>
      <c r="C6724" s="16">
        <v>29021</v>
      </c>
      <c r="D6724" s="19">
        <v>44309</v>
      </c>
      <c r="E6724" s="16" t="s">
        <v>10851</v>
      </c>
      <c r="F6724" s="16" t="s">
        <v>10264</v>
      </c>
      <c r="G6724" s="16" t="s">
        <v>10624</v>
      </c>
      <c r="H6724" s="17">
        <v>243.95</v>
      </c>
      <c r="I6724" s="102">
        <v>2</v>
      </c>
    </row>
    <row r="6725" spans="1:9" ht="40.799999999999997">
      <c r="A6725" s="16" t="s">
        <v>1963</v>
      </c>
      <c r="B6725" s="16" t="s">
        <v>10850</v>
      </c>
      <c r="C6725" s="16">
        <v>29021</v>
      </c>
      <c r="D6725" s="19">
        <v>44309</v>
      </c>
      <c r="E6725" s="16" t="s">
        <v>10851</v>
      </c>
      <c r="F6725" s="16" t="s">
        <v>10264</v>
      </c>
      <c r="G6725" s="16" t="s">
        <v>10624</v>
      </c>
      <c r="H6725" s="17">
        <v>243.95</v>
      </c>
      <c r="I6725" s="102">
        <v>2</v>
      </c>
    </row>
    <row r="6726" spans="1:9" ht="40.799999999999997">
      <c r="A6726" s="16" t="s">
        <v>1963</v>
      </c>
      <c r="B6726" s="16" t="s">
        <v>10850</v>
      </c>
      <c r="C6726" s="16">
        <v>29021</v>
      </c>
      <c r="D6726" s="19">
        <v>44309</v>
      </c>
      <c r="E6726" s="16" t="s">
        <v>10852</v>
      </c>
      <c r="F6726" s="16" t="s">
        <v>10264</v>
      </c>
      <c r="G6726" s="16" t="s">
        <v>10624</v>
      </c>
      <c r="H6726" s="17">
        <v>243.95</v>
      </c>
      <c r="I6726" s="102">
        <v>2</v>
      </c>
    </row>
    <row r="6727" spans="1:9" ht="40.799999999999997">
      <c r="A6727" s="16" t="s">
        <v>1963</v>
      </c>
      <c r="B6727" s="16" t="s">
        <v>10850</v>
      </c>
      <c r="C6727" s="16">
        <v>29021</v>
      </c>
      <c r="D6727" s="19">
        <v>44309</v>
      </c>
      <c r="E6727" s="16" t="s">
        <v>10852</v>
      </c>
      <c r="F6727" s="16" t="s">
        <v>10264</v>
      </c>
      <c r="G6727" s="16" t="s">
        <v>10624</v>
      </c>
      <c r="H6727" s="17">
        <v>243.95</v>
      </c>
      <c r="I6727" s="102">
        <v>2</v>
      </c>
    </row>
    <row r="6728" spans="1:9" ht="40.799999999999997">
      <c r="A6728" s="16" t="s">
        <v>1963</v>
      </c>
      <c r="B6728" s="16" t="s">
        <v>10853</v>
      </c>
      <c r="C6728" s="16">
        <v>28521</v>
      </c>
      <c r="D6728" s="19">
        <v>44309</v>
      </c>
      <c r="E6728" s="16" t="s">
        <v>10854</v>
      </c>
      <c r="F6728" s="16" t="s">
        <v>10264</v>
      </c>
      <c r="G6728" s="16" t="s">
        <v>10624</v>
      </c>
      <c r="H6728" s="17">
        <v>167.5</v>
      </c>
      <c r="I6728" s="102">
        <v>2</v>
      </c>
    </row>
    <row r="6729" spans="1:9" ht="40.799999999999997">
      <c r="A6729" s="16" t="s">
        <v>1963</v>
      </c>
      <c r="B6729" s="16" t="s">
        <v>10853</v>
      </c>
      <c r="C6729" s="16">
        <v>28521</v>
      </c>
      <c r="D6729" s="19">
        <v>44309</v>
      </c>
      <c r="E6729" s="16" t="s">
        <v>10854</v>
      </c>
      <c r="F6729" s="16" t="s">
        <v>10264</v>
      </c>
      <c r="G6729" s="16" t="s">
        <v>10624</v>
      </c>
      <c r="H6729" s="17">
        <v>167.5</v>
      </c>
      <c r="I6729" s="102">
        <v>2</v>
      </c>
    </row>
    <row r="6730" spans="1:9" ht="40.799999999999997">
      <c r="A6730" s="16" t="s">
        <v>1963</v>
      </c>
      <c r="B6730" s="16" t="s">
        <v>10853</v>
      </c>
      <c r="C6730" s="16">
        <v>28521</v>
      </c>
      <c r="D6730" s="19">
        <v>44309</v>
      </c>
      <c r="E6730" s="16" t="s">
        <v>10855</v>
      </c>
      <c r="F6730" s="16" t="s">
        <v>10264</v>
      </c>
      <c r="G6730" s="16" t="s">
        <v>10624</v>
      </c>
      <c r="H6730" s="17">
        <v>167.5</v>
      </c>
      <c r="I6730" s="102">
        <v>2</v>
      </c>
    </row>
    <row r="6731" spans="1:9" ht="40.799999999999997">
      <c r="A6731" s="16" t="s">
        <v>1963</v>
      </c>
      <c r="B6731" s="16" t="s">
        <v>10853</v>
      </c>
      <c r="C6731" s="16">
        <v>28521</v>
      </c>
      <c r="D6731" s="19">
        <v>44309</v>
      </c>
      <c r="E6731" s="16" t="s">
        <v>10855</v>
      </c>
      <c r="F6731" s="16" t="s">
        <v>10264</v>
      </c>
      <c r="G6731" s="16" t="s">
        <v>10624</v>
      </c>
      <c r="H6731" s="17">
        <v>167.5</v>
      </c>
      <c r="I6731" s="102">
        <v>2</v>
      </c>
    </row>
    <row r="6732" spans="1:9" ht="40.799999999999997">
      <c r="A6732" s="16" t="s">
        <v>1963</v>
      </c>
      <c r="B6732" s="16" t="s">
        <v>10853</v>
      </c>
      <c r="C6732" s="16">
        <v>28521</v>
      </c>
      <c r="D6732" s="19">
        <v>44309</v>
      </c>
      <c r="E6732" s="16" t="s">
        <v>10856</v>
      </c>
      <c r="F6732" s="16" t="s">
        <v>10264</v>
      </c>
      <c r="G6732" s="16" t="s">
        <v>10624</v>
      </c>
      <c r="H6732" s="17">
        <v>169.5</v>
      </c>
      <c r="I6732" s="102">
        <v>2</v>
      </c>
    </row>
    <row r="6733" spans="1:9" ht="40.799999999999997">
      <c r="A6733" s="16" t="s">
        <v>1963</v>
      </c>
      <c r="B6733" s="16" t="s">
        <v>10853</v>
      </c>
      <c r="C6733" s="16">
        <v>28521</v>
      </c>
      <c r="D6733" s="19">
        <v>44309</v>
      </c>
      <c r="E6733" s="16" t="s">
        <v>10856</v>
      </c>
      <c r="F6733" s="16" t="s">
        <v>10264</v>
      </c>
      <c r="G6733" s="16" t="s">
        <v>10624</v>
      </c>
      <c r="H6733" s="17">
        <v>169.5</v>
      </c>
      <c r="I6733" s="102">
        <v>2</v>
      </c>
    </row>
    <row r="6734" spans="1:9" ht="40.799999999999997">
      <c r="A6734" s="16" t="s">
        <v>1963</v>
      </c>
      <c r="B6734" s="16" t="s">
        <v>10857</v>
      </c>
      <c r="C6734" s="16">
        <v>122021</v>
      </c>
      <c r="D6734" s="19">
        <v>44309</v>
      </c>
      <c r="E6734" s="16" t="s">
        <v>10858</v>
      </c>
      <c r="F6734" s="16" t="s">
        <v>4987</v>
      </c>
      <c r="G6734" s="16" t="s">
        <v>7952</v>
      </c>
      <c r="H6734" s="17">
        <v>37.659999999999997</v>
      </c>
      <c r="I6734" s="102">
        <v>2</v>
      </c>
    </row>
    <row r="6735" spans="1:9" ht="40.799999999999997">
      <c r="A6735" s="16" t="s">
        <v>1963</v>
      </c>
      <c r="B6735" s="16" t="s">
        <v>10857</v>
      </c>
      <c r="C6735" s="16">
        <v>122021</v>
      </c>
      <c r="D6735" s="19">
        <v>44309</v>
      </c>
      <c r="E6735" s="16" t="s">
        <v>10859</v>
      </c>
      <c r="F6735" s="16" t="s">
        <v>4987</v>
      </c>
      <c r="G6735" s="16" t="s">
        <v>7952</v>
      </c>
      <c r="H6735" s="17">
        <v>121.66</v>
      </c>
      <c r="I6735" s="102">
        <v>2</v>
      </c>
    </row>
    <row r="6736" spans="1:9" ht="40.799999999999997">
      <c r="A6736" s="16" t="s">
        <v>1963</v>
      </c>
      <c r="B6736" s="16" t="s">
        <v>10857</v>
      </c>
      <c r="C6736" s="16">
        <v>122021</v>
      </c>
      <c r="D6736" s="19">
        <v>44309</v>
      </c>
      <c r="E6736" s="16" t="s">
        <v>10860</v>
      </c>
      <c r="F6736" s="16" t="s">
        <v>4987</v>
      </c>
      <c r="G6736" s="16" t="s">
        <v>7952</v>
      </c>
      <c r="H6736" s="17">
        <v>65.66</v>
      </c>
      <c r="I6736" s="102">
        <v>2</v>
      </c>
    </row>
    <row r="6737" spans="1:9" ht="40.799999999999997">
      <c r="A6737" s="16" t="s">
        <v>1963</v>
      </c>
      <c r="B6737" s="16" t="s">
        <v>10857</v>
      </c>
      <c r="C6737" s="16">
        <v>122021</v>
      </c>
      <c r="D6737" s="19">
        <v>44309</v>
      </c>
      <c r="E6737" s="16" t="s">
        <v>10861</v>
      </c>
      <c r="F6737" s="16" t="s">
        <v>4987</v>
      </c>
      <c r="G6737" s="16" t="s">
        <v>7952</v>
      </c>
      <c r="H6737" s="17">
        <v>121.66</v>
      </c>
      <c r="I6737" s="102">
        <v>2</v>
      </c>
    </row>
    <row r="6738" spans="1:9" ht="40.799999999999997">
      <c r="A6738" s="16" t="s">
        <v>1963</v>
      </c>
      <c r="B6738" s="16" t="s">
        <v>10857</v>
      </c>
      <c r="C6738" s="16">
        <v>122021</v>
      </c>
      <c r="D6738" s="19">
        <v>44309</v>
      </c>
      <c r="E6738" s="16" t="s">
        <v>10862</v>
      </c>
      <c r="F6738" s="16" t="s">
        <v>4987</v>
      </c>
      <c r="G6738" s="16" t="s">
        <v>7952</v>
      </c>
      <c r="H6738" s="17">
        <v>65.66</v>
      </c>
      <c r="I6738" s="102">
        <v>2</v>
      </c>
    </row>
    <row r="6739" spans="1:9" ht="40.799999999999997">
      <c r="A6739" s="16" t="s">
        <v>1963</v>
      </c>
      <c r="B6739" s="16" t="s">
        <v>10857</v>
      </c>
      <c r="C6739" s="16">
        <v>122021</v>
      </c>
      <c r="D6739" s="19">
        <v>44309</v>
      </c>
      <c r="E6739" s="16" t="s">
        <v>10863</v>
      </c>
      <c r="F6739" s="16" t="s">
        <v>4987</v>
      </c>
      <c r="G6739" s="16" t="s">
        <v>7952</v>
      </c>
      <c r="H6739" s="17">
        <v>37.659999999999997</v>
      </c>
      <c r="I6739" s="102">
        <v>2</v>
      </c>
    </row>
    <row r="6740" spans="1:9" ht="51">
      <c r="A6740" s="16" t="s">
        <v>1963</v>
      </c>
      <c r="B6740" s="16" t="s">
        <v>10857</v>
      </c>
      <c r="C6740" s="16">
        <v>122021</v>
      </c>
      <c r="D6740" s="19">
        <v>44309</v>
      </c>
      <c r="E6740" s="16" t="s">
        <v>10864</v>
      </c>
      <c r="F6740" s="16" t="s">
        <v>4987</v>
      </c>
      <c r="G6740" s="16" t="s">
        <v>7952</v>
      </c>
      <c r="H6740" s="17">
        <v>65.66</v>
      </c>
      <c r="I6740" s="102">
        <v>2</v>
      </c>
    </row>
    <row r="6741" spans="1:9" ht="40.799999999999997">
      <c r="A6741" s="16" t="s">
        <v>1963</v>
      </c>
      <c r="B6741" s="16" t="s">
        <v>10857</v>
      </c>
      <c r="C6741" s="16">
        <v>122021</v>
      </c>
      <c r="D6741" s="19">
        <v>44309</v>
      </c>
      <c r="E6741" s="16" t="s">
        <v>10865</v>
      </c>
      <c r="F6741" s="16" t="s">
        <v>4987</v>
      </c>
      <c r="G6741" s="16" t="s">
        <v>7952</v>
      </c>
      <c r="H6741" s="17">
        <v>121.73</v>
      </c>
      <c r="I6741" s="102">
        <v>2</v>
      </c>
    </row>
    <row r="6742" spans="1:9" ht="40.799999999999997">
      <c r="A6742" s="16" t="s">
        <v>1963</v>
      </c>
      <c r="B6742" s="16" t="s">
        <v>10857</v>
      </c>
      <c r="C6742" s="16">
        <v>122021</v>
      </c>
      <c r="D6742" s="19">
        <v>44309</v>
      </c>
      <c r="E6742" s="16" t="s">
        <v>10866</v>
      </c>
      <c r="F6742" s="16" t="s">
        <v>4987</v>
      </c>
      <c r="G6742" s="16" t="s">
        <v>7952</v>
      </c>
      <c r="H6742" s="17">
        <v>65.73</v>
      </c>
      <c r="I6742" s="102">
        <v>2</v>
      </c>
    </row>
    <row r="6743" spans="1:9" ht="40.799999999999997">
      <c r="A6743" s="16" t="s">
        <v>1963</v>
      </c>
      <c r="B6743" s="16" t="s">
        <v>10857</v>
      </c>
      <c r="C6743" s="16">
        <v>122021</v>
      </c>
      <c r="D6743" s="19">
        <v>44309</v>
      </c>
      <c r="E6743" s="16" t="s">
        <v>10867</v>
      </c>
      <c r="F6743" s="16" t="s">
        <v>4987</v>
      </c>
      <c r="G6743" s="16" t="s">
        <v>7952</v>
      </c>
      <c r="H6743" s="17">
        <v>65.73</v>
      </c>
      <c r="I6743" s="102">
        <v>2</v>
      </c>
    </row>
    <row r="6744" spans="1:9" ht="40.799999999999997">
      <c r="A6744" s="16" t="s">
        <v>1963</v>
      </c>
      <c r="B6744" s="16" t="s">
        <v>10857</v>
      </c>
      <c r="C6744" s="16">
        <v>122021</v>
      </c>
      <c r="D6744" s="19">
        <v>44309</v>
      </c>
      <c r="E6744" s="16" t="s">
        <v>10868</v>
      </c>
      <c r="F6744" s="16" t="s">
        <v>4987</v>
      </c>
      <c r="G6744" s="16" t="s">
        <v>7952</v>
      </c>
      <c r="H6744" s="17">
        <v>121.73</v>
      </c>
      <c r="I6744" s="102">
        <v>2</v>
      </c>
    </row>
    <row r="6745" spans="1:9" ht="40.799999999999997">
      <c r="A6745" s="16" t="s">
        <v>1963</v>
      </c>
      <c r="B6745" s="16" t="s">
        <v>10857</v>
      </c>
      <c r="C6745" s="16">
        <v>122021</v>
      </c>
      <c r="D6745" s="19">
        <v>44309</v>
      </c>
      <c r="E6745" s="16" t="s">
        <v>10869</v>
      </c>
      <c r="F6745" s="16" t="s">
        <v>4987</v>
      </c>
      <c r="G6745" s="16" t="s">
        <v>7952</v>
      </c>
      <c r="H6745" s="17">
        <v>37.729999999999997</v>
      </c>
      <c r="I6745" s="102">
        <v>2</v>
      </c>
    </row>
    <row r="6746" spans="1:9" ht="40.799999999999997">
      <c r="A6746" s="16" t="s">
        <v>1963</v>
      </c>
      <c r="B6746" s="16" t="s">
        <v>10857</v>
      </c>
      <c r="C6746" s="16">
        <v>122021</v>
      </c>
      <c r="D6746" s="19">
        <v>44309</v>
      </c>
      <c r="E6746" s="16" t="s">
        <v>10870</v>
      </c>
      <c r="F6746" s="16" t="s">
        <v>4987</v>
      </c>
      <c r="G6746" s="16" t="s">
        <v>7952</v>
      </c>
      <c r="H6746" s="17">
        <v>121.73</v>
      </c>
      <c r="I6746" s="102">
        <v>2</v>
      </c>
    </row>
    <row r="6747" spans="1:9" ht="40.799999999999997">
      <c r="A6747" s="16" t="s">
        <v>1963</v>
      </c>
      <c r="B6747" s="16" t="s">
        <v>10882</v>
      </c>
      <c r="C6747" s="16">
        <v>31221</v>
      </c>
      <c r="D6747" s="19">
        <v>44314</v>
      </c>
      <c r="E6747" s="16" t="s">
        <v>10883</v>
      </c>
      <c r="F6747" s="16" t="s">
        <v>10264</v>
      </c>
      <c r="G6747" s="16" t="s">
        <v>10624</v>
      </c>
      <c r="H6747" s="17">
        <v>7.27</v>
      </c>
      <c r="I6747" s="102">
        <v>2</v>
      </c>
    </row>
    <row r="6748" spans="1:9" ht="40.799999999999997">
      <c r="A6748" s="16" t="s">
        <v>1963</v>
      </c>
      <c r="B6748" s="16" t="s">
        <v>10882</v>
      </c>
      <c r="C6748" s="16">
        <v>31221</v>
      </c>
      <c r="D6748" s="19">
        <v>44314</v>
      </c>
      <c r="E6748" s="16" t="s">
        <v>10883</v>
      </c>
      <c r="F6748" s="16" t="s">
        <v>10264</v>
      </c>
      <c r="G6748" s="16" t="s">
        <v>10624</v>
      </c>
      <c r="H6748" s="17">
        <v>7.27</v>
      </c>
      <c r="I6748" s="102">
        <v>2</v>
      </c>
    </row>
    <row r="6749" spans="1:9" ht="40.799999999999997">
      <c r="A6749" s="16" t="s">
        <v>1963</v>
      </c>
      <c r="B6749" s="16" t="s">
        <v>10882</v>
      </c>
      <c r="C6749" s="16">
        <v>31221</v>
      </c>
      <c r="D6749" s="19">
        <v>44314</v>
      </c>
      <c r="E6749" s="16" t="s">
        <v>10884</v>
      </c>
      <c r="F6749" s="16" t="s">
        <v>10264</v>
      </c>
      <c r="G6749" s="16" t="s">
        <v>10624</v>
      </c>
      <c r="H6749" s="17">
        <v>7.27</v>
      </c>
      <c r="I6749" s="102">
        <v>2</v>
      </c>
    </row>
    <row r="6750" spans="1:9" ht="40.799999999999997">
      <c r="A6750" s="16" t="s">
        <v>1963</v>
      </c>
      <c r="B6750" s="16" t="s">
        <v>10882</v>
      </c>
      <c r="C6750" s="16">
        <v>31221</v>
      </c>
      <c r="D6750" s="19">
        <v>44314</v>
      </c>
      <c r="E6750" s="16" t="s">
        <v>10884</v>
      </c>
      <c r="F6750" s="16" t="s">
        <v>10264</v>
      </c>
      <c r="G6750" s="16" t="s">
        <v>10624</v>
      </c>
      <c r="H6750" s="17">
        <v>7.27</v>
      </c>
      <c r="I6750" s="102">
        <v>2</v>
      </c>
    </row>
    <row r="6751" spans="1:9" ht="40.799999999999997">
      <c r="A6751" s="16" t="s">
        <v>1963</v>
      </c>
      <c r="B6751" s="16" t="s">
        <v>10882</v>
      </c>
      <c r="C6751" s="16">
        <v>31221</v>
      </c>
      <c r="D6751" s="19">
        <v>44314</v>
      </c>
      <c r="E6751" s="16" t="s">
        <v>10885</v>
      </c>
      <c r="F6751" s="16" t="s">
        <v>10264</v>
      </c>
      <c r="G6751" s="16" t="s">
        <v>10624</v>
      </c>
      <c r="H6751" s="17">
        <v>7.27</v>
      </c>
      <c r="I6751" s="102">
        <v>2</v>
      </c>
    </row>
    <row r="6752" spans="1:9" ht="40.799999999999997">
      <c r="A6752" s="16" t="s">
        <v>1963</v>
      </c>
      <c r="B6752" s="16" t="s">
        <v>10882</v>
      </c>
      <c r="C6752" s="16">
        <v>31221</v>
      </c>
      <c r="D6752" s="19">
        <v>44314</v>
      </c>
      <c r="E6752" s="16" t="s">
        <v>10885</v>
      </c>
      <c r="F6752" s="16" t="s">
        <v>10264</v>
      </c>
      <c r="G6752" s="16" t="s">
        <v>10624</v>
      </c>
      <c r="H6752" s="17">
        <v>7.27</v>
      </c>
      <c r="I6752" s="102">
        <v>2</v>
      </c>
    </row>
    <row r="6753" spans="1:9" ht="40.799999999999997">
      <c r="A6753" s="16" t="s">
        <v>1963</v>
      </c>
      <c r="B6753" s="16" t="s">
        <v>10882</v>
      </c>
      <c r="C6753" s="16">
        <v>31221</v>
      </c>
      <c r="D6753" s="19">
        <v>44314</v>
      </c>
      <c r="E6753" s="16" t="s">
        <v>10886</v>
      </c>
      <c r="F6753" s="16" t="s">
        <v>10264</v>
      </c>
      <c r="G6753" s="16" t="s">
        <v>10624</v>
      </c>
      <c r="H6753" s="17">
        <v>7.27</v>
      </c>
      <c r="I6753" s="102">
        <v>2</v>
      </c>
    </row>
    <row r="6754" spans="1:9" ht="40.799999999999997">
      <c r="A6754" s="16" t="s">
        <v>1963</v>
      </c>
      <c r="B6754" s="16" t="s">
        <v>10882</v>
      </c>
      <c r="C6754" s="16">
        <v>31221</v>
      </c>
      <c r="D6754" s="19">
        <v>44314</v>
      </c>
      <c r="E6754" s="16" t="s">
        <v>10886</v>
      </c>
      <c r="F6754" s="16" t="s">
        <v>10264</v>
      </c>
      <c r="G6754" s="16" t="s">
        <v>10624</v>
      </c>
      <c r="H6754" s="17">
        <v>7.27</v>
      </c>
      <c r="I6754" s="102">
        <v>2</v>
      </c>
    </row>
    <row r="6755" spans="1:9" ht="40.799999999999997">
      <c r="A6755" s="16" t="s">
        <v>1963</v>
      </c>
      <c r="B6755" s="16" t="s">
        <v>10882</v>
      </c>
      <c r="C6755" s="16">
        <v>31221</v>
      </c>
      <c r="D6755" s="19">
        <v>44314</v>
      </c>
      <c r="E6755" s="16" t="s">
        <v>10887</v>
      </c>
      <c r="F6755" s="16" t="s">
        <v>10264</v>
      </c>
      <c r="G6755" s="16" t="s">
        <v>10624</v>
      </c>
      <c r="H6755" s="17">
        <v>7.27</v>
      </c>
      <c r="I6755" s="102">
        <v>2</v>
      </c>
    </row>
    <row r="6756" spans="1:9" ht="40.799999999999997">
      <c r="A6756" s="16" t="s">
        <v>1963</v>
      </c>
      <c r="B6756" s="16" t="s">
        <v>10882</v>
      </c>
      <c r="C6756" s="16">
        <v>31221</v>
      </c>
      <c r="D6756" s="19">
        <v>44314</v>
      </c>
      <c r="E6756" s="16" t="s">
        <v>10887</v>
      </c>
      <c r="F6756" s="16" t="s">
        <v>10264</v>
      </c>
      <c r="G6756" s="16" t="s">
        <v>10624</v>
      </c>
      <c r="H6756" s="17">
        <v>7.27</v>
      </c>
      <c r="I6756" s="102">
        <v>2</v>
      </c>
    </row>
    <row r="6757" spans="1:9" ht="40.799999999999997">
      <c r="A6757" s="16" t="s">
        <v>1963</v>
      </c>
      <c r="B6757" s="16" t="s">
        <v>10882</v>
      </c>
      <c r="C6757" s="16">
        <v>31221</v>
      </c>
      <c r="D6757" s="19">
        <v>44314</v>
      </c>
      <c r="E6757" s="16" t="s">
        <v>10888</v>
      </c>
      <c r="F6757" s="16" t="s">
        <v>10264</v>
      </c>
      <c r="G6757" s="16" t="s">
        <v>10624</v>
      </c>
      <c r="H6757" s="17">
        <v>7.27</v>
      </c>
      <c r="I6757" s="102">
        <v>2</v>
      </c>
    </row>
    <row r="6758" spans="1:9" ht="40.799999999999997">
      <c r="A6758" s="16" t="s">
        <v>1963</v>
      </c>
      <c r="B6758" s="16" t="s">
        <v>10882</v>
      </c>
      <c r="C6758" s="16">
        <v>31221</v>
      </c>
      <c r="D6758" s="19">
        <v>44314</v>
      </c>
      <c r="E6758" s="16" t="s">
        <v>10888</v>
      </c>
      <c r="F6758" s="16" t="s">
        <v>10264</v>
      </c>
      <c r="G6758" s="16" t="s">
        <v>10624</v>
      </c>
      <c r="H6758" s="17">
        <v>7.27</v>
      </c>
      <c r="I6758" s="102">
        <v>2</v>
      </c>
    </row>
    <row r="6759" spans="1:9" ht="40.799999999999997">
      <c r="A6759" s="16" t="s">
        <v>1963</v>
      </c>
      <c r="B6759" s="16" t="s">
        <v>10882</v>
      </c>
      <c r="C6759" s="16">
        <v>31221</v>
      </c>
      <c r="D6759" s="19">
        <v>44314</v>
      </c>
      <c r="E6759" s="16" t="s">
        <v>10889</v>
      </c>
      <c r="F6759" s="16" t="s">
        <v>10264</v>
      </c>
      <c r="G6759" s="16" t="s">
        <v>10624</v>
      </c>
      <c r="H6759" s="17">
        <v>7.27</v>
      </c>
      <c r="I6759" s="102">
        <v>2</v>
      </c>
    </row>
    <row r="6760" spans="1:9" ht="40.799999999999997">
      <c r="A6760" s="16" t="s">
        <v>1963</v>
      </c>
      <c r="B6760" s="16" t="s">
        <v>10882</v>
      </c>
      <c r="C6760" s="16">
        <v>31221</v>
      </c>
      <c r="D6760" s="19">
        <v>44314</v>
      </c>
      <c r="E6760" s="16" t="s">
        <v>10889</v>
      </c>
      <c r="F6760" s="16" t="s">
        <v>10264</v>
      </c>
      <c r="G6760" s="16" t="s">
        <v>10624</v>
      </c>
      <c r="H6760" s="17">
        <v>7.27</v>
      </c>
      <c r="I6760" s="102">
        <v>2</v>
      </c>
    </row>
    <row r="6761" spans="1:9" ht="40.799999999999997">
      <c r="A6761" s="16" t="s">
        <v>1963</v>
      </c>
      <c r="B6761" s="16" t="s">
        <v>10882</v>
      </c>
      <c r="C6761" s="16">
        <v>31221</v>
      </c>
      <c r="D6761" s="19">
        <v>44314</v>
      </c>
      <c r="E6761" s="16" t="s">
        <v>10890</v>
      </c>
      <c r="F6761" s="16" t="s">
        <v>10264</v>
      </c>
      <c r="G6761" s="16" t="s">
        <v>10624</v>
      </c>
      <c r="H6761" s="17">
        <v>7.27</v>
      </c>
      <c r="I6761" s="102">
        <v>2</v>
      </c>
    </row>
    <row r="6762" spans="1:9" ht="40.799999999999997">
      <c r="A6762" s="16" t="s">
        <v>1963</v>
      </c>
      <c r="B6762" s="16" t="s">
        <v>10882</v>
      </c>
      <c r="C6762" s="16">
        <v>31221</v>
      </c>
      <c r="D6762" s="19">
        <v>44314</v>
      </c>
      <c r="E6762" s="16" t="s">
        <v>10890</v>
      </c>
      <c r="F6762" s="16" t="s">
        <v>10264</v>
      </c>
      <c r="G6762" s="16" t="s">
        <v>10624</v>
      </c>
      <c r="H6762" s="17">
        <v>7.27</v>
      </c>
      <c r="I6762" s="102">
        <v>2</v>
      </c>
    </row>
    <row r="6763" spans="1:9" ht="40.799999999999997">
      <c r="A6763" s="16" t="s">
        <v>1963</v>
      </c>
      <c r="B6763" s="16" t="s">
        <v>10882</v>
      </c>
      <c r="C6763" s="16">
        <v>31221</v>
      </c>
      <c r="D6763" s="19">
        <v>44314</v>
      </c>
      <c r="E6763" s="16" t="s">
        <v>10891</v>
      </c>
      <c r="F6763" s="16" t="s">
        <v>10264</v>
      </c>
      <c r="G6763" s="16" t="s">
        <v>10624</v>
      </c>
      <c r="H6763" s="17">
        <v>7.27</v>
      </c>
      <c r="I6763" s="102">
        <v>2</v>
      </c>
    </row>
    <row r="6764" spans="1:9" ht="40.799999999999997">
      <c r="A6764" s="16" t="s">
        <v>1963</v>
      </c>
      <c r="B6764" s="16" t="s">
        <v>10882</v>
      </c>
      <c r="C6764" s="16">
        <v>31221</v>
      </c>
      <c r="D6764" s="19">
        <v>44314</v>
      </c>
      <c r="E6764" s="16" t="s">
        <v>10891</v>
      </c>
      <c r="F6764" s="16" t="s">
        <v>10264</v>
      </c>
      <c r="G6764" s="16" t="s">
        <v>10624</v>
      </c>
      <c r="H6764" s="17">
        <v>7.27</v>
      </c>
      <c r="I6764" s="102">
        <v>2</v>
      </c>
    </row>
    <row r="6765" spans="1:9" ht="40.799999999999997">
      <c r="A6765" s="16" t="s">
        <v>1963</v>
      </c>
      <c r="B6765" s="16" t="s">
        <v>10882</v>
      </c>
      <c r="C6765" s="16">
        <v>31221</v>
      </c>
      <c r="D6765" s="19">
        <v>44314</v>
      </c>
      <c r="E6765" s="16" t="s">
        <v>10892</v>
      </c>
      <c r="F6765" s="16" t="s">
        <v>10264</v>
      </c>
      <c r="G6765" s="16" t="s">
        <v>10624</v>
      </c>
      <c r="H6765" s="17">
        <v>7.27</v>
      </c>
      <c r="I6765" s="102">
        <v>2</v>
      </c>
    </row>
    <row r="6766" spans="1:9" ht="40.799999999999997">
      <c r="A6766" s="16" t="s">
        <v>1963</v>
      </c>
      <c r="B6766" s="16" t="s">
        <v>10882</v>
      </c>
      <c r="C6766" s="16">
        <v>31221</v>
      </c>
      <c r="D6766" s="19">
        <v>44314</v>
      </c>
      <c r="E6766" s="16" t="s">
        <v>10892</v>
      </c>
      <c r="F6766" s="16" t="s">
        <v>10264</v>
      </c>
      <c r="G6766" s="16" t="s">
        <v>10624</v>
      </c>
      <c r="H6766" s="17">
        <v>7.27</v>
      </c>
      <c r="I6766" s="102">
        <v>2</v>
      </c>
    </row>
    <row r="6767" spans="1:9" ht="40.799999999999997">
      <c r="A6767" s="16" t="s">
        <v>1963</v>
      </c>
      <c r="B6767" s="16" t="s">
        <v>10882</v>
      </c>
      <c r="C6767" s="16">
        <v>31221</v>
      </c>
      <c r="D6767" s="19">
        <v>44314</v>
      </c>
      <c r="E6767" s="16" t="s">
        <v>10893</v>
      </c>
      <c r="F6767" s="16" t="s">
        <v>10264</v>
      </c>
      <c r="G6767" s="16" t="s">
        <v>10624</v>
      </c>
      <c r="H6767" s="17">
        <v>7.27</v>
      </c>
      <c r="I6767" s="102">
        <v>2</v>
      </c>
    </row>
    <row r="6768" spans="1:9" ht="40.799999999999997">
      <c r="A6768" s="16" t="s">
        <v>1963</v>
      </c>
      <c r="B6768" s="16" t="s">
        <v>10882</v>
      </c>
      <c r="C6768" s="16">
        <v>31221</v>
      </c>
      <c r="D6768" s="19">
        <v>44314</v>
      </c>
      <c r="E6768" s="16" t="s">
        <v>10893</v>
      </c>
      <c r="F6768" s="16" t="s">
        <v>10264</v>
      </c>
      <c r="G6768" s="16" t="s">
        <v>10624</v>
      </c>
      <c r="H6768" s="17">
        <v>7.27</v>
      </c>
      <c r="I6768" s="102">
        <v>2</v>
      </c>
    </row>
    <row r="6769" spans="1:9" ht="40.799999999999997">
      <c r="A6769" s="16" t="s">
        <v>1963</v>
      </c>
      <c r="B6769" s="16" t="s">
        <v>10882</v>
      </c>
      <c r="C6769" s="16">
        <v>31221</v>
      </c>
      <c r="D6769" s="19">
        <v>44314</v>
      </c>
      <c r="E6769" s="16" t="s">
        <v>10894</v>
      </c>
      <c r="F6769" s="16" t="s">
        <v>10264</v>
      </c>
      <c r="G6769" s="16" t="s">
        <v>10624</v>
      </c>
      <c r="H6769" s="17">
        <v>7.27</v>
      </c>
      <c r="I6769" s="102">
        <v>2</v>
      </c>
    </row>
    <row r="6770" spans="1:9" ht="40.799999999999997">
      <c r="A6770" s="16" t="s">
        <v>1963</v>
      </c>
      <c r="B6770" s="16" t="s">
        <v>10882</v>
      </c>
      <c r="C6770" s="16">
        <v>31221</v>
      </c>
      <c r="D6770" s="19">
        <v>44314</v>
      </c>
      <c r="E6770" s="16" t="s">
        <v>10894</v>
      </c>
      <c r="F6770" s="16" t="s">
        <v>10264</v>
      </c>
      <c r="G6770" s="16" t="s">
        <v>10624</v>
      </c>
      <c r="H6770" s="17">
        <v>7.26</v>
      </c>
      <c r="I6770" s="102">
        <v>2</v>
      </c>
    </row>
    <row r="6771" spans="1:9" ht="40.799999999999997">
      <c r="A6771" s="16" t="s">
        <v>1963</v>
      </c>
      <c r="B6771" s="16" t="s">
        <v>10882</v>
      </c>
      <c r="C6771" s="16">
        <v>31221</v>
      </c>
      <c r="D6771" s="19">
        <v>44314</v>
      </c>
      <c r="E6771" s="16" t="s">
        <v>10895</v>
      </c>
      <c r="F6771" s="16" t="s">
        <v>10264</v>
      </c>
      <c r="G6771" s="16" t="s">
        <v>10624</v>
      </c>
      <c r="H6771" s="17">
        <v>7.27</v>
      </c>
      <c r="I6771" s="102">
        <v>2</v>
      </c>
    </row>
    <row r="6772" spans="1:9" ht="40.799999999999997">
      <c r="A6772" s="16" t="s">
        <v>1963</v>
      </c>
      <c r="B6772" s="16" t="s">
        <v>10882</v>
      </c>
      <c r="C6772" s="16">
        <v>31221</v>
      </c>
      <c r="D6772" s="19">
        <v>44314</v>
      </c>
      <c r="E6772" s="16" t="s">
        <v>10895</v>
      </c>
      <c r="F6772" s="16" t="s">
        <v>10264</v>
      </c>
      <c r="G6772" s="16" t="s">
        <v>10624</v>
      </c>
      <c r="H6772" s="17">
        <v>7.26</v>
      </c>
      <c r="I6772" s="102">
        <v>2</v>
      </c>
    </row>
    <row r="6773" spans="1:9" ht="40.799999999999997">
      <c r="A6773" s="16" t="s">
        <v>1963</v>
      </c>
      <c r="B6773" s="16" t="s">
        <v>10882</v>
      </c>
      <c r="C6773" s="16">
        <v>31221</v>
      </c>
      <c r="D6773" s="19">
        <v>44314</v>
      </c>
      <c r="E6773" s="16" t="s">
        <v>10886</v>
      </c>
      <c r="F6773" s="16" t="s">
        <v>10264</v>
      </c>
      <c r="G6773" s="16" t="s">
        <v>10624</v>
      </c>
      <c r="H6773" s="17">
        <v>189</v>
      </c>
      <c r="I6773" s="102">
        <v>2</v>
      </c>
    </row>
    <row r="6774" spans="1:9" ht="40.799999999999997">
      <c r="A6774" s="16" t="s">
        <v>1963</v>
      </c>
      <c r="B6774" s="16" t="s">
        <v>10882</v>
      </c>
      <c r="C6774" s="16">
        <v>31221</v>
      </c>
      <c r="D6774" s="19">
        <v>44314</v>
      </c>
      <c r="E6774" s="16" t="s">
        <v>10896</v>
      </c>
      <c r="F6774" s="16" t="s">
        <v>10264</v>
      </c>
      <c r="G6774" s="16" t="s">
        <v>10624</v>
      </c>
      <c r="H6774" s="17">
        <v>189</v>
      </c>
      <c r="I6774" s="102">
        <v>2</v>
      </c>
    </row>
    <row r="6775" spans="1:9" ht="40.799999999999997">
      <c r="A6775" s="16" t="s">
        <v>1963</v>
      </c>
      <c r="B6775" s="16" t="s">
        <v>10897</v>
      </c>
      <c r="C6775" s="16">
        <v>32121</v>
      </c>
      <c r="D6775" s="19">
        <v>44314</v>
      </c>
      <c r="E6775" s="16" t="s">
        <v>10898</v>
      </c>
      <c r="F6775" s="16" t="s">
        <v>10264</v>
      </c>
      <c r="G6775" s="16" t="s">
        <v>10624</v>
      </c>
      <c r="H6775" s="17">
        <v>182.5</v>
      </c>
      <c r="I6775" s="102">
        <v>2</v>
      </c>
    </row>
    <row r="6776" spans="1:9" ht="40.799999999999997">
      <c r="A6776" s="16" t="s">
        <v>1963</v>
      </c>
      <c r="B6776" s="16" t="s">
        <v>10897</v>
      </c>
      <c r="C6776" s="16">
        <v>32121</v>
      </c>
      <c r="D6776" s="19">
        <v>44314</v>
      </c>
      <c r="E6776" s="16" t="s">
        <v>10898</v>
      </c>
      <c r="F6776" s="16" t="s">
        <v>10264</v>
      </c>
      <c r="G6776" s="16" t="s">
        <v>10624</v>
      </c>
      <c r="H6776" s="17">
        <v>182.5</v>
      </c>
      <c r="I6776" s="102">
        <v>2</v>
      </c>
    </row>
    <row r="6777" spans="1:9" ht="40.799999999999997">
      <c r="A6777" s="16" t="s">
        <v>1963</v>
      </c>
      <c r="B6777" s="16" t="s">
        <v>10897</v>
      </c>
      <c r="C6777" s="16">
        <v>32121</v>
      </c>
      <c r="D6777" s="19">
        <v>44314</v>
      </c>
      <c r="E6777" s="16" t="s">
        <v>10899</v>
      </c>
      <c r="F6777" s="16" t="s">
        <v>10264</v>
      </c>
      <c r="G6777" s="16" t="s">
        <v>10624</v>
      </c>
      <c r="H6777" s="17">
        <v>182.5</v>
      </c>
      <c r="I6777" s="102">
        <v>2</v>
      </c>
    </row>
    <row r="6778" spans="1:9" ht="40.799999999999997">
      <c r="A6778" s="16" t="s">
        <v>1963</v>
      </c>
      <c r="B6778" s="16" t="s">
        <v>10897</v>
      </c>
      <c r="C6778" s="16">
        <v>32121</v>
      </c>
      <c r="D6778" s="19">
        <v>44314</v>
      </c>
      <c r="E6778" s="16" t="s">
        <v>10899</v>
      </c>
      <c r="F6778" s="16" t="s">
        <v>10264</v>
      </c>
      <c r="G6778" s="16" t="s">
        <v>10624</v>
      </c>
      <c r="H6778" s="17">
        <v>182.5</v>
      </c>
      <c r="I6778" s="102">
        <v>2</v>
      </c>
    </row>
    <row r="6779" spans="1:9" ht="40.799999999999997">
      <c r="A6779" s="16" t="s">
        <v>1963</v>
      </c>
      <c r="B6779" s="16" t="s">
        <v>10897</v>
      </c>
      <c r="C6779" s="16">
        <v>32121</v>
      </c>
      <c r="D6779" s="19">
        <v>44314</v>
      </c>
      <c r="E6779" s="16" t="s">
        <v>10900</v>
      </c>
      <c r="F6779" s="16" t="s">
        <v>10264</v>
      </c>
      <c r="G6779" s="16" t="s">
        <v>10624</v>
      </c>
      <c r="H6779" s="17">
        <v>182.5</v>
      </c>
      <c r="I6779" s="102">
        <v>2</v>
      </c>
    </row>
    <row r="6780" spans="1:9" ht="40.799999999999997">
      <c r="A6780" s="16" t="s">
        <v>1963</v>
      </c>
      <c r="B6780" s="16" t="s">
        <v>10897</v>
      </c>
      <c r="C6780" s="16">
        <v>32121</v>
      </c>
      <c r="D6780" s="19">
        <v>44314</v>
      </c>
      <c r="E6780" s="16" t="s">
        <v>10900</v>
      </c>
      <c r="F6780" s="16" t="s">
        <v>10264</v>
      </c>
      <c r="G6780" s="16" t="s">
        <v>10624</v>
      </c>
      <c r="H6780" s="17">
        <v>182.5</v>
      </c>
      <c r="I6780" s="102">
        <v>2</v>
      </c>
    </row>
    <row r="6781" spans="1:9" ht="40.799999999999997">
      <c r="A6781" s="16" t="s">
        <v>1963</v>
      </c>
      <c r="B6781" s="16" t="s">
        <v>10947</v>
      </c>
      <c r="C6781" s="16">
        <v>202102</v>
      </c>
      <c r="D6781" s="19">
        <v>44321</v>
      </c>
      <c r="E6781" s="16" t="s">
        <v>10948</v>
      </c>
      <c r="F6781" s="16" t="s">
        <v>10949</v>
      </c>
      <c r="G6781" s="16" t="s">
        <v>10950</v>
      </c>
      <c r="H6781" s="17">
        <v>60.99</v>
      </c>
      <c r="I6781" s="102">
        <v>2</v>
      </c>
    </row>
    <row r="6782" spans="1:9" ht="40.799999999999997">
      <c r="A6782" s="16" t="s">
        <v>1963</v>
      </c>
      <c r="B6782" s="16" t="s">
        <v>10947</v>
      </c>
      <c r="C6782" s="16">
        <v>202102</v>
      </c>
      <c r="D6782" s="19">
        <v>44321</v>
      </c>
      <c r="E6782" s="16" t="s">
        <v>10951</v>
      </c>
      <c r="F6782" s="16" t="s">
        <v>10949</v>
      </c>
      <c r="G6782" s="16" t="s">
        <v>10950</v>
      </c>
      <c r="H6782" s="17">
        <v>37.659999999999997</v>
      </c>
      <c r="I6782" s="102">
        <v>2</v>
      </c>
    </row>
    <row r="6783" spans="1:9" ht="40.799999999999997">
      <c r="A6783" s="16" t="s">
        <v>1963</v>
      </c>
      <c r="B6783" s="16" t="s">
        <v>10947</v>
      </c>
      <c r="C6783" s="16">
        <v>202102</v>
      </c>
      <c r="D6783" s="19">
        <v>44321</v>
      </c>
      <c r="E6783" s="16" t="s">
        <v>10952</v>
      </c>
      <c r="F6783" s="16" t="s">
        <v>10949</v>
      </c>
      <c r="G6783" s="16" t="s">
        <v>10950</v>
      </c>
      <c r="H6783" s="17">
        <v>37.659999999999997</v>
      </c>
      <c r="I6783" s="102">
        <v>2</v>
      </c>
    </row>
    <row r="6784" spans="1:9" ht="40.799999999999997">
      <c r="A6784" s="16" t="s">
        <v>1963</v>
      </c>
      <c r="B6784" s="16" t="s">
        <v>10947</v>
      </c>
      <c r="C6784" s="16">
        <v>202102</v>
      </c>
      <c r="D6784" s="19">
        <v>44321</v>
      </c>
      <c r="E6784" s="16" t="s">
        <v>10953</v>
      </c>
      <c r="F6784" s="16" t="s">
        <v>10949</v>
      </c>
      <c r="G6784" s="16" t="s">
        <v>10950</v>
      </c>
      <c r="H6784" s="17">
        <v>37.659999999999997</v>
      </c>
      <c r="I6784" s="102">
        <v>2</v>
      </c>
    </row>
    <row r="6785" spans="1:9" ht="40.799999999999997">
      <c r="A6785" s="16" t="s">
        <v>1963</v>
      </c>
      <c r="B6785" s="16" t="s">
        <v>10947</v>
      </c>
      <c r="C6785" s="16">
        <v>202102</v>
      </c>
      <c r="D6785" s="19">
        <v>44321</v>
      </c>
      <c r="E6785" s="16" t="s">
        <v>10954</v>
      </c>
      <c r="F6785" s="16" t="s">
        <v>10949</v>
      </c>
      <c r="G6785" s="16" t="s">
        <v>10950</v>
      </c>
      <c r="H6785" s="17">
        <v>37.659999999999997</v>
      </c>
      <c r="I6785" s="102">
        <v>2</v>
      </c>
    </row>
    <row r="6786" spans="1:9" ht="40.799999999999997">
      <c r="A6786" s="16" t="s">
        <v>1963</v>
      </c>
      <c r="B6786" s="16" t="s">
        <v>10947</v>
      </c>
      <c r="C6786" s="16">
        <v>202102</v>
      </c>
      <c r="D6786" s="19">
        <v>44321</v>
      </c>
      <c r="E6786" s="16" t="s">
        <v>10955</v>
      </c>
      <c r="F6786" s="16" t="s">
        <v>10949</v>
      </c>
      <c r="G6786" s="16" t="s">
        <v>10950</v>
      </c>
      <c r="H6786" s="17">
        <v>60.99</v>
      </c>
      <c r="I6786" s="102">
        <v>2</v>
      </c>
    </row>
    <row r="6787" spans="1:9" ht="40.799999999999997">
      <c r="A6787" s="16" t="s">
        <v>1963</v>
      </c>
      <c r="B6787" s="16" t="s">
        <v>10947</v>
      </c>
      <c r="C6787" s="16">
        <v>202102</v>
      </c>
      <c r="D6787" s="19">
        <v>44321</v>
      </c>
      <c r="E6787" s="16" t="s">
        <v>10956</v>
      </c>
      <c r="F6787" s="16" t="s">
        <v>10949</v>
      </c>
      <c r="G6787" s="16" t="s">
        <v>10950</v>
      </c>
      <c r="H6787" s="17">
        <v>37.659999999999997</v>
      </c>
      <c r="I6787" s="102">
        <v>2</v>
      </c>
    </row>
    <row r="6788" spans="1:9" ht="40.799999999999997">
      <c r="A6788" s="16" t="s">
        <v>1963</v>
      </c>
      <c r="B6788" s="16" t="s">
        <v>10947</v>
      </c>
      <c r="C6788" s="16">
        <v>202102</v>
      </c>
      <c r="D6788" s="19">
        <v>44321</v>
      </c>
      <c r="E6788" s="16" t="s">
        <v>10957</v>
      </c>
      <c r="F6788" s="16" t="s">
        <v>10949</v>
      </c>
      <c r="G6788" s="16" t="s">
        <v>10950</v>
      </c>
      <c r="H6788" s="17">
        <v>37.729999999999997</v>
      </c>
      <c r="I6788" s="102">
        <v>2</v>
      </c>
    </row>
    <row r="6789" spans="1:9" ht="40.799999999999997">
      <c r="A6789" s="16" t="s">
        <v>1963</v>
      </c>
      <c r="B6789" s="16" t="s">
        <v>10947</v>
      </c>
      <c r="C6789" s="16">
        <v>202102</v>
      </c>
      <c r="D6789" s="19">
        <v>44321</v>
      </c>
      <c r="E6789" s="16" t="s">
        <v>10958</v>
      </c>
      <c r="F6789" s="16" t="s">
        <v>10949</v>
      </c>
      <c r="G6789" s="16" t="s">
        <v>10950</v>
      </c>
      <c r="H6789" s="17">
        <v>37.729999999999997</v>
      </c>
      <c r="I6789" s="102">
        <v>2</v>
      </c>
    </row>
    <row r="6790" spans="1:9" ht="40.799999999999997">
      <c r="A6790" s="16" t="s">
        <v>1963</v>
      </c>
      <c r="B6790" s="16" t="s">
        <v>10947</v>
      </c>
      <c r="C6790" s="16">
        <v>202102</v>
      </c>
      <c r="D6790" s="19">
        <v>44321</v>
      </c>
      <c r="E6790" s="16" t="s">
        <v>10959</v>
      </c>
      <c r="F6790" s="16" t="s">
        <v>10949</v>
      </c>
      <c r="G6790" s="16" t="s">
        <v>10950</v>
      </c>
      <c r="H6790" s="17">
        <v>37.729999999999997</v>
      </c>
      <c r="I6790" s="102">
        <v>2</v>
      </c>
    </row>
    <row r="6791" spans="1:9" ht="40.799999999999997">
      <c r="A6791" s="16" t="s">
        <v>1963</v>
      </c>
      <c r="B6791" s="16" t="s">
        <v>10947</v>
      </c>
      <c r="C6791" s="16">
        <v>202102</v>
      </c>
      <c r="D6791" s="19">
        <v>44321</v>
      </c>
      <c r="E6791" s="16" t="s">
        <v>10960</v>
      </c>
      <c r="F6791" s="16" t="s">
        <v>10949</v>
      </c>
      <c r="G6791" s="16" t="s">
        <v>10950</v>
      </c>
      <c r="H6791" s="17">
        <v>37.729999999999997</v>
      </c>
      <c r="I6791" s="102">
        <v>2</v>
      </c>
    </row>
    <row r="6792" spans="1:9" ht="40.799999999999997">
      <c r="A6792" s="16" t="s">
        <v>1963</v>
      </c>
      <c r="B6792" s="16" t="s">
        <v>10947</v>
      </c>
      <c r="C6792" s="16">
        <v>202102</v>
      </c>
      <c r="D6792" s="19">
        <v>44321</v>
      </c>
      <c r="E6792" s="16" t="s">
        <v>10961</v>
      </c>
      <c r="F6792" s="16" t="s">
        <v>10949</v>
      </c>
      <c r="G6792" s="16" t="s">
        <v>10950</v>
      </c>
      <c r="H6792" s="17">
        <v>61.07</v>
      </c>
      <c r="I6792" s="102">
        <v>2</v>
      </c>
    </row>
    <row r="6793" spans="1:9" ht="40.799999999999997">
      <c r="A6793" s="16" t="s">
        <v>1963</v>
      </c>
      <c r="B6793" s="16" t="s">
        <v>10947</v>
      </c>
      <c r="C6793" s="16">
        <v>202102</v>
      </c>
      <c r="D6793" s="19">
        <v>44321</v>
      </c>
      <c r="E6793" s="16" t="s">
        <v>10962</v>
      </c>
      <c r="F6793" s="16" t="s">
        <v>10949</v>
      </c>
      <c r="G6793" s="16" t="s">
        <v>10950</v>
      </c>
      <c r="H6793" s="17">
        <v>37.729999999999997</v>
      </c>
      <c r="I6793" s="102">
        <v>2</v>
      </c>
    </row>
    <row r="6794" spans="1:9" ht="40.799999999999997">
      <c r="A6794" s="16" t="s">
        <v>1963</v>
      </c>
      <c r="B6794" s="16" t="s">
        <v>11009</v>
      </c>
      <c r="C6794" s="16">
        <v>20210014</v>
      </c>
      <c r="D6794" s="19">
        <v>44337</v>
      </c>
      <c r="E6794" s="16" t="s">
        <v>11015</v>
      </c>
      <c r="F6794" s="16" t="s">
        <v>11011</v>
      </c>
      <c r="G6794" s="16" t="s">
        <v>11012</v>
      </c>
      <c r="H6794" s="17">
        <v>58</v>
      </c>
      <c r="I6794" s="102">
        <v>2</v>
      </c>
    </row>
    <row r="6795" spans="1:9" ht="40.799999999999997">
      <c r="A6795" s="16" t="s">
        <v>1963</v>
      </c>
      <c r="B6795" s="16" t="s">
        <v>11009</v>
      </c>
      <c r="C6795" s="16">
        <v>20210014</v>
      </c>
      <c r="D6795" s="19">
        <v>44337</v>
      </c>
      <c r="E6795" s="16" t="s">
        <v>11015</v>
      </c>
      <c r="F6795" s="16" t="s">
        <v>11011</v>
      </c>
      <c r="G6795" s="16" t="s">
        <v>11012</v>
      </c>
      <c r="H6795" s="17">
        <v>58</v>
      </c>
      <c r="I6795" s="102">
        <v>2</v>
      </c>
    </row>
    <row r="6796" spans="1:9" ht="40.799999999999997">
      <c r="A6796" s="16" t="s">
        <v>1963</v>
      </c>
      <c r="B6796" s="16" t="s">
        <v>11055</v>
      </c>
      <c r="C6796" s="16">
        <v>202104</v>
      </c>
      <c r="D6796" s="19">
        <v>44399</v>
      </c>
      <c r="E6796" s="16" t="s">
        <v>11056</v>
      </c>
      <c r="F6796" s="16" t="s">
        <v>11054</v>
      </c>
      <c r="G6796" s="16" t="s">
        <v>11057</v>
      </c>
      <c r="H6796" s="17">
        <v>37.659999999999997</v>
      </c>
      <c r="I6796" s="102">
        <v>2</v>
      </c>
    </row>
    <row r="6797" spans="1:9" ht="40.799999999999997">
      <c r="A6797" s="16" t="s">
        <v>1963</v>
      </c>
      <c r="B6797" s="16" t="s">
        <v>11055</v>
      </c>
      <c r="C6797" s="16">
        <v>202104</v>
      </c>
      <c r="D6797" s="19">
        <v>44399</v>
      </c>
      <c r="E6797" s="16" t="s">
        <v>11058</v>
      </c>
      <c r="F6797" s="16" t="s">
        <v>11054</v>
      </c>
      <c r="G6797" s="16" t="s">
        <v>11057</v>
      </c>
      <c r="H6797" s="17">
        <v>65.66</v>
      </c>
      <c r="I6797" s="102">
        <v>2</v>
      </c>
    </row>
    <row r="6798" spans="1:9" ht="40.799999999999997">
      <c r="A6798" s="16" t="s">
        <v>1963</v>
      </c>
      <c r="B6798" s="16" t="s">
        <v>11055</v>
      </c>
      <c r="C6798" s="16">
        <v>202104</v>
      </c>
      <c r="D6798" s="19">
        <v>44399</v>
      </c>
      <c r="E6798" s="16" t="s">
        <v>11059</v>
      </c>
      <c r="F6798" s="16" t="s">
        <v>11054</v>
      </c>
      <c r="G6798" s="16" t="s">
        <v>11057</v>
      </c>
      <c r="H6798" s="17">
        <v>79.66</v>
      </c>
      <c r="I6798" s="102">
        <v>2</v>
      </c>
    </row>
    <row r="6799" spans="1:9" ht="40.799999999999997">
      <c r="A6799" s="16" t="s">
        <v>1963</v>
      </c>
      <c r="B6799" s="16" t="s">
        <v>11055</v>
      </c>
      <c r="C6799" s="16">
        <v>202104</v>
      </c>
      <c r="D6799" s="19">
        <v>44399</v>
      </c>
      <c r="E6799" s="16" t="s">
        <v>11060</v>
      </c>
      <c r="F6799" s="16" t="s">
        <v>11054</v>
      </c>
      <c r="G6799" s="16" t="s">
        <v>11057</v>
      </c>
      <c r="H6799" s="17">
        <v>65.66</v>
      </c>
      <c r="I6799" s="102">
        <v>2</v>
      </c>
    </row>
    <row r="6800" spans="1:9" ht="40.799999999999997">
      <c r="A6800" s="16" t="s">
        <v>1963</v>
      </c>
      <c r="B6800" s="16" t="s">
        <v>11055</v>
      </c>
      <c r="C6800" s="16">
        <v>202104</v>
      </c>
      <c r="D6800" s="19">
        <v>44399</v>
      </c>
      <c r="E6800" s="16" t="s">
        <v>11061</v>
      </c>
      <c r="F6800" s="16" t="s">
        <v>11054</v>
      </c>
      <c r="G6800" s="16" t="s">
        <v>11057</v>
      </c>
      <c r="H6800" s="17">
        <v>79.66</v>
      </c>
      <c r="I6800" s="102">
        <v>2</v>
      </c>
    </row>
    <row r="6801" spans="1:9" ht="40.799999999999997">
      <c r="A6801" s="16" t="s">
        <v>1963</v>
      </c>
      <c r="B6801" s="16" t="s">
        <v>11055</v>
      </c>
      <c r="C6801" s="16">
        <v>202104</v>
      </c>
      <c r="D6801" s="19">
        <v>44399</v>
      </c>
      <c r="E6801" s="16" t="s">
        <v>11062</v>
      </c>
      <c r="F6801" s="16" t="s">
        <v>11054</v>
      </c>
      <c r="G6801" s="16" t="s">
        <v>11057</v>
      </c>
      <c r="H6801" s="17">
        <v>37.659999999999997</v>
      </c>
      <c r="I6801" s="102">
        <v>2</v>
      </c>
    </row>
    <row r="6802" spans="1:9" ht="51">
      <c r="A6802" s="16" t="s">
        <v>1963</v>
      </c>
      <c r="B6802" s="16" t="s">
        <v>11055</v>
      </c>
      <c r="C6802" s="16">
        <v>202104</v>
      </c>
      <c r="D6802" s="19">
        <v>44399</v>
      </c>
      <c r="E6802" s="16" t="s">
        <v>11063</v>
      </c>
      <c r="F6802" s="16" t="s">
        <v>11054</v>
      </c>
      <c r="G6802" s="16" t="s">
        <v>11057</v>
      </c>
      <c r="H6802" s="17">
        <v>79.66</v>
      </c>
      <c r="I6802" s="102">
        <v>2</v>
      </c>
    </row>
    <row r="6803" spans="1:9" ht="40.799999999999997">
      <c r="A6803" s="16" t="s">
        <v>1963</v>
      </c>
      <c r="B6803" s="16" t="s">
        <v>11055</v>
      </c>
      <c r="C6803" s="16">
        <v>202104</v>
      </c>
      <c r="D6803" s="19">
        <v>44399</v>
      </c>
      <c r="E6803" s="16" t="s">
        <v>11064</v>
      </c>
      <c r="F6803" s="16" t="s">
        <v>11054</v>
      </c>
      <c r="G6803" s="16" t="s">
        <v>11057</v>
      </c>
      <c r="H6803" s="17">
        <v>65.73</v>
      </c>
      <c r="I6803" s="102">
        <v>2</v>
      </c>
    </row>
    <row r="6804" spans="1:9" ht="40.799999999999997">
      <c r="A6804" s="16" t="s">
        <v>1963</v>
      </c>
      <c r="B6804" s="16" t="s">
        <v>11055</v>
      </c>
      <c r="C6804" s="16">
        <v>202104</v>
      </c>
      <c r="D6804" s="19">
        <v>44399</v>
      </c>
      <c r="E6804" s="16" t="s">
        <v>11065</v>
      </c>
      <c r="F6804" s="16" t="s">
        <v>11054</v>
      </c>
      <c r="G6804" s="16" t="s">
        <v>11057</v>
      </c>
      <c r="H6804" s="17">
        <v>79.73</v>
      </c>
      <c r="I6804" s="102">
        <v>2</v>
      </c>
    </row>
    <row r="6805" spans="1:9" ht="40.799999999999997">
      <c r="A6805" s="16" t="s">
        <v>1963</v>
      </c>
      <c r="B6805" s="16" t="s">
        <v>11055</v>
      </c>
      <c r="C6805" s="16">
        <v>202104</v>
      </c>
      <c r="D6805" s="19">
        <v>44399</v>
      </c>
      <c r="E6805" s="16" t="s">
        <v>11066</v>
      </c>
      <c r="F6805" s="16" t="s">
        <v>11054</v>
      </c>
      <c r="G6805" s="16" t="s">
        <v>11057</v>
      </c>
      <c r="H6805" s="17">
        <v>79.73</v>
      </c>
      <c r="I6805" s="102">
        <v>2</v>
      </c>
    </row>
    <row r="6806" spans="1:9" ht="40.799999999999997">
      <c r="A6806" s="16" t="s">
        <v>1963</v>
      </c>
      <c r="B6806" s="16" t="s">
        <v>11055</v>
      </c>
      <c r="C6806" s="16">
        <v>202104</v>
      </c>
      <c r="D6806" s="19">
        <v>44399</v>
      </c>
      <c r="E6806" s="16" t="s">
        <v>11067</v>
      </c>
      <c r="F6806" s="16" t="s">
        <v>11054</v>
      </c>
      <c r="G6806" s="16" t="s">
        <v>11057</v>
      </c>
      <c r="H6806" s="17">
        <v>65.73</v>
      </c>
      <c r="I6806" s="102">
        <v>2</v>
      </c>
    </row>
    <row r="6807" spans="1:9" ht="40.799999999999997">
      <c r="A6807" s="16" t="s">
        <v>1963</v>
      </c>
      <c r="B6807" s="16" t="s">
        <v>11055</v>
      </c>
      <c r="C6807" s="16">
        <v>202104</v>
      </c>
      <c r="D6807" s="19">
        <v>44399</v>
      </c>
      <c r="E6807" s="16" t="s">
        <v>11068</v>
      </c>
      <c r="F6807" s="16" t="s">
        <v>11054</v>
      </c>
      <c r="G6807" s="16" t="s">
        <v>11057</v>
      </c>
      <c r="H6807" s="17">
        <v>37.729999999999997</v>
      </c>
      <c r="I6807" s="102">
        <v>2</v>
      </c>
    </row>
    <row r="6808" spans="1:9" ht="40.799999999999997">
      <c r="A6808" s="16" t="s">
        <v>1963</v>
      </c>
      <c r="B6808" s="16" t="s">
        <v>11055</v>
      </c>
      <c r="C6808" s="16">
        <v>202104</v>
      </c>
      <c r="D6808" s="19">
        <v>44399</v>
      </c>
      <c r="E6808" s="16" t="s">
        <v>11069</v>
      </c>
      <c r="F6808" s="16" t="s">
        <v>11054</v>
      </c>
      <c r="G6808" s="16" t="s">
        <v>11057</v>
      </c>
      <c r="H6808" s="17">
        <v>65.73</v>
      </c>
      <c r="I6808" s="102">
        <v>2</v>
      </c>
    </row>
    <row r="6809" spans="1:9" ht="40.799999999999997">
      <c r="A6809" s="16" t="s">
        <v>1963</v>
      </c>
      <c r="B6809" s="16" t="s">
        <v>11718</v>
      </c>
      <c r="C6809" s="16" t="s">
        <v>11718</v>
      </c>
      <c r="D6809" s="19">
        <v>44319</v>
      </c>
      <c r="E6809" s="16" t="s">
        <v>11719</v>
      </c>
      <c r="F6809" s="16">
        <v>0</v>
      </c>
      <c r="G6809" s="16" t="s">
        <v>11720</v>
      </c>
      <c r="H6809" s="17">
        <v>413.57</v>
      </c>
      <c r="I6809" s="102">
        <v>2</v>
      </c>
    </row>
    <row r="6810" spans="1:9" ht="40.799999999999997">
      <c r="A6810" s="16" t="s">
        <v>1963</v>
      </c>
      <c r="B6810" s="16" t="s">
        <v>11718</v>
      </c>
      <c r="C6810" s="16" t="s">
        <v>11718</v>
      </c>
      <c r="D6810" s="19">
        <v>44319</v>
      </c>
      <c r="E6810" s="16" t="s">
        <v>11719</v>
      </c>
      <c r="F6810" s="16">
        <v>0</v>
      </c>
      <c r="G6810" s="16" t="s">
        <v>11720</v>
      </c>
      <c r="H6810" s="17">
        <v>111.06</v>
      </c>
      <c r="I6810" s="102">
        <v>2</v>
      </c>
    </row>
    <row r="6811" spans="1:9" ht="40.799999999999997">
      <c r="A6811" s="16" t="s">
        <v>1963</v>
      </c>
      <c r="B6811" s="16" t="s">
        <v>11718</v>
      </c>
      <c r="C6811" s="16" t="s">
        <v>11718</v>
      </c>
      <c r="D6811" s="19">
        <v>44319</v>
      </c>
      <c r="E6811" s="16" t="s">
        <v>11721</v>
      </c>
      <c r="F6811" s="16">
        <v>0</v>
      </c>
      <c r="G6811" s="16" t="s">
        <v>11722</v>
      </c>
      <c r="H6811" s="17">
        <v>505.57</v>
      </c>
      <c r="I6811" s="102">
        <v>2</v>
      </c>
    </row>
    <row r="6812" spans="1:9" ht="40.799999999999997">
      <c r="A6812" s="16" t="s">
        <v>1963</v>
      </c>
      <c r="B6812" s="16" t="s">
        <v>11718</v>
      </c>
      <c r="C6812" s="16" t="s">
        <v>11718</v>
      </c>
      <c r="D6812" s="19">
        <v>44319</v>
      </c>
      <c r="E6812" s="16" t="s">
        <v>11721</v>
      </c>
      <c r="F6812" s="16">
        <v>0</v>
      </c>
      <c r="G6812" s="16" t="s">
        <v>11722</v>
      </c>
      <c r="H6812" s="17">
        <v>285.56</v>
      </c>
      <c r="I6812" s="102">
        <v>2</v>
      </c>
    </row>
    <row r="6813" spans="1:9" ht="40.799999999999997">
      <c r="A6813" s="16" t="s">
        <v>1963</v>
      </c>
      <c r="B6813" s="16" t="s">
        <v>11718</v>
      </c>
      <c r="C6813" s="16" t="s">
        <v>11718</v>
      </c>
      <c r="D6813" s="19">
        <v>44319</v>
      </c>
      <c r="E6813" s="16" t="s">
        <v>11723</v>
      </c>
      <c r="F6813" s="16">
        <v>0</v>
      </c>
      <c r="G6813" s="16" t="s">
        <v>11692</v>
      </c>
      <c r="H6813" s="17">
        <v>413.57</v>
      </c>
      <c r="I6813" s="102">
        <v>2</v>
      </c>
    </row>
    <row r="6814" spans="1:9" ht="40.799999999999997">
      <c r="A6814" s="16" t="s">
        <v>1963</v>
      </c>
      <c r="B6814" s="16" t="s">
        <v>11718</v>
      </c>
      <c r="C6814" s="16" t="s">
        <v>11718</v>
      </c>
      <c r="D6814" s="19">
        <v>44319</v>
      </c>
      <c r="E6814" s="16" t="s">
        <v>11723</v>
      </c>
      <c r="F6814" s="16">
        <v>0</v>
      </c>
      <c r="G6814" s="16" t="s">
        <v>11692</v>
      </c>
      <c r="H6814" s="17">
        <v>215.06</v>
      </c>
      <c r="I6814" s="102">
        <v>2</v>
      </c>
    </row>
    <row r="6815" spans="1:9" ht="40.799999999999997">
      <c r="A6815" s="16" t="s">
        <v>1963</v>
      </c>
      <c r="B6815" s="16" t="s">
        <v>11718</v>
      </c>
      <c r="C6815" s="16" t="s">
        <v>11718</v>
      </c>
      <c r="D6815" s="19">
        <v>44319</v>
      </c>
      <c r="E6815" s="16" t="s">
        <v>11724</v>
      </c>
      <c r="F6815" s="16">
        <v>0</v>
      </c>
      <c r="G6815" s="16" t="s">
        <v>11710</v>
      </c>
      <c r="H6815" s="17">
        <v>435.57</v>
      </c>
      <c r="I6815" s="102">
        <v>2</v>
      </c>
    </row>
    <row r="6816" spans="1:9" ht="40.799999999999997">
      <c r="A6816" s="16" t="s">
        <v>1963</v>
      </c>
      <c r="B6816" s="16" t="s">
        <v>11718</v>
      </c>
      <c r="C6816" s="16" t="s">
        <v>11718</v>
      </c>
      <c r="D6816" s="19">
        <v>44319</v>
      </c>
      <c r="E6816" s="16" t="s">
        <v>11724</v>
      </c>
      <c r="F6816" s="16">
        <v>0</v>
      </c>
      <c r="G6816" s="16" t="s">
        <v>11710</v>
      </c>
      <c r="H6816" s="17">
        <v>293.06</v>
      </c>
      <c r="I6816" s="102">
        <v>2</v>
      </c>
    </row>
    <row r="6817" spans="1:9" ht="40.799999999999997">
      <c r="A6817" s="16" t="s">
        <v>1963</v>
      </c>
      <c r="B6817" s="16" t="s">
        <v>11718</v>
      </c>
      <c r="C6817" s="16" t="s">
        <v>11718</v>
      </c>
      <c r="D6817" s="19">
        <v>44319</v>
      </c>
      <c r="E6817" s="16" t="s">
        <v>11725</v>
      </c>
      <c r="F6817" s="16">
        <v>0</v>
      </c>
      <c r="G6817" s="16" t="s">
        <v>11726</v>
      </c>
      <c r="H6817" s="17">
        <v>478.57</v>
      </c>
      <c r="I6817" s="102">
        <v>2</v>
      </c>
    </row>
    <row r="6818" spans="1:9" ht="40.799999999999997">
      <c r="A6818" s="16" t="s">
        <v>1963</v>
      </c>
      <c r="B6818" s="16" t="s">
        <v>11718</v>
      </c>
      <c r="C6818" s="16" t="s">
        <v>11718</v>
      </c>
      <c r="D6818" s="19">
        <v>44319</v>
      </c>
      <c r="E6818" s="16" t="s">
        <v>11725</v>
      </c>
      <c r="F6818" s="16">
        <v>0</v>
      </c>
      <c r="G6818" s="16" t="s">
        <v>11726</v>
      </c>
      <c r="H6818" s="17">
        <v>293.06</v>
      </c>
      <c r="I6818" s="102">
        <v>2</v>
      </c>
    </row>
    <row r="6819" spans="1:9" ht="40.799999999999997">
      <c r="A6819" s="16" t="s">
        <v>1963</v>
      </c>
      <c r="B6819" s="16" t="s">
        <v>11718</v>
      </c>
      <c r="C6819" s="16" t="s">
        <v>11718</v>
      </c>
      <c r="D6819" s="19">
        <v>44319</v>
      </c>
      <c r="E6819" s="16" t="s">
        <v>11727</v>
      </c>
      <c r="F6819" s="16">
        <v>0</v>
      </c>
      <c r="G6819" s="16" t="s">
        <v>11728</v>
      </c>
      <c r="H6819" s="17">
        <v>483.57</v>
      </c>
      <c r="I6819" s="102">
        <v>2</v>
      </c>
    </row>
    <row r="6820" spans="1:9" ht="40.799999999999997">
      <c r="A6820" s="16" t="s">
        <v>1963</v>
      </c>
      <c r="B6820" s="16" t="s">
        <v>11718</v>
      </c>
      <c r="C6820" s="16" t="s">
        <v>11718</v>
      </c>
      <c r="D6820" s="19">
        <v>44319</v>
      </c>
      <c r="E6820" s="16" t="s">
        <v>11727</v>
      </c>
      <c r="F6820" s="16">
        <v>0</v>
      </c>
      <c r="G6820" s="16" t="s">
        <v>11728</v>
      </c>
      <c r="H6820" s="17">
        <v>285.56</v>
      </c>
      <c r="I6820" s="102">
        <v>2</v>
      </c>
    </row>
    <row r="6821" spans="1:9" ht="40.799999999999997">
      <c r="A6821" s="16" t="s">
        <v>1963</v>
      </c>
      <c r="B6821" s="16" t="s">
        <v>11718</v>
      </c>
      <c r="C6821" s="16" t="s">
        <v>11718</v>
      </c>
      <c r="D6821" s="19">
        <v>44319</v>
      </c>
      <c r="E6821" s="16" t="s">
        <v>11729</v>
      </c>
      <c r="F6821" s="16">
        <v>0</v>
      </c>
      <c r="G6821" s="16" t="s">
        <v>11730</v>
      </c>
      <c r="H6821" s="17">
        <v>483.57</v>
      </c>
      <c r="I6821" s="102">
        <v>2</v>
      </c>
    </row>
    <row r="6822" spans="1:9" ht="40.799999999999997">
      <c r="A6822" s="16" t="s">
        <v>1963</v>
      </c>
      <c r="B6822" s="16" t="s">
        <v>11718</v>
      </c>
      <c r="C6822" s="16" t="s">
        <v>11718</v>
      </c>
      <c r="D6822" s="19">
        <v>44319</v>
      </c>
      <c r="E6822" s="16" t="s">
        <v>11729</v>
      </c>
      <c r="F6822" s="16">
        <v>0</v>
      </c>
      <c r="G6822" s="16" t="s">
        <v>11730</v>
      </c>
      <c r="H6822" s="17">
        <v>215.06</v>
      </c>
      <c r="I6822" s="102">
        <v>2</v>
      </c>
    </row>
    <row r="6823" spans="1:9" ht="40.799999999999997">
      <c r="A6823" s="16" t="s">
        <v>1963</v>
      </c>
      <c r="B6823" s="16" t="s">
        <v>11718</v>
      </c>
      <c r="C6823" s="16" t="s">
        <v>11718</v>
      </c>
      <c r="D6823" s="19">
        <v>44319</v>
      </c>
      <c r="E6823" s="16" t="s">
        <v>11731</v>
      </c>
      <c r="F6823" s="16">
        <v>0</v>
      </c>
      <c r="G6823" s="16" t="s">
        <v>11732</v>
      </c>
      <c r="H6823" s="17">
        <v>505.57</v>
      </c>
      <c r="I6823" s="102">
        <v>2</v>
      </c>
    </row>
    <row r="6824" spans="1:9" ht="40.799999999999997">
      <c r="A6824" s="16" t="s">
        <v>1963</v>
      </c>
      <c r="B6824" s="16" t="s">
        <v>11718</v>
      </c>
      <c r="C6824" s="16" t="s">
        <v>11718</v>
      </c>
      <c r="D6824" s="19">
        <v>44319</v>
      </c>
      <c r="E6824" s="16" t="s">
        <v>11731</v>
      </c>
      <c r="F6824" s="16">
        <v>0</v>
      </c>
      <c r="G6824" s="16" t="s">
        <v>11732</v>
      </c>
      <c r="H6824" s="17">
        <v>215.06</v>
      </c>
      <c r="I6824" s="102">
        <v>2</v>
      </c>
    </row>
    <row r="6825" spans="1:9" ht="40.799999999999997">
      <c r="A6825" s="16" t="s">
        <v>1963</v>
      </c>
      <c r="B6825" s="16" t="s">
        <v>11718</v>
      </c>
      <c r="C6825" s="16" t="s">
        <v>11718</v>
      </c>
      <c r="D6825" s="19">
        <v>44319</v>
      </c>
      <c r="E6825" s="16" t="s">
        <v>11733</v>
      </c>
      <c r="F6825" s="16">
        <v>0</v>
      </c>
      <c r="G6825" s="16" t="s">
        <v>11734</v>
      </c>
      <c r="H6825" s="17">
        <v>609.57000000000005</v>
      </c>
      <c r="I6825" s="102">
        <v>2</v>
      </c>
    </row>
    <row r="6826" spans="1:9" ht="40.799999999999997">
      <c r="A6826" s="16" t="s">
        <v>1963</v>
      </c>
      <c r="B6826" s="16" t="s">
        <v>11718</v>
      </c>
      <c r="C6826" s="16" t="s">
        <v>11718</v>
      </c>
      <c r="D6826" s="19">
        <v>44319</v>
      </c>
      <c r="E6826" s="16" t="s">
        <v>11733</v>
      </c>
      <c r="F6826" s="16">
        <v>0</v>
      </c>
      <c r="G6826" s="16" t="s">
        <v>11734</v>
      </c>
      <c r="H6826" s="17">
        <v>132.06</v>
      </c>
      <c r="I6826" s="102">
        <v>2</v>
      </c>
    </row>
    <row r="6827" spans="1:9" ht="40.799999999999997">
      <c r="A6827" s="16" t="s">
        <v>1963</v>
      </c>
      <c r="B6827" s="16" t="s">
        <v>11718</v>
      </c>
      <c r="C6827" s="16" t="s">
        <v>11718</v>
      </c>
      <c r="D6827" s="19">
        <v>44319</v>
      </c>
      <c r="E6827" s="16" t="s">
        <v>11735</v>
      </c>
      <c r="F6827" s="16">
        <v>0</v>
      </c>
      <c r="G6827" s="16" t="s">
        <v>11694</v>
      </c>
      <c r="H6827" s="17">
        <v>413.57</v>
      </c>
      <c r="I6827" s="102">
        <v>2</v>
      </c>
    </row>
    <row r="6828" spans="1:9" ht="40.799999999999997">
      <c r="A6828" s="16" t="s">
        <v>1963</v>
      </c>
      <c r="B6828" s="16" t="s">
        <v>11718</v>
      </c>
      <c r="C6828" s="16" t="s">
        <v>11718</v>
      </c>
      <c r="D6828" s="19">
        <v>44319</v>
      </c>
      <c r="E6828" s="16" t="s">
        <v>11735</v>
      </c>
      <c r="F6828" s="16">
        <v>0</v>
      </c>
      <c r="G6828" s="16" t="s">
        <v>11694</v>
      </c>
      <c r="H6828" s="17">
        <v>215.06</v>
      </c>
      <c r="I6828" s="102">
        <v>2</v>
      </c>
    </row>
    <row r="6829" spans="1:9" ht="40.799999999999997">
      <c r="A6829" s="16" t="s">
        <v>1963</v>
      </c>
      <c r="B6829" s="16" t="s">
        <v>11718</v>
      </c>
      <c r="C6829" s="16" t="s">
        <v>11718</v>
      </c>
      <c r="D6829" s="19">
        <v>44319</v>
      </c>
      <c r="E6829" s="16" t="s">
        <v>11736</v>
      </c>
      <c r="F6829" s="16">
        <v>0</v>
      </c>
      <c r="G6829" s="16" t="s">
        <v>11737</v>
      </c>
      <c r="H6829" s="17">
        <v>435.58</v>
      </c>
      <c r="I6829" s="102">
        <v>2</v>
      </c>
    </row>
    <row r="6830" spans="1:9" ht="40.799999999999997">
      <c r="A6830" s="16" t="s">
        <v>1963</v>
      </c>
      <c r="B6830" s="16" t="s">
        <v>11718</v>
      </c>
      <c r="C6830" s="16" t="s">
        <v>11718</v>
      </c>
      <c r="D6830" s="19">
        <v>44319</v>
      </c>
      <c r="E6830" s="16" t="s">
        <v>11736</v>
      </c>
      <c r="F6830" s="16">
        <v>0</v>
      </c>
      <c r="G6830" s="16" t="s">
        <v>11737</v>
      </c>
      <c r="H6830" s="17">
        <v>293.06</v>
      </c>
      <c r="I6830" s="102">
        <v>2</v>
      </c>
    </row>
    <row r="6831" spans="1:9" ht="40.799999999999997">
      <c r="A6831" s="16" t="s">
        <v>1963</v>
      </c>
      <c r="B6831" s="16" t="s">
        <v>11718</v>
      </c>
      <c r="C6831" s="16" t="s">
        <v>11718</v>
      </c>
      <c r="D6831" s="19">
        <v>44319</v>
      </c>
      <c r="E6831" s="16" t="s">
        <v>11738</v>
      </c>
      <c r="F6831" s="16">
        <v>0</v>
      </c>
      <c r="G6831" s="16" t="s">
        <v>11739</v>
      </c>
      <c r="H6831" s="17">
        <v>483.58</v>
      </c>
      <c r="I6831" s="102">
        <v>2</v>
      </c>
    </row>
    <row r="6832" spans="1:9" ht="40.799999999999997">
      <c r="A6832" s="16" t="s">
        <v>1963</v>
      </c>
      <c r="B6832" s="16" t="s">
        <v>11718</v>
      </c>
      <c r="C6832" s="16" t="s">
        <v>11718</v>
      </c>
      <c r="D6832" s="19">
        <v>44319</v>
      </c>
      <c r="E6832" s="16" t="s">
        <v>11738</v>
      </c>
      <c r="F6832" s="16">
        <v>0</v>
      </c>
      <c r="G6832" s="16" t="s">
        <v>11739</v>
      </c>
      <c r="H6832" s="17">
        <v>111.05</v>
      </c>
      <c r="I6832" s="102">
        <v>2</v>
      </c>
    </row>
    <row r="6833" spans="1:9" ht="40.799999999999997">
      <c r="A6833" s="16" t="s">
        <v>1963</v>
      </c>
      <c r="B6833" s="16" t="s">
        <v>11718</v>
      </c>
      <c r="C6833" s="16" t="s">
        <v>11718</v>
      </c>
      <c r="D6833" s="19">
        <v>44319</v>
      </c>
      <c r="E6833" s="16" t="s">
        <v>11740</v>
      </c>
      <c r="F6833" s="16">
        <v>0</v>
      </c>
      <c r="G6833" s="16" t="s">
        <v>11696</v>
      </c>
      <c r="H6833" s="17">
        <v>435.58</v>
      </c>
      <c r="I6833" s="102">
        <v>2</v>
      </c>
    </row>
    <row r="6834" spans="1:9" ht="40.799999999999997">
      <c r="A6834" s="16" t="s">
        <v>1963</v>
      </c>
      <c r="B6834" s="16" t="s">
        <v>11718</v>
      </c>
      <c r="C6834" s="16" t="s">
        <v>11718</v>
      </c>
      <c r="D6834" s="19">
        <v>44319</v>
      </c>
      <c r="E6834" s="16" t="s">
        <v>11740</v>
      </c>
      <c r="F6834" s="16">
        <v>0</v>
      </c>
      <c r="G6834" s="16" t="s">
        <v>11696</v>
      </c>
      <c r="H6834" s="17">
        <v>293.05</v>
      </c>
      <c r="I6834" s="102">
        <v>2</v>
      </c>
    </row>
    <row r="6835" spans="1:9" ht="40.799999999999997">
      <c r="A6835" s="16" t="s">
        <v>1963</v>
      </c>
      <c r="B6835" s="16" t="s">
        <v>11718</v>
      </c>
      <c r="C6835" s="16" t="s">
        <v>11718</v>
      </c>
      <c r="D6835" s="19">
        <v>44319</v>
      </c>
      <c r="E6835" s="16" t="s">
        <v>11741</v>
      </c>
      <c r="F6835" s="16">
        <v>0</v>
      </c>
      <c r="G6835" s="16" t="s">
        <v>11720</v>
      </c>
      <c r="H6835" s="17">
        <v>25.62</v>
      </c>
      <c r="I6835" s="102">
        <v>2</v>
      </c>
    </row>
    <row r="6836" spans="1:9" ht="40.799999999999997">
      <c r="A6836" s="16" t="s">
        <v>1963</v>
      </c>
      <c r="B6836" s="16" t="s">
        <v>11718</v>
      </c>
      <c r="C6836" s="16" t="s">
        <v>11718</v>
      </c>
      <c r="D6836" s="19">
        <v>44319</v>
      </c>
      <c r="E6836" s="16" t="s">
        <v>11742</v>
      </c>
      <c r="F6836" s="16">
        <v>0</v>
      </c>
      <c r="G6836" s="16" t="s">
        <v>11722</v>
      </c>
      <c r="H6836" s="17">
        <v>25.61</v>
      </c>
      <c r="I6836" s="102">
        <v>2</v>
      </c>
    </row>
    <row r="6837" spans="1:9" ht="40.799999999999997">
      <c r="A6837" s="16" t="s">
        <v>1963</v>
      </c>
      <c r="B6837" s="16" t="s">
        <v>11718</v>
      </c>
      <c r="C6837" s="16" t="s">
        <v>11718</v>
      </c>
      <c r="D6837" s="19">
        <v>44319</v>
      </c>
      <c r="E6837" s="16" t="s">
        <v>11743</v>
      </c>
      <c r="F6837" s="16">
        <v>0</v>
      </c>
      <c r="G6837" s="16" t="s">
        <v>11692</v>
      </c>
      <c r="H6837" s="17">
        <v>25.61</v>
      </c>
      <c r="I6837" s="102">
        <v>2</v>
      </c>
    </row>
    <row r="6838" spans="1:9" ht="40.799999999999997">
      <c r="A6838" s="16" t="s">
        <v>1963</v>
      </c>
      <c r="B6838" s="16" t="s">
        <v>11718</v>
      </c>
      <c r="C6838" s="16" t="s">
        <v>11718</v>
      </c>
      <c r="D6838" s="19">
        <v>44319</v>
      </c>
      <c r="E6838" s="16" t="s">
        <v>11744</v>
      </c>
      <c r="F6838" s="16">
        <v>0</v>
      </c>
      <c r="G6838" s="16" t="s">
        <v>11710</v>
      </c>
      <c r="H6838" s="17">
        <v>25.61</v>
      </c>
      <c r="I6838" s="102">
        <v>2</v>
      </c>
    </row>
    <row r="6839" spans="1:9" ht="40.799999999999997">
      <c r="A6839" s="16" t="s">
        <v>1963</v>
      </c>
      <c r="B6839" s="16" t="s">
        <v>11718</v>
      </c>
      <c r="C6839" s="16" t="s">
        <v>11718</v>
      </c>
      <c r="D6839" s="19">
        <v>44319</v>
      </c>
      <c r="E6839" s="16" t="s">
        <v>11745</v>
      </c>
      <c r="F6839" s="16">
        <v>0</v>
      </c>
      <c r="G6839" s="16" t="s">
        <v>11726</v>
      </c>
      <c r="H6839" s="17">
        <v>25.61</v>
      </c>
      <c r="I6839" s="102">
        <v>2</v>
      </c>
    </row>
    <row r="6840" spans="1:9" ht="40.799999999999997">
      <c r="A6840" s="16" t="s">
        <v>1963</v>
      </c>
      <c r="B6840" s="16" t="s">
        <v>11718</v>
      </c>
      <c r="C6840" s="16" t="s">
        <v>11718</v>
      </c>
      <c r="D6840" s="19">
        <v>44319</v>
      </c>
      <c r="E6840" s="16" t="s">
        <v>11746</v>
      </c>
      <c r="F6840" s="16">
        <v>0</v>
      </c>
      <c r="G6840" s="16" t="s">
        <v>11728</v>
      </c>
      <c r="H6840" s="17">
        <v>25.61</v>
      </c>
      <c r="I6840" s="102">
        <v>2</v>
      </c>
    </row>
    <row r="6841" spans="1:9" ht="40.799999999999997">
      <c r="A6841" s="16" t="s">
        <v>1963</v>
      </c>
      <c r="B6841" s="16" t="s">
        <v>11718</v>
      </c>
      <c r="C6841" s="16" t="s">
        <v>11718</v>
      </c>
      <c r="D6841" s="19">
        <v>44319</v>
      </c>
      <c r="E6841" s="16" t="s">
        <v>11747</v>
      </c>
      <c r="F6841" s="16">
        <v>0</v>
      </c>
      <c r="G6841" s="16" t="s">
        <v>11730</v>
      </c>
      <c r="H6841" s="17">
        <v>25.61</v>
      </c>
      <c r="I6841" s="102">
        <v>2</v>
      </c>
    </row>
    <row r="6842" spans="1:9" ht="40.799999999999997">
      <c r="A6842" s="16" t="s">
        <v>1963</v>
      </c>
      <c r="B6842" s="16" t="s">
        <v>11718</v>
      </c>
      <c r="C6842" s="16" t="s">
        <v>11718</v>
      </c>
      <c r="D6842" s="19">
        <v>44319</v>
      </c>
      <c r="E6842" s="16" t="s">
        <v>11748</v>
      </c>
      <c r="F6842" s="16">
        <v>0</v>
      </c>
      <c r="G6842" s="16" t="s">
        <v>11732</v>
      </c>
      <c r="H6842" s="17">
        <v>25.61</v>
      </c>
      <c r="I6842" s="102">
        <v>2</v>
      </c>
    </row>
    <row r="6843" spans="1:9" ht="40.799999999999997">
      <c r="A6843" s="16" t="s">
        <v>1963</v>
      </c>
      <c r="B6843" s="16" t="s">
        <v>11718</v>
      </c>
      <c r="C6843" s="16" t="s">
        <v>11718</v>
      </c>
      <c r="D6843" s="19">
        <v>44319</v>
      </c>
      <c r="E6843" s="16" t="s">
        <v>11749</v>
      </c>
      <c r="F6843" s="16">
        <v>0</v>
      </c>
      <c r="G6843" s="16" t="s">
        <v>11734</v>
      </c>
      <c r="H6843" s="17">
        <v>25.61</v>
      </c>
      <c r="I6843" s="102">
        <v>2</v>
      </c>
    </row>
    <row r="6844" spans="1:9" ht="40.799999999999997">
      <c r="A6844" s="16" t="s">
        <v>1963</v>
      </c>
      <c r="B6844" s="16" t="s">
        <v>11718</v>
      </c>
      <c r="C6844" s="16" t="s">
        <v>11718</v>
      </c>
      <c r="D6844" s="19">
        <v>44319</v>
      </c>
      <c r="E6844" s="16" t="s">
        <v>11750</v>
      </c>
      <c r="F6844" s="16">
        <v>0</v>
      </c>
      <c r="G6844" s="16" t="s">
        <v>11694</v>
      </c>
      <c r="H6844" s="17">
        <v>25.61</v>
      </c>
      <c r="I6844" s="102">
        <v>2</v>
      </c>
    </row>
    <row r="6845" spans="1:9" ht="40.799999999999997">
      <c r="A6845" s="16" t="s">
        <v>1963</v>
      </c>
      <c r="B6845" s="16" t="s">
        <v>11718</v>
      </c>
      <c r="C6845" s="16" t="s">
        <v>11718</v>
      </c>
      <c r="D6845" s="19">
        <v>44319</v>
      </c>
      <c r="E6845" s="16" t="s">
        <v>11751</v>
      </c>
      <c r="F6845" s="16">
        <v>0</v>
      </c>
      <c r="G6845" s="16" t="s">
        <v>11737</v>
      </c>
      <c r="H6845" s="17">
        <v>25.61</v>
      </c>
      <c r="I6845" s="102">
        <v>2</v>
      </c>
    </row>
    <row r="6846" spans="1:9" ht="40.799999999999997">
      <c r="A6846" s="16" t="s">
        <v>1963</v>
      </c>
      <c r="B6846" s="16" t="s">
        <v>11718</v>
      </c>
      <c r="C6846" s="16" t="s">
        <v>11718</v>
      </c>
      <c r="D6846" s="19">
        <v>44319</v>
      </c>
      <c r="E6846" s="16" t="s">
        <v>11752</v>
      </c>
      <c r="F6846" s="16">
        <v>0</v>
      </c>
      <c r="G6846" s="16" t="s">
        <v>11739</v>
      </c>
      <c r="H6846" s="17">
        <v>25.61</v>
      </c>
      <c r="I6846" s="102">
        <v>2</v>
      </c>
    </row>
    <row r="6847" spans="1:9" ht="40.799999999999997">
      <c r="A6847" s="16" t="s">
        <v>1963</v>
      </c>
      <c r="B6847" s="16" t="s">
        <v>11718</v>
      </c>
      <c r="C6847" s="16" t="s">
        <v>11718</v>
      </c>
      <c r="D6847" s="19">
        <v>44319</v>
      </c>
      <c r="E6847" s="16" t="s">
        <v>11753</v>
      </c>
      <c r="F6847" s="16">
        <v>0</v>
      </c>
      <c r="G6847" s="16" t="s">
        <v>11696</v>
      </c>
      <c r="H6847" s="17">
        <v>25.61</v>
      </c>
      <c r="I6847" s="102">
        <v>2</v>
      </c>
    </row>
    <row r="6848" spans="1:9" ht="40.799999999999997">
      <c r="A6848" s="16" t="s">
        <v>1963</v>
      </c>
      <c r="B6848" s="16" t="s">
        <v>11718</v>
      </c>
      <c r="C6848" s="16" t="s">
        <v>11718</v>
      </c>
      <c r="D6848" s="19">
        <v>44319</v>
      </c>
      <c r="E6848" s="16" t="s">
        <v>11754</v>
      </c>
      <c r="F6848" s="16">
        <v>0</v>
      </c>
      <c r="G6848" s="16" t="s">
        <v>11720</v>
      </c>
      <c r="H6848" s="17">
        <v>311.05</v>
      </c>
      <c r="I6848" s="102">
        <v>2</v>
      </c>
    </row>
    <row r="6849" spans="1:9" ht="40.799999999999997">
      <c r="A6849" s="16" t="s">
        <v>1963</v>
      </c>
      <c r="B6849" s="16" t="s">
        <v>11718</v>
      </c>
      <c r="C6849" s="16" t="s">
        <v>11718</v>
      </c>
      <c r="D6849" s="19">
        <v>44319</v>
      </c>
      <c r="E6849" s="16" t="s">
        <v>11755</v>
      </c>
      <c r="F6849" s="16">
        <v>0</v>
      </c>
      <c r="G6849" s="16" t="s">
        <v>11722</v>
      </c>
      <c r="H6849" s="17">
        <v>311.05</v>
      </c>
      <c r="I6849" s="102">
        <v>2</v>
      </c>
    </row>
    <row r="6850" spans="1:9" ht="40.799999999999997">
      <c r="A6850" s="16" t="s">
        <v>1963</v>
      </c>
      <c r="B6850" s="16" t="s">
        <v>11718</v>
      </c>
      <c r="C6850" s="16" t="s">
        <v>11718</v>
      </c>
      <c r="D6850" s="19">
        <v>44319</v>
      </c>
      <c r="E6850" s="16" t="s">
        <v>11756</v>
      </c>
      <c r="F6850" s="16">
        <v>0</v>
      </c>
      <c r="G6850" s="16" t="s">
        <v>11692</v>
      </c>
      <c r="H6850" s="17">
        <v>311.05</v>
      </c>
      <c r="I6850" s="102">
        <v>2</v>
      </c>
    </row>
    <row r="6851" spans="1:9" ht="40.799999999999997">
      <c r="A6851" s="16" t="s">
        <v>1963</v>
      </c>
      <c r="B6851" s="16" t="s">
        <v>11718</v>
      </c>
      <c r="C6851" s="16" t="s">
        <v>11718</v>
      </c>
      <c r="D6851" s="19">
        <v>44319</v>
      </c>
      <c r="E6851" s="16" t="s">
        <v>11757</v>
      </c>
      <c r="F6851" s="16">
        <v>0</v>
      </c>
      <c r="G6851" s="16" t="s">
        <v>11710</v>
      </c>
      <c r="H6851" s="17">
        <v>311.05</v>
      </c>
      <c r="I6851" s="102">
        <v>2</v>
      </c>
    </row>
    <row r="6852" spans="1:9" ht="40.799999999999997">
      <c r="A6852" s="16" t="s">
        <v>1963</v>
      </c>
      <c r="B6852" s="16" t="s">
        <v>11718</v>
      </c>
      <c r="C6852" s="16" t="s">
        <v>11718</v>
      </c>
      <c r="D6852" s="19">
        <v>44319</v>
      </c>
      <c r="E6852" s="16" t="s">
        <v>11758</v>
      </c>
      <c r="F6852" s="16">
        <v>0</v>
      </c>
      <c r="G6852" s="16" t="s">
        <v>11726</v>
      </c>
      <c r="H6852" s="17">
        <v>311.05</v>
      </c>
      <c r="I6852" s="102">
        <v>2</v>
      </c>
    </row>
    <row r="6853" spans="1:9" ht="40.799999999999997">
      <c r="A6853" s="16" t="s">
        <v>1963</v>
      </c>
      <c r="B6853" s="16" t="s">
        <v>11718</v>
      </c>
      <c r="C6853" s="16" t="s">
        <v>11718</v>
      </c>
      <c r="D6853" s="19">
        <v>44319</v>
      </c>
      <c r="E6853" s="16" t="s">
        <v>11759</v>
      </c>
      <c r="F6853" s="16">
        <v>0</v>
      </c>
      <c r="G6853" s="16" t="s">
        <v>11728</v>
      </c>
      <c r="H6853" s="17">
        <v>311.05</v>
      </c>
      <c r="I6853" s="102">
        <v>2</v>
      </c>
    </row>
    <row r="6854" spans="1:9" ht="40.799999999999997">
      <c r="A6854" s="16" t="s">
        <v>1963</v>
      </c>
      <c r="B6854" s="16" t="s">
        <v>11718</v>
      </c>
      <c r="C6854" s="16" t="s">
        <v>11718</v>
      </c>
      <c r="D6854" s="19">
        <v>44319</v>
      </c>
      <c r="E6854" s="16" t="s">
        <v>11760</v>
      </c>
      <c r="F6854" s="16">
        <v>0</v>
      </c>
      <c r="G6854" s="16" t="s">
        <v>11730</v>
      </c>
      <c r="H6854" s="17">
        <v>311.05</v>
      </c>
      <c r="I6854" s="102">
        <v>2</v>
      </c>
    </row>
    <row r="6855" spans="1:9" ht="40.799999999999997">
      <c r="A6855" s="16" t="s">
        <v>1963</v>
      </c>
      <c r="B6855" s="16" t="s">
        <v>11718</v>
      </c>
      <c r="C6855" s="16" t="s">
        <v>11718</v>
      </c>
      <c r="D6855" s="19">
        <v>44319</v>
      </c>
      <c r="E6855" s="16" t="s">
        <v>11761</v>
      </c>
      <c r="F6855" s="16">
        <v>0</v>
      </c>
      <c r="G6855" s="16" t="s">
        <v>11732</v>
      </c>
      <c r="H6855" s="17">
        <v>311.05</v>
      </c>
      <c r="I6855" s="102">
        <v>2</v>
      </c>
    </row>
    <row r="6856" spans="1:9" ht="40.799999999999997">
      <c r="A6856" s="16" t="s">
        <v>1963</v>
      </c>
      <c r="B6856" s="16" t="s">
        <v>11718</v>
      </c>
      <c r="C6856" s="16" t="s">
        <v>11718</v>
      </c>
      <c r="D6856" s="19">
        <v>44319</v>
      </c>
      <c r="E6856" s="16" t="s">
        <v>11762</v>
      </c>
      <c r="F6856" s="16">
        <v>0</v>
      </c>
      <c r="G6856" s="16" t="s">
        <v>11734</v>
      </c>
      <c r="H6856" s="17">
        <v>311.05</v>
      </c>
      <c r="I6856" s="102">
        <v>2</v>
      </c>
    </row>
    <row r="6857" spans="1:9" ht="40.799999999999997">
      <c r="A6857" s="16" t="s">
        <v>1963</v>
      </c>
      <c r="B6857" s="16" t="s">
        <v>11718</v>
      </c>
      <c r="C6857" s="16" t="s">
        <v>11718</v>
      </c>
      <c r="D6857" s="19">
        <v>44319</v>
      </c>
      <c r="E6857" s="16" t="s">
        <v>11763</v>
      </c>
      <c r="F6857" s="16">
        <v>0</v>
      </c>
      <c r="G6857" s="16" t="s">
        <v>11694</v>
      </c>
      <c r="H6857" s="17">
        <v>311.05</v>
      </c>
      <c r="I6857" s="102">
        <v>2</v>
      </c>
    </row>
    <row r="6858" spans="1:9" ht="40.799999999999997">
      <c r="A6858" s="16" t="s">
        <v>1963</v>
      </c>
      <c r="B6858" s="16" t="s">
        <v>11718</v>
      </c>
      <c r="C6858" s="16" t="s">
        <v>11718</v>
      </c>
      <c r="D6858" s="19">
        <v>44319</v>
      </c>
      <c r="E6858" s="16" t="s">
        <v>11764</v>
      </c>
      <c r="F6858" s="16">
        <v>0</v>
      </c>
      <c r="G6858" s="16" t="s">
        <v>11737</v>
      </c>
      <c r="H6858" s="17">
        <v>311.05</v>
      </c>
      <c r="I6858" s="102">
        <v>2</v>
      </c>
    </row>
    <row r="6859" spans="1:9" ht="40.799999999999997">
      <c r="A6859" s="16" t="s">
        <v>1963</v>
      </c>
      <c r="B6859" s="16" t="s">
        <v>11718</v>
      </c>
      <c r="C6859" s="16" t="s">
        <v>11718</v>
      </c>
      <c r="D6859" s="19">
        <v>44319</v>
      </c>
      <c r="E6859" s="16" t="s">
        <v>11765</v>
      </c>
      <c r="F6859" s="16">
        <v>0</v>
      </c>
      <c r="G6859" s="16" t="s">
        <v>11739</v>
      </c>
      <c r="H6859" s="17">
        <v>311.06</v>
      </c>
      <c r="I6859" s="102">
        <v>2</v>
      </c>
    </row>
    <row r="6860" spans="1:9" ht="40.799999999999997">
      <c r="A6860" s="16" t="s">
        <v>1963</v>
      </c>
      <c r="B6860" s="16" t="s">
        <v>11718</v>
      </c>
      <c r="C6860" s="16" t="s">
        <v>11718</v>
      </c>
      <c r="D6860" s="19">
        <v>44319</v>
      </c>
      <c r="E6860" s="16" t="s">
        <v>11766</v>
      </c>
      <c r="F6860" s="16">
        <v>0</v>
      </c>
      <c r="G6860" s="16" t="s">
        <v>11696</v>
      </c>
      <c r="H6860" s="17">
        <v>311.06</v>
      </c>
      <c r="I6860" s="102">
        <v>2</v>
      </c>
    </row>
    <row r="6861" spans="1:9" ht="40.799999999999997">
      <c r="A6861" s="16" t="s">
        <v>1963</v>
      </c>
      <c r="B6861" s="16" t="s">
        <v>11718</v>
      </c>
      <c r="C6861" s="16" t="s">
        <v>11718</v>
      </c>
      <c r="D6861" s="19">
        <v>44319</v>
      </c>
      <c r="E6861" s="16" t="s">
        <v>11719</v>
      </c>
      <c r="F6861" s="16" t="s">
        <v>8216</v>
      </c>
      <c r="G6861" s="16" t="s">
        <v>8217</v>
      </c>
      <c r="H6861" s="17">
        <v>69.81</v>
      </c>
      <c r="I6861" s="102">
        <v>2</v>
      </c>
    </row>
    <row r="6862" spans="1:9" ht="40.799999999999997">
      <c r="A6862" s="16" t="s">
        <v>1963</v>
      </c>
      <c r="B6862" s="16" t="s">
        <v>11718</v>
      </c>
      <c r="C6862" s="16" t="s">
        <v>11718</v>
      </c>
      <c r="D6862" s="19">
        <v>44319</v>
      </c>
      <c r="E6862" s="16" t="s">
        <v>11721</v>
      </c>
      <c r="F6862" s="16" t="s">
        <v>8216</v>
      </c>
      <c r="G6862" s="16" t="s">
        <v>8217</v>
      </c>
      <c r="H6862" s="17">
        <v>69.81</v>
      </c>
      <c r="I6862" s="102">
        <v>2</v>
      </c>
    </row>
    <row r="6863" spans="1:9" ht="40.799999999999997">
      <c r="A6863" s="16" t="s">
        <v>1963</v>
      </c>
      <c r="B6863" s="16" t="s">
        <v>11718</v>
      </c>
      <c r="C6863" s="16" t="s">
        <v>11718</v>
      </c>
      <c r="D6863" s="19">
        <v>44319</v>
      </c>
      <c r="E6863" s="16" t="s">
        <v>11723</v>
      </c>
      <c r="F6863" s="16" t="s">
        <v>8216</v>
      </c>
      <c r="G6863" s="16" t="s">
        <v>8217</v>
      </c>
      <c r="H6863" s="17">
        <v>69.81</v>
      </c>
      <c r="I6863" s="102">
        <v>2</v>
      </c>
    </row>
    <row r="6864" spans="1:9" ht="40.799999999999997">
      <c r="A6864" s="16" t="s">
        <v>1963</v>
      </c>
      <c r="B6864" s="16" t="s">
        <v>11718</v>
      </c>
      <c r="C6864" s="16" t="s">
        <v>11718</v>
      </c>
      <c r="D6864" s="19">
        <v>44319</v>
      </c>
      <c r="E6864" s="16" t="s">
        <v>11724</v>
      </c>
      <c r="F6864" s="16" t="s">
        <v>8216</v>
      </c>
      <c r="G6864" s="16" t="s">
        <v>8217</v>
      </c>
      <c r="H6864" s="17">
        <v>69.81</v>
      </c>
      <c r="I6864" s="102">
        <v>2</v>
      </c>
    </row>
    <row r="6865" spans="1:9" ht="40.799999999999997">
      <c r="A6865" s="16" t="s">
        <v>1963</v>
      </c>
      <c r="B6865" s="16" t="s">
        <v>11718</v>
      </c>
      <c r="C6865" s="16" t="s">
        <v>11718</v>
      </c>
      <c r="D6865" s="19">
        <v>44319</v>
      </c>
      <c r="E6865" s="16" t="s">
        <v>11725</v>
      </c>
      <c r="F6865" s="16" t="s">
        <v>8216</v>
      </c>
      <c r="G6865" s="16" t="s">
        <v>8217</v>
      </c>
      <c r="H6865" s="17">
        <v>69.81</v>
      </c>
      <c r="I6865" s="102">
        <v>2</v>
      </c>
    </row>
    <row r="6866" spans="1:9" ht="40.799999999999997">
      <c r="A6866" s="16" t="s">
        <v>1963</v>
      </c>
      <c r="B6866" s="16" t="s">
        <v>11718</v>
      </c>
      <c r="C6866" s="16" t="s">
        <v>11718</v>
      </c>
      <c r="D6866" s="19">
        <v>44319</v>
      </c>
      <c r="E6866" s="16" t="s">
        <v>11727</v>
      </c>
      <c r="F6866" s="16" t="s">
        <v>8216</v>
      </c>
      <c r="G6866" s="16" t="s">
        <v>8217</v>
      </c>
      <c r="H6866" s="17">
        <v>69.81</v>
      </c>
      <c r="I6866" s="102">
        <v>2</v>
      </c>
    </row>
    <row r="6867" spans="1:9" ht="40.799999999999997">
      <c r="A6867" s="16" t="s">
        <v>1963</v>
      </c>
      <c r="B6867" s="16" t="s">
        <v>11718</v>
      </c>
      <c r="C6867" s="16" t="s">
        <v>11718</v>
      </c>
      <c r="D6867" s="19">
        <v>44319</v>
      </c>
      <c r="E6867" s="16" t="s">
        <v>11729</v>
      </c>
      <c r="F6867" s="16" t="s">
        <v>8216</v>
      </c>
      <c r="G6867" s="16" t="s">
        <v>8217</v>
      </c>
      <c r="H6867" s="17">
        <v>69.81</v>
      </c>
      <c r="I6867" s="102">
        <v>2</v>
      </c>
    </row>
    <row r="6868" spans="1:9" ht="40.799999999999997">
      <c r="A6868" s="16" t="s">
        <v>1963</v>
      </c>
      <c r="B6868" s="16" t="s">
        <v>11718</v>
      </c>
      <c r="C6868" s="16" t="s">
        <v>11718</v>
      </c>
      <c r="D6868" s="19">
        <v>44319</v>
      </c>
      <c r="E6868" s="16" t="s">
        <v>11731</v>
      </c>
      <c r="F6868" s="16" t="s">
        <v>8216</v>
      </c>
      <c r="G6868" s="16" t="s">
        <v>8217</v>
      </c>
      <c r="H6868" s="17">
        <v>69.81</v>
      </c>
      <c r="I6868" s="102">
        <v>2</v>
      </c>
    </row>
    <row r="6869" spans="1:9" ht="40.799999999999997">
      <c r="A6869" s="16" t="s">
        <v>1963</v>
      </c>
      <c r="B6869" s="16" t="s">
        <v>11718</v>
      </c>
      <c r="C6869" s="16" t="s">
        <v>11718</v>
      </c>
      <c r="D6869" s="19">
        <v>44319</v>
      </c>
      <c r="E6869" s="16" t="s">
        <v>11733</v>
      </c>
      <c r="F6869" s="16" t="s">
        <v>8216</v>
      </c>
      <c r="G6869" s="16" t="s">
        <v>8217</v>
      </c>
      <c r="H6869" s="17">
        <v>69.819999999999993</v>
      </c>
      <c r="I6869" s="102">
        <v>2</v>
      </c>
    </row>
    <row r="6870" spans="1:9" ht="40.799999999999997">
      <c r="A6870" s="16" t="s">
        <v>1963</v>
      </c>
      <c r="B6870" s="16" t="s">
        <v>11718</v>
      </c>
      <c r="C6870" s="16" t="s">
        <v>11718</v>
      </c>
      <c r="D6870" s="19">
        <v>44319</v>
      </c>
      <c r="E6870" s="16" t="s">
        <v>11735</v>
      </c>
      <c r="F6870" s="16" t="s">
        <v>8216</v>
      </c>
      <c r="G6870" s="16" t="s">
        <v>8217</v>
      </c>
      <c r="H6870" s="17">
        <v>69.819999999999993</v>
      </c>
      <c r="I6870" s="102">
        <v>2</v>
      </c>
    </row>
    <row r="6871" spans="1:9" ht="40.799999999999997">
      <c r="A6871" s="16" t="s">
        <v>1963</v>
      </c>
      <c r="B6871" s="16" t="s">
        <v>11718</v>
      </c>
      <c r="C6871" s="16" t="s">
        <v>11718</v>
      </c>
      <c r="D6871" s="19">
        <v>44319</v>
      </c>
      <c r="E6871" s="16" t="s">
        <v>11736</v>
      </c>
      <c r="F6871" s="16" t="s">
        <v>8216</v>
      </c>
      <c r="G6871" s="16" t="s">
        <v>8217</v>
      </c>
      <c r="H6871" s="17">
        <v>69.819999999999993</v>
      </c>
      <c r="I6871" s="102">
        <v>2</v>
      </c>
    </row>
    <row r="6872" spans="1:9" ht="40.799999999999997">
      <c r="A6872" s="16" t="s">
        <v>1963</v>
      </c>
      <c r="B6872" s="16" t="s">
        <v>11718</v>
      </c>
      <c r="C6872" s="16" t="s">
        <v>11718</v>
      </c>
      <c r="D6872" s="19">
        <v>44319</v>
      </c>
      <c r="E6872" s="16" t="s">
        <v>11738</v>
      </c>
      <c r="F6872" s="16" t="s">
        <v>8216</v>
      </c>
      <c r="G6872" s="16" t="s">
        <v>8217</v>
      </c>
      <c r="H6872" s="17">
        <v>69.819999999999993</v>
      </c>
      <c r="I6872" s="102">
        <v>2</v>
      </c>
    </row>
    <row r="6873" spans="1:9" ht="40.799999999999997">
      <c r="A6873" s="16" t="s">
        <v>1963</v>
      </c>
      <c r="B6873" s="16" t="s">
        <v>11718</v>
      </c>
      <c r="C6873" s="16" t="s">
        <v>11718</v>
      </c>
      <c r="D6873" s="19">
        <v>44319</v>
      </c>
      <c r="E6873" s="16" t="s">
        <v>11740</v>
      </c>
      <c r="F6873" s="16" t="s">
        <v>8216</v>
      </c>
      <c r="G6873" s="16" t="s">
        <v>8217</v>
      </c>
      <c r="H6873" s="17">
        <v>69.819999999999993</v>
      </c>
      <c r="I6873" s="102">
        <v>2</v>
      </c>
    </row>
    <row r="6874" spans="1:9" ht="40.799999999999997">
      <c r="A6874" s="16" t="s">
        <v>1963</v>
      </c>
      <c r="B6874" s="16" t="s">
        <v>11718</v>
      </c>
      <c r="C6874" s="16" t="s">
        <v>11718</v>
      </c>
      <c r="D6874" s="19">
        <v>44319</v>
      </c>
      <c r="E6874" s="16" t="s">
        <v>11719</v>
      </c>
      <c r="F6874" s="16" t="s">
        <v>4987</v>
      </c>
      <c r="G6874" s="16" t="s">
        <v>7952</v>
      </c>
      <c r="H6874" s="17">
        <v>45.01</v>
      </c>
      <c r="I6874" s="102">
        <v>2</v>
      </c>
    </row>
    <row r="6875" spans="1:9" ht="40.799999999999997">
      <c r="A6875" s="16" t="s">
        <v>1963</v>
      </c>
      <c r="B6875" s="16" t="s">
        <v>11718</v>
      </c>
      <c r="C6875" s="16" t="s">
        <v>11718</v>
      </c>
      <c r="D6875" s="19">
        <v>44319</v>
      </c>
      <c r="E6875" s="16" t="s">
        <v>11721</v>
      </c>
      <c r="F6875" s="16" t="s">
        <v>4987</v>
      </c>
      <c r="G6875" s="16" t="s">
        <v>7952</v>
      </c>
      <c r="H6875" s="17">
        <v>45.01</v>
      </c>
      <c r="I6875" s="102">
        <v>2</v>
      </c>
    </row>
    <row r="6876" spans="1:9" ht="40.799999999999997">
      <c r="A6876" s="16" t="s">
        <v>1963</v>
      </c>
      <c r="B6876" s="16" t="s">
        <v>11718</v>
      </c>
      <c r="C6876" s="16" t="s">
        <v>11718</v>
      </c>
      <c r="D6876" s="19">
        <v>44319</v>
      </c>
      <c r="E6876" s="16" t="s">
        <v>11723</v>
      </c>
      <c r="F6876" s="16" t="s">
        <v>4987</v>
      </c>
      <c r="G6876" s="16" t="s">
        <v>7952</v>
      </c>
      <c r="H6876" s="17">
        <v>45.01</v>
      </c>
      <c r="I6876" s="102">
        <v>2</v>
      </c>
    </row>
    <row r="6877" spans="1:9" ht="40.799999999999997">
      <c r="A6877" s="16" t="s">
        <v>1963</v>
      </c>
      <c r="B6877" s="16" t="s">
        <v>11718</v>
      </c>
      <c r="C6877" s="16" t="s">
        <v>11718</v>
      </c>
      <c r="D6877" s="19">
        <v>44319</v>
      </c>
      <c r="E6877" s="16" t="s">
        <v>11724</v>
      </c>
      <c r="F6877" s="16" t="s">
        <v>4987</v>
      </c>
      <c r="G6877" s="16" t="s">
        <v>7952</v>
      </c>
      <c r="H6877" s="17">
        <v>45.01</v>
      </c>
      <c r="I6877" s="102">
        <v>2</v>
      </c>
    </row>
    <row r="6878" spans="1:9" ht="40.799999999999997">
      <c r="A6878" s="16" t="s">
        <v>1963</v>
      </c>
      <c r="B6878" s="16" t="s">
        <v>11718</v>
      </c>
      <c r="C6878" s="16" t="s">
        <v>11718</v>
      </c>
      <c r="D6878" s="19">
        <v>44319</v>
      </c>
      <c r="E6878" s="16" t="s">
        <v>11725</v>
      </c>
      <c r="F6878" s="16" t="s">
        <v>4987</v>
      </c>
      <c r="G6878" s="16" t="s">
        <v>7952</v>
      </c>
      <c r="H6878" s="17">
        <v>45.01</v>
      </c>
      <c r="I6878" s="102">
        <v>2</v>
      </c>
    </row>
    <row r="6879" spans="1:9" ht="40.799999999999997">
      <c r="A6879" s="16" t="s">
        <v>1963</v>
      </c>
      <c r="B6879" s="16" t="s">
        <v>11718</v>
      </c>
      <c r="C6879" s="16" t="s">
        <v>11718</v>
      </c>
      <c r="D6879" s="19">
        <v>44319</v>
      </c>
      <c r="E6879" s="16" t="s">
        <v>11727</v>
      </c>
      <c r="F6879" s="16" t="s">
        <v>4987</v>
      </c>
      <c r="G6879" s="16" t="s">
        <v>7952</v>
      </c>
      <c r="H6879" s="17">
        <v>45.01</v>
      </c>
      <c r="I6879" s="102">
        <v>2</v>
      </c>
    </row>
    <row r="6880" spans="1:9" ht="40.799999999999997">
      <c r="A6880" s="16" t="s">
        <v>1963</v>
      </c>
      <c r="B6880" s="16" t="s">
        <v>11718</v>
      </c>
      <c r="C6880" s="16" t="s">
        <v>11718</v>
      </c>
      <c r="D6880" s="19">
        <v>44319</v>
      </c>
      <c r="E6880" s="16" t="s">
        <v>11729</v>
      </c>
      <c r="F6880" s="16" t="s">
        <v>4987</v>
      </c>
      <c r="G6880" s="16" t="s">
        <v>7952</v>
      </c>
      <c r="H6880" s="17">
        <v>45.01</v>
      </c>
      <c r="I6880" s="102">
        <v>2</v>
      </c>
    </row>
    <row r="6881" spans="1:9" ht="40.799999999999997">
      <c r="A6881" s="16" t="s">
        <v>1963</v>
      </c>
      <c r="B6881" s="16" t="s">
        <v>11718</v>
      </c>
      <c r="C6881" s="16" t="s">
        <v>11718</v>
      </c>
      <c r="D6881" s="19">
        <v>44319</v>
      </c>
      <c r="E6881" s="16" t="s">
        <v>11731</v>
      </c>
      <c r="F6881" s="16" t="s">
        <v>4987</v>
      </c>
      <c r="G6881" s="16" t="s">
        <v>7952</v>
      </c>
      <c r="H6881" s="17">
        <v>45.01</v>
      </c>
      <c r="I6881" s="102">
        <v>2</v>
      </c>
    </row>
    <row r="6882" spans="1:9" ht="40.799999999999997">
      <c r="A6882" s="16" t="s">
        <v>1963</v>
      </c>
      <c r="B6882" s="16" t="s">
        <v>11718</v>
      </c>
      <c r="C6882" s="16" t="s">
        <v>11718</v>
      </c>
      <c r="D6882" s="19">
        <v>44319</v>
      </c>
      <c r="E6882" s="16" t="s">
        <v>11733</v>
      </c>
      <c r="F6882" s="16" t="s">
        <v>4987</v>
      </c>
      <c r="G6882" s="16" t="s">
        <v>7952</v>
      </c>
      <c r="H6882" s="17">
        <v>45.01</v>
      </c>
      <c r="I6882" s="102">
        <v>2</v>
      </c>
    </row>
    <row r="6883" spans="1:9" ht="40.799999999999997">
      <c r="A6883" s="16" t="s">
        <v>1963</v>
      </c>
      <c r="B6883" s="16" t="s">
        <v>11718</v>
      </c>
      <c r="C6883" s="16" t="s">
        <v>11718</v>
      </c>
      <c r="D6883" s="19">
        <v>44319</v>
      </c>
      <c r="E6883" s="16" t="s">
        <v>11735</v>
      </c>
      <c r="F6883" s="16" t="s">
        <v>4987</v>
      </c>
      <c r="G6883" s="16" t="s">
        <v>7952</v>
      </c>
      <c r="H6883" s="17">
        <v>45.01</v>
      </c>
      <c r="I6883" s="102">
        <v>2</v>
      </c>
    </row>
    <row r="6884" spans="1:9" ht="40.799999999999997">
      <c r="A6884" s="16" t="s">
        <v>1963</v>
      </c>
      <c r="B6884" s="16" t="s">
        <v>11718</v>
      </c>
      <c r="C6884" s="16" t="s">
        <v>11718</v>
      </c>
      <c r="D6884" s="19">
        <v>44319</v>
      </c>
      <c r="E6884" s="16" t="s">
        <v>11736</v>
      </c>
      <c r="F6884" s="16" t="s">
        <v>4987</v>
      </c>
      <c r="G6884" s="16" t="s">
        <v>7952</v>
      </c>
      <c r="H6884" s="17">
        <v>45</v>
      </c>
      <c r="I6884" s="102">
        <v>2</v>
      </c>
    </row>
    <row r="6885" spans="1:9" ht="40.799999999999997">
      <c r="A6885" s="16" t="s">
        <v>1963</v>
      </c>
      <c r="B6885" s="16" t="s">
        <v>11718</v>
      </c>
      <c r="C6885" s="16" t="s">
        <v>11718</v>
      </c>
      <c r="D6885" s="19">
        <v>44319</v>
      </c>
      <c r="E6885" s="16" t="s">
        <v>11738</v>
      </c>
      <c r="F6885" s="16" t="s">
        <v>4987</v>
      </c>
      <c r="G6885" s="16" t="s">
        <v>7952</v>
      </c>
      <c r="H6885" s="17">
        <v>45</v>
      </c>
      <c r="I6885" s="102">
        <v>2</v>
      </c>
    </row>
    <row r="6886" spans="1:9" ht="40.799999999999997">
      <c r="A6886" s="16" t="s">
        <v>1963</v>
      </c>
      <c r="B6886" s="16" t="s">
        <v>11718</v>
      </c>
      <c r="C6886" s="16" t="s">
        <v>11718</v>
      </c>
      <c r="D6886" s="19">
        <v>44319</v>
      </c>
      <c r="E6886" s="16" t="s">
        <v>11740</v>
      </c>
      <c r="F6886" s="16" t="s">
        <v>4987</v>
      </c>
      <c r="G6886" s="16" t="s">
        <v>7952</v>
      </c>
      <c r="H6886" s="17">
        <v>45</v>
      </c>
      <c r="I6886" s="102">
        <v>2</v>
      </c>
    </row>
    <row r="6887" spans="1:9" ht="40.799999999999997">
      <c r="A6887" s="16" t="s">
        <v>1963</v>
      </c>
      <c r="B6887" s="16" t="s">
        <v>11718</v>
      </c>
      <c r="C6887" s="16" t="s">
        <v>11718</v>
      </c>
      <c r="D6887" s="19">
        <v>44319</v>
      </c>
      <c r="E6887" s="16" t="s">
        <v>11719</v>
      </c>
      <c r="F6887" s="16" t="s">
        <v>11054</v>
      </c>
      <c r="G6887" s="16" t="s">
        <v>5003</v>
      </c>
      <c r="H6887" s="17">
        <v>50.4</v>
      </c>
      <c r="I6887" s="102">
        <v>2</v>
      </c>
    </row>
    <row r="6888" spans="1:9" ht="40.799999999999997">
      <c r="A6888" s="16" t="s">
        <v>1963</v>
      </c>
      <c r="B6888" s="16" t="s">
        <v>11718</v>
      </c>
      <c r="C6888" s="16" t="s">
        <v>11718</v>
      </c>
      <c r="D6888" s="19">
        <v>44319</v>
      </c>
      <c r="E6888" s="16" t="s">
        <v>11721</v>
      </c>
      <c r="F6888" s="16" t="s">
        <v>11054</v>
      </c>
      <c r="G6888" s="16" t="s">
        <v>5003</v>
      </c>
      <c r="H6888" s="17">
        <v>50.4</v>
      </c>
      <c r="I6888" s="102">
        <v>2</v>
      </c>
    </row>
    <row r="6889" spans="1:9" ht="40.799999999999997">
      <c r="A6889" s="16" t="s">
        <v>1963</v>
      </c>
      <c r="B6889" s="16" t="s">
        <v>11718</v>
      </c>
      <c r="C6889" s="16" t="s">
        <v>11718</v>
      </c>
      <c r="D6889" s="19">
        <v>44319</v>
      </c>
      <c r="E6889" s="16" t="s">
        <v>11723</v>
      </c>
      <c r="F6889" s="16" t="s">
        <v>11054</v>
      </c>
      <c r="G6889" s="16" t="s">
        <v>5003</v>
      </c>
      <c r="H6889" s="17">
        <v>50.4</v>
      </c>
      <c r="I6889" s="102">
        <v>2</v>
      </c>
    </row>
    <row r="6890" spans="1:9" ht="40.799999999999997">
      <c r="A6890" s="16" t="s">
        <v>1963</v>
      </c>
      <c r="B6890" s="16" t="s">
        <v>11718</v>
      </c>
      <c r="C6890" s="16" t="s">
        <v>11718</v>
      </c>
      <c r="D6890" s="19">
        <v>44319</v>
      </c>
      <c r="E6890" s="16" t="s">
        <v>11724</v>
      </c>
      <c r="F6890" s="16" t="s">
        <v>11054</v>
      </c>
      <c r="G6890" s="16" t="s">
        <v>5003</v>
      </c>
      <c r="H6890" s="17">
        <v>50.39</v>
      </c>
      <c r="I6890" s="102">
        <v>2</v>
      </c>
    </row>
    <row r="6891" spans="1:9" ht="40.799999999999997">
      <c r="A6891" s="16" t="s">
        <v>1963</v>
      </c>
      <c r="B6891" s="16" t="s">
        <v>11718</v>
      </c>
      <c r="C6891" s="16" t="s">
        <v>11718</v>
      </c>
      <c r="D6891" s="19">
        <v>44319</v>
      </c>
      <c r="E6891" s="16" t="s">
        <v>11725</v>
      </c>
      <c r="F6891" s="16" t="s">
        <v>11054</v>
      </c>
      <c r="G6891" s="16" t="s">
        <v>5003</v>
      </c>
      <c r="H6891" s="17">
        <v>50.39</v>
      </c>
      <c r="I6891" s="102">
        <v>2</v>
      </c>
    </row>
    <row r="6892" spans="1:9" ht="40.799999999999997">
      <c r="A6892" s="16" t="s">
        <v>1963</v>
      </c>
      <c r="B6892" s="16" t="s">
        <v>11718</v>
      </c>
      <c r="C6892" s="16" t="s">
        <v>11718</v>
      </c>
      <c r="D6892" s="19">
        <v>44319</v>
      </c>
      <c r="E6892" s="16" t="s">
        <v>11727</v>
      </c>
      <c r="F6892" s="16" t="s">
        <v>11054</v>
      </c>
      <c r="G6892" s="16" t="s">
        <v>5003</v>
      </c>
      <c r="H6892" s="17">
        <v>50.39</v>
      </c>
      <c r="I6892" s="102">
        <v>2</v>
      </c>
    </row>
    <row r="6893" spans="1:9" ht="40.799999999999997">
      <c r="A6893" s="16" t="s">
        <v>1963</v>
      </c>
      <c r="B6893" s="16" t="s">
        <v>11718</v>
      </c>
      <c r="C6893" s="16" t="s">
        <v>11718</v>
      </c>
      <c r="D6893" s="19">
        <v>44319</v>
      </c>
      <c r="E6893" s="16" t="s">
        <v>11729</v>
      </c>
      <c r="F6893" s="16" t="s">
        <v>11054</v>
      </c>
      <c r="G6893" s="16" t="s">
        <v>5003</v>
      </c>
      <c r="H6893" s="17">
        <v>50.39</v>
      </c>
      <c r="I6893" s="102">
        <v>2</v>
      </c>
    </row>
    <row r="6894" spans="1:9" ht="40.799999999999997">
      <c r="A6894" s="16" t="s">
        <v>1963</v>
      </c>
      <c r="B6894" s="16" t="s">
        <v>11718</v>
      </c>
      <c r="C6894" s="16" t="s">
        <v>11718</v>
      </c>
      <c r="D6894" s="19">
        <v>44319</v>
      </c>
      <c r="E6894" s="16" t="s">
        <v>11731</v>
      </c>
      <c r="F6894" s="16" t="s">
        <v>11054</v>
      </c>
      <c r="G6894" s="16" t="s">
        <v>5003</v>
      </c>
      <c r="H6894" s="17">
        <v>50.39</v>
      </c>
      <c r="I6894" s="102">
        <v>2</v>
      </c>
    </row>
    <row r="6895" spans="1:9" ht="40.799999999999997">
      <c r="A6895" s="16" t="s">
        <v>1963</v>
      </c>
      <c r="B6895" s="16" t="s">
        <v>11718</v>
      </c>
      <c r="C6895" s="16" t="s">
        <v>11718</v>
      </c>
      <c r="D6895" s="19">
        <v>44319</v>
      </c>
      <c r="E6895" s="16" t="s">
        <v>11733</v>
      </c>
      <c r="F6895" s="16" t="s">
        <v>11054</v>
      </c>
      <c r="G6895" s="16" t="s">
        <v>5003</v>
      </c>
      <c r="H6895" s="17">
        <v>50.39</v>
      </c>
      <c r="I6895" s="102">
        <v>2</v>
      </c>
    </row>
    <row r="6896" spans="1:9" ht="40.799999999999997">
      <c r="A6896" s="16" t="s">
        <v>1963</v>
      </c>
      <c r="B6896" s="16" t="s">
        <v>11718</v>
      </c>
      <c r="C6896" s="16" t="s">
        <v>11718</v>
      </c>
      <c r="D6896" s="19">
        <v>44319</v>
      </c>
      <c r="E6896" s="16" t="s">
        <v>11735</v>
      </c>
      <c r="F6896" s="16" t="s">
        <v>11054</v>
      </c>
      <c r="G6896" s="16" t="s">
        <v>5003</v>
      </c>
      <c r="H6896" s="17">
        <v>50.39</v>
      </c>
      <c r="I6896" s="102">
        <v>2</v>
      </c>
    </row>
    <row r="6897" spans="1:9" ht="40.799999999999997">
      <c r="A6897" s="16" t="s">
        <v>1963</v>
      </c>
      <c r="B6897" s="16" t="s">
        <v>11718</v>
      </c>
      <c r="C6897" s="16" t="s">
        <v>11718</v>
      </c>
      <c r="D6897" s="19">
        <v>44319</v>
      </c>
      <c r="E6897" s="16" t="s">
        <v>11736</v>
      </c>
      <c r="F6897" s="16" t="s">
        <v>11054</v>
      </c>
      <c r="G6897" s="16" t="s">
        <v>5003</v>
      </c>
      <c r="H6897" s="17">
        <v>50.39</v>
      </c>
      <c r="I6897" s="102">
        <v>2</v>
      </c>
    </row>
    <row r="6898" spans="1:9" ht="40.799999999999997">
      <c r="A6898" s="16" t="s">
        <v>1963</v>
      </c>
      <c r="B6898" s="16" t="s">
        <v>11718</v>
      </c>
      <c r="C6898" s="16" t="s">
        <v>11718</v>
      </c>
      <c r="D6898" s="19">
        <v>44319</v>
      </c>
      <c r="E6898" s="16" t="s">
        <v>11738</v>
      </c>
      <c r="F6898" s="16" t="s">
        <v>11054</v>
      </c>
      <c r="G6898" s="16" t="s">
        <v>5003</v>
      </c>
      <c r="H6898" s="17">
        <v>50.39</v>
      </c>
      <c r="I6898" s="102">
        <v>2</v>
      </c>
    </row>
    <row r="6899" spans="1:9" ht="40.799999999999997">
      <c r="A6899" s="16" t="s">
        <v>1963</v>
      </c>
      <c r="B6899" s="16" t="s">
        <v>11718</v>
      </c>
      <c r="C6899" s="16" t="s">
        <v>11718</v>
      </c>
      <c r="D6899" s="19">
        <v>44319</v>
      </c>
      <c r="E6899" s="16" t="s">
        <v>11740</v>
      </c>
      <c r="F6899" s="16" t="s">
        <v>11054</v>
      </c>
      <c r="G6899" s="16" t="s">
        <v>5003</v>
      </c>
      <c r="H6899" s="17">
        <v>50.39</v>
      </c>
      <c r="I6899" s="102">
        <v>2</v>
      </c>
    </row>
    <row r="6900" spans="1:9" ht="40.799999999999997">
      <c r="A6900" s="16" t="s">
        <v>1963</v>
      </c>
      <c r="B6900" s="16" t="s">
        <v>11718</v>
      </c>
      <c r="C6900" s="16" t="s">
        <v>11718</v>
      </c>
      <c r="D6900" s="19">
        <v>44319</v>
      </c>
      <c r="E6900" s="16" t="s">
        <v>11719</v>
      </c>
      <c r="F6900" s="16" t="s">
        <v>10949</v>
      </c>
      <c r="G6900" s="16" t="s">
        <v>10950</v>
      </c>
      <c r="H6900" s="17">
        <v>45.01</v>
      </c>
      <c r="I6900" s="102">
        <v>2</v>
      </c>
    </row>
    <row r="6901" spans="1:9" ht="40.799999999999997">
      <c r="A6901" s="16" t="s">
        <v>1963</v>
      </c>
      <c r="B6901" s="16" t="s">
        <v>11718</v>
      </c>
      <c r="C6901" s="16" t="s">
        <v>11718</v>
      </c>
      <c r="D6901" s="19">
        <v>44319</v>
      </c>
      <c r="E6901" s="16" t="s">
        <v>11721</v>
      </c>
      <c r="F6901" s="16" t="s">
        <v>10949</v>
      </c>
      <c r="G6901" s="16" t="s">
        <v>10950</v>
      </c>
      <c r="H6901" s="17">
        <v>45.01</v>
      </c>
      <c r="I6901" s="102">
        <v>2</v>
      </c>
    </row>
    <row r="6902" spans="1:9" ht="40.799999999999997">
      <c r="A6902" s="16" t="s">
        <v>1963</v>
      </c>
      <c r="B6902" s="16" t="s">
        <v>11718</v>
      </c>
      <c r="C6902" s="16" t="s">
        <v>11718</v>
      </c>
      <c r="D6902" s="19">
        <v>44319</v>
      </c>
      <c r="E6902" s="16" t="s">
        <v>11723</v>
      </c>
      <c r="F6902" s="16" t="s">
        <v>10949</v>
      </c>
      <c r="G6902" s="16" t="s">
        <v>10950</v>
      </c>
      <c r="H6902" s="17">
        <v>45.01</v>
      </c>
      <c r="I6902" s="102">
        <v>2</v>
      </c>
    </row>
    <row r="6903" spans="1:9" ht="40.799999999999997">
      <c r="A6903" s="16" t="s">
        <v>1963</v>
      </c>
      <c r="B6903" s="16" t="s">
        <v>11718</v>
      </c>
      <c r="C6903" s="16" t="s">
        <v>11718</v>
      </c>
      <c r="D6903" s="19">
        <v>44319</v>
      </c>
      <c r="E6903" s="16" t="s">
        <v>11724</v>
      </c>
      <c r="F6903" s="16" t="s">
        <v>10949</v>
      </c>
      <c r="G6903" s="16" t="s">
        <v>10950</v>
      </c>
      <c r="H6903" s="17">
        <v>45.01</v>
      </c>
      <c r="I6903" s="102">
        <v>2</v>
      </c>
    </row>
    <row r="6904" spans="1:9" ht="40.799999999999997">
      <c r="A6904" s="16" t="s">
        <v>1963</v>
      </c>
      <c r="B6904" s="16" t="s">
        <v>11718</v>
      </c>
      <c r="C6904" s="16" t="s">
        <v>11718</v>
      </c>
      <c r="D6904" s="19">
        <v>44319</v>
      </c>
      <c r="E6904" s="16" t="s">
        <v>11725</v>
      </c>
      <c r="F6904" s="16" t="s">
        <v>10949</v>
      </c>
      <c r="G6904" s="16" t="s">
        <v>10950</v>
      </c>
      <c r="H6904" s="17">
        <v>45.01</v>
      </c>
      <c r="I6904" s="102">
        <v>2</v>
      </c>
    </row>
    <row r="6905" spans="1:9" ht="40.799999999999997">
      <c r="A6905" s="16" t="s">
        <v>1963</v>
      </c>
      <c r="B6905" s="16" t="s">
        <v>11718</v>
      </c>
      <c r="C6905" s="16" t="s">
        <v>11718</v>
      </c>
      <c r="D6905" s="19">
        <v>44319</v>
      </c>
      <c r="E6905" s="16" t="s">
        <v>11727</v>
      </c>
      <c r="F6905" s="16" t="s">
        <v>10949</v>
      </c>
      <c r="G6905" s="16" t="s">
        <v>10950</v>
      </c>
      <c r="H6905" s="17">
        <v>45.01</v>
      </c>
      <c r="I6905" s="102">
        <v>2</v>
      </c>
    </row>
    <row r="6906" spans="1:9" ht="40.799999999999997">
      <c r="A6906" s="16" t="s">
        <v>1963</v>
      </c>
      <c r="B6906" s="16" t="s">
        <v>11718</v>
      </c>
      <c r="C6906" s="16" t="s">
        <v>11718</v>
      </c>
      <c r="D6906" s="19">
        <v>44319</v>
      </c>
      <c r="E6906" s="16" t="s">
        <v>11729</v>
      </c>
      <c r="F6906" s="16" t="s">
        <v>10949</v>
      </c>
      <c r="G6906" s="16" t="s">
        <v>10950</v>
      </c>
      <c r="H6906" s="17">
        <v>45.01</v>
      </c>
      <c r="I6906" s="102">
        <v>2</v>
      </c>
    </row>
    <row r="6907" spans="1:9" ht="40.799999999999997">
      <c r="A6907" s="16" t="s">
        <v>1963</v>
      </c>
      <c r="B6907" s="16" t="s">
        <v>11718</v>
      </c>
      <c r="C6907" s="16" t="s">
        <v>11718</v>
      </c>
      <c r="D6907" s="19">
        <v>44319</v>
      </c>
      <c r="E6907" s="16" t="s">
        <v>11731</v>
      </c>
      <c r="F6907" s="16" t="s">
        <v>10949</v>
      </c>
      <c r="G6907" s="16" t="s">
        <v>10950</v>
      </c>
      <c r="H6907" s="17">
        <v>45.01</v>
      </c>
      <c r="I6907" s="102">
        <v>2</v>
      </c>
    </row>
    <row r="6908" spans="1:9" ht="40.799999999999997">
      <c r="A6908" s="16" t="s">
        <v>1963</v>
      </c>
      <c r="B6908" s="16" t="s">
        <v>11718</v>
      </c>
      <c r="C6908" s="16" t="s">
        <v>11718</v>
      </c>
      <c r="D6908" s="19">
        <v>44319</v>
      </c>
      <c r="E6908" s="16" t="s">
        <v>11733</v>
      </c>
      <c r="F6908" s="16" t="s">
        <v>10949</v>
      </c>
      <c r="G6908" s="16" t="s">
        <v>10950</v>
      </c>
      <c r="H6908" s="17">
        <v>45.01</v>
      </c>
      <c r="I6908" s="102">
        <v>2</v>
      </c>
    </row>
    <row r="6909" spans="1:9" ht="40.799999999999997">
      <c r="A6909" s="16" t="s">
        <v>1963</v>
      </c>
      <c r="B6909" s="16" t="s">
        <v>11718</v>
      </c>
      <c r="C6909" s="16" t="s">
        <v>11718</v>
      </c>
      <c r="D6909" s="19">
        <v>44319</v>
      </c>
      <c r="E6909" s="16" t="s">
        <v>11735</v>
      </c>
      <c r="F6909" s="16" t="s">
        <v>10949</v>
      </c>
      <c r="G6909" s="16" t="s">
        <v>10950</v>
      </c>
      <c r="H6909" s="17">
        <v>45.01</v>
      </c>
      <c r="I6909" s="102">
        <v>2</v>
      </c>
    </row>
    <row r="6910" spans="1:9" ht="40.799999999999997">
      <c r="A6910" s="16" t="s">
        <v>1963</v>
      </c>
      <c r="B6910" s="16" t="s">
        <v>11718</v>
      </c>
      <c r="C6910" s="16" t="s">
        <v>11718</v>
      </c>
      <c r="D6910" s="19">
        <v>44319</v>
      </c>
      <c r="E6910" s="16" t="s">
        <v>11736</v>
      </c>
      <c r="F6910" s="16" t="s">
        <v>10949</v>
      </c>
      <c r="G6910" s="16" t="s">
        <v>10950</v>
      </c>
      <c r="H6910" s="17">
        <v>45</v>
      </c>
      <c r="I6910" s="102">
        <v>2</v>
      </c>
    </row>
    <row r="6911" spans="1:9" ht="40.799999999999997">
      <c r="A6911" s="16" t="s">
        <v>1963</v>
      </c>
      <c r="B6911" s="16" t="s">
        <v>11718</v>
      </c>
      <c r="C6911" s="16" t="s">
        <v>11718</v>
      </c>
      <c r="D6911" s="19">
        <v>44319</v>
      </c>
      <c r="E6911" s="16" t="s">
        <v>11738</v>
      </c>
      <c r="F6911" s="16" t="s">
        <v>10949</v>
      </c>
      <c r="G6911" s="16" t="s">
        <v>10950</v>
      </c>
      <c r="H6911" s="17">
        <v>45</v>
      </c>
      <c r="I6911" s="102">
        <v>2</v>
      </c>
    </row>
    <row r="6912" spans="1:9" ht="40.799999999999997">
      <c r="A6912" s="16" t="s">
        <v>1963</v>
      </c>
      <c r="B6912" s="16" t="s">
        <v>11718</v>
      </c>
      <c r="C6912" s="16" t="s">
        <v>11718</v>
      </c>
      <c r="D6912" s="19">
        <v>44319</v>
      </c>
      <c r="E6912" s="16" t="s">
        <v>11740</v>
      </c>
      <c r="F6912" s="16" t="s">
        <v>10949</v>
      </c>
      <c r="G6912" s="16" t="s">
        <v>10950</v>
      </c>
      <c r="H6912" s="17">
        <v>45</v>
      </c>
      <c r="I6912" s="102">
        <v>2</v>
      </c>
    </row>
    <row r="6913" spans="1:9" ht="40.799999999999997">
      <c r="A6913" s="16" t="s">
        <v>1963</v>
      </c>
      <c r="B6913" s="16" t="s">
        <v>11718</v>
      </c>
      <c r="C6913" s="16" t="s">
        <v>11718</v>
      </c>
      <c r="D6913" s="19">
        <v>44319</v>
      </c>
      <c r="E6913" s="16" t="s">
        <v>11719</v>
      </c>
      <c r="F6913" s="16" t="s">
        <v>4987</v>
      </c>
      <c r="G6913" s="16" t="s">
        <v>7952</v>
      </c>
      <c r="H6913" s="17">
        <v>10.08</v>
      </c>
      <c r="I6913" s="102">
        <v>2</v>
      </c>
    </row>
    <row r="6914" spans="1:9" ht="40.799999999999997">
      <c r="A6914" s="16" t="s">
        <v>1963</v>
      </c>
      <c r="B6914" s="16" t="s">
        <v>11718</v>
      </c>
      <c r="C6914" s="16" t="s">
        <v>11718</v>
      </c>
      <c r="D6914" s="19">
        <v>44319</v>
      </c>
      <c r="E6914" s="16" t="s">
        <v>11721</v>
      </c>
      <c r="F6914" s="16" t="s">
        <v>4987</v>
      </c>
      <c r="G6914" s="16" t="s">
        <v>7952</v>
      </c>
      <c r="H6914" s="17">
        <v>70.28</v>
      </c>
      <c r="I6914" s="102">
        <v>2</v>
      </c>
    </row>
    <row r="6915" spans="1:9" ht="40.799999999999997">
      <c r="A6915" s="16" t="s">
        <v>1963</v>
      </c>
      <c r="B6915" s="16" t="s">
        <v>11718</v>
      </c>
      <c r="C6915" s="16" t="s">
        <v>11718</v>
      </c>
      <c r="D6915" s="19">
        <v>44319</v>
      </c>
      <c r="E6915" s="16" t="s">
        <v>11723</v>
      </c>
      <c r="F6915" s="16" t="s">
        <v>4987</v>
      </c>
      <c r="G6915" s="16" t="s">
        <v>7952</v>
      </c>
      <c r="H6915" s="17">
        <v>42.08</v>
      </c>
      <c r="I6915" s="102">
        <v>2</v>
      </c>
    </row>
    <row r="6916" spans="1:9" ht="40.799999999999997">
      <c r="A6916" s="16" t="s">
        <v>1963</v>
      </c>
      <c r="B6916" s="16" t="s">
        <v>11718</v>
      </c>
      <c r="C6916" s="16" t="s">
        <v>11718</v>
      </c>
      <c r="D6916" s="19">
        <v>44319</v>
      </c>
      <c r="E6916" s="16" t="s">
        <v>11724</v>
      </c>
      <c r="F6916" s="16" t="s">
        <v>4987</v>
      </c>
      <c r="G6916" s="16" t="s">
        <v>7952</v>
      </c>
      <c r="H6916" s="17">
        <v>70.28</v>
      </c>
      <c r="I6916" s="102">
        <v>2</v>
      </c>
    </row>
    <row r="6917" spans="1:9" ht="40.799999999999997">
      <c r="A6917" s="16" t="s">
        <v>1963</v>
      </c>
      <c r="B6917" s="16" t="s">
        <v>11718</v>
      </c>
      <c r="C6917" s="16" t="s">
        <v>11718</v>
      </c>
      <c r="D6917" s="19">
        <v>44319</v>
      </c>
      <c r="E6917" s="16" t="s">
        <v>11725</v>
      </c>
      <c r="F6917" s="16" t="s">
        <v>4987</v>
      </c>
      <c r="G6917" s="16" t="s">
        <v>7952</v>
      </c>
      <c r="H6917" s="17">
        <v>42.08</v>
      </c>
      <c r="I6917" s="102">
        <v>2</v>
      </c>
    </row>
    <row r="6918" spans="1:9" ht="40.799999999999997">
      <c r="A6918" s="16" t="s">
        <v>1963</v>
      </c>
      <c r="B6918" s="16" t="s">
        <v>11718</v>
      </c>
      <c r="C6918" s="16" t="s">
        <v>11718</v>
      </c>
      <c r="D6918" s="19">
        <v>44319</v>
      </c>
      <c r="E6918" s="16" t="s">
        <v>11727</v>
      </c>
      <c r="F6918" s="16" t="s">
        <v>4987</v>
      </c>
      <c r="G6918" s="16" t="s">
        <v>7952</v>
      </c>
      <c r="H6918" s="17">
        <v>10.08</v>
      </c>
      <c r="I6918" s="102">
        <v>2</v>
      </c>
    </row>
    <row r="6919" spans="1:9" ht="40.799999999999997">
      <c r="A6919" s="16" t="s">
        <v>1963</v>
      </c>
      <c r="B6919" s="16" t="s">
        <v>11718</v>
      </c>
      <c r="C6919" s="16" t="s">
        <v>11718</v>
      </c>
      <c r="D6919" s="19">
        <v>44319</v>
      </c>
      <c r="E6919" s="16" t="s">
        <v>11729</v>
      </c>
      <c r="F6919" s="16" t="s">
        <v>4987</v>
      </c>
      <c r="G6919" s="16" t="s">
        <v>7952</v>
      </c>
      <c r="H6919" s="17">
        <v>42.08</v>
      </c>
      <c r="I6919" s="102">
        <v>2</v>
      </c>
    </row>
    <row r="6920" spans="1:9" ht="40.799999999999997">
      <c r="A6920" s="16" t="s">
        <v>1963</v>
      </c>
      <c r="B6920" s="16" t="s">
        <v>11718</v>
      </c>
      <c r="C6920" s="16" t="s">
        <v>11718</v>
      </c>
      <c r="D6920" s="19">
        <v>44319</v>
      </c>
      <c r="E6920" s="16" t="s">
        <v>11731</v>
      </c>
      <c r="F6920" s="16" t="s">
        <v>4987</v>
      </c>
      <c r="G6920" s="16" t="s">
        <v>7952</v>
      </c>
      <c r="H6920" s="17">
        <v>70.28</v>
      </c>
      <c r="I6920" s="102">
        <v>2</v>
      </c>
    </row>
    <row r="6921" spans="1:9" ht="40.799999999999997">
      <c r="A6921" s="16" t="s">
        <v>1963</v>
      </c>
      <c r="B6921" s="16" t="s">
        <v>11718</v>
      </c>
      <c r="C6921" s="16" t="s">
        <v>11718</v>
      </c>
      <c r="D6921" s="19">
        <v>44319</v>
      </c>
      <c r="E6921" s="16" t="s">
        <v>11733</v>
      </c>
      <c r="F6921" s="16" t="s">
        <v>4987</v>
      </c>
      <c r="G6921" s="16" t="s">
        <v>7952</v>
      </c>
      <c r="H6921" s="17">
        <v>42.08</v>
      </c>
      <c r="I6921" s="102">
        <v>2</v>
      </c>
    </row>
    <row r="6922" spans="1:9" ht="40.799999999999997">
      <c r="A6922" s="16" t="s">
        <v>1963</v>
      </c>
      <c r="B6922" s="16" t="s">
        <v>11718</v>
      </c>
      <c r="C6922" s="16" t="s">
        <v>11718</v>
      </c>
      <c r="D6922" s="19">
        <v>44319</v>
      </c>
      <c r="E6922" s="16" t="s">
        <v>11735</v>
      </c>
      <c r="F6922" s="16" t="s">
        <v>4987</v>
      </c>
      <c r="G6922" s="16" t="s">
        <v>7952</v>
      </c>
      <c r="H6922" s="17">
        <v>42.08</v>
      </c>
      <c r="I6922" s="102">
        <v>2</v>
      </c>
    </row>
    <row r="6923" spans="1:9" ht="40.799999999999997">
      <c r="A6923" s="16" t="s">
        <v>1963</v>
      </c>
      <c r="B6923" s="16" t="s">
        <v>11718</v>
      </c>
      <c r="C6923" s="16" t="s">
        <v>11718</v>
      </c>
      <c r="D6923" s="19">
        <v>44319</v>
      </c>
      <c r="E6923" s="16" t="s">
        <v>11736</v>
      </c>
      <c r="F6923" s="16" t="s">
        <v>4987</v>
      </c>
      <c r="G6923" s="16" t="s">
        <v>7952</v>
      </c>
      <c r="H6923" s="17">
        <v>70.28</v>
      </c>
      <c r="I6923" s="102">
        <v>2</v>
      </c>
    </row>
    <row r="6924" spans="1:9" ht="40.799999999999997">
      <c r="A6924" s="16" t="s">
        <v>1963</v>
      </c>
      <c r="B6924" s="16" t="s">
        <v>11718</v>
      </c>
      <c r="C6924" s="16" t="s">
        <v>11718</v>
      </c>
      <c r="D6924" s="19">
        <v>44319</v>
      </c>
      <c r="E6924" s="16" t="s">
        <v>11738</v>
      </c>
      <c r="F6924" s="16" t="s">
        <v>4987</v>
      </c>
      <c r="G6924" s="16" t="s">
        <v>7952</v>
      </c>
      <c r="H6924" s="17">
        <v>10.09</v>
      </c>
      <c r="I6924" s="102">
        <v>2</v>
      </c>
    </row>
    <row r="6925" spans="1:9" ht="40.799999999999997">
      <c r="A6925" s="16" t="s">
        <v>1963</v>
      </c>
      <c r="B6925" s="16" t="s">
        <v>11718</v>
      </c>
      <c r="C6925" s="16" t="s">
        <v>11718</v>
      </c>
      <c r="D6925" s="19">
        <v>44319</v>
      </c>
      <c r="E6925" s="16" t="s">
        <v>11740</v>
      </c>
      <c r="F6925" s="16" t="s">
        <v>4987</v>
      </c>
      <c r="G6925" s="16" t="s">
        <v>7952</v>
      </c>
      <c r="H6925" s="17">
        <v>70.290000000000006</v>
      </c>
      <c r="I6925" s="102">
        <v>2</v>
      </c>
    </row>
    <row r="6926" spans="1:9" ht="40.799999999999997">
      <c r="A6926" s="16" t="s">
        <v>1963</v>
      </c>
      <c r="B6926" s="16" t="s">
        <v>11718</v>
      </c>
      <c r="C6926" s="16" t="s">
        <v>11718</v>
      </c>
      <c r="D6926" s="19">
        <v>44319</v>
      </c>
      <c r="E6926" s="16" t="s">
        <v>11719</v>
      </c>
      <c r="F6926" s="16" t="s">
        <v>11054</v>
      </c>
      <c r="G6926" s="16" t="s">
        <v>5003</v>
      </c>
      <c r="H6926" s="17">
        <v>10.08</v>
      </c>
      <c r="I6926" s="102">
        <v>2</v>
      </c>
    </row>
    <row r="6927" spans="1:9" ht="40.799999999999997">
      <c r="A6927" s="16" t="s">
        <v>1963</v>
      </c>
      <c r="B6927" s="16" t="s">
        <v>11718</v>
      </c>
      <c r="C6927" s="16" t="s">
        <v>11718</v>
      </c>
      <c r="D6927" s="19">
        <v>44319</v>
      </c>
      <c r="E6927" s="16" t="s">
        <v>11721</v>
      </c>
      <c r="F6927" s="16" t="s">
        <v>11054</v>
      </c>
      <c r="G6927" s="16" t="s">
        <v>5003</v>
      </c>
      <c r="H6927" s="17">
        <v>37.68</v>
      </c>
      <c r="I6927" s="102">
        <v>2</v>
      </c>
    </row>
    <row r="6928" spans="1:9" ht="40.799999999999997">
      <c r="A6928" s="16" t="s">
        <v>1963</v>
      </c>
      <c r="B6928" s="16" t="s">
        <v>11718</v>
      </c>
      <c r="C6928" s="16" t="s">
        <v>11718</v>
      </c>
      <c r="D6928" s="19">
        <v>44319</v>
      </c>
      <c r="E6928" s="16" t="s">
        <v>11723</v>
      </c>
      <c r="F6928" s="16" t="s">
        <v>11054</v>
      </c>
      <c r="G6928" s="16" t="s">
        <v>5003</v>
      </c>
      <c r="H6928" s="17">
        <v>37.68</v>
      </c>
      <c r="I6928" s="102">
        <v>2</v>
      </c>
    </row>
    <row r="6929" spans="1:9" ht="40.799999999999997">
      <c r="A6929" s="16" t="s">
        <v>1963</v>
      </c>
      <c r="B6929" s="16" t="s">
        <v>11718</v>
      </c>
      <c r="C6929" s="16" t="s">
        <v>11718</v>
      </c>
      <c r="D6929" s="19">
        <v>44319</v>
      </c>
      <c r="E6929" s="16" t="s">
        <v>11724</v>
      </c>
      <c r="F6929" s="16" t="s">
        <v>11054</v>
      </c>
      <c r="G6929" s="16" t="s">
        <v>5003</v>
      </c>
      <c r="H6929" s="17">
        <v>37.68</v>
      </c>
      <c r="I6929" s="102">
        <v>2</v>
      </c>
    </row>
    <row r="6930" spans="1:9" ht="40.799999999999997">
      <c r="A6930" s="16" t="s">
        <v>1963</v>
      </c>
      <c r="B6930" s="16" t="s">
        <v>11718</v>
      </c>
      <c r="C6930" s="16" t="s">
        <v>11718</v>
      </c>
      <c r="D6930" s="19">
        <v>44319</v>
      </c>
      <c r="E6930" s="16" t="s">
        <v>11725</v>
      </c>
      <c r="F6930" s="16" t="s">
        <v>11054</v>
      </c>
      <c r="G6930" s="16" t="s">
        <v>5003</v>
      </c>
      <c r="H6930" s="17">
        <v>37.68</v>
      </c>
      <c r="I6930" s="102">
        <v>2</v>
      </c>
    </row>
    <row r="6931" spans="1:9" ht="40.799999999999997">
      <c r="A6931" s="16" t="s">
        <v>1963</v>
      </c>
      <c r="B6931" s="16" t="s">
        <v>11718</v>
      </c>
      <c r="C6931" s="16" t="s">
        <v>11718</v>
      </c>
      <c r="D6931" s="19">
        <v>44319</v>
      </c>
      <c r="E6931" s="16" t="s">
        <v>11727</v>
      </c>
      <c r="F6931" s="16" t="s">
        <v>11054</v>
      </c>
      <c r="G6931" s="16" t="s">
        <v>5003</v>
      </c>
      <c r="H6931" s="17">
        <v>10.08</v>
      </c>
      <c r="I6931" s="102">
        <v>2</v>
      </c>
    </row>
    <row r="6932" spans="1:9" ht="40.799999999999997">
      <c r="A6932" s="16" t="s">
        <v>1963</v>
      </c>
      <c r="B6932" s="16" t="s">
        <v>11718</v>
      </c>
      <c r="C6932" s="16" t="s">
        <v>11718</v>
      </c>
      <c r="D6932" s="19">
        <v>44319</v>
      </c>
      <c r="E6932" s="16" t="s">
        <v>11729</v>
      </c>
      <c r="F6932" s="16" t="s">
        <v>11054</v>
      </c>
      <c r="G6932" s="16" t="s">
        <v>5003</v>
      </c>
      <c r="H6932" s="17">
        <v>37.68</v>
      </c>
      <c r="I6932" s="102">
        <v>2</v>
      </c>
    </row>
    <row r="6933" spans="1:9" ht="40.799999999999997">
      <c r="A6933" s="16" t="s">
        <v>1963</v>
      </c>
      <c r="B6933" s="16" t="s">
        <v>11718</v>
      </c>
      <c r="C6933" s="16" t="s">
        <v>11718</v>
      </c>
      <c r="D6933" s="19">
        <v>44319</v>
      </c>
      <c r="E6933" s="16" t="s">
        <v>11731</v>
      </c>
      <c r="F6933" s="16" t="s">
        <v>11054</v>
      </c>
      <c r="G6933" s="16" t="s">
        <v>5003</v>
      </c>
      <c r="H6933" s="17">
        <v>37.68</v>
      </c>
      <c r="I6933" s="102">
        <v>2</v>
      </c>
    </row>
    <row r="6934" spans="1:9" ht="40.799999999999997">
      <c r="A6934" s="16" t="s">
        <v>1963</v>
      </c>
      <c r="B6934" s="16" t="s">
        <v>11718</v>
      </c>
      <c r="C6934" s="16" t="s">
        <v>11718</v>
      </c>
      <c r="D6934" s="19">
        <v>44319</v>
      </c>
      <c r="E6934" s="16" t="s">
        <v>11733</v>
      </c>
      <c r="F6934" s="16" t="s">
        <v>11054</v>
      </c>
      <c r="G6934" s="16" t="s">
        <v>5003</v>
      </c>
      <c r="H6934" s="17">
        <v>37.68</v>
      </c>
      <c r="I6934" s="102">
        <v>2</v>
      </c>
    </row>
    <row r="6935" spans="1:9" ht="40.799999999999997">
      <c r="A6935" s="16" t="s">
        <v>1963</v>
      </c>
      <c r="B6935" s="16" t="s">
        <v>11718</v>
      </c>
      <c r="C6935" s="16" t="s">
        <v>11718</v>
      </c>
      <c r="D6935" s="19">
        <v>44319</v>
      </c>
      <c r="E6935" s="16" t="s">
        <v>11735</v>
      </c>
      <c r="F6935" s="16" t="s">
        <v>11054</v>
      </c>
      <c r="G6935" s="16" t="s">
        <v>5003</v>
      </c>
      <c r="H6935" s="17">
        <v>37.68</v>
      </c>
      <c r="I6935" s="102">
        <v>2</v>
      </c>
    </row>
    <row r="6936" spans="1:9" ht="40.799999999999997">
      <c r="A6936" s="16" t="s">
        <v>1963</v>
      </c>
      <c r="B6936" s="16" t="s">
        <v>11718</v>
      </c>
      <c r="C6936" s="16" t="s">
        <v>11718</v>
      </c>
      <c r="D6936" s="19">
        <v>44319</v>
      </c>
      <c r="E6936" s="16" t="s">
        <v>11736</v>
      </c>
      <c r="F6936" s="16" t="s">
        <v>11054</v>
      </c>
      <c r="G6936" s="16" t="s">
        <v>5003</v>
      </c>
      <c r="H6936" s="17">
        <v>37.68</v>
      </c>
      <c r="I6936" s="102">
        <v>2</v>
      </c>
    </row>
    <row r="6937" spans="1:9" ht="40.799999999999997">
      <c r="A6937" s="16" t="s">
        <v>1963</v>
      </c>
      <c r="B6937" s="16" t="s">
        <v>11718</v>
      </c>
      <c r="C6937" s="16" t="s">
        <v>11718</v>
      </c>
      <c r="D6937" s="19">
        <v>44319</v>
      </c>
      <c r="E6937" s="16" t="s">
        <v>11738</v>
      </c>
      <c r="F6937" s="16" t="s">
        <v>11054</v>
      </c>
      <c r="G6937" s="16" t="s">
        <v>5003</v>
      </c>
      <c r="H6937" s="17">
        <v>10.09</v>
      </c>
      <c r="I6937" s="102">
        <v>2</v>
      </c>
    </row>
    <row r="6938" spans="1:9" ht="40.799999999999997">
      <c r="A6938" s="16" t="s">
        <v>1963</v>
      </c>
      <c r="B6938" s="16" t="s">
        <v>11718</v>
      </c>
      <c r="C6938" s="16" t="s">
        <v>11718</v>
      </c>
      <c r="D6938" s="19">
        <v>44319</v>
      </c>
      <c r="E6938" s="16" t="s">
        <v>11740</v>
      </c>
      <c r="F6938" s="16" t="s">
        <v>11054</v>
      </c>
      <c r="G6938" s="16" t="s">
        <v>5003</v>
      </c>
      <c r="H6938" s="17">
        <v>37.69</v>
      </c>
      <c r="I6938" s="102">
        <v>2</v>
      </c>
    </row>
    <row r="6939" spans="1:9" ht="40.799999999999997">
      <c r="A6939" s="16" t="s">
        <v>1963</v>
      </c>
      <c r="B6939" s="16" t="s">
        <v>11718</v>
      </c>
      <c r="C6939" s="16" t="s">
        <v>11718</v>
      </c>
      <c r="D6939" s="19">
        <v>44319</v>
      </c>
      <c r="E6939" s="16" t="s">
        <v>11719</v>
      </c>
      <c r="F6939" s="16" t="s">
        <v>10949</v>
      </c>
      <c r="G6939" s="16" t="s">
        <v>10950</v>
      </c>
      <c r="H6939" s="17">
        <v>24.75</v>
      </c>
      <c r="I6939" s="102">
        <v>2</v>
      </c>
    </row>
    <row r="6940" spans="1:9" ht="40.799999999999997">
      <c r="A6940" s="16" t="s">
        <v>1963</v>
      </c>
      <c r="B6940" s="16" t="s">
        <v>11718</v>
      </c>
      <c r="C6940" s="16" t="s">
        <v>11718</v>
      </c>
      <c r="D6940" s="19">
        <v>44319</v>
      </c>
      <c r="E6940" s="16" t="s">
        <v>11721</v>
      </c>
      <c r="F6940" s="16" t="s">
        <v>10949</v>
      </c>
      <c r="G6940" s="16" t="s">
        <v>10950</v>
      </c>
      <c r="H6940" s="17">
        <v>10.08</v>
      </c>
      <c r="I6940" s="102">
        <v>2</v>
      </c>
    </row>
    <row r="6941" spans="1:9" ht="40.799999999999997">
      <c r="A6941" s="16" t="s">
        <v>1963</v>
      </c>
      <c r="B6941" s="16" t="s">
        <v>11718</v>
      </c>
      <c r="C6941" s="16" t="s">
        <v>11718</v>
      </c>
      <c r="D6941" s="19">
        <v>44319</v>
      </c>
      <c r="E6941" s="16" t="s">
        <v>11723</v>
      </c>
      <c r="F6941" s="16" t="s">
        <v>10949</v>
      </c>
      <c r="G6941" s="16" t="s">
        <v>10950</v>
      </c>
      <c r="H6941" s="17">
        <v>10.08</v>
      </c>
      <c r="I6941" s="102">
        <v>2</v>
      </c>
    </row>
    <row r="6942" spans="1:9" ht="40.799999999999997">
      <c r="A6942" s="16" t="s">
        <v>1963</v>
      </c>
      <c r="B6942" s="16" t="s">
        <v>11718</v>
      </c>
      <c r="C6942" s="16" t="s">
        <v>11718</v>
      </c>
      <c r="D6942" s="19">
        <v>44319</v>
      </c>
      <c r="E6942" s="16" t="s">
        <v>11724</v>
      </c>
      <c r="F6942" s="16" t="s">
        <v>10949</v>
      </c>
      <c r="G6942" s="16" t="s">
        <v>10950</v>
      </c>
      <c r="H6942" s="17">
        <v>10.08</v>
      </c>
      <c r="I6942" s="102">
        <v>2</v>
      </c>
    </row>
    <row r="6943" spans="1:9" ht="40.799999999999997">
      <c r="A6943" s="16" t="s">
        <v>1963</v>
      </c>
      <c r="B6943" s="16" t="s">
        <v>11718</v>
      </c>
      <c r="C6943" s="16" t="s">
        <v>11718</v>
      </c>
      <c r="D6943" s="19">
        <v>44319</v>
      </c>
      <c r="E6943" s="16" t="s">
        <v>11725</v>
      </c>
      <c r="F6943" s="16" t="s">
        <v>10949</v>
      </c>
      <c r="G6943" s="16" t="s">
        <v>10950</v>
      </c>
      <c r="H6943" s="17">
        <v>10.08</v>
      </c>
      <c r="I6943" s="102">
        <v>2</v>
      </c>
    </row>
    <row r="6944" spans="1:9" ht="40.799999999999997">
      <c r="A6944" s="16" t="s">
        <v>1963</v>
      </c>
      <c r="B6944" s="16" t="s">
        <v>11718</v>
      </c>
      <c r="C6944" s="16" t="s">
        <v>11718</v>
      </c>
      <c r="D6944" s="19">
        <v>44319</v>
      </c>
      <c r="E6944" s="16" t="s">
        <v>11727</v>
      </c>
      <c r="F6944" s="16" t="s">
        <v>10949</v>
      </c>
      <c r="G6944" s="16" t="s">
        <v>10950</v>
      </c>
      <c r="H6944" s="17">
        <v>24.75</v>
      </c>
      <c r="I6944" s="102">
        <v>2</v>
      </c>
    </row>
    <row r="6945" spans="1:9" ht="40.799999999999997">
      <c r="A6945" s="16" t="s">
        <v>1963</v>
      </c>
      <c r="B6945" s="16" t="s">
        <v>11718</v>
      </c>
      <c r="C6945" s="16" t="s">
        <v>11718</v>
      </c>
      <c r="D6945" s="19">
        <v>44319</v>
      </c>
      <c r="E6945" s="16" t="s">
        <v>11729</v>
      </c>
      <c r="F6945" s="16" t="s">
        <v>10949</v>
      </c>
      <c r="G6945" s="16" t="s">
        <v>10950</v>
      </c>
      <c r="H6945" s="17">
        <v>10.08</v>
      </c>
      <c r="I6945" s="102">
        <v>2</v>
      </c>
    </row>
    <row r="6946" spans="1:9" ht="40.799999999999997">
      <c r="A6946" s="16" t="s">
        <v>1963</v>
      </c>
      <c r="B6946" s="16" t="s">
        <v>11718</v>
      </c>
      <c r="C6946" s="16" t="s">
        <v>11718</v>
      </c>
      <c r="D6946" s="19">
        <v>44319</v>
      </c>
      <c r="E6946" s="16" t="s">
        <v>11731</v>
      </c>
      <c r="F6946" s="16" t="s">
        <v>10949</v>
      </c>
      <c r="G6946" s="16" t="s">
        <v>10950</v>
      </c>
      <c r="H6946" s="17">
        <v>10.08</v>
      </c>
      <c r="I6946" s="102">
        <v>2</v>
      </c>
    </row>
    <row r="6947" spans="1:9" ht="40.799999999999997">
      <c r="A6947" s="16" t="s">
        <v>1963</v>
      </c>
      <c r="B6947" s="16" t="s">
        <v>11718</v>
      </c>
      <c r="C6947" s="16" t="s">
        <v>11718</v>
      </c>
      <c r="D6947" s="19">
        <v>44319</v>
      </c>
      <c r="E6947" s="16" t="s">
        <v>11733</v>
      </c>
      <c r="F6947" s="16" t="s">
        <v>10949</v>
      </c>
      <c r="G6947" s="16" t="s">
        <v>10950</v>
      </c>
      <c r="H6947" s="17">
        <v>10.08</v>
      </c>
      <c r="I6947" s="102">
        <v>2</v>
      </c>
    </row>
    <row r="6948" spans="1:9" ht="40.799999999999997">
      <c r="A6948" s="16" t="s">
        <v>1963</v>
      </c>
      <c r="B6948" s="16" t="s">
        <v>11718</v>
      </c>
      <c r="C6948" s="16" t="s">
        <v>11718</v>
      </c>
      <c r="D6948" s="19">
        <v>44319</v>
      </c>
      <c r="E6948" s="16" t="s">
        <v>11735</v>
      </c>
      <c r="F6948" s="16" t="s">
        <v>10949</v>
      </c>
      <c r="G6948" s="16" t="s">
        <v>10950</v>
      </c>
      <c r="H6948" s="17">
        <v>10.08</v>
      </c>
      <c r="I6948" s="102">
        <v>2</v>
      </c>
    </row>
    <row r="6949" spans="1:9" ht="40.799999999999997">
      <c r="A6949" s="16" t="s">
        <v>1963</v>
      </c>
      <c r="B6949" s="16" t="s">
        <v>11718</v>
      </c>
      <c r="C6949" s="16" t="s">
        <v>11718</v>
      </c>
      <c r="D6949" s="19">
        <v>44319</v>
      </c>
      <c r="E6949" s="16" t="s">
        <v>11736</v>
      </c>
      <c r="F6949" s="16" t="s">
        <v>10949</v>
      </c>
      <c r="G6949" s="16" t="s">
        <v>10950</v>
      </c>
      <c r="H6949" s="17">
        <v>10.08</v>
      </c>
      <c r="I6949" s="102">
        <v>2</v>
      </c>
    </row>
    <row r="6950" spans="1:9" ht="40.799999999999997">
      <c r="A6950" s="16" t="s">
        <v>1963</v>
      </c>
      <c r="B6950" s="16" t="s">
        <v>11718</v>
      </c>
      <c r="C6950" s="16" t="s">
        <v>11718</v>
      </c>
      <c r="D6950" s="19">
        <v>44319</v>
      </c>
      <c r="E6950" s="16" t="s">
        <v>11738</v>
      </c>
      <c r="F6950" s="16" t="s">
        <v>10949</v>
      </c>
      <c r="G6950" s="16" t="s">
        <v>10950</v>
      </c>
      <c r="H6950" s="17">
        <v>24.75</v>
      </c>
      <c r="I6950" s="102">
        <v>2</v>
      </c>
    </row>
    <row r="6951" spans="1:9" ht="40.799999999999997">
      <c r="A6951" s="16" t="s">
        <v>1963</v>
      </c>
      <c r="B6951" s="16" t="s">
        <v>11718</v>
      </c>
      <c r="C6951" s="16" t="s">
        <v>11718</v>
      </c>
      <c r="D6951" s="19">
        <v>44319</v>
      </c>
      <c r="E6951" s="16" t="s">
        <v>11740</v>
      </c>
      <c r="F6951" s="16" t="s">
        <v>10949</v>
      </c>
      <c r="G6951" s="16" t="s">
        <v>10950</v>
      </c>
      <c r="H6951" s="17">
        <v>10.09</v>
      </c>
      <c r="I6951" s="102">
        <v>2</v>
      </c>
    </row>
    <row r="6952" spans="1:9" ht="40.799999999999997">
      <c r="A6952" s="16" t="s">
        <v>1963</v>
      </c>
      <c r="B6952" s="16" t="s">
        <v>10989</v>
      </c>
      <c r="C6952" s="16">
        <v>40721</v>
      </c>
      <c r="D6952" s="19">
        <v>44337</v>
      </c>
      <c r="E6952" s="16" t="s">
        <v>10990</v>
      </c>
      <c r="F6952" s="16" t="s">
        <v>10264</v>
      </c>
      <c r="G6952" s="16" t="s">
        <v>10624</v>
      </c>
      <c r="H6952" s="17">
        <v>1072.02</v>
      </c>
      <c r="I6952" s="102">
        <v>2</v>
      </c>
    </row>
    <row r="6953" spans="1:9" ht="40.799999999999997">
      <c r="A6953" s="16" t="s">
        <v>1963</v>
      </c>
      <c r="B6953" s="16" t="s">
        <v>10991</v>
      </c>
      <c r="C6953" s="16">
        <v>40621</v>
      </c>
      <c r="D6953" s="19">
        <v>44337</v>
      </c>
      <c r="E6953" s="16" t="s">
        <v>10992</v>
      </c>
      <c r="F6953" s="16" t="s">
        <v>10264</v>
      </c>
      <c r="G6953" s="16" t="s">
        <v>10624</v>
      </c>
      <c r="H6953" s="17">
        <v>1047.92</v>
      </c>
      <c r="I6953" s="102">
        <v>2</v>
      </c>
    </row>
    <row r="6954" spans="1:9" ht="40.799999999999997">
      <c r="A6954" s="16" t="s">
        <v>1963</v>
      </c>
      <c r="B6954" s="16" t="s">
        <v>11009</v>
      </c>
      <c r="C6954" s="16">
        <v>20210014</v>
      </c>
      <c r="D6954" s="19">
        <v>44337</v>
      </c>
      <c r="E6954" s="16" t="s">
        <v>11019</v>
      </c>
      <c r="F6954" s="16" t="s">
        <v>11011</v>
      </c>
      <c r="G6954" s="16" t="s">
        <v>11012</v>
      </c>
      <c r="H6954" s="17">
        <v>48</v>
      </c>
      <c r="I6954" s="102">
        <v>2</v>
      </c>
    </row>
    <row r="6955" spans="1:9" ht="40.799999999999997">
      <c r="A6955" s="16" t="s">
        <v>1963</v>
      </c>
      <c r="B6955" s="16" t="s">
        <v>11671</v>
      </c>
      <c r="C6955" s="16" t="s">
        <v>11671</v>
      </c>
      <c r="D6955" s="19">
        <v>44300</v>
      </c>
      <c r="E6955" s="16" t="s">
        <v>11672</v>
      </c>
      <c r="F6955" s="16" t="s">
        <v>11590</v>
      </c>
      <c r="G6955" s="16" t="s">
        <v>11591</v>
      </c>
      <c r="H6955" s="17">
        <v>913.09</v>
      </c>
      <c r="I6955" s="102">
        <v>2</v>
      </c>
    </row>
    <row r="6956" spans="1:9" ht="61.2">
      <c r="A6956" s="16" t="s">
        <v>1963</v>
      </c>
      <c r="B6956" s="16" t="s">
        <v>11673</v>
      </c>
      <c r="C6956" s="16" t="s">
        <v>11673</v>
      </c>
      <c r="D6956" s="19">
        <v>44300</v>
      </c>
      <c r="E6956" s="16" t="s">
        <v>11674</v>
      </c>
      <c r="F6956" s="16">
        <v>0</v>
      </c>
      <c r="G6956" s="16" t="s">
        <v>11675</v>
      </c>
      <c r="H6956" s="17">
        <v>1443</v>
      </c>
      <c r="I6956" s="102">
        <v>2</v>
      </c>
    </row>
    <row r="6957" spans="1:9" ht="40.799999999999997">
      <c r="A6957" s="16" t="s">
        <v>1963</v>
      </c>
      <c r="B6957" s="16" t="s">
        <v>11676</v>
      </c>
      <c r="C6957" s="16" t="s">
        <v>11676</v>
      </c>
      <c r="D6957" s="19">
        <v>44301</v>
      </c>
      <c r="E6957" s="16" t="s">
        <v>11677</v>
      </c>
      <c r="F6957" s="16">
        <v>0</v>
      </c>
      <c r="G6957" s="16" t="s">
        <v>11597</v>
      </c>
      <c r="H6957" s="17">
        <v>697</v>
      </c>
      <c r="I6957" s="102">
        <v>2</v>
      </c>
    </row>
    <row r="6958" spans="1:9" ht="40.799999999999997">
      <c r="A6958" s="16" t="s">
        <v>1963</v>
      </c>
      <c r="B6958" s="16" t="s">
        <v>11676</v>
      </c>
      <c r="C6958" s="16" t="s">
        <v>11676</v>
      </c>
      <c r="D6958" s="19">
        <v>44301</v>
      </c>
      <c r="E6958" s="16" t="s">
        <v>11678</v>
      </c>
      <c r="F6958" s="16">
        <v>0</v>
      </c>
      <c r="G6958" s="16" t="s">
        <v>11539</v>
      </c>
      <c r="H6958" s="17">
        <v>697</v>
      </c>
      <c r="I6958" s="102">
        <v>2</v>
      </c>
    </row>
    <row r="6959" spans="1:9" ht="40.799999999999997">
      <c r="A6959" s="16" t="s">
        <v>1963</v>
      </c>
      <c r="B6959" s="16" t="s">
        <v>11676</v>
      </c>
      <c r="C6959" s="16" t="s">
        <v>11676</v>
      </c>
      <c r="D6959" s="19">
        <v>44301</v>
      </c>
      <c r="E6959" s="16" t="s">
        <v>11679</v>
      </c>
      <c r="F6959" s="16">
        <v>0</v>
      </c>
      <c r="G6959" s="16" t="s">
        <v>11603</v>
      </c>
      <c r="H6959" s="17">
        <v>697</v>
      </c>
      <c r="I6959" s="102">
        <v>2</v>
      </c>
    </row>
    <row r="6960" spans="1:9" ht="40.799999999999997">
      <c r="A6960" s="16" t="s">
        <v>1963</v>
      </c>
      <c r="B6960" s="16" t="s">
        <v>11676</v>
      </c>
      <c r="C6960" s="16" t="s">
        <v>11676</v>
      </c>
      <c r="D6960" s="19">
        <v>44301</v>
      </c>
      <c r="E6960" s="16" t="s">
        <v>11680</v>
      </c>
      <c r="F6960" s="16">
        <v>0</v>
      </c>
      <c r="G6960" s="16" t="s">
        <v>11681</v>
      </c>
      <c r="H6960" s="17">
        <v>697</v>
      </c>
      <c r="I6960" s="102">
        <v>2</v>
      </c>
    </row>
    <row r="6961" spans="1:9" ht="40.799999999999997">
      <c r="A6961" s="16" t="s">
        <v>1963</v>
      </c>
      <c r="B6961" s="16" t="s">
        <v>11676</v>
      </c>
      <c r="C6961" s="16" t="s">
        <v>11676</v>
      </c>
      <c r="D6961" s="19">
        <v>44301</v>
      </c>
      <c r="E6961" s="16" t="s">
        <v>11682</v>
      </c>
      <c r="F6961" s="16" t="s">
        <v>11540</v>
      </c>
      <c r="G6961" s="16" t="s">
        <v>11541</v>
      </c>
      <c r="H6961" s="17">
        <v>174.38</v>
      </c>
      <c r="I6961" s="102">
        <v>2</v>
      </c>
    </row>
    <row r="6962" spans="1:9" ht="40.799999999999997">
      <c r="A6962" s="16" t="s">
        <v>1963</v>
      </c>
      <c r="B6962" s="16" t="s">
        <v>11676</v>
      </c>
      <c r="C6962" s="16" t="s">
        <v>11676</v>
      </c>
      <c r="D6962" s="19">
        <v>44301</v>
      </c>
      <c r="E6962" s="16" t="s">
        <v>11683</v>
      </c>
      <c r="F6962" s="16" t="s">
        <v>11540</v>
      </c>
      <c r="G6962" s="16" t="s">
        <v>11541</v>
      </c>
      <c r="H6962" s="17">
        <v>174.38</v>
      </c>
      <c r="I6962" s="102">
        <v>2</v>
      </c>
    </row>
    <row r="6963" spans="1:9" ht="40.799999999999997">
      <c r="A6963" s="16" t="s">
        <v>1963</v>
      </c>
      <c r="B6963" s="16" t="s">
        <v>11676</v>
      </c>
      <c r="C6963" s="16" t="s">
        <v>11676</v>
      </c>
      <c r="D6963" s="19">
        <v>44301</v>
      </c>
      <c r="E6963" s="16" t="s">
        <v>11684</v>
      </c>
      <c r="F6963" s="16" t="s">
        <v>11540</v>
      </c>
      <c r="G6963" s="16" t="s">
        <v>11541</v>
      </c>
      <c r="H6963" s="17">
        <v>174.37</v>
      </c>
      <c r="I6963" s="102">
        <v>2</v>
      </c>
    </row>
    <row r="6964" spans="1:9" ht="40.799999999999997">
      <c r="A6964" s="16" t="s">
        <v>1963</v>
      </c>
      <c r="B6964" s="16" t="s">
        <v>11676</v>
      </c>
      <c r="C6964" s="16" t="s">
        <v>11676</v>
      </c>
      <c r="D6964" s="19">
        <v>44301</v>
      </c>
      <c r="E6964" s="16" t="s">
        <v>11685</v>
      </c>
      <c r="F6964" s="16" t="s">
        <v>11540</v>
      </c>
      <c r="G6964" s="16" t="s">
        <v>11541</v>
      </c>
      <c r="H6964" s="17">
        <v>174.37</v>
      </c>
      <c r="I6964" s="102">
        <v>2</v>
      </c>
    </row>
    <row r="6965" spans="1:9" ht="40.799999999999997">
      <c r="A6965" s="16" t="s">
        <v>1963</v>
      </c>
      <c r="B6965" s="16" t="s">
        <v>11686</v>
      </c>
      <c r="C6965" s="16" t="s">
        <v>11686</v>
      </c>
      <c r="D6965" s="19">
        <v>44305</v>
      </c>
      <c r="E6965" s="16" t="s">
        <v>11687</v>
      </c>
      <c r="F6965" s="16" t="s">
        <v>11550</v>
      </c>
      <c r="G6965" s="16" t="s">
        <v>11551</v>
      </c>
      <c r="H6965" s="17">
        <v>1300.17</v>
      </c>
      <c r="I6965" s="102">
        <v>2</v>
      </c>
    </row>
    <row r="6966" spans="1:9" ht="40.799999999999997">
      <c r="A6966" s="16" t="s">
        <v>1963</v>
      </c>
      <c r="B6966" s="16" t="s">
        <v>11688</v>
      </c>
      <c r="C6966" s="16" t="s">
        <v>11688</v>
      </c>
      <c r="D6966" s="19">
        <v>44308</v>
      </c>
      <c r="E6966" s="16" t="s">
        <v>11689</v>
      </c>
      <c r="F6966" s="16" t="s">
        <v>11550</v>
      </c>
      <c r="G6966" s="16" t="s">
        <v>11551</v>
      </c>
      <c r="H6966" s="17">
        <v>1825.31</v>
      </c>
      <c r="I6966" s="102">
        <v>2</v>
      </c>
    </row>
    <row r="6967" spans="1:9" ht="40.799999999999997">
      <c r="A6967" s="16" t="s">
        <v>1963</v>
      </c>
      <c r="B6967" s="16" t="s">
        <v>11690</v>
      </c>
      <c r="C6967" s="16" t="s">
        <v>11690</v>
      </c>
      <c r="D6967" s="19">
        <v>44308</v>
      </c>
      <c r="E6967" s="16" t="s">
        <v>11691</v>
      </c>
      <c r="F6967" s="16">
        <v>0</v>
      </c>
      <c r="G6967" s="16" t="s">
        <v>11692</v>
      </c>
      <c r="H6967" s="17">
        <v>440.4</v>
      </c>
      <c r="I6967" s="102">
        <v>2</v>
      </c>
    </row>
    <row r="6968" spans="1:9" ht="40.799999999999997">
      <c r="A6968" s="16" t="s">
        <v>1963</v>
      </c>
      <c r="B6968" s="16" t="s">
        <v>11690</v>
      </c>
      <c r="C6968" s="16" t="s">
        <v>11690</v>
      </c>
      <c r="D6968" s="19">
        <v>44308</v>
      </c>
      <c r="E6968" s="16" t="s">
        <v>11693</v>
      </c>
      <c r="F6968" s="16">
        <v>0</v>
      </c>
      <c r="G6968" s="16" t="s">
        <v>11694</v>
      </c>
      <c r="H6968" s="17">
        <v>450.58</v>
      </c>
      <c r="I6968" s="102">
        <v>2</v>
      </c>
    </row>
    <row r="6969" spans="1:9" ht="40.799999999999997">
      <c r="A6969" s="16" t="s">
        <v>1963</v>
      </c>
      <c r="B6969" s="16" t="s">
        <v>11690</v>
      </c>
      <c r="C6969" s="16" t="s">
        <v>11690</v>
      </c>
      <c r="D6969" s="19">
        <v>44308</v>
      </c>
      <c r="E6969" s="16" t="s">
        <v>11695</v>
      </c>
      <c r="F6969" s="16">
        <v>0</v>
      </c>
      <c r="G6969" s="16" t="s">
        <v>11696</v>
      </c>
      <c r="H6969" s="17">
        <v>440.4</v>
      </c>
      <c r="I6969" s="102">
        <v>2</v>
      </c>
    </row>
    <row r="6970" spans="1:9" ht="40.799999999999997">
      <c r="A6970" s="16" t="s">
        <v>1963</v>
      </c>
      <c r="B6970" s="16" t="s">
        <v>11690</v>
      </c>
      <c r="C6970" s="16" t="s">
        <v>11690</v>
      </c>
      <c r="D6970" s="19">
        <v>44308</v>
      </c>
      <c r="E6970" s="16" t="s">
        <v>11691</v>
      </c>
      <c r="F6970" s="16" t="s">
        <v>10949</v>
      </c>
      <c r="G6970" s="16" t="s">
        <v>10950</v>
      </c>
      <c r="H6970" s="17">
        <v>151.47999999999999</v>
      </c>
      <c r="I6970" s="102">
        <v>2</v>
      </c>
    </row>
    <row r="6971" spans="1:9" ht="40.799999999999997">
      <c r="A6971" s="16" t="s">
        <v>1963</v>
      </c>
      <c r="B6971" s="16" t="s">
        <v>11690</v>
      </c>
      <c r="C6971" s="16" t="s">
        <v>11690</v>
      </c>
      <c r="D6971" s="19">
        <v>44308</v>
      </c>
      <c r="E6971" s="16" t="s">
        <v>11693</v>
      </c>
      <c r="F6971" s="16" t="s">
        <v>10949</v>
      </c>
      <c r="G6971" s="16" t="s">
        <v>10950</v>
      </c>
      <c r="H6971" s="17">
        <v>151.47999999999999</v>
      </c>
      <c r="I6971" s="102">
        <v>2</v>
      </c>
    </row>
    <row r="6972" spans="1:9" ht="40.799999999999997">
      <c r="A6972" s="16" t="s">
        <v>1963</v>
      </c>
      <c r="B6972" s="16" t="s">
        <v>11690</v>
      </c>
      <c r="C6972" s="16" t="s">
        <v>11690</v>
      </c>
      <c r="D6972" s="19">
        <v>44308</v>
      </c>
      <c r="E6972" s="16" t="s">
        <v>11695</v>
      </c>
      <c r="F6972" s="16" t="s">
        <v>10949</v>
      </c>
      <c r="G6972" s="16" t="s">
        <v>10950</v>
      </c>
      <c r="H6972" s="17">
        <v>151.49</v>
      </c>
      <c r="I6972" s="102">
        <v>2</v>
      </c>
    </row>
    <row r="6973" spans="1:9" ht="40.799999999999997">
      <c r="A6973" s="16" t="s">
        <v>1963</v>
      </c>
      <c r="B6973" s="16" t="s">
        <v>11690</v>
      </c>
      <c r="C6973" s="16" t="s">
        <v>11690</v>
      </c>
      <c r="D6973" s="19">
        <v>44308</v>
      </c>
      <c r="E6973" s="16" t="s">
        <v>11697</v>
      </c>
      <c r="F6973" s="16">
        <v>0</v>
      </c>
      <c r="G6973" s="16" t="s">
        <v>11692</v>
      </c>
      <c r="H6973" s="17">
        <v>23.78</v>
      </c>
      <c r="I6973" s="102">
        <v>2</v>
      </c>
    </row>
    <row r="6974" spans="1:9" ht="40.799999999999997">
      <c r="A6974" s="16" t="s">
        <v>1963</v>
      </c>
      <c r="B6974" s="16" t="s">
        <v>11690</v>
      </c>
      <c r="C6974" s="16" t="s">
        <v>11690</v>
      </c>
      <c r="D6974" s="19">
        <v>44308</v>
      </c>
      <c r="E6974" s="16" t="s">
        <v>11698</v>
      </c>
      <c r="F6974" s="16">
        <v>0</v>
      </c>
      <c r="G6974" s="16" t="s">
        <v>11694</v>
      </c>
      <c r="H6974" s="17">
        <v>23.77</v>
      </c>
      <c r="I6974" s="102">
        <v>2</v>
      </c>
    </row>
    <row r="6975" spans="1:9" ht="40.799999999999997">
      <c r="A6975" s="16" t="s">
        <v>1963</v>
      </c>
      <c r="B6975" s="16" t="s">
        <v>11690</v>
      </c>
      <c r="C6975" s="16" t="s">
        <v>11690</v>
      </c>
      <c r="D6975" s="19">
        <v>44308</v>
      </c>
      <c r="E6975" s="16" t="s">
        <v>11699</v>
      </c>
      <c r="F6975" s="16">
        <v>0</v>
      </c>
      <c r="G6975" s="16" t="s">
        <v>11696</v>
      </c>
      <c r="H6975" s="17">
        <v>23.77</v>
      </c>
      <c r="I6975" s="102">
        <v>2</v>
      </c>
    </row>
    <row r="6976" spans="1:9" ht="51">
      <c r="A6976" s="16" t="s">
        <v>1963</v>
      </c>
      <c r="B6976" s="16" t="s">
        <v>10907</v>
      </c>
      <c r="C6976" s="16">
        <v>34121</v>
      </c>
      <c r="D6976" s="19">
        <v>44321</v>
      </c>
      <c r="E6976" s="16" t="s">
        <v>10908</v>
      </c>
      <c r="F6976" s="16" t="s">
        <v>10264</v>
      </c>
      <c r="G6976" s="16" t="s">
        <v>10624</v>
      </c>
      <c r="H6976" s="17">
        <v>926.97</v>
      </c>
      <c r="I6976" s="102">
        <v>2</v>
      </c>
    </row>
    <row r="6977" spans="1:9" ht="51">
      <c r="A6977" s="16" t="s">
        <v>1963</v>
      </c>
      <c r="B6977" s="16" t="s">
        <v>10945</v>
      </c>
      <c r="C6977" s="16">
        <v>34621</v>
      </c>
      <c r="D6977" s="19">
        <v>44321</v>
      </c>
      <c r="E6977" s="16" t="s">
        <v>10946</v>
      </c>
      <c r="F6977" s="16" t="s">
        <v>10264</v>
      </c>
      <c r="G6977" s="16" t="s">
        <v>10624</v>
      </c>
      <c r="H6977" s="17">
        <v>771.36</v>
      </c>
      <c r="I6977" s="102">
        <v>2</v>
      </c>
    </row>
    <row r="6978" spans="1:9" ht="51">
      <c r="A6978" s="16" t="s">
        <v>1963</v>
      </c>
      <c r="B6978" s="16" t="s">
        <v>11009</v>
      </c>
      <c r="C6978" s="16">
        <v>20210014</v>
      </c>
      <c r="D6978" s="19">
        <v>44337</v>
      </c>
      <c r="E6978" s="16" t="s">
        <v>11010</v>
      </c>
      <c r="F6978" s="16" t="s">
        <v>11011</v>
      </c>
      <c r="G6978" s="16" t="s">
        <v>11012</v>
      </c>
      <c r="H6978" s="17">
        <v>17.66</v>
      </c>
      <c r="I6978" s="102">
        <v>2</v>
      </c>
    </row>
    <row r="6979" spans="1:9" ht="51">
      <c r="A6979" s="16" t="s">
        <v>1963</v>
      </c>
      <c r="B6979" s="16" t="s">
        <v>11009</v>
      </c>
      <c r="C6979" s="16">
        <v>20210014</v>
      </c>
      <c r="D6979" s="19">
        <v>44337</v>
      </c>
      <c r="E6979" s="16" t="s">
        <v>11010</v>
      </c>
      <c r="F6979" s="16" t="s">
        <v>11011</v>
      </c>
      <c r="G6979" s="16" t="s">
        <v>11012</v>
      </c>
      <c r="H6979" s="17">
        <v>48</v>
      </c>
      <c r="I6979" s="102">
        <v>2</v>
      </c>
    </row>
    <row r="6980" spans="1:9" ht="51">
      <c r="A6980" s="16" t="s">
        <v>1963</v>
      </c>
      <c r="B6980" s="16" t="s">
        <v>11700</v>
      </c>
      <c r="C6980" s="16" t="s">
        <v>11700</v>
      </c>
      <c r="D6980" s="19">
        <v>44313</v>
      </c>
      <c r="E6980" s="16" t="s">
        <v>11701</v>
      </c>
      <c r="F6980" s="16" t="s">
        <v>11526</v>
      </c>
      <c r="G6980" s="16" t="s">
        <v>11527</v>
      </c>
      <c r="H6980" s="17">
        <v>1166.54</v>
      </c>
      <c r="I6980" s="102">
        <v>2</v>
      </c>
    </row>
    <row r="6981" spans="1:9" ht="51">
      <c r="A6981" s="16" t="s">
        <v>1963</v>
      </c>
      <c r="B6981" s="16" t="s">
        <v>10904</v>
      </c>
      <c r="C6981" s="16">
        <v>33921</v>
      </c>
      <c r="D6981" s="19">
        <v>44321</v>
      </c>
      <c r="E6981" s="16" t="s">
        <v>10905</v>
      </c>
      <c r="F6981" s="16" t="s">
        <v>10264</v>
      </c>
      <c r="G6981" s="16" t="s">
        <v>10624</v>
      </c>
      <c r="H6981" s="17">
        <v>759.48</v>
      </c>
      <c r="I6981" s="102">
        <v>2</v>
      </c>
    </row>
    <row r="6982" spans="1:9" ht="51">
      <c r="A6982" s="16" t="s">
        <v>1963</v>
      </c>
      <c r="B6982" s="16" t="s">
        <v>10904</v>
      </c>
      <c r="C6982" s="16">
        <v>33921</v>
      </c>
      <c r="D6982" s="19">
        <v>44321</v>
      </c>
      <c r="E6982" s="16" t="s">
        <v>10906</v>
      </c>
      <c r="F6982" s="16" t="s">
        <v>10264</v>
      </c>
      <c r="G6982" s="16" t="s">
        <v>10624</v>
      </c>
      <c r="H6982" s="17">
        <v>759.49</v>
      </c>
      <c r="I6982" s="102">
        <v>2</v>
      </c>
    </row>
    <row r="6983" spans="1:9" ht="51">
      <c r="A6983" s="16" t="s">
        <v>1963</v>
      </c>
      <c r="B6983" s="16" t="s">
        <v>11009</v>
      </c>
      <c r="C6983" s="16">
        <v>20210014</v>
      </c>
      <c r="D6983" s="19">
        <v>44337</v>
      </c>
      <c r="E6983" s="16" t="s">
        <v>11013</v>
      </c>
      <c r="F6983" s="16" t="s">
        <v>11011</v>
      </c>
      <c r="G6983" s="16" t="s">
        <v>11012</v>
      </c>
      <c r="H6983" s="17">
        <v>17.670000000000002</v>
      </c>
      <c r="I6983" s="102">
        <v>2</v>
      </c>
    </row>
    <row r="6984" spans="1:9" ht="51">
      <c r="A6984" s="16" t="s">
        <v>1963</v>
      </c>
      <c r="B6984" s="16" t="s">
        <v>11009</v>
      </c>
      <c r="C6984" s="16">
        <v>20210014</v>
      </c>
      <c r="D6984" s="19">
        <v>44337</v>
      </c>
      <c r="E6984" s="16" t="s">
        <v>11014</v>
      </c>
      <c r="F6984" s="16" t="s">
        <v>11011</v>
      </c>
      <c r="G6984" s="16" t="s">
        <v>11012</v>
      </c>
      <c r="H6984" s="17">
        <v>17.670000000000002</v>
      </c>
      <c r="I6984" s="102">
        <v>2</v>
      </c>
    </row>
    <row r="6985" spans="1:9" ht="51">
      <c r="A6985" s="16" t="s">
        <v>1963</v>
      </c>
      <c r="B6985" s="16" t="s">
        <v>11009</v>
      </c>
      <c r="C6985" s="16">
        <v>20210014</v>
      </c>
      <c r="D6985" s="19">
        <v>44337</v>
      </c>
      <c r="E6985" s="16" t="s">
        <v>11025</v>
      </c>
      <c r="F6985" s="16" t="s">
        <v>11011</v>
      </c>
      <c r="G6985" s="16" t="s">
        <v>11012</v>
      </c>
      <c r="H6985" s="17">
        <v>43</v>
      </c>
      <c r="I6985" s="102">
        <v>2</v>
      </c>
    </row>
    <row r="6986" spans="1:9" ht="51">
      <c r="A6986" s="16" t="s">
        <v>1963</v>
      </c>
      <c r="B6986" s="16" t="s">
        <v>11009</v>
      </c>
      <c r="C6986" s="16">
        <v>20210014</v>
      </c>
      <c r="D6986" s="19">
        <v>44337</v>
      </c>
      <c r="E6986" s="16" t="s">
        <v>11029</v>
      </c>
      <c r="F6986" s="16" t="s">
        <v>11011</v>
      </c>
      <c r="G6986" s="16" t="s">
        <v>11012</v>
      </c>
      <c r="H6986" s="17">
        <v>26.5</v>
      </c>
      <c r="I6986" s="102">
        <v>2</v>
      </c>
    </row>
    <row r="6987" spans="1:9" ht="51">
      <c r="A6987" s="16" t="s">
        <v>1963</v>
      </c>
      <c r="B6987" s="16" t="s">
        <v>11009</v>
      </c>
      <c r="C6987" s="16">
        <v>20210014</v>
      </c>
      <c r="D6987" s="19">
        <v>44337</v>
      </c>
      <c r="E6987" s="16" t="s">
        <v>11013</v>
      </c>
      <c r="F6987" s="16" t="s">
        <v>11011</v>
      </c>
      <c r="G6987" s="16" t="s">
        <v>11012</v>
      </c>
      <c r="H6987" s="17">
        <v>13.25</v>
      </c>
      <c r="I6987" s="102">
        <v>2</v>
      </c>
    </row>
    <row r="6988" spans="1:9" ht="51">
      <c r="A6988" s="16" t="s">
        <v>1963</v>
      </c>
      <c r="B6988" s="16" t="s">
        <v>11009</v>
      </c>
      <c r="C6988" s="16">
        <v>20210014</v>
      </c>
      <c r="D6988" s="19">
        <v>44337</v>
      </c>
      <c r="E6988" s="16" t="s">
        <v>11014</v>
      </c>
      <c r="F6988" s="16" t="s">
        <v>11011</v>
      </c>
      <c r="G6988" s="16" t="s">
        <v>11012</v>
      </c>
      <c r="H6988" s="17">
        <v>13.25</v>
      </c>
      <c r="I6988" s="102">
        <v>2</v>
      </c>
    </row>
    <row r="6989" spans="1:9" ht="51">
      <c r="A6989" s="16" t="s">
        <v>1963</v>
      </c>
      <c r="B6989" s="16" t="s">
        <v>11702</v>
      </c>
      <c r="C6989" s="16" t="s">
        <v>11702</v>
      </c>
      <c r="D6989" s="19">
        <v>44313</v>
      </c>
      <c r="E6989" s="16" t="s">
        <v>11703</v>
      </c>
      <c r="F6989" s="16" t="s">
        <v>11576</v>
      </c>
      <c r="G6989" s="16" t="s">
        <v>11577</v>
      </c>
      <c r="H6989" s="17">
        <v>452.59</v>
      </c>
      <c r="I6989" s="102">
        <v>2</v>
      </c>
    </row>
    <row r="6990" spans="1:9" ht="51">
      <c r="A6990" s="16" t="s">
        <v>1963</v>
      </c>
      <c r="B6990" s="16" t="s">
        <v>11702</v>
      </c>
      <c r="C6990" s="16" t="s">
        <v>11702</v>
      </c>
      <c r="D6990" s="19">
        <v>44313</v>
      </c>
      <c r="E6990" s="16" t="s">
        <v>11704</v>
      </c>
      <c r="F6990" s="16" t="s">
        <v>11576</v>
      </c>
      <c r="G6990" s="16" t="s">
        <v>11577</v>
      </c>
      <c r="H6990" s="17">
        <v>452.6</v>
      </c>
      <c r="I6990" s="102">
        <v>2</v>
      </c>
    </row>
    <row r="6991" spans="1:9" ht="40.799999999999997">
      <c r="A6991" s="16" t="s">
        <v>1963</v>
      </c>
      <c r="B6991" s="16" t="s">
        <v>10942</v>
      </c>
      <c r="C6991" s="16">
        <v>34421</v>
      </c>
      <c r="D6991" s="19">
        <v>44321</v>
      </c>
      <c r="E6991" s="16" t="s">
        <v>10943</v>
      </c>
      <c r="F6991" s="16" t="s">
        <v>10264</v>
      </c>
      <c r="G6991" s="16" t="s">
        <v>10624</v>
      </c>
      <c r="H6991" s="17">
        <v>62.18</v>
      </c>
      <c r="I6991" s="102">
        <v>2</v>
      </c>
    </row>
    <row r="6992" spans="1:9" ht="40.799999999999997">
      <c r="A6992" s="16" t="s">
        <v>1963</v>
      </c>
      <c r="B6992" s="16" t="s">
        <v>10942</v>
      </c>
      <c r="C6992" s="16">
        <v>34421</v>
      </c>
      <c r="D6992" s="19">
        <v>44321</v>
      </c>
      <c r="E6992" s="16" t="s">
        <v>10944</v>
      </c>
      <c r="F6992" s="16" t="s">
        <v>10264</v>
      </c>
      <c r="G6992" s="16" t="s">
        <v>10624</v>
      </c>
      <c r="H6992" s="17">
        <v>62.19</v>
      </c>
      <c r="I6992" s="102">
        <v>2</v>
      </c>
    </row>
    <row r="6993" spans="1:9" ht="40.799999999999997">
      <c r="A6993" s="16" t="s">
        <v>1963</v>
      </c>
      <c r="B6993" s="16" t="s">
        <v>10965</v>
      </c>
      <c r="C6993" s="16">
        <v>37921</v>
      </c>
      <c r="D6993" s="19">
        <v>44337</v>
      </c>
      <c r="E6993" s="16" t="s">
        <v>10966</v>
      </c>
      <c r="F6993" s="16" t="s">
        <v>10264</v>
      </c>
      <c r="G6993" s="16" t="s">
        <v>10624</v>
      </c>
      <c r="H6993" s="17">
        <v>128.13</v>
      </c>
      <c r="I6993" s="102">
        <v>2</v>
      </c>
    </row>
    <row r="6994" spans="1:9" ht="40.799999999999997">
      <c r="A6994" s="16" t="s">
        <v>1963</v>
      </c>
      <c r="B6994" s="16" t="s">
        <v>10965</v>
      </c>
      <c r="C6994" s="16">
        <v>37921</v>
      </c>
      <c r="D6994" s="19">
        <v>44337</v>
      </c>
      <c r="E6994" s="16" t="s">
        <v>10967</v>
      </c>
      <c r="F6994" s="16" t="s">
        <v>10264</v>
      </c>
      <c r="G6994" s="16" t="s">
        <v>10624</v>
      </c>
      <c r="H6994" s="17">
        <v>128.13999999999999</v>
      </c>
      <c r="I6994" s="102">
        <v>2</v>
      </c>
    </row>
    <row r="6995" spans="1:9" ht="40.799999999999997">
      <c r="A6995" s="16" t="s">
        <v>1963</v>
      </c>
      <c r="B6995" s="16" t="s">
        <v>11009</v>
      </c>
      <c r="C6995" s="16">
        <v>20210014</v>
      </c>
      <c r="D6995" s="19">
        <v>44337</v>
      </c>
      <c r="E6995" s="16" t="s">
        <v>11028</v>
      </c>
      <c r="F6995" s="16" t="s">
        <v>11011</v>
      </c>
      <c r="G6995" s="16" t="s">
        <v>11012</v>
      </c>
      <c r="H6995" s="17">
        <v>53</v>
      </c>
      <c r="I6995" s="102">
        <v>2</v>
      </c>
    </row>
    <row r="6996" spans="1:9" ht="40.799999999999997">
      <c r="A6996" s="16" t="s">
        <v>1963</v>
      </c>
      <c r="B6996" s="16" t="s">
        <v>11009</v>
      </c>
      <c r="C6996" s="16">
        <v>20210014</v>
      </c>
      <c r="D6996" s="19">
        <v>44337</v>
      </c>
      <c r="E6996" s="16" t="s">
        <v>11032</v>
      </c>
      <c r="F6996" s="16" t="s">
        <v>11011</v>
      </c>
      <c r="G6996" s="16" t="s">
        <v>11012</v>
      </c>
      <c r="H6996" s="17">
        <v>26.5</v>
      </c>
      <c r="I6996" s="102">
        <v>2</v>
      </c>
    </row>
    <row r="6997" spans="1:9" ht="40.799999999999997">
      <c r="A6997" s="16" t="s">
        <v>1963</v>
      </c>
      <c r="B6997" s="16" t="s">
        <v>11009</v>
      </c>
      <c r="C6997" s="16">
        <v>20210014</v>
      </c>
      <c r="D6997" s="19">
        <v>44337</v>
      </c>
      <c r="E6997" s="16" t="s">
        <v>11028</v>
      </c>
      <c r="F6997" s="16" t="s">
        <v>11011</v>
      </c>
      <c r="G6997" s="16" t="s">
        <v>11012</v>
      </c>
      <c r="H6997" s="17">
        <v>26.5</v>
      </c>
      <c r="I6997" s="102">
        <v>2</v>
      </c>
    </row>
    <row r="6998" spans="1:9" ht="40.799999999999997">
      <c r="A6998" s="16" t="s">
        <v>1963</v>
      </c>
      <c r="B6998" s="16" t="s">
        <v>11705</v>
      </c>
      <c r="C6998" s="16" t="s">
        <v>11705</v>
      </c>
      <c r="D6998" s="19">
        <v>44314</v>
      </c>
      <c r="E6998" s="16" t="s">
        <v>11706</v>
      </c>
      <c r="F6998" s="16" t="s">
        <v>11503</v>
      </c>
      <c r="G6998" s="16" t="s">
        <v>11504</v>
      </c>
      <c r="H6998" s="17">
        <v>205</v>
      </c>
      <c r="I6998" s="102">
        <v>2</v>
      </c>
    </row>
    <row r="6999" spans="1:9" ht="40.799999999999997">
      <c r="A6999" s="16" t="s">
        <v>1963</v>
      </c>
      <c r="B6999" s="16" t="s">
        <v>11705</v>
      </c>
      <c r="C6999" s="16" t="s">
        <v>11705</v>
      </c>
      <c r="D6999" s="19">
        <v>44314</v>
      </c>
      <c r="E6999" s="16" t="s">
        <v>11707</v>
      </c>
      <c r="F6999" s="16" t="s">
        <v>11503</v>
      </c>
      <c r="G6999" s="16" t="s">
        <v>11504</v>
      </c>
      <c r="H6999" s="17">
        <v>205</v>
      </c>
      <c r="I6999" s="102">
        <v>2</v>
      </c>
    </row>
    <row r="7000" spans="1:9" ht="51">
      <c r="A7000" s="16" t="s">
        <v>1963</v>
      </c>
      <c r="B7000" s="16" t="s">
        <v>10915</v>
      </c>
      <c r="C7000" s="16">
        <v>33321</v>
      </c>
      <c r="D7000" s="19">
        <v>44321</v>
      </c>
      <c r="E7000" s="16" t="s">
        <v>10916</v>
      </c>
      <c r="F7000" s="16" t="s">
        <v>10264</v>
      </c>
      <c r="G7000" s="16" t="s">
        <v>10624</v>
      </c>
      <c r="H7000" s="17">
        <v>253.87</v>
      </c>
      <c r="I7000" s="102">
        <v>2</v>
      </c>
    </row>
    <row r="7001" spans="1:9" ht="51">
      <c r="A7001" s="16" t="s">
        <v>1963</v>
      </c>
      <c r="B7001" s="16" t="s">
        <v>10915</v>
      </c>
      <c r="C7001" s="16">
        <v>33321</v>
      </c>
      <c r="D7001" s="19">
        <v>44321</v>
      </c>
      <c r="E7001" s="16" t="s">
        <v>10917</v>
      </c>
      <c r="F7001" s="16" t="s">
        <v>10264</v>
      </c>
      <c r="G7001" s="16" t="s">
        <v>10624</v>
      </c>
      <c r="H7001" s="17">
        <v>253.87</v>
      </c>
      <c r="I7001" s="102">
        <v>2</v>
      </c>
    </row>
    <row r="7002" spans="1:9" ht="51">
      <c r="A7002" s="16" t="s">
        <v>1963</v>
      </c>
      <c r="B7002" s="16" t="s">
        <v>10915</v>
      </c>
      <c r="C7002" s="16">
        <v>33321</v>
      </c>
      <c r="D7002" s="19">
        <v>44321</v>
      </c>
      <c r="E7002" s="16" t="s">
        <v>10918</v>
      </c>
      <c r="F7002" s="16" t="s">
        <v>10264</v>
      </c>
      <c r="G7002" s="16" t="s">
        <v>10624</v>
      </c>
      <c r="H7002" s="17">
        <v>126.93</v>
      </c>
      <c r="I7002" s="102">
        <v>2</v>
      </c>
    </row>
    <row r="7003" spans="1:9" ht="51">
      <c r="A7003" s="16" t="s">
        <v>1963</v>
      </c>
      <c r="B7003" s="16" t="s">
        <v>10915</v>
      </c>
      <c r="C7003" s="16">
        <v>33321</v>
      </c>
      <c r="D7003" s="19">
        <v>44321</v>
      </c>
      <c r="E7003" s="16" t="s">
        <v>10919</v>
      </c>
      <c r="F7003" s="16" t="s">
        <v>10264</v>
      </c>
      <c r="G7003" s="16" t="s">
        <v>10624</v>
      </c>
      <c r="H7003" s="17">
        <v>126.94</v>
      </c>
      <c r="I7003" s="102">
        <v>2</v>
      </c>
    </row>
    <row r="7004" spans="1:9" ht="51">
      <c r="A7004" s="16" t="s">
        <v>1963</v>
      </c>
      <c r="B7004" s="16" t="s">
        <v>10970</v>
      </c>
      <c r="C7004" s="16">
        <v>38221</v>
      </c>
      <c r="D7004" s="19">
        <v>44355</v>
      </c>
      <c r="E7004" s="16" t="s">
        <v>10971</v>
      </c>
      <c r="F7004" s="16" t="s">
        <v>10264</v>
      </c>
      <c r="G7004" s="16" t="s">
        <v>10624</v>
      </c>
      <c r="H7004" s="17">
        <v>286.07</v>
      </c>
      <c r="I7004" s="102">
        <v>2</v>
      </c>
    </row>
    <row r="7005" spans="1:9" ht="51">
      <c r="A7005" s="16" t="s">
        <v>1963</v>
      </c>
      <c r="B7005" s="16" t="s">
        <v>10970</v>
      </c>
      <c r="C7005" s="16">
        <v>38221</v>
      </c>
      <c r="D7005" s="19">
        <v>44355</v>
      </c>
      <c r="E7005" s="16" t="s">
        <v>10972</v>
      </c>
      <c r="F7005" s="16" t="s">
        <v>10264</v>
      </c>
      <c r="G7005" s="16" t="s">
        <v>10624</v>
      </c>
      <c r="H7005" s="17">
        <v>286.07</v>
      </c>
      <c r="I7005" s="102">
        <v>2</v>
      </c>
    </row>
    <row r="7006" spans="1:9" ht="51">
      <c r="A7006" s="16" t="s">
        <v>1963</v>
      </c>
      <c r="B7006" s="16" t="s">
        <v>10970</v>
      </c>
      <c r="C7006" s="16">
        <v>38221</v>
      </c>
      <c r="D7006" s="19">
        <v>44355</v>
      </c>
      <c r="E7006" s="16" t="s">
        <v>10973</v>
      </c>
      <c r="F7006" s="16" t="s">
        <v>10264</v>
      </c>
      <c r="G7006" s="16" t="s">
        <v>10624</v>
      </c>
      <c r="H7006" s="17">
        <v>143.03</v>
      </c>
      <c r="I7006" s="102">
        <v>2</v>
      </c>
    </row>
    <row r="7007" spans="1:9" ht="51">
      <c r="A7007" s="16" t="s">
        <v>1963</v>
      </c>
      <c r="B7007" s="16" t="s">
        <v>10970</v>
      </c>
      <c r="C7007" s="16">
        <v>38221</v>
      </c>
      <c r="D7007" s="19">
        <v>44355</v>
      </c>
      <c r="E7007" s="16" t="s">
        <v>10974</v>
      </c>
      <c r="F7007" s="16" t="s">
        <v>10264</v>
      </c>
      <c r="G7007" s="16" t="s">
        <v>10624</v>
      </c>
      <c r="H7007" s="17">
        <v>143.04</v>
      </c>
      <c r="I7007" s="102">
        <v>2</v>
      </c>
    </row>
    <row r="7008" spans="1:9" ht="51">
      <c r="A7008" s="16" t="s">
        <v>1963</v>
      </c>
      <c r="B7008" s="16" t="s">
        <v>10975</v>
      </c>
      <c r="C7008" s="16">
        <v>36921</v>
      </c>
      <c r="D7008" s="19">
        <v>44337</v>
      </c>
      <c r="E7008" s="16" t="s">
        <v>10976</v>
      </c>
      <c r="F7008" s="16" t="s">
        <v>10264</v>
      </c>
      <c r="G7008" s="16" t="s">
        <v>10624</v>
      </c>
      <c r="H7008" s="17">
        <v>126.21</v>
      </c>
      <c r="I7008" s="102">
        <v>2</v>
      </c>
    </row>
    <row r="7009" spans="1:9" ht="51">
      <c r="A7009" s="16" t="s">
        <v>1963</v>
      </c>
      <c r="B7009" s="16" t="s">
        <v>10975</v>
      </c>
      <c r="C7009" s="16">
        <v>36921</v>
      </c>
      <c r="D7009" s="19">
        <v>44337</v>
      </c>
      <c r="E7009" s="16" t="s">
        <v>10977</v>
      </c>
      <c r="F7009" s="16" t="s">
        <v>10264</v>
      </c>
      <c r="G7009" s="16" t="s">
        <v>10624</v>
      </c>
      <c r="H7009" s="17">
        <v>126.21</v>
      </c>
      <c r="I7009" s="102">
        <v>2</v>
      </c>
    </row>
    <row r="7010" spans="1:9" ht="51">
      <c r="A7010" s="16" t="s">
        <v>1963</v>
      </c>
      <c r="B7010" s="16" t="s">
        <v>10975</v>
      </c>
      <c r="C7010" s="16">
        <v>36921</v>
      </c>
      <c r="D7010" s="19">
        <v>44337</v>
      </c>
      <c r="E7010" s="16" t="s">
        <v>10978</v>
      </c>
      <c r="F7010" s="16" t="s">
        <v>10264</v>
      </c>
      <c r="G7010" s="16" t="s">
        <v>10624</v>
      </c>
      <c r="H7010" s="17">
        <v>126.21</v>
      </c>
      <c r="I7010" s="102">
        <v>2</v>
      </c>
    </row>
    <row r="7011" spans="1:9" ht="51">
      <c r="A7011" s="16" t="s">
        <v>1963</v>
      </c>
      <c r="B7011" s="16" t="s">
        <v>10975</v>
      </c>
      <c r="C7011" s="16">
        <v>36921</v>
      </c>
      <c r="D7011" s="19">
        <v>44337</v>
      </c>
      <c r="E7011" s="16" t="s">
        <v>10979</v>
      </c>
      <c r="F7011" s="16" t="s">
        <v>10264</v>
      </c>
      <c r="G7011" s="16" t="s">
        <v>10624</v>
      </c>
      <c r="H7011" s="17">
        <v>31.56</v>
      </c>
      <c r="I7011" s="102">
        <v>2</v>
      </c>
    </row>
    <row r="7012" spans="1:9" ht="51">
      <c r="A7012" s="16" t="s">
        <v>1963</v>
      </c>
      <c r="B7012" s="16" t="s">
        <v>10975</v>
      </c>
      <c r="C7012" s="16">
        <v>36921</v>
      </c>
      <c r="D7012" s="19">
        <v>44337</v>
      </c>
      <c r="E7012" s="16" t="s">
        <v>10980</v>
      </c>
      <c r="F7012" s="16" t="s">
        <v>10264</v>
      </c>
      <c r="G7012" s="16" t="s">
        <v>10624</v>
      </c>
      <c r="H7012" s="17">
        <v>31.55</v>
      </c>
      <c r="I7012" s="102">
        <v>2</v>
      </c>
    </row>
    <row r="7013" spans="1:9" ht="51">
      <c r="A7013" s="16" t="s">
        <v>1963</v>
      </c>
      <c r="B7013" s="16" t="s">
        <v>10975</v>
      </c>
      <c r="C7013" s="16">
        <v>36921</v>
      </c>
      <c r="D7013" s="19">
        <v>44337</v>
      </c>
      <c r="E7013" s="16" t="s">
        <v>10981</v>
      </c>
      <c r="F7013" s="16" t="s">
        <v>10264</v>
      </c>
      <c r="G7013" s="16" t="s">
        <v>10624</v>
      </c>
      <c r="H7013" s="17">
        <v>31.55</v>
      </c>
      <c r="I7013" s="102">
        <v>2</v>
      </c>
    </row>
    <row r="7014" spans="1:9" ht="51">
      <c r="A7014" s="16" t="s">
        <v>1963</v>
      </c>
      <c r="B7014" s="16" t="s">
        <v>10975</v>
      </c>
      <c r="C7014" s="16">
        <v>36921</v>
      </c>
      <c r="D7014" s="19">
        <v>44337</v>
      </c>
      <c r="E7014" s="16" t="s">
        <v>10982</v>
      </c>
      <c r="F7014" s="16" t="s">
        <v>10264</v>
      </c>
      <c r="G7014" s="16" t="s">
        <v>10624</v>
      </c>
      <c r="H7014" s="17">
        <v>31.55</v>
      </c>
      <c r="I7014" s="102">
        <v>2</v>
      </c>
    </row>
    <row r="7015" spans="1:9" ht="51">
      <c r="A7015" s="16" t="s">
        <v>1963</v>
      </c>
      <c r="B7015" s="16" t="s">
        <v>11009</v>
      </c>
      <c r="C7015" s="16">
        <v>20210014</v>
      </c>
      <c r="D7015" s="19">
        <v>44337</v>
      </c>
      <c r="E7015" s="16" t="s">
        <v>11027</v>
      </c>
      <c r="F7015" s="16" t="s">
        <v>11011</v>
      </c>
      <c r="G7015" s="16" t="s">
        <v>11012</v>
      </c>
      <c r="H7015" s="17">
        <v>38</v>
      </c>
      <c r="I7015" s="102">
        <v>2</v>
      </c>
    </row>
    <row r="7016" spans="1:9" ht="61.2">
      <c r="A7016" s="16" t="s">
        <v>1963</v>
      </c>
      <c r="B7016" s="16" t="s">
        <v>11009</v>
      </c>
      <c r="C7016" s="16">
        <v>20210014</v>
      </c>
      <c r="D7016" s="19">
        <v>44337</v>
      </c>
      <c r="E7016" s="16" t="s">
        <v>11035</v>
      </c>
      <c r="F7016" s="16" t="s">
        <v>11011</v>
      </c>
      <c r="G7016" s="16" t="s">
        <v>11012</v>
      </c>
      <c r="H7016" s="17">
        <v>24</v>
      </c>
      <c r="I7016" s="102">
        <v>2</v>
      </c>
    </row>
    <row r="7017" spans="1:9" ht="51">
      <c r="A7017" s="16" t="s">
        <v>1963</v>
      </c>
      <c r="B7017" s="16" t="s">
        <v>11009</v>
      </c>
      <c r="C7017" s="16">
        <v>20210014</v>
      </c>
      <c r="D7017" s="19">
        <v>44337</v>
      </c>
      <c r="E7017" s="16" t="s">
        <v>11027</v>
      </c>
      <c r="F7017" s="16" t="s">
        <v>11011</v>
      </c>
      <c r="G7017" s="16" t="s">
        <v>11012</v>
      </c>
      <c r="H7017" s="17">
        <v>24</v>
      </c>
      <c r="I7017" s="102">
        <v>2</v>
      </c>
    </row>
    <row r="7018" spans="1:9" ht="61.2">
      <c r="A7018" s="16" t="s">
        <v>1963</v>
      </c>
      <c r="B7018" s="16" t="s">
        <v>11861</v>
      </c>
      <c r="C7018" s="16" t="s">
        <v>11861</v>
      </c>
      <c r="D7018" s="19">
        <v>44330</v>
      </c>
      <c r="E7018" s="16" t="s">
        <v>11862</v>
      </c>
      <c r="F7018" s="16">
        <v>0</v>
      </c>
      <c r="G7018" s="16" t="s">
        <v>11597</v>
      </c>
      <c r="H7018" s="17">
        <v>776.25</v>
      </c>
      <c r="I7018" s="102">
        <v>2</v>
      </c>
    </row>
    <row r="7019" spans="1:9" ht="51">
      <c r="A7019" s="16" t="s">
        <v>1963</v>
      </c>
      <c r="B7019" s="16" t="s">
        <v>11861</v>
      </c>
      <c r="C7019" s="16" t="s">
        <v>11861</v>
      </c>
      <c r="D7019" s="19">
        <v>44330</v>
      </c>
      <c r="E7019" s="16" t="s">
        <v>11863</v>
      </c>
      <c r="F7019" s="16">
        <v>0</v>
      </c>
      <c r="G7019" s="16" t="s">
        <v>11599</v>
      </c>
      <c r="H7019" s="17">
        <v>850.25</v>
      </c>
      <c r="I7019" s="102">
        <v>2</v>
      </c>
    </row>
    <row r="7020" spans="1:9" ht="51">
      <c r="A7020" s="16" t="s">
        <v>1963</v>
      </c>
      <c r="B7020" s="16" t="s">
        <v>11861</v>
      </c>
      <c r="C7020" s="16" t="s">
        <v>11861</v>
      </c>
      <c r="D7020" s="19">
        <v>44330</v>
      </c>
      <c r="E7020" s="16" t="s">
        <v>11864</v>
      </c>
      <c r="F7020" s="16" t="s">
        <v>11606</v>
      </c>
      <c r="G7020" s="16" t="s">
        <v>11607</v>
      </c>
      <c r="H7020" s="17">
        <v>548.4</v>
      </c>
      <c r="I7020" s="102">
        <v>2</v>
      </c>
    </row>
    <row r="7021" spans="1:9" ht="51">
      <c r="A7021" s="16" t="s">
        <v>1963</v>
      </c>
      <c r="B7021" s="16" t="s">
        <v>11861</v>
      </c>
      <c r="C7021" s="16" t="s">
        <v>11861</v>
      </c>
      <c r="D7021" s="19">
        <v>44330</v>
      </c>
      <c r="E7021" s="16" t="s">
        <v>11865</v>
      </c>
      <c r="F7021" s="16" t="s">
        <v>11606</v>
      </c>
      <c r="G7021" s="16" t="s">
        <v>11607</v>
      </c>
      <c r="H7021" s="17">
        <v>548.4</v>
      </c>
      <c r="I7021" s="102">
        <v>2</v>
      </c>
    </row>
    <row r="7022" spans="1:9" ht="51">
      <c r="A7022" s="16" t="s">
        <v>1963</v>
      </c>
      <c r="B7022" s="16" t="s">
        <v>11861</v>
      </c>
      <c r="C7022" s="16" t="s">
        <v>11861</v>
      </c>
      <c r="D7022" s="19">
        <v>44330</v>
      </c>
      <c r="E7022" s="16" t="s">
        <v>11866</v>
      </c>
      <c r="F7022" s="16">
        <v>0</v>
      </c>
      <c r="G7022" s="16" t="s">
        <v>11597</v>
      </c>
      <c r="H7022" s="17">
        <v>30</v>
      </c>
      <c r="I7022" s="102">
        <v>2</v>
      </c>
    </row>
    <row r="7023" spans="1:9" ht="51">
      <c r="A7023" s="16" t="s">
        <v>1963</v>
      </c>
      <c r="B7023" s="16" t="s">
        <v>11861</v>
      </c>
      <c r="C7023" s="16" t="s">
        <v>11861</v>
      </c>
      <c r="D7023" s="19">
        <v>44330</v>
      </c>
      <c r="E7023" s="16" t="s">
        <v>11867</v>
      </c>
      <c r="F7023" s="16">
        <v>0</v>
      </c>
      <c r="G7023" s="16" t="s">
        <v>11599</v>
      </c>
      <c r="H7023" s="17">
        <v>30</v>
      </c>
      <c r="I7023" s="102">
        <v>2</v>
      </c>
    </row>
    <row r="7024" spans="1:9" ht="51">
      <c r="A7024" s="16" t="s">
        <v>1963</v>
      </c>
      <c r="B7024" s="16" t="s">
        <v>11868</v>
      </c>
      <c r="C7024" s="16" t="s">
        <v>11868</v>
      </c>
      <c r="D7024" s="19">
        <v>44330</v>
      </c>
      <c r="E7024" s="16" t="s">
        <v>11864</v>
      </c>
      <c r="F7024" s="16" t="s">
        <v>11606</v>
      </c>
      <c r="G7024" s="16" t="s">
        <v>11607</v>
      </c>
      <c r="H7024" s="17">
        <v>579.5</v>
      </c>
      <c r="I7024" s="102">
        <v>2</v>
      </c>
    </row>
    <row r="7025" spans="1:9" ht="51">
      <c r="A7025" s="16" t="s">
        <v>1963</v>
      </c>
      <c r="B7025" s="16" t="s">
        <v>11868</v>
      </c>
      <c r="C7025" s="16" t="s">
        <v>11868</v>
      </c>
      <c r="D7025" s="19">
        <v>44330</v>
      </c>
      <c r="E7025" s="16" t="s">
        <v>11865</v>
      </c>
      <c r="F7025" s="16" t="s">
        <v>11606</v>
      </c>
      <c r="G7025" s="16" t="s">
        <v>11607</v>
      </c>
      <c r="H7025" s="17">
        <v>579.5</v>
      </c>
      <c r="I7025" s="102">
        <v>2</v>
      </c>
    </row>
    <row r="7026" spans="1:9" ht="40.799999999999997">
      <c r="A7026" s="16" t="s">
        <v>1963</v>
      </c>
      <c r="B7026" s="16" t="s">
        <v>10901</v>
      </c>
      <c r="C7026" s="16">
        <v>34021</v>
      </c>
      <c r="D7026" s="19">
        <v>44321</v>
      </c>
      <c r="E7026" s="16" t="s">
        <v>10902</v>
      </c>
      <c r="F7026" s="16" t="s">
        <v>10264</v>
      </c>
      <c r="G7026" s="16" t="s">
        <v>10624</v>
      </c>
      <c r="H7026" s="17">
        <v>990</v>
      </c>
      <c r="I7026" s="102">
        <v>2</v>
      </c>
    </row>
    <row r="7027" spans="1:9" ht="40.799999999999997">
      <c r="A7027" s="16" t="s">
        <v>1963</v>
      </c>
      <c r="B7027" s="16" t="s">
        <v>10901</v>
      </c>
      <c r="C7027" s="16">
        <v>34021</v>
      </c>
      <c r="D7027" s="19">
        <v>44321</v>
      </c>
      <c r="E7027" s="16" t="s">
        <v>10903</v>
      </c>
      <c r="F7027" s="16" t="s">
        <v>10264</v>
      </c>
      <c r="G7027" s="16" t="s">
        <v>10624</v>
      </c>
      <c r="H7027" s="17">
        <v>990</v>
      </c>
      <c r="I7027" s="102">
        <v>2</v>
      </c>
    </row>
    <row r="7028" spans="1:9" ht="40.799999999999997">
      <c r="A7028" s="16" t="s">
        <v>1963</v>
      </c>
      <c r="B7028" s="16" t="s">
        <v>10963</v>
      </c>
      <c r="C7028" s="16">
        <v>35021</v>
      </c>
      <c r="D7028" s="19">
        <v>44355</v>
      </c>
      <c r="E7028" s="16" t="s">
        <v>10964</v>
      </c>
      <c r="F7028" s="16" t="s">
        <v>10264</v>
      </c>
      <c r="G7028" s="16" t="s">
        <v>10624</v>
      </c>
      <c r="H7028" s="17">
        <v>590</v>
      </c>
      <c r="I7028" s="102">
        <v>2</v>
      </c>
    </row>
    <row r="7029" spans="1:9" ht="40.799999999999997">
      <c r="A7029" s="16" t="s">
        <v>1963</v>
      </c>
      <c r="B7029" s="16" t="s">
        <v>10963</v>
      </c>
      <c r="C7029" s="16">
        <v>35021</v>
      </c>
      <c r="D7029" s="19">
        <v>44355</v>
      </c>
      <c r="E7029" s="16" t="s">
        <v>10964</v>
      </c>
      <c r="F7029" s="16" t="s">
        <v>10264</v>
      </c>
      <c r="G7029" s="16" t="s">
        <v>10624</v>
      </c>
      <c r="H7029" s="17">
        <v>590</v>
      </c>
      <c r="I7029" s="102">
        <v>2</v>
      </c>
    </row>
    <row r="7030" spans="1:9" ht="40.799999999999997">
      <c r="A7030" s="16" t="s">
        <v>1963</v>
      </c>
      <c r="B7030" s="16" t="s">
        <v>11009</v>
      </c>
      <c r="C7030" s="16">
        <v>20210014</v>
      </c>
      <c r="D7030" s="19">
        <v>44337</v>
      </c>
      <c r="E7030" s="16" t="s">
        <v>11017</v>
      </c>
      <c r="F7030" s="16" t="s">
        <v>11011</v>
      </c>
      <c r="G7030" s="16" t="s">
        <v>11012</v>
      </c>
      <c r="H7030" s="17">
        <v>38</v>
      </c>
      <c r="I7030" s="102">
        <v>2</v>
      </c>
    </row>
    <row r="7031" spans="1:9" ht="40.799999999999997">
      <c r="A7031" s="16" t="s">
        <v>1963</v>
      </c>
      <c r="B7031" s="16" t="s">
        <v>11009</v>
      </c>
      <c r="C7031" s="16">
        <v>20210014</v>
      </c>
      <c r="D7031" s="19">
        <v>44337</v>
      </c>
      <c r="E7031" s="16" t="s">
        <v>11017</v>
      </c>
      <c r="F7031" s="16" t="s">
        <v>11011</v>
      </c>
      <c r="G7031" s="16" t="s">
        <v>11012</v>
      </c>
      <c r="H7031" s="17">
        <v>38</v>
      </c>
      <c r="I7031" s="102">
        <v>2</v>
      </c>
    </row>
    <row r="7032" spans="1:9" ht="51">
      <c r="A7032" s="16" t="s">
        <v>1963</v>
      </c>
      <c r="B7032" s="16" t="s">
        <v>11000</v>
      </c>
      <c r="C7032" s="16">
        <v>41421</v>
      </c>
      <c r="D7032" s="19">
        <v>44355</v>
      </c>
      <c r="E7032" s="16" t="s">
        <v>11001</v>
      </c>
      <c r="F7032" s="16" t="s">
        <v>10264</v>
      </c>
      <c r="G7032" s="16" t="s">
        <v>10624</v>
      </c>
      <c r="H7032" s="17">
        <v>665.51</v>
      </c>
      <c r="I7032" s="102">
        <v>2</v>
      </c>
    </row>
    <row r="7033" spans="1:9" ht="51">
      <c r="A7033" s="16" t="s">
        <v>1963</v>
      </c>
      <c r="B7033" s="16" t="s">
        <v>11000</v>
      </c>
      <c r="C7033" s="16">
        <v>41421</v>
      </c>
      <c r="D7033" s="19">
        <v>44355</v>
      </c>
      <c r="E7033" s="16" t="s">
        <v>11001</v>
      </c>
      <c r="F7033" s="16" t="s">
        <v>10264</v>
      </c>
      <c r="G7033" s="16" t="s">
        <v>10624</v>
      </c>
      <c r="H7033" s="17">
        <v>665.51</v>
      </c>
      <c r="I7033" s="102">
        <v>2</v>
      </c>
    </row>
    <row r="7034" spans="1:9" ht="51">
      <c r="A7034" s="16" t="s">
        <v>1963</v>
      </c>
      <c r="B7034" s="16" t="s">
        <v>11009</v>
      </c>
      <c r="C7034" s="16">
        <v>20210014</v>
      </c>
      <c r="D7034" s="19">
        <v>44337</v>
      </c>
      <c r="E7034" s="16" t="s">
        <v>11034</v>
      </c>
      <c r="F7034" s="16" t="s">
        <v>11011</v>
      </c>
      <c r="G7034" s="16" t="s">
        <v>11012</v>
      </c>
      <c r="H7034" s="17">
        <v>38</v>
      </c>
      <c r="I7034" s="102">
        <v>2</v>
      </c>
    </row>
    <row r="7035" spans="1:9" ht="51">
      <c r="A7035" s="16" t="s">
        <v>1963</v>
      </c>
      <c r="B7035" s="16" t="s">
        <v>11009</v>
      </c>
      <c r="C7035" s="16">
        <v>20210014</v>
      </c>
      <c r="D7035" s="19">
        <v>44337</v>
      </c>
      <c r="E7035" s="16" t="s">
        <v>11034</v>
      </c>
      <c r="F7035" s="16" t="s">
        <v>11011</v>
      </c>
      <c r="G7035" s="16" t="s">
        <v>11012</v>
      </c>
      <c r="H7035" s="17">
        <v>43</v>
      </c>
      <c r="I7035" s="102">
        <v>2</v>
      </c>
    </row>
    <row r="7036" spans="1:9" ht="51">
      <c r="A7036" s="16" t="s">
        <v>1963</v>
      </c>
      <c r="B7036" s="16" t="s">
        <v>11708</v>
      </c>
      <c r="C7036" s="16" t="s">
        <v>11708</v>
      </c>
      <c r="D7036" s="19">
        <v>44315</v>
      </c>
      <c r="E7036" s="16" t="s">
        <v>11709</v>
      </c>
      <c r="F7036" s="16">
        <v>0</v>
      </c>
      <c r="G7036" s="16" t="s">
        <v>11710</v>
      </c>
      <c r="H7036" s="17">
        <v>288.87</v>
      </c>
      <c r="I7036" s="102">
        <v>2</v>
      </c>
    </row>
    <row r="7037" spans="1:9" ht="51">
      <c r="A7037" s="16" t="s">
        <v>1963</v>
      </c>
      <c r="B7037" s="16" t="s">
        <v>11708</v>
      </c>
      <c r="C7037" s="16" t="s">
        <v>11708</v>
      </c>
      <c r="D7037" s="19">
        <v>44315</v>
      </c>
      <c r="E7037" s="16" t="s">
        <v>11709</v>
      </c>
      <c r="F7037" s="16" t="s">
        <v>4987</v>
      </c>
      <c r="G7037" s="16" t="s">
        <v>7952</v>
      </c>
      <c r="H7037" s="17">
        <v>208.87</v>
      </c>
      <c r="I7037" s="102">
        <v>2</v>
      </c>
    </row>
    <row r="7038" spans="1:9" ht="40.799999999999997">
      <c r="A7038" s="16" t="s">
        <v>1963</v>
      </c>
      <c r="B7038" s="16" t="s">
        <v>10983</v>
      </c>
      <c r="C7038" s="16">
        <v>38821</v>
      </c>
      <c r="D7038" s="19">
        <v>44337</v>
      </c>
      <c r="E7038" s="16" t="s">
        <v>10984</v>
      </c>
      <c r="F7038" s="16" t="s">
        <v>10264</v>
      </c>
      <c r="G7038" s="16" t="s">
        <v>10624</v>
      </c>
      <c r="H7038" s="17">
        <v>541</v>
      </c>
      <c r="I7038" s="102">
        <v>2</v>
      </c>
    </row>
    <row r="7039" spans="1:9" ht="40.799999999999997">
      <c r="A7039" s="16" t="s">
        <v>1963</v>
      </c>
      <c r="B7039" s="16" t="s">
        <v>10983</v>
      </c>
      <c r="C7039" s="16">
        <v>38821</v>
      </c>
      <c r="D7039" s="19">
        <v>44337</v>
      </c>
      <c r="E7039" s="16" t="s">
        <v>10984</v>
      </c>
      <c r="F7039" s="16" t="s">
        <v>10264</v>
      </c>
      <c r="G7039" s="16" t="s">
        <v>10624</v>
      </c>
      <c r="H7039" s="17">
        <v>561</v>
      </c>
      <c r="I7039" s="102">
        <v>2</v>
      </c>
    </row>
    <row r="7040" spans="1:9" ht="40.799999999999997">
      <c r="A7040" s="16" t="s">
        <v>1963</v>
      </c>
      <c r="B7040" s="16" t="s">
        <v>10985</v>
      </c>
      <c r="C7040" s="16">
        <v>38921</v>
      </c>
      <c r="D7040" s="19">
        <v>44337</v>
      </c>
      <c r="E7040" s="16" t="s">
        <v>10986</v>
      </c>
      <c r="F7040" s="16" t="s">
        <v>10264</v>
      </c>
      <c r="G7040" s="16" t="s">
        <v>10624</v>
      </c>
      <c r="H7040" s="17">
        <v>563</v>
      </c>
      <c r="I7040" s="102">
        <v>2</v>
      </c>
    </row>
    <row r="7041" spans="1:9" ht="40.799999999999997">
      <c r="A7041" s="16" t="s">
        <v>1963</v>
      </c>
      <c r="B7041" s="16" t="s">
        <v>10985</v>
      </c>
      <c r="C7041" s="16">
        <v>38921</v>
      </c>
      <c r="D7041" s="19">
        <v>44337</v>
      </c>
      <c r="E7041" s="16" t="s">
        <v>10987</v>
      </c>
      <c r="F7041" s="16" t="s">
        <v>10264</v>
      </c>
      <c r="G7041" s="16" t="s">
        <v>10624</v>
      </c>
      <c r="H7041" s="17">
        <v>281.5</v>
      </c>
      <c r="I7041" s="102">
        <v>2</v>
      </c>
    </row>
    <row r="7042" spans="1:9" ht="40.799999999999997">
      <c r="A7042" s="16" t="s">
        <v>1963</v>
      </c>
      <c r="B7042" s="16" t="s">
        <v>10985</v>
      </c>
      <c r="C7042" s="16">
        <v>38921</v>
      </c>
      <c r="D7042" s="19">
        <v>44337</v>
      </c>
      <c r="E7042" s="16" t="s">
        <v>10988</v>
      </c>
      <c r="F7042" s="16" t="s">
        <v>10264</v>
      </c>
      <c r="G7042" s="16" t="s">
        <v>10624</v>
      </c>
      <c r="H7042" s="17">
        <v>281.5</v>
      </c>
      <c r="I7042" s="102">
        <v>2</v>
      </c>
    </row>
    <row r="7043" spans="1:9" ht="51">
      <c r="A7043" s="16" t="s">
        <v>1963</v>
      </c>
      <c r="B7043" s="16" t="s">
        <v>11009</v>
      </c>
      <c r="C7043" s="16">
        <v>20210014</v>
      </c>
      <c r="D7043" s="19">
        <v>44337</v>
      </c>
      <c r="E7043" s="16" t="s">
        <v>11018</v>
      </c>
      <c r="F7043" s="16" t="s">
        <v>11011</v>
      </c>
      <c r="G7043" s="16" t="s">
        <v>11012</v>
      </c>
      <c r="H7043" s="17">
        <v>38</v>
      </c>
      <c r="I7043" s="102">
        <v>2</v>
      </c>
    </row>
    <row r="7044" spans="1:9" ht="51">
      <c r="A7044" s="16" t="s">
        <v>1963</v>
      </c>
      <c r="B7044" s="16" t="s">
        <v>11009</v>
      </c>
      <c r="C7044" s="16">
        <v>20210014</v>
      </c>
      <c r="D7044" s="19">
        <v>44337</v>
      </c>
      <c r="E7044" s="16" t="s">
        <v>11024</v>
      </c>
      <c r="F7044" s="16" t="s">
        <v>11011</v>
      </c>
      <c r="G7044" s="16" t="s">
        <v>11012</v>
      </c>
      <c r="H7044" s="17">
        <v>43</v>
      </c>
      <c r="I7044" s="102">
        <v>2</v>
      </c>
    </row>
    <row r="7045" spans="1:9" ht="51">
      <c r="A7045" s="16" t="s">
        <v>1963</v>
      </c>
      <c r="B7045" s="16" t="s">
        <v>11009</v>
      </c>
      <c r="C7045" s="16">
        <v>20210014</v>
      </c>
      <c r="D7045" s="19">
        <v>44337</v>
      </c>
      <c r="E7045" s="16" t="s">
        <v>11024</v>
      </c>
      <c r="F7045" s="16" t="s">
        <v>11011</v>
      </c>
      <c r="G7045" s="16" t="s">
        <v>11012</v>
      </c>
      <c r="H7045" s="17">
        <v>24</v>
      </c>
      <c r="I7045" s="102">
        <v>2</v>
      </c>
    </row>
    <row r="7046" spans="1:9" ht="51">
      <c r="A7046" s="16" t="s">
        <v>1963</v>
      </c>
      <c r="B7046" s="16" t="s">
        <v>11009</v>
      </c>
      <c r="C7046" s="16">
        <v>20210014</v>
      </c>
      <c r="D7046" s="19">
        <v>44337</v>
      </c>
      <c r="E7046" s="16" t="s">
        <v>11018</v>
      </c>
      <c r="F7046" s="16" t="s">
        <v>11011</v>
      </c>
      <c r="G7046" s="16" t="s">
        <v>11012</v>
      </c>
      <c r="H7046" s="17">
        <v>24</v>
      </c>
      <c r="I7046" s="102">
        <v>2</v>
      </c>
    </row>
    <row r="7047" spans="1:9" ht="40.799999999999997">
      <c r="A7047" s="16" t="s">
        <v>1963</v>
      </c>
      <c r="B7047" s="16" t="s">
        <v>11711</v>
      </c>
      <c r="C7047" s="16" t="s">
        <v>11711</v>
      </c>
      <c r="D7047" s="19">
        <v>44315</v>
      </c>
      <c r="E7047" s="16" t="s">
        <v>11712</v>
      </c>
      <c r="F7047" s="16">
        <v>0</v>
      </c>
      <c r="G7047" s="16" t="s">
        <v>11520</v>
      </c>
      <c r="H7047" s="17">
        <v>720.09</v>
      </c>
      <c r="I7047" s="102">
        <v>2</v>
      </c>
    </row>
    <row r="7048" spans="1:9" ht="40.799999999999997">
      <c r="A7048" s="16" t="s">
        <v>1963</v>
      </c>
      <c r="B7048" s="16" t="s">
        <v>11711</v>
      </c>
      <c r="C7048" s="16" t="s">
        <v>11711</v>
      </c>
      <c r="D7048" s="19">
        <v>44315</v>
      </c>
      <c r="E7048" s="16" t="s">
        <v>11713</v>
      </c>
      <c r="F7048" s="16">
        <v>0</v>
      </c>
      <c r="G7048" s="16" t="s">
        <v>11560</v>
      </c>
      <c r="H7048" s="17">
        <v>1241.5899999999999</v>
      </c>
      <c r="I7048" s="102">
        <v>2</v>
      </c>
    </row>
    <row r="7049" spans="1:9" ht="40.799999999999997">
      <c r="A7049" s="16" t="s">
        <v>1963</v>
      </c>
      <c r="B7049" s="16" t="s">
        <v>11711</v>
      </c>
      <c r="C7049" s="16" t="s">
        <v>11711</v>
      </c>
      <c r="D7049" s="19">
        <v>44315</v>
      </c>
      <c r="E7049" s="16" t="s">
        <v>11712</v>
      </c>
      <c r="F7049" s="16">
        <v>0</v>
      </c>
      <c r="G7049" s="16" t="s">
        <v>11565</v>
      </c>
      <c r="H7049" s="17">
        <v>527.6</v>
      </c>
      <c r="I7049" s="102">
        <v>2</v>
      </c>
    </row>
    <row r="7050" spans="1:9" ht="40.799999999999997">
      <c r="A7050" s="16" t="s">
        <v>1963</v>
      </c>
      <c r="B7050" s="16" t="s">
        <v>11711</v>
      </c>
      <c r="C7050" s="16" t="s">
        <v>11711</v>
      </c>
      <c r="D7050" s="19">
        <v>44315</v>
      </c>
      <c r="E7050" s="16" t="s">
        <v>11713</v>
      </c>
      <c r="F7050" s="16">
        <v>0</v>
      </c>
      <c r="G7050" s="16" t="s">
        <v>11565</v>
      </c>
      <c r="H7050" s="17">
        <v>527.59</v>
      </c>
      <c r="I7050" s="102">
        <v>2</v>
      </c>
    </row>
    <row r="7051" spans="1:9" ht="40.799999999999997">
      <c r="A7051" s="16" t="s">
        <v>1963</v>
      </c>
      <c r="B7051" s="16" t="s">
        <v>11711</v>
      </c>
      <c r="C7051" s="16" t="s">
        <v>11711</v>
      </c>
      <c r="D7051" s="19">
        <v>44315</v>
      </c>
      <c r="E7051" s="16" t="s">
        <v>11714</v>
      </c>
      <c r="F7051" s="16">
        <v>0</v>
      </c>
      <c r="G7051" s="16" t="s">
        <v>11520</v>
      </c>
      <c r="H7051" s="17">
        <v>77.5</v>
      </c>
      <c r="I7051" s="102">
        <v>2</v>
      </c>
    </row>
    <row r="7052" spans="1:9" ht="40.799999999999997">
      <c r="A7052" s="16" t="s">
        <v>1963</v>
      </c>
      <c r="B7052" s="16" t="s">
        <v>11711</v>
      </c>
      <c r="C7052" s="16" t="s">
        <v>11711</v>
      </c>
      <c r="D7052" s="19">
        <v>44315</v>
      </c>
      <c r="E7052" s="16" t="s">
        <v>11715</v>
      </c>
      <c r="F7052" s="16">
        <v>0</v>
      </c>
      <c r="G7052" s="16" t="s">
        <v>11560</v>
      </c>
      <c r="H7052" s="17">
        <v>77.5</v>
      </c>
      <c r="I7052" s="102">
        <v>2</v>
      </c>
    </row>
    <row r="7053" spans="1:9" ht="51">
      <c r="A7053" s="16" t="s">
        <v>1963</v>
      </c>
      <c r="B7053" s="16" t="s">
        <v>11716</v>
      </c>
      <c r="C7053" s="16" t="s">
        <v>11716</v>
      </c>
      <c r="D7053" s="19">
        <v>44316</v>
      </c>
      <c r="E7053" s="16" t="s">
        <v>11717</v>
      </c>
      <c r="F7053" s="16">
        <v>0</v>
      </c>
      <c r="G7053" s="16" t="s">
        <v>11539</v>
      </c>
      <c r="H7053" s="17">
        <v>1456.15</v>
      </c>
      <c r="I7053" s="102">
        <v>2</v>
      </c>
    </row>
    <row r="7054" spans="1:9" ht="51">
      <c r="A7054" s="16" t="s">
        <v>1963</v>
      </c>
      <c r="B7054" s="16" t="s">
        <v>11716</v>
      </c>
      <c r="C7054" s="16" t="s">
        <v>11716</v>
      </c>
      <c r="D7054" s="19">
        <v>44316</v>
      </c>
      <c r="E7054" s="16" t="s">
        <v>11717</v>
      </c>
      <c r="F7054" s="16" t="s">
        <v>11540</v>
      </c>
      <c r="G7054" s="16" t="s">
        <v>11541</v>
      </c>
      <c r="H7054" s="17">
        <v>1351.15</v>
      </c>
      <c r="I7054" s="102">
        <v>2</v>
      </c>
    </row>
    <row r="7055" spans="1:9" ht="40.799999999999997">
      <c r="A7055" s="16" t="s">
        <v>1963</v>
      </c>
      <c r="B7055" s="16" t="s">
        <v>11776</v>
      </c>
      <c r="C7055" s="16" t="s">
        <v>11776</v>
      </c>
      <c r="D7055" s="19">
        <v>44322</v>
      </c>
      <c r="E7055" s="16" t="s">
        <v>11777</v>
      </c>
      <c r="F7055" s="16" t="s">
        <v>11778</v>
      </c>
      <c r="G7055" s="16" t="s">
        <v>11779</v>
      </c>
      <c r="H7055" s="17">
        <v>55</v>
      </c>
      <c r="I7055" s="102">
        <v>2</v>
      </c>
    </row>
    <row r="7056" spans="1:9" ht="40.799999999999997">
      <c r="A7056" s="16" t="s">
        <v>1963</v>
      </c>
      <c r="B7056" s="16" t="s">
        <v>12458</v>
      </c>
      <c r="C7056" s="16" t="s">
        <v>12458</v>
      </c>
      <c r="D7056" s="19">
        <v>44322</v>
      </c>
      <c r="E7056" s="16" t="s">
        <v>12459</v>
      </c>
      <c r="F7056" s="16">
        <v>0</v>
      </c>
      <c r="G7056" s="16" t="s">
        <v>11564</v>
      </c>
      <c r="H7056" s="17">
        <v>178.12</v>
      </c>
      <c r="I7056" s="102">
        <v>2</v>
      </c>
    </row>
    <row r="7057" spans="1:9" ht="40.799999999999997">
      <c r="A7057" s="16" t="s">
        <v>1963</v>
      </c>
      <c r="B7057" s="16" t="s">
        <v>12458</v>
      </c>
      <c r="C7057" s="16" t="s">
        <v>12458</v>
      </c>
      <c r="D7057" s="19">
        <v>44322</v>
      </c>
      <c r="E7057" s="16" t="s">
        <v>12459</v>
      </c>
      <c r="F7057" s="16" t="s">
        <v>11778</v>
      </c>
      <c r="G7057" s="16" t="s">
        <v>11779</v>
      </c>
      <c r="H7057" s="17">
        <v>178.12</v>
      </c>
      <c r="I7057" s="102">
        <v>2</v>
      </c>
    </row>
    <row r="7058" spans="1:9" ht="40.799999999999997">
      <c r="A7058" s="16" t="s">
        <v>1963</v>
      </c>
      <c r="B7058" s="16" t="s">
        <v>12458</v>
      </c>
      <c r="C7058" s="16" t="s">
        <v>12458</v>
      </c>
      <c r="D7058" s="19">
        <v>44322</v>
      </c>
      <c r="E7058" s="16" t="s">
        <v>12460</v>
      </c>
      <c r="F7058" s="16" t="s">
        <v>8216</v>
      </c>
      <c r="G7058" s="16" t="s">
        <v>8217</v>
      </c>
      <c r="H7058" s="17">
        <v>23.23</v>
      </c>
      <c r="I7058" s="102">
        <v>2</v>
      </c>
    </row>
    <row r="7059" spans="1:9" ht="40.799999999999997">
      <c r="A7059" s="16" t="s">
        <v>1963</v>
      </c>
      <c r="B7059" s="16" t="s">
        <v>11850</v>
      </c>
      <c r="C7059" s="16" t="s">
        <v>11850</v>
      </c>
      <c r="D7059" s="19">
        <v>44326</v>
      </c>
      <c r="E7059" s="16" t="s">
        <v>11851</v>
      </c>
      <c r="F7059" s="16" t="s">
        <v>11503</v>
      </c>
      <c r="G7059" s="16" t="s">
        <v>11504</v>
      </c>
      <c r="H7059" s="17">
        <v>196.26</v>
      </c>
      <c r="I7059" s="102">
        <v>2</v>
      </c>
    </row>
    <row r="7060" spans="1:9" ht="51">
      <c r="A7060" s="16" t="s">
        <v>1963</v>
      </c>
      <c r="B7060" s="16" t="s">
        <v>11009</v>
      </c>
      <c r="C7060" s="16">
        <v>20210014</v>
      </c>
      <c r="D7060" s="19">
        <v>44337</v>
      </c>
      <c r="E7060" s="16" t="s">
        <v>11030</v>
      </c>
      <c r="F7060" s="16" t="s">
        <v>11011</v>
      </c>
      <c r="G7060" s="16" t="s">
        <v>11012</v>
      </c>
      <c r="H7060" s="17">
        <v>48</v>
      </c>
      <c r="I7060" s="102">
        <v>2</v>
      </c>
    </row>
    <row r="7061" spans="1:9" ht="51">
      <c r="A7061" s="16" t="s">
        <v>1963</v>
      </c>
      <c r="B7061" s="16" t="s">
        <v>11009</v>
      </c>
      <c r="C7061" s="16">
        <v>20210014</v>
      </c>
      <c r="D7061" s="19">
        <v>44337</v>
      </c>
      <c r="E7061" s="16" t="s">
        <v>11031</v>
      </c>
      <c r="F7061" s="16" t="s">
        <v>11011</v>
      </c>
      <c r="G7061" s="16" t="s">
        <v>11012</v>
      </c>
      <c r="H7061" s="17">
        <v>43</v>
      </c>
      <c r="I7061" s="102">
        <v>2</v>
      </c>
    </row>
    <row r="7062" spans="1:9" ht="40.799999999999997">
      <c r="A7062" s="16" t="s">
        <v>1963</v>
      </c>
      <c r="B7062" s="16" t="s">
        <v>11852</v>
      </c>
      <c r="C7062" s="16" t="s">
        <v>11852</v>
      </c>
      <c r="D7062" s="19">
        <v>44329</v>
      </c>
      <c r="E7062" s="16" t="s">
        <v>11853</v>
      </c>
      <c r="F7062" s="16" t="s">
        <v>11854</v>
      </c>
      <c r="G7062" s="16" t="s">
        <v>11855</v>
      </c>
      <c r="H7062" s="17">
        <v>1435.54</v>
      </c>
      <c r="I7062" s="102">
        <v>2</v>
      </c>
    </row>
    <row r="7063" spans="1:9" ht="40.799999999999997">
      <c r="A7063" s="16" t="s">
        <v>1963</v>
      </c>
      <c r="B7063" s="16" t="s">
        <v>11852</v>
      </c>
      <c r="C7063" s="16" t="s">
        <v>11852</v>
      </c>
      <c r="D7063" s="19">
        <v>44329</v>
      </c>
      <c r="E7063" s="16" t="s">
        <v>11856</v>
      </c>
      <c r="F7063" s="16" t="s">
        <v>11854</v>
      </c>
      <c r="G7063" s="16" t="s">
        <v>11855</v>
      </c>
      <c r="H7063" s="17">
        <v>1435.54</v>
      </c>
      <c r="I7063" s="102">
        <v>2</v>
      </c>
    </row>
    <row r="7064" spans="1:9" ht="40.799999999999997">
      <c r="A7064" s="16" t="s">
        <v>1963</v>
      </c>
      <c r="B7064" s="16" t="s">
        <v>10995</v>
      </c>
      <c r="C7064" s="16">
        <v>40521</v>
      </c>
      <c r="D7064" s="19">
        <v>44337</v>
      </c>
      <c r="E7064" s="16" t="s">
        <v>10996</v>
      </c>
      <c r="F7064" s="16" t="s">
        <v>10264</v>
      </c>
      <c r="G7064" s="16" t="s">
        <v>10624</v>
      </c>
      <c r="H7064" s="17">
        <v>697.78</v>
      </c>
      <c r="I7064" s="102">
        <v>2</v>
      </c>
    </row>
    <row r="7065" spans="1:9" ht="51">
      <c r="A7065" s="16" t="s">
        <v>1963</v>
      </c>
      <c r="B7065" s="16" t="s">
        <v>11009</v>
      </c>
      <c r="C7065" s="16">
        <v>20210014</v>
      </c>
      <c r="D7065" s="19">
        <v>44337</v>
      </c>
      <c r="E7065" s="16" t="s">
        <v>11040</v>
      </c>
      <c r="F7065" s="16" t="s">
        <v>11011</v>
      </c>
      <c r="G7065" s="16" t="s">
        <v>11012</v>
      </c>
      <c r="H7065" s="17">
        <v>48</v>
      </c>
      <c r="I7065" s="102">
        <v>2</v>
      </c>
    </row>
    <row r="7066" spans="1:9" ht="40.799999999999997">
      <c r="A7066" s="16" t="s">
        <v>1963</v>
      </c>
      <c r="B7066" s="16" t="s">
        <v>11090</v>
      </c>
      <c r="C7066" s="16">
        <v>42721</v>
      </c>
      <c r="D7066" s="19">
        <v>44355</v>
      </c>
      <c r="E7066" s="16" t="s">
        <v>11091</v>
      </c>
      <c r="F7066" s="16" t="s">
        <v>10264</v>
      </c>
      <c r="G7066" s="16" t="s">
        <v>10624</v>
      </c>
      <c r="H7066" s="17">
        <v>365.66</v>
      </c>
      <c r="I7066" s="102">
        <v>2</v>
      </c>
    </row>
    <row r="7067" spans="1:9" ht="40.799999999999997">
      <c r="A7067" s="16" t="s">
        <v>1963</v>
      </c>
      <c r="B7067" s="16" t="s">
        <v>11090</v>
      </c>
      <c r="C7067" s="16">
        <v>42721</v>
      </c>
      <c r="D7067" s="19">
        <v>44355</v>
      </c>
      <c r="E7067" s="16" t="s">
        <v>11092</v>
      </c>
      <c r="F7067" s="16" t="s">
        <v>10264</v>
      </c>
      <c r="G7067" s="16" t="s">
        <v>10624</v>
      </c>
      <c r="H7067" s="17">
        <v>165.2</v>
      </c>
      <c r="I7067" s="102">
        <v>2</v>
      </c>
    </row>
    <row r="7068" spans="1:9" ht="51">
      <c r="A7068" s="16" t="s">
        <v>1963</v>
      </c>
      <c r="B7068" s="16" t="s">
        <v>11857</v>
      </c>
      <c r="C7068" s="16" t="s">
        <v>11857</v>
      </c>
      <c r="D7068" s="19">
        <v>44330</v>
      </c>
      <c r="E7068" s="16" t="s">
        <v>11858</v>
      </c>
      <c r="F7068" s="16" t="s">
        <v>11590</v>
      </c>
      <c r="G7068" s="16" t="s">
        <v>11591</v>
      </c>
      <c r="H7068" s="17">
        <v>992.45</v>
      </c>
      <c r="I7068" s="102">
        <v>2</v>
      </c>
    </row>
    <row r="7069" spans="1:9" ht="51">
      <c r="A7069" s="16" t="s">
        <v>1963</v>
      </c>
      <c r="B7069" s="16" t="s">
        <v>11859</v>
      </c>
      <c r="C7069" s="16" t="s">
        <v>11859</v>
      </c>
      <c r="D7069" s="19">
        <v>44330</v>
      </c>
      <c r="E7069" s="16" t="s">
        <v>11860</v>
      </c>
      <c r="F7069" s="16">
        <v>0</v>
      </c>
      <c r="G7069" s="16" t="s">
        <v>11675</v>
      </c>
      <c r="H7069" s="17">
        <v>1145.31</v>
      </c>
      <c r="I7069" s="102">
        <v>2</v>
      </c>
    </row>
    <row r="7070" spans="1:9" ht="40.799999999999997">
      <c r="A7070" s="16" t="s">
        <v>1963</v>
      </c>
      <c r="B7070" s="16" t="s">
        <v>11002</v>
      </c>
      <c r="C7070" s="16">
        <v>19285</v>
      </c>
      <c r="D7070" s="19">
        <v>44447</v>
      </c>
      <c r="E7070" s="16" t="s">
        <v>11003</v>
      </c>
      <c r="F7070" s="16" t="s">
        <v>8178</v>
      </c>
      <c r="G7070" s="16" t="s">
        <v>8179</v>
      </c>
      <c r="H7070" s="17">
        <v>33.369999999999997</v>
      </c>
      <c r="I7070" s="102">
        <v>2</v>
      </c>
    </row>
    <row r="7071" spans="1:9" ht="40.799999999999997">
      <c r="A7071" s="16" t="s">
        <v>1963</v>
      </c>
      <c r="B7071" s="16" t="s">
        <v>11002</v>
      </c>
      <c r="C7071" s="16">
        <v>19285</v>
      </c>
      <c r="D7071" s="19">
        <v>44447</v>
      </c>
      <c r="E7071" s="16" t="s">
        <v>11004</v>
      </c>
      <c r="F7071" s="16" t="s">
        <v>8178</v>
      </c>
      <c r="G7071" s="16" t="s">
        <v>8179</v>
      </c>
      <c r="H7071" s="17">
        <v>33.369999999999997</v>
      </c>
      <c r="I7071" s="102">
        <v>2</v>
      </c>
    </row>
    <row r="7072" spans="1:9" ht="40.799999999999997">
      <c r="A7072" s="16" t="s">
        <v>1963</v>
      </c>
      <c r="B7072" s="16" t="s">
        <v>11002</v>
      </c>
      <c r="C7072" s="16">
        <v>19285</v>
      </c>
      <c r="D7072" s="19">
        <v>44447</v>
      </c>
      <c r="E7072" s="16" t="s">
        <v>11005</v>
      </c>
      <c r="F7072" s="16" t="s">
        <v>8178</v>
      </c>
      <c r="G7072" s="16" t="s">
        <v>8179</v>
      </c>
      <c r="H7072" s="17">
        <v>16.68</v>
      </c>
      <c r="I7072" s="102">
        <v>2</v>
      </c>
    </row>
    <row r="7073" spans="1:9" ht="40.799999999999997">
      <c r="A7073" s="16" t="s">
        <v>1963</v>
      </c>
      <c r="B7073" s="16" t="s">
        <v>11002</v>
      </c>
      <c r="C7073" s="16">
        <v>19285</v>
      </c>
      <c r="D7073" s="19">
        <v>44447</v>
      </c>
      <c r="E7073" s="16" t="s">
        <v>11006</v>
      </c>
      <c r="F7073" s="16" t="s">
        <v>8178</v>
      </c>
      <c r="G7073" s="16" t="s">
        <v>8179</v>
      </c>
      <c r="H7073" s="17">
        <v>16.68</v>
      </c>
      <c r="I7073" s="102">
        <v>2</v>
      </c>
    </row>
    <row r="7074" spans="1:9" ht="40.799999999999997">
      <c r="A7074" s="16" t="s">
        <v>1963</v>
      </c>
      <c r="B7074" s="16" t="s">
        <v>11071</v>
      </c>
      <c r="C7074" s="16">
        <v>21013</v>
      </c>
      <c r="D7074" s="19">
        <v>44344</v>
      </c>
      <c r="E7074" s="16" t="s">
        <v>11072</v>
      </c>
      <c r="F7074" s="16" t="s">
        <v>2170</v>
      </c>
      <c r="G7074" s="16" t="s">
        <v>2171</v>
      </c>
      <c r="H7074" s="17">
        <v>245</v>
      </c>
      <c r="I7074" s="102">
        <v>2</v>
      </c>
    </row>
    <row r="7075" spans="1:9" ht="30.6">
      <c r="A7075" s="16" t="s">
        <v>1963</v>
      </c>
      <c r="B7075" s="16" t="s">
        <v>11071</v>
      </c>
      <c r="C7075" s="16">
        <v>21013</v>
      </c>
      <c r="D7075" s="19">
        <v>44344</v>
      </c>
      <c r="E7075" s="16" t="s">
        <v>11073</v>
      </c>
      <c r="F7075" s="16" t="s">
        <v>2170</v>
      </c>
      <c r="G7075" s="16" t="s">
        <v>2171</v>
      </c>
      <c r="H7075" s="17">
        <v>245</v>
      </c>
      <c r="I7075" s="102">
        <v>2</v>
      </c>
    </row>
    <row r="7076" spans="1:9" ht="40.799999999999997">
      <c r="A7076" s="16" t="s">
        <v>1963</v>
      </c>
      <c r="B7076" s="16" t="s">
        <v>11767</v>
      </c>
      <c r="C7076" s="16" t="s">
        <v>11767</v>
      </c>
      <c r="D7076" s="19">
        <v>44319</v>
      </c>
      <c r="E7076" s="16" t="s">
        <v>11768</v>
      </c>
      <c r="F7076" s="16">
        <v>0</v>
      </c>
      <c r="G7076" s="16" t="s">
        <v>11734</v>
      </c>
      <c r="H7076" s="17">
        <v>419.43</v>
      </c>
      <c r="I7076" s="102">
        <v>2</v>
      </c>
    </row>
    <row r="7077" spans="1:9" ht="40.799999999999997">
      <c r="A7077" s="16" t="s">
        <v>1963</v>
      </c>
      <c r="B7077" s="16" t="s">
        <v>11767</v>
      </c>
      <c r="C7077" s="16" t="s">
        <v>11767</v>
      </c>
      <c r="D7077" s="19">
        <v>44319</v>
      </c>
      <c r="E7077" s="16" t="s">
        <v>11769</v>
      </c>
      <c r="F7077" s="16">
        <v>0</v>
      </c>
      <c r="G7077" s="16" t="s">
        <v>11739</v>
      </c>
      <c r="H7077" s="17">
        <v>419.44</v>
      </c>
      <c r="I7077" s="102">
        <v>2</v>
      </c>
    </row>
    <row r="7078" spans="1:9" ht="40.799999999999997">
      <c r="A7078" s="16" t="s">
        <v>1963</v>
      </c>
      <c r="B7078" s="16" t="s">
        <v>11767</v>
      </c>
      <c r="C7078" s="16" t="s">
        <v>11767</v>
      </c>
      <c r="D7078" s="19">
        <v>44319</v>
      </c>
      <c r="E7078" s="16" t="s">
        <v>11768</v>
      </c>
      <c r="F7078" s="16">
        <v>0</v>
      </c>
      <c r="G7078" s="16" t="s">
        <v>11770</v>
      </c>
      <c r="H7078" s="17">
        <v>243.71</v>
      </c>
      <c r="I7078" s="102">
        <v>2</v>
      </c>
    </row>
    <row r="7079" spans="1:9" ht="40.799999999999997">
      <c r="A7079" s="16" t="s">
        <v>1963</v>
      </c>
      <c r="B7079" s="16" t="s">
        <v>11767</v>
      </c>
      <c r="C7079" s="16" t="s">
        <v>11767</v>
      </c>
      <c r="D7079" s="19">
        <v>44319</v>
      </c>
      <c r="E7079" s="16" t="s">
        <v>11769</v>
      </c>
      <c r="F7079" s="16">
        <v>0</v>
      </c>
      <c r="G7079" s="16" t="s">
        <v>11770</v>
      </c>
      <c r="H7079" s="17">
        <v>243.71</v>
      </c>
      <c r="I7079" s="102">
        <v>2</v>
      </c>
    </row>
    <row r="7080" spans="1:9" ht="40.799999999999997">
      <c r="A7080" s="16" t="s">
        <v>1963</v>
      </c>
      <c r="B7080" s="16" t="s">
        <v>11767</v>
      </c>
      <c r="C7080" s="16" t="s">
        <v>11767</v>
      </c>
      <c r="D7080" s="19">
        <v>44319</v>
      </c>
      <c r="E7080" s="16" t="s">
        <v>11771</v>
      </c>
      <c r="F7080" s="16">
        <v>0</v>
      </c>
      <c r="G7080" s="16" t="s">
        <v>11734</v>
      </c>
      <c r="H7080" s="17">
        <v>24.54</v>
      </c>
      <c r="I7080" s="102">
        <v>2</v>
      </c>
    </row>
    <row r="7081" spans="1:9" ht="40.799999999999997">
      <c r="A7081" s="16" t="s">
        <v>1963</v>
      </c>
      <c r="B7081" s="16" t="s">
        <v>11767</v>
      </c>
      <c r="C7081" s="16" t="s">
        <v>11767</v>
      </c>
      <c r="D7081" s="19">
        <v>44319</v>
      </c>
      <c r="E7081" s="16" t="s">
        <v>11772</v>
      </c>
      <c r="F7081" s="16">
        <v>0</v>
      </c>
      <c r="G7081" s="16" t="s">
        <v>11734</v>
      </c>
      <c r="H7081" s="17">
        <v>24.54</v>
      </c>
      <c r="I7081" s="102">
        <v>2</v>
      </c>
    </row>
    <row r="7082" spans="1:9" ht="40.799999999999997">
      <c r="A7082" s="16" t="s">
        <v>1963</v>
      </c>
      <c r="B7082" s="16" t="s">
        <v>11773</v>
      </c>
      <c r="C7082" s="16" t="s">
        <v>11773</v>
      </c>
      <c r="D7082" s="19">
        <v>44319</v>
      </c>
      <c r="E7082" s="16" t="s">
        <v>11774</v>
      </c>
      <c r="F7082" s="16">
        <v>0</v>
      </c>
      <c r="G7082" s="16" t="s">
        <v>11770</v>
      </c>
      <c r="H7082" s="17">
        <v>64.5</v>
      </c>
      <c r="I7082" s="102">
        <v>2</v>
      </c>
    </row>
    <row r="7083" spans="1:9" ht="40.799999999999997">
      <c r="A7083" s="16" t="s">
        <v>1963</v>
      </c>
      <c r="B7083" s="16" t="s">
        <v>11773</v>
      </c>
      <c r="C7083" s="16" t="s">
        <v>11773</v>
      </c>
      <c r="D7083" s="19">
        <v>44319</v>
      </c>
      <c r="E7083" s="16" t="s">
        <v>11775</v>
      </c>
      <c r="F7083" s="16">
        <v>0</v>
      </c>
      <c r="G7083" s="16" t="s">
        <v>11770</v>
      </c>
      <c r="H7083" s="17">
        <v>64.5</v>
      </c>
      <c r="I7083" s="102">
        <v>2</v>
      </c>
    </row>
    <row r="7084" spans="1:9" ht="40.799999999999997">
      <c r="A7084" s="16" t="s">
        <v>1963</v>
      </c>
      <c r="B7084" s="16" t="s">
        <v>11869</v>
      </c>
      <c r="C7084" s="16" t="s">
        <v>11869</v>
      </c>
      <c r="D7084" s="19">
        <v>44330</v>
      </c>
      <c r="E7084" s="16" t="s">
        <v>11870</v>
      </c>
      <c r="F7084" s="16">
        <v>0</v>
      </c>
      <c r="G7084" s="16" t="s">
        <v>11560</v>
      </c>
      <c r="H7084" s="17">
        <v>183.5</v>
      </c>
      <c r="I7084" s="102">
        <v>2</v>
      </c>
    </row>
    <row r="7085" spans="1:9" ht="40.799999999999997">
      <c r="A7085" s="16" t="s">
        <v>1963</v>
      </c>
      <c r="B7085" s="16" t="s">
        <v>11869</v>
      </c>
      <c r="C7085" s="16" t="s">
        <v>11869</v>
      </c>
      <c r="D7085" s="19">
        <v>44330</v>
      </c>
      <c r="E7085" s="16" t="s">
        <v>11870</v>
      </c>
      <c r="F7085" s="16" t="s">
        <v>11844</v>
      </c>
      <c r="G7085" s="16" t="s">
        <v>11845</v>
      </c>
      <c r="H7085" s="17">
        <v>278.5</v>
      </c>
      <c r="I7085" s="102">
        <v>2</v>
      </c>
    </row>
    <row r="7086" spans="1:9" ht="51">
      <c r="A7086" s="16" t="s">
        <v>1963</v>
      </c>
      <c r="B7086" s="16" t="s">
        <v>11871</v>
      </c>
      <c r="C7086" s="16" t="s">
        <v>11871</v>
      </c>
      <c r="D7086" s="19">
        <v>44330</v>
      </c>
      <c r="E7086" s="16" t="s">
        <v>11872</v>
      </c>
      <c r="F7086" s="16">
        <v>0</v>
      </c>
      <c r="G7086" s="16" t="s">
        <v>11597</v>
      </c>
      <c r="H7086" s="17">
        <v>266.58</v>
      </c>
      <c r="I7086" s="102">
        <v>2</v>
      </c>
    </row>
    <row r="7087" spans="1:9" ht="40.799999999999997">
      <c r="A7087" s="16" t="s">
        <v>1963</v>
      </c>
      <c r="B7087" s="16" t="s">
        <v>11871</v>
      </c>
      <c r="C7087" s="16" t="s">
        <v>11871</v>
      </c>
      <c r="D7087" s="19">
        <v>44330</v>
      </c>
      <c r="E7087" s="16" t="s">
        <v>11873</v>
      </c>
      <c r="F7087" s="16">
        <v>0</v>
      </c>
      <c r="G7087" s="16" t="s">
        <v>11564</v>
      </c>
      <c r="H7087" s="17">
        <v>529.08000000000004</v>
      </c>
      <c r="I7087" s="102">
        <v>2</v>
      </c>
    </row>
    <row r="7088" spans="1:9" ht="51">
      <c r="A7088" s="16" t="s">
        <v>1963</v>
      </c>
      <c r="B7088" s="16" t="s">
        <v>11871</v>
      </c>
      <c r="C7088" s="16" t="s">
        <v>11871</v>
      </c>
      <c r="D7088" s="19">
        <v>44330</v>
      </c>
      <c r="E7088" s="16" t="s">
        <v>11872</v>
      </c>
      <c r="F7088" s="16" t="s">
        <v>8270</v>
      </c>
      <c r="G7088" s="16" t="s">
        <v>8271</v>
      </c>
      <c r="H7088" s="17">
        <v>317.67</v>
      </c>
      <c r="I7088" s="102">
        <v>2</v>
      </c>
    </row>
    <row r="7089" spans="1:9" ht="40.799999999999997">
      <c r="A7089" s="16" t="s">
        <v>1963</v>
      </c>
      <c r="B7089" s="16" t="s">
        <v>11871</v>
      </c>
      <c r="C7089" s="16" t="s">
        <v>11871</v>
      </c>
      <c r="D7089" s="19">
        <v>44330</v>
      </c>
      <c r="E7089" s="16" t="s">
        <v>11873</v>
      </c>
      <c r="F7089" s="16" t="s">
        <v>8270</v>
      </c>
      <c r="G7089" s="16" t="s">
        <v>8271</v>
      </c>
      <c r="H7089" s="17">
        <v>317.67</v>
      </c>
      <c r="I7089" s="102">
        <v>2</v>
      </c>
    </row>
    <row r="7090" spans="1:9" ht="40.799999999999997">
      <c r="A7090" s="16" t="s">
        <v>1963</v>
      </c>
      <c r="B7090" s="16" t="s">
        <v>11874</v>
      </c>
      <c r="C7090" s="16" t="s">
        <v>11874</v>
      </c>
      <c r="D7090" s="19">
        <v>44330</v>
      </c>
      <c r="E7090" s="16" t="s">
        <v>11875</v>
      </c>
      <c r="F7090" s="16">
        <v>0</v>
      </c>
      <c r="G7090" s="16" t="s">
        <v>11564</v>
      </c>
      <c r="H7090" s="17">
        <v>373.75</v>
      </c>
      <c r="I7090" s="102">
        <v>2</v>
      </c>
    </row>
    <row r="7091" spans="1:9" ht="40.799999999999997">
      <c r="A7091" s="16" t="s">
        <v>1963</v>
      </c>
      <c r="B7091" s="16" t="s">
        <v>11874</v>
      </c>
      <c r="C7091" s="16" t="s">
        <v>11874</v>
      </c>
      <c r="D7091" s="19">
        <v>44330</v>
      </c>
      <c r="E7091" s="16" t="s">
        <v>11875</v>
      </c>
      <c r="F7091" s="16" t="s">
        <v>8270</v>
      </c>
      <c r="G7091" s="16" t="s">
        <v>8271</v>
      </c>
      <c r="H7091" s="17">
        <v>323.75</v>
      </c>
      <c r="I7091" s="102">
        <v>2</v>
      </c>
    </row>
    <row r="7092" spans="1:9" ht="40.799999999999997">
      <c r="A7092" s="16" t="s">
        <v>1963</v>
      </c>
      <c r="B7092" s="16" t="s">
        <v>10997</v>
      </c>
      <c r="C7092" s="16">
        <v>40321</v>
      </c>
      <c r="D7092" s="19">
        <v>44337</v>
      </c>
      <c r="E7092" s="16" t="s">
        <v>10998</v>
      </c>
      <c r="F7092" s="16" t="s">
        <v>10264</v>
      </c>
      <c r="G7092" s="16" t="s">
        <v>10624</v>
      </c>
      <c r="H7092" s="17">
        <v>379.21</v>
      </c>
      <c r="I7092" s="102">
        <v>2</v>
      </c>
    </row>
    <row r="7093" spans="1:9" ht="40.799999999999997">
      <c r="A7093" s="16" t="s">
        <v>1963</v>
      </c>
      <c r="B7093" s="16" t="s">
        <v>10997</v>
      </c>
      <c r="C7093" s="16">
        <v>40321</v>
      </c>
      <c r="D7093" s="19">
        <v>44337</v>
      </c>
      <c r="E7093" s="16" t="s">
        <v>10999</v>
      </c>
      <c r="F7093" s="16" t="s">
        <v>10264</v>
      </c>
      <c r="G7093" s="16" t="s">
        <v>10624</v>
      </c>
      <c r="H7093" s="17">
        <v>379.21</v>
      </c>
      <c r="I7093" s="102">
        <v>2</v>
      </c>
    </row>
    <row r="7094" spans="1:9" ht="51">
      <c r="A7094" s="16" t="s">
        <v>1963</v>
      </c>
      <c r="B7094" s="16" t="s">
        <v>11891</v>
      </c>
      <c r="C7094" s="16" t="s">
        <v>11891</v>
      </c>
      <c r="D7094" s="19">
        <v>44335</v>
      </c>
      <c r="E7094" s="16" t="s">
        <v>11892</v>
      </c>
      <c r="F7094" s="16">
        <v>0</v>
      </c>
      <c r="G7094" s="16" t="s">
        <v>11539</v>
      </c>
      <c r="H7094" s="17">
        <v>1086.48</v>
      </c>
      <c r="I7094" s="102">
        <v>2</v>
      </c>
    </row>
    <row r="7095" spans="1:9" ht="51">
      <c r="A7095" s="16" t="s">
        <v>1963</v>
      </c>
      <c r="B7095" s="16" t="s">
        <v>11891</v>
      </c>
      <c r="C7095" s="16" t="s">
        <v>11891</v>
      </c>
      <c r="D7095" s="19">
        <v>44335</v>
      </c>
      <c r="E7095" s="16" t="s">
        <v>11892</v>
      </c>
      <c r="F7095" s="16" t="s">
        <v>11540</v>
      </c>
      <c r="G7095" s="16" t="s">
        <v>11541</v>
      </c>
      <c r="H7095" s="17">
        <v>1041.48</v>
      </c>
      <c r="I7095" s="102">
        <v>2</v>
      </c>
    </row>
    <row r="7096" spans="1:9" ht="40.799999999999997">
      <c r="A7096" s="16" t="s">
        <v>1963</v>
      </c>
      <c r="B7096" s="16" t="s">
        <v>12461</v>
      </c>
      <c r="C7096" s="16" t="s">
        <v>12461</v>
      </c>
      <c r="D7096" s="19">
        <v>44329</v>
      </c>
      <c r="E7096" s="16" t="s">
        <v>12462</v>
      </c>
      <c r="F7096" s="16">
        <v>0</v>
      </c>
      <c r="G7096" s="16" t="s">
        <v>11583</v>
      </c>
      <c r="H7096" s="17">
        <v>106.77</v>
      </c>
      <c r="I7096" s="102">
        <v>2</v>
      </c>
    </row>
    <row r="7097" spans="1:9" ht="40.799999999999997">
      <c r="A7097" s="16" t="s">
        <v>1963</v>
      </c>
      <c r="B7097" s="16" t="s">
        <v>12461</v>
      </c>
      <c r="C7097" s="16" t="s">
        <v>12461</v>
      </c>
      <c r="D7097" s="19">
        <v>44329</v>
      </c>
      <c r="E7097" s="16" t="s">
        <v>12463</v>
      </c>
      <c r="F7097" s="16">
        <v>0</v>
      </c>
      <c r="G7097" s="16" t="s">
        <v>11583</v>
      </c>
      <c r="H7097" s="17">
        <v>106.77</v>
      </c>
      <c r="I7097" s="102">
        <v>2</v>
      </c>
    </row>
    <row r="7098" spans="1:9" ht="40.799999999999997">
      <c r="A7098" s="16" t="s">
        <v>1963</v>
      </c>
      <c r="B7098" s="16" t="s">
        <v>12464</v>
      </c>
      <c r="C7098" s="16" t="s">
        <v>12464</v>
      </c>
      <c r="D7098" s="19">
        <v>44330</v>
      </c>
      <c r="E7098" s="16" t="s">
        <v>12465</v>
      </c>
      <c r="F7098" s="16" t="s">
        <v>8270</v>
      </c>
      <c r="G7098" s="16" t="s">
        <v>8271</v>
      </c>
      <c r="H7098" s="17">
        <v>23.46</v>
      </c>
      <c r="I7098" s="102">
        <v>2</v>
      </c>
    </row>
    <row r="7099" spans="1:9" ht="40.799999999999997">
      <c r="A7099" s="16" t="s">
        <v>1963</v>
      </c>
      <c r="B7099" s="16" t="s">
        <v>12466</v>
      </c>
      <c r="C7099" s="16" t="s">
        <v>12466</v>
      </c>
      <c r="D7099" s="19">
        <v>44337</v>
      </c>
      <c r="E7099" s="16" t="s">
        <v>12467</v>
      </c>
      <c r="F7099" s="16" t="s">
        <v>8308</v>
      </c>
      <c r="G7099" s="16" t="s">
        <v>8309</v>
      </c>
      <c r="H7099" s="17">
        <v>164.58</v>
      </c>
      <c r="I7099" s="102">
        <v>2</v>
      </c>
    </row>
    <row r="7100" spans="1:9" ht="40.799999999999997">
      <c r="A7100" s="16" t="s">
        <v>1963</v>
      </c>
      <c r="B7100" s="16" t="s">
        <v>11967</v>
      </c>
      <c r="C7100" s="16" t="s">
        <v>11967</v>
      </c>
      <c r="D7100" s="19">
        <v>44372</v>
      </c>
      <c r="E7100" s="16" t="s">
        <v>11968</v>
      </c>
      <c r="F7100" s="16" t="s">
        <v>11550</v>
      </c>
      <c r="G7100" s="16" t="s">
        <v>11551</v>
      </c>
      <c r="H7100" s="17">
        <v>90</v>
      </c>
      <c r="I7100" s="102">
        <v>2</v>
      </c>
    </row>
    <row r="7101" spans="1:9" ht="40.799999999999997">
      <c r="A7101" s="16" t="s">
        <v>1963</v>
      </c>
      <c r="B7101" s="16" t="s">
        <v>12471</v>
      </c>
      <c r="C7101" s="16" t="s">
        <v>12471</v>
      </c>
      <c r="D7101" s="19">
        <v>44342</v>
      </c>
      <c r="E7101" s="16" t="s">
        <v>12472</v>
      </c>
      <c r="F7101" s="16" t="s">
        <v>11550</v>
      </c>
      <c r="G7101" s="16" t="s">
        <v>11551</v>
      </c>
      <c r="H7101" s="17">
        <v>858.65</v>
      </c>
      <c r="I7101" s="102">
        <v>2</v>
      </c>
    </row>
    <row r="7102" spans="1:9" ht="40.799999999999997">
      <c r="A7102" s="16" t="s">
        <v>1963</v>
      </c>
      <c r="B7102" s="16" t="s">
        <v>12473</v>
      </c>
      <c r="C7102" s="16" t="s">
        <v>12473</v>
      </c>
      <c r="D7102" s="19">
        <v>44344</v>
      </c>
      <c r="E7102" s="16" t="s">
        <v>12474</v>
      </c>
      <c r="F7102" s="16" t="s">
        <v>8270</v>
      </c>
      <c r="G7102" s="16" t="s">
        <v>8271</v>
      </c>
      <c r="H7102" s="17">
        <v>141.32</v>
      </c>
      <c r="I7102" s="102">
        <v>2</v>
      </c>
    </row>
    <row r="7103" spans="1:9" ht="51">
      <c r="A7103" s="16" t="s">
        <v>1963</v>
      </c>
      <c r="B7103" s="16" t="s">
        <v>12475</v>
      </c>
      <c r="C7103" s="16" t="s">
        <v>12475</v>
      </c>
      <c r="D7103" s="19">
        <v>44344</v>
      </c>
      <c r="E7103" s="16" t="s">
        <v>12476</v>
      </c>
      <c r="F7103" s="16">
        <v>0</v>
      </c>
      <c r="G7103" s="16" t="s">
        <v>11675</v>
      </c>
      <c r="H7103" s="17">
        <v>64.86</v>
      </c>
      <c r="I7103" s="102">
        <v>2</v>
      </c>
    </row>
    <row r="7104" spans="1:9" ht="40.799999999999997">
      <c r="A7104" s="16" t="s">
        <v>1963</v>
      </c>
      <c r="B7104" s="16" t="s">
        <v>11007</v>
      </c>
      <c r="C7104" s="16">
        <v>19316</v>
      </c>
      <c r="D7104" s="19">
        <v>44355</v>
      </c>
      <c r="E7104" s="16" t="s">
        <v>11008</v>
      </c>
      <c r="F7104" s="16" t="s">
        <v>8178</v>
      </c>
      <c r="G7104" s="16" t="s">
        <v>8179</v>
      </c>
      <c r="H7104" s="17">
        <v>76.400000000000006</v>
      </c>
      <c r="I7104" s="102">
        <v>2</v>
      </c>
    </row>
    <row r="7105" spans="1:9" ht="40.799999999999997">
      <c r="A7105" s="16" t="s">
        <v>1963</v>
      </c>
      <c r="B7105" s="16" t="s">
        <v>11876</v>
      </c>
      <c r="C7105" s="16" t="s">
        <v>11876</v>
      </c>
      <c r="D7105" s="19">
        <v>44335</v>
      </c>
      <c r="E7105" s="16" t="s">
        <v>11877</v>
      </c>
      <c r="F7105" s="16">
        <v>0</v>
      </c>
      <c r="G7105" s="16" t="s">
        <v>11597</v>
      </c>
      <c r="H7105" s="17">
        <v>182.64</v>
      </c>
      <c r="I7105" s="102">
        <v>2</v>
      </c>
    </row>
    <row r="7106" spans="1:9" ht="40.799999999999997">
      <c r="A7106" s="16" t="s">
        <v>1963</v>
      </c>
      <c r="B7106" s="16" t="s">
        <v>11876</v>
      </c>
      <c r="C7106" s="16" t="s">
        <v>11876</v>
      </c>
      <c r="D7106" s="19">
        <v>44335</v>
      </c>
      <c r="E7106" s="16" t="s">
        <v>11878</v>
      </c>
      <c r="F7106" s="16">
        <v>0</v>
      </c>
      <c r="G7106" s="16" t="s">
        <v>11562</v>
      </c>
      <c r="H7106" s="17">
        <v>182.64</v>
      </c>
      <c r="I7106" s="102">
        <v>2</v>
      </c>
    </row>
    <row r="7107" spans="1:9" ht="40.799999999999997">
      <c r="A7107" s="16" t="s">
        <v>1963</v>
      </c>
      <c r="B7107" s="16" t="s">
        <v>11876</v>
      </c>
      <c r="C7107" s="16" t="s">
        <v>11876</v>
      </c>
      <c r="D7107" s="19">
        <v>44335</v>
      </c>
      <c r="E7107" s="16" t="s">
        <v>11879</v>
      </c>
      <c r="F7107" s="16">
        <v>0</v>
      </c>
      <c r="G7107" s="16" t="s">
        <v>11603</v>
      </c>
      <c r="H7107" s="17">
        <v>153.38999999999999</v>
      </c>
      <c r="I7107" s="102">
        <v>2</v>
      </c>
    </row>
    <row r="7108" spans="1:9" ht="40.799999999999997">
      <c r="A7108" s="16" t="s">
        <v>1963</v>
      </c>
      <c r="B7108" s="16" t="s">
        <v>11876</v>
      </c>
      <c r="C7108" s="16" t="s">
        <v>11876</v>
      </c>
      <c r="D7108" s="19">
        <v>44335</v>
      </c>
      <c r="E7108" s="16" t="s">
        <v>11880</v>
      </c>
      <c r="F7108" s="16">
        <v>0</v>
      </c>
      <c r="G7108" s="16" t="s">
        <v>11881</v>
      </c>
      <c r="H7108" s="17">
        <v>167.39</v>
      </c>
      <c r="I7108" s="102">
        <v>2</v>
      </c>
    </row>
    <row r="7109" spans="1:9" ht="40.799999999999997">
      <c r="A7109" s="16" t="s">
        <v>1963</v>
      </c>
      <c r="B7109" s="16" t="s">
        <v>11876</v>
      </c>
      <c r="C7109" s="16" t="s">
        <v>11876</v>
      </c>
      <c r="D7109" s="19">
        <v>44335</v>
      </c>
      <c r="E7109" s="16" t="s">
        <v>11882</v>
      </c>
      <c r="F7109" s="16">
        <v>0</v>
      </c>
      <c r="G7109" s="16" t="s">
        <v>11681</v>
      </c>
      <c r="H7109" s="17">
        <v>153.38999999999999</v>
      </c>
      <c r="I7109" s="102">
        <v>2</v>
      </c>
    </row>
    <row r="7110" spans="1:9" ht="40.799999999999997">
      <c r="A7110" s="16" t="s">
        <v>1963</v>
      </c>
      <c r="B7110" s="16" t="s">
        <v>11876</v>
      </c>
      <c r="C7110" s="16" t="s">
        <v>11876</v>
      </c>
      <c r="D7110" s="19">
        <v>44335</v>
      </c>
      <c r="E7110" s="16" t="s">
        <v>11883</v>
      </c>
      <c r="F7110" s="16">
        <v>0</v>
      </c>
      <c r="G7110" s="16" t="s">
        <v>11884</v>
      </c>
      <c r="H7110" s="17">
        <v>153.38999999999999</v>
      </c>
      <c r="I7110" s="102">
        <v>2</v>
      </c>
    </row>
    <row r="7111" spans="1:9" ht="40.799999999999997">
      <c r="A7111" s="16" t="s">
        <v>1963</v>
      </c>
      <c r="B7111" s="16" t="s">
        <v>11876</v>
      </c>
      <c r="C7111" s="16" t="s">
        <v>11876</v>
      </c>
      <c r="D7111" s="19">
        <v>44335</v>
      </c>
      <c r="E7111" s="16" t="s">
        <v>11885</v>
      </c>
      <c r="F7111" s="16" t="s">
        <v>11778</v>
      </c>
      <c r="G7111" s="16" t="s">
        <v>11779</v>
      </c>
      <c r="H7111" s="17">
        <v>23.44</v>
      </c>
      <c r="I7111" s="102">
        <v>2</v>
      </c>
    </row>
    <row r="7112" spans="1:9" ht="40.799999999999997">
      <c r="A7112" s="16" t="s">
        <v>1963</v>
      </c>
      <c r="B7112" s="16" t="s">
        <v>11876</v>
      </c>
      <c r="C7112" s="16" t="s">
        <v>11876</v>
      </c>
      <c r="D7112" s="19">
        <v>44335</v>
      </c>
      <c r="E7112" s="16" t="s">
        <v>11886</v>
      </c>
      <c r="F7112" s="16" t="s">
        <v>11778</v>
      </c>
      <c r="G7112" s="16" t="s">
        <v>11779</v>
      </c>
      <c r="H7112" s="17">
        <v>23.44</v>
      </c>
      <c r="I7112" s="102">
        <v>2</v>
      </c>
    </row>
    <row r="7113" spans="1:9" ht="40.799999999999997">
      <c r="A7113" s="16" t="s">
        <v>1963</v>
      </c>
      <c r="B7113" s="16" t="s">
        <v>11876</v>
      </c>
      <c r="C7113" s="16" t="s">
        <v>11876</v>
      </c>
      <c r="D7113" s="19">
        <v>44335</v>
      </c>
      <c r="E7113" s="16" t="s">
        <v>11887</v>
      </c>
      <c r="F7113" s="16" t="s">
        <v>11778</v>
      </c>
      <c r="G7113" s="16" t="s">
        <v>11779</v>
      </c>
      <c r="H7113" s="17">
        <v>23.44</v>
      </c>
      <c r="I7113" s="102">
        <v>2</v>
      </c>
    </row>
    <row r="7114" spans="1:9" ht="40.799999999999997">
      <c r="A7114" s="16" t="s">
        <v>1963</v>
      </c>
      <c r="B7114" s="16" t="s">
        <v>11876</v>
      </c>
      <c r="C7114" s="16" t="s">
        <v>11876</v>
      </c>
      <c r="D7114" s="19">
        <v>44335</v>
      </c>
      <c r="E7114" s="16" t="s">
        <v>11888</v>
      </c>
      <c r="F7114" s="16" t="s">
        <v>11778</v>
      </c>
      <c r="G7114" s="16" t="s">
        <v>11779</v>
      </c>
      <c r="H7114" s="17">
        <v>23.44</v>
      </c>
      <c r="I7114" s="102">
        <v>2</v>
      </c>
    </row>
    <row r="7115" spans="1:9" ht="40.799999999999997">
      <c r="A7115" s="16" t="s">
        <v>1963</v>
      </c>
      <c r="B7115" s="16" t="s">
        <v>11876</v>
      </c>
      <c r="C7115" s="16" t="s">
        <v>11876</v>
      </c>
      <c r="D7115" s="19">
        <v>44335</v>
      </c>
      <c r="E7115" s="16" t="s">
        <v>11889</v>
      </c>
      <c r="F7115" s="16" t="s">
        <v>11778</v>
      </c>
      <c r="G7115" s="16" t="s">
        <v>11779</v>
      </c>
      <c r="H7115" s="17">
        <v>23.44</v>
      </c>
      <c r="I7115" s="102">
        <v>2</v>
      </c>
    </row>
    <row r="7116" spans="1:9" ht="40.799999999999997">
      <c r="A7116" s="16" t="s">
        <v>1963</v>
      </c>
      <c r="B7116" s="16" t="s">
        <v>11876</v>
      </c>
      <c r="C7116" s="16" t="s">
        <v>11876</v>
      </c>
      <c r="D7116" s="19">
        <v>44335</v>
      </c>
      <c r="E7116" s="16" t="s">
        <v>11890</v>
      </c>
      <c r="F7116" s="16" t="s">
        <v>11778</v>
      </c>
      <c r="G7116" s="16" t="s">
        <v>11779</v>
      </c>
      <c r="H7116" s="17">
        <v>23.43</v>
      </c>
      <c r="I7116" s="102">
        <v>2</v>
      </c>
    </row>
    <row r="7117" spans="1:9" ht="40.799999999999997">
      <c r="A7117" s="16" t="s">
        <v>1963</v>
      </c>
      <c r="B7117" s="16" t="s">
        <v>11893</v>
      </c>
      <c r="C7117" s="16" t="s">
        <v>11893</v>
      </c>
      <c r="D7117" s="19">
        <v>44335</v>
      </c>
      <c r="E7117" s="16" t="s">
        <v>11894</v>
      </c>
      <c r="F7117" s="16">
        <v>0</v>
      </c>
      <c r="G7117" s="16" t="s">
        <v>11539</v>
      </c>
      <c r="H7117" s="17">
        <v>90</v>
      </c>
      <c r="I7117" s="102">
        <v>2</v>
      </c>
    </row>
    <row r="7118" spans="1:9" ht="40.799999999999997">
      <c r="A7118" s="16" t="s">
        <v>1963</v>
      </c>
      <c r="B7118" s="16" t="s">
        <v>11893</v>
      </c>
      <c r="C7118" s="16" t="s">
        <v>11893</v>
      </c>
      <c r="D7118" s="19">
        <v>44335</v>
      </c>
      <c r="E7118" s="16" t="s">
        <v>11895</v>
      </c>
      <c r="F7118" s="16" t="s">
        <v>11540</v>
      </c>
      <c r="G7118" s="16" t="s">
        <v>11541</v>
      </c>
      <c r="H7118" s="17">
        <v>55.5</v>
      </c>
      <c r="I7118" s="102">
        <v>2</v>
      </c>
    </row>
    <row r="7119" spans="1:9" ht="40.799999999999997">
      <c r="A7119" s="16" t="s">
        <v>1963</v>
      </c>
      <c r="B7119" s="16" t="s">
        <v>11896</v>
      </c>
      <c r="C7119" s="16" t="s">
        <v>11896</v>
      </c>
      <c r="D7119" s="19">
        <v>44336</v>
      </c>
      <c r="E7119" s="16" t="s">
        <v>11897</v>
      </c>
      <c r="F7119" s="16">
        <v>0</v>
      </c>
      <c r="G7119" s="16" t="s">
        <v>11560</v>
      </c>
      <c r="H7119" s="17">
        <v>364.36</v>
      </c>
      <c r="I7119" s="102">
        <v>2</v>
      </c>
    </row>
    <row r="7120" spans="1:9" ht="40.799999999999997">
      <c r="A7120" s="16" t="s">
        <v>1963</v>
      </c>
      <c r="B7120" s="16" t="s">
        <v>11896</v>
      </c>
      <c r="C7120" s="16" t="s">
        <v>11896</v>
      </c>
      <c r="D7120" s="19">
        <v>44336</v>
      </c>
      <c r="E7120" s="16" t="s">
        <v>11897</v>
      </c>
      <c r="F7120" s="16">
        <v>0</v>
      </c>
      <c r="G7120" s="16" t="s">
        <v>11565</v>
      </c>
      <c r="H7120" s="17">
        <v>618.86</v>
      </c>
      <c r="I7120" s="102">
        <v>2</v>
      </c>
    </row>
    <row r="7121" spans="1:9" ht="40.799999999999997">
      <c r="A7121" s="16" t="s">
        <v>1963</v>
      </c>
      <c r="B7121" s="16" t="s">
        <v>10968</v>
      </c>
      <c r="C7121" s="16">
        <v>38421</v>
      </c>
      <c r="D7121" s="19">
        <v>44337</v>
      </c>
      <c r="E7121" s="16" t="s">
        <v>10969</v>
      </c>
      <c r="F7121" s="16" t="s">
        <v>10264</v>
      </c>
      <c r="G7121" s="16" t="s">
        <v>10624</v>
      </c>
      <c r="H7121" s="17">
        <v>159.01</v>
      </c>
      <c r="I7121" s="102">
        <v>2</v>
      </c>
    </row>
    <row r="7122" spans="1:9" ht="40.799999999999997">
      <c r="A7122" s="16" t="s">
        <v>1963</v>
      </c>
      <c r="B7122" s="16" t="s">
        <v>11009</v>
      </c>
      <c r="C7122" s="16">
        <v>20210014</v>
      </c>
      <c r="D7122" s="19">
        <v>44337</v>
      </c>
      <c r="E7122" s="16" t="s">
        <v>11036</v>
      </c>
      <c r="F7122" s="16" t="s">
        <v>11011</v>
      </c>
      <c r="G7122" s="16" t="s">
        <v>11012</v>
      </c>
      <c r="H7122" s="17">
        <v>9.5</v>
      </c>
      <c r="I7122" s="102">
        <v>2</v>
      </c>
    </row>
    <row r="7123" spans="1:9" ht="40.799999999999997">
      <c r="A7123" s="16" t="s">
        <v>1963</v>
      </c>
      <c r="B7123" s="16" t="s">
        <v>11009</v>
      </c>
      <c r="C7123" s="16">
        <v>20210014</v>
      </c>
      <c r="D7123" s="19">
        <v>44337</v>
      </c>
      <c r="E7123" s="16" t="s">
        <v>11037</v>
      </c>
      <c r="F7123" s="16" t="s">
        <v>11011</v>
      </c>
      <c r="G7123" s="16" t="s">
        <v>11012</v>
      </c>
      <c r="H7123" s="17">
        <v>9.5</v>
      </c>
      <c r="I7123" s="102">
        <v>2</v>
      </c>
    </row>
    <row r="7124" spans="1:9" ht="40.799999999999997">
      <c r="A7124" s="16" t="s">
        <v>1963</v>
      </c>
      <c r="B7124" s="16" t="s">
        <v>11009</v>
      </c>
      <c r="C7124" s="16">
        <v>20210014</v>
      </c>
      <c r="D7124" s="19">
        <v>44337</v>
      </c>
      <c r="E7124" s="16" t="s">
        <v>11038</v>
      </c>
      <c r="F7124" s="16" t="s">
        <v>11011</v>
      </c>
      <c r="G7124" s="16" t="s">
        <v>11012</v>
      </c>
      <c r="H7124" s="17">
        <v>9.5</v>
      </c>
      <c r="I7124" s="102">
        <v>2</v>
      </c>
    </row>
    <row r="7125" spans="1:9" ht="40.799999999999997">
      <c r="A7125" s="16" t="s">
        <v>1963</v>
      </c>
      <c r="B7125" s="16" t="s">
        <v>11009</v>
      </c>
      <c r="C7125" s="16">
        <v>20210014</v>
      </c>
      <c r="D7125" s="19">
        <v>44337</v>
      </c>
      <c r="E7125" s="16" t="s">
        <v>11039</v>
      </c>
      <c r="F7125" s="16" t="s">
        <v>11011</v>
      </c>
      <c r="G7125" s="16" t="s">
        <v>11012</v>
      </c>
      <c r="H7125" s="17">
        <v>9.5</v>
      </c>
      <c r="I7125" s="102">
        <v>2</v>
      </c>
    </row>
    <row r="7126" spans="1:9" ht="40.799999999999997">
      <c r="A7126" s="16" t="s">
        <v>1963</v>
      </c>
      <c r="B7126" s="16" t="s">
        <v>11081</v>
      </c>
      <c r="C7126" s="16">
        <v>43121</v>
      </c>
      <c r="D7126" s="19">
        <v>44355</v>
      </c>
      <c r="E7126" s="16" t="s">
        <v>11082</v>
      </c>
      <c r="F7126" s="16" t="s">
        <v>10264</v>
      </c>
      <c r="G7126" s="16" t="s">
        <v>10624</v>
      </c>
      <c r="H7126" s="17">
        <v>141.80000000000001</v>
      </c>
      <c r="I7126" s="102">
        <v>2</v>
      </c>
    </row>
    <row r="7127" spans="1:9" ht="40.799999999999997">
      <c r="A7127" s="16" t="s">
        <v>1963</v>
      </c>
      <c r="B7127" s="16" t="s">
        <v>11081</v>
      </c>
      <c r="C7127" s="16">
        <v>43121</v>
      </c>
      <c r="D7127" s="19">
        <v>44355</v>
      </c>
      <c r="E7127" s="16" t="s">
        <v>11083</v>
      </c>
      <c r="F7127" s="16" t="s">
        <v>10264</v>
      </c>
      <c r="G7127" s="16" t="s">
        <v>10624</v>
      </c>
      <c r="H7127" s="17">
        <v>141.80000000000001</v>
      </c>
      <c r="I7127" s="102">
        <v>2</v>
      </c>
    </row>
    <row r="7128" spans="1:9" ht="40.799999999999997">
      <c r="A7128" s="16" t="s">
        <v>1963</v>
      </c>
      <c r="B7128" s="16" t="s">
        <v>11081</v>
      </c>
      <c r="C7128" s="16">
        <v>43121</v>
      </c>
      <c r="D7128" s="19">
        <v>44355</v>
      </c>
      <c r="E7128" s="16" t="s">
        <v>11084</v>
      </c>
      <c r="F7128" s="16" t="s">
        <v>10264</v>
      </c>
      <c r="G7128" s="16" t="s">
        <v>10624</v>
      </c>
      <c r="H7128" s="17">
        <v>141.80000000000001</v>
      </c>
      <c r="I7128" s="102">
        <v>2</v>
      </c>
    </row>
    <row r="7129" spans="1:9" ht="40.799999999999997">
      <c r="A7129" s="16" t="s">
        <v>1963</v>
      </c>
      <c r="B7129" s="16" t="s">
        <v>11081</v>
      </c>
      <c r="C7129" s="16">
        <v>43121</v>
      </c>
      <c r="D7129" s="19">
        <v>44355</v>
      </c>
      <c r="E7129" s="16" t="s">
        <v>11085</v>
      </c>
      <c r="F7129" s="16" t="s">
        <v>10264</v>
      </c>
      <c r="G7129" s="16" t="s">
        <v>10624</v>
      </c>
      <c r="H7129" s="17">
        <v>141.80000000000001</v>
      </c>
      <c r="I7129" s="102">
        <v>2</v>
      </c>
    </row>
    <row r="7130" spans="1:9" ht="40.799999999999997">
      <c r="A7130" s="16" t="s">
        <v>1963</v>
      </c>
      <c r="B7130" s="16" t="s">
        <v>11081</v>
      </c>
      <c r="C7130" s="16">
        <v>43121</v>
      </c>
      <c r="D7130" s="19">
        <v>44355</v>
      </c>
      <c r="E7130" s="16" t="s">
        <v>11086</v>
      </c>
      <c r="F7130" s="16" t="s">
        <v>10264</v>
      </c>
      <c r="G7130" s="16" t="s">
        <v>10624</v>
      </c>
      <c r="H7130" s="17">
        <v>35.450000000000003</v>
      </c>
      <c r="I7130" s="102">
        <v>2</v>
      </c>
    </row>
    <row r="7131" spans="1:9" ht="40.799999999999997">
      <c r="A7131" s="16" t="s">
        <v>1963</v>
      </c>
      <c r="B7131" s="16" t="s">
        <v>11081</v>
      </c>
      <c r="C7131" s="16">
        <v>43121</v>
      </c>
      <c r="D7131" s="19">
        <v>44355</v>
      </c>
      <c r="E7131" s="16" t="s">
        <v>11087</v>
      </c>
      <c r="F7131" s="16" t="s">
        <v>10264</v>
      </c>
      <c r="G7131" s="16" t="s">
        <v>10624</v>
      </c>
      <c r="H7131" s="17">
        <v>35.450000000000003</v>
      </c>
      <c r="I7131" s="102">
        <v>2</v>
      </c>
    </row>
    <row r="7132" spans="1:9" ht="40.799999999999997">
      <c r="A7132" s="16" t="s">
        <v>1963</v>
      </c>
      <c r="B7132" s="16" t="s">
        <v>11081</v>
      </c>
      <c r="C7132" s="16">
        <v>43121</v>
      </c>
      <c r="D7132" s="19">
        <v>44355</v>
      </c>
      <c r="E7132" s="16" t="s">
        <v>11088</v>
      </c>
      <c r="F7132" s="16" t="s">
        <v>10264</v>
      </c>
      <c r="G7132" s="16" t="s">
        <v>10624</v>
      </c>
      <c r="H7132" s="17">
        <v>35.450000000000003</v>
      </c>
      <c r="I7132" s="102">
        <v>2</v>
      </c>
    </row>
    <row r="7133" spans="1:9" ht="40.799999999999997">
      <c r="A7133" s="16" t="s">
        <v>1963</v>
      </c>
      <c r="B7133" s="16" t="s">
        <v>11081</v>
      </c>
      <c r="C7133" s="16">
        <v>43121</v>
      </c>
      <c r="D7133" s="19">
        <v>44355</v>
      </c>
      <c r="E7133" s="16" t="s">
        <v>11089</v>
      </c>
      <c r="F7133" s="16" t="s">
        <v>10264</v>
      </c>
      <c r="G7133" s="16" t="s">
        <v>10624</v>
      </c>
      <c r="H7133" s="17">
        <v>35.450000000000003</v>
      </c>
      <c r="I7133" s="102">
        <v>2</v>
      </c>
    </row>
    <row r="7134" spans="1:9" ht="40.799999999999997">
      <c r="A7134" s="16" t="s">
        <v>1963</v>
      </c>
      <c r="B7134" s="16" t="s">
        <v>11898</v>
      </c>
      <c r="C7134" s="16" t="s">
        <v>11898</v>
      </c>
      <c r="D7134" s="19">
        <v>44337</v>
      </c>
      <c r="E7134" s="16" t="s">
        <v>11899</v>
      </c>
      <c r="F7134" s="16" t="s">
        <v>11900</v>
      </c>
      <c r="G7134" s="16" t="s">
        <v>11901</v>
      </c>
      <c r="H7134" s="17">
        <v>306.75</v>
      </c>
      <c r="I7134" s="102">
        <v>2</v>
      </c>
    </row>
    <row r="7135" spans="1:9" ht="40.799999999999997">
      <c r="A7135" s="16" t="s">
        <v>1963</v>
      </c>
      <c r="B7135" s="16" t="s">
        <v>11898</v>
      </c>
      <c r="C7135" s="16" t="s">
        <v>11898</v>
      </c>
      <c r="D7135" s="19">
        <v>44337</v>
      </c>
      <c r="E7135" s="16" t="s">
        <v>11902</v>
      </c>
      <c r="F7135" s="16" t="s">
        <v>11900</v>
      </c>
      <c r="G7135" s="16" t="s">
        <v>11901</v>
      </c>
      <c r="H7135" s="17">
        <v>306.75</v>
      </c>
      <c r="I7135" s="102">
        <v>2</v>
      </c>
    </row>
    <row r="7136" spans="1:9" ht="40.799999999999997">
      <c r="A7136" s="16" t="s">
        <v>1963</v>
      </c>
      <c r="B7136" s="16" t="s">
        <v>11898</v>
      </c>
      <c r="C7136" s="16" t="s">
        <v>11898</v>
      </c>
      <c r="D7136" s="19">
        <v>44337</v>
      </c>
      <c r="E7136" s="16" t="s">
        <v>11903</v>
      </c>
      <c r="F7136" s="16" t="s">
        <v>11900</v>
      </c>
      <c r="G7136" s="16" t="s">
        <v>11901</v>
      </c>
      <c r="H7136" s="17">
        <v>306.75</v>
      </c>
      <c r="I7136" s="102">
        <v>2</v>
      </c>
    </row>
    <row r="7137" spans="1:9" ht="40.799999999999997">
      <c r="A7137" s="16" t="s">
        <v>1963</v>
      </c>
      <c r="B7137" s="16" t="s">
        <v>11898</v>
      </c>
      <c r="C7137" s="16" t="s">
        <v>11898</v>
      </c>
      <c r="D7137" s="19">
        <v>44337</v>
      </c>
      <c r="E7137" s="16" t="s">
        <v>11904</v>
      </c>
      <c r="F7137" s="16" t="s">
        <v>11900</v>
      </c>
      <c r="G7137" s="16" t="s">
        <v>11901</v>
      </c>
      <c r="H7137" s="17">
        <v>306.75</v>
      </c>
      <c r="I7137" s="102">
        <v>2</v>
      </c>
    </row>
    <row r="7138" spans="1:9" ht="40.799999999999997">
      <c r="A7138" s="16" t="s">
        <v>1963</v>
      </c>
      <c r="B7138" s="16" t="s">
        <v>11907</v>
      </c>
      <c r="C7138" s="16" t="s">
        <v>11907</v>
      </c>
      <c r="D7138" s="19">
        <v>44337</v>
      </c>
      <c r="E7138" s="16" t="s">
        <v>11908</v>
      </c>
      <c r="F7138" s="16" t="s">
        <v>8308</v>
      </c>
      <c r="G7138" s="16" t="s">
        <v>8309</v>
      </c>
      <c r="H7138" s="17">
        <v>438.75</v>
      </c>
      <c r="I7138" s="102">
        <v>2</v>
      </c>
    </row>
    <row r="7139" spans="1:9" ht="51">
      <c r="A7139" s="16" t="s">
        <v>1963</v>
      </c>
      <c r="B7139" s="16" t="s">
        <v>11009</v>
      </c>
      <c r="C7139" s="16">
        <v>20210014</v>
      </c>
      <c r="D7139" s="19">
        <v>44337</v>
      </c>
      <c r="E7139" s="16" t="s">
        <v>11041</v>
      </c>
      <c r="F7139" s="16" t="s">
        <v>11011</v>
      </c>
      <c r="G7139" s="16" t="s">
        <v>11012</v>
      </c>
      <c r="H7139" s="17">
        <v>16</v>
      </c>
      <c r="I7139" s="102">
        <v>2</v>
      </c>
    </row>
    <row r="7140" spans="1:9" ht="51">
      <c r="A7140" s="16" t="s">
        <v>1963</v>
      </c>
      <c r="B7140" s="16" t="s">
        <v>11009</v>
      </c>
      <c r="C7140" s="16">
        <v>20210014</v>
      </c>
      <c r="D7140" s="19">
        <v>44337</v>
      </c>
      <c r="E7140" s="16" t="s">
        <v>11042</v>
      </c>
      <c r="F7140" s="16" t="s">
        <v>11011</v>
      </c>
      <c r="G7140" s="16" t="s">
        <v>11012</v>
      </c>
      <c r="H7140" s="17">
        <v>16</v>
      </c>
      <c r="I7140" s="102">
        <v>2</v>
      </c>
    </row>
    <row r="7141" spans="1:9" ht="51">
      <c r="A7141" s="16" t="s">
        <v>1963</v>
      </c>
      <c r="B7141" s="16" t="s">
        <v>11009</v>
      </c>
      <c r="C7141" s="16">
        <v>20210014</v>
      </c>
      <c r="D7141" s="19">
        <v>44337</v>
      </c>
      <c r="E7141" s="16" t="s">
        <v>11043</v>
      </c>
      <c r="F7141" s="16" t="s">
        <v>11011</v>
      </c>
      <c r="G7141" s="16" t="s">
        <v>11012</v>
      </c>
      <c r="H7141" s="17">
        <v>16</v>
      </c>
      <c r="I7141" s="102">
        <v>2</v>
      </c>
    </row>
    <row r="7142" spans="1:9" ht="51">
      <c r="A7142" s="16" t="s">
        <v>1963</v>
      </c>
      <c r="B7142" s="16" t="s">
        <v>11075</v>
      </c>
      <c r="C7142" s="16">
        <v>45921</v>
      </c>
      <c r="D7142" s="19">
        <v>44355</v>
      </c>
      <c r="E7142" s="16" t="s">
        <v>11076</v>
      </c>
      <c r="F7142" s="16" t="s">
        <v>10264</v>
      </c>
      <c r="G7142" s="16" t="s">
        <v>10624</v>
      </c>
      <c r="H7142" s="17">
        <v>113.33</v>
      </c>
      <c r="I7142" s="102">
        <v>2</v>
      </c>
    </row>
    <row r="7143" spans="1:9" ht="51">
      <c r="A7143" s="16" t="s">
        <v>1963</v>
      </c>
      <c r="B7143" s="16" t="s">
        <v>11075</v>
      </c>
      <c r="C7143" s="16">
        <v>45921</v>
      </c>
      <c r="D7143" s="19">
        <v>44355</v>
      </c>
      <c r="E7143" s="16" t="s">
        <v>11077</v>
      </c>
      <c r="F7143" s="16" t="s">
        <v>10264</v>
      </c>
      <c r="G7143" s="16" t="s">
        <v>10624</v>
      </c>
      <c r="H7143" s="17">
        <v>113.33</v>
      </c>
      <c r="I7143" s="102">
        <v>2</v>
      </c>
    </row>
    <row r="7144" spans="1:9" ht="51">
      <c r="A7144" s="16" t="s">
        <v>1963</v>
      </c>
      <c r="B7144" s="16" t="s">
        <v>11075</v>
      </c>
      <c r="C7144" s="16">
        <v>45921</v>
      </c>
      <c r="D7144" s="19">
        <v>44355</v>
      </c>
      <c r="E7144" s="16" t="s">
        <v>11078</v>
      </c>
      <c r="F7144" s="16" t="s">
        <v>10264</v>
      </c>
      <c r="G7144" s="16" t="s">
        <v>10624</v>
      </c>
      <c r="H7144" s="17">
        <v>113.34</v>
      </c>
      <c r="I7144" s="102">
        <v>2</v>
      </c>
    </row>
    <row r="7145" spans="1:9" ht="51">
      <c r="A7145" s="16" t="s">
        <v>1963</v>
      </c>
      <c r="B7145" s="16" t="s">
        <v>11909</v>
      </c>
      <c r="C7145" s="16" t="s">
        <v>11909</v>
      </c>
      <c r="D7145" s="19">
        <v>44337</v>
      </c>
      <c r="E7145" s="16" t="s">
        <v>11910</v>
      </c>
      <c r="F7145" s="16" t="s">
        <v>11576</v>
      </c>
      <c r="G7145" s="16" t="s">
        <v>11577</v>
      </c>
      <c r="H7145" s="17">
        <v>610.42999999999995</v>
      </c>
      <c r="I7145" s="102">
        <v>2</v>
      </c>
    </row>
    <row r="7146" spans="1:9" ht="51">
      <c r="A7146" s="16" t="s">
        <v>1963</v>
      </c>
      <c r="B7146" s="16" t="s">
        <v>11909</v>
      </c>
      <c r="C7146" s="16" t="s">
        <v>11909</v>
      </c>
      <c r="D7146" s="19">
        <v>44337</v>
      </c>
      <c r="E7146" s="16" t="s">
        <v>11911</v>
      </c>
      <c r="F7146" s="16" t="s">
        <v>11576</v>
      </c>
      <c r="G7146" s="16" t="s">
        <v>11577</v>
      </c>
      <c r="H7146" s="17">
        <v>610.42999999999995</v>
      </c>
      <c r="I7146" s="102">
        <v>2</v>
      </c>
    </row>
    <row r="7147" spans="1:9" ht="51">
      <c r="A7147" s="16" t="s">
        <v>1963</v>
      </c>
      <c r="B7147" s="16" t="s">
        <v>11909</v>
      </c>
      <c r="C7147" s="16" t="s">
        <v>11909</v>
      </c>
      <c r="D7147" s="19">
        <v>44337</v>
      </c>
      <c r="E7147" s="16" t="s">
        <v>11912</v>
      </c>
      <c r="F7147" s="16" t="s">
        <v>11576</v>
      </c>
      <c r="G7147" s="16" t="s">
        <v>11577</v>
      </c>
      <c r="H7147" s="17">
        <v>610.42999999999995</v>
      </c>
      <c r="I7147" s="102">
        <v>2</v>
      </c>
    </row>
    <row r="7148" spans="1:9" ht="40.799999999999997">
      <c r="A7148" s="16" t="s">
        <v>1963</v>
      </c>
      <c r="B7148" s="16" t="s">
        <v>11913</v>
      </c>
      <c r="C7148" s="16" t="s">
        <v>11913</v>
      </c>
      <c r="D7148" s="19">
        <v>44341</v>
      </c>
      <c r="E7148" s="16" t="s">
        <v>11914</v>
      </c>
      <c r="F7148" s="16" t="s">
        <v>11526</v>
      </c>
      <c r="G7148" s="16" t="s">
        <v>11527</v>
      </c>
      <c r="H7148" s="17">
        <v>375.5</v>
      </c>
      <c r="I7148" s="102">
        <v>2</v>
      </c>
    </row>
    <row r="7149" spans="1:9" ht="51">
      <c r="A7149" s="16" t="s">
        <v>1963</v>
      </c>
      <c r="B7149" s="16" t="s">
        <v>11915</v>
      </c>
      <c r="C7149" s="16" t="s">
        <v>11915</v>
      </c>
      <c r="D7149" s="19">
        <v>44343</v>
      </c>
      <c r="E7149" s="16" t="s">
        <v>11916</v>
      </c>
      <c r="F7149" s="16">
        <v>0</v>
      </c>
      <c r="G7149" s="16" t="s">
        <v>11562</v>
      </c>
      <c r="H7149" s="17">
        <v>385.88</v>
      </c>
      <c r="I7149" s="102">
        <v>2</v>
      </c>
    </row>
    <row r="7150" spans="1:9" ht="51">
      <c r="A7150" s="16" t="s">
        <v>1963</v>
      </c>
      <c r="B7150" s="16" t="s">
        <v>11915</v>
      </c>
      <c r="C7150" s="16" t="s">
        <v>11915</v>
      </c>
      <c r="D7150" s="19">
        <v>44343</v>
      </c>
      <c r="E7150" s="16" t="s">
        <v>11917</v>
      </c>
      <c r="F7150" s="16">
        <v>0</v>
      </c>
      <c r="G7150" s="16" t="s">
        <v>11605</v>
      </c>
      <c r="H7150" s="17">
        <v>385.88</v>
      </c>
      <c r="I7150" s="102">
        <v>2</v>
      </c>
    </row>
    <row r="7151" spans="1:9" ht="40.799999999999997">
      <c r="A7151" s="16" t="s">
        <v>1963</v>
      </c>
      <c r="B7151" s="16" t="s">
        <v>11915</v>
      </c>
      <c r="C7151" s="16" t="s">
        <v>11915</v>
      </c>
      <c r="D7151" s="19">
        <v>44343</v>
      </c>
      <c r="E7151" s="16" t="s">
        <v>11918</v>
      </c>
      <c r="F7151" s="16" t="s">
        <v>11919</v>
      </c>
      <c r="G7151" s="16" t="s">
        <v>11920</v>
      </c>
      <c r="H7151" s="17">
        <v>190.61</v>
      </c>
      <c r="I7151" s="102">
        <v>2</v>
      </c>
    </row>
    <row r="7152" spans="1:9" ht="40.799999999999997">
      <c r="A7152" s="16" t="s">
        <v>1963</v>
      </c>
      <c r="B7152" s="16" t="s">
        <v>11915</v>
      </c>
      <c r="C7152" s="16" t="s">
        <v>11915</v>
      </c>
      <c r="D7152" s="19">
        <v>44343</v>
      </c>
      <c r="E7152" s="16" t="s">
        <v>11921</v>
      </c>
      <c r="F7152" s="16" t="s">
        <v>11919</v>
      </c>
      <c r="G7152" s="16" t="s">
        <v>11920</v>
      </c>
      <c r="H7152" s="17">
        <v>190.6</v>
      </c>
      <c r="I7152" s="102">
        <v>2</v>
      </c>
    </row>
    <row r="7153" spans="1:9" ht="40.799999999999997">
      <c r="A7153" s="16" t="s">
        <v>1963</v>
      </c>
      <c r="B7153" s="16" t="s">
        <v>11922</v>
      </c>
      <c r="C7153" s="16" t="s">
        <v>11922</v>
      </c>
      <c r="D7153" s="19">
        <v>44343</v>
      </c>
      <c r="E7153" s="16" t="s">
        <v>11923</v>
      </c>
      <c r="F7153" s="16" t="s">
        <v>11919</v>
      </c>
      <c r="G7153" s="16" t="s">
        <v>11920</v>
      </c>
      <c r="H7153" s="17">
        <v>30</v>
      </c>
      <c r="I7153" s="102">
        <v>2</v>
      </c>
    </row>
    <row r="7154" spans="1:9" ht="40.799999999999997">
      <c r="A7154" s="16" t="s">
        <v>1963</v>
      </c>
      <c r="B7154" s="16" t="s">
        <v>11922</v>
      </c>
      <c r="C7154" s="16" t="s">
        <v>11922</v>
      </c>
      <c r="D7154" s="19">
        <v>44343</v>
      </c>
      <c r="E7154" s="16" t="s">
        <v>11924</v>
      </c>
      <c r="F7154" s="16" t="s">
        <v>11919</v>
      </c>
      <c r="G7154" s="16" t="s">
        <v>11920</v>
      </c>
      <c r="H7154" s="17">
        <v>30</v>
      </c>
      <c r="I7154" s="102">
        <v>2</v>
      </c>
    </row>
    <row r="7155" spans="1:9" ht="40.799999999999997">
      <c r="A7155" s="16" t="s">
        <v>1963</v>
      </c>
      <c r="B7155" s="16" t="s">
        <v>11101</v>
      </c>
      <c r="C7155" s="16">
        <v>47021</v>
      </c>
      <c r="D7155" s="19">
        <v>44355</v>
      </c>
      <c r="E7155" s="16" t="s">
        <v>11102</v>
      </c>
      <c r="F7155" s="16" t="s">
        <v>10264</v>
      </c>
      <c r="G7155" s="16" t="s">
        <v>10624</v>
      </c>
      <c r="H7155" s="17">
        <v>251.17</v>
      </c>
      <c r="I7155" s="102">
        <v>2</v>
      </c>
    </row>
    <row r="7156" spans="1:9" ht="40.799999999999997">
      <c r="A7156" s="16" t="s">
        <v>1963</v>
      </c>
      <c r="B7156" s="16" t="s">
        <v>11116</v>
      </c>
      <c r="C7156" s="16">
        <v>50221</v>
      </c>
      <c r="D7156" s="19">
        <v>44363</v>
      </c>
      <c r="E7156" s="16" t="s">
        <v>11117</v>
      </c>
      <c r="F7156" s="16" t="s">
        <v>10264</v>
      </c>
      <c r="G7156" s="16" t="s">
        <v>10624</v>
      </c>
      <c r="H7156" s="17">
        <v>355.18</v>
      </c>
      <c r="I7156" s="102">
        <v>2</v>
      </c>
    </row>
    <row r="7157" spans="1:9" ht="40.799999999999997">
      <c r="A7157" s="16" t="s">
        <v>1963</v>
      </c>
      <c r="B7157" s="16" t="s">
        <v>11940</v>
      </c>
      <c r="C7157" s="16" t="s">
        <v>11940</v>
      </c>
      <c r="D7157" s="19">
        <v>44355</v>
      </c>
      <c r="E7157" s="16" t="s">
        <v>11941</v>
      </c>
      <c r="F7157" s="16" t="s">
        <v>8291</v>
      </c>
      <c r="G7157" s="16" t="s">
        <v>8292</v>
      </c>
      <c r="H7157" s="17">
        <v>1119.5</v>
      </c>
      <c r="I7157" s="102">
        <v>2</v>
      </c>
    </row>
    <row r="7158" spans="1:9" ht="40.799999999999997">
      <c r="A7158" s="16" t="s">
        <v>1963</v>
      </c>
      <c r="B7158" s="16" t="s">
        <v>11134</v>
      </c>
      <c r="C7158" s="16">
        <v>53721</v>
      </c>
      <c r="D7158" s="19">
        <v>44363</v>
      </c>
      <c r="E7158" s="16" t="s">
        <v>11135</v>
      </c>
      <c r="F7158" s="16" t="s">
        <v>10264</v>
      </c>
      <c r="G7158" s="16" t="s">
        <v>10624</v>
      </c>
      <c r="H7158" s="17">
        <v>433.46</v>
      </c>
      <c r="I7158" s="102">
        <v>2</v>
      </c>
    </row>
    <row r="7159" spans="1:9" ht="51">
      <c r="A7159" s="16" t="s">
        <v>1963</v>
      </c>
      <c r="B7159" s="16" t="s">
        <v>11934</v>
      </c>
      <c r="C7159" s="16" t="s">
        <v>11934</v>
      </c>
      <c r="D7159" s="19">
        <v>44350</v>
      </c>
      <c r="E7159" s="16" t="s">
        <v>11935</v>
      </c>
      <c r="F7159" s="16" t="s">
        <v>11508</v>
      </c>
      <c r="G7159" s="16" t="s">
        <v>11509</v>
      </c>
      <c r="H7159" s="17">
        <v>3131.19</v>
      </c>
      <c r="I7159" s="102">
        <v>2</v>
      </c>
    </row>
    <row r="7160" spans="1:9" ht="30.6">
      <c r="A7160" s="16" t="s">
        <v>1963</v>
      </c>
      <c r="B7160" s="16" t="s">
        <v>11106</v>
      </c>
      <c r="C7160" s="16">
        <v>48521</v>
      </c>
      <c r="D7160" s="19">
        <v>44355</v>
      </c>
      <c r="E7160" s="16" t="s">
        <v>11107</v>
      </c>
      <c r="F7160" s="16" t="s">
        <v>10264</v>
      </c>
      <c r="G7160" s="16" t="s">
        <v>10624</v>
      </c>
      <c r="H7160" s="17">
        <v>360.23</v>
      </c>
      <c r="I7160" s="102">
        <v>2</v>
      </c>
    </row>
    <row r="7161" spans="1:9" ht="40.799999999999997">
      <c r="A7161" s="16" t="s">
        <v>1963</v>
      </c>
      <c r="B7161" s="16" t="s">
        <v>11103</v>
      </c>
      <c r="C7161" s="16">
        <v>47221</v>
      </c>
      <c r="D7161" s="19">
        <v>44355</v>
      </c>
      <c r="E7161" s="16" t="s">
        <v>11104</v>
      </c>
      <c r="F7161" s="16" t="s">
        <v>10264</v>
      </c>
      <c r="G7161" s="16" t="s">
        <v>10624</v>
      </c>
      <c r="H7161" s="17">
        <v>491.68</v>
      </c>
      <c r="I7161" s="102">
        <v>2</v>
      </c>
    </row>
    <row r="7162" spans="1:9" ht="40.799999999999997">
      <c r="A7162" s="16" t="s">
        <v>1963</v>
      </c>
      <c r="B7162" s="16" t="s">
        <v>11103</v>
      </c>
      <c r="C7162" s="16">
        <v>47221</v>
      </c>
      <c r="D7162" s="19">
        <v>44355</v>
      </c>
      <c r="E7162" s="16" t="s">
        <v>11105</v>
      </c>
      <c r="F7162" s="16" t="s">
        <v>10264</v>
      </c>
      <c r="G7162" s="16" t="s">
        <v>10624</v>
      </c>
      <c r="H7162" s="17">
        <v>491.68</v>
      </c>
      <c r="I7162" s="102">
        <v>2</v>
      </c>
    </row>
    <row r="7163" spans="1:9" ht="40.799999999999997">
      <c r="A7163" s="16" t="s">
        <v>1963</v>
      </c>
      <c r="B7163" s="16" t="s">
        <v>11122</v>
      </c>
      <c r="C7163" s="16">
        <v>51721</v>
      </c>
      <c r="D7163" s="19">
        <v>44403</v>
      </c>
      <c r="E7163" s="16" t="s">
        <v>11123</v>
      </c>
      <c r="F7163" s="16" t="s">
        <v>10264</v>
      </c>
      <c r="G7163" s="16" t="s">
        <v>10624</v>
      </c>
      <c r="H7163" s="17">
        <v>247.15</v>
      </c>
      <c r="I7163" s="102">
        <v>2</v>
      </c>
    </row>
    <row r="7164" spans="1:9" ht="40.799999999999997">
      <c r="A7164" s="16" t="s">
        <v>1963</v>
      </c>
      <c r="B7164" s="16" t="s">
        <v>11122</v>
      </c>
      <c r="C7164" s="16">
        <v>51721</v>
      </c>
      <c r="D7164" s="19">
        <v>44403</v>
      </c>
      <c r="E7164" s="16" t="s">
        <v>11124</v>
      </c>
      <c r="F7164" s="16" t="s">
        <v>10264</v>
      </c>
      <c r="G7164" s="16" t="s">
        <v>10624</v>
      </c>
      <c r="H7164" s="17">
        <v>247.15</v>
      </c>
      <c r="I7164" s="102">
        <v>2</v>
      </c>
    </row>
    <row r="7165" spans="1:9" ht="40.799999999999997">
      <c r="A7165" s="16" t="s">
        <v>1963</v>
      </c>
      <c r="B7165" s="16" t="s">
        <v>11929</v>
      </c>
      <c r="C7165" s="16" t="s">
        <v>11929</v>
      </c>
      <c r="D7165" s="19">
        <v>44348</v>
      </c>
      <c r="E7165" s="16" t="s">
        <v>11930</v>
      </c>
      <c r="F7165" s="16">
        <v>0</v>
      </c>
      <c r="G7165" s="16" t="s">
        <v>11599</v>
      </c>
      <c r="H7165" s="17">
        <v>554</v>
      </c>
      <c r="I7165" s="102">
        <v>2</v>
      </c>
    </row>
    <row r="7166" spans="1:9" ht="40.799999999999997">
      <c r="A7166" s="16" t="s">
        <v>1963</v>
      </c>
      <c r="B7166" s="16" t="s">
        <v>11929</v>
      </c>
      <c r="C7166" s="16" t="s">
        <v>11929</v>
      </c>
      <c r="D7166" s="19">
        <v>44348</v>
      </c>
      <c r="E7166" s="16" t="s">
        <v>11931</v>
      </c>
      <c r="F7166" s="16" t="s">
        <v>11606</v>
      </c>
      <c r="G7166" s="16" t="s">
        <v>11607</v>
      </c>
      <c r="H7166" s="17">
        <v>474</v>
      </c>
      <c r="I7166" s="102">
        <v>2</v>
      </c>
    </row>
    <row r="7167" spans="1:9" ht="40.799999999999997">
      <c r="A7167" s="16" t="s">
        <v>1963</v>
      </c>
      <c r="B7167" s="16" t="s">
        <v>11099</v>
      </c>
      <c r="C7167" s="16">
        <v>46721</v>
      </c>
      <c r="D7167" s="19">
        <v>44355</v>
      </c>
      <c r="E7167" s="16" t="s">
        <v>11100</v>
      </c>
      <c r="F7167" s="16" t="s">
        <v>10264</v>
      </c>
      <c r="G7167" s="16" t="s">
        <v>10624</v>
      </c>
      <c r="H7167" s="17">
        <v>349.23</v>
      </c>
      <c r="I7167" s="102">
        <v>2</v>
      </c>
    </row>
    <row r="7168" spans="1:9" ht="40.799999999999997">
      <c r="A7168" s="16" t="s">
        <v>1963</v>
      </c>
      <c r="B7168" s="16" t="s">
        <v>11136</v>
      </c>
      <c r="C7168" s="16">
        <v>53821</v>
      </c>
      <c r="D7168" s="19">
        <v>44363</v>
      </c>
      <c r="E7168" s="16" t="s">
        <v>11137</v>
      </c>
      <c r="F7168" s="16" t="s">
        <v>10264</v>
      </c>
      <c r="G7168" s="16" t="s">
        <v>10624</v>
      </c>
      <c r="H7168" s="17">
        <v>305</v>
      </c>
      <c r="I7168" s="102">
        <v>2</v>
      </c>
    </row>
    <row r="7169" spans="1:9" ht="51">
      <c r="A7169" s="16" t="s">
        <v>1963</v>
      </c>
      <c r="B7169" s="16" t="s">
        <v>11936</v>
      </c>
      <c r="C7169" s="16" t="s">
        <v>11936</v>
      </c>
      <c r="D7169" s="19">
        <v>44350</v>
      </c>
      <c r="E7169" s="16" t="s">
        <v>11937</v>
      </c>
      <c r="F7169" s="16" t="s">
        <v>11590</v>
      </c>
      <c r="G7169" s="16" t="s">
        <v>11591</v>
      </c>
      <c r="H7169" s="17">
        <v>3095.19</v>
      </c>
      <c r="I7169" s="102">
        <v>2</v>
      </c>
    </row>
    <row r="7170" spans="1:9" ht="40.799999999999997">
      <c r="A7170" s="16" t="s">
        <v>1963</v>
      </c>
      <c r="B7170" s="16" t="s">
        <v>11097</v>
      </c>
      <c r="C7170" s="16">
        <v>46621</v>
      </c>
      <c r="D7170" s="19">
        <v>44355</v>
      </c>
      <c r="E7170" s="16" t="s">
        <v>11098</v>
      </c>
      <c r="F7170" s="16" t="s">
        <v>10264</v>
      </c>
      <c r="G7170" s="16" t="s">
        <v>10624</v>
      </c>
      <c r="H7170" s="17">
        <v>218.21</v>
      </c>
      <c r="I7170" s="102">
        <v>2</v>
      </c>
    </row>
    <row r="7171" spans="1:9" ht="40.799999999999997">
      <c r="A7171" s="16" t="s">
        <v>1963</v>
      </c>
      <c r="B7171" s="16" t="s">
        <v>11120</v>
      </c>
      <c r="C7171" s="16">
        <v>49721</v>
      </c>
      <c r="D7171" s="19">
        <v>44363</v>
      </c>
      <c r="E7171" s="16" t="s">
        <v>11121</v>
      </c>
      <c r="F7171" s="16" t="s">
        <v>10264</v>
      </c>
      <c r="G7171" s="16" t="s">
        <v>10624</v>
      </c>
      <c r="H7171" s="17">
        <v>423.44</v>
      </c>
      <c r="I7171" s="102">
        <v>2</v>
      </c>
    </row>
    <row r="7172" spans="1:9" ht="40.799999999999997">
      <c r="A7172" s="16" t="s">
        <v>1963</v>
      </c>
      <c r="B7172" s="16" t="s">
        <v>11925</v>
      </c>
      <c r="C7172" s="16" t="s">
        <v>11925</v>
      </c>
      <c r="D7172" s="19">
        <v>44347</v>
      </c>
      <c r="E7172" s="16" t="s">
        <v>11926</v>
      </c>
      <c r="F7172" s="16" t="s">
        <v>11503</v>
      </c>
      <c r="G7172" s="16" t="s">
        <v>11504</v>
      </c>
      <c r="H7172" s="17">
        <v>292.5</v>
      </c>
      <c r="I7172" s="102">
        <v>2</v>
      </c>
    </row>
    <row r="7173" spans="1:9" ht="40.799999999999997">
      <c r="A7173" s="16" t="s">
        <v>1963</v>
      </c>
      <c r="B7173" s="16" t="s">
        <v>11095</v>
      </c>
      <c r="C7173" s="16">
        <v>46221</v>
      </c>
      <c r="D7173" s="19">
        <v>44355</v>
      </c>
      <c r="E7173" s="16" t="s">
        <v>11096</v>
      </c>
      <c r="F7173" s="16" t="s">
        <v>10264</v>
      </c>
      <c r="G7173" s="16" t="s">
        <v>10624</v>
      </c>
      <c r="H7173" s="17">
        <v>213.21</v>
      </c>
      <c r="I7173" s="102">
        <v>2</v>
      </c>
    </row>
    <row r="7174" spans="1:9" ht="40.799999999999997">
      <c r="A7174" s="16" t="s">
        <v>1963</v>
      </c>
      <c r="B7174" s="16" t="s">
        <v>11129</v>
      </c>
      <c r="C7174" s="16">
        <v>51021</v>
      </c>
      <c r="D7174" s="19">
        <v>44403</v>
      </c>
      <c r="E7174" s="16" t="s">
        <v>11130</v>
      </c>
      <c r="F7174" s="16" t="s">
        <v>10264</v>
      </c>
      <c r="G7174" s="16" t="s">
        <v>10624</v>
      </c>
      <c r="H7174" s="17">
        <v>173.02</v>
      </c>
      <c r="I7174" s="102">
        <v>2</v>
      </c>
    </row>
    <row r="7175" spans="1:9" ht="40.799999999999997">
      <c r="A7175" s="16" t="s">
        <v>1963</v>
      </c>
      <c r="B7175" s="16" t="s">
        <v>10877</v>
      </c>
      <c r="C7175" s="16">
        <v>19228</v>
      </c>
      <c r="D7175" s="19">
        <v>44302</v>
      </c>
      <c r="E7175" s="16" t="s">
        <v>10878</v>
      </c>
      <c r="F7175" s="16" t="s">
        <v>8178</v>
      </c>
      <c r="G7175" s="16" t="s">
        <v>8179</v>
      </c>
      <c r="H7175" s="17">
        <v>33.369999999999997</v>
      </c>
      <c r="I7175" s="102">
        <v>2</v>
      </c>
    </row>
    <row r="7176" spans="1:9" ht="40.799999999999997">
      <c r="A7176" s="16" t="s">
        <v>1963</v>
      </c>
      <c r="B7176" s="16" t="s">
        <v>10877</v>
      </c>
      <c r="C7176" s="16">
        <v>19228</v>
      </c>
      <c r="D7176" s="19">
        <v>44302</v>
      </c>
      <c r="E7176" s="16" t="s">
        <v>10879</v>
      </c>
      <c r="F7176" s="16" t="s">
        <v>8178</v>
      </c>
      <c r="G7176" s="16" t="s">
        <v>8179</v>
      </c>
      <c r="H7176" s="17">
        <v>33.369999999999997</v>
      </c>
      <c r="I7176" s="102">
        <v>2</v>
      </c>
    </row>
    <row r="7177" spans="1:9" ht="40.799999999999997">
      <c r="A7177" s="16" t="s">
        <v>1963</v>
      </c>
      <c r="B7177" s="16" t="s">
        <v>10877</v>
      </c>
      <c r="C7177" s="16">
        <v>19228</v>
      </c>
      <c r="D7177" s="19">
        <v>44302</v>
      </c>
      <c r="E7177" s="16" t="s">
        <v>10880</v>
      </c>
      <c r="F7177" s="16" t="s">
        <v>8178</v>
      </c>
      <c r="G7177" s="16" t="s">
        <v>8179</v>
      </c>
      <c r="H7177" s="17">
        <v>16.68</v>
      </c>
      <c r="I7177" s="102">
        <v>2</v>
      </c>
    </row>
    <row r="7178" spans="1:9" ht="40.799999999999997">
      <c r="A7178" s="16" t="s">
        <v>1963</v>
      </c>
      <c r="B7178" s="16" t="s">
        <v>10877</v>
      </c>
      <c r="C7178" s="16">
        <v>19228</v>
      </c>
      <c r="D7178" s="19">
        <v>44302</v>
      </c>
      <c r="E7178" s="16" t="s">
        <v>10881</v>
      </c>
      <c r="F7178" s="16" t="s">
        <v>8178</v>
      </c>
      <c r="G7178" s="16" t="s">
        <v>8179</v>
      </c>
      <c r="H7178" s="17">
        <v>16.68</v>
      </c>
      <c r="I7178" s="102">
        <v>2</v>
      </c>
    </row>
    <row r="7179" spans="1:9" ht="30.6">
      <c r="A7179" s="16" t="s">
        <v>1963</v>
      </c>
      <c r="B7179" s="16" t="s">
        <v>11044</v>
      </c>
      <c r="C7179" s="16">
        <v>20210001</v>
      </c>
      <c r="D7179" s="19">
        <v>44355</v>
      </c>
      <c r="E7179" s="16" t="s">
        <v>11045</v>
      </c>
      <c r="F7179" s="16" t="s">
        <v>11046</v>
      </c>
      <c r="G7179" s="16" t="s">
        <v>1935</v>
      </c>
      <c r="H7179" s="17">
        <v>840</v>
      </c>
      <c r="I7179" s="102">
        <v>2</v>
      </c>
    </row>
    <row r="7180" spans="1:9" ht="30.6">
      <c r="A7180" s="16" t="s">
        <v>1963</v>
      </c>
      <c r="B7180" s="16" t="s">
        <v>11047</v>
      </c>
      <c r="C7180" s="16">
        <v>202103</v>
      </c>
      <c r="D7180" s="19">
        <v>44355</v>
      </c>
      <c r="E7180" s="16" t="s">
        <v>11045</v>
      </c>
      <c r="F7180" s="16" t="s">
        <v>10949</v>
      </c>
      <c r="G7180" s="16" t="s">
        <v>10950</v>
      </c>
      <c r="H7180" s="17">
        <v>1330</v>
      </c>
      <c r="I7180" s="102">
        <v>2</v>
      </c>
    </row>
    <row r="7181" spans="1:9" ht="30.6">
      <c r="A7181" s="16" t="s">
        <v>1963</v>
      </c>
      <c r="B7181" s="16" t="s">
        <v>11048</v>
      </c>
      <c r="C7181" s="16">
        <v>121</v>
      </c>
      <c r="D7181" s="19">
        <v>44337</v>
      </c>
      <c r="E7181" s="16" t="s">
        <v>11049</v>
      </c>
      <c r="F7181" s="16" t="s">
        <v>11050</v>
      </c>
      <c r="G7181" s="16" t="s">
        <v>11051</v>
      </c>
      <c r="H7181" s="17">
        <v>1470</v>
      </c>
      <c r="I7181" s="102">
        <v>2</v>
      </c>
    </row>
    <row r="7182" spans="1:9" ht="30.6">
      <c r="A7182" s="16" t="s">
        <v>1963</v>
      </c>
      <c r="B7182" s="16" t="s">
        <v>11052</v>
      </c>
      <c r="C7182" s="16">
        <v>202105</v>
      </c>
      <c r="D7182" s="19">
        <v>44399</v>
      </c>
      <c r="E7182" s="16" t="s">
        <v>11053</v>
      </c>
      <c r="F7182" s="16" t="s">
        <v>11054</v>
      </c>
      <c r="G7182" s="16" t="s">
        <v>5003</v>
      </c>
      <c r="H7182" s="17">
        <v>840</v>
      </c>
      <c r="I7182" s="102">
        <v>2</v>
      </c>
    </row>
    <row r="7183" spans="1:9" ht="30.6">
      <c r="A7183" s="16" t="s">
        <v>1963</v>
      </c>
      <c r="B7183" s="16" t="s">
        <v>11070</v>
      </c>
      <c r="C7183" s="16">
        <v>21012</v>
      </c>
      <c r="D7183" s="19">
        <v>44344</v>
      </c>
      <c r="E7183" s="16" t="s">
        <v>11045</v>
      </c>
      <c r="F7183" s="16" t="s">
        <v>2170</v>
      </c>
      <c r="G7183" s="16" t="s">
        <v>2171</v>
      </c>
      <c r="H7183" s="17">
        <v>1260</v>
      </c>
      <c r="I7183" s="102">
        <v>2</v>
      </c>
    </row>
    <row r="7184" spans="1:9" ht="30.6">
      <c r="A7184" s="16" t="s">
        <v>1963</v>
      </c>
      <c r="B7184" s="16" t="s">
        <v>11131</v>
      </c>
      <c r="C7184" s="16">
        <v>2021001</v>
      </c>
      <c r="D7184" s="19">
        <v>44362</v>
      </c>
      <c r="E7184" s="16" t="s">
        <v>11045</v>
      </c>
      <c r="F7184" s="16" t="s">
        <v>11132</v>
      </c>
      <c r="G7184" s="16" t="s">
        <v>11133</v>
      </c>
      <c r="H7184" s="17">
        <v>910</v>
      </c>
      <c r="I7184" s="102">
        <v>2</v>
      </c>
    </row>
    <row r="7185" spans="1:9" ht="51">
      <c r="A7185" s="16" t="s">
        <v>1963</v>
      </c>
      <c r="B7185" s="16" t="s">
        <v>11776</v>
      </c>
      <c r="C7185" s="16" t="s">
        <v>11776</v>
      </c>
      <c r="D7185" s="19">
        <v>44322</v>
      </c>
      <c r="E7185" s="16" t="s">
        <v>11780</v>
      </c>
      <c r="F7185" s="16">
        <v>0</v>
      </c>
      <c r="G7185" s="16" t="s">
        <v>11781</v>
      </c>
      <c r="H7185" s="17">
        <v>445.5</v>
      </c>
      <c r="I7185" s="102">
        <v>2</v>
      </c>
    </row>
    <row r="7186" spans="1:9" ht="40.799999999999997">
      <c r="A7186" s="16" t="s">
        <v>1963</v>
      </c>
      <c r="B7186" s="16" t="s">
        <v>11776</v>
      </c>
      <c r="C7186" s="16" t="s">
        <v>11776</v>
      </c>
      <c r="D7186" s="19">
        <v>44322</v>
      </c>
      <c r="E7186" s="16" t="s">
        <v>11782</v>
      </c>
      <c r="F7186" s="16">
        <v>0</v>
      </c>
      <c r="G7186" s="16" t="s">
        <v>11696</v>
      </c>
      <c r="H7186" s="17">
        <v>1742.15</v>
      </c>
      <c r="I7186" s="102">
        <v>2</v>
      </c>
    </row>
    <row r="7187" spans="1:9" ht="40.799999999999997">
      <c r="A7187" s="16" t="s">
        <v>1963</v>
      </c>
      <c r="B7187" s="16" t="s">
        <v>11776</v>
      </c>
      <c r="C7187" s="16" t="s">
        <v>11776</v>
      </c>
      <c r="D7187" s="19">
        <v>44322</v>
      </c>
      <c r="E7187" s="16" t="s">
        <v>11783</v>
      </c>
      <c r="F7187" s="16">
        <v>0</v>
      </c>
      <c r="G7187" s="16" t="s">
        <v>11730</v>
      </c>
      <c r="H7187" s="17">
        <v>1196.02</v>
      </c>
      <c r="I7187" s="102">
        <v>2</v>
      </c>
    </row>
    <row r="7188" spans="1:9" ht="40.799999999999997">
      <c r="A7188" s="16" t="s">
        <v>1963</v>
      </c>
      <c r="B7188" s="16" t="s">
        <v>11776</v>
      </c>
      <c r="C7188" s="16" t="s">
        <v>11776</v>
      </c>
      <c r="D7188" s="19">
        <v>44322</v>
      </c>
      <c r="E7188" s="16" t="s">
        <v>11784</v>
      </c>
      <c r="F7188" s="16">
        <v>0</v>
      </c>
      <c r="G7188" s="16" t="s">
        <v>11785</v>
      </c>
      <c r="H7188" s="17">
        <v>1312.8</v>
      </c>
      <c r="I7188" s="102">
        <v>2</v>
      </c>
    </row>
    <row r="7189" spans="1:9" ht="40.799999999999997">
      <c r="A7189" s="16" t="s">
        <v>1963</v>
      </c>
      <c r="B7189" s="16" t="s">
        <v>11776</v>
      </c>
      <c r="C7189" s="16" t="s">
        <v>11776</v>
      </c>
      <c r="D7189" s="19">
        <v>44322</v>
      </c>
      <c r="E7189" s="16" t="s">
        <v>11786</v>
      </c>
      <c r="F7189" s="16">
        <v>0</v>
      </c>
      <c r="G7189" s="16" t="s">
        <v>11787</v>
      </c>
      <c r="H7189" s="17">
        <v>1230.21</v>
      </c>
      <c r="I7189" s="102">
        <v>2</v>
      </c>
    </row>
    <row r="7190" spans="1:9" ht="40.799999999999997">
      <c r="A7190" s="16" t="s">
        <v>1963</v>
      </c>
      <c r="B7190" s="16" t="s">
        <v>11776</v>
      </c>
      <c r="C7190" s="16" t="s">
        <v>11776</v>
      </c>
      <c r="D7190" s="19">
        <v>44322</v>
      </c>
      <c r="E7190" s="16" t="s">
        <v>11788</v>
      </c>
      <c r="F7190" s="16">
        <v>0</v>
      </c>
      <c r="G7190" s="16" t="s">
        <v>11734</v>
      </c>
      <c r="H7190" s="17">
        <v>1340.47</v>
      </c>
      <c r="I7190" s="102">
        <v>2</v>
      </c>
    </row>
    <row r="7191" spans="1:9" ht="40.799999999999997">
      <c r="A7191" s="16" t="s">
        <v>1963</v>
      </c>
      <c r="B7191" s="16" t="s">
        <v>11776</v>
      </c>
      <c r="C7191" s="16" t="s">
        <v>11776</v>
      </c>
      <c r="D7191" s="19">
        <v>44322</v>
      </c>
      <c r="E7191" s="16" t="s">
        <v>11789</v>
      </c>
      <c r="F7191" s="16">
        <v>0</v>
      </c>
      <c r="G7191" s="16" t="s">
        <v>11692</v>
      </c>
      <c r="H7191" s="17">
        <v>1233.54</v>
      </c>
      <c r="I7191" s="102">
        <v>2</v>
      </c>
    </row>
    <row r="7192" spans="1:9" ht="40.799999999999997">
      <c r="A7192" s="16" t="s">
        <v>1963</v>
      </c>
      <c r="B7192" s="16" t="s">
        <v>11776</v>
      </c>
      <c r="C7192" s="16" t="s">
        <v>11776</v>
      </c>
      <c r="D7192" s="19">
        <v>44322</v>
      </c>
      <c r="E7192" s="16" t="s">
        <v>11790</v>
      </c>
      <c r="F7192" s="16">
        <v>0</v>
      </c>
      <c r="G7192" s="16" t="s">
        <v>11791</v>
      </c>
      <c r="H7192" s="17">
        <v>1360.28</v>
      </c>
      <c r="I7192" s="102">
        <v>2</v>
      </c>
    </row>
    <row r="7193" spans="1:9" ht="40.799999999999997">
      <c r="A7193" s="16" t="s">
        <v>1963</v>
      </c>
      <c r="B7193" s="16" t="s">
        <v>11776</v>
      </c>
      <c r="C7193" s="16" t="s">
        <v>11776</v>
      </c>
      <c r="D7193" s="19">
        <v>44322</v>
      </c>
      <c r="E7193" s="16" t="s">
        <v>11792</v>
      </c>
      <c r="F7193" s="16">
        <v>0</v>
      </c>
      <c r="G7193" s="16" t="s">
        <v>11739</v>
      </c>
      <c r="H7193" s="17">
        <v>1340.47</v>
      </c>
      <c r="I7193" s="102">
        <v>2</v>
      </c>
    </row>
    <row r="7194" spans="1:9" ht="40.799999999999997">
      <c r="A7194" s="16" t="s">
        <v>1963</v>
      </c>
      <c r="B7194" s="16" t="s">
        <v>11776</v>
      </c>
      <c r="C7194" s="16" t="s">
        <v>11776</v>
      </c>
      <c r="D7194" s="19">
        <v>44322</v>
      </c>
      <c r="E7194" s="16" t="s">
        <v>11793</v>
      </c>
      <c r="F7194" s="16">
        <v>0</v>
      </c>
      <c r="G7194" s="16" t="s">
        <v>11794</v>
      </c>
      <c r="H7194" s="17">
        <v>1543.31</v>
      </c>
      <c r="I7194" s="102">
        <v>2</v>
      </c>
    </row>
    <row r="7195" spans="1:9" ht="40.799999999999997">
      <c r="A7195" s="16" t="s">
        <v>1963</v>
      </c>
      <c r="B7195" s="16" t="s">
        <v>11776</v>
      </c>
      <c r="C7195" s="16" t="s">
        <v>11776</v>
      </c>
      <c r="D7195" s="19">
        <v>44322</v>
      </c>
      <c r="E7195" s="16" t="s">
        <v>11795</v>
      </c>
      <c r="F7195" s="16">
        <v>0</v>
      </c>
      <c r="G7195" s="16" t="s">
        <v>11796</v>
      </c>
      <c r="H7195" s="17">
        <v>445.5</v>
      </c>
      <c r="I7195" s="102">
        <v>2</v>
      </c>
    </row>
    <row r="7196" spans="1:9" ht="40.799999999999997">
      <c r="A7196" s="16" t="s">
        <v>1963</v>
      </c>
      <c r="B7196" s="16" t="s">
        <v>11776</v>
      </c>
      <c r="C7196" s="16" t="s">
        <v>11776</v>
      </c>
      <c r="D7196" s="19">
        <v>44322</v>
      </c>
      <c r="E7196" s="16" t="s">
        <v>11797</v>
      </c>
      <c r="F7196" s="16">
        <v>0</v>
      </c>
      <c r="G7196" s="16" t="s">
        <v>11798</v>
      </c>
      <c r="H7196" s="17">
        <v>841.18</v>
      </c>
      <c r="I7196" s="102">
        <v>2</v>
      </c>
    </row>
    <row r="7197" spans="1:9" ht="40.799999999999997">
      <c r="A7197" s="16" t="s">
        <v>1963</v>
      </c>
      <c r="B7197" s="16" t="s">
        <v>11776</v>
      </c>
      <c r="C7197" s="16" t="s">
        <v>11776</v>
      </c>
      <c r="D7197" s="19">
        <v>44322</v>
      </c>
      <c r="E7197" s="16" t="s">
        <v>11799</v>
      </c>
      <c r="F7197" s="16">
        <v>0</v>
      </c>
      <c r="G7197" s="16" t="s">
        <v>11800</v>
      </c>
      <c r="H7197" s="17">
        <v>297.44</v>
      </c>
      <c r="I7197" s="102">
        <v>2</v>
      </c>
    </row>
    <row r="7198" spans="1:9" ht="40.799999999999997">
      <c r="A7198" s="16" t="s">
        <v>1963</v>
      </c>
      <c r="B7198" s="16" t="s">
        <v>11776</v>
      </c>
      <c r="C7198" s="16" t="s">
        <v>11776</v>
      </c>
      <c r="D7198" s="19">
        <v>44322</v>
      </c>
      <c r="E7198" s="16" t="s">
        <v>11801</v>
      </c>
      <c r="F7198" s="16">
        <v>0</v>
      </c>
      <c r="G7198" s="16" t="s">
        <v>11802</v>
      </c>
      <c r="H7198" s="17">
        <v>143.01</v>
      </c>
      <c r="I7198" s="102">
        <v>2</v>
      </c>
    </row>
    <row r="7199" spans="1:9" ht="40.799999999999997">
      <c r="A7199" s="16" t="s">
        <v>1963</v>
      </c>
      <c r="B7199" s="16" t="s">
        <v>11776</v>
      </c>
      <c r="C7199" s="16" t="s">
        <v>11776</v>
      </c>
      <c r="D7199" s="19">
        <v>44322</v>
      </c>
      <c r="E7199" s="16" t="s">
        <v>11803</v>
      </c>
      <c r="F7199" s="16">
        <v>0</v>
      </c>
      <c r="G7199" s="16" t="s">
        <v>11804</v>
      </c>
      <c r="H7199" s="17">
        <v>143.01</v>
      </c>
      <c r="I7199" s="102">
        <v>2</v>
      </c>
    </row>
    <row r="7200" spans="1:9" ht="40.799999999999997">
      <c r="A7200" s="16" t="s">
        <v>1963</v>
      </c>
      <c r="B7200" s="16" t="s">
        <v>11776</v>
      </c>
      <c r="C7200" s="16" t="s">
        <v>11776</v>
      </c>
      <c r="D7200" s="19">
        <v>44322</v>
      </c>
      <c r="E7200" s="16" t="s">
        <v>11805</v>
      </c>
      <c r="F7200" s="16">
        <v>0</v>
      </c>
      <c r="G7200" s="16" t="s">
        <v>11806</v>
      </c>
      <c r="H7200" s="17">
        <v>453.85</v>
      </c>
      <c r="I7200" s="102">
        <v>2</v>
      </c>
    </row>
    <row r="7201" spans="1:9" ht="40.799999999999997">
      <c r="A7201" s="16" t="s">
        <v>1963</v>
      </c>
      <c r="B7201" s="16" t="s">
        <v>11776</v>
      </c>
      <c r="C7201" s="16" t="s">
        <v>11776</v>
      </c>
      <c r="D7201" s="19">
        <v>44322</v>
      </c>
      <c r="E7201" s="16" t="s">
        <v>11807</v>
      </c>
      <c r="F7201" s="16">
        <v>0</v>
      </c>
      <c r="G7201" s="16" t="s">
        <v>11694</v>
      </c>
      <c r="H7201" s="17">
        <v>1123.27</v>
      </c>
      <c r="I7201" s="102">
        <v>2</v>
      </c>
    </row>
    <row r="7202" spans="1:9" ht="51">
      <c r="A7202" s="16" t="s">
        <v>1963</v>
      </c>
      <c r="B7202" s="16" t="s">
        <v>11776</v>
      </c>
      <c r="C7202" s="16" t="s">
        <v>11776</v>
      </c>
      <c r="D7202" s="19">
        <v>44322</v>
      </c>
      <c r="E7202" s="16" t="s">
        <v>11808</v>
      </c>
      <c r="F7202" s="16">
        <v>0</v>
      </c>
      <c r="G7202" s="16" t="s">
        <v>11781</v>
      </c>
      <c r="H7202" s="17">
        <v>76.77</v>
      </c>
      <c r="I7202" s="102">
        <v>2</v>
      </c>
    </row>
    <row r="7203" spans="1:9" ht="40.799999999999997">
      <c r="A7203" s="16" t="s">
        <v>1963</v>
      </c>
      <c r="B7203" s="16" t="s">
        <v>11776</v>
      </c>
      <c r="C7203" s="16" t="s">
        <v>11776</v>
      </c>
      <c r="D7203" s="19">
        <v>44322</v>
      </c>
      <c r="E7203" s="16" t="s">
        <v>11809</v>
      </c>
      <c r="F7203" s="16">
        <v>0</v>
      </c>
      <c r="G7203" s="16" t="s">
        <v>11696</v>
      </c>
      <c r="H7203" s="17">
        <v>76.77</v>
      </c>
      <c r="I7203" s="102">
        <v>2</v>
      </c>
    </row>
    <row r="7204" spans="1:9" ht="40.799999999999997">
      <c r="A7204" s="16" t="s">
        <v>1963</v>
      </c>
      <c r="B7204" s="16" t="s">
        <v>11776</v>
      </c>
      <c r="C7204" s="16" t="s">
        <v>11776</v>
      </c>
      <c r="D7204" s="19">
        <v>44322</v>
      </c>
      <c r="E7204" s="16" t="s">
        <v>11810</v>
      </c>
      <c r="F7204" s="16">
        <v>0</v>
      </c>
      <c r="G7204" s="16" t="s">
        <v>11730</v>
      </c>
      <c r="H7204" s="17">
        <v>76.77</v>
      </c>
      <c r="I7204" s="102">
        <v>2</v>
      </c>
    </row>
    <row r="7205" spans="1:9" ht="40.799999999999997">
      <c r="A7205" s="16" t="s">
        <v>1963</v>
      </c>
      <c r="B7205" s="16" t="s">
        <v>11776</v>
      </c>
      <c r="C7205" s="16" t="s">
        <v>11776</v>
      </c>
      <c r="D7205" s="19">
        <v>44322</v>
      </c>
      <c r="E7205" s="16" t="s">
        <v>11811</v>
      </c>
      <c r="F7205" s="16">
        <v>0</v>
      </c>
      <c r="G7205" s="16" t="s">
        <v>11785</v>
      </c>
      <c r="H7205" s="17">
        <v>76.77</v>
      </c>
      <c r="I7205" s="102">
        <v>2</v>
      </c>
    </row>
    <row r="7206" spans="1:9" ht="40.799999999999997">
      <c r="A7206" s="16" t="s">
        <v>1963</v>
      </c>
      <c r="B7206" s="16" t="s">
        <v>11776</v>
      </c>
      <c r="C7206" s="16" t="s">
        <v>11776</v>
      </c>
      <c r="D7206" s="19">
        <v>44322</v>
      </c>
      <c r="E7206" s="16" t="s">
        <v>11812</v>
      </c>
      <c r="F7206" s="16">
        <v>0</v>
      </c>
      <c r="G7206" s="16" t="s">
        <v>11787</v>
      </c>
      <c r="H7206" s="17">
        <v>76.77</v>
      </c>
      <c r="I7206" s="102">
        <v>2</v>
      </c>
    </row>
    <row r="7207" spans="1:9" ht="40.799999999999997">
      <c r="A7207" s="16" t="s">
        <v>1963</v>
      </c>
      <c r="B7207" s="16" t="s">
        <v>11776</v>
      </c>
      <c r="C7207" s="16" t="s">
        <v>11776</v>
      </c>
      <c r="D7207" s="19">
        <v>44322</v>
      </c>
      <c r="E7207" s="16" t="s">
        <v>11813</v>
      </c>
      <c r="F7207" s="16">
        <v>0</v>
      </c>
      <c r="G7207" s="16" t="s">
        <v>11734</v>
      </c>
      <c r="H7207" s="17">
        <v>76.77</v>
      </c>
      <c r="I7207" s="102">
        <v>2</v>
      </c>
    </row>
    <row r="7208" spans="1:9" ht="40.799999999999997">
      <c r="A7208" s="16" t="s">
        <v>1963</v>
      </c>
      <c r="B7208" s="16" t="s">
        <v>11776</v>
      </c>
      <c r="C7208" s="16" t="s">
        <v>11776</v>
      </c>
      <c r="D7208" s="19">
        <v>44322</v>
      </c>
      <c r="E7208" s="16" t="s">
        <v>11814</v>
      </c>
      <c r="F7208" s="16">
        <v>0</v>
      </c>
      <c r="G7208" s="16" t="s">
        <v>11692</v>
      </c>
      <c r="H7208" s="17">
        <v>76.77</v>
      </c>
      <c r="I7208" s="102">
        <v>2</v>
      </c>
    </row>
    <row r="7209" spans="1:9" ht="40.799999999999997">
      <c r="A7209" s="16" t="s">
        <v>1963</v>
      </c>
      <c r="B7209" s="16" t="s">
        <v>11776</v>
      </c>
      <c r="C7209" s="16" t="s">
        <v>11776</v>
      </c>
      <c r="D7209" s="19">
        <v>44322</v>
      </c>
      <c r="E7209" s="16" t="s">
        <v>11815</v>
      </c>
      <c r="F7209" s="16">
        <v>0</v>
      </c>
      <c r="G7209" s="16" t="s">
        <v>11791</v>
      </c>
      <c r="H7209" s="17">
        <v>76.77</v>
      </c>
      <c r="I7209" s="102">
        <v>2</v>
      </c>
    </row>
    <row r="7210" spans="1:9" ht="40.799999999999997">
      <c r="A7210" s="16" t="s">
        <v>1963</v>
      </c>
      <c r="B7210" s="16" t="s">
        <v>11776</v>
      </c>
      <c r="C7210" s="16" t="s">
        <v>11776</v>
      </c>
      <c r="D7210" s="19">
        <v>44322</v>
      </c>
      <c r="E7210" s="16" t="s">
        <v>11816</v>
      </c>
      <c r="F7210" s="16">
        <v>0</v>
      </c>
      <c r="G7210" s="16" t="s">
        <v>11739</v>
      </c>
      <c r="H7210" s="17">
        <v>76.77</v>
      </c>
      <c r="I7210" s="102">
        <v>2</v>
      </c>
    </row>
    <row r="7211" spans="1:9" ht="40.799999999999997">
      <c r="A7211" s="16" t="s">
        <v>1963</v>
      </c>
      <c r="B7211" s="16" t="s">
        <v>11776</v>
      </c>
      <c r="C7211" s="16" t="s">
        <v>11776</v>
      </c>
      <c r="D7211" s="19">
        <v>44322</v>
      </c>
      <c r="E7211" s="16" t="s">
        <v>11817</v>
      </c>
      <c r="F7211" s="16">
        <v>0</v>
      </c>
      <c r="G7211" s="16" t="s">
        <v>11794</v>
      </c>
      <c r="H7211" s="17">
        <v>76.77</v>
      </c>
      <c r="I7211" s="102">
        <v>2</v>
      </c>
    </row>
    <row r="7212" spans="1:9" ht="40.799999999999997">
      <c r="A7212" s="16" t="s">
        <v>1963</v>
      </c>
      <c r="B7212" s="16" t="s">
        <v>11776</v>
      </c>
      <c r="C7212" s="16" t="s">
        <v>11776</v>
      </c>
      <c r="D7212" s="19">
        <v>44322</v>
      </c>
      <c r="E7212" s="16" t="s">
        <v>11818</v>
      </c>
      <c r="F7212" s="16">
        <v>0</v>
      </c>
      <c r="G7212" s="16" t="s">
        <v>11796</v>
      </c>
      <c r="H7212" s="17">
        <v>76.77</v>
      </c>
      <c r="I7212" s="102">
        <v>2</v>
      </c>
    </row>
    <row r="7213" spans="1:9" ht="40.799999999999997">
      <c r="A7213" s="16" t="s">
        <v>1963</v>
      </c>
      <c r="B7213" s="16" t="s">
        <v>11776</v>
      </c>
      <c r="C7213" s="16" t="s">
        <v>11776</v>
      </c>
      <c r="D7213" s="19">
        <v>44322</v>
      </c>
      <c r="E7213" s="16" t="s">
        <v>11819</v>
      </c>
      <c r="F7213" s="16">
        <v>0</v>
      </c>
      <c r="G7213" s="16" t="s">
        <v>11798</v>
      </c>
      <c r="H7213" s="17">
        <v>76.77</v>
      </c>
      <c r="I7213" s="102">
        <v>2</v>
      </c>
    </row>
    <row r="7214" spans="1:9" ht="40.799999999999997">
      <c r="A7214" s="16" t="s">
        <v>1963</v>
      </c>
      <c r="B7214" s="16" t="s">
        <v>11776</v>
      </c>
      <c r="C7214" s="16" t="s">
        <v>11776</v>
      </c>
      <c r="D7214" s="19">
        <v>44322</v>
      </c>
      <c r="E7214" s="16" t="s">
        <v>11820</v>
      </c>
      <c r="F7214" s="16">
        <v>0</v>
      </c>
      <c r="G7214" s="16" t="s">
        <v>11800</v>
      </c>
      <c r="H7214" s="17">
        <v>76.77</v>
      </c>
      <c r="I7214" s="102">
        <v>2</v>
      </c>
    </row>
    <row r="7215" spans="1:9" ht="40.799999999999997">
      <c r="A7215" s="16" t="s">
        <v>1963</v>
      </c>
      <c r="B7215" s="16" t="s">
        <v>11776</v>
      </c>
      <c r="C7215" s="16" t="s">
        <v>11776</v>
      </c>
      <c r="D7215" s="19">
        <v>44322</v>
      </c>
      <c r="E7215" s="16" t="s">
        <v>11821</v>
      </c>
      <c r="F7215" s="16">
        <v>0</v>
      </c>
      <c r="G7215" s="16" t="s">
        <v>11802</v>
      </c>
      <c r="H7215" s="17">
        <v>76.77</v>
      </c>
      <c r="I7215" s="102">
        <v>2</v>
      </c>
    </row>
    <row r="7216" spans="1:9" ht="40.799999999999997">
      <c r="A7216" s="16" t="s">
        <v>1963</v>
      </c>
      <c r="B7216" s="16" t="s">
        <v>11776</v>
      </c>
      <c r="C7216" s="16" t="s">
        <v>11776</v>
      </c>
      <c r="D7216" s="19">
        <v>44322</v>
      </c>
      <c r="E7216" s="16" t="s">
        <v>11822</v>
      </c>
      <c r="F7216" s="16">
        <v>0</v>
      </c>
      <c r="G7216" s="16" t="s">
        <v>11804</v>
      </c>
      <c r="H7216" s="17">
        <v>76.77</v>
      </c>
      <c r="I7216" s="102">
        <v>2</v>
      </c>
    </row>
    <row r="7217" spans="1:9" ht="40.799999999999997">
      <c r="A7217" s="16" t="s">
        <v>1963</v>
      </c>
      <c r="B7217" s="16" t="s">
        <v>11776</v>
      </c>
      <c r="C7217" s="16" t="s">
        <v>11776</v>
      </c>
      <c r="D7217" s="19">
        <v>44322</v>
      </c>
      <c r="E7217" s="16" t="s">
        <v>11823</v>
      </c>
      <c r="F7217" s="16">
        <v>0</v>
      </c>
      <c r="G7217" s="16" t="s">
        <v>11806</v>
      </c>
      <c r="H7217" s="17">
        <v>76.77</v>
      </c>
      <c r="I7217" s="102">
        <v>2</v>
      </c>
    </row>
    <row r="7218" spans="1:9" ht="40.799999999999997">
      <c r="A7218" s="16" t="s">
        <v>1963</v>
      </c>
      <c r="B7218" s="16" t="s">
        <v>11776</v>
      </c>
      <c r="C7218" s="16" t="s">
        <v>11776</v>
      </c>
      <c r="D7218" s="19">
        <v>44322</v>
      </c>
      <c r="E7218" s="16" t="s">
        <v>11824</v>
      </c>
      <c r="F7218" s="16">
        <v>0</v>
      </c>
      <c r="G7218" s="16" t="s">
        <v>11694</v>
      </c>
      <c r="H7218" s="17">
        <v>76.760000000000005</v>
      </c>
      <c r="I7218" s="102">
        <v>2</v>
      </c>
    </row>
    <row r="7219" spans="1:9" ht="40.799999999999997">
      <c r="A7219" s="16" t="s">
        <v>1963</v>
      </c>
      <c r="B7219" s="16" t="s">
        <v>11776</v>
      </c>
      <c r="C7219" s="16" t="s">
        <v>11776</v>
      </c>
      <c r="D7219" s="19">
        <v>44322</v>
      </c>
      <c r="E7219" s="16" t="s">
        <v>11825</v>
      </c>
      <c r="F7219" s="16">
        <v>0</v>
      </c>
      <c r="G7219" s="16" t="s">
        <v>11781</v>
      </c>
      <c r="H7219" s="17">
        <v>10.51</v>
      </c>
      <c r="I7219" s="102">
        <v>2</v>
      </c>
    </row>
    <row r="7220" spans="1:9" ht="40.799999999999997">
      <c r="A7220" s="16" t="s">
        <v>1963</v>
      </c>
      <c r="B7220" s="16" t="s">
        <v>11776</v>
      </c>
      <c r="C7220" s="16" t="s">
        <v>11776</v>
      </c>
      <c r="D7220" s="19">
        <v>44322</v>
      </c>
      <c r="E7220" s="16" t="s">
        <v>11826</v>
      </c>
      <c r="F7220" s="16">
        <v>0</v>
      </c>
      <c r="G7220" s="16" t="s">
        <v>11696</v>
      </c>
      <c r="H7220" s="17">
        <v>10.51</v>
      </c>
      <c r="I7220" s="102">
        <v>2</v>
      </c>
    </row>
    <row r="7221" spans="1:9" ht="40.799999999999997">
      <c r="A7221" s="16" t="s">
        <v>1963</v>
      </c>
      <c r="B7221" s="16" t="s">
        <v>11776</v>
      </c>
      <c r="C7221" s="16" t="s">
        <v>11776</v>
      </c>
      <c r="D7221" s="19">
        <v>44322</v>
      </c>
      <c r="E7221" s="16" t="s">
        <v>11827</v>
      </c>
      <c r="F7221" s="16">
        <v>0</v>
      </c>
      <c r="G7221" s="16" t="s">
        <v>11730</v>
      </c>
      <c r="H7221" s="17">
        <v>10.51</v>
      </c>
      <c r="I7221" s="102">
        <v>2</v>
      </c>
    </row>
    <row r="7222" spans="1:9" ht="40.799999999999997">
      <c r="A7222" s="16" t="s">
        <v>1963</v>
      </c>
      <c r="B7222" s="16" t="s">
        <v>11776</v>
      </c>
      <c r="C7222" s="16" t="s">
        <v>11776</v>
      </c>
      <c r="D7222" s="19">
        <v>44322</v>
      </c>
      <c r="E7222" s="16" t="s">
        <v>11828</v>
      </c>
      <c r="F7222" s="16">
        <v>0</v>
      </c>
      <c r="G7222" s="16" t="s">
        <v>11785</v>
      </c>
      <c r="H7222" s="17">
        <v>10.51</v>
      </c>
      <c r="I7222" s="102">
        <v>2</v>
      </c>
    </row>
    <row r="7223" spans="1:9" ht="40.799999999999997">
      <c r="A7223" s="16" t="s">
        <v>1963</v>
      </c>
      <c r="B7223" s="16" t="s">
        <v>11776</v>
      </c>
      <c r="C7223" s="16" t="s">
        <v>11776</v>
      </c>
      <c r="D7223" s="19">
        <v>44322</v>
      </c>
      <c r="E7223" s="16" t="s">
        <v>11829</v>
      </c>
      <c r="F7223" s="16">
        <v>0</v>
      </c>
      <c r="G7223" s="16" t="s">
        <v>11787</v>
      </c>
      <c r="H7223" s="17">
        <v>10.51</v>
      </c>
      <c r="I7223" s="102">
        <v>2</v>
      </c>
    </row>
    <row r="7224" spans="1:9" ht="40.799999999999997">
      <c r="A7224" s="16" t="s">
        <v>1963</v>
      </c>
      <c r="B7224" s="16" t="s">
        <v>11776</v>
      </c>
      <c r="C7224" s="16" t="s">
        <v>11776</v>
      </c>
      <c r="D7224" s="19">
        <v>44322</v>
      </c>
      <c r="E7224" s="16" t="s">
        <v>11830</v>
      </c>
      <c r="F7224" s="16">
        <v>0</v>
      </c>
      <c r="G7224" s="16" t="s">
        <v>11734</v>
      </c>
      <c r="H7224" s="17">
        <v>10.51</v>
      </c>
      <c r="I7224" s="102">
        <v>2</v>
      </c>
    </row>
    <row r="7225" spans="1:9" ht="40.799999999999997">
      <c r="A7225" s="16" t="s">
        <v>1963</v>
      </c>
      <c r="B7225" s="16" t="s">
        <v>11776</v>
      </c>
      <c r="C7225" s="16" t="s">
        <v>11776</v>
      </c>
      <c r="D7225" s="19">
        <v>44322</v>
      </c>
      <c r="E7225" s="16" t="s">
        <v>11831</v>
      </c>
      <c r="F7225" s="16">
        <v>0</v>
      </c>
      <c r="G7225" s="16" t="s">
        <v>11692</v>
      </c>
      <c r="H7225" s="17">
        <v>10.51</v>
      </c>
      <c r="I7225" s="102">
        <v>2</v>
      </c>
    </row>
    <row r="7226" spans="1:9" ht="40.799999999999997">
      <c r="A7226" s="16" t="s">
        <v>1963</v>
      </c>
      <c r="B7226" s="16" t="s">
        <v>11776</v>
      </c>
      <c r="C7226" s="16" t="s">
        <v>11776</v>
      </c>
      <c r="D7226" s="19">
        <v>44322</v>
      </c>
      <c r="E7226" s="16" t="s">
        <v>11832</v>
      </c>
      <c r="F7226" s="16">
        <v>0</v>
      </c>
      <c r="G7226" s="16" t="s">
        <v>11791</v>
      </c>
      <c r="H7226" s="17">
        <v>10.51</v>
      </c>
      <c r="I7226" s="102">
        <v>2</v>
      </c>
    </row>
    <row r="7227" spans="1:9" ht="40.799999999999997">
      <c r="A7227" s="16" t="s">
        <v>1963</v>
      </c>
      <c r="B7227" s="16" t="s">
        <v>11776</v>
      </c>
      <c r="C7227" s="16" t="s">
        <v>11776</v>
      </c>
      <c r="D7227" s="19">
        <v>44322</v>
      </c>
      <c r="E7227" s="16" t="s">
        <v>11833</v>
      </c>
      <c r="F7227" s="16">
        <v>0</v>
      </c>
      <c r="G7227" s="16" t="s">
        <v>11739</v>
      </c>
      <c r="H7227" s="17">
        <v>10.51</v>
      </c>
      <c r="I7227" s="102">
        <v>2</v>
      </c>
    </row>
    <row r="7228" spans="1:9" ht="40.799999999999997">
      <c r="A7228" s="16" t="s">
        <v>1963</v>
      </c>
      <c r="B7228" s="16" t="s">
        <v>11776</v>
      </c>
      <c r="C7228" s="16" t="s">
        <v>11776</v>
      </c>
      <c r="D7228" s="19">
        <v>44322</v>
      </c>
      <c r="E7228" s="16" t="s">
        <v>11834</v>
      </c>
      <c r="F7228" s="16">
        <v>0</v>
      </c>
      <c r="G7228" s="16" t="s">
        <v>11794</v>
      </c>
      <c r="H7228" s="17">
        <v>10.51</v>
      </c>
      <c r="I7228" s="102">
        <v>2</v>
      </c>
    </row>
    <row r="7229" spans="1:9" ht="40.799999999999997">
      <c r="A7229" s="16" t="s">
        <v>1963</v>
      </c>
      <c r="B7229" s="16" t="s">
        <v>11776</v>
      </c>
      <c r="C7229" s="16" t="s">
        <v>11776</v>
      </c>
      <c r="D7229" s="19">
        <v>44322</v>
      </c>
      <c r="E7229" s="16" t="s">
        <v>11835</v>
      </c>
      <c r="F7229" s="16">
        <v>0</v>
      </c>
      <c r="G7229" s="16" t="s">
        <v>11796</v>
      </c>
      <c r="H7229" s="17">
        <v>10.51</v>
      </c>
      <c r="I7229" s="102">
        <v>2</v>
      </c>
    </row>
    <row r="7230" spans="1:9" ht="40.799999999999997">
      <c r="A7230" s="16" t="s">
        <v>1963</v>
      </c>
      <c r="B7230" s="16" t="s">
        <v>11776</v>
      </c>
      <c r="C7230" s="16" t="s">
        <v>11776</v>
      </c>
      <c r="D7230" s="19">
        <v>44322</v>
      </c>
      <c r="E7230" s="16" t="s">
        <v>11836</v>
      </c>
      <c r="F7230" s="16">
        <v>0</v>
      </c>
      <c r="G7230" s="16" t="s">
        <v>11798</v>
      </c>
      <c r="H7230" s="17">
        <v>10.51</v>
      </c>
      <c r="I7230" s="102">
        <v>2</v>
      </c>
    </row>
    <row r="7231" spans="1:9" ht="40.799999999999997">
      <c r="A7231" s="16" t="s">
        <v>1963</v>
      </c>
      <c r="B7231" s="16" t="s">
        <v>11776</v>
      </c>
      <c r="C7231" s="16" t="s">
        <v>11776</v>
      </c>
      <c r="D7231" s="19">
        <v>44322</v>
      </c>
      <c r="E7231" s="16" t="s">
        <v>11837</v>
      </c>
      <c r="F7231" s="16">
        <v>0</v>
      </c>
      <c r="G7231" s="16" t="s">
        <v>11800</v>
      </c>
      <c r="H7231" s="17">
        <v>10.51</v>
      </c>
      <c r="I7231" s="102">
        <v>2</v>
      </c>
    </row>
    <row r="7232" spans="1:9" ht="40.799999999999997">
      <c r="A7232" s="16" t="s">
        <v>1963</v>
      </c>
      <c r="B7232" s="16" t="s">
        <v>11776</v>
      </c>
      <c r="C7232" s="16" t="s">
        <v>11776</v>
      </c>
      <c r="D7232" s="19">
        <v>44322</v>
      </c>
      <c r="E7232" s="16" t="s">
        <v>11838</v>
      </c>
      <c r="F7232" s="16">
        <v>0</v>
      </c>
      <c r="G7232" s="16" t="s">
        <v>11802</v>
      </c>
      <c r="H7232" s="17">
        <v>10.52</v>
      </c>
      <c r="I7232" s="102">
        <v>2</v>
      </c>
    </row>
    <row r="7233" spans="1:9" ht="40.799999999999997">
      <c r="A7233" s="16" t="s">
        <v>1963</v>
      </c>
      <c r="B7233" s="16" t="s">
        <v>11776</v>
      </c>
      <c r="C7233" s="16" t="s">
        <v>11776</v>
      </c>
      <c r="D7233" s="19">
        <v>44322</v>
      </c>
      <c r="E7233" s="16" t="s">
        <v>11839</v>
      </c>
      <c r="F7233" s="16">
        <v>0</v>
      </c>
      <c r="G7233" s="16" t="s">
        <v>11804</v>
      </c>
      <c r="H7233" s="17">
        <v>10.52</v>
      </c>
      <c r="I7233" s="102">
        <v>2</v>
      </c>
    </row>
    <row r="7234" spans="1:9" ht="40.799999999999997">
      <c r="A7234" s="16" t="s">
        <v>1963</v>
      </c>
      <c r="B7234" s="16" t="s">
        <v>11776</v>
      </c>
      <c r="C7234" s="16" t="s">
        <v>11776</v>
      </c>
      <c r="D7234" s="19">
        <v>44322</v>
      </c>
      <c r="E7234" s="16" t="s">
        <v>11840</v>
      </c>
      <c r="F7234" s="16">
        <v>0</v>
      </c>
      <c r="G7234" s="16" t="s">
        <v>11806</v>
      </c>
      <c r="H7234" s="17">
        <v>10.52</v>
      </c>
      <c r="I7234" s="102">
        <v>2</v>
      </c>
    </row>
    <row r="7235" spans="1:9" ht="40.799999999999997">
      <c r="A7235" s="16" t="s">
        <v>1963</v>
      </c>
      <c r="B7235" s="16" t="s">
        <v>11776</v>
      </c>
      <c r="C7235" s="16" t="s">
        <v>11776</v>
      </c>
      <c r="D7235" s="19">
        <v>44322</v>
      </c>
      <c r="E7235" s="16" t="s">
        <v>11841</v>
      </c>
      <c r="F7235" s="16">
        <v>0</v>
      </c>
      <c r="G7235" s="16" t="s">
        <v>11694</v>
      </c>
      <c r="H7235" s="17">
        <v>10.52</v>
      </c>
      <c r="I7235" s="102">
        <v>2</v>
      </c>
    </row>
    <row r="7236" spans="1:9" ht="40.799999999999997">
      <c r="A7236" s="16" t="s">
        <v>1963</v>
      </c>
      <c r="B7236" s="16" t="s">
        <v>11776</v>
      </c>
      <c r="C7236" s="16" t="s">
        <v>11776</v>
      </c>
      <c r="D7236" s="19">
        <v>44322</v>
      </c>
      <c r="E7236" s="16" t="s">
        <v>11784</v>
      </c>
      <c r="F7236" s="16" t="s">
        <v>11054</v>
      </c>
      <c r="G7236" s="16" t="s">
        <v>5003</v>
      </c>
      <c r="H7236" s="17">
        <v>45.71</v>
      </c>
      <c r="I7236" s="102">
        <v>2</v>
      </c>
    </row>
    <row r="7237" spans="1:9" ht="40.799999999999997">
      <c r="A7237" s="16" t="s">
        <v>1963</v>
      </c>
      <c r="B7237" s="16" t="s">
        <v>11776</v>
      </c>
      <c r="C7237" s="16" t="s">
        <v>11776</v>
      </c>
      <c r="D7237" s="19">
        <v>44322</v>
      </c>
      <c r="E7237" s="16" t="s">
        <v>11790</v>
      </c>
      <c r="F7237" s="16" t="s">
        <v>11054</v>
      </c>
      <c r="G7237" s="16" t="s">
        <v>5003</v>
      </c>
      <c r="H7237" s="17">
        <v>45.71</v>
      </c>
      <c r="I7237" s="102">
        <v>2</v>
      </c>
    </row>
    <row r="7238" spans="1:9" ht="40.799999999999997">
      <c r="A7238" s="16" t="s">
        <v>1963</v>
      </c>
      <c r="B7238" s="16" t="s">
        <v>11776</v>
      </c>
      <c r="C7238" s="16" t="s">
        <v>11776</v>
      </c>
      <c r="D7238" s="19">
        <v>44322</v>
      </c>
      <c r="E7238" s="16" t="s">
        <v>11793</v>
      </c>
      <c r="F7238" s="16" t="s">
        <v>11054</v>
      </c>
      <c r="G7238" s="16" t="s">
        <v>5003</v>
      </c>
      <c r="H7238" s="17">
        <v>45.71</v>
      </c>
      <c r="I7238" s="102">
        <v>2</v>
      </c>
    </row>
    <row r="7239" spans="1:9" ht="40.799999999999997">
      <c r="A7239" s="16" t="s">
        <v>1963</v>
      </c>
      <c r="B7239" s="16" t="s">
        <v>11776</v>
      </c>
      <c r="C7239" s="16" t="s">
        <v>11776</v>
      </c>
      <c r="D7239" s="19">
        <v>44322</v>
      </c>
      <c r="E7239" s="16" t="s">
        <v>11805</v>
      </c>
      <c r="F7239" s="16" t="s">
        <v>11054</v>
      </c>
      <c r="G7239" s="16" t="s">
        <v>5003</v>
      </c>
      <c r="H7239" s="17">
        <v>45.71</v>
      </c>
      <c r="I7239" s="102">
        <v>2</v>
      </c>
    </row>
    <row r="7240" spans="1:9" ht="40.799999999999997">
      <c r="A7240" s="16" t="s">
        <v>1963</v>
      </c>
      <c r="B7240" s="16" t="s">
        <v>11776</v>
      </c>
      <c r="C7240" s="16" t="s">
        <v>11776</v>
      </c>
      <c r="D7240" s="19">
        <v>44322</v>
      </c>
      <c r="E7240" s="16" t="s">
        <v>11786</v>
      </c>
      <c r="F7240" s="16" t="s">
        <v>11054</v>
      </c>
      <c r="G7240" s="16" t="s">
        <v>5003</v>
      </c>
      <c r="H7240" s="17">
        <v>45.71</v>
      </c>
      <c r="I7240" s="102">
        <v>2</v>
      </c>
    </row>
    <row r="7241" spans="1:9" ht="40.799999999999997">
      <c r="A7241" s="16" t="s">
        <v>1963</v>
      </c>
      <c r="B7241" s="16" t="s">
        <v>11776</v>
      </c>
      <c r="C7241" s="16" t="s">
        <v>11776</v>
      </c>
      <c r="D7241" s="19">
        <v>44322</v>
      </c>
      <c r="E7241" s="16" t="s">
        <v>11789</v>
      </c>
      <c r="F7241" s="16" t="s">
        <v>11054</v>
      </c>
      <c r="G7241" s="16" t="s">
        <v>5003</v>
      </c>
      <c r="H7241" s="17">
        <v>45.71</v>
      </c>
      <c r="I7241" s="102">
        <v>2</v>
      </c>
    </row>
    <row r="7242" spans="1:9" ht="40.799999999999997">
      <c r="A7242" s="16" t="s">
        <v>1963</v>
      </c>
      <c r="B7242" s="16" t="s">
        <v>11776</v>
      </c>
      <c r="C7242" s="16" t="s">
        <v>11776</v>
      </c>
      <c r="D7242" s="19">
        <v>44322</v>
      </c>
      <c r="E7242" s="16" t="s">
        <v>11788</v>
      </c>
      <c r="F7242" s="16" t="s">
        <v>11054</v>
      </c>
      <c r="G7242" s="16" t="s">
        <v>5003</v>
      </c>
      <c r="H7242" s="17">
        <v>45.71</v>
      </c>
      <c r="I7242" s="102">
        <v>2</v>
      </c>
    </row>
    <row r="7243" spans="1:9" ht="40.799999999999997">
      <c r="A7243" s="16" t="s">
        <v>1963</v>
      </c>
      <c r="B7243" s="16" t="s">
        <v>11776</v>
      </c>
      <c r="C7243" s="16" t="s">
        <v>11776</v>
      </c>
      <c r="D7243" s="19">
        <v>44322</v>
      </c>
      <c r="E7243" s="16" t="s">
        <v>11783</v>
      </c>
      <c r="F7243" s="16" t="s">
        <v>11054</v>
      </c>
      <c r="G7243" s="16" t="s">
        <v>5003</v>
      </c>
      <c r="H7243" s="17">
        <v>45.71</v>
      </c>
      <c r="I7243" s="102">
        <v>2</v>
      </c>
    </row>
    <row r="7244" spans="1:9" ht="51">
      <c r="A7244" s="16" t="s">
        <v>1963</v>
      </c>
      <c r="B7244" s="16" t="s">
        <v>11776</v>
      </c>
      <c r="C7244" s="16" t="s">
        <v>11776</v>
      </c>
      <c r="D7244" s="19">
        <v>44322</v>
      </c>
      <c r="E7244" s="16" t="s">
        <v>11780</v>
      </c>
      <c r="F7244" s="16" t="s">
        <v>11054</v>
      </c>
      <c r="G7244" s="16" t="s">
        <v>5003</v>
      </c>
      <c r="H7244" s="17">
        <v>45.71</v>
      </c>
      <c r="I7244" s="102">
        <v>2</v>
      </c>
    </row>
    <row r="7245" spans="1:9" ht="40.799999999999997">
      <c r="A7245" s="16" t="s">
        <v>1963</v>
      </c>
      <c r="B7245" s="16" t="s">
        <v>11776</v>
      </c>
      <c r="C7245" s="16" t="s">
        <v>11776</v>
      </c>
      <c r="D7245" s="19">
        <v>44322</v>
      </c>
      <c r="E7245" s="16" t="s">
        <v>11797</v>
      </c>
      <c r="F7245" s="16" t="s">
        <v>11054</v>
      </c>
      <c r="G7245" s="16" t="s">
        <v>5003</v>
      </c>
      <c r="H7245" s="17">
        <v>45.71</v>
      </c>
      <c r="I7245" s="102">
        <v>2</v>
      </c>
    </row>
    <row r="7246" spans="1:9" ht="40.799999999999997">
      <c r="A7246" s="16" t="s">
        <v>1963</v>
      </c>
      <c r="B7246" s="16" t="s">
        <v>11776</v>
      </c>
      <c r="C7246" s="16" t="s">
        <v>11776</v>
      </c>
      <c r="D7246" s="19">
        <v>44322</v>
      </c>
      <c r="E7246" s="16" t="s">
        <v>11792</v>
      </c>
      <c r="F7246" s="16" t="s">
        <v>11054</v>
      </c>
      <c r="G7246" s="16" t="s">
        <v>5003</v>
      </c>
      <c r="H7246" s="17">
        <v>45.72</v>
      </c>
      <c r="I7246" s="102">
        <v>2</v>
      </c>
    </row>
    <row r="7247" spans="1:9" ht="40.799999999999997">
      <c r="A7247" s="16" t="s">
        <v>1963</v>
      </c>
      <c r="B7247" s="16" t="s">
        <v>11776</v>
      </c>
      <c r="C7247" s="16" t="s">
        <v>11776</v>
      </c>
      <c r="D7247" s="19">
        <v>44322</v>
      </c>
      <c r="E7247" s="16" t="s">
        <v>11782</v>
      </c>
      <c r="F7247" s="16" t="s">
        <v>11054</v>
      </c>
      <c r="G7247" s="16" t="s">
        <v>5003</v>
      </c>
      <c r="H7247" s="17">
        <v>45.72</v>
      </c>
      <c r="I7247" s="102">
        <v>2</v>
      </c>
    </row>
    <row r="7248" spans="1:9" ht="40.799999999999997">
      <c r="A7248" s="16" t="s">
        <v>1963</v>
      </c>
      <c r="B7248" s="16" t="s">
        <v>11776</v>
      </c>
      <c r="C7248" s="16" t="s">
        <v>11776</v>
      </c>
      <c r="D7248" s="19">
        <v>44322</v>
      </c>
      <c r="E7248" s="16" t="s">
        <v>11795</v>
      </c>
      <c r="F7248" s="16" t="s">
        <v>11054</v>
      </c>
      <c r="G7248" s="16" t="s">
        <v>5003</v>
      </c>
      <c r="H7248" s="17">
        <v>45.72</v>
      </c>
      <c r="I7248" s="102">
        <v>2</v>
      </c>
    </row>
    <row r="7249" spans="1:9" ht="40.799999999999997">
      <c r="A7249" s="16" t="s">
        <v>1963</v>
      </c>
      <c r="B7249" s="16" t="s">
        <v>11776</v>
      </c>
      <c r="C7249" s="16" t="s">
        <v>11776</v>
      </c>
      <c r="D7249" s="19">
        <v>44322</v>
      </c>
      <c r="E7249" s="16" t="s">
        <v>11784</v>
      </c>
      <c r="F7249" s="16">
        <v>0</v>
      </c>
      <c r="G7249" s="16" t="s">
        <v>11842</v>
      </c>
      <c r="H7249" s="17">
        <v>90.1</v>
      </c>
      <c r="I7249" s="102">
        <v>2</v>
      </c>
    </row>
    <row r="7250" spans="1:9" ht="40.799999999999997">
      <c r="A7250" s="16" t="s">
        <v>1963</v>
      </c>
      <c r="B7250" s="16" t="s">
        <v>11776</v>
      </c>
      <c r="C7250" s="16" t="s">
        <v>11776</v>
      </c>
      <c r="D7250" s="19">
        <v>44322</v>
      </c>
      <c r="E7250" s="16" t="s">
        <v>11790</v>
      </c>
      <c r="F7250" s="16">
        <v>0</v>
      </c>
      <c r="G7250" s="16" t="s">
        <v>11842</v>
      </c>
      <c r="H7250" s="17">
        <v>90.1</v>
      </c>
      <c r="I7250" s="102">
        <v>2</v>
      </c>
    </row>
    <row r="7251" spans="1:9" ht="40.799999999999997">
      <c r="A7251" s="16" t="s">
        <v>1963</v>
      </c>
      <c r="B7251" s="16" t="s">
        <v>11776</v>
      </c>
      <c r="C7251" s="16" t="s">
        <v>11776</v>
      </c>
      <c r="D7251" s="19">
        <v>44322</v>
      </c>
      <c r="E7251" s="16" t="s">
        <v>11793</v>
      </c>
      <c r="F7251" s="16">
        <v>0</v>
      </c>
      <c r="G7251" s="16" t="s">
        <v>11842</v>
      </c>
      <c r="H7251" s="17">
        <v>90.1</v>
      </c>
      <c r="I7251" s="102">
        <v>2</v>
      </c>
    </row>
    <row r="7252" spans="1:9" ht="40.799999999999997">
      <c r="A7252" s="16" t="s">
        <v>1963</v>
      </c>
      <c r="B7252" s="16" t="s">
        <v>11776</v>
      </c>
      <c r="C7252" s="16" t="s">
        <v>11776</v>
      </c>
      <c r="D7252" s="19">
        <v>44322</v>
      </c>
      <c r="E7252" s="16" t="s">
        <v>11805</v>
      </c>
      <c r="F7252" s="16">
        <v>0</v>
      </c>
      <c r="G7252" s="16" t="s">
        <v>11842</v>
      </c>
      <c r="H7252" s="17">
        <v>90.1</v>
      </c>
      <c r="I7252" s="102">
        <v>2</v>
      </c>
    </row>
    <row r="7253" spans="1:9" ht="40.799999999999997">
      <c r="A7253" s="16" t="s">
        <v>1963</v>
      </c>
      <c r="B7253" s="16" t="s">
        <v>11776</v>
      </c>
      <c r="C7253" s="16" t="s">
        <v>11776</v>
      </c>
      <c r="D7253" s="19">
        <v>44322</v>
      </c>
      <c r="E7253" s="16" t="s">
        <v>11786</v>
      </c>
      <c r="F7253" s="16">
        <v>0</v>
      </c>
      <c r="G7253" s="16" t="s">
        <v>11842</v>
      </c>
      <c r="H7253" s="17">
        <v>90.1</v>
      </c>
      <c r="I7253" s="102">
        <v>2</v>
      </c>
    </row>
    <row r="7254" spans="1:9" ht="40.799999999999997">
      <c r="A7254" s="16" t="s">
        <v>1963</v>
      </c>
      <c r="B7254" s="16" t="s">
        <v>11776</v>
      </c>
      <c r="C7254" s="16" t="s">
        <v>11776</v>
      </c>
      <c r="D7254" s="19">
        <v>44322</v>
      </c>
      <c r="E7254" s="16" t="s">
        <v>11789</v>
      </c>
      <c r="F7254" s="16">
        <v>0</v>
      </c>
      <c r="G7254" s="16" t="s">
        <v>11842</v>
      </c>
      <c r="H7254" s="17">
        <v>90.1</v>
      </c>
      <c r="I7254" s="102">
        <v>2</v>
      </c>
    </row>
    <row r="7255" spans="1:9" ht="40.799999999999997">
      <c r="A7255" s="16" t="s">
        <v>1963</v>
      </c>
      <c r="B7255" s="16" t="s">
        <v>11776</v>
      </c>
      <c r="C7255" s="16" t="s">
        <v>11776</v>
      </c>
      <c r="D7255" s="19">
        <v>44322</v>
      </c>
      <c r="E7255" s="16" t="s">
        <v>11788</v>
      </c>
      <c r="F7255" s="16">
        <v>0</v>
      </c>
      <c r="G7255" s="16" t="s">
        <v>11842</v>
      </c>
      <c r="H7255" s="17">
        <v>90.1</v>
      </c>
      <c r="I7255" s="102">
        <v>2</v>
      </c>
    </row>
    <row r="7256" spans="1:9" ht="40.799999999999997">
      <c r="A7256" s="16" t="s">
        <v>1963</v>
      </c>
      <c r="B7256" s="16" t="s">
        <v>11776</v>
      </c>
      <c r="C7256" s="16" t="s">
        <v>11776</v>
      </c>
      <c r="D7256" s="19">
        <v>44322</v>
      </c>
      <c r="E7256" s="16" t="s">
        <v>11783</v>
      </c>
      <c r="F7256" s="16">
        <v>0</v>
      </c>
      <c r="G7256" s="16" t="s">
        <v>11842</v>
      </c>
      <c r="H7256" s="17">
        <v>90.1</v>
      </c>
      <c r="I7256" s="102">
        <v>2</v>
      </c>
    </row>
    <row r="7257" spans="1:9" ht="40.799999999999997">
      <c r="A7257" s="16" t="s">
        <v>1963</v>
      </c>
      <c r="B7257" s="16" t="s">
        <v>11776</v>
      </c>
      <c r="C7257" s="16" t="s">
        <v>11776</v>
      </c>
      <c r="D7257" s="19">
        <v>44322</v>
      </c>
      <c r="E7257" s="16" t="s">
        <v>11807</v>
      </c>
      <c r="F7257" s="16">
        <v>0</v>
      </c>
      <c r="G7257" s="16" t="s">
        <v>11842</v>
      </c>
      <c r="H7257" s="17">
        <v>90.1</v>
      </c>
      <c r="I7257" s="102">
        <v>2</v>
      </c>
    </row>
    <row r="7258" spans="1:9" ht="40.799999999999997">
      <c r="A7258" s="16" t="s">
        <v>1963</v>
      </c>
      <c r="B7258" s="16" t="s">
        <v>11776</v>
      </c>
      <c r="C7258" s="16" t="s">
        <v>11776</v>
      </c>
      <c r="D7258" s="19">
        <v>44322</v>
      </c>
      <c r="E7258" s="16" t="s">
        <v>11797</v>
      </c>
      <c r="F7258" s="16">
        <v>0</v>
      </c>
      <c r="G7258" s="16" t="s">
        <v>11842</v>
      </c>
      <c r="H7258" s="17">
        <v>90.1</v>
      </c>
      <c r="I7258" s="102">
        <v>2</v>
      </c>
    </row>
    <row r="7259" spans="1:9" ht="40.799999999999997">
      <c r="A7259" s="16" t="s">
        <v>1963</v>
      </c>
      <c r="B7259" s="16" t="s">
        <v>11776</v>
      </c>
      <c r="C7259" s="16" t="s">
        <v>11776</v>
      </c>
      <c r="D7259" s="19">
        <v>44322</v>
      </c>
      <c r="E7259" s="16" t="s">
        <v>11792</v>
      </c>
      <c r="F7259" s="16">
        <v>0</v>
      </c>
      <c r="G7259" s="16" t="s">
        <v>11842</v>
      </c>
      <c r="H7259" s="17">
        <v>90.11</v>
      </c>
      <c r="I7259" s="102">
        <v>2</v>
      </c>
    </row>
    <row r="7260" spans="1:9" ht="40.799999999999997">
      <c r="A7260" s="16" t="s">
        <v>1963</v>
      </c>
      <c r="B7260" s="16" t="s">
        <v>11776</v>
      </c>
      <c r="C7260" s="16" t="s">
        <v>11776</v>
      </c>
      <c r="D7260" s="19">
        <v>44322</v>
      </c>
      <c r="E7260" s="16" t="s">
        <v>11782</v>
      </c>
      <c r="F7260" s="16">
        <v>0</v>
      </c>
      <c r="G7260" s="16" t="s">
        <v>11842</v>
      </c>
      <c r="H7260" s="17">
        <v>90.11</v>
      </c>
      <c r="I7260" s="102">
        <v>2</v>
      </c>
    </row>
    <row r="7261" spans="1:9" ht="40.799999999999997">
      <c r="A7261" s="16" t="s">
        <v>1963</v>
      </c>
      <c r="B7261" s="16" t="s">
        <v>11776</v>
      </c>
      <c r="C7261" s="16" t="s">
        <v>11776</v>
      </c>
      <c r="D7261" s="19">
        <v>44322</v>
      </c>
      <c r="E7261" s="16" t="s">
        <v>11784</v>
      </c>
      <c r="F7261" s="16">
        <v>0</v>
      </c>
      <c r="G7261" s="16" t="s">
        <v>11843</v>
      </c>
      <c r="H7261" s="17">
        <v>53.42</v>
      </c>
      <c r="I7261" s="102">
        <v>2</v>
      </c>
    </row>
    <row r="7262" spans="1:9" ht="40.799999999999997">
      <c r="A7262" s="16" t="s">
        <v>1963</v>
      </c>
      <c r="B7262" s="16" t="s">
        <v>11776</v>
      </c>
      <c r="C7262" s="16" t="s">
        <v>11776</v>
      </c>
      <c r="D7262" s="19">
        <v>44322</v>
      </c>
      <c r="E7262" s="16" t="s">
        <v>11790</v>
      </c>
      <c r="F7262" s="16">
        <v>0</v>
      </c>
      <c r="G7262" s="16" t="s">
        <v>11843</v>
      </c>
      <c r="H7262" s="17">
        <v>53.42</v>
      </c>
      <c r="I7262" s="102">
        <v>2</v>
      </c>
    </row>
    <row r="7263" spans="1:9" ht="40.799999999999997">
      <c r="A7263" s="16" t="s">
        <v>1963</v>
      </c>
      <c r="B7263" s="16" t="s">
        <v>11776</v>
      </c>
      <c r="C7263" s="16" t="s">
        <v>11776</v>
      </c>
      <c r="D7263" s="19">
        <v>44322</v>
      </c>
      <c r="E7263" s="16" t="s">
        <v>11793</v>
      </c>
      <c r="F7263" s="16">
        <v>0</v>
      </c>
      <c r="G7263" s="16" t="s">
        <v>11843</v>
      </c>
      <c r="H7263" s="17">
        <v>53.42</v>
      </c>
      <c r="I7263" s="102">
        <v>2</v>
      </c>
    </row>
    <row r="7264" spans="1:9" ht="40.799999999999997">
      <c r="A7264" s="16" t="s">
        <v>1963</v>
      </c>
      <c r="B7264" s="16" t="s">
        <v>11776</v>
      </c>
      <c r="C7264" s="16" t="s">
        <v>11776</v>
      </c>
      <c r="D7264" s="19">
        <v>44322</v>
      </c>
      <c r="E7264" s="16" t="s">
        <v>11805</v>
      </c>
      <c r="F7264" s="16">
        <v>0</v>
      </c>
      <c r="G7264" s="16" t="s">
        <v>11843</v>
      </c>
      <c r="H7264" s="17">
        <v>53.42</v>
      </c>
      <c r="I7264" s="102">
        <v>2</v>
      </c>
    </row>
    <row r="7265" spans="1:9" ht="40.799999999999997">
      <c r="A7265" s="16" t="s">
        <v>1963</v>
      </c>
      <c r="B7265" s="16" t="s">
        <v>11776</v>
      </c>
      <c r="C7265" s="16" t="s">
        <v>11776</v>
      </c>
      <c r="D7265" s="19">
        <v>44322</v>
      </c>
      <c r="E7265" s="16" t="s">
        <v>11786</v>
      </c>
      <c r="F7265" s="16">
        <v>0</v>
      </c>
      <c r="G7265" s="16" t="s">
        <v>11843</v>
      </c>
      <c r="H7265" s="17">
        <v>53.42</v>
      </c>
      <c r="I7265" s="102">
        <v>2</v>
      </c>
    </row>
    <row r="7266" spans="1:9" ht="40.799999999999997">
      <c r="A7266" s="16" t="s">
        <v>1963</v>
      </c>
      <c r="B7266" s="16" t="s">
        <v>11776</v>
      </c>
      <c r="C7266" s="16" t="s">
        <v>11776</v>
      </c>
      <c r="D7266" s="19">
        <v>44322</v>
      </c>
      <c r="E7266" s="16" t="s">
        <v>11789</v>
      </c>
      <c r="F7266" s="16">
        <v>0</v>
      </c>
      <c r="G7266" s="16" t="s">
        <v>11843</v>
      </c>
      <c r="H7266" s="17">
        <v>53.42</v>
      </c>
      <c r="I7266" s="102">
        <v>2</v>
      </c>
    </row>
    <row r="7267" spans="1:9" ht="40.799999999999997">
      <c r="A7267" s="16" t="s">
        <v>1963</v>
      </c>
      <c r="B7267" s="16" t="s">
        <v>11776</v>
      </c>
      <c r="C7267" s="16" t="s">
        <v>11776</v>
      </c>
      <c r="D7267" s="19">
        <v>44322</v>
      </c>
      <c r="E7267" s="16" t="s">
        <v>11788</v>
      </c>
      <c r="F7267" s="16">
        <v>0</v>
      </c>
      <c r="G7267" s="16" t="s">
        <v>11843</v>
      </c>
      <c r="H7267" s="17">
        <v>53.42</v>
      </c>
      <c r="I7267" s="102">
        <v>2</v>
      </c>
    </row>
    <row r="7268" spans="1:9" ht="40.799999999999997">
      <c r="A7268" s="16" t="s">
        <v>1963</v>
      </c>
      <c r="B7268" s="16" t="s">
        <v>11776</v>
      </c>
      <c r="C7268" s="16" t="s">
        <v>11776</v>
      </c>
      <c r="D7268" s="19">
        <v>44322</v>
      </c>
      <c r="E7268" s="16" t="s">
        <v>11783</v>
      </c>
      <c r="F7268" s="16">
        <v>0</v>
      </c>
      <c r="G7268" s="16" t="s">
        <v>11843</v>
      </c>
      <c r="H7268" s="17">
        <v>53.42</v>
      </c>
      <c r="I7268" s="102">
        <v>2</v>
      </c>
    </row>
    <row r="7269" spans="1:9" ht="40.799999999999997">
      <c r="A7269" s="16" t="s">
        <v>1963</v>
      </c>
      <c r="B7269" s="16" t="s">
        <v>11776</v>
      </c>
      <c r="C7269" s="16" t="s">
        <v>11776</v>
      </c>
      <c r="D7269" s="19">
        <v>44322</v>
      </c>
      <c r="E7269" s="16" t="s">
        <v>11807</v>
      </c>
      <c r="F7269" s="16">
        <v>0</v>
      </c>
      <c r="G7269" s="16" t="s">
        <v>11843</v>
      </c>
      <c r="H7269" s="17">
        <v>53.42</v>
      </c>
      <c r="I7269" s="102">
        <v>2</v>
      </c>
    </row>
    <row r="7270" spans="1:9" ht="40.799999999999997">
      <c r="A7270" s="16" t="s">
        <v>1963</v>
      </c>
      <c r="B7270" s="16" t="s">
        <v>11776</v>
      </c>
      <c r="C7270" s="16" t="s">
        <v>11776</v>
      </c>
      <c r="D7270" s="19">
        <v>44322</v>
      </c>
      <c r="E7270" s="16" t="s">
        <v>11797</v>
      </c>
      <c r="F7270" s="16">
        <v>0</v>
      </c>
      <c r="G7270" s="16" t="s">
        <v>11843</v>
      </c>
      <c r="H7270" s="17">
        <v>53.41</v>
      </c>
      <c r="I7270" s="102">
        <v>2</v>
      </c>
    </row>
    <row r="7271" spans="1:9" ht="40.799999999999997">
      <c r="A7271" s="16" t="s">
        <v>1963</v>
      </c>
      <c r="B7271" s="16" t="s">
        <v>11776</v>
      </c>
      <c r="C7271" s="16" t="s">
        <v>11776</v>
      </c>
      <c r="D7271" s="19">
        <v>44322</v>
      </c>
      <c r="E7271" s="16" t="s">
        <v>11792</v>
      </c>
      <c r="F7271" s="16">
        <v>0</v>
      </c>
      <c r="G7271" s="16" t="s">
        <v>11843</v>
      </c>
      <c r="H7271" s="17">
        <v>53.41</v>
      </c>
      <c r="I7271" s="102">
        <v>2</v>
      </c>
    </row>
    <row r="7272" spans="1:9" ht="40.799999999999997">
      <c r="A7272" s="16" t="s">
        <v>1963</v>
      </c>
      <c r="B7272" s="16" t="s">
        <v>11776</v>
      </c>
      <c r="C7272" s="16" t="s">
        <v>11776</v>
      </c>
      <c r="D7272" s="19">
        <v>44322</v>
      </c>
      <c r="E7272" s="16" t="s">
        <v>11782</v>
      </c>
      <c r="F7272" s="16">
        <v>0</v>
      </c>
      <c r="G7272" s="16" t="s">
        <v>11843</v>
      </c>
      <c r="H7272" s="17">
        <v>53.41</v>
      </c>
      <c r="I7272" s="102">
        <v>2</v>
      </c>
    </row>
    <row r="7273" spans="1:9" ht="40.799999999999997">
      <c r="A7273" s="16" t="s">
        <v>1963</v>
      </c>
      <c r="B7273" s="16" t="s">
        <v>11776</v>
      </c>
      <c r="C7273" s="16" t="s">
        <v>11776</v>
      </c>
      <c r="D7273" s="19">
        <v>44322</v>
      </c>
      <c r="E7273" s="16" t="s">
        <v>11784</v>
      </c>
      <c r="F7273" s="16" t="s">
        <v>8216</v>
      </c>
      <c r="G7273" s="16" t="s">
        <v>8217</v>
      </c>
      <c r="H7273" s="17">
        <v>39.18</v>
      </c>
      <c r="I7273" s="102">
        <v>2</v>
      </c>
    </row>
    <row r="7274" spans="1:9" ht="40.799999999999997">
      <c r="A7274" s="16" t="s">
        <v>1963</v>
      </c>
      <c r="B7274" s="16" t="s">
        <v>11776</v>
      </c>
      <c r="C7274" s="16" t="s">
        <v>11776</v>
      </c>
      <c r="D7274" s="19">
        <v>44322</v>
      </c>
      <c r="E7274" s="16" t="s">
        <v>11790</v>
      </c>
      <c r="F7274" s="16" t="s">
        <v>8216</v>
      </c>
      <c r="G7274" s="16" t="s">
        <v>8217</v>
      </c>
      <c r="H7274" s="17">
        <v>39.18</v>
      </c>
      <c r="I7274" s="102">
        <v>2</v>
      </c>
    </row>
    <row r="7275" spans="1:9" ht="40.799999999999997">
      <c r="A7275" s="16" t="s">
        <v>1963</v>
      </c>
      <c r="B7275" s="16" t="s">
        <v>11776</v>
      </c>
      <c r="C7275" s="16" t="s">
        <v>11776</v>
      </c>
      <c r="D7275" s="19">
        <v>44322</v>
      </c>
      <c r="E7275" s="16" t="s">
        <v>11793</v>
      </c>
      <c r="F7275" s="16" t="s">
        <v>8216</v>
      </c>
      <c r="G7275" s="16" t="s">
        <v>8217</v>
      </c>
      <c r="H7275" s="17">
        <v>39.18</v>
      </c>
      <c r="I7275" s="102">
        <v>2</v>
      </c>
    </row>
    <row r="7276" spans="1:9" ht="40.799999999999997">
      <c r="A7276" s="16" t="s">
        <v>1963</v>
      </c>
      <c r="B7276" s="16" t="s">
        <v>11776</v>
      </c>
      <c r="C7276" s="16" t="s">
        <v>11776</v>
      </c>
      <c r="D7276" s="19">
        <v>44322</v>
      </c>
      <c r="E7276" s="16" t="s">
        <v>11786</v>
      </c>
      <c r="F7276" s="16" t="s">
        <v>8216</v>
      </c>
      <c r="G7276" s="16" t="s">
        <v>8217</v>
      </c>
      <c r="H7276" s="17">
        <v>39.18</v>
      </c>
      <c r="I7276" s="102">
        <v>2</v>
      </c>
    </row>
    <row r="7277" spans="1:9" ht="40.799999999999997">
      <c r="A7277" s="16" t="s">
        <v>1963</v>
      </c>
      <c r="B7277" s="16" t="s">
        <v>11776</v>
      </c>
      <c r="C7277" s="16" t="s">
        <v>11776</v>
      </c>
      <c r="D7277" s="19">
        <v>44322</v>
      </c>
      <c r="E7277" s="16" t="s">
        <v>11789</v>
      </c>
      <c r="F7277" s="16" t="s">
        <v>8216</v>
      </c>
      <c r="G7277" s="16" t="s">
        <v>8217</v>
      </c>
      <c r="H7277" s="17">
        <v>39.18</v>
      </c>
      <c r="I7277" s="102">
        <v>2</v>
      </c>
    </row>
    <row r="7278" spans="1:9" ht="40.799999999999997">
      <c r="A7278" s="16" t="s">
        <v>1963</v>
      </c>
      <c r="B7278" s="16" t="s">
        <v>11776</v>
      </c>
      <c r="C7278" s="16" t="s">
        <v>11776</v>
      </c>
      <c r="D7278" s="19">
        <v>44322</v>
      </c>
      <c r="E7278" s="16" t="s">
        <v>11788</v>
      </c>
      <c r="F7278" s="16" t="s">
        <v>8216</v>
      </c>
      <c r="G7278" s="16" t="s">
        <v>8217</v>
      </c>
      <c r="H7278" s="17">
        <v>39.18</v>
      </c>
      <c r="I7278" s="102">
        <v>2</v>
      </c>
    </row>
    <row r="7279" spans="1:9" ht="40.799999999999997">
      <c r="A7279" s="16" t="s">
        <v>1963</v>
      </c>
      <c r="B7279" s="16" t="s">
        <v>11776</v>
      </c>
      <c r="C7279" s="16" t="s">
        <v>11776</v>
      </c>
      <c r="D7279" s="19">
        <v>44322</v>
      </c>
      <c r="E7279" s="16" t="s">
        <v>11783</v>
      </c>
      <c r="F7279" s="16" t="s">
        <v>8216</v>
      </c>
      <c r="G7279" s="16" t="s">
        <v>8217</v>
      </c>
      <c r="H7279" s="17">
        <v>39.18</v>
      </c>
      <c r="I7279" s="102">
        <v>2</v>
      </c>
    </row>
    <row r="7280" spans="1:9" ht="51">
      <c r="A7280" s="16" t="s">
        <v>1963</v>
      </c>
      <c r="B7280" s="16" t="s">
        <v>11776</v>
      </c>
      <c r="C7280" s="16" t="s">
        <v>11776</v>
      </c>
      <c r="D7280" s="19">
        <v>44322</v>
      </c>
      <c r="E7280" s="16" t="s">
        <v>11780</v>
      </c>
      <c r="F7280" s="16" t="s">
        <v>8216</v>
      </c>
      <c r="G7280" s="16" t="s">
        <v>8217</v>
      </c>
      <c r="H7280" s="17">
        <v>39.18</v>
      </c>
      <c r="I7280" s="102">
        <v>2</v>
      </c>
    </row>
    <row r="7281" spans="1:9" ht="40.799999999999997">
      <c r="A7281" s="16" t="s">
        <v>1963</v>
      </c>
      <c r="B7281" s="16" t="s">
        <v>11776</v>
      </c>
      <c r="C7281" s="16" t="s">
        <v>11776</v>
      </c>
      <c r="D7281" s="19">
        <v>44322</v>
      </c>
      <c r="E7281" s="16" t="s">
        <v>11797</v>
      </c>
      <c r="F7281" s="16" t="s">
        <v>8216</v>
      </c>
      <c r="G7281" s="16" t="s">
        <v>8217</v>
      </c>
      <c r="H7281" s="17">
        <v>39.19</v>
      </c>
      <c r="I7281" s="102">
        <v>2</v>
      </c>
    </row>
    <row r="7282" spans="1:9" ht="40.799999999999997">
      <c r="A7282" s="16" t="s">
        <v>1963</v>
      </c>
      <c r="B7282" s="16" t="s">
        <v>11776</v>
      </c>
      <c r="C7282" s="16" t="s">
        <v>11776</v>
      </c>
      <c r="D7282" s="19">
        <v>44322</v>
      </c>
      <c r="E7282" s="16" t="s">
        <v>11792</v>
      </c>
      <c r="F7282" s="16" t="s">
        <v>8216</v>
      </c>
      <c r="G7282" s="16" t="s">
        <v>8217</v>
      </c>
      <c r="H7282" s="17">
        <v>39.19</v>
      </c>
      <c r="I7282" s="102">
        <v>2</v>
      </c>
    </row>
    <row r="7283" spans="1:9" ht="40.799999999999997">
      <c r="A7283" s="16" t="s">
        <v>1963</v>
      </c>
      <c r="B7283" s="16" t="s">
        <v>11776</v>
      </c>
      <c r="C7283" s="16" t="s">
        <v>11776</v>
      </c>
      <c r="D7283" s="19">
        <v>44322</v>
      </c>
      <c r="E7283" s="16" t="s">
        <v>11782</v>
      </c>
      <c r="F7283" s="16" t="s">
        <v>8216</v>
      </c>
      <c r="G7283" s="16" t="s">
        <v>8217</v>
      </c>
      <c r="H7283" s="17">
        <v>39.19</v>
      </c>
      <c r="I7283" s="102">
        <v>2</v>
      </c>
    </row>
    <row r="7284" spans="1:9" ht="40.799999999999997">
      <c r="A7284" s="16" t="s">
        <v>1963</v>
      </c>
      <c r="B7284" s="16" t="s">
        <v>11776</v>
      </c>
      <c r="C7284" s="16" t="s">
        <v>11776</v>
      </c>
      <c r="D7284" s="19">
        <v>44322</v>
      </c>
      <c r="E7284" s="16" t="s">
        <v>11795</v>
      </c>
      <c r="F7284" s="16" t="s">
        <v>8216</v>
      </c>
      <c r="G7284" s="16" t="s">
        <v>8217</v>
      </c>
      <c r="H7284" s="17">
        <v>39.19</v>
      </c>
      <c r="I7284" s="102">
        <v>2</v>
      </c>
    </row>
    <row r="7285" spans="1:9" ht="40.799999999999997">
      <c r="A7285" s="16" t="s">
        <v>1963</v>
      </c>
      <c r="B7285" s="16" t="s">
        <v>11776</v>
      </c>
      <c r="C7285" s="16" t="s">
        <v>11776</v>
      </c>
      <c r="D7285" s="19">
        <v>44322</v>
      </c>
      <c r="E7285" s="16" t="s">
        <v>11784</v>
      </c>
      <c r="F7285" s="16" t="s">
        <v>11844</v>
      </c>
      <c r="G7285" s="16" t="s">
        <v>11845</v>
      </c>
      <c r="H7285" s="17">
        <v>27.15</v>
      </c>
      <c r="I7285" s="102">
        <v>2</v>
      </c>
    </row>
    <row r="7286" spans="1:9" ht="40.799999999999997">
      <c r="A7286" s="16" t="s">
        <v>1963</v>
      </c>
      <c r="B7286" s="16" t="s">
        <v>11776</v>
      </c>
      <c r="C7286" s="16" t="s">
        <v>11776</v>
      </c>
      <c r="D7286" s="19">
        <v>44322</v>
      </c>
      <c r="E7286" s="16" t="s">
        <v>11790</v>
      </c>
      <c r="F7286" s="16" t="s">
        <v>11844</v>
      </c>
      <c r="G7286" s="16" t="s">
        <v>11845</v>
      </c>
      <c r="H7286" s="17">
        <v>27.15</v>
      </c>
      <c r="I7286" s="102">
        <v>2</v>
      </c>
    </row>
    <row r="7287" spans="1:9" ht="40.799999999999997">
      <c r="A7287" s="16" t="s">
        <v>1963</v>
      </c>
      <c r="B7287" s="16" t="s">
        <v>11776</v>
      </c>
      <c r="C7287" s="16" t="s">
        <v>11776</v>
      </c>
      <c r="D7287" s="19">
        <v>44322</v>
      </c>
      <c r="E7287" s="16" t="s">
        <v>11793</v>
      </c>
      <c r="F7287" s="16" t="s">
        <v>11844</v>
      </c>
      <c r="G7287" s="16" t="s">
        <v>11845</v>
      </c>
      <c r="H7287" s="17">
        <v>27.15</v>
      </c>
      <c r="I7287" s="102">
        <v>2</v>
      </c>
    </row>
    <row r="7288" spans="1:9" ht="40.799999999999997">
      <c r="A7288" s="16" t="s">
        <v>1963</v>
      </c>
      <c r="B7288" s="16" t="s">
        <v>11776</v>
      </c>
      <c r="C7288" s="16" t="s">
        <v>11776</v>
      </c>
      <c r="D7288" s="19">
        <v>44322</v>
      </c>
      <c r="E7288" s="16" t="s">
        <v>11805</v>
      </c>
      <c r="F7288" s="16" t="s">
        <v>11844</v>
      </c>
      <c r="G7288" s="16" t="s">
        <v>11845</v>
      </c>
      <c r="H7288" s="17">
        <v>27.15</v>
      </c>
      <c r="I7288" s="102">
        <v>2</v>
      </c>
    </row>
    <row r="7289" spans="1:9" ht="40.799999999999997">
      <c r="A7289" s="16" t="s">
        <v>1963</v>
      </c>
      <c r="B7289" s="16" t="s">
        <v>11776</v>
      </c>
      <c r="C7289" s="16" t="s">
        <v>11776</v>
      </c>
      <c r="D7289" s="19">
        <v>44322</v>
      </c>
      <c r="E7289" s="16" t="s">
        <v>11786</v>
      </c>
      <c r="F7289" s="16" t="s">
        <v>11844</v>
      </c>
      <c r="G7289" s="16" t="s">
        <v>11845</v>
      </c>
      <c r="H7289" s="17">
        <v>27.15</v>
      </c>
      <c r="I7289" s="102">
        <v>2</v>
      </c>
    </row>
    <row r="7290" spans="1:9" ht="40.799999999999997">
      <c r="A7290" s="16" t="s">
        <v>1963</v>
      </c>
      <c r="B7290" s="16" t="s">
        <v>11776</v>
      </c>
      <c r="C7290" s="16" t="s">
        <v>11776</v>
      </c>
      <c r="D7290" s="19">
        <v>44322</v>
      </c>
      <c r="E7290" s="16" t="s">
        <v>11789</v>
      </c>
      <c r="F7290" s="16" t="s">
        <v>11844</v>
      </c>
      <c r="G7290" s="16" t="s">
        <v>11845</v>
      </c>
      <c r="H7290" s="17">
        <v>27.15</v>
      </c>
      <c r="I7290" s="102">
        <v>2</v>
      </c>
    </row>
    <row r="7291" spans="1:9" ht="40.799999999999997">
      <c r="A7291" s="16" t="s">
        <v>1963</v>
      </c>
      <c r="B7291" s="16" t="s">
        <v>11776</v>
      </c>
      <c r="C7291" s="16" t="s">
        <v>11776</v>
      </c>
      <c r="D7291" s="19">
        <v>44322</v>
      </c>
      <c r="E7291" s="16" t="s">
        <v>11788</v>
      </c>
      <c r="F7291" s="16" t="s">
        <v>11844</v>
      </c>
      <c r="G7291" s="16" t="s">
        <v>11845</v>
      </c>
      <c r="H7291" s="17">
        <v>27.15</v>
      </c>
      <c r="I7291" s="102">
        <v>2</v>
      </c>
    </row>
    <row r="7292" spans="1:9" ht="40.799999999999997">
      <c r="A7292" s="16" t="s">
        <v>1963</v>
      </c>
      <c r="B7292" s="16" t="s">
        <v>11776</v>
      </c>
      <c r="C7292" s="16" t="s">
        <v>11776</v>
      </c>
      <c r="D7292" s="19">
        <v>44322</v>
      </c>
      <c r="E7292" s="16" t="s">
        <v>11783</v>
      </c>
      <c r="F7292" s="16" t="s">
        <v>11844</v>
      </c>
      <c r="G7292" s="16" t="s">
        <v>11845</v>
      </c>
      <c r="H7292" s="17">
        <v>27.15</v>
      </c>
      <c r="I7292" s="102">
        <v>2</v>
      </c>
    </row>
    <row r="7293" spans="1:9" ht="51">
      <c r="A7293" s="16" t="s">
        <v>1963</v>
      </c>
      <c r="B7293" s="16" t="s">
        <v>11776</v>
      </c>
      <c r="C7293" s="16" t="s">
        <v>11776</v>
      </c>
      <c r="D7293" s="19">
        <v>44322</v>
      </c>
      <c r="E7293" s="16" t="s">
        <v>11780</v>
      </c>
      <c r="F7293" s="16" t="s">
        <v>11844</v>
      </c>
      <c r="G7293" s="16" t="s">
        <v>11845</v>
      </c>
      <c r="H7293" s="17">
        <v>27.14</v>
      </c>
      <c r="I7293" s="102">
        <v>2</v>
      </c>
    </row>
    <row r="7294" spans="1:9" ht="40.799999999999997">
      <c r="A7294" s="16" t="s">
        <v>1963</v>
      </c>
      <c r="B7294" s="16" t="s">
        <v>11776</v>
      </c>
      <c r="C7294" s="16" t="s">
        <v>11776</v>
      </c>
      <c r="D7294" s="19">
        <v>44322</v>
      </c>
      <c r="E7294" s="16" t="s">
        <v>11797</v>
      </c>
      <c r="F7294" s="16" t="s">
        <v>11844</v>
      </c>
      <c r="G7294" s="16" t="s">
        <v>11845</v>
      </c>
      <c r="H7294" s="17">
        <v>27.14</v>
      </c>
      <c r="I7294" s="102">
        <v>2</v>
      </c>
    </row>
    <row r="7295" spans="1:9" ht="40.799999999999997">
      <c r="A7295" s="16" t="s">
        <v>1963</v>
      </c>
      <c r="B7295" s="16" t="s">
        <v>11776</v>
      </c>
      <c r="C7295" s="16" t="s">
        <v>11776</v>
      </c>
      <c r="D7295" s="19">
        <v>44322</v>
      </c>
      <c r="E7295" s="16" t="s">
        <v>11792</v>
      </c>
      <c r="F7295" s="16" t="s">
        <v>11844</v>
      </c>
      <c r="G7295" s="16" t="s">
        <v>11845</v>
      </c>
      <c r="H7295" s="17">
        <v>27.14</v>
      </c>
      <c r="I7295" s="102">
        <v>2</v>
      </c>
    </row>
    <row r="7296" spans="1:9" ht="40.799999999999997">
      <c r="A7296" s="16" t="s">
        <v>1963</v>
      </c>
      <c r="B7296" s="16" t="s">
        <v>11776</v>
      </c>
      <c r="C7296" s="16" t="s">
        <v>11776</v>
      </c>
      <c r="D7296" s="19">
        <v>44322</v>
      </c>
      <c r="E7296" s="16" t="s">
        <v>11795</v>
      </c>
      <c r="F7296" s="16" t="s">
        <v>11844</v>
      </c>
      <c r="G7296" s="16" t="s">
        <v>11845</v>
      </c>
      <c r="H7296" s="17">
        <v>27.14</v>
      </c>
      <c r="I7296" s="102">
        <v>2</v>
      </c>
    </row>
    <row r="7297" spans="1:9" ht="40.799999999999997">
      <c r="A7297" s="16" t="s">
        <v>1963</v>
      </c>
      <c r="B7297" s="16" t="s">
        <v>11776</v>
      </c>
      <c r="C7297" s="16" t="s">
        <v>11776</v>
      </c>
      <c r="D7297" s="19">
        <v>44322</v>
      </c>
      <c r="E7297" s="16" t="s">
        <v>11784</v>
      </c>
      <c r="F7297" s="16" t="s">
        <v>11050</v>
      </c>
      <c r="G7297" s="16" t="s">
        <v>11051</v>
      </c>
      <c r="H7297" s="17">
        <v>107.46</v>
      </c>
      <c r="I7297" s="102">
        <v>2</v>
      </c>
    </row>
    <row r="7298" spans="1:9" ht="40.799999999999997">
      <c r="A7298" s="16" t="s">
        <v>1963</v>
      </c>
      <c r="B7298" s="16" t="s">
        <v>11776</v>
      </c>
      <c r="C7298" s="16" t="s">
        <v>11776</v>
      </c>
      <c r="D7298" s="19">
        <v>44322</v>
      </c>
      <c r="E7298" s="16" t="s">
        <v>11790</v>
      </c>
      <c r="F7298" s="16" t="s">
        <v>11050</v>
      </c>
      <c r="G7298" s="16" t="s">
        <v>11051</v>
      </c>
      <c r="H7298" s="17">
        <v>107.46</v>
      </c>
      <c r="I7298" s="102">
        <v>2</v>
      </c>
    </row>
    <row r="7299" spans="1:9" ht="40.799999999999997">
      <c r="A7299" s="16" t="s">
        <v>1963</v>
      </c>
      <c r="B7299" s="16" t="s">
        <v>11776</v>
      </c>
      <c r="C7299" s="16" t="s">
        <v>11776</v>
      </c>
      <c r="D7299" s="19">
        <v>44322</v>
      </c>
      <c r="E7299" s="16" t="s">
        <v>11793</v>
      </c>
      <c r="F7299" s="16" t="s">
        <v>11050</v>
      </c>
      <c r="G7299" s="16" t="s">
        <v>11051</v>
      </c>
      <c r="H7299" s="17">
        <v>107.46</v>
      </c>
      <c r="I7299" s="102">
        <v>2</v>
      </c>
    </row>
    <row r="7300" spans="1:9" ht="40.799999999999997">
      <c r="A7300" s="16" t="s">
        <v>1963</v>
      </c>
      <c r="B7300" s="16" t="s">
        <v>11776</v>
      </c>
      <c r="C7300" s="16" t="s">
        <v>11776</v>
      </c>
      <c r="D7300" s="19">
        <v>44322</v>
      </c>
      <c r="E7300" s="16" t="s">
        <v>11805</v>
      </c>
      <c r="F7300" s="16" t="s">
        <v>11050</v>
      </c>
      <c r="G7300" s="16" t="s">
        <v>11051</v>
      </c>
      <c r="H7300" s="17">
        <v>107.46</v>
      </c>
      <c r="I7300" s="102">
        <v>2</v>
      </c>
    </row>
    <row r="7301" spans="1:9" ht="40.799999999999997">
      <c r="A7301" s="16" t="s">
        <v>1963</v>
      </c>
      <c r="B7301" s="16" t="s">
        <v>11776</v>
      </c>
      <c r="C7301" s="16" t="s">
        <v>11776</v>
      </c>
      <c r="D7301" s="19">
        <v>44322</v>
      </c>
      <c r="E7301" s="16" t="s">
        <v>11786</v>
      </c>
      <c r="F7301" s="16" t="s">
        <v>11050</v>
      </c>
      <c r="G7301" s="16" t="s">
        <v>11051</v>
      </c>
      <c r="H7301" s="17">
        <v>107.46</v>
      </c>
      <c r="I7301" s="102">
        <v>2</v>
      </c>
    </row>
    <row r="7302" spans="1:9" ht="40.799999999999997">
      <c r="A7302" s="16" t="s">
        <v>1963</v>
      </c>
      <c r="B7302" s="16" t="s">
        <v>11776</v>
      </c>
      <c r="C7302" s="16" t="s">
        <v>11776</v>
      </c>
      <c r="D7302" s="19">
        <v>44322</v>
      </c>
      <c r="E7302" s="16" t="s">
        <v>11789</v>
      </c>
      <c r="F7302" s="16" t="s">
        <v>11050</v>
      </c>
      <c r="G7302" s="16" t="s">
        <v>11051</v>
      </c>
      <c r="H7302" s="17">
        <v>107.46</v>
      </c>
      <c r="I7302" s="102">
        <v>2</v>
      </c>
    </row>
    <row r="7303" spans="1:9" ht="40.799999999999997">
      <c r="A7303" s="16" t="s">
        <v>1963</v>
      </c>
      <c r="B7303" s="16" t="s">
        <v>11776</v>
      </c>
      <c r="C7303" s="16" t="s">
        <v>11776</v>
      </c>
      <c r="D7303" s="19">
        <v>44322</v>
      </c>
      <c r="E7303" s="16" t="s">
        <v>11788</v>
      </c>
      <c r="F7303" s="16" t="s">
        <v>11050</v>
      </c>
      <c r="G7303" s="16" t="s">
        <v>11051</v>
      </c>
      <c r="H7303" s="17">
        <v>107.46</v>
      </c>
      <c r="I7303" s="102">
        <v>2</v>
      </c>
    </row>
    <row r="7304" spans="1:9" ht="40.799999999999997">
      <c r="A7304" s="16" t="s">
        <v>1963</v>
      </c>
      <c r="B7304" s="16" t="s">
        <v>11776</v>
      </c>
      <c r="C7304" s="16" t="s">
        <v>11776</v>
      </c>
      <c r="D7304" s="19">
        <v>44322</v>
      </c>
      <c r="E7304" s="16" t="s">
        <v>11783</v>
      </c>
      <c r="F7304" s="16" t="s">
        <v>11050</v>
      </c>
      <c r="G7304" s="16" t="s">
        <v>11051</v>
      </c>
      <c r="H7304" s="17">
        <v>107.46</v>
      </c>
      <c r="I7304" s="102">
        <v>2</v>
      </c>
    </row>
    <row r="7305" spans="1:9" ht="40.799999999999997">
      <c r="A7305" s="16" t="s">
        <v>1963</v>
      </c>
      <c r="B7305" s="16" t="s">
        <v>11776</v>
      </c>
      <c r="C7305" s="16" t="s">
        <v>11776</v>
      </c>
      <c r="D7305" s="19">
        <v>44322</v>
      </c>
      <c r="E7305" s="16" t="s">
        <v>11807</v>
      </c>
      <c r="F7305" s="16" t="s">
        <v>11050</v>
      </c>
      <c r="G7305" s="16" t="s">
        <v>11051</v>
      </c>
      <c r="H7305" s="17">
        <v>107.46</v>
      </c>
      <c r="I7305" s="102">
        <v>2</v>
      </c>
    </row>
    <row r="7306" spans="1:9" ht="51">
      <c r="A7306" s="16" t="s">
        <v>1963</v>
      </c>
      <c r="B7306" s="16" t="s">
        <v>11776</v>
      </c>
      <c r="C7306" s="16" t="s">
        <v>11776</v>
      </c>
      <c r="D7306" s="19">
        <v>44322</v>
      </c>
      <c r="E7306" s="16" t="s">
        <v>11780</v>
      </c>
      <c r="F7306" s="16" t="s">
        <v>11050</v>
      </c>
      <c r="G7306" s="16" t="s">
        <v>11051</v>
      </c>
      <c r="H7306" s="17">
        <v>107.46</v>
      </c>
      <c r="I7306" s="102">
        <v>2</v>
      </c>
    </row>
    <row r="7307" spans="1:9" ht="40.799999999999997">
      <c r="A7307" s="16" t="s">
        <v>1963</v>
      </c>
      <c r="B7307" s="16" t="s">
        <v>11776</v>
      </c>
      <c r="C7307" s="16" t="s">
        <v>11776</v>
      </c>
      <c r="D7307" s="19">
        <v>44322</v>
      </c>
      <c r="E7307" s="16" t="s">
        <v>11797</v>
      </c>
      <c r="F7307" s="16" t="s">
        <v>11050</v>
      </c>
      <c r="G7307" s="16" t="s">
        <v>11051</v>
      </c>
      <c r="H7307" s="17">
        <v>107.46</v>
      </c>
      <c r="I7307" s="102">
        <v>2</v>
      </c>
    </row>
    <row r="7308" spans="1:9" ht="40.799999999999997">
      <c r="A7308" s="16" t="s">
        <v>1963</v>
      </c>
      <c r="B7308" s="16" t="s">
        <v>11776</v>
      </c>
      <c r="C7308" s="16" t="s">
        <v>11776</v>
      </c>
      <c r="D7308" s="19">
        <v>44322</v>
      </c>
      <c r="E7308" s="16" t="s">
        <v>11792</v>
      </c>
      <c r="F7308" s="16" t="s">
        <v>11050</v>
      </c>
      <c r="G7308" s="16" t="s">
        <v>11051</v>
      </c>
      <c r="H7308" s="17">
        <v>107.46</v>
      </c>
      <c r="I7308" s="102">
        <v>2</v>
      </c>
    </row>
    <row r="7309" spans="1:9" ht="40.799999999999997">
      <c r="A7309" s="16" t="s">
        <v>1963</v>
      </c>
      <c r="B7309" s="16" t="s">
        <v>11776</v>
      </c>
      <c r="C7309" s="16" t="s">
        <v>11776</v>
      </c>
      <c r="D7309" s="19">
        <v>44322</v>
      </c>
      <c r="E7309" s="16" t="s">
        <v>11782</v>
      </c>
      <c r="F7309" s="16" t="s">
        <v>11050</v>
      </c>
      <c r="G7309" s="16" t="s">
        <v>11051</v>
      </c>
      <c r="H7309" s="17">
        <v>107.47</v>
      </c>
      <c r="I7309" s="102">
        <v>2</v>
      </c>
    </row>
    <row r="7310" spans="1:9" ht="40.799999999999997">
      <c r="A7310" s="16" t="s">
        <v>1963</v>
      </c>
      <c r="B7310" s="16" t="s">
        <v>11776</v>
      </c>
      <c r="C7310" s="16" t="s">
        <v>11776</v>
      </c>
      <c r="D7310" s="19">
        <v>44322</v>
      </c>
      <c r="E7310" s="16" t="s">
        <v>11795</v>
      </c>
      <c r="F7310" s="16" t="s">
        <v>11050</v>
      </c>
      <c r="G7310" s="16" t="s">
        <v>11051</v>
      </c>
      <c r="H7310" s="17">
        <v>107.47</v>
      </c>
      <c r="I7310" s="102">
        <v>2</v>
      </c>
    </row>
    <row r="7311" spans="1:9" ht="40.799999999999997">
      <c r="A7311" s="16" t="s">
        <v>1963</v>
      </c>
      <c r="B7311" s="16" t="s">
        <v>11776</v>
      </c>
      <c r="C7311" s="16" t="s">
        <v>11776</v>
      </c>
      <c r="D7311" s="19">
        <v>44322</v>
      </c>
      <c r="E7311" s="16" t="s">
        <v>11799</v>
      </c>
      <c r="F7311" s="16" t="s">
        <v>11050</v>
      </c>
      <c r="G7311" s="16" t="s">
        <v>11051</v>
      </c>
      <c r="H7311" s="17">
        <v>107.47</v>
      </c>
      <c r="I7311" s="102">
        <v>2</v>
      </c>
    </row>
    <row r="7312" spans="1:9" ht="40.799999999999997">
      <c r="A7312" s="16" t="s">
        <v>1963</v>
      </c>
      <c r="B7312" s="16" t="s">
        <v>11776</v>
      </c>
      <c r="C7312" s="16" t="s">
        <v>11776</v>
      </c>
      <c r="D7312" s="19">
        <v>44322</v>
      </c>
      <c r="E7312" s="16" t="s">
        <v>11784</v>
      </c>
      <c r="F7312" s="16" t="s">
        <v>10949</v>
      </c>
      <c r="G7312" s="16" t="s">
        <v>10950</v>
      </c>
      <c r="H7312" s="17">
        <v>113.88</v>
      </c>
      <c r="I7312" s="102">
        <v>2</v>
      </c>
    </row>
    <row r="7313" spans="1:9" ht="40.799999999999997">
      <c r="A7313" s="16" t="s">
        <v>1963</v>
      </c>
      <c r="B7313" s="16" t="s">
        <v>11776</v>
      </c>
      <c r="C7313" s="16" t="s">
        <v>11776</v>
      </c>
      <c r="D7313" s="19">
        <v>44322</v>
      </c>
      <c r="E7313" s="16" t="s">
        <v>11790</v>
      </c>
      <c r="F7313" s="16" t="s">
        <v>10949</v>
      </c>
      <c r="G7313" s="16" t="s">
        <v>10950</v>
      </c>
      <c r="H7313" s="17">
        <v>113.88</v>
      </c>
      <c r="I7313" s="102">
        <v>2</v>
      </c>
    </row>
    <row r="7314" spans="1:9" ht="40.799999999999997">
      <c r="A7314" s="16" t="s">
        <v>1963</v>
      </c>
      <c r="B7314" s="16" t="s">
        <v>11776</v>
      </c>
      <c r="C7314" s="16" t="s">
        <v>11776</v>
      </c>
      <c r="D7314" s="19">
        <v>44322</v>
      </c>
      <c r="E7314" s="16" t="s">
        <v>11793</v>
      </c>
      <c r="F7314" s="16" t="s">
        <v>10949</v>
      </c>
      <c r="G7314" s="16" t="s">
        <v>10950</v>
      </c>
      <c r="H7314" s="17">
        <v>113.88</v>
      </c>
      <c r="I7314" s="102">
        <v>2</v>
      </c>
    </row>
    <row r="7315" spans="1:9" ht="40.799999999999997">
      <c r="A7315" s="16" t="s">
        <v>1963</v>
      </c>
      <c r="B7315" s="16" t="s">
        <v>11776</v>
      </c>
      <c r="C7315" s="16" t="s">
        <v>11776</v>
      </c>
      <c r="D7315" s="19">
        <v>44322</v>
      </c>
      <c r="E7315" s="16" t="s">
        <v>11805</v>
      </c>
      <c r="F7315" s="16" t="s">
        <v>10949</v>
      </c>
      <c r="G7315" s="16" t="s">
        <v>10950</v>
      </c>
      <c r="H7315" s="17">
        <v>113.88</v>
      </c>
      <c r="I7315" s="102">
        <v>2</v>
      </c>
    </row>
    <row r="7316" spans="1:9" ht="40.799999999999997">
      <c r="A7316" s="16" t="s">
        <v>1963</v>
      </c>
      <c r="B7316" s="16" t="s">
        <v>11776</v>
      </c>
      <c r="C7316" s="16" t="s">
        <v>11776</v>
      </c>
      <c r="D7316" s="19">
        <v>44322</v>
      </c>
      <c r="E7316" s="16" t="s">
        <v>11786</v>
      </c>
      <c r="F7316" s="16" t="s">
        <v>10949</v>
      </c>
      <c r="G7316" s="16" t="s">
        <v>10950</v>
      </c>
      <c r="H7316" s="17">
        <v>113.88</v>
      </c>
      <c r="I7316" s="102">
        <v>2</v>
      </c>
    </row>
    <row r="7317" spans="1:9" ht="40.799999999999997">
      <c r="A7317" s="16" t="s">
        <v>1963</v>
      </c>
      <c r="B7317" s="16" t="s">
        <v>11776</v>
      </c>
      <c r="C7317" s="16" t="s">
        <v>11776</v>
      </c>
      <c r="D7317" s="19">
        <v>44322</v>
      </c>
      <c r="E7317" s="16" t="s">
        <v>11789</v>
      </c>
      <c r="F7317" s="16" t="s">
        <v>10949</v>
      </c>
      <c r="G7317" s="16" t="s">
        <v>10950</v>
      </c>
      <c r="H7317" s="17">
        <v>113.88</v>
      </c>
      <c r="I7317" s="102">
        <v>2</v>
      </c>
    </row>
    <row r="7318" spans="1:9" ht="40.799999999999997">
      <c r="A7318" s="16" t="s">
        <v>1963</v>
      </c>
      <c r="B7318" s="16" t="s">
        <v>11776</v>
      </c>
      <c r="C7318" s="16" t="s">
        <v>11776</v>
      </c>
      <c r="D7318" s="19">
        <v>44322</v>
      </c>
      <c r="E7318" s="16" t="s">
        <v>11788</v>
      </c>
      <c r="F7318" s="16" t="s">
        <v>10949</v>
      </c>
      <c r="G7318" s="16" t="s">
        <v>10950</v>
      </c>
      <c r="H7318" s="17">
        <v>113.88</v>
      </c>
      <c r="I7318" s="102">
        <v>2</v>
      </c>
    </row>
    <row r="7319" spans="1:9" ht="40.799999999999997">
      <c r="A7319" s="16" t="s">
        <v>1963</v>
      </c>
      <c r="B7319" s="16" t="s">
        <v>11776</v>
      </c>
      <c r="C7319" s="16" t="s">
        <v>11776</v>
      </c>
      <c r="D7319" s="19">
        <v>44322</v>
      </c>
      <c r="E7319" s="16" t="s">
        <v>11783</v>
      </c>
      <c r="F7319" s="16" t="s">
        <v>10949</v>
      </c>
      <c r="G7319" s="16" t="s">
        <v>10950</v>
      </c>
      <c r="H7319" s="17">
        <v>113.88</v>
      </c>
      <c r="I7319" s="102">
        <v>2</v>
      </c>
    </row>
    <row r="7320" spans="1:9" ht="40.799999999999997">
      <c r="A7320" s="16" t="s">
        <v>1963</v>
      </c>
      <c r="B7320" s="16" t="s">
        <v>11776</v>
      </c>
      <c r="C7320" s="16" t="s">
        <v>11776</v>
      </c>
      <c r="D7320" s="19">
        <v>44322</v>
      </c>
      <c r="E7320" s="16" t="s">
        <v>11807</v>
      </c>
      <c r="F7320" s="16" t="s">
        <v>10949</v>
      </c>
      <c r="G7320" s="16" t="s">
        <v>10950</v>
      </c>
      <c r="H7320" s="17">
        <v>113.88</v>
      </c>
      <c r="I7320" s="102">
        <v>2</v>
      </c>
    </row>
    <row r="7321" spans="1:9" ht="51">
      <c r="A7321" s="16" t="s">
        <v>1963</v>
      </c>
      <c r="B7321" s="16" t="s">
        <v>11776</v>
      </c>
      <c r="C7321" s="16" t="s">
        <v>11776</v>
      </c>
      <c r="D7321" s="19">
        <v>44322</v>
      </c>
      <c r="E7321" s="16" t="s">
        <v>11780</v>
      </c>
      <c r="F7321" s="16" t="s">
        <v>10949</v>
      </c>
      <c r="G7321" s="16" t="s">
        <v>10950</v>
      </c>
      <c r="H7321" s="17">
        <v>113.88</v>
      </c>
      <c r="I7321" s="102">
        <v>2</v>
      </c>
    </row>
    <row r="7322" spans="1:9" ht="40.799999999999997">
      <c r="A7322" s="16" t="s">
        <v>1963</v>
      </c>
      <c r="B7322" s="16" t="s">
        <v>11776</v>
      </c>
      <c r="C7322" s="16" t="s">
        <v>11776</v>
      </c>
      <c r="D7322" s="19">
        <v>44322</v>
      </c>
      <c r="E7322" s="16" t="s">
        <v>11797</v>
      </c>
      <c r="F7322" s="16" t="s">
        <v>10949</v>
      </c>
      <c r="G7322" s="16" t="s">
        <v>10950</v>
      </c>
      <c r="H7322" s="17">
        <v>113.88</v>
      </c>
      <c r="I7322" s="102">
        <v>2</v>
      </c>
    </row>
    <row r="7323" spans="1:9" ht="40.799999999999997">
      <c r="A7323" s="16" t="s">
        <v>1963</v>
      </c>
      <c r="B7323" s="16" t="s">
        <v>11776</v>
      </c>
      <c r="C7323" s="16" t="s">
        <v>11776</v>
      </c>
      <c r="D7323" s="19">
        <v>44322</v>
      </c>
      <c r="E7323" s="16" t="s">
        <v>11792</v>
      </c>
      <c r="F7323" s="16" t="s">
        <v>10949</v>
      </c>
      <c r="G7323" s="16" t="s">
        <v>10950</v>
      </c>
      <c r="H7323" s="17">
        <v>113.88</v>
      </c>
      <c r="I7323" s="102">
        <v>2</v>
      </c>
    </row>
    <row r="7324" spans="1:9" ht="40.799999999999997">
      <c r="A7324" s="16" t="s">
        <v>1963</v>
      </c>
      <c r="B7324" s="16" t="s">
        <v>11776</v>
      </c>
      <c r="C7324" s="16" t="s">
        <v>11776</v>
      </c>
      <c r="D7324" s="19">
        <v>44322</v>
      </c>
      <c r="E7324" s="16" t="s">
        <v>11782</v>
      </c>
      <c r="F7324" s="16" t="s">
        <v>10949</v>
      </c>
      <c r="G7324" s="16" t="s">
        <v>10950</v>
      </c>
      <c r="H7324" s="17">
        <v>113.88</v>
      </c>
      <c r="I7324" s="102">
        <v>2</v>
      </c>
    </row>
    <row r="7325" spans="1:9" ht="40.799999999999997">
      <c r="A7325" s="16" t="s">
        <v>1963</v>
      </c>
      <c r="B7325" s="16" t="s">
        <v>11776</v>
      </c>
      <c r="C7325" s="16" t="s">
        <v>11776</v>
      </c>
      <c r="D7325" s="19">
        <v>44322</v>
      </c>
      <c r="E7325" s="16" t="s">
        <v>11795</v>
      </c>
      <c r="F7325" s="16" t="s">
        <v>10949</v>
      </c>
      <c r="G7325" s="16" t="s">
        <v>10950</v>
      </c>
      <c r="H7325" s="17">
        <v>113.89</v>
      </c>
      <c r="I7325" s="102">
        <v>2</v>
      </c>
    </row>
    <row r="7326" spans="1:9" ht="40.799999999999997">
      <c r="A7326" s="16" t="s">
        <v>1963</v>
      </c>
      <c r="B7326" s="16" t="s">
        <v>11776</v>
      </c>
      <c r="C7326" s="16" t="s">
        <v>11776</v>
      </c>
      <c r="D7326" s="19">
        <v>44322</v>
      </c>
      <c r="E7326" s="16" t="s">
        <v>11799</v>
      </c>
      <c r="F7326" s="16" t="s">
        <v>10949</v>
      </c>
      <c r="G7326" s="16" t="s">
        <v>10950</v>
      </c>
      <c r="H7326" s="17">
        <v>113.89</v>
      </c>
      <c r="I7326" s="102">
        <v>2</v>
      </c>
    </row>
    <row r="7327" spans="1:9" ht="40.799999999999997">
      <c r="A7327" s="16" t="s">
        <v>1963</v>
      </c>
      <c r="B7327" s="16" t="s">
        <v>11776</v>
      </c>
      <c r="C7327" s="16" t="s">
        <v>11776</v>
      </c>
      <c r="D7327" s="19">
        <v>44322</v>
      </c>
      <c r="E7327" s="16" t="s">
        <v>11784</v>
      </c>
      <c r="F7327" s="16">
        <v>0</v>
      </c>
      <c r="G7327" s="16" t="s">
        <v>11770</v>
      </c>
      <c r="H7327" s="17">
        <v>105.13</v>
      </c>
      <c r="I7327" s="102">
        <v>2</v>
      </c>
    </row>
    <row r="7328" spans="1:9" ht="40.799999999999997">
      <c r="A7328" s="16" t="s">
        <v>1963</v>
      </c>
      <c r="B7328" s="16" t="s">
        <v>11776</v>
      </c>
      <c r="C7328" s="16" t="s">
        <v>11776</v>
      </c>
      <c r="D7328" s="19">
        <v>44322</v>
      </c>
      <c r="E7328" s="16" t="s">
        <v>11790</v>
      </c>
      <c r="F7328" s="16">
        <v>0</v>
      </c>
      <c r="G7328" s="16" t="s">
        <v>11770</v>
      </c>
      <c r="H7328" s="17">
        <v>105.13</v>
      </c>
      <c r="I7328" s="102">
        <v>2</v>
      </c>
    </row>
    <row r="7329" spans="1:9" ht="40.799999999999997">
      <c r="A7329" s="16" t="s">
        <v>1963</v>
      </c>
      <c r="B7329" s="16" t="s">
        <v>11776</v>
      </c>
      <c r="C7329" s="16" t="s">
        <v>11776</v>
      </c>
      <c r="D7329" s="19">
        <v>44322</v>
      </c>
      <c r="E7329" s="16" t="s">
        <v>11793</v>
      </c>
      <c r="F7329" s="16">
        <v>0</v>
      </c>
      <c r="G7329" s="16" t="s">
        <v>11770</v>
      </c>
      <c r="H7329" s="17">
        <v>105.13</v>
      </c>
      <c r="I7329" s="102">
        <v>2</v>
      </c>
    </row>
    <row r="7330" spans="1:9" ht="40.799999999999997">
      <c r="A7330" s="16" t="s">
        <v>1963</v>
      </c>
      <c r="B7330" s="16" t="s">
        <v>11776</v>
      </c>
      <c r="C7330" s="16" t="s">
        <v>11776</v>
      </c>
      <c r="D7330" s="19">
        <v>44322</v>
      </c>
      <c r="E7330" s="16" t="s">
        <v>11805</v>
      </c>
      <c r="F7330" s="16">
        <v>0</v>
      </c>
      <c r="G7330" s="16" t="s">
        <v>11770</v>
      </c>
      <c r="H7330" s="17">
        <v>105.13</v>
      </c>
      <c r="I7330" s="102">
        <v>2</v>
      </c>
    </row>
    <row r="7331" spans="1:9" ht="40.799999999999997">
      <c r="A7331" s="16" t="s">
        <v>1963</v>
      </c>
      <c r="B7331" s="16" t="s">
        <v>11776</v>
      </c>
      <c r="C7331" s="16" t="s">
        <v>11776</v>
      </c>
      <c r="D7331" s="19">
        <v>44322</v>
      </c>
      <c r="E7331" s="16" t="s">
        <v>11786</v>
      </c>
      <c r="F7331" s="16">
        <v>0</v>
      </c>
      <c r="G7331" s="16" t="s">
        <v>11770</v>
      </c>
      <c r="H7331" s="17">
        <v>105.13</v>
      </c>
      <c r="I7331" s="102">
        <v>2</v>
      </c>
    </row>
    <row r="7332" spans="1:9" ht="40.799999999999997">
      <c r="A7332" s="16" t="s">
        <v>1963</v>
      </c>
      <c r="B7332" s="16" t="s">
        <v>11776</v>
      </c>
      <c r="C7332" s="16" t="s">
        <v>11776</v>
      </c>
      <c r="D7332" s="19">
        <v>44322</v>
      </c>
      <c r="E7332" s="16" t="s">
        <v>11789</v>
      </c>
      <c r="F7332" s="16">
        <v>0</v>
      </c>
      <c r="G7332" s="16" t="s">
        <v>11770</v>
      </c>
      <c r="H7332" s="17">
        <v>105.13</v>
      </c>
      <c r="I7332" s="102">
        <v>2</v>
      </c>
    </row>
    <row r="7333" spans="1:9" ht="40.799999999999997">
      <c r="A7333" s="16" t="s">
        <v>1963</v>
      </c>
      <c r="B7333" s="16" t="s">
        <v>11776</v>
      </c>
      <c r="C7333" s="16" t="s">
        <v>11776</v>
      </c>
      <c r="D7333" s="19">
        <v>44322</v>
      </c>
      <c r="E7333" s="16" t="s">
        <v>11788</v>
      </c>
      <c r="F7333" s="16">
        <v>0</v>
      </c>
      <c r="G7333" s="16" t="s">
        <v>11770</v>
      </c>
      <c r="H7333" s="17">
        <v>105.13</v>
      </c>
      <c r="I7333" s="102">
        <v>2</v>
      </c>
    </row>
    <row r="7334" spans="1:9" ht="40.799999999999997">
      <c r="A7334" s="16" t="s">
        <v>1963</v>
      </c>
      <c r="B7334" s="16" t="s">
        <v>11776</v>
      </c>
      <c r="C7334" s="16" t="s">
        <v>11776</v>
      </c>
      <c r="D7334" s="19">
        <v>44322</v>
      </c>
      <c r="E7334" s="16" t="s">
        <v>11783</v>
      </c>
      <c r="F7334" s="16">
        <v>0</v>
      </c>
      <c r="G7334" s="16" t="s">
        <v>11770</v>
      </c>
      <c r="H7334" s="17">
        <v>105.13</v>
      </c>
      <c r="I7334" s="102">
        <v>2</v>
      </c>
    </row>
    <row r="7335" spans="1:9" ht="40.799999999999997">
      <c r="A7335" s="16" t="s">
        <v>1963</v>
      </c>
      <c r="B7335" s="16" t="s">
        <v>11776</v>
      </c>
      <c r="C7335" s="16" t="s">
        <v>11776</v>
      </c>
      <c r="D7335" s="19">
        <v>44322</v>
      </c>
      <c r="E7335" s="16" t="s">
        <v>11807</v>
      </c>
      <c r="F7335" s="16">
        <v>0</v>
      </c>
      <c r="G7335" s="16" t="s">
        <v>11770</v>
      </c>
      <c r="H7335" s="17">
        <v>105.14</v>
      </c>
      <c r="I7335" s="102">
        <v>2</v>
      </c>
    </row>
    <row r="7336" spans="1:9" ht="51">
      <c r="A7336" s="16" t="s">
        <v>1963</v>
      </c>
      <c r="B7336" s="16" t="s">
        <v>11776</v>
      </c>
      <c r="C7336" s="16" t="s">
        <v>11776</v>
      </c>
      <c r="D7336" s="19">
        <v>44322</v>
      </c>
      <c r="E7336" s="16" t="s">
        <v>11780</v>
      </c>
      <c r="F7336" s="16">
        <v>0</v>
      </c>
      <c r="G7336" s="16" t="s">
        <v>11770</v>
      </c>
      <c r="H7336" s="17">
        <v>105.14</v>
      </c>
      <c r="I7336" s="102">
        <v>2</v>
      </c>
    </row>
    <row r="7337" spans="1:9" ht="40.799999999999997">
      <c r="A7337" s="16" t="s">
        <v>1963</v>
      </c>
      <c r="B7337" s="16" t="s">
        <v>11776</v>
      </c>
      <c r="C7337" s="16" t="s">
        <v>11776</v>
      </c>
      <c r="D7337" s="19">
        <v>44322</v>
      </c>
      <c r="E7337" s="16" t="s">
        <v>11797</v>
      </c>
      <c r="F7337" s="16">
        <v>0</v>
      </c>
      <c r="G7337" s="16" t="s">
        <v>11770</v>
      </c>
      <c r="H7337" s="17">
        <v>105.14</v>
      </c>
      <c r="I7337" s="102">
        <v>2</v>
      </c>
    </row>
    <row r="7338" spans="1:9" ht="40.799999999999997">
      <c r="A7338" s="16" t="s">
        <v>1963</v>
      </c>
      <c r="B7338" s="16" t="s">
        <v>11776</v>
      </c>
      <c r="C7338" s="16" t="s">
        <v>11776</v>
      </c>
      <c r="D7338" s="19">
        <v>44322</v>
      </c>
      <c r="E7338" s="16" t="s">
        <v>11792</v>
      </c>
      <c r="F7338" s="16">
        <v>0</v>
      </c>
      <c r="G7338" s="16" t="s">
        <v>11770</v>
      </c>
      <c r="H7338" s="17">
        <v>105.14</v>
      </c>
      <c r="I7338" s="102">
        <v>2</v>
      </c>
    </row>
    <row r="7339" spans="1:9" ht="40.799999999999997">
      <c r="A7339" s="16" t="s">
        <v>1963</v>
      </c>
      <c r="B7339" s="16" t="s">
        <v>11776</v>
      </c>
      <c r="C7339" s="16" t="s">
        <v>11776</v>
      </c>
      <c r="D7339" s="19">
        <v>44322</v>
      </c>
      <c r="E7339" s="16" t="s">
        <v>11782</v>
      </c>
      <c r="F7339" s="16">
        <v>0</v>
      </c>
      <c r="G7339" s="16" t="s">
        <v>11770</v>
      </c>
      <c r="H7339" s="17">
        <v>105.14</v>
      </c>
      <c r="I7339" s="102">
        <v>2</v>
      </c>
    </row>
    <row r="7340" spans="1:9" ht="40.799999999999997">
      <c r="A7340" s="16" t="s">
        <v>1963</v>
      </c>
      <c r="B7340" s="16" t="s">
        <v>11776</v>
      </c>
      <c r="C7340" s="16" t="s">
        <v>11776</v>
      </c>
      <c r="D7340" s="19">
        <v>44322</v>
      </c>
      <c r="E7340" s="16" t="s">
        <v>11795</v>
      </c>
      <c r="F7340" s="16">
        <v>0</v>
      </c>
      <c r="G7340" s="16" t="s">
        <v>11770</v>
      </c>
      <c r="H7340" s="17">
        <v>105.14</v>
      </c>
      <c r="I7340" s="102">
        <v>2</v>
      </c>
    </row>
    <row r="7341" spans="1:9" ht="40.799999999999997">
      <c r="A7341" s="16" t="s">
        <v>1963</v>
      </c>
      <c r="B7341" s="16" t="s">
        <v>11776</v>
      </c>
      <c r="C7341" s="16" t="s">
        <v>11776</v>
      </c>
      <c r="D7341" s="19">
        <v>44322</v>
      </c>
      <c r="E7341" s="16" t="s">
        <v>11846</v>
      </c>
      <c r="F7341" s="16" t="s">
        <v>11847</v>
      </c>
      <c r="G7341" s="16" t="s">
        <v>11848</v>
      </c>
      <c r="H7341" s="17">
        <v>312.55</v>
      </c>
      <c r="I7341" s="102">
        <v>2</v>
      </c>
    </row>
    <row r="7342" spans="1:9" ht="40.799999999999997">
      <c r="A7342" s="16" t="s">
        <v>1963</v>
      </c>
      <c r="B7342" s="16" t="s">
        <v>11776</v>
      </c>
      <c r="C7342" s="16" t="s">
        <v>11776</v>
      </c>
      <c r="D7342" s="19">
        <v>44322</v>
      </c>
      <c r="E7342" s="16" t="s">
        <v>11849</v>
      </c>
      <c r="F7342" s="16" t="s">
        <v>11847</v>
      </c>
      <c r="G7342" s="16" t="s">
        <v>11848</v>
      </c>
      <c r="H7342" s="17">
        <v>312.55</v>
      </c>
      <c r="I7342" s="102">
        <v>2</v>
      </c>
    </row>
    <row r="7343" spans="1:9" ht="40.799999999999997">
      <c r="A7343" s="16" t="s">
        <v>1963</v>
      </c>
      <c r="B7343" s="16" t="s">
        <v>11776</v>
      </c>
      <c r="C7343" s="16" t="s">
        <v>11776</v>
      </c>
      <c r="D7343" s="19">
        <v>44322</v>
      </c>
      <c r="E7343" s="16" t="s">
        <v>11789</v>
      </c>
      <c r="F7343" s="16" t="s">
        <v>11847</v>
      </c>
      <c r="G7343" s="16" t="s">
        <v>11848</v>
      </c>
      <c r="H7343" s="17">
        <v>312.56</v>
      </c>
      <c r="I7343" s="102">
        <v>2</v>
      </c>
    </row>
    <row r="7344" spans="1:9" ht="51">
      <c r="A7344" s="16" t="s">
        <v>1963</v>
      </c>
      <c r="B7344" s="16" t="s">
        <v>11009</v>
      </c>
      <c r="C7344" s="16">
        <v>20210014</v>
      </c>
      <c r="D7344" s="19">
        <v>44337</v>
      </c>
      <c r="E7344" s="16" t="s">
        <v>11033</v>
      </c>
      <c r="F7344" s="16" t="s">
        <v>11011</v>
      </c>
      <c r="G7344" s="16" t="s">
        <v>11012</v>
      </c>
      <c r="H7344" s="17">
        <v>48</v>
      </c>
      <c r="I7344" s="102">
        <v>2</v>
      </c>
    </row>
    <row r="7345" spans="1:9" ht="40.799999999999997">
      <c r="A7345" s="16" t="s">
        <v>1963</v>
      </c>
      <c r="B7345" s="16" t="s">
        <v>11108</v>
      </c>
      <c r="C7345" s="16">
        <v>45221</v>
      </c>
      <c r="D7345" s="19">
        <v>44363</v>
      </c>
      <c r="E7345" s="16" t="s">
        <v>11109</v>
      </c>
      <c r="F7345" s="16" t="s">
        <v>10264</v>
      </c>
      <c r="G7345" s="16" t="s">
        <v>10624</v>
      </c>
      <c r="H7345" s="17">
        <v>244.8</v>
      </c>
      <c r="I7345" s="102">
        <v>2</v>
      </c>
    </row>
    <row r="7346" spans="1:9" ht="40.799999999999997">
      <c r="A7346" s="16" t="s">
        <v>1963</v>
      </c>
      <c r="B7346" s="16" t="s">
        <v>11108</v>
      </c>
      <c r="C7346" s="16">
        <v>45221</v>
      </c>
      <c r="D7346" s="19">
        <v>44363</v>
      </c>
      <c r="E7346" s="16" t="s">
        <v>11110</v>
      </c>
      <c r="F7346" s="16" t="s">
        <v>10264</v>
      </c>
      <c r="G7346" s="16" t="s">
        <v>10624</v>
      </c>
      <c r="H7346" s="17">
        <v>244.8</v>
      </c>
      <c r="I7346" s="102">
        <v>2</v>
      </c>
    </row>
    <row r="7347" spans="1:9" ht="40.799999999999997">
      <c r="A7347" s="16" t="s">
        <v>1963</v>
      </c>
      <c r="B7347" s="16" t="s">
        <v>11113</v>
      </c>
      <c r="C7347" s="16">
        <v>47921</v>
      </c>
      <c r="D7347" s="19">
        <v>44363</v>
      </c>
      <c r="E7347" s="16" t="s">
        <v>11114</v>
      </c>
      <c r="F7347" s="16" t="s">
        <v>10264</v>
      </c>
      <c r="G7347" s="16" t="s">
        <v>10624</v>
      </c>
      <c r="H7347" s="17">
        <v>311.02999999999997</v>
      </c>
      <c r="I7347" s="102">
        <v>2</v>
      </c>
    </row>
    <row r="7348" spans="1:9" ht="40.799999999999997">
      <c r="A7348" s="16" t="s">
        <v>1963</v>
      </c>
      <c r="B7348" s="16" t="s">
        <v>11113</v>
      </c>
      <c r="C7348" s="16">
        <v>47921</v>
      </c>
      <c r="D7348" s="19">
        <v>44363</v>
      </c>
      <c r="E7348" s="16" t="s">
        <v>11115</v>
      </c>
      <c r="F7348" s="16" t="s">
        <v>10264</v>
      </c>
      <c r="G7348" s="16" t="s">
        <v>10624</v>
      </c>
      <c r="H7348" s="17">
        <v>311.02999999999997</v>
      </c>
      <c r="I7348" s="102">
        <v>2</v>
      </c>
    </row>
    <row r="7349" spans="1:9" ht="40.799999999999997">
      <c r="A7349" s="16" t="s">
        <v>1963</v>
      </c>
      <c r="B7349" s="16" t="s">
        <v>11093</v>
      </c>
      <c r="C7349" s="16">
        <v>43721</v>
      </c>
      <c r="D7349" s="19">
        <v>44355</v>
      </c>
      <c r="E7349" s="16" t="s">
        <v>11094</v>
      </c>
      <c r="F7349" s="16" t="s">
        <v>10264</v>
      </c>
      <c r="G7349" s="16" t="s">
        <v>10624</v>
      </c>
      <c r="H7349" s="17">
        <v>245.21</v>
      </c>
      <c r="I7349" s="102">
        <v>2</v>
      </c>
    </row>
    <row r="7350" spans="1:9" ht="40.799999999999997">
      <c r="A7350" s="16" t="s">
        <v>1963</v>
      </c>
      <c r="B7350" s="16" t="s">
        <v>11111</v>
      </c>
      <c r="C7350" s="16">
        <v>47521</v>
      </c>
      <c r="D7350" s="19">
        <v>44363</v>
      </c>
      <c r="E7350" s="16" t="s">
        <v>11112</v>
      </c>
      <c r="F7350" s="16" t="s">
        <v>10264</v>
      </c>
      <c r="G7350" s="16" t="s">
        <v>10624</v>
      </c>
      <c r="H7350" s="17">
        <v>375.59</v>
      </c>
      <c r="I7350" s="102">
        <v>2</v>
      </c>
    </row>
    <row r="7351" spans="1:9" ht="40.799999999999997">
      <c r="A7351" s="16" t="s">
        <v>1963</v>
      </c>
      <c r="B7351" s="16" t="s">
        <v>11932</v>
      </c>
      <c r="C7351" s="16" t="s">
        <v>11932</v>
      </c>
      <c r="D7351" s="19">
        <v>44350</v>
      </c>
      <c r="E7351" s="16" t="s">
        <v>11933</v>
      </c>
      <c r="F7351" s="16" t="s">
        <v>11508</v>
      </c>
      <c r="G7351" s="16" t="s">
        <v>11509</v>
      </c>
      <c r="H7351" s="17">
        <v>1465.5</v>
      </c>
      <c r="I7351" s="102">
        <v>2</v>
      </c>
    </row>
    <row r="7352" spans="1:9" ht="40.799999999999997">
      <c r="A7352" s="16" t="s">
        <v>1963</v>
      </c>
      <c r="B7352" s="16" t="s">
        <v>12468</v>
      </c>
      <c r="C7352" s="16" t="s">
        <v>12468</v>
      </c>
      <c r="D7352" s="19">
        <v>44341</v>
      </c>
      <c r="E7352" s="16" t="s">
        <v>12469</v>
      </c>
      <c r="F7352" s="16">
        <v>0</v>
      </c>
      <c r="G7352" s="16" t="s">
        <v>11583</v>
      </c>
      <c r="H7352" s="17">
        <v>53.1</v>
      </c>
      <c r="I7352" s="102">
        <v>2</v>
      </c>
    </row>
    <row r="7353" spans="1:9" ht="40.799999999999997">
      <c r="A7353" s="16" t="s">
        <v>1963</v>
      </c>
      <c r="B7353" s="16" t="s">
        <v>12468</v>
      </c>
      <c r="C7353" s="16" t="s">
        <v>12468</v>
      </c>
      <c r="D7353" s="19">
        <v>44341</v>
      </c>
      <c r="E7353" s="16" t="s">
        <v>12470</v>
      </c>
      <c r="F7353" s="16">
        <v>0</v>
      </c>
      <c r="G7353" s="16" t="s">
        <v>11583</v>
      </c>
      <c r="H7353" s="17">
        <v>53.1</v>
      </c>
      <c r="I7353" s="102">
        <v>2</v>
      </c>
    </row>
    <row r="7354" spans="1:9" ht="40.799999999999997">
      <c r="A7354" s="16" t="s">
        <v>1963</v>
      </c>
      <c r="B7354" s="16" t="s">
        <v>11118</v>
      </c>
      <c r="C7354" s="16">
        <v>50121</v>
      </c>
      <c r="D7354" s="19">
        <v>44363</v>
      </c>
      <c r="E7354" s="16" t="s">
        <v>11119</v>
      </c>
      <c r="F7354" s="16" t="s">
        <v>10264</v>
      </c>
      <c r="G7354" s="16" t="s">
        <v>10624</v>
      </c>
      <c r="H7354" s="17">
        <v>392.23</v>
      </c>
      <c r="I7354" s="102">
        <v>2</v>
      </c>
    </row>
    <row r="7355" spans="1:9" ht="40.799999999999997">
      <c r="A7355" s="16" t="s">
        <v>1963</v>
      </c>
      <c r="B7355" s="16" t="s">
        <v>11125</v>
      </c>
      <c r="C7355" s="16">
        <v>51521</v>
      </c>
      <c r="D7355" s="19">
        <v>44403</v>
      </c>
      <c r="E7355" s="16" t="s">
        <v>11126</v>
      </c>
      <c r="F7355" s="16" t="s">
        <v>10264</v>
      </c>
      <c r="G7355" s="16" t="s">
        <v>10624</v>
      </c>
      <c r="H7355" s="17">
        <v>173.02</v>
      </c>
      <c r="I7355" s="102">
        <v>2</v>
      </c>
    </row>
    <row r="7356" spans="1:9" ht="40.799999999999997">
      <c r="A7356" s="16" t="s">
        <v>1963</v>
      </c>
      <c r="B7356" s="16" t="s">
        <v>11938</v>
      </c>
      <c r="C7356" s="16" t="s">
        <v>11938</v>
      </c>
      <c r="D7356" s="19">
        <v>44354</v>
      </c>
      <c r="E7356" s="16" t="s">
        <v>11939</v>
      </c>
      <c r="F7356" s="16" t="s">
        <v>8308</v>
      </c>
      <c r="G7356" s="16" t="s">
        <v>8309</v>
      </c>
      <c r="H7356" s="17">
        <v>112.5</v>
      </c>
      <c r="I7356" s="102">
        <v>2</v>
      </c>
    </row>
    <row r="7357" spans="1:9" ht="40.799999999999997">
      <c r="A7357" s="16" t="s">
        <v>1963</v>
      </c>
      <c r="B7357" s="16" t="s">
        <v>11127</v>
      </c>
      <c r="C7357" s="16">
        <v>51421</v>
      </c>
      <c r="D7357" s="19">
        <v>44420</v>
      </c>
      <c r="E7357" s="16" t="s">
        <v>11128</v>
      </c>
      <c r="F7357" s="16" t="s">
        <v>10264</v>
      </c>
      <c r="G7357" s="16" t="s">
        <v>10624</v>
      </c>
      <c r="H7357" s="17">
        <v>173.02</v>
      </c>
      <c r="I7357" s="102">
        <v>2</v>
      </c>
    </row>
    <row r="7358" spans="1:9" ht="40.799999999999997">
      <c r="A7358" s="16" t="s">
        <v>1963</v>
      </c>
      <c r="B7358" s="16" t="s">
        <v>11942</v>
      </c>
      <c r="C7358" s="16" t="s">
        <v>11942</v>
      </c>
      <c r="D7358" s="19">
        <v>44355</v>
      </c>
      <c r="E7358" s="16" t="s">
        <v>11943</v>
      </c>
      <c r="F7358" s="16" t="s">
        <v>8291</v>
      </c>
      <c r="G7358" s="16" t="s">
        <v>8292</v>
      </c>
      <c r="H7358" s="17">
        <v>67.540000000000006</v>
      </c>
      <c r="I7358" s="102">
        <v>2</v>
      </c>
    </row>
    <row r="7359" spans="1:9" ht="51">
      <c r="A7359" s="16" t="s">
        <v>1963</v>
      </c>
      <c r="B7359" s="16" t="s">
        <v>11009</v>
      </c>
      <c r="C7359" s="16">
        <v>20210014</v>
      </c>
      <c r="D7359" s="19">
        <v>44337</v>
      </c>
      <c r="E7359" s="16" t="s">
        <v>11016</v>
      </c>
      <c r="F7359" s="16" t="s">
        <v>11011</v>
      </c>
      <c r="G7359" s="16" t="s">
        <v>11012</v>
      </c>
      <c r="H7359" s="17">
        <v>43</v>
      </c>
      <c r="I7359" s="102">
        <v>2</v>
      </c>
    </row>
    <row r="7360" spans="1:9" ht="40.799999999999997">
      <c r="A7360" s="16" t="s">
        <v>1963</v>
      </c>
      <c r="B7360" s="16" t="s">
        <v>11944</v>
      </c>
      <c r="C7360" s="16" t="s">
        <v>11944</v>
      </c>
      <c r="D7360" s="19">
        <v>44355</v>
      </c>
      <c r="E7360" s="16" t="s">
        <v>11945</v>
      </c>
      <c r="F7360" s="16" t="s">
        <v>11576</v>
      </c>
      <c r="G7360" s="16" t="s">
        <v>11577</v>
      </c>
      <c r="H7360" s="17">
        <v>235.69</v>
      </c>
      <c r="I7360" s="102">
        <v>2</v>
      </c>
    </row>
    <row r="7361" spans="1:9" ht="51">
      <c r="A7361" s="16" t="s">
        <v>1963</v>
      </c>
      <c r="B7361" s="16" t="s">
        <v>11944</v>
      </c>
      <c r="C7361" s="16" t="s">
        <v>11944</v>
      </c>
      <c r="D7361" s="19">
        <v>44355</v>
      </c>
      <c r="E7361" s="16" t="s">
        <v>11946</v>
      </c>
      <c r="F7361" s="16" t="s">
        <v>11576</v>
      </c>
      <c r="G7361" s="16" t="s">
        <v>11577</v>
      </c>
      <c r="H7361" s="17">
        <v>235.7</v>
      </c>
      <c r="I7361" s="102">
        <v>2</v>
      </c>
    </row>
    <row r="7362" spans="1:9" ht="51">
      <c r="A7362" s="16" t="s">
        <v>1963</v>
      </c>
      <c r="B7362" s="16" t="s">
        <v>11944</v>
      </c>
      <c r="C7362" s="16" t="s">
        <v>11944</v>
      </c>
      <c r="D7362" s="19">
        <v>44355</v>
      </c>
      <c r="E7362" s="16" t="s">
        <v>11947</v>
      </c>
      <c r="F7362" s="16" t="s">
        <v>11576</v>
      </c>
      <c r="G7362" s="16" t="s">
        <v>11577</v>
      </c>
      <c r="H7362" s="17">
        <v>235.7</v>
      </c>
      <c r="I7362" s="102">
        <v>2</v>
      </c>
    </row>
    <row r="7363" spans="1:9" ht="51">
      <c r="A7363" s="16" t="s">
        <v>1963</v>
      </c>
      <c r="B7363" s="16" t="s">
        <v>11948</v>
      </c>
      <c r="C7363" s="16" t="s">
        <v>11948</v>
      </c>
      <c r="D7363" s="19">
        <v>44356</v>
      </c>
      <c r="E7363" s="16" t="s">
        <v>11949</v>
      </c>
      <c r="F7363" s="16" t="s">
        <v>11900</v>
      </c>
      <c r="G7363" s="16" t="s">
        <v>11901</v>
      </c>
      <c r="H7363" s="17">
        <v>204.85</v>
      </c>
      <c r="I7363" s="102">
        <v>2</v>
      </c>
    </row>
    <row r="7364" spans="1:9" ht="51">
      <c r="A7364" s="16" t="s">
        <v>1963</v>
      </c>
      <c r="B7364" s="16" t="s">
        <v>11948</v>
      </c>
      <c r="C7364" s="16" t="s">
        <v>11948</v>
      </c>
      <c r="D7364" s="19">
        <v>44356</v>
      </c>
      <c r="E7364" s="16" t="s">
        <v>11950</v>
      </c>
      <c r="F7364" s="16" t="s">
        <v>11900</v>
      </c>
      <c r="G7364" s="16" t="s">
        <v>11901</v>
      </c>
      <c r="H7364" s="17">
        <v>204.85</v>
      </c>
      <c r="I7364" s="102">
        <v>2</v>
      </c>
    </row>
    <row r="7365" spans="1:9" ht="51">
      <c r="A7365" s="16" t="s">
        <v>1963</v>
      </c>
      <c r="B7365" s="16" t="s">
        <v>11948</v>
      </c>
      <c r="C7365" s="16" t="s">
        <v>11948</v>
      </c>
      <c r="D7365" s="19">
        <v>44356</v>
      </c>
      <c r="E7365" s="16" t="s">
        <v>11951</v>
      </c>
      <c r="F7365" s="16" t="s">
        <v>11900</v>
      </c>
      <c r="G7365" s="16" t="s">
        <v>11901</v>
      </c>
      <c r="H7365" s="17">
        <v>204.84</v>
      </c>
      <c r="I7365" s="102">
        <v>2</v>
      </c>
    </row>
    <row r="7366" spans="1:9" ht="40.799999999999997">
      <c r="A7366" s="16" t="s">
        <v>1963</v>
      </c>
      <c r="B7366" s="16" t="s">
        <v>12477</v>
      </c>
      <c r="C7366" s="16" t="s">
        <v>12477</v>
      </c>
      <c r="D7366" s="19">
        <v>44369</v>
      </c>
      <c r="E7366" s="16" t="s">
        <v>12478</v>
      </c>
      <c r="F7366" s="16">
        <v>0</v>
      </c>
      <c r="G7366" s="16" t="s">
        <v>11661</v>
      </c>
      <c r="H7366" s="17">
        <v>144.71</v>
      </c>
      <c r="I7366" s="102">
        <v>2</v>
      </c>
    </row>
    <row r="7367" spans="1:9" ht="40.799999999999997">
      <c r="A7367" s="16" t="s">
        <v>1963</v>
      </c>
      <c r="B7367" s="16" t="s">
        <v>11927</v>
      </c>
      <c r="C7367" s="16" t="s">
        <v>11927</v>
      </c>
      <c r="D7367" s="19">
        <v>44348</v>
      </c>
      <c r="E7367" s="16" t="s">
        <v>11928</v>
      </c>
      <c r="F7367" s="16" t="s">
        <v>11854</v>
      </c>
      <c r="G7367" s="16" t="s">
        <v>11855</v>
      </c>
      <c r="H7367" s="17">
        <v>662.97</v>
      </c>
      <c r="I7367" s="102">
        <v>2</v>
      </c>
    </row>
    <row r="7368" spans="1:9" ht="40.799999999999997">
      <c r="A7368" s="16" t="s">
        <v>1963</v>
      </c>
      <c r="B7368" s="16" t="s">
        <v>11952</v>
      </c>
      <c r="C7368" s="16" t="s">
        <v>11952</v>
      </c>
      <c r="D7368" s="19">
        <v>44361</v>
      </c>
      <c r="E7368" s="16" t="s">
        <v>11953</v>
      </c>
      <c r="F7368" s="16">
        <v>0</v>
      </c>
      <c r="G7368" s="16" t="s">
        <v>11796</v>
      </c>
      <c r="H7368" s="17">
        <v>1156.53</v>
      </c>
      <c r="I7368" s="102">
        <v>2</v>
      </c>
    </row>
    <row r="7369" spans="1:9" ht="40.799999999999997">
      <c r="A7369" s="16" t="s">
        <v>1963</v>
      </c>
      <c r="B7369" s="16" t="s">
        <v>11954</v>
      </c>
      <c r="C7369" s="16" t="s">
        <v>11954</v>
      </c>
      <c r="D7369" s="19">
        <v>44363</v>
      </c>
      <c r="E7369" s="16" t="s">
        <v>11955</v>
      </c>
      <c r="F7369" s="16">
        <v>0</v>
      </c>
      <c r="G7369" s="16" t="s">
        <v>11565</v>
      </c>
      <c r="H7369" s="17">
        <v>418</v>
      </c>
      <c r="I7369" s="102">
        <v>2</v>
      </c>
    </row>
    <row r="7370" spans="1:9" ht="40.799999999999997">
      <c r="A7370" s="16" t="s">
        <v>1963</v>
      </c>
      <c r="B7370" s="16" t="s">
        <v>11956</v>
      </c>
      <c r="C7370" s="16" t="s">
        <v>11956</v>
      </c>
      <c r="D7370" s="19">
        <v>44363</v>
      </c>
      <c r="E7370" s="16" t="s">
        <v>11957</v>
      </c>
      <c r="F7370" s="16">
        <v>0</v>
      </c>
      <c r="G7370" s="16" t="s">
        <v>11562</v>
      </c>
      <c r="H7370" s="17">
        <v>602</v>
      </c>
      <c r="I7370" s="102">
        <v>2</v>
      </c>
    </row>
    <row r="7371" spans="1:9" ht="40.799999999999997">
      <c r="A7371" s="16" t="s">
        <v>1963</v>
      </c>
      <c r="B7371" s="16" t="s">
        <v>11956</v>
      </c>
      <c r="C7371" s="16" t="s">
        <v>11956</v>
      </c>
      <c r="D7371" s="19">
        <v>44363</v>
      </c>
      <c r="E7371" s="16" t="s">
        <v>11957</v>
      </c>
      <c r="F7371" s="16">
        <v>0</v>
      </c>
      <c r="G7371" s="16" t="s">
        <v>11565</v>
      </c>
      <c r="H7371" s="17">
        <v>652.99</v>
      </c>
      <c r="I7371" s="102">
        <v>2</v>
      </c>
    </row>
    <row r="7372" spans="1:9" ht="40.799999999999997">
      <c r="A7372" s="16" t="s">
        <v>1963</v>
      </c>
      <c r="B7372" s="16" t="s">
        <v>11956</v>
      </c>
      <c r="C7372" s="16" t="s">
        <v>11956</v>
      </c>
      <c r="D7372" s="19">
        <v>44363</v>
      </c>
      <c r="E7372" s="16" t="s">
        <v>11958</v>
      </c>
      <c r="F7372" s="16">
        <v>0</v>
      </c>
      <c r="G7372" s="16" t="s">
        <v>11562</v>
      </c>
      <c r="H7372" s="17">
        <v>57.39</v>
      </c>
      <c r="I7372" s="102">
        <v>2</v>
      </c>
    </row>
    <row r="7373" spans="1:9" ht="40.799999999999997">
      <c r="A7373" s="16" t="s">
        <v>1963</v>
      </c>
      <c r="B7373" s="16" t="s">
        <v>11143</v>
      </c>
      <c r="C7373" s="16">
        <v>56421</v>
      </c>
      <c r="D7373" s="19">
        <v>44405</v>
      </c>
      <c r="E7373" s="16" t="s">
        <v>11144</v>
      </c>
      <c r="F7373" s="16" t="s">
        <v>10264</v>
      </c>
      <c r="G7373" s="16" t="s">
        <v>10624</v>
      </c>
      <c r="H7373" s="17">
        <v>299.02</v>
      </c>
      <c r="I7373" s="102">
        <v>2</v>
      </c>
    </row>
    <row r="7374" spans="1:9" ht="40.799999999999997">
      <c r="A7374" s="16" t="s">
        <v>1963</v>
      </c>
      <c r="B7374" s="16" t="s">
        <v>11143</v>
      </c>
      <c r="C7374" s="16">
        <v>56421</v>
      </c>
      <c r="D7374" s="19">
        <v>44405</v>
      </c>
      <c r="E7374" s="16" t="s">
        <v>11145</v>
      </c>
      <c r="F7374" s="16" t="s">
        <v>10264</v>
      </c>
      <c r="G7374" s="16" t="s">
        <v>10624</v>
      </c>
      <c r="H7374" s="17">
        <v>299.02</v>
      </c>
      <c r="I7374" s="102">
        <v>2</v>
      </c>
    </row>
    <row r="7375" spans="1:9" ht="40.799999999999997">
      <c r="A7375" s="16" t="s">
        <v>1963</v>
      </c>
      <c r="B7375" s="16" t="s">
        <v>11146</v>
      </c>
      <c r="C7375" s="16">
        <v>56721</v>
      </c>
      <c r="D7375" s="19">
        <v>44403</v>
      </c>
      <c r="E7375" s="16" t="s">
        <v>11147</v>
      </c>
      <c r="F7375" s="16" t="s">
        <v>10264</v>
      </c>
      <c r="G7375" s="16" t="s">
        <v>10624</v>
      </c>
      <c r="H7375" s="17">
        <v>282.02</v>
      </c>
      <c r="I7375" s="102">
        <v>2</v>
      </c>
    </row>
    <row r="7376" spans="1:9" ht="40.799999999999997">
      <c r="A7376" s="16" t="s">
        <v>1963</v>
      </c>
      <c r="B7376" s="16" t="s">
        <v>11146</v>
      </c>
      <c r="C7376" s="16">
        <v>56721</v>
      </c>
      <c r="D7376" s="19">
        <v>44403</v>
      </c>
      <c r="E7376" s="16" t="s">
        <v>11148</v>
      </c>
      <c r="F7376" s="16" t="s">
        <v>10264</v>
      </c>
      <c r="G7376" s="16" t="s">
        <v>10624</v>
      </c>
      <c r="H7376" s="17">
        <v>282.02</v>
      </c>
      <c r="I7376" s="102">
        <v>2</v>
      </c>
    </row>
    <row r="7377" spans="1:9" ht="40.799999999999997">
      <c r="A7377" s="16" t="s">
        <v>1963</v>
      </c>
      <c r="B7377" s="16" t="s">
        <v>11183</v>
      </c>
      <c r="C7377" s="16">
        <v>60821</v>
      </c>
      <c r="D7377" s="19">
        <v>44405</v>
      </c>
      <c r="E7377" s="16" t="s">
        <v>11184</v>
      </c>
      <c r="F7377" s="16" t="s">
        <v>10264</v>
      </c>
      <c r="G7377" s="16" t="s">
        <v>10624</v>
      </c>
      <c r="H7377" s="17">
        <v>287</v>
      </c>
      <c r="I7377" s="102">
        <v>2</v>
      </c>
    </row>
    <row r="7378" spans="1:9" ht="40.799999999999997">
      <c r="A7378" s="16" t="s">
        <v>1963</v>
      </c>
      <c r="B7378" s="16" t="s">
        <v>11183</v>
      </c>
      <c r="C7378" s="16">
        <v>60821</v>
      </c>
      <c r="D7378" s="19">
        <v>44405</v>
      </c>
      <c r="E7378" s="16" t="s">
        <v>11185</v>
      </c>
      <c r="F7378" s="16" t="s">
        <v>10264</v>
      </c>
      <c r="G7378" s="16" t="s">
        <v>10624</v>
      </c>
      <c r="H7378" s="17">
        <v>287</v>
      </c>
      <c r="I7378" s="102">
        <v>2</v>
      </c>
    </row>
    <row r="7379" spans="1:9" ht="40.799999999999997">
      <c r="A7379" s="16" t="s">
        <v>1963</v>
      </c>
      <c r="B7379" s="16" t="s">
        <v>11183</v>
      </c>
      <c r="C7379" s="16">
        <v>60821</v>
      </c>
      <c r="D7379" s="19">
        <v>44405</v>
      </c>
      <c r="E7379" s="16" t="s">
        <v>11186</v>
      </c>
      <c r="F7379" s="16" t="s">
        <v>10264</v>
      </c>
      <c r="G7379" s="16" t="s">
        <v>10624</v>
      </c>
      <c r="H7379" s="17">
        <v>287</v>
      </c>
      <c r="I7379" s="102">
        <v>2</v>
      </c>
    </row>
    <row r="7380" spans="1:9" ht="40.799999999999997">
      <c r="A7380" s="16" t="s">
        <v>1963</v>
      </c>
      <c r="B7380" s="16" t="s">
        <v>11183</v>
      </c>
      <c r="C7380" s="16">
        <v>60821</v>
      </c>
      <c r="D7380" s="19">
        <v>44405</v>
      </c>
      <c r="E7380" s="16" t="s">
        <v>11187</v>
      </c>
      <c r="F7380" s="16" t="s">
        <v>10264</v>
      </c>
      <c r="G7380" s="16" t="s">
        <v>10624</v>
      </c>
      <c r="H7380" s="17">
        <v>287</v>
      </c>
      <c r="I7380" s="102">
        <v>2</v>
      </c>
    </row>
    <row r="7381" spans="1:9" ht="40.799999999999997">
      <c r="A7381" s="16" t="s">
        <v>1963</v>
      </c>
      <c r="B7381" s="16" t="s">
        <v>11959</v>
      </c>
      <c r="C7381" s="16" t="s">
        <v>11959</v>
      </c>
      <c r="D7381" s="19">
        <v>44368</v>
      </c>
      <c r="E7381" s="16" t="s">
        <v>11960</v>
      </c>
      <c r="F7381" s="16">
        <v>0</v>
      </c>
      <c r="G7381" s="16" t="s">
        <v>11522</v>
      </c>
      <c r="H7381" s="17">
        <v>168</v>
      </c>
      <c r="I7381" s="102">
        <v>2</v>
      </c>
    </row>
    <row r="7382" spans="1:9" ht="51">
      <c r="A7382" s="16" t="s">
        <v>1963</v>
      </c>
      <c r="B7382" s="16" t="s">
        <v>11959</v>
      </c>
      <c r="C7382" s="16" t="s">
        <v>11959</v>
      </c>
      <c r="D7382" s="19">
        <v>44368</v>
      </c>
      <c r="E7382" s="16" t="s">
        <v>11961</v>
      </c>
      <c r="F7382" s="16">
        <v>0</v>
      </c>
      <c r="G7382" s="16" t="s">
        <v>11524</v>
      </c>
      <c r="H7382" s="17">
        <v>571.76</v>
      </c>
      <c r="I7382" s="102">
        <v>2</v>
      </c>
    </row>
    <row r="7383" spans="1:9" ht="40.799999999999997">
      <c r="A7383" s="16" t="s">
        <v>1963</v>
      </c>
      <c r="B7383" s="16" t="s">
        <v>11959</v>
      </c>
      <c r="C7383" s="16" t="s">
        <v>11959</v>
      </c>
      <c r="D7383" s="19">
        <v>44368</v>
      </c>
      <c r="E7383" s="16" t="s">
        <v>11962</v>
      </c>
      <c r="F7383" s="16" t="s">
        <v>11854</v>
      </c>
      <c r="G7383" s="16" t="s">
        <v>11855</v>
      </c>
      <c r="H7383" s="17">
        <v>303</v>
      </c>
      <c r="I7383" s="102">
        <v>2</v>
      </c>
    </row>
    <row r="7384" spans="1:9" ht="51">
      <c r="A7384" s="16" t="s">
        <v>1963</v>
      </c>
      <c r="B7384" s="16" t="s">
        <v>11959</v>
      </c>
      <c r="C7384" s="16" t="s">
        <v>11959</v>
      </c>
      <c r="D7384" s="19">
        <v>44368</v>
      </c>
      <c r="E7384" s="16" t="s">
        <v>11963</v>
      </c>
      <c r="F7384" s="16" t="s">
        <v>11964</v>
      </c>
      <c r="G7384" s="16" t="s">
        <v>1993</v>
      </c>
      <c r="H7384" s="17">
        <v>1383.04</v>
      </c>
      <c r="I7384" s="102">
        <v>2</v>
      </c>
    </row>
    <row r="7385" spans="1:9" ht="40.799999999999997">
      <c r="A7385" s="16" t="s">
        <v>1963</v>
      </c>
      <c r="B7385" s="16" t="s">
        <v>11149</v>
      </c>
      <c r="C7385" s="16">
        <v>59521</v>
      </c>
      <c r="D7385" s="19">
        <v>44405</v>
      </c>
      <c r="E7385" s="16" t="s">
        <v>11150</v>
      </c>
      <c r="F7385" s="16" t="s">
        <v>10264</v>
      </c>
      <c r="G7385" s="16" t="s">
        <v>10624</v>
      </c>
      <c r="H7385" s="17">
        <v>191.98</v>
      </c>
      <c r="I7385" s="102">
        <v>2</v>
      </c>
    </row>
    <row r="7386" spans="1:9" ht="40.799999999999997">
      <c r="A7386" s="16" t="s">
        <v>1963</v>
      </c>
      <c r="B7386" s="16" t="s">
        <v>11216</v>
      </c>
      <c r="C7386" s="16">
        <v>68521</v>
      </c>
      <c r="D7386" s="19">
        <v>44405</v>
      </c>
      <c r="E7386" s="16" t="s">
        <v>11217</v>
      </c>
      <c r="F7386" s="16" t="s">
        <v>10264</v>
      </c>
      <c r="G7386" s="16" t="s">
        <v>10624</v>
      </c>
      <c r="H7386" s="17">
        <v>151</v>
      </c>
      <c r="I7386" s="102">
        <v>2</v>
      </c>
    </row>
    <row r="7387" spans="1:9" ht="40.799999999999997">
      <c r="A7387" s="16" t="s">
        <v>1963</v>
      </c>
      <c r="B7387" s="16" t="s">
        <v>11965</v>
      </c>
      <c r="C7387" s="16" t="s">
        <v>11965</v>
      </c>
      <c r="D7387" s="19">
        <v>44372</v>
      </c>
      <c r="E7387" s="16" t="s">
        <v>11966</v>
      </c>
      <c r="F7387" s="16" t="s">
        <v>11550</v>
      </c>
      <c r="G7387" s="16" t="s">
        <v>11551</v>
      </c>
      <c r="H7387" s="17">
        <v>1277.0999999999999</v>
      </c>
      <c r="I7387" s="102">
        <v>2</v>
      </c>
    </row>
    <row r="7388" spans="1:9" ht="51">
      <c r="A7388" s="16" t="s">
        <v>1963</v>
      </c>
      <c r="B7388" s="16" t="s">
        <v>12442</v>
      </c>
      <c r="C7388" s="16" t="s">
        <v>12442</v>
      </c>
      <c r="D7388" s="19">
        <v>44370</v>
      </c>
      <c r="E7388" s="16" t="s">
        <v>12443</v>
      </c>
      <c r="F7388" s="16" t="s">
        <v>11576</v>
      </c>
      <c r="G7388" s="16" t="s">
        <v>11577</v>
      </c>
      <c r="H7388" s="17">
        <v>219.32</v>
      </c>
      <c r="I7388" s="102">
        <v>2</v>
      </c>
    </row>
    <row r="7389" spans="1:9" ht="51">
      <c r="A7389" s="16" t="s">
        <v>1963</v>
      </c>
      <c r="B7389" s="16" t="s">
        <v>12442</v>
      </c>
      <c r="C7389" s="16" t="s">
        <v>12442</v>
      </c>
      <c r="D7389" s="19">
        <v>44370</v>
      </c>
      <c r="E7389" s="16" t="s">
        <v>12444</v>
      </c>
      <c r="F7389" s="16" t="s">
        <v>11576</v>
      </c>
      <c r="G7389" s="16" t="s">
        <v>11577</v>
      </c>
      <c r="H7389" s="17">
        <v>219.32</v>
      </c>
      <c r="I7389" s="102">
        <v>2</v>
      </c>
    </row>
    <row r="7390" spans="1:9" ht="51">
      <c r="A7390" s="16" t="s">
        <v>1963</v>
      </c>
      <c r="B7390" s="16" t="s">
        <v>12442</v>
      </c>
      <c r="C7390" s="16" t="s">
        <v>12442</v>
      </c>
      <c r="D7390" s="19">
        <v>44370</v>
      </c>
      <c r="E7390" s="16" t="s">
        <v>12445</v>
      </c>
      <c r="F7390" s="16" t="s">
        <v>11576</v>
      </c>
      <c r="G7390" s="16" t="s">
        <v>11577</v>
      </c>
      <c r="H7390" s="17">
        <v>9.14</v>
      </c>
      <c r="I7390" s="102">
        <v>2</v>
      </c>
    </row>
    <row r="7391" spans="1:9" ht="51">
      <c r="A7391" s="16" t="s">
        <v>1963</v>
      </c>
      <c r="B7391" s="16" t="s">
        <v>12442</v>
      </c>
      <c r="C7391" s="16" t="s">
        <v>12442</v>
      </c>
      <c r="D7391" s="19">
        <v>44370</v>
      </c>
      <c r="E7391" s="16" t="s">
        <v>12446</v>
      </c>
      <c r="F7391" s="16" t="s">
        <v>11576</v>
      </c>
      <c r="G7391" s="16" t="s">
        <v>11577</v>
      </c>
      <c r="H7391" s="17">
        <v>9.14</v>
      </c>
      <c r="I7391" s="102">
        <v>2</v>
      </c>
    </row>
    <row r="7392" spans="1:9" ht="40.799999999999997">
      <c r="A7392" s="16" t="s">
        <v>1963</v>
      </c>
      <c r="B7392" s="16" t="s">
        <v>12479</v>
      </c>
      <c r="C7392" s="16" t="s">
        <v>12479</v>
      </c>
      <c r="D7392" s="19">
        <v>44376</v>
      </c>
      <c r="E7392" s="16" t="s">
        <v>12480</v>
      </c>
      <c r="F7392" s="16" t="s">
        <v>11503</v>
      </c>
      <c r="G7392" s="16" t="s">
        <v>11504</v>
      </c>
      <c r="H7392" s="17">
        <v>176.48</v>
      </c>
      <c r="I7392" s="102">
        <v>2</v>
      </c>
    </row>
    <row r="7393" spans="1:9" ht="40.799999999999997">
      <c r="A7393" s="16" t="s">
        <v>1963</v>
      </c>
      <c r="B7393" s="16" t="s">
        <v>11983</v>
      </c>
      <c r="C7393" s="16" t="s">
        <v>11983</v>
      </c>
      <c r="D7393" s="19">
        <v>44377</v>
      </c>
      <c r="E7393" s="16" t="s">
        <v>11984</v>
      </c>
      <c r="F7393" s="16" t="s">
        <v>11985</v>
      </c>
      <c r="G7393" s="16" t="s">
        <v>11986</v>
      </c>
      <c r="H7393" s="17">
        <v>16.600000000000001</v>
      </c>
      <c r="I7393" s="102">
        <v>2</v>
      </c>
    </row>
    <row r="7394" spans="1:9" ht="30.6">
      <c r="A7394" s="16" t="s">
        <v>1963</v>
      </c>
      <c r="B7394" s="16" t="s">
        <v>11983</v>
      </c>
      <c r="C7394" s="16" t="s">
        <v>11983</v>
      </c>
      <c r="D7394" s="19">
        <v>44377</v>
      </c>
      <c r="E7394" s="16" t="s">
        <v>11987</v>
      </c>
      <c r="F7394" s="16" t="s">
        <v>11985</v>
      </c>
      <c r="G7394" s="16" t="s">
        <v>11986</v>
      </c>
      <c r="H7394" s="17">
        <v>16.600000000000001</v>
      </c>
      <c r="I7394" s="102">
        <v>2</v>
      </c>
    </row>
    <row r="7395" spans="1:9" ht="40.799999999999997">
      <c r="A7395" s="16" t="s">
        <v>1963</v>
      </c>
      <c r="B7395" s="16" t="s">
        <v>11983</v>
      </c>
      <c r="C7395" s="16" t="s">
        <v>11983</v>
      </c>
      <c r="D7395" s="19">
        <v>44377</v>
      </c>
      <c r="E7395" s="16" t="s">
        <v>11988</v>
      </c>
      <c r="F7395" s="16" t="s">
        <v>11985</v>
      </c>
      <c r="G7395" s="16" t="s">
        <v>11986</v>
      </c>
      <c r="H7395" s="17">
        <v>16.600000000000001</v>
      </c>
      <c r="I7395" s="102">
        <v>2</v>
      </c>
    </row>
    <row r="7396" spans="1:9" ht="40.799999999999997">
      <c r="A7396" s="16" t="s">
        <v>1963</v>
      </c>
      <c r="B7396" s="16" t="s">
        <v>12481</v>
      </c>
      <c r="C7396" s="16" t="s">
        <v>12481</v>
      </c>
      <c r="D7396" s="19">
        <v>44377</v>
      </c>
      <c r="E7396" s="16" t="s">
        <v>12482</v>
      </c>
      <c r="F7396" s="16">
        <v>0</v>
      </c>
      <c r="G7396" s="16" t="s">
        <v>11539</v>
      </c>
      <c r="H7396" s="17">
        <v>47.1</v>
      </c>
      <c r="I7396" s="102">
        <v>2</v>
      </c>
    </row>
    <row r="7397" spans="1:9" ht="40.799999999999997">
      <c r="A7397" s="16" t="s">
        <v>1963</v>
      </c>
      <c r="B7397" s="16" t="s">
        <v>12481</v>
      </c>
      <c r="C7397" s="16" t="s">
        <v>12481</v>
      </c>
      <c r="D7397" s="19">
        <v>44377</v>
      </c>
      <c r="E7397" s="16" t="s">
        <v>12483</v>
      </c>
      <c r="F7397" s="16">
        <v>0</v>
      </c>
      <c r="G7397" s="16" t="s">
        <v>11710</v>
      </c>
      <c r="H7397" s="17">
        <v>47.1</v>
      </c>
      <c r="I7397" s="102">
        <v>2</v>
      </c>
    </row>
    <row r="7398" spans="1:9" ht="40.799999999999997">
      <c r="A7398" s="16" t="s">
        <v>1963</v>
      </c>
      <c r="B7398" s="16" t="s">
        <v>12481</v>
      </c>
      <c r="C7398" s="16" t="s">
        <v>12481</v>
      </c>
      <c r="D7398" s="19">
        <v>44377</v>
      </c>
      <c r="E7398" s="16" t="s">
        <v>12484</v>
      </c>
      <c r="F7398" s="16">
        <v>0</v>
      </c>
      <c r="G7398" s="16" t="s">
        <v>11696</v>
      </c>
      <c r="H7398" s="17">
        <v>47.1</v>
      </c>
      <c r="I7398" s="102">
        <v>2</v>
      </c>
    </row>
    <row r="7399" spans="1:9" ht="40.799999999999997">
      <c r="A7399" s="16" t="s">
        <v>1963</v>
      </c>
      <c r="B7399" s="16" t="s">
        <v>12481</v>
      </c>
      <c r="C7399" s="16" t="s">
        <v>12481</v>
      </c>
      <c r="D7399" s="19">
        <v>44377</v>
      </c>
      <c r="E7399" s="16" t="s">
        <v>12485</v>
      </c>
      <c r="F7399" s="16" t="s">
        <v>8216</v>
      </c>
      <c r="G7399" s="16" t="s">
        <v>8217</v>
      </c>
      <c r="H7399" s="17">
        <v>31.4</v>
      </c>
      <c r="I7399" s="102">
        <v>2</v>
      </c>
    </row>
    <row r="7400" spans="1:9" ht="40.799999999999997">
      <c r="A7400" s="16" t="s">
        <v>1963</v>
      </c>
      <c r="B7400" s="16" t="s">
        <v>12481</v>
      </c>
      <c r="C7400" s="16" t="s">
        <v>12481</v>
      </c>
      <c r="D7400" s="19">
        <v>44377</v>
      </c>
      <c r="E7400" s="16" t="s">
        <v>12486</v>
      </c>
      <c r="F7400" s="16" t="s">
        <v>8216</v>
      </c>
      <c r="G7400" s="16" t="s">
        <v>8217</v>
      </c>
      <c r="H7400" s="17">
        <v>31.4</v>
      </c>
      <c r="I7400" s="102">
        <v>2</v>
      </c>
    </row>
    <row r="7401" spans="1:9" ht="40.799999999999997">
      <c r="A7401" s="16" t="s">
        <v>1963</v>
      </c>
      <c r="B7401" s="16" t="s">
        <v>12481</v>
      </c>
      <c r="C7401" s="16" t="s">
        <v>12481</v>
      </c>
      <c r="D7401" s="19">
        <v>44377</v>
      </c>
      <c r="E7401" s="16" t="s">
        <v>12487</v>
      </c>
      <c r="F7401" s="16" t="s">
        <v>8216</v>
      </c>
      <c r="G7401" s="16" t="s">
        <v>8217</v>
      </c>
      <c r="H7401" s="17">
        <v>31.4</v>
      </c>
      <c r="I7401" s="102">
        <v>2</v>
      </c>
    </row>
    <row r="7402" spans="1:9" ht="40.799999999999997">
      <c r="A7402" s="16" t="s">
        <v>1963</v>
      </c>
      <c r="B7402" s="16" t="s">
        <v>11220</v>
      </c>
      <c r="C7402" s="16">
        <v>68121</v>
      </c>
      <c r="D7402" s="19">
        <v>44405</v>
      </c>
      <c r="E7402" s="16" t="s">
        <v>11221</v>
      </c>
      <c r="F7402" s="16" t="s">
        <v>10264</v>
      </c>
      <c r="G7402" s="16" t="s">
        <v>10624</v>
      </c>
      <c r="H7402" s="17">
        <v>63.62</v>
      </c>
      <c r="I7402" s="102">
        <v>2</v>
      </c>
    </row>
    <row r="7403" spans="1:9" ht="40.799999999999997">
      <c r="A7403" s="16" t="s">
        <v>1963</v>
      </c>
      <c r="B7403" s="16" t="s">
        <v>11220</v>
      </c>
      <c r="C7403" s="16">
        <v>68121</v>
      </c>
      <c r="D7403" s="19">
        <v>44405</v>
      </c>
      <c r="E7403" s="16" t="s">
        <v>11222</v>
      </c>
      <c r="F7403" s="16" t="s">
        <v>10264</v>
      </c>
      <c r="G7403" s="16" t="s">
        <v>10624</v>
      </c>
      <c r="H7403" s="17">
        <v>63.63</v>
      </c>
      <c r="I7403" s="102">
        <v>2</v>
      </c>
    </row>
    <row r="7404" spans="1:9" ht="40.799999999999997">
      <c r="A7404" s="16" t="s">
        <v>1963</v>
      </c>
      <c r="B7404" s="16" t="s">
        <v>11223</v>
      </c>
      <c r="C7404" s="16">
        <v>68321</v>
      </c>
      <c r="D7404" s="19">
        <v>44405</v>
      </c>
      <c r="E7404" s="16" t="s">
        <v>11224</v>
      </c>
      <c r="F7404" s="16" t="s">
        <v>10264</v>
      </c>
      <c r="G7404" s="16" t="s">
        <v>10624</v>
      </c>
      <c r="H7404" s="17">
        <v>109.5</v>
      </c>
      <c r="I7404" s="102">
        <v>2</v>
      </c>
    </row>
    <row r="7405" spans="1:9" ht="40.799999999999997">
      <c r="A7405" s="16" t="s">
        <v>1963</v>
      </c>
      <c r="B7405" s="16" t="s">
        <v>11223</v>
      </c>
      <c r="C7405" s="16">
        <v>68321</v>
      </c>
      <c r="D7405" s="19">
        <v>44405</v>
      </c>
      <c r="E7405" s="16" t="s">
        <v>11225</v>
      </c>
      <c r="F7405" s="16" t="s">
        <v>10264</v>
      </c>
      <c r="G7405" s="16" t="s">
        <v>10624</v>
      </c>
      <c r="H7405" s="17">
        <v>109.5</v>
      </c>
      <c r="I7405" s="102">
        <v>2</v>
      </c>
    </row>
    <row r="7406" spans="1:9" ht="51">
      <c r="A7406" s="16" t="s">
        <v>1963</v>
      </c>
      <c r="B7406" s="16" t="s">
        <v>11501</v>
      </c>
      <c r="C7406" s="16" t="s">
        <v>11501</v>
      </c>
      <c r="D7406" s="19">
        <v>44376</v>
      </c>
      <c r="E7406" s="16" t="s">
        <v>11502</v>
      </c>
      <c r="F7406" s="16" t="s">
        <v>11503</v>
      </c>
      <c r="G7406" s="16" t="s">
        <v>11504</v>
      </c>
      <c r="H7406" s="17">
        <v>771.21</v>
      </c>
      <c r="I7406" s="102">
        <v>2</v>
      </c>
    </row>
    <row r="7407" spans="1:9" ht="51">
      <c r="A7407" s="16" t="s">
        <v>1963</v>
      </c>
      <c r="B7407" s="16" t="s">
        <v>11501</v>
      </c>
      <c r="C7407" s="16" t="s">
        <v>11501</v>
      </c>
      <c r="D7407" s="19">
        <v>44376</v>
      </c>
      <c r="E7407" s="16" t="s">
        <v>11505</v>
      </c>
      <c r="F7407" s="16" t="s">
        <v>11503</v>
      </c>
      <c r="G7407" s="16" t="s">
        <v>11504</v>
      </c>
      <c r="H7407" s="17">
        <v>771.21</v>
      </c>
      <c r="I7407" s="102">
        <v>2</v>
      </c>
    </row>
    <row r="7408" spans="1:9" ht="40.799999999999997">
      <c r="A7408" s="16" t="s">
        <v>1963</v>
      </c>
      <c r="B7408" s="16" t="s">
        <v>11141</v>
      </c>
      <c r="C7408" s="16">
        <v>57221</v>
      </c>
      <c r="D7408" s="19">
        <v>44403</v>
      </c>
      <c r="E7408" s="16" t="s">
        <v>11142</v>
      </c>
      <c r="F7408" s="16" t="s">
        <v>10264</v>
      </c>
      <c r="G7408" s="16" t="s">
        <v>10624</v>
      </c>
      <c r="H7408" s="17">
        <v>76.98</v>
      </c>
      <c r="I7408" s="102">
        <v>2</v>
      </c>
    </row>
    <row r="7409" spans="1:9" ht="40.799999999999997">
      <c r="A7409" s="16" t="s">
        <v>1963</v>
      </c>
      <c r="B7409" s="16" t="s">
        <v>11218</v>
      </c>
      <c r="C7409" s="16">
        <v>67921</v>
      </c>
      <c r="D7409" s="19">
        <v>44405</v>
      </c>
      <c r="E7409" s="16" t="s">
        <v>11219</v>
      </c>
      <c r="F7409" s="16" t="s">
        <v>10264</v>
      </c>
      <c r="G7409" s="16" t="s">
        <v>10624</v>
      </c>
      <c r="H7409" s="17">
        <v>156.13</v>
      </c>
      <c r="I7409" s="102">
        <v>2</v>
      </c>
    </row>
    <row r="7410" spans="1:9" ht="51">
      <c r="A7410" s="16" t="s">
        <v>1963</v>
      </c>
      <c r="B7410" s="16" t="s">
        <v>11506</v>
      </c>
      <c r="C7410" s="16" t="s">
        <v>11506</v>
      </c>
      <c r="D7410" s="19">
        <v>44376</v>
      </c>
      <c r="E7410" s="16" t="s">
        <v>11507</v>
      </c>
      <c r="F7410" s="16" t="s">
        <v>11508</v>
      </c>
      <c r="G7410" s="16" t="s">
        <v>11509</v>
      </c>
      <c r="H7410" s="17">
        <v>1906.43</v>
      </c>
      <c r="I7410" s="102">
        <v>2</v>
      </c>
    </row>
    <row r="7411" spans="1:9" ht="40.799999999999997">
      <c r="A7411" s="16" t="s">
        <v>1963</v>
      </c>
      <c r="B7411" s="16" t="s">
        <v>11969</v>
      </c>
      <c r="C7411" s="16" t="s">
        <v>11969</v>
      </c>
      <c r="D7411" s="19">
        <v>44376</v>
      </c>
      <c r="E7411" s="16" t="s">
        <v>11970</v>
      </c>
      <c r="F7411" s="16">
        <v>0</v>
      </c>
      <c r="G7411" s="16" t="s">
        <v>11539</v>
      </c>
      <c r="H7411" s="17">
        <v>94.25</v>
      </c>
      <c r="I7411" s="102">
        <v>2</v>
      </c>
    </row>
    <row r="7412" spans="1:9" ht="40.799999999999997">
      <c r="A7412" s="16" t="s">
        <v>1963</v>
      </c>
      <c r="B7412" s="16" t="s">
        <v>11969</v>
      </c>
      <c r="C7412" s="16" t="s">
        <v>11969</v>
      </c>
      <c r="D7412" s="19">
        <v>44376</v>
      </c>
      <c r="E7412" s="16" t="s">
        <v>11971</v>
      </c>
      <c r="F7412" s="16" t="s">
        <v>11540</v>
      </c>
      <c r="G7412" s="16" t="s">
        <v>11541</v>
      </c>
      <c r="H7412" s="17">
        <v>148.25</v>
      </c>
      <c r="I7412" s="102">
        <v>2</v>
      </c>
    </row>
    <row r="7413" spans="1:9" ht="40.799999999999997">
      <c r="A7413" s="16" t="s">
        <v>1963</v>
      </c>
      <c r="B7413" s="16" t="s">
        <v>11972</v>
      </c>
      <c r="C7413" s="16" t="s">
        <v>11972</v>
      </c>
      <c r="D7413" s="19">
        <v>44376</v>
      </c>
      <c r="E7413" s="16" t="s">
        <v>11973</v>
      </c>
      <c r="F7413" s="16">
        <v>0</v>
      </c>
      <c r="G7413" s="16" t="s">
        <v>11539</v>
      </c>
      <c r="H7413" s="17">
        <v>307.26</v>
      </c>
      <c r="I7413" s="102">
        <v>2</v>
      </c>
    </row>
    <row r="7414" spans="1:9" ht="40.799999999999997">
      <c r="A7414" s="16" t="s">
        <v>1963</v>
      </c>
      <c r="B7414" s="16" t="s">
        <v>11972</v>
      </c>
      <c r="C7414" s="16" t="s">
        <v>11972</v>
      </c>
      <c r="D7414" s="19">
        <v>44376</v>
      </c>
      <c r="E7414" s="16" t="s">
        <v>11974</v>
      </c>
      <c r="F7414" s="16">
        <v>0</v>
      </c>
      <c r="G7414" s="16" t="s">
        <v>11975</v>
      </c>
      <c r="H7414" s="17">
        <v>307.26</v>
      </c>
      <c r="I7414" s="102">
        <v>2</v>
      </c>
    </row>
    <row r="7415" spans="1:9" ht="40.799999999999997">
      <c r="A7415" s="16" t="s">
        <v>1963</v>
      </c>
      <c r="B7415" s="16" t="s">
        <v>11972</v>
      </c>
      <c r="C7415" s="16" t="s">
        <v>11972</v>
      </c>
      <c r="D7415" s="19">
        <v>44376</v>
      </c>
      <c r="E7415" s="16" t="s">
        <v>11976</v>
      </c>
      <c r="F7415" s="16">
        <v>0</v>
      </c>
      <c r="G7415" s="16" t="s">
        <v>11710</v>
      </c>
      <c r="H7415" s="17">
        <v>307.26</v>
      </c>
      <c r="I7415" s="102">
        <v>2</v>
      </c>
    </row>
    <row r="7416" spans="1:9" ht="40.799999999999997">
      <c r="A7416" s="16" t="s">
        <v>1963</v>
      </c>
      <c r="B7416" s="16" t="s">
        <v>11972</v>
      </c>
      <c r="C7416" s="16" t="s">
        <v>11972</v>
      </c>
      <c r="D7416" s="19">
        <v>44376</v>
      </c>
      <c r="E7416" s="16" t="s">
        <v>11973</v>
      </c>
      <c r="F7416" s="16" t="s">
        <v>11540</v>
      </c>
      <c r="G7416" s="16" t="s">
        <v>11541</v>
      </c>
      <c r="H7416" s="17">
        <v>144.09</v>
      </c>
      <c r="I7416" s="102">
        <v>2</v>
      </c>
    </row>
    <row r="7417" spans="1:9" ht="40.799999999999997">
      <c r="A7417" s="16" t="s">
        <v>1963</v>
      </c>
      <c r="B7417" s="16" t="s">
        <v>11972</v>
      </c>
      <c r="C7417" s="16" t="s">
        <v>11972</v>
      </c>
      <c r="D7417" s="19">
        <v>44376</v>
      </c>
      <c r="E7417" s="16" t="s">
        <v>11974</v>
      </c>
      <c r="F7417" s="16" t="s">
        <v>11540</v>
      </c>
      <c r="G7417" s="16" t="s">
        <v>11541</v>
      </c>
      <c r="H7417" s="17">
        <v>144.09</v>
      </c>
      <c r="I7417" s="102">
        <v>2</v>
      </c>
    </row>
    <row r="7418" spans="1:9" ht="40.799999999999997">
      <c r="A7418" s="16" t="s">
        <v>1963</v>
      </c>
      <c r="B7418" s="16" t="s">
        <v>11972</v>
      </c>
      <c r="C7418" s="16" t="s">
        <v>11972</v>
      </c>
      <c r="D7418" s="19">
        <v>44376</v>
      </c>
      <c r="E7418" s="16" t="s">
        <v>11976</v>
      </c>
      <c r="F7418" s="16" t="s">
        <v>11540</v>
      </c>
      <c r="G7418" s="16" t="s">
        <v>11541</v>
      </c>
      <c r="H7418" s="17">
        <v>144.08000000000001</v>
      </c>
      <c r="I7418" s="102">
        <v>2</v>
      </c>
    </row>
    <row r="7419" spans="1:9" ht="40.799999999999997">
      <c r="A7419" s="16" t="s">
        <v>1963</v>
      </c>
      <c r="B7419" s="16" t="s">
        <v>11972</v>
      </c>
      <c r="C7419" s="16" t="s">
        <v>11972</v>
      </c>
      <c r="D7419" s="19">
        <v>44376</v>
      </c>
      <c r="E7419" s="16" t="s">
        <v>11977</v>
      </c>
      <c r="F7419" s="16">
        <v>0</v>
      </c>
      <c r="G7419" s="16" t="s">
        <v>11539</v>
      </c>
      <c r="H7419" s="17">
        <v>1.99</v>
      </c>
      <c r="I7419" s="102">
        <v>2</v>
      </c>
    </row>
    <row r="7420" spans="1:9" ht="40.799999999999997">
      <c r="A7420" s="16" t="s">
        <v>1963</v>
      </c>
      <c r="B7420" s="16" t="s">
        <v>11972</v>
      </c>
      <c r="C7420" s="16" t="s">
        <v>11972</v>
      </c>
      <c r="D7420" s="19">
        <v>44376</v>
      </c>
      <c r="E7420" s="16" t="s">
        <v>11978</v>
      </c>
      <c r="F7420" s="16">
        <v>0</v>
      </c>
      <c r="G7420" s="16" t="s">
        <v>11975</v>
      </c>
      <c r="H7420" s="17">
        <v>1.99</v>
      </c>
      <c r="I7420" s="102">
        <v>2</v>
      </c>
    </row>
    <row r="7421" spans="1:9" ht="40.799999999999997">
      <c r="A7421" s="16" t="s">
        <v>1963</v>
      </c>
      <c r="B7421" s="16" t="s">
        <v>11972</v>
      </c>
      <c r="C7421" s="16" t="s">
        <v>11972</v>
      </c>
      <c r="D7421" s="19">
        <v>44376</v>
      </c>
      <c r="E7421" s="16" t="s">
        <v>11979</v>
      </c>
      <c r="F7421" s="16">
        <v>0</v>
      </c>
      <c r="G7421" s="16" t="s">
        <v>11710</v>
      </c>
      <c r="H7421" s="17">
        <v>1.99</v>
      </c>
      <c r="I7421" s="102">
        <v>2</v>
      </c>
    </row>
    <row r="7422" spans="1:9" ht="40.799999999999997">
      <c r="A7422" s="16" t="s">
        <v>1963</v>
      </c>
      <c r="B7422" s="16" t="s">
        <v>11972</v>
      </c>
      <c r="C7422" s="16" t="s">
        <v>11972</v>
      </c>
      <c r="D7422" s="19">
        <v>44376</v>
      </c>
      <c r="E7422" s="16" t="s">
        <v>11980</v>
      </c>
      <c r="F7422" s="16">
        <v>0</v>
      </c>
      <c r="G7422" s="16" t="s">
        <v>11539</v>
      </c>
      <c r="H7422" s="17">
        <v>11.95</v>
      </c>
      <c r="I7422" s="102">
        <v>2</v>
      </c>
    </row>
    <row r="7423" spans="1:9" ht="40.799999999999997">
      <c r="A7423" s="16" t="s">
        <v>1963</v>
      </c>
      <c r="B7423" s="16" t="s">
        <v>11972</v>
      </c>
      <c r="C7423" s="16" t="s">
        <v>11972</v>
      </c>
      <c r="D7423" s="19">
        <v>44376</v>
      </c>
      <c r="E7423" s="16" t="s">
        <v>11981</v>
      </c>
      <c r="F7423" s="16">
        <v>0</v>
      </c>
      <c r="G7423" s="16" t="s">
        <v>11975</v>
      </c>
      <c r="H7423" s="17">
        <v>11.95</v>
      </c>
      <c r="I7423" s="102">
        <v>2</v>
      </c>
    </row>
    <row r="7424" spans="1:9" ht="40.799999999999997">
      <c r="A7424" s="16" t="s">
        <v>1963</v>
      </c>
      <c r="B7424" s="16" t="s">
        <v>11972</v>
      </c>
      <c r="C7424" s="16" t="s">
        <v>11972</v>
      </c>
      <c r="D7424" s="19">
        <v>44376</v>
      </c>
      <c r="E7424" s="16" t="s">
        <v>11982</v>
      </c>
      <c r="F7424" s="16">
        <v>0</v>
      </c>
      <c r="G7424" s="16" t="s">
        <v>11710</v>
      </c>
      <c r="H7424" s="17">
        <v>11.94</v>
      </c>
      <c r="I7424" s="102">
        <v>2</v>
      </c>
    </row>
    <row r="7425" spans="1:9" ht="51">
      <c r="A7425" s="16" t="s">
        <v>1963</v>
      </c>
      <c r="B7425" s="16" t="s">
        <v>11138</v>
      </c>
      <c r="C7425" s="16">
        <v>57321</v>
      </c>
      <c r="D7425" s="19">
        <v>44403</v>
      </c>
      <c r="E7425" s="16" t="s">
        <v>11139</v>
      </c>
      <c r="F7425" s="16" t="s">
        <v>10264</v>
      </c>
      <c r="G7425" s="16" t="s">
        <v>10624</v>
      </c>
      <c r="H7425" s="17">
        <v>383.61</v>
      </c>
      <c r="I7425" s="102">
        <v>2</v>
      </c>
    </row>
    <row r="7426" spans="1:9" ht="51">
      <c r="A7426" s="16" t="s">
        <v>1963</v>
      </c>
      <c r="B7426" s="16" t="s">
        <v>11238</v>
      </c>
      <c r="C7426" s="16">
        <v>70621</v>
      </c>
      <c r="D7426" s="19">
        <v>44420</v>
      </c>
      <c r="E7426" s="16" t="s">
        <v>11239</v>
      </c>
      <c r="F7426" s="16" t="s">
        <v>10264</v>
      </c>
      <c r="G7426" s="16" t="s">
        <v>10624</v>
      </c>
      <c r="H7426" s="17">
        <v>179.26</v>
      </c>
      <c r="I7426" s="102">
        <v>2</v>
      </c>
    </row>
    <row r="7427" spans="1:9" ht="51">
      <c r="A7427" s="16" t="s">
        <v>1963</v>
      </c>
      <c r="B7427" s="16" t="s">
        <v>11238</v>
      </c>
      <c r="C7427" s="16">
        <v>70621</v>
      </c>
      <c r="D7427" s="19">
        <v>44420</v>
      </c>
      <c r="E7427" s="16" t="s">
        <v>11240</v>
      </c>
      <c r="F7427" s="16" t="s">
        <v>10264</v>
      </c>
      <c r="G7427" s="16" t="s">
        <v>10624</v>
      </c>
      <c r="H7427" s="17">
        <v>179.26</v>
      </c>
      <c r="I7427" s="102">
        <v>2</v>
      </c>
    </row>
    <row r="7428" spans="1:9" ht="51">
      <c r="A7428" s="16" t="s">
        <v>1963</v>
      </c>
      <c r="B7428" s="16" t="s">
        <v>11512</v>
      </c>
      <c r="C7428" s="16" t="s">
        <v>11512</v>
      </c>
      <c r="D7428" s="19">
        <v>44406</v>
      </c>
      <c r="E7428" s="16" t="s">
        <v>11513</v>
      </c>
      <c r="F7428" s="16" t="s">
        <v>8291</v>
      </c>
      <c r="G7428" s="16" t="s">
        <v>8292</v>
      </c>
      <c r="H7428" s="17">
        <v>4073.09</v>
      </c>
      <c r="I7428" s="102">
        <v>2</v>
      </c>
    </row>
    <row r="7429" spans="1:9" ht="51">
      <c r="A7429" s="16" t="s">
        <v>1963</v>
      </c>
      <c r="B7429" s="16" t="s">
        <v>11138</v>
      </c>
      <c r="C7429" s="16">
        <v>57321</v>
      </c>
      <c r="D7429" s="19">
        <v>44403</v>
      </c>
      <c r="E7429" s="16" t="s">
        <v>11140</v>
      </c>
      <c r="F7429" s="16" t="s">
        <v>10264</v>
      </c>
      <c r="G7429" s="16" t="s">
        <v>10624</v>
      </c>
      <c r="H7429" s="17">
        <v>383.61</v>
      </c>
      <c r="I7429" s="102">
        <v>2</v>
      </c>
    </row>
    <row r="7430" spans="1:9" ht="51">
      <c r="A7430" s="16" t="s">
        <v>1963</v>
      </c>
      <c r="B7430" s="16" t="s">
        <v>11510</v>
      </c>
      <c r="C7430" s="16" t="s">
        <v>11510</v>
      </c>
      <c r="D7430" s="19">
        <v>44391</v>
      </c>
      <c r="E7430" s="16" t="s">
        <v>11511</v>
      </c>
      <c r="F7430" s="16" t="s">
        <v>8308</v>
      </c>
      <c r="G7430" s="16" t="s">
        <v>8309</v>
      </c>
      <c r="H7430" s="17">
        <v>778.78</v>
      </c>
      <c r="I7430" s="102">
        <v>2</v>
      </c>
    </row>
    <row r="7431" spans="1:9" ht="40.799999999999997">
      <c r="A7431" s="16" t="s">
        <v>1963</v>
      </c>
      <c r="B7431" s="16" t="s">
        <v>11328</v>
      </c>
      <c r="C7431" s="16">
        <v>221100314</v>
      </c>
      <c r="D7431" s="19">
        <v>44455</v>
      </c>
      <c r="E7431" s="16" t="s">
        <v>11329</v>
      </c>
      <c r="F7431" s="16" t="s">
        <v>10635</v>
      </c>
      <c r="G7431" s="16" t="s">
        <v>4665</v>
      </c>
      <c r="H7431" s="17">
        <v>450</v>
      </c>
      <c r="I7431" s="102">
        <v>2</v>
      </c>
    </row>
    <row r="7432" spans="1:9" ht="40.799999999999997">
      <c r="A7432" s="16" t="s">
        <v>1963</v>
      </c>
      <c r="B7432" s="16" t="s">
        <v>11330</v>
      </c>
      <c r="C7432" s="16">
        <v>221100319</v>
      </c>
      <c r="D7432" s="19">
        <v>44455</v>
      </c>
      <c r="E7432" s="16" t="s">
        <v>11329</v>
      </c>
      <c r="F7432" s="16" t="s">
        <v>10635</v>
      </c>
      <c r="G7432" s="16" t="s">
        <v>4665</v>
      </c>
      <c r="H7432" s="17">
        <v>150</v>
      </c>
      <c r="I7432" s="102">
        <v>2</v>
      </c>
    </row>
    <row r="7433" spans="1:9" ht="40.799999999999997">
      <c r="A7433" s="16" t="s">
        <v>1963</v>
      </c>
      <c r="B7433" s="16" t="s">
        <v>12044</v>
      </c>
      <c r="C7433" s="16" t="s">
        <v>12044</v>
      </c>
      <c r="D7433" s="19">
        <v>44411</v>
      </c>
      <c r="E7433" s="16" t="s">
        <v>12045</v>
      </c>
      <c r="F7433" s="16" t="s">
        <v>11516</v>
      </c>
      <c r="G7433" s="16" t="s">
        <v>11517</v>
      </c>
      <c r="H7433" s="17">
        <v>148</v>
      </c>
      <c r="I7433" s="102">
        <v>2</v>
      </c>
    </row>
    <row r="7434" spans="1:9" ht="40.799999999999997">
      <c r="A7434" s="16" t="s">
        <v>1963</v>
      </c>
      <c r="B7434" s="16" t="s">
        <v>11151</v>
      </c>
      <c r="C7434" s="16">
        <v>60421</v>
      </c>
      <c r="D7434" s="19">
        <v>44405</v>
      </c>
      <c r="E7434" s="16" t="s">
        <v>11152</v>
      </c>
      <c r="F7434" s="16" t="s">
        <v>10264</v>
      </c>
      <c r="G7434" s="16" t="s">
        <v>10624</v>
      </c>
      <c r="H7434" s="17">
        <v>439.55</v>
      </c>
      <c r="I7434" s="102">
        <v>2</v>
      </c>
    </row>
    <row r="7435" spans="1:9" ht="40.799999999999997">
      <c r="A7435" s="16" t="s">
        <v>1963</v>
      </c>
      <c r="B7435" s="16" t="s">
        <v>11226</v>
      </c>
      <c r="C7435" s="16">
        <v>72721</v>
      </c>
      <c r="D7435" s="19">
        <v>44405</v>
      </c>
      <c r="E7435" s="16" t="s">
        <v>11227</v>
      </c>
      <c r="F7435" s="16" t="s">
        <v>10264</v>
      </c>
      <c r="G7435" s="16" t="s">
        <v>10624</v>
      </c>
      <c r="H7435" s="17">
        <v>190</v>
      </c>
      <c r="I7435" s="102">
        <v>2</v>
      </c>
    </row>
    <row r="7436" spans="1:9" ht="51">
      <c r="A7436" s="16" t="s">
        <v>1963</v>
      </c>
      <c r="B7436" s="16" t="s">
        <v>11514</v>
      </c>
      <c r="C7436" s="16" t="s">
        <v>11514</v>
      </c>
      <c r="D7436" s="19">
        <v>44406</v>
      </c>
      <c r="E7436" s="16" t="s">
        <v>11515</v>
      </c>
      <c r="F7436" s="16" t="s">
        <v>11516</v>
      </c>
      <c r="G7436" s="16" t="s">
        <v>11517</v>
      </c>
      <c r="H7436" s="17">
        <v>1684</v>
      </c>
      <c r="I7436" s="102">
        <v>2</v>
      </c>
    </row>
    <row r="7437" spans="1:9" ht="40.799999999999997">
      <c r="A7437" s="16" t="s">
        <v>1963</v>
      </c>
      <c r="B7437" s="16" t="s">
        <v>11160</v>
      </c>
      <c r="C7437" s="16">
        <v>60521</v>
      </c>
      <c r="D7437" s="19">
        <v>44405</v>
      </c>
      <c r="E7437" s="16" t="s">
        <v>11161</v>
      </c>
      <c r="F7437" s="16" t="s">
        <v>10264</v>
      </c>
      <c r="G7437" s="16" t="s">
        <v>10624</v>
      </c>
      <c r="H7437" s="17">
        <v>625</v>
      </c>
      <c r="I7437" s="102">
        <v>2</v>
      </c>
    </row>
    <row r="7438" spans="1:9" ht="40.799999999999997">
      <c r="A7438" s="16" t="s">
        <v>1963</v>
      </c>
      <c r="B7438" s="16" t="s">
        <v>11160</v>
      </c>
      <c r="C7438" s="16">
        <v>60521</v>
      </c>
      <c r="D7438" s="19">
        <v>44405</v>
      </c>
      <c r="E7438" s="16" t="s">
        <v>11162</v>
      </c>
      <c r="F7438" s="16" t="s">
        <v>10264</v>
      </c>
      <c r="G7438" s="16" t="s">
        <v>10624</v>
      </c>
      <c r="H7438" s="17">
        <v>625</v>
      </c>
      <c r="I7438" s="102">
        <v>2</v>
      </c>
    </row>
    <row r="7439" spans="1:9" ht="40.799999999999997">
      <c r="A7439" s="16" t="s">
        <v>1963</v>
      </c>
      <c r="B7439" s="16" t="s">
        <v>11160</v>
      </c>
      <c r="C7439" s="16">
        <v>60521</v>
      </c>
      <c r="D7439" s="19">
        <v>44405</v>
      </c>
      <c r="E7439" s="16" t="s">
        <v>11163</v>
      </c>
      <c r="F7439" s="16" t="s">
        <v>10264</v>
      </c>
      <c r="G7439" s="16" t="s">
        <v>10624</v>
      </c>
      <c r="H7439" s="17">
        <v>625</v>
      </c>
      <c r="I7439" s="102">
        <v>2</v>
      </c>
    </row>
    <row r="7440" spans="1:9" ht="40.799999999999997">
      <c r="A7440" s="16" t="s">
        <v>1963</v>
      </c>
      <c r="B7440" s="16" t="s">
        <v>11160</v>
      </c>
      <c r="C7440" s="16">
        <v>60521</v>
      </c>
      <c r="D7440" s="19">
        <v>44405</v>
      </c>
      <c r="E7440" s="16" t="s">
        <v>11164</v>
      </c>
      <c r="F7440" s="16" t="s">
        <v>10264</v>
      </c>
      <c r="G7440" s="16" t="s">
        <v>10624</v>
      </c>
      <c r="H7440" s="17">
        <v>208.33</v>
      </c>
      <c r="I7440" s="102">
        <v>2</v>
      </c>
    </row>
    <row r="7441" spans="1:9" ht="40.799999999999997">
      <c r="A7441" s="16" t="s">
        <v>1963</v>
      </c>
      <c r="B7441" s="16" t="s">
        <v>11160</v>
      </c>
      <c r="C7441" s="16">
        <v>60521</v>
      </c>
      <c r="D7441" s="19">
        <v>44405</v>
      </c>
      <c r="E7441" s="16" t="s">
        <v>11165</v>
      </c>
      <c r="F7441" s="16" t="s">
        <v>10264</v>
      </c>
      <c r="G7441" s="16" t="s">
        <v>10624</v>
      </c>
      <c r="H7441" s="17">
        <v>208.33</v>
      </c>
      <c r="I7441" s="102">
        <v>2</v>
      </c>
    </row>
    <row r="7442" spans="1:9" ht="40.799999999999997">
      <c r="A7442" s="16" t="s">
        <v>1963</v>
      </c>
      <c r="B7442" s="16" t="s">
        <v>11160</v>
      </c>
      <c r="C7442" s="16">
        <v>60521</v>
      </c>
      <c r="D7442" s="19">
        <v>44405</v>
      </c>
      <c r="E7442" s="16" t="s">
        <v>11166</v>
      </c>
      <c r="F7442" s="16" t="s">
        <v>10264</v>
      </c>
      <c r="G7442" s="16" t="s">
        <v>10624</v>
      </c>
      <c r="H7442" s="17">
        <v>208.34</v>
      </c>
      <c r="I7442" s="102">
        <v>2</v>
      </c>
    </row>
    <row r="7443" spans="1:9" ht="40.799999999999997">
      <c r="A7443" s="16" t="s">
        <v>1963</v>
      </c>
      <c r="B7443" s="16" t="s">
        <v>12046</v>
      </c>
      <c r="C7443" s="16" t="s">
        <v>12046</v>
      </c>
      <c r="D7443" s="19">
        <v>44411</v>
      </c>
      <c r="E7443" s="16" t="s">
        <v>12047</v>
      </c>
      <c r="F7443" s="16" t="s">
        <v>11516</v>
      </c>
      <c r="G7443" s="16" t="s">
        <v>11517</v>
      </c>
      <c r="H7443" s="17">
        <v>527.11</v>
      </c>
      <c r="I7443" s="102">
        <v>2</v>
      </c>
    </row>
    <row r="7444" spans="1:9" ht="40.799999999999997">
      <c r="A7444" s="16" t="s">
        <v>1963</v>
      </c>
      <c r="B7444" s="16" t="s">
        <v>11167</v>
      </c>
      <c r="C7444" s="16">
        <v>62821</v>
      </c>
      <c r="D7444" s="19">
        <v>44405</v>
      </c>
      <c r="E7444" s="16" t="s">
        <v>11168</v>
      </c>
      <c r="F7444" s="16" t="s">
        <v>10264</v>
      </c>
      <c r="G7444" s="16" t="s">
        <v>10624</v>
      </c>
      <c r="H7444" s="17">
        <v>759</v>
      </c>
      <c r="I7444" s="102">
        <v>2</v>
      </c>
    </row>
    <row r="7445" spans="1:9" ht="40.799999999999997">
      <c r="A7445" s="16" t="s">
        <v>1963</v>
      </c>
      <c r="B7445" s="16" t="s">
        <v>11167</v>
      </c>
      <c r="C7445" s="16">
        <v>62821</v>
      </c>
      <c r="D7445" s="19">
        <v>44405</v>
      </c>
      <c r="E7445" s="16" t="s">
        <v>11169</v>
      </c>
      <c r="F7445" s="16" t="s">
        <v>10264</v>
      </c>
      <c r="G7445" s="16" t="s">
        <v>10624</v>
      </c>
      <c r="H7445" s="17">
        <v>13</v>
      </c>
      <c r="I7445" s="102">
        <v>2</v>
      </c>
    </row>
    <row r="7446" spans="1:9" ht="40.799999999999997">
      <c r="A7446" s="16" t="s">
        <v>1963</v>
      </c>
      <c r="B7446" s="16" t="s">
        <v>11167</v>
      </c>
      <c r="C7446" s="16">
        <v>62821</v>
      </c>
      <c r="D7446" s="19">
        <v>44405</v>
      </c>
      <c r="E7446" s="16" t="s">
        <v>11170</v>
      </c>
      <c r="F7446" s="16" t="s">
        <v>10264</v>
      </c>
      <c r="G7446" s="16" t="s">
        <v>10624</v>
      </c>
      <c r="H7446" s="17">
        <v>759</v>
      </c>
      <c r="I7446" s="102">
        <v>2</v>
      </c>
    </row>
    <row r="7447" spans="1:9" ht="40.799999999999997">
      <c r="A7447" s="16" t="s">
        <v>1963</v>
      </c>
      <c r="B7447" s="16" t="s">
        <v>11167</v>
      </c>
      <c r="C7447" s="16">
        <v>62821</v>
      </c>
      <c r="D7447" s="19">
        <v>44405</v>
      </c>
      <c r="E7447" s="16" t="s">
        <v>11171</v>
      </c>
      <c r="F7447" s="16" t="s">
        <v>10264</v>
      </c>
      <c r="G7447" s="16" t="s">
        <v>10624</v>
      </c>
      <c r="H7447" s="17">
        <v>13</v>
      </c>
      <c r="I7447" s="102">
        <v>2</v>
      </c>
    </row>
    <row r="7448" spans="1:9" ht="40.799999999999997">
      <c r="A7448" s="16" t="s">
        <v>1963</v>
      </c>
      <c r="B7448" s="16" t="s">
        <v>11167</v>
      </c>
      <c r="C7448" s="16">
        <v>62821</v>
      </c>
      <c r="D7448" s="19">
        <v>44405</v>
      </c>
      <c r="E7448" s="16" t="s">
        <v>11172</v>
      </c>
      <c r="F7448" s="16" t="s">
        <v>10264</v>
      </c>
      <c r="G7448" s="16" t="s">
        <v>10624</v>
      </c>
      <c r="H7448" s="17">
        <v>759</v>
      </c>
      <c r="I7448" s="102">
        <v>2</v>
      </c>
    </row>
    <row r="7449" spans="1:9" ht="40.799999999999997">
      <c r="A7449" s="16" t="s">
        <v>1963</v>
      </c>
      <c r="B7449" s="16" t="s">
        <v>11167</v>
      </c>
      <c r="C7449" s="16">
        <v>62821</v>
      </c>
      <c r="D7449" s="19">
        <v>44405</v>
      </c>
      <c r="E7449" s="16" t="s">
        <v>11173</v>
      </c>
      <c r="F7449" s="16" t="s">
        <v>10264</v>
      </c>
      <c r="G7449" s="16" t="s">
        <v>10624</v>
      </c>
      <c r="H7449" s="17">
        <v>13</v>
      </c>
      <c r="I7449" s="102">
        <v>2</v>
      </c>
    </row>
    <row r="7450" spans="1:9" ht="40.799999999999997">
      <c r="A7450" s="16" t="s">
        <v>1963</v>
      </c>
      <c r="B7450" s="16" t="s">
        <v>11167</v>
      </c>
      <c r="C7450" s="16">
        <v>62821</v>
      </c>
      <c r="D7450" s="19">
        <v>44405</v>
      </c>
      <c r="E7450" s="16" t="s">
        <v>11174</v>
      </c>
      <c r="F7450" s="16" t="s">
        <v>10264</v>
      </c>
      <c r="G7450" s="16" t="s">
        <v>10624</v>
      </c>
      <c r="H7450" s="17">
        <v>253</v>
      </c>
      <c r="I7450" s="102">
        <v>2</v>
      </c>
    </row>
    <row r="7451" spans="1:9" ht="40.799999999999997">
      <c r="A7451" s="16" t="s">
        <v>1963</v>
      </c>
      <c r="B7451" s="16" t="s">
        <v>11167</v>
      </c>
      <c r="C7451" s="16">
        <v>62821</v>
      </c>
      <c r="D7451" s="19">
        <v>44405</v>
      </c>
      <c r="E7451" s="16" t="s">
        <v>11169</v>
      </c>
      <c r="F7451" s="16" t="s">
        <v>10264</v>
      </c>
      <c r="G7451" s="16" t="s">
        <v>10624</v>
      </c>
      <c r="H7451" s="17">
        <v>4.33</v>
      </c>
      <c r="I7451" s="102">
        <v>2</v>
      </c>
    </row>
    <row r="7452" spans="1:9" ht="40.799999999999997">
      <c r="A7452" s="16" t="s">
        <v>1963</v>
      </c>
      <c r="B7452" s="16" t="s">
        <v>11167</v>
      </c>
      <c r="C7452" s="16">
        <v>62821</v>
      </c>
      <c r="D7452" s="19">
        <v>44405</v>
      </c>
      <c r="E7452" s="16" t="s">
        <v>11175</v>
      </c>
      <c r="F7452" s="16" t="s">
        <v>10264</v>
      </c>
      <c r="G7452" s="16" t="s">
        <v>10624</v>
      </c>
      <c r="H7452" s="17">
        <v>253</v>
      </c>
      <c r="I7452" s="102">
        <v>2</v>
      </c>
    </row>
    <row r="7453" spans="1:9" ht="40.799999999999997">
      <c r="A7453" s="16" t="s">
        <v>1963</v>
      </c>
      <c r="B7453" s="16" t="s">
        <v>11167</v>
      </c>
      <c r="C7453" s="16">
        <v>62821</v>
      </c>
      <c r="D7453" s="19">
        <v>44405</v>
      </c>
      <c r="E7453" s="16" t="s">
        <v>11171</v>
      </c>
      <c r="F7453" s="16" t="s">
        <v>10264</v>
      </c>
      <c r="G7453" s="16" t="s">
        <v>10624</v>
      </c>
      <c r="H7453" s="17">
        <v>4.33</v>
      </c>
      <c r="I7453" s="102">
        <v>2</v>
      </c>
    </row>
    <row r="7454" spans="1:9" ht="40.799999999999997">
      <c r="A7454" s="16" t="s">
        <v>1963</v>
      </c>
      <c r="B7454" s="16" t="s">
        <v>11167</v>
      </c>
      <c r="C7454" s="16">
        <v>62821</v>
      </c>
      <c r="D7454" s="19">
        <v>44405</v>
      </c>
      <c r="E7454" s="16" t="s">
        <v>11176</v>
      </c>
      <c r="F7454" s="16" t="s">
        <v>10264</v>
      </c>
      <c r="G7454" s="16" t="s">
        <v>10624</v>
      </c>
      <c r="H7454" s="17">
        <v>253</v>
      </c>
      <c r="I7454" s="102">
        <v>2</v>
      </c>
    </row>
    <row r="7455" spans="1:9" ht="40.799999999999997">
      <c r="A7455" s="16" t="s">
        <v>1963</v>
      </c>
      <c r="B7455" s="16" t="s">
        <v>11167</v>
      </c>
      <c r="C7455" s="16">
        <v>62821</v>
      </c>
      <c r="D7455" s="19">
        <v>44405</v>
      </c>
      <c r="E7455" s="16" t="s">
        <v>11173</v>
      </c>
      <c r="F7455" s="16" t="s">
        <v>10264</v>
      </c>
      <c r="G7455" s="16" t="s">
        <v>10624</v>
      </c>
      <c r="H7455" s="17">
        <v>4.34</v>
      </c>
      <c r="I7455" s="102">
        <v>2</v>
      </c>
    </row>
    <row r="7456" spans="1:9" ht="40.799999999999997">
      <c r="A7456" s="16" t="s">
        <v>1963</v>
      </c>
      <c r="B7456" s="16" t="s">
        <v>11167</v>
      </c>
      <c r="C7456" s="16">
        <v>62821</v>
      </c>
      <c r="D7456" s="19">
        <v>44405</v>
      </c>
      <c r="E7456" s="16" t="s">
        <v>11177</v>
      </c>
      <c r="F7456" s="16" t="s">
        <v>10264</v>
      </c>
      <c r="G7456" s="16" t="s">
        <v>10624</v>
      </c>
      <c r="H7456" s="17">
        <v>33.200000000000003</v>
      </c>
      <c r="I7456" s="102">
        <v>2</v>
      </c>
    </row>
    <row r="7457" spans="1:9" ht="40.799999999999997">
      <c r="A7457" s="16" t="s">
        <v>1963</v>
      </c>
      <c r="B7457" s="16" t="s">
        <v>11167</v>
      </c>
      <c r="C7457" s="16">
        <v>62821</v>
      </c>
      <c r="D7457" s="19">
        <v>44405</v>
      </c>
      <c r="E7457" s="16" t="s">
        <v>11178</v>
      </c>
      <c r="F7457" s="16" t="s">
        <v>10264</v>
      </c>
      <c r="G7457" s="16" t="s">
        <v>10624</v>
      </c>
      <c r="H7457" s="17">
        <v>33.200000000000003</v>
      </c>
      <c r="I7457" s="102">
        <v>2</v>
      </c>
    </row>
    <row r="7458" spans="1:9" ht="40.799999999999997">
      <c r="A7458" s="16" t="s">
        <v>1963</v>
      </c>
      <c r="B7458" s="16" t="s">
        <v>11167</v>
      </c>
      <c r="C7458" s="16">
        <v>62821</v>
      </c>
      <c r="D7458" s="19">
        <v>44405</v>
      </c>
      <c r="E7458" s="16" t="s">
        <v>11179</v>
      </c>
      <c r="F7458" s="16" t="s">
        <v>10264</v>
      </c>
      <c r="G7458" s="16" t="s">
        <v>10624</v>
      </c>
      <c r="H7458" s="17">
        <v>33.200000000000003</v>
      </c>
      <c r="I7458" s="102">
        <v>2</v>
      </c>
    </row>
    <row r="7459" spans="1:9" ht="40.799999999999997">
      <c r="A7459" s="16" t="s">
        <v>1963</v>
      </c>
      <c r="B7459" s="16" t="s">
        <v>11167</v>
      </c>
      <c r="C7459" s="16">
        <v>62821</v>
      </c>
      <c r="D7459" s="19">
        <v>44405</v>
      </c>
      <c r="E7459" s="16" t="s">
        <v>11180</v>
      </c>
      <c r="F7459" s="16" t="s">
        <v>10264</v>
      </c>
      <c r="G7459" s="16" t="s">
        <v>10624</v>
      </c>
      <c r="H7459" s="17">
        <v>11.07</v>
      </c>
      <c r="I7459" s="102">
        <v>2</v>
      </c>
    </row>
    <row r="7460" spans="1:9" ht="40.799999999999997">
      <c r="A7460" s="16" t="s">
        <v>1963</v>
      </c>
      <c r="B7460" s="16" t="s">
        <v>11167</v>
      </c>
      <c r="C7460" s="16">
        <v>62821</v>
      </c>
      <c r="D7460" s="19">
        <v>44405</v>
      </c>
      <c r="E7460" s="16" t="s">
        <v>11181</v>
      </c>
      <c r="F7460" s="16" t="s">
        <v>10264</v>
      </c>
      <c r="G7460" s="16" t="s">
        <v>10624</v>
      </c>
      <c r="H7460" s="17">
        <v>11.07</v>
      </c>
      <c r="I7460" s="102">
        <v>2</v>
      </c>
    </row>
    <row r="7461" spans="1:9" ht="40.799999999999997">
      <c r="A7461" s="16" t="s">
        <v>1963</v>
      </c>
      <c r="B7461" s="16" t="s">
        <v>11167</v>
      </c>
      <c r="C7461" s="16">
        <v>62821</v>
      </c>
      <c r="D7461" s="19">
        <v>44405</v>
      </c>
      <c r="E7461" s="16" t="s">
        <v>11182</v>
      </c>
      <c r="F7461" s="16" t="s">
        <v>10264</v>
      </c>
      <c r="G7461" s="16" t="s">
        <v>10624</v>
      </c>
      <c r="H7461" s="17">
        <v>11.06</v>
      </c>
      <c r="I7461" s="102">
        <v>2</v>
      </c>
    </row>
    <row r="7462" spans="1:9" ht="40.799999999999997">
      <c r="A7462" s="16" t="s">
        <v>1963</v>
      </c>
      <c r="B7462" s="16" t="s">
        <v>11202</v>
      </c>
      <c r="C7462" s="16">
        <v>19486</v>
      </c>
      <c r="D7462" s="19">
        <v>44447</v>
      </c>
      <c r="E7462" s="16" t="s">
        <v>11203</v>
      </c>
      <c r="F7462" s="16" t="s">
        <v>8178</v>
      </c>
      <c r="G7462" s="16" t="s">
        <v>8179</v>
      </c>
      <c r="H7462" s="17">
        <v>82.4</v>
      </c>
      <c r="I7462" s="102">
        <v>2</v>
      </c>
    </row>
    <row r="7463" spans="1:9" ht="40.799999999999997">
      <c r="A7463" s="16" t="s">
        <v>1963</v>
      </c>
      <c r="B7463" s="16" t="s">
        <v>11202</v>
      </c>
      <c r="C7463" s="16">
        <v>19486</v>
      </c>
      <c r="D7463" s="19">
        <v>44447</v>
      </c>
      <c r="E7463" s="16" t="s">
        <v>11204</v>
      </c>
      <c r="F7463" s="16" t="s">
        <v>8178</v>
      </c>
      <c r="G7463" s="16" t="s">
        <v>8179</v>
      </c>
      <c r="H7463" s="17">
        <v>76.400000000000006</v>
      </c>
      <c r="I7463" s="102">
        <v>2</v>
      </c>
    </row>
    <row r="7464" spans="1:9" ht="40.799999999999997">
      <c r="A7464" s="16" t="s">
        <v>1963</v>
      </c>
      <c r="B7464" s="16" t="s">
        <v>11202</v>
      </c>
      <c r="C7464" s="16">
        <v>19486</v>
      </c>
      <c r="D7464" s="19">
        <v>44447</v>
      </c>
      <c r="E7464" s="16" t="s">
        <v>11205</v>
      </c>
      <c r="F7464" s="16" t="s">
        <v>8178</v>
      </c>
      <c r="G7464" s="16" t="s">
        <v>8179</v>
      </c>
      <c r="H7464" s="17">
        <v>69.400000000000006</v>
      </c>
      <c r="I7464" s="102">
        <v>2</v>
      </c>
    </row>
    <row r="7465" spans="1:9" ht="40.799999999999997">
      <c r="A7465" s="16" t="s">
        <v>1963</v>
      </c>
      <c r="B7465" s="16" t="s">
        <v>11202</v>
      </c>
      <c r="C7465" s="16">
        <v>19486</v>
      </c>
      <c r="D7465" s="19">
        <v>44447</v>
      </c>
      <c r="E7465" s="16" t="s">
        <v>11206</v>
      </c>
      <c r="F7465" s="16" t="s">
        <v>8178</v>
      </c>
      <c r="G7465" s="16" t="s">
        <v>8179</v>
      </c>
      <c r="H7465" s="17">
        <v>25.46</v>
      </c>
      <c r="I7465" s="102">
        <v>2</v>
      </c>
    </row>
    <row r="7466" spans="1:9" ht="40.799999999999997">
      <c r="A7466" s="16" t="s">
        <v>1963</v>
      </c>
      <c r="B7466" s="16" t="s">
        <v>11202</v>
      </c>
      <c r="C7466" s="16">
        <v>19486</v>
      </c>
      <c r="D7466" s="19">
        <v>44447</v>
      </c>
      <c r="E7466" s="16" t="s">
        <v>11207</v>
      </c>
      <c r="F7466" s="16" t="s">
        <v>8178</v>
      </c>
      <c r="G7466" s="16" t="s">
        <v>8179</v>
      </c>
      <c r="H7466" s="17">
        <v>25.47</v>
      </c>
      <c r="I7466" s="102">
        <v>2</v>
      </c>
    </row>
    <row r="7467" spans="1:9" ht="40.799999999999997">
      <c r="A7467" s="16" t="s">
        <v>1963</v>
      </c>
      <c r="B7467" s="16" t="s">
        <v>11202</v>
      </c>
      <c r="C7467" s="16">
        <v>19486</v>
      </c>
      <c r="D7467" s="19">
        <v>44447</v>
      </c>
      <c r="E7467" s="16" t="s">
        <v>11208</v>
      </c>
      <c r="F7467" s="16" t="s">
        <v>8178</v>
      </c>
      <c r="G7467" s="16" t="s">
        <v>8179</v>
      </c>
      <c r="H7467" s="17">
        <v>25.47</v>
      </c>
      <c r="I7467" s="102">
        <v>2</v>
      </c>
    </row>
    <row r="7468" spans="1:9" ht="40.799999999999997">
      <c r="A7468" s="16" t="s">
        <v>1963</v>
      </c>
      <c r="B7468" s="16" t="s">
        <v>12010</v>
      </c>
      <c r="C7468" s="16" t="s">
        <v>12010</v>
      </c>
      <c r="D7468" s="19">
        <v>44398</v>
      </c>
      <c r="E7468" s="16" t="s">
        <v>12011</v>
      </c>
      <c r="F7468" s="16" t="s">
        <v>8201</v>
      </c>
      <c r="G7468" s="16" t="s">
        <v>8202</v>
      </c>
      <c r="H7468" s="17">
        <v>90.7</v>
      </c>
      <c r="I7468" s="102">
        <v>2</v>
      </c>
    </row>
    <row r="7469" spans="1:9" ht="40.799999999999997">
      <c r="A7469" s="16" t="s">
        <v>1963</v>
      </c>
      <c r="B7469" s="16" t="s">
        <v>12010</v>
      </c>
      <c r="C7469" s="16" t="s">
        <v>12010</v>
      </c>
      <c r="D7469" s="19">
        <v>44398</v>
      </c>
      <c r="E7469" s="16" t="s">
        <v>12012</v>
      </c>
      <c r="F7469" s="16" t="s">
        <v>8201</v>
      </c>
      <c r="G7469" s="16" t="s">
        <v>8202</v>
      </c>
      <c r="H7469" s="17">
        <v>92.4</v>
      </c>
      <c r="I7469" s="102">
        <v>2</v>
      </c>
    </row>
    <row r="7470" spans="1:9" ht="40.799999999999997">
      <c r="A7470" s="16" t="s">
        <v>1963</v>
      </c>
      <c r="B7470" s="16" t="s">
        <v>12010</v>
      </c>
      <c r="C7470" s="16" t="s">
        <v>12010</v>
      </c>
      <c r="D7470" s="19">
        <v>44398</v>
      </c>
      <c r="E7470" s="16" t="s">
        <v>12012</v>
      </c>
      <c r="F7470" s="16" t="s">
        <v>8201</v>
      </c>
      <c r="G7470" s="16" t="s">
        <v>8202</v>
      </c>
      <c r="H7470" s="17">
        <v>13</v>
      </c>
      <c r="I7470" s="102">
        <v>2</v>
      </c>
    </row>
    <row r="7471" spans="1:9" ht="40.799999999999997">
      <c r="A7471" s="16" t="s">
        <v>1963</v>
      </c>
      <c r="B7471" s="16" t="s">
        <v>12059</v>
      </c>
      <c r="C7471" s="16" t="s">
        <v>12059</v>
      </c>
      <c r="D7471" s="19">
        <v>44411</v>
      </c>
      <c r="E7471" s="16" t="s">
        <v>12060</v>
      </c>
      <c r="F7471" s="16">
        <v>0</v>
      </c>
      <c r="G7471" s="16" t="s">
        <v>11692</v>
      </c>
      <c r="H7471" s="17">
        <v>223.74</v>
      </c>
      <c r="I7471" s="102">
        <v>2</v>
      </c>
    </row>
    <row r="7472" spans="1:9" ht="40.799999999999997">
      <c r="A7472" s="16" t="s">
        <v>1963</v>
      </c>
      <c r="B7472" s="16" t="s">
        <v>12059</v>
      </c>
      <c r="C7472" s="16" t="s">
        <v>12059</v>
      </c>
      <c r="D7472" s="19">
        <v>44411</v>
      </c>
      <c r="E7472" s="16" t="s">
        <v>12061</v>
      </c>
      <c r="F7472" s="16">
        <v>0</v>
      </c>
      <c r="G7472" s="16" t="s">
        <v>11734</v>
      </c>
      <c r="H7472" s="17">
        <v>243.74</v>
      </c>
      <c r="I7472" s="102">
        <v>2</v>
      </c>
    </row>
    <row r="7473" spans="1:9" ht="40.799999999999997">
      <c r="A7473" s="16" t="s">
        <v>1963</v>
      </c>
      <c r="B7473" s="16" t="s">
        <v>12059</v>
      </c>
      <c r="C7473" s="16" t="s">
        <v>12059</v>
      </c>
      <c r="D7473" s="19">
        <v>44411</v>
      </c>
      <c r="E7473" s="16" t="s">
        <v>12062</v>
      </c>
      <c r="F7473" s="16">
        <v>0</v>
      </c>
      <c r="G7473" s="16" t="s">
        <v>11694</v>
      </c>
      <c r="H7473" s="17">
        <v>223.74</v>
      </c>
      <c r="I7473" s="102">
        <v>2</v>
      </c>
    </row>
    <row r="7474" spans="1:9" ht="40.799999999999997">
      <c r="A7474" s="16" t="s">
        <v>1963</v>
      </c>
      <c r="B7474" s="16" t="s">
        <v>12059</v>
      </c>
      <c r="C7474" s="16" t="s">
        <v>12059</v>
      </c>
      <c r="D7474" s="19">
        <v>44411</v>
      </c>
      <c r="E7474" s="16" t="s">
        <v>12060</v>
      </c>
      <c r="F7474" s="16">
        <v>0</v>
      </c>
      <c r="G7474" s="16" t="s">
        <v>12063</v>
      </c>
      <c r="H7474" s="17">
        <v>146.58000000000001</v>
      </c>
      <c r="I7474" s="102">
        <v>2</v>
      </c>
    </row>
    <row r="7475" spans="1:9" ht="40.799999999999997">
      <c r="A7475" s="16" t="s">
        <v>1963</v>
      </c>
      <c r="B7475" s="16" t="s">
        <v>12059</v>
      </c>
      <c r="C7475" s="16" t="s">
        <v>12059</v>
      </c>
      <c r="D7475" s="19">
        <v>44411</v>
      </c>
      <c r="E7475" s="16" t="s">
        <v>12061</v>
      </c>
      <c r="F7475" s="16">
        <v>0</v>
      </c>
      <c r="G7475" s="16" t="s">
        <v>12063</v>
      </c>
      <c r="H7475" s="17">
        <v>146.58000000000001</v>
      </c>
      <c r="I7475" s="102">
        <v>2</v>
      </c>
    </row>
    <row r="7476" spans="1:9" ht="40.799999999999997">
      <c r="A7476" s="16" t="s">
        <v>1963</v>
      </c>
      <c r="B7476" s="16" t="s">
        <v>12059</v>
      </c>
      <c r="C7476" s="16" t="s">
        <v>12059</v>
      </c>
      <c r="D7476" s="19">
        <v>44411</v>
      </c>
      <c r="E7476" s="16" t="s">
        <v>12062</v>
      </c>
      <c r="F7476" s="16">
        <v>0</v>
      </c>
      <c r="G7476" s="16" t="s">
        <v>12063</v>
      </c>
      <c r="H7476" s="17">
        <v>146.59</v>
      </c>
      <c r="I7476" s="102">
        <v>2</v>
      </c>
    </row>
    <row r="7477" spans="1:9" ht="40.799999999999997">
      <c r="A7477" s="16" t="s">
        <v>1963</v>
      </c>
      <c r="B7477" s="16" t="s">
        <v>11188</v>
      </c>
      <c r="C7477" s="16">
        <v>67121</v>
      </c>
      <c r="D7477" s="19">
        <v>44439</v>
      </c>
      <c r="E7477" s="16" t="s">
        <v>11189</v>
      </c>
      <c r="F7477" s="16" t="s">
        <v>10264</v>
      </c>
      <c r="G7477" s="16" t="s">
        <v>10624</v>
      </c>
      <c r="H7477" s="17">
        <v>609</v>
      </c>
      <c r="I7477" s="102">
        <v>2</v>
      </c>
    </row>
    <row r="7478" spans="1:9" ht="40.799999999999997">
      <c r="A7478" s="16" t="s">
        <v>1963</v>
      </c>
      <c r="B7478" s="16" t="s">
        <v>11188</v>
      </c>
      <c r="C7478" s="16">
        <v>67121</v>
      </c>
      <c r="D7478" s="19">
        <v>44439</v>
      </c>
      <c r="E7478" s="16" t="s">
        <v>11190</v>
      </c>
      <c r="F7478" s="16" t="s">
        <v>10264</v>
      </c>
      <c r="G7478" s="16" t="s">
        <v>10624</v>
      </c>
      <c r="H7478" s="17">
        <v>609</v>
      </c>
      <c r="I7478" s="102">
        <v>2</v>
      </c>
    </row>
    <row r="7479" spans="1:9" ht="40.799999999999997">
      <c r="A7479" s="16" t="s">
        <v>1963</v>
      </c>
      <c r="B7479" s="16" t="s">
        <v>11188</v>
      </c>
      <c r="C7479" s="16">
        <v>67121</v>
      </c>
      <c r="D7479" s="19">
        <v>44439</v>
      </c>
      <c r="E7479" s="16" t="s">
        <v>11191</v>
      </c>
      <c r="F7479" s="16" t="s">
        <v>10264</v>
      </c>
      <c r="G7479" s="16" t="s">
        <v>10624</v>
      </c>
      <c r="H7479" s="17">
        <v>609</v>
      </c>
      <c r="I7479" s="102">
        <v>2</v>
      </c>
    </row>
    <row r="7480" spans="1:9" ht="40.799999999999997">
      <c r="A7480" s="16" t="s">
        <v>1963</v>
      </c>
      <c r="B7480" s="16" t="s">
        <v>11188</v>
      </c>
      <c r="C7480" s="16">
        <v>67121</v>
      </c>
      <c r="D7480" s="19">
        <v>44439</v>
      </c>
      <c r="E7480" s="16" t="s">
        <v>11192</v>
      </c>
      <c r="F7480" s="16" t="s">
        <v>10264</v>
      </c>
      <c r="G7480" s="16" t="s">
        <v>10624</v>
      </c>
      <c r="H7480" s="17">
        <v>203</v>
      </c>
      <c r="I7480" s="102">
        <v>2</v>
      </c>
    </row>
    <row r="7481" spans="1:9" ht="40.799999999999997">
      <c r="A7481" s="16" t="s">
        <v>1963</v>
      </c>
      <c r="B7481" s="16" t="s">
        <v>11188</v>
      </c>
      <c r="C7481" s="16">
        <v>67121</v>
      </c>
      <c r="D7481" s="19">
        <v>44439</v>
      </c>
      <c r="E7481" s="16" t="s">
        <v>11193</v>
      </c>
      <c r="F7481" s="16" t="s">
        <v>10264</v>
      </c>
      <c r="G7481" s="16" t="s">
        <v>10624</v>
      </c>
      <c r="H7481" s="17">
        <v>203</v>
      </c>
      <c r="I7481" s="102">
        <v>2</v>
      </c>
    </row>
    <row r="7482" spans="1:9" ht="40.799999999999997">
      <c r="A7482" s="16" t="s">
        <v>1963</v>
      </c>
      <c r="B7482" s="16" t="s">
        <v>11188</v>
      </c>
      <c r="C7482" s="16">
        <v>67121</v>
      </c>
      <c r="D7482" s="19">
        <v>44439</v>
      </c>
      <c r="E7482" s="16" t="s">
        <v>11194</v>
      </c>
      <c r="F7482" s="16" t="s">
        <v>10264</v>
      </c>
      <c r="G7482" s="16" t="s">
        <v>10624</v>
      </c>
      <c r="H7482" s="17">
        <v>203</v>
      </c>
      <c r="I7482" s="102">
        <v>2</v>
      </c>
    </row>
    <row r="7483" spans="1:9" ht="51">
      <c r="A7483" s="16" t="s">
        <v>1963</v>
      </c>
      <c r="B7483" s="16" t="s">
        <v>11228</v>
      </c>
      <c r="C7483" s="16">
        <v>74521</v>
      </c>
      <c r="D7483" s="19">
        <v>44456</v>
      </c>
      <c r="E7483" s="16" t="s">
        <v>11229</v>
      </c>
      <c r="F7483" s="16" t="s">
        <v>10264</v>
      </c>
      <c r="G7483" s="16" t="s">
        <v>10624</v>
      </c>
      <c r="H7483" s="17">
        <v>656</v>
      </c>
      <c r="I7483" s="102">
        <v>2</v>
      </c>
    </row>
    <row r="7484" spans="1:9" ht="51">
      <c r="A7484" s="16" t="s">
        <v>1963</v>
      </c>
      <c r="B7484" s="16" t="s">
        <v>11228</v>
      </c>
      <c r="C7484" s="16">
        <v>74521</v>
      </c>
      <c r="D7484" s="19">
        <v>44456</v>
      </c>
      <c r="E7484" s="16" t="s">
        <v>11230</v>
      </c>
      <c r="F7484" s="16" t="s">
        <v>10264</v>
      </c>
      <c r="G7484" s="16" t="s">
        <v>10624</v>
      </c>
      <c r="H7484" s="17">
        <v>656</v>
      </c>
      <c r="I7484" s="102">
        <v>2</v>
      </c>
    </row>
    <row r="7485" spans="1:9" ht="51">
      <c r="A7485" s="16" t="s">
        <v>1963</v>
      </c>
      <c r="B7485" s="16" t="s">
        <v>11231</v>
      </c>
      <c r="C7485" s="16">
        <v>74421</v>
      </c>
      <c r="D7485" s="19">
        <v>44456</v>
      </c>
      <c r="E7485" s="16" t="s">
        <v>11232</v>
      </c>
      <c r="F7485" s="16" t="s">
        <v>10264</v>
      </c>
      <c r="G7485" s="16" t="s">
        <v>10624</v>
      </c>
      <c r="H7485" s="17">
        <v>592</v>
      </c>
      <c r="I7485" s="102">
        <v>2</v>
      </c>
    </row>
    <row r="7486" spans="1:9" ht="51">
      <c r="A7486" s="16" t="s">
        <v>1963</v>
      </c>
      <c r="B7486" s="16" t="s">
        <v>11231</v>
      </c>
      <c r="C7486" s="16">
        <v>74421</v>
      </c>
      <c r="D7486" s="19">
        <v>44456</v>
      </c>
      <c r="E7486" s="16" t="s">
        <v>11233</v>
      </c>
      <c r="F7486" s="16" t="s">
        <v>10264</v>
      </c>
      <c r="G7486" s="16" t="s">
        <v>10624</v>
      </c>
      <c r="H7486" s="17">
        <v>643</v>
      </c>
      <c r="I7486" s="102">
        <v>2</v>
      </c>
    </row>
    <row r="7487" spans="1:9" ht="51">
      <c r="A7487" s="16" t="s">
        <v>1963</v>
      </c>
      <c r="B7487" s="16" t="s">
        <v>11231</v>
      </c>
      <c r="C7487" s="16">
        <v>74421</v>
      </c>
      <c r="D7487" s="19">
        <v>44456</v>
      </c>
      <c r="E7487" s="16" t="s">
        <v>11234</v>
      </c>
      <c r="F7487" s="16" t="s">
        <v>10264</v>
      </c>
      <c r="G7487" s="16" t="s">
        <v>10624</v>
      </c>
      <c r="H7487" s="17">
        <v>592</v>
      </c>
      <c r="I7487" s="102">
        <v>2</v>
      </c>
    </row>
    <row r="7488" spans="1:9" ht="51">
      <c r="A7488" s="16" t="s">
        <v>1963</v>
      </c>
      <c r="B7488" s="16" t="s">
        <v>11231</v>
      </c>
      <c r="C7488" s="16">
        <v>74421</v>
      </c>
      <c r="D7488" s="19">
        <v>44456</v>
      </c>
      <c r="E7488" s="16" t="s">
        <v>11235</v>
      </c>
      <c r="F7488" s="16" t="s">
        <v>10264</v>
      </c>
      <c r="G7488" s="16" t="s">
        <v>10624</v>
      </c>
      <c r="H7488" s="17">
        <v>643</v>
      </c>
      <c r="I7488" s="102">
        <v>2</v>
      </c>
    </row>
    <row r="7489" spans="1:9" ht="51">
      <c r="A7489" s="16" t="s">
        <v>1963</v>
      </c>
      <c r="B7489" s="16" t="s">
        <v>11518</v>
      </c>
      <c r="C7489" s="16" t="s">
        <v>11518</v>
      </c>
      <c r="D7489" s="19">
        <v>44418</v>
      </c>
      <c r="E7489" s="16" t="s">
        <v>11519</v>
      </c>
      <c r="F7489" s="16">
        <v>0</v>
      </c>
      <c r="G7489" s="16" t="s">
        <v>11520</v>
      </c>
      <c r="H7489" s="17">
        <v>230.29</v>
      </c>
      <c r="I7489" s="102">
        <v>2</v>
      </c>
    </row>
    <row r="7490" spans="1:9" ht="51">
      <c r="A7490" s="16" t="s">
        <v>1963</v>
      </c>
      <c r="B7490" s="16" t="s">
        <v>11518</v>
      </c>
      <c r="C7490" s="16" t="s">
        <v>11518</v>
      </c>
      <c r="D7490" s="19">
        <v>44418</v>
      </c>
      <c r="E7490" s="16" t="s">
        <v>11521</v>
      </c>
      <c r="F7490" s="16">
        <v>0</v>
      </c>
      <c r="G7490" s="16" t="s">
        <v>11522</v>
      </c>
      <c r="H7490" s="17">
        <v>382.74</v>
      </c>
      <c r="I7490" s="102">
        <v>2</v>
      </c>
    </row>
    <row r="7491" spans="1:9" ht="51">
      <c r="A7491" s="16" t="s">
        <v>1963</v>
      </c>
      <c r="B7491" s="16" t="s">
        <v>11518</v>
      </c>
      <c r="C7491" s="16" t="s">
        <v>11518</v>
      </c>
      <c r="D7491" s="19">
        <v>44418</v>
      </c>
      <c r="E7491" s="16" t="s">
        <v>11523</v>
      </c>
      <c r="F7491" s="16">
        <v>0</v>
      </c>
      <c r="G7491" s="16" t="s">
        <v>11524</v>
      </c>
      <c r="H7491" s="17">
        <v>388.64</v>
      </c>
      <c r="I7491" s="102">
        <v>2</v>
      </c>
    </row>
    <row r="7492" spans="1:9" ht="51">
      <c r="A7492" s="16" t="s">
        <v>1963</v>
      </c>
      <c r="B7492" s="16" t="s">
        <v>11518</v>
      </c>
      <c r="C7492" s="16" t="s">
        <v>11518</v>
      </c>
      <c r="D7492" s="19">
        <v>44418</v>
      </c>
      <c r="E7492" s="16" t="s">
        <v>11525</v>
      </c>
      <c r="F7492" s="16" t="s">
        <v>11526</v>
      </c>
      <c r="G7492" s="16" t="s">
        <v>11527</v>
      </c>
      <c r="H7492" s="17">
        <v>114.76</v>
      </c>
      <c r="I7492" s="102">
        <v>2</v>
      </c>
    </row>
    <row r="7493" spans="1:9" ht="51">
      <c r="A7493" s="16" t="s">
        <v>1963</v>
      </c>
      <c r="B7493" s="16" t="s">
        <v>11518</v>
      </c>
      <c r="C7493" s="16" t="s">
        <v>11518</v>
      </c>
      <c r="D7493" s="19">
        <v>44418</v>
      </c>
      <c r="E7493" s="16" t="s">
        <v>11528</v>
      </c>
      <c r="F7493" s="16" t="s">
        <v>11526</v>
      </c>
      <c r="G7493" s="16" t="s">
        <v>11527</v>
      </c>
      <c r="H7493" s="17">
        <v>114.77</v>
      </c>
      <c r="I7493" s="102">
        <v>2</v>
      </c>
    </row>
    <row r="7494" spans="1:9" ht="51">
      <c r="A7494" s="16" t="s">
        <v>1963</v>
      </c>
      <c r="B7494" s="16" t="s">
        <v>11518</v>
      </c>
      <c r="C7494" s="16" t="s">
        <v>11518</v>
      </c>
      <c r="D7494" s="19">
        <v>44418</v>
      </c>
      <c r="E7494" s="16" t="s">
        <v>11529</v>
      </c>
      <c r="F7494" s="16">
        <v>0</v>
      </c>
      <c r="G7494" s="16" t="s">
        <v>11530</v>
      </c>
      <c r="H7494" s="17">
        <v>264.45999999999998</v>
      </c>
      <c r="I7494" s="102">
        <v>2</v>
      </c>
    </row>
    <row r="7495" spans="1:9" ht="51">
      <c r="A7495" s="16" t="s">
        <v>1963</v>
      </c>
      <c r="B7495" s="16" t="s">
        <v>11518</v>
      </c>
      <c r="C7495" s="16" t="s">
        <v>11518</v>
      </c>
      <c r="D7495" s="19">
        <v>44418</v>
      </c>
      <c r="E7495" s="16" t="s">
        <v>11531</v>
      </c>
      <c r="F7495" s="16">
        <v>0</v>
      </c>
      <c r="G7495" s="16" t="s">
        <v>11532</v>
      </c>
      <c r="H7495" s="17">
        <v>134.72</v>
      </c>
      <c r="I7495" s="102">
        <v>2</v>
      </c>
    </row>
    <row r="7496" spans="1:9" ht="51">
      <c r="A7496" s="16" t="s">
        <v>1963</v>
      </c>
      <c r="B7496" s="16" t="s">
        <v>11518</v>
      </c>
      <c r="C7496" s="16" t="s">
        <v>11518</v>
      </c>
      <c r="D7496" s="19">
        <v>44418</v>
      </c>
      <c r="E7496" s="16" t="s">
        <v>11533</v>
      </c>
      <c r="F7496" s="16">
        <v>0</v>
      </c>
      <c r="G7496" s="16" t="s">
        <v>11532</v>
      </c>
      <c r="H7496" s="17">
        <v>134.72</v>
      </c>
      <c r="I7496" s="102">
        <v>2</v>
      </c>
    </row>
    <row r="7497" spans="1:9" ht="51">
      <c r="A7497" s="16" t="s">
        <v>1963</v>
      </c>
      <c r="B7497" s="16" t="s">
        <v>11518</v>
      </c>
      <c r="C7497" s="16" t="s">
        <v>11518</v>
      </c>
      <c r="D7497" s="19">
        <v>44418</v>
      </c>
      <c r="E7497" s="16" t="s">
        <v>11534</v>
      </c>
      <c r="F7497" s="16">
        <v>0</v>
      </c>
      <c r="G7497" s="16" t="s">
        <v>11532</v>
      </c>
      <c r="H7497" s="17">
        <v>134.72</v>
      </c>
      <c r="I7497" s="102">
        <v>2</v>
      </c>
    </row>
    <row r="7498" spans="1:9" ht="51">
      <c r="A7498" s="16" t="s">
        <v>1963</v>
      </c>
      <c r="B7498" s="16" t="s">
        <v>12076</v>
      </c>
      <c r="C7498" s="16" t="s">
        <v>12076</v>
      </c>
      <c r="D7498" s="19">
        <v>44418</v>
      </c>
      <c r="E7498" s="16" t="s">
        <v>12077</v>
      </c>
      <c r="F7498" s="16">
        <v>0</v>
      </c>
      <c r="G7498" s="16" t="s">
        <v>11520</v>
      </c>
      <c r="H7498" s="17">
        <v>102.84</v>
      </c>
      <c r="I7498" s="102">
        <v>2</v>
      </c>
    </row>
    <row r="7499" spans="1:9" ht="51">
      <c r="A7499" s="16" t="s">
        <v>1963</v>
      </c>
      <c r="B7499" s="16" t="s">
        <v>12076</v>
      </c>
      <c r="C7499" s="16" t="s">
        <v>12076</v>
      </c>
      <c r="D7499" s="19">
        <v>44418</v>
      </c>
      <c r="E7499" s="16" t="s">
        <v>12078</v>
      </c>
      <c r="F7499" s="16">
        <v>0</v>
      </c>
      <c r="G7499" s="16" t="s">
        <v>11522</v>
      </c>
      <c r="H7499" s="17">
        <v>102.84</v>
      </c>
      <c r="I7499" s="102">
        <v>2</v>
      </c>
    </row>
    <row r="7500" spans="1:9" ht="51">
      <c r="A7500" s="16" t="s">
        <v>1963</v>
      </c>
      <c r="B7500" s="16" t="s">
        <v>12076</v>
      </c>
      <c r="C7500" s="16" t="s">
        <v>12076</v>
      </c>
      <c r="D7500" s="19">
        <v>44418</v>
      </c>
      <c r="E7500" s="16" t="s">
        <v>12079</v>
      </c>
      <c r="F7500" s="16">
        <v>0</v>
      </c>
      <c r="G7500" s="16" t="s">
        <v>11524</v>
      </c>
      <c r="H7500" s="17">
        <v>102.84</v>
      </c>
      <c r="I7500" s="102">
        <v>2</v>
      </c>
    </row>
    <row r="7501" spans="1:9" ht="51">
      <c r="A7501" s="16" t="s">
        <v>1963</v>
      </c>
      <c r="B7501" s="16" t="s">
        <v>12076</v>
      </c>
      <c r="C7501" s="16" t="s">
        <v>12076</v>
      </c>
      <c r="D7501" s="19">
        <v>44418</v>
      </c>
      <c r="E7501" s="16" t="s">
        <v>12077</v>
      </c>
      <c r="F7501" s="16" t="s">
        <v>11526</v>
      </c>
      <c r="G7501" s="16" t="s">
        <v>11527</v>
      </c>
      <c r="H7501" s="17">
        <v>102.83</v>
      </c>
      <c r="I7501" s="102">
        <v>2</v>
      </c>
    </row>
    <row r="7502" spans="1:9" ht="51">
      <c r="A7502" s="16" t="s">
        <v>1963</v>
      </c>
      <c r="B7502" s="16" t="s">
        <v>12076</v>
      </c>
      <c r="C7502" s="16" t="s">
        <v>12076</v>
      </c>
      <c r="D7502" s="19">
        <v>44418</v>
      </c>
      <c r="E7502" s="16" t="s">
        <v>12078</v>
      </c>
      <c r="F7502" s="16" t="s">
        <v>11526</v>
      </c>
      <c r="G7502" s="16" t="s">
        <v>11527</v>
      </c>
      <c r="H7502" s="17">
        <v>102.84</v>
      </c>
      <c r="I7502" s="102">
        <v>2</v>
      </c>
    </row>
    <row r="7503" spans="1:9" ht="51">
      <c r="A7503" s="16" t="s">
        <v>1963</v>
      </c>
      <c r="B7503" s="16" t="s">
        <v>12076</v>
      </c>
      <c r="C7503" s="16" t="s">
        <v>12076</v>
      </c>
      <c r="D7503" s="19">
        <v>44418</v>
      </c>
      <c r="E7503" s="16" t="s">
        <v>12079</v>
      </c>
      <c r="F7503" s="16">
        <v>0</v>
      </c>
      <c r="G7503" s="16" t="s">
        <v>11530</v>
      </c>
      <c r="H7503" s="17">
        <v>205.67</v>
      </c>
      <c r="I7503" s="102">
        <v>2</v>
      </c>
    </row>
    <row r="7504" spans="1:9" ht="51">
      <c r="A7504" s="16" t="s">
        <v>1963</v>
      </c>
      <c r="B7504" s="16" t="s">
        <v>12076</v>
      </c>
      <c r="C7504" s="16" t="s">
        <v>12076</v>
      </c>
      <c r="D7504" s="19">
        <v>44418</v>
      </c>
      <c r="E7504" s="16" t="s">
        <v>12077</v>
      </c>
      <c r="F7504" s="16">
        <v>0</v>
      </c>
      <c r="G7504" s="16" t="s">
        <v>11532</v>
      </c>
      <c r="H7504" s="17">
        <v>34.28</v>
      </c>
      <c r="I7504" s="102">
        <v>2</v>
      </c>
    </row>
    <row r="7505" spans="1:9" ht="51">
      <c r="A7505" s="16" t="s">
        <v>1963</v>
      </c>
      <c r="B7505" s="16" t="s">
        <v>12076</v>
      </c>
      <c r="C7505" s="16" t="s">
        <v>12076</v>
      </c>
      <c r="D7505" s="19">
        <v>44418</v>
      </c>
      <c r="E7505" s="16" t="s">
        <v>12078</v>
      </c>
      <c r="F7505" s="16">
        <v>0</v>
      </c>
      <c r="G7505" s="16" t="s">
        <v>11532</v>
      </c>
      <c r="H7505" s="17">
        <v>34.28</v>
      </c>
      <c r="I7505" s="102">
        <v>2</v>
      </c>
    </row>
    <row r="7506" spans="1:9" ht="51">
      <c r="A7506" s="16" t="s">
        <v>1963</v>
      </c>
      <c r="B7506" s="16" t="s">
        <v>12076</v>
      </c>
      <c r="C7506" s="16" t="s">
        <v>12076</v>
      </c>
      <c r="D7506" s="19">
        <v>44418</v>
      </c>
      <c r="E7506" s="16" t="s">
        <v>12079</v>
      </c>
      <c r="F7506" s="16">
        <v>0</v>
      </c>
      <c r="G7506" s="16" t="s">
        <v>11532</v>
      </c>
      <c r="H7506" s="17">
        <v>34.270000000000003</v>
      </c>
      <c r="I7506" s="102">
        <v>2</v>
      </c>
    </row>
    <row r="7507" spans="1:9" ht="51">
      <c r="A7507" s="16" t="s">
        <v>1963</v>
      </c>
      <c r="B7507" s="16" t="s">
        <v>12076</v>
      </c>
      <c r="C7507" s="16" t="s">
        <v>12076</v>
      </c>
      <c r="D7507" s="19">
        <v>44418</v>
      </c>
      <c r="E7507" s="16" t="s">
        <v>12080</v>
      </c>
      <c r="F7507" s="16">
        <v>0</v>
      </c>
      <c r="G7507" s="16" t="s">
        <v>11520</v>
      </c>
      <c r="H7507" s="17">
        <v>2.2999999999999998</v>
      </c>
      <c r="I7507" s="102">
        <v>2</v>
      </c>
    </row>
    <row r="7508" spans="1:9" ht="51">
      <c r="A7508" s="16" t="s">
        <v>1963</v>
      </c>
      <c r="B7508" s="16" t="s">
        <v>12076</v>
      </c>
      <c r="C7508" s="16" t="s">
        <v>12076</v>
      </c>
      <c r="D7508" s="19">
        <v>44418</v>
      </c>
      <c r="E7508" s="16" t="s">
        <v>12081</v>
      </c>
      <c r="F7508" s="16">
        <v>0</v>
      </c>
      <c r="G7508" s="16" t="s">
        <v>11522</v>
      </c>
      <c r="H7508" s="17">
        <v>2.2999999999999998</v>
      </c>
      <c r="I7508" s="102">
        <v>2</v>
      </c>
    </row>
    <row r="7509" spans="1:9" ht="51">
      <c r="A7509" s="16" t="s">
        <v>1963</v>
      </c>
      <c r="B7509" s="16" t="s">
        <v>12076</v>
      </c>
      <c r="C7509" s="16" t="s">
        <v>12076</v>
      </c>
      <c r="D7509" s="19">
        <v>44418</v>
      </c>
      <c r="E7509" s="16" t="s">
        <v>12082</v>
      </c>
      <c r="F7509" s="16">
        <v>0</v>
      </c>
      <c r="G7509" s="16" t="s">
        <v>11524</v>
      </c>
      <c r="H7509" s="17">
        <v>2.2999999999999998</v>
      </c>
      <c r="I7509" s="102">
        <v>2</v>
      </c>
    </row>
    <row r="7510" spans="1:9" ht="51">
      <c r="A7510" s="16" t="s">
        <v>1963</v>
      </c>
      <c r="B7510" s="16" t="s">
        <v>12528</v>
      </c>
      <c r="C7510" s="16" t="s">
        <v>12528</v>
      </c>
      <c r="D7510" s="19">
        <v>44418</v>
      </c>
      <c r="E7510" s="16" t="s">
        <v>12529</v>
      </c>
      <c r="F7510" s="16">
        <v>0</v>
      </c>
      <c r="G7510" s="16" t="s">
        <v>11520</v>
      </c>
      <c r="H7510" s="17">
        <v>210.23</v>
      </c>
      <c r="I7510" s="102">
        <v>2</v>
      </c>
    </row>
    <row r="7511" spans="1:9" ht="51">
      <c r="A7511" s="16" t="s">
        <v>1963</v>
      </c>
      <c r="B7511" s="16" t="s">
        <v>12528</v>
      </c>
      <c r="C7511" s="16" t="s">
        <v>12528</v>
      </c>
      <c r="D7511" s="19">
        <v>44418</v>
      </c>
      <c r="E7511" s="16" t="s">
        <v>12530</v>
      </c>
      <c r="F7511" s="16">
        <v>0</v>
      </c>
      <c r="G7511" s="16" t="s">
        <v>11522</v>
      </c>
      <c r="H7511" s="17">
        <v>631.28</v>
      </c>
      <c r="I7511" s="102">
        <v>2</v>
      </c>
    </row>
    <row r="7512" spans="1:9" ht="51">
      <c r="A7512" s="16" t="s">
        <v>1963</v>
      </c>
      <c r="B7512" s="16" t="s">
        <v>12528</v>
      </c>
      <c r="C7512" s="16" t="s">
        <v>12528</v>
      </c>
      <c r="D7512" s="19">
        <v>44418</v>
      </c>
      <c r="E7512" s="16" t="s">
        <v>12531</v>
      </c>
      <c r="F7512" s="16">
        <v>0</v>
      </c>
      <c r="G7512" s="16" t="s">
        <v>11524</v>
      </c>
      <c r="H7512" s="17">
        <v>525.57000000000005</v>
      </c>
      <c r="I7512" s="102">
        <v>2</v>
      </c>
    </row>
    <row r="7513" spans="1:9" ht="51">
      <c r="A7513" s="16" t="s">
        <v>1963</v>
      </c>
      <c r="B7513" s="16" t="s">
        <v>12528</v>
      </c>
      <c r="C7513" s="16" t="s">
        <v>12528</v>
      </c>
      <c r="D7513" s="19">
        <v>44418</v>
      </c>
      <c r="E7513" s="16" t="s">
        <v>12532</v>
      </c>
      <c r="F7513" s="16" t="s">
        <v>11526</v>
      </c>
      <c r="G7513" s="16" t="s">
        <v>11527</v>
      </c>
      <c r="H7513" s="17">
        <v>211.81</v>
      </c>
      <c r="I7513" s="102">
        <v>2</v>
      </c>
    </row>
    <row r="7514" spans="1:9" ht="51">
      <c r="A7514" s="16" t="s">
        <v>1963</v>
      </c>
      <c r="B7514" s="16" t="s">
        <v>12528</v>
      </c>
      <c r="C7514" s="16" t="s">
        <v>12528</v>
      </c>
      <c r="D7514" s="19">
        <v>44418</v>
      </c>
      <c r="E7514" s="16" t="s">
        <v>12533</v>
      </c>
      <c r="F7514" s="16" t="s">
        <v>11526</v>
      </c>
      <c r="G7514" s="16" t="s">
        <v>11527</v>
      </c>
      <c r="H7514" s="17">
        <v>211.81</v>
      </c>
      <c r="I7514" s="102">
        <v>2</v>
      </c>
    </row>
    <row r="7515" spans="1:9" ht="51">
      <c r="A7515" s="16" t="s">
        <v>1963</v>
      </c>
      <c r="B7515" s="16" t="s">
        <v>12528</v>
      </c>
      <c r="C7515" s="16" t="s">
        <v>12528</v>
      </c>
      <c r="D7515" s="19">
        <v>44418</v>
      </c>
      <c r="E7515" s="16" t="s">
        <v>12534</v>
      </c>
      <c r="F7515" s="16">
        <v>0</v>
      </c>
      <c r="G7515" s="16" t="s">
        <v>11530</v>
      </c>
      <c r="H7515" s="17">
        <v>424.21</v>
      </c>
      <c r="I7515" s="102">
        <v>2</v>
      </c>
    </row>
    <row r="7516" spans="1:9" ht="51">
      <c r="A7516" s="16" t="s">
        <v>1963</v>
      </c>
      <c r="B7516" s="16" t="s">
        <v>12528</v>
      </c>
      <c r="C7516" s="16" t="s">
        <v>12528</v>
      </c>
      <c r="D7516" s="19">
        <v>44418</v>
      </c>
      <c r="E7516" s="16" t="s">
        <v>12535</v>
      </c>
      <c r="F7516" s="16">
        <v>0</v>
      </c>
      <c r="G7516" s="16" t="s">
        <v>11532</v>
      </c>
      <c r="H7516" s="17">
        <v>139.63</v>
      </c>
      <c r="I7516" s="102">
        <v>2</v>
      </c>
    </row>
    <row r="7517" spans="1:9" ht="51">
      <c r="A7517" s="16" t="s">
        <v>1963</v>
      </c>
      <c r="B7517" s="16" t="s">
        <v>12528</v>
      </c>
      <c r="C7517" s="16" t="s">
        <v>12528</v>
      </c>
      <c r="D7517" s="19">
        <v>44418</v>
      </c>
      <c r="E7517" s="16" t="s">
        <v>12536</v>
      </c>
      <c r="F7517" s="16">
        <v>0</v>
      </c>
      <c r="G7517" s="16" t="s">
        <v>11532</v>
      </c>
      <c r="H7517" s="17">
        <v>139.63</v>
      </c>
      <c r="I7517" s="102">
        <v>2</v>
      </c>
    </row>
    <row r="7518" spans="1:9" ht="51">
      <c r="A7518" s="16" t="s">
        <v>1963</v>
      </c>
      <c r="B7518" s="16" t="s">
        <v>12528</v>
      </c>
      <c r="C7518" s="16" t="s">
        <v>12528</v>
      </c>
      <c r="D7518" s="19">
        <v>44418</v>
      </c>
      <c r="E7518" s="16" t="s">
        <v>12537</v>
      </c>
      <c r="F7518" s="16">
        <v>0</v>
      </c>
      <c r="G7518" s="16" t="s">
        <v>11532</v>
      </c>
      <c r="H7518" s="17">
        <v>139.63</v>
      </c>
      <c r="I7518" s="102">
        <v>2</v>
      </c>
    </row>
    <row r="7519" spans="1:9" ht="40.799999999999997">
      <c r="A7519" s="16" t="s">
        <v>1963</v>
      </c>
      <c r="B7519" s="16" t="s">
        <v>11236</v>
      </c>
      <c r="C7519" s="16">
        <v>70421</v>
      </c>
      <c r="D7519" s="19">
        <v>44420</v>
      </c>
      <c r="E7519" s="16" t="s">
        <v>11237</v>
      </c>
      <c r="F7519" s="16" t="s">
        <v>10264</v>
      </c>
      <c r="G7519" s="16" t="s">
        <v>10624</v>
      </c>
      <c r="H7519" s="17">
        <v>205.21</v>
      </c>
      <c r="I7519" s="102">
        <v>2</v>
      </c>
    </row>
    <row r="7520" spans="1:9" ht="40.799999999999997">
      <c r="A7520" s="16" t="s">
        <v>1963</v>
      </c>
      <c r="B7520" s="16" t="s">
        <v>11244</v>
      </c>
      <c r="C7520" s="16">
        <v>71921</v>
      </c>
      <c r="D7520" s="19">
        <v>44420</v>
      </c>
      <c r="E7520" s="16" t="s">
        <v>11245</v>
      </c>
      <c r="F7520" s="16" t="s">
        <v>10264</v>
      </c>
      <c r="G7520" s="16" t="s">
        <v>10624</v>
      </c>
      <c r="H7520" s="17">
        <v>265</v>
      </c>
      <c r="I7520" s="102">
        <v>2</v>
      </c>
    </row>
    <row r="7521" spans="1:9" ht="40.799999999999997">
      <c r="A7521" s="16" t="s">
        <v>1963</v>
      </c>
      <c r="B7521" s="16" t="s">
        <v>12024</v>
      </c>
      <c r="C7521" s="16" t="s">
        <v>12024</v>
      </c>
      <c r="D7521" s="19">
        <v>44406</v>
      </c>
      <c r="E7521" s="16" t="s">
        <v>12025</v>
      </c>
      <c r="F7521" s="16" t="s">
        <v>11590</v>
      </c>
      <c r="G7521" s="16" t="s">
        <v>11591</v>
      </c>
      <c r="H7521" s="17">
        <v>1544.8</v>
      </c>
      <c r="I7521" s="102">
        <v>2</v>
      </c>
    </row>
    <row r="7522" spans="1:9" ht="40.799999999999997">
      <c r="A7522" s="16" t="s">
        <v>1963</v>
      </c>
      <c r="B7522" s="16" t="s">
        <v>11241</v>
      </c>
      <c r="C7522" s="16">
        <v>70821</v>
      </c>
      <c r="D7522" s="19">
        <v>44420</v>
      </c>
      <c r="E7522" s="16" t="s">
        <v>11242</v>
      </c>
      <c r="F7522" s="16" t="s">
        <v>10264</v>
      </c>
      <c r="G7522" s="16" t="s">
        <v>10624</v>
      </c>
      <c r="H7522" s="17">
        <v>263.20999999999998</v>
      </c>
      <c r="I7522" s="102">
        <v>2</v>
      </c>
    </row>
    <row r="7523" spans="1:9" ht="40.799999999999997">
      <c r="A7523" s="16" t="s">
        <v>1963</v>
      </c>
      <c r="B7523" s="16" t="s">
        <v>11241</v>
      </c>
      <c r="C7523" s="16">
        <v>70821</v>
      </c>
      <c r="D7523" s="19">
        <v>44420</v>
      </c>
      <c r="E7523" s="16" t="s">
        <v>11243</v>
      </c>
      <c r="F7523" s="16" t="s">
        <v>10264</v>
      </c>
      <c r="G7523" s="16" t="s">
        <v>10624</v>
      </c>
      <c r="H7523" s="17">
        <v>263.20999999999998</v>
      </c>
      <c r="I7523" s="102">
        <v>2</v>
      </c>
    </row>
    <row r="7524" spans="1:9" ht="40.799999999999997">
      <c r="A7524" s="16" t="s">
        <v>1963</v>
      </c>
      <c r="B7524" s="16" t="s">
        <v>11246</v>
      </c>
      <c r="C7524" s="16">
        <v>72021</v>
      </c>
      <c r="D7524" s="19">
        <v>44420</v>
      </c>
      <c r="E7524" s="16" t="s">
        <v>11247</v>
      </c>
      <c r="F7524" s="16" t="s">
        <v>10264</v>
      </c>
      <c r="G7524" s="16" t="s">
        <v>10624</v>
      </c>
      <c r="H7524" s="17">
        <v>179.58</v>
      </c>
      <c r="I7524" s="102">
        <v>2</v>
      </c>
    </row>
    <row r="7525" spans="1:9" ht="40.799999999999997">
      <c r="A7525" s="16" t="s">
        <v>1963</v>
      </c>
      <c r="B7525" s="16" t="s">
        <v>11246</v>
      </c>
      <c r="C7525" s="16">
        <v>72021</v>
      </c>
      <c r="D7525" s="19">
        <v>44420</v>
      </c>
      <c r="E7525" s="16" t="s">
        <v>11248</v>
      </c>
      <c r="F7525" s="16" t="s">
        <v>10264</v>
      </c>
      <c r="G7525" s="16" t="s">
        <v>10624</v>
      </c>
      <c r="H7525" s="17">
        <v>179.58</v>
      </c>
      <c r="I7525" s="102">
        <v>2</v>
      </c>
    </row>
    <row r="7526" spans="1:9" ht="40.799999999999997">
      <c r="A7526" s="16" t="s">
        <v>1963</v>
      </c>
      <c r="B7526" s="16" t="s">
        <v>12022</v>
      </c>
      <c r="C7526" s="16" t="s">
        <v>12022</v>
      </c>
      <c r="D7526" s="19">
        <v>44403</v>
      </c>
      <c r="E7526" s="16" t="s">
        <v>12023</v>
      </c>
      <c r="F7526" s="16">
        <v>0</v>
      </c>
      <c r="G7526" s="16" t="s">
        <v>11599</v>
      </c>
      <c r="H7526" s="17">
        <v>314.47000000000003</v>
      </c>
      <c r="I7526" s="102">
        <v>2</v>
      </c>
    </row>
    <row r="7527" spans="1:9" ht="40.799999999999997">
      <c r="A7527" s="16" t="s">
        <v>1963</v>
      </c>
      <c r="B7527" s="16" t="s">
        <v>12022</v>
      </c>
      <c r="C7527" s="16" t="s">
        <v>12022</v>
      </c>
      <c r="D7527" s="19">
        <v>44403</v>
      </c>
      <c r="E7527" s="16" t="s">
        <v>12023</v>
      </c>
      <c r="F7527" s="16" t="s">
        <v>11606</v>
      </c>
      <c r="G7527" s="16" t="s">
        <v>11607</v>
      </c>
      <c r="H7527" s="17">
        <v>259.45999999999998</v>
      </c>
      <c r="I7527" s="102">
        <v>2</v>
      </c>
    </row>
    <row r="7528" spans="1:9" ht="40.799999999999997">
      <c r="A7528" s="16" t="s">
        <v>1963</v>
      </c>
      <c r="B7528" s="16" t="s">
        <v>11989</v>
      </c>
      <c r="C7528" s="16" t="s">
        <v>11989</v>
      </c>
      <c r="D7528" s="19">
        <v>44378</v>
      </c>
      <c r="E7528" s="16" t="s">
        <v>11990</v>
      </c>
      <c r="F7528" s="16">
        <v>0</v>
      </c>
      <c r="G7528" s="16" t="s">
        <v>11583</v>
      </c>
      <c r="H7528" s="17">
        <v>93.35</v>
      </c>
      <c r="I7528" s="102">
        <v>2</v>
      </c>
    </row>
    <row r="7529" spans="1:9" ht="40.799999999999997">
      <c r="A7529" s="16" t="s">
        <v>1963</v>
      </c>
      <c r="B7529" s="16" t="s">
        <v>11989</v>
      </c>
      <c r="C7529" s="16" t="s">
        <v>11989</v>
      </c>
      <c r="D7529" s="19">
        <v>44378</v>
      </c>
      <c r="E7529" s="16" t="s">
        <v>11991</v>
      </c>
      <c r="F7529" s="16">
        <v>0</v>
      </c>
      <c r="G7529" s="16" t="s">
        <v>11583</v>
      </c>
      <c r="H7529" s="17">
        <v>93.35</v>
      </c>
      <c r="I7529" s="102">
        <v>2</v>
      </c>
    </row>
    <row r="7530" spans="1:9" ht="40.799999999999997">
      <c r="A7530" s="16" t="s">
        <v>1963</v>
      </c>
      <c r="B7530" s="16" t="s">
        <v>11989</v>
      </c>
      <c r="C7530" s="16" t="s">
        <v>11989</v>
      </c>
      <c r="D7530" s="19">
        <v>44378</v>
      </c>
      <c r="E7530" s="16" t="s">
        <v>11992</v>
      </c>
      <c r="F7530" s="16">
        <v>0</v>
      </c>
      <c r="G7530" s="16" t="s">
        <v>11583</v>
      </c>
      <c r="H7530" s="17">
        <v>93.35</v>
      </c>
      <c r="I7530" s="102">
        <v>2</v>
      </c>
    </row>
    <row r="7531" spans="1:9" ht="40.799999999999997">
      <c r="A7531" s="16" t="s">
        <v>1963</v>
      </c>
      <c r="B7531" s="16" t="s">
        <v>11989</v>
      </c>
      <c r="C7531" s="16" t="s">
        <v>11989</v>
      </c>
      <c r="D7531" s="19">
        <v>44378</v>
      </c>
      <c r="E7531" s="16" t="s">
        <v>11993</v>
      </c>
      <c r="F7531" s="16">
        <v>0</v>
      </c>
      <c r="G7531" s="16" t="s">
        <v>11583</v>
      </c>
      <c r="H7531" s="17">
        <v>93.34</v>
      </c>
      <c r="I7531" s="102">
        <v>2</v>
      </c>
    </row>
    <row r="7532" spans="1:9" ht="51">
      <c r="A7532" s="16" t="s">
        <v>1963</v>
      </c>
      <c r="B7532" s="16" t="s">
        <v>12030</v>
      </c>
      <c r="C7532" s="16" t="s">
        <v>12030</v>
      </c>
      <c r="D7532" s="19">
        <v>44406</v>
      </c>
      <c r="E7532" s="16" t="s">
        <v>12031</v>
      </c>
      <c r="F7532" s="16">
        <v>0</v>
      </c>
      <c r="G7532" s="16" t="s">
        <v>11675</v>
      </c>
      <c r="H7532" s="17">
        <v>138</v>
      </c>
      <c r="I7532" s="102">
        <v>2</v>
      </c>
    </row>
    <row r="7533" spans="1:9" ht="40.799999999999997">
      <c r="A7533" s="16" t="s">
        <v>1963</v>
      </c>
      <c r="B7533" s="16" t="s">
        <v>11994</v>
      </c>
      <c r="C7533" s="16" t="s">
        <v>11994</v>
      </c>
      <c r="D7533" s="19">
        <v>44383</v>
      </c>
      <c r="E7533" s="16" t="s">
        <v>11995</v>
      </c>
      <c r="F7533" s="16">
        <v>0</v>
      </c>
      <c r="G7533" s="16" t="s">
        <v>11539</v>
      </c>
      <c r="H7533" s="17">
        <v>185</v>
      </c>
      <c r="I7533" s="102">
        <v>2</v>
      </c>
    </row>
    <row r="7534" spans="1:9" ht="40.799999999999997">
      <c r="A7534" s="16" t="s">
        <v>1963</v>
      </c>
      <c r="B7534" s="16" t="s">
        <v>11994</v>
      </c>
      <c r="C7534" s="16" t="s">
        <v>11994</v>
      </c>
      <c r="D7534" s="19">
        <v>44383</v>
      </c>
      <c r="E7534" s="16" t="s">
        <v>11996</v>
      </c>
      <c r="F7534" s="16">
        <v>0</v>
      </c>
      <c r="G7534" s="16" t="s">
        <v>11710</v>
      </c>
      <c r="H7534" s="17">
        <v>245</v>
      </c>
      <c r="I7534" s="102">
        <v>2</v>
      </c>
    </row>
    <row r="7535" spans="1:9" ht="40.799999999999997">
      <c r="A7535" s="16" t="s">
        <v>1963</v>
      </c>
      <c r="B7535" s="16" t="s">
        <v>11994</v>
      </c>
      <c r="C7535" s="16" t="s">
        <v>11994</v>
      </c>
      <c r="D7535" s="19">
        <v>44383</v>
      </c>
      <c r="E7535" s="16" t="s">
        <v>11997</v>
      </c>
      <c r="F7535" s="16">
        <v>0</v>
      </c>
      <c r="G7535" s="16" t="s">
        <v>11696</v>
      </c>
      <c r="H7535" s="17">
        <v>185</v>
      </c>
      <c r="I7535" s="102">
        <v>2</v>
      </c>
    </row>
    <row r="7536" spans="1:9" ht="40.799999999999997">
      <c r="A7536" s="16" t="s">
        <v>1963</v>
      </c>
      <c r="B7536" s="16" t="s">
        <v>11994</v>
      </c>
      <c r="C7536" s="16" t="s">
        <v>11994</v>
      </c>
      <c r="D7536" s="19">
        <v>44383</v>
      </c>
      <c r="E7536" s="16" t="s">
        <v>11995</v>
      </c>
      <c r="F7536" s="16" t="s">
        <v>8216</v>
      </c>
      <c r="G7536" s="16" t="s">
        <v>8217</v>
      </c>
      <c r="H7536" s="17">
        <v>91.67</v>
      </c>
      <c r="I7536" s="102">
        <v>2</v>
      </c>
    </row>
    <row r="7537" spans="1:9" ht="40.799999999999997">
      <c r="A7537" s="16" t="s">
        <v>1963</v>
      </c>
      <c r="B7537" s="16" t="s">
        <v>11994</v>
      </c>
      <c r="C7537" s="16" t="s">
        <v>11994</v>
      </c>
      <c r="D7537" s="19">
        <v>44383</v>
      </c>
      <c r="E7537" s="16" t="s">
        <v>11996</v>
      </c>
      <c r="F7537" s="16" t="s">
        <v>8216</v>
      </c>
      <c r="G7537" s="16" t="s">
        <v>8217</v>
      </c>
      <c r="H7537" s="17">
        <v>91.67</v>
      </c>
      <c r="I7537" s="102">
        <v>2</v>
      </c>
    </row>
    <row r="7538" spans="1:9" ht="40.799999999999997">
      <c r="A7538" s="16" t="s">
        <v>1963</v>
      </c>
      <c r="B7538" s="16" t="s">
        <v>11994</v>
      </c>
      <c r="C7538" s="16" t="s">
        <v>11994</v>
      </c>
      <c r="D7538" s="19">
        <v>44383</v>
      </c>
      <c r="E7538" s="16" t="s">
        <v>11997</v>
      </c>
      <c r="F7538" s="16" t="s">
        <v>8216</v>
      </c>
      <c r="G7538" s="16" t="s">
        <v>8217</v>
      </c>
      <c r="H7538" s="17">
        <v>91.66</v>
      </c>
      <c r="I7538" s="102">
        <v>2</v>
      </c>
    </row>
    <row r="7539" spans="1:9" ht="40.799999999999997">
      <c r="A7539" s="16" t="s">
        <v>1963</v>
      </c>
      <c r="B7539" s="16" t="s">
        <v>11998</v>
      </c>
      <c r="C7539" s="16" t="s">
        <v>11998</v>
      </c>
      <c r="D7539" s="19">
        <v>44391</v>
      </c>
      <c r="E7539" s="16" t="s">
        <v>11999</v>
      </c>
      <c r="F7539" s="16" t="s">
        <v>12000</v>
      </c>
      <c r="G7539" s="16" t="s">
        <v>12001</v>
      </c>
      <c r="H7539" s="17">
        <v>338.38</v>
      </c>
      <c r="I7539" s="102">
        <v>2</v>
      </c>
    </row>
    <row r="7540" spans="1:9" ht="51">
      <c r="A7540" s="16" t="s">
        <v>1963</v>
      </c>
      <c r="B7540" s="16" t="s">
        <v>12002</v>
      </c>
      <c r="C7540" s="16" t="s">
        <v>12002</v>
      </c>
      <c r="D7540" s="19">
        <v>44391</v>
      </c>
      <c r="E7540" s="16" t="s">
        <v>12003</v>
      </c>
      <c r="F7540" s="16" t="s">
        <v>11576</v>
      </c>
      <c r="G7540" s="16" t="s">
        <v>11577</v>
      </c>
      <c r="H7540" s="17">
        <v>266.91000000000003</v>
      </c>
      <c r="I7540" s="102">
        <v>2</v>
      </c>
    </row>
    <row r="7541" spans="1:9" ht="51">
      <c r="A7541" s="16" t="s">
        <v>1963</v>
      </c>
      <c r="B7541" s="16" t="s">
        <v>12002</v>
      </c>
      <c r="C7541" s="16" t="s">
        <v>12002</v>
      </c>
      <c r="D7541" s="19">
        <v>44391</v>
      </c>
      <c r="E7541" s="16" t="s">
        <v>12004</v>
      </c>
      <c r="F7541" s="16" t="s">
        <v>11576</v>
      </c>
      <c r="G7541" s="16" t="s">
        <v>11577</v>
      </c>
      <c r="H7541" s="17">
        <v>137.91999999999999</v>
      </c>
      <c r="I7541" s="102">
        <v>2</v>
      </c>
    </row>
    <row r="7542" spans="1:9" ht="51">
      <c r="A7542" s="16" t="s">
        <v>1963</v>
      </c>
      <c r="B7542" s="16" t="s">
        <v>12002</v>
      </c>
      <c r="C7542" s="16" t="s">
        <v>12002</v>
      </c>
      <c r="D7542" s="19">
        <v>44391</v>
      </c>
      <c r="E7542" s="16" t="s">
        <v>12005</v>
      </c>
      <c r="F7542" s="16" t="s">
        <v>11576</v>
      </c>
      <c r="G7542" s="16" t="s">
        <v>11577</v>
      </c>
      <c r="H7542" s="17">
        <v>266.91000000000003</v>
      </c>
      <c r="I7542" s="102">
        <v>2</v>
      </c>
    </row>
    <row r="7543" spans="1:9" ht="40.799999999999997">
      <c r="A7543" s="16" t="s">
        <v>1963</v>
      </c>
      <c r="B7543" s="16" t="s">
        <v>12006</v>
      </c>
      <c r="C7543" s="16" t="s">
        <v>12006</v>
      </c>
      <c r="D7543" s="19">
        <v>44396</v>
      </c>
      <c r="E7543" s="16" t="s">
        <v>12007</v>
      </c>
      <c r="F7543" s="16" t="s">
        <v>11550</v>
      </c>
      <c r="G7543" s="16" t="s">
        <v>11551</v>
      </c>
      <c r="H7543" s="17">
        <v>969.21</v>
      </c>
      <c r="I7543" s="102">
        <v>2</v>
      </c>
    </row>
    <row r="7544" spans="1:9" ht="51">
      <c r="A7544" s="16" t="s">
        <v>1963</v>
      </c>
      <c r="B7544" s="16" t="s">
        <v>12008</v>
      </c>
      <c r="C7544" s="16" t="s">
        <v>12008</v>
      </c>
      <c r="D7544" s="19">
        <v>44396</v>
      </c>
      <c r="E7544" s="16" t="s">
        <v>12009</v>
      </c>
      <c r="F7544" s="16" t="s">
        <v>11508</v>
      </c>
      <c r="G7544" s="16" t="s">
        <v>11509</v>
      </c>
      <c r="H7544" s="17">
        <v>67.959999999999994</v>
      </c>
      <c r="I7544" s="102">
        <v>2</v>
      </c>
    </row>
    <row r="7545" spans="1:9" ht="40.799999999999997">
      <c r="A7545" s="16" t="s">
        <v>1963</v>
      </c>
      <c r="B7545" s="16" t="s">
        <v>12013</v>
      </c>
      <c r="C7545" s="16" t="s">
        <v>12013</v>
      </c>
      <c r="D7545" s="19">
        <v>44403</v>
      </c>
      <c r="E7545" s="16" t="s">
        <v>12014</v>
      </c>
      <c r="F7545" s="16" t="s">
        <v>8270</v>
      </c>
      <c r="G7545" s="16" t="s">
        <v>8271</v>
      </c>
      <c r="H7545" s="17">
        <v>258</v>
      </c>
      <c r="I7545" s="102">
        <v>2</v>
      </c>
    </row>
    <row r="7546" spans="1:9" ht="40.799999999999997">
      <c r="A7546" s="16" t="s">
        <v>1963</v>
      </c>
      <c r="B7546" s="16" t="s">
        <v>12015</v>
      </c>
      <c r="C7546" s="16" t="s">
        <v>12015</v>
      </c>
      <c r="D7546" s="19">
        <v>44403</v>
      </c>
      <c r="E7546" s="16" t="s">
        <v>12016</v>
      </c>
      <c r="F7546" s="16">
        <v>0</v>
      </c>
      <c r="G7546" s="16" t="s">
        <v>11597</v>
      </c>
      <c r="H7546" s="17">
        <v>323.66000000000003</v>
      </c>
      <c r="I7546" s="102">
        <v>2</v>
      </c>
    </row>
    <row r="7547" spans="1:9" ht="40.799999999999997">
      <c r="A7547" s="16" t="s">
        <v>1963</v>
      </c>
      <c r="B7547" s="16" t="s">
        <v>12015</v>
      </c>
      <c r="C7547" s="16" t="s">
        <v>12015</v>
      </c>
      <c r="D7547" s="19">
        <v>44403</v>
      </c>
      <c r="E7547" s="16" t="s">
        <v>12017</v>
      </c>
      <c r="F7547" s="16">
        <v>0</v>
      </c>
      <c r="G7547" s="16" t="s">
        <v>11562</v>
      </c>
      <c r="H7547" s="17">
        <v>323.66000000000003</v>
      </c>
      <c r="I7547" s="102">
        <v>2</v>
      </c>
    </row>
    <row r="7548" spans="1:9" ht="40.799999999999997">
      <c r="A7548" s="16" t="s">
        <v>1963</v>
      </c>
      <c r="B7548" s="16" t="s">
        <v>12015</v>
      </c>
      <c r="C7548" s="16" t="s">
        <v>12015</v>
      </c>
      <c r="D7548" s="19">
        <v>44403</v>
      </c>
      <c r="E7548" s="16" t="s">
        <v>12018</v>
      </c>
      <c r="F7548" s="16">
        <v>0</v>
      </c>
      <c r="G7548" s="16" t="s">
        <v>11565</v>
      </c>
      <c r="H7548" s="17">
        <v>134.34</v>
      </c>
      <c r="I7548" s="102">
        <v>2</v>
      </c>
    </row>
    <row r="7549" spans="1:9" ht="40.799999999999997">
      <c r="A7549" s="16" t="s">
        <v>1963</v>
      </c>
      <c r="B7549" s="16" t="s">
        <v>12015</v>
      </c>
      <c r="C7549" s="16" t="s">
        <v>12015</v>
      </c>
      <c r="D7549" s="19">
        <v>44403</v>
      </c>
      <c r="E7549" s="16" t="s">
        <v>12019</v>
      </c>
      <c r="F7549" s="16">
        <v>0</v>
      </c>
      <c r="G7549" s="16" t="s">
        <v>11565</v>
      </c>
      <c r="H7549" s="17">
        <v>134.33000000000001</v>
      </c>
      <c r="I7549" s="102">
        <v>2</v>
      </c>
    </row>
    <row r="7550" spans="1:9" ht="40.799999999999997">
      <c r="A7550" s="16" t="s">
        <v>1963</v>
      </c>
      <c r="B7550" s="16" t="s">
        <v>12015</v>
      </c>
      <c r="C7550" s="16" t="s">
        <v>12015</v>
      </c>
      <c r="D7550" s="19">
        <v>44403</v>
      </c>
      <c r="E7550" s="16" t="s">
        <v>12020</v>
      </c>
      <c r="F7550" s="16">
        <v>0</v>
      </c>
      <c r="G7550" s="16" t="s">
        <v>11597</v>
      </c>
      <c r="H7550" s="17">
        <v>18.440000000000001</v>
      </c>
      <c r="I7550" s="102">
        <v>2</v>
      </c>
    </row>
    <row r="7551" spans="1:9" ht="40.799999999999997">
      <c r="A7551" s="16" t="s">
        <v>1963</v>
      </c>
      <c r="B7551" s="16" t="s">
        <v>12015</v>
      </c>
      <c r="C7551" s="16" t="s">
        <v>12015</v>
      </c>
      <c r="D7551" s="19">
        <v>44403</v>
      </c>
      <c r="E7551" s="16" t="s">
        <v>12021</v>
      </c>
      <c r="F7551" s="16">
        <v>0</v>
      </c>
      <c r="G7551" s="16" t="s">
        <v>11562</v>
      </c>
      <c r="H7551" s="17">
        <v>18.45</v>
      </c>
      <c r="I7551" s="102">
        <v>2</v>
      </c>
    </row>
    <row r="7552" spans="1:9" ht="51">
      <c r="A7552" s="16" t="s">
        <v>1963</v>
      </c>
      <c r="B7552" s="16" t="s">
        <v>12026</v>
      </c>
      <c r="C7552" s="16" t="s">
        <v>12026</v>
      </c>
      <c r="D7552" s="19">
        <v>44406</v>
      </c>
      <c r="E7552" s="16" t="s">
        <v>12027</v>
      </c>
      <c r="F7552" s="16" t="s">
        <v>11590</v>
      </c>
      <c r="G7552" s="16" t="s">
        <v>11591</v>
      </c>
      <c r="H7552" s="17">
        <v>741.03</v>
      </c>
      <c r="I7552" s="102">
        <v>2</v>
      </c>
    </row>
    <row r="7553" spans="1:9" ht="40.799999999999997">
      <c r="A7553" s="16" t="s">
        <v>1963</v>
      </c>
      <c r="B7553" s="16" t="s">
        <v>12028</v>
      </c>
      <c r="C7553" s="16" t="s">
        <v>12028</v>
      </c>
      <c r="D7553" s="19">
        <v>44406</v>
      </c>
      <c r="E7553" s="16" t="s">
        <v>12029</v>
      </c>
      <c r="F7553" s="16" t="s">
        <v>11590</v>
      </c>
      <c r="G7553" s="16" t="s">
        <v>11591</v>
      </c>
      <c r="H7553" s="17">
        <v>1212.75</v>
      </c>
      <c r="I7553" s="102">
        <v>2</v>
      </c>
    </row>
    <row r="7554" spans="1:9" ht="51">
      <c r="A7554" s="16" t="s">
        <v>1963</v>
      </c>
      <c r="B7554" s="16" t="s">
        <v>12032</v>
      </c>
      <c r="C7554" s="16" t="s">
        <v>12032</v>
      </c>
      <c r="D7554" s="19">
        <v>44406</v>
      </c>
      <c r="E7554" s="16" t="s">
        <v>12033</v>
      </c>
      <c r="F7554" s="16">
        <v>0</v>
      </c>
      <c r="G7554" s="16" t="s">
        <v>11675</v>
      </c>
      <c r="H7554" s="17">
        <v>409.05</v>
      </c>
      <c r="I7554" s="102">
        <v>2</v>
      </c>
    </row>
    <row r="7555" spans="1:9" ht="51">
      <c r="A7555" s="16" t="s">
        <v>1963</v>
      </c>
      <c r="B7555" s="16" t="s">
        <v>12034</v>
      </c>
      <c r="C7555" s="16" t="s">
        <v>12034</v>
      </c>
      <c r="D7555" s="19">
        <v>44406</v>
      </c>
      <c r="E7555" s="16" t="s">
        <v>12035</v>
      </c>
      <c r="F7555" s="16">
        <v>0</v>
      </c>
      <c r="G7555" s="16" t="s">
        <v>11675</v>
      </c>
      <c r="H7555" s="17">
        <v>359.9</v>
      </c>
      <c r="I7555" s="102">
        <v>2</v>
      </c>
    </row>
    <row r="7556" spans="1:9" ht="40.799999999999997">
      <c r="A7556" s="16" t="s">
        <v>1963</v>
      </c>
      <c r="B7556" s="16" t="s">
        <v>12093</v>
      </c>
      <c r="C7556" s="16" t="s">
        <v>12093</v>
      </c>
      <c r="D7556" s="19">
        <v>44418</v>
      </c>
      <c r="E7556" s="16" t="s">
        <v>12094</v>
      </c>
      <c r="F7556" s="16">
        <v>0</v>
      </c>
      <c r="G7556" s="16" t="s">
        <v>11796</v>
      </c>
      <c r="H7556" s="17">
        <v>20.99</v>
      </c>
      <c r="I7556" s="102">
        <v>2</v>
      </c>
    </row>
    <row r="7557" spans="1:9" ht="40.799999999999997">
      <c r="A7557" s="16" t="s">
        <v>1963</v>
      </c>
      <c r="B7557" s="16" t="s">
        <v>12093</v>
      </c>
      <c r="C7557" s="16" t="s">
        <v>12093</v>
      </c>
      <c r="D7557" s="19">
        <v>44418</v>
      </c>
      <c r="E7557" s="16" t="s">
        <v>12095</v>
      </c>
      <c r="F7557" s="16">
        <v>0</v>
      </c>
      <c r="G7557" s="16" t="s">
        <v>12096</v>
      </c>
      <c r="H7557" s="17">
        <v>20.99</v>
      </c>
      <c r="I7557" s="102">
        <v>2</v>
      </c>
    </row>
    <row r="7558" spans="1:9" ht="40.799999999999997">
      <c r="A7558" s="16" t="s">
        <v>1963</v>
      </c>
      <c r="B7558" s="16" t="s">
        <v>12093</v>
      </c>
      <c r="C7558" s="16" t="s">
        <v>12093</v>
      </c>
      <c r="D7558" s="19">
        <v>44418</v>
      </c>
      <c r="E7558" s="16" t="s">
        <v>12097</v>
      </c>
      <c r="F7558" s="16">
        <v>0</v>
      </c>
      <c r="G7558" s="16" t="s">
        <v>12098</v>
      </c>
      <c r="H7558" s="17">
        <v>20.99</v>
      </c>
      <c r="I7558" s="102">
        <v>2</v>
      </c>
    </row>
    <row r="7559" spans="1:9" ht="40.799999999999997">
      <c r="A7559" s="16" t="s">
        <v>1963</v>
      </c>
      <c r="B7559" s="16" t="s">
        <v>12488</v>
      </c>
      <c r="C7559" s="16" t="s">
        <v>12488</v>
      </c>
      <c r="D7559" s="19">
        <v>44403</v>
      </c>
      <c r="E7559" s="16" t="s">
        <v>12489</v>
      </c>
      <c r="F7559" s="16">
        <v>0</v>
      </c>
      <c r="G7559" s="16" t="s">
        <v>11796</v>
      </c>
      <c r="H7559" s="17">
        <v>105.42</v>
      </c>
      <c r="I7559" s="102">
        <v>2</v>
      </c>
    </row>
    <row r="7560" spans="1:9" ht="40.799999999999997">
      <c r="A7560" s="16" t="s">
        <v>1963</v>
      </c>
      <c r="B7560" s="16" t="s">
        <v>12488</v>
      </c>
      <c r="C7560" s="16" t="s">
        <v>12488</v>
      </c>
      <c r="D7560" s="19">
        <v>44403</v>
      </c>
      <c r="E7560" s="16" t="s">
        <v>12490</v>
      </c>
      <c r="F7560" s="16">
        <v>0</v>
      </c>
      <c r="G7560" s="16" t="s">
        <v>12096</v>
      </c>
      <c r="H7560" s="17">
        <v>95.67</v>
      </c>
      <c r="I7560" s="102">
        <v>2</v>
      </c>
    </row>
    <row r="7561" spans="1:9" ht="40.799999999999997">
      <c r="A7561" s="16" t="s">
        <v>1963</v>
      </c>
      <c r="B7561" s="16" t="s">
        <v>12488</v>
      </c>
      <c r="C7561" s="16" t="s">
        <v>12488</v>
      </c>
      <c r="D7561" s="19">
        <v>44403</v>
      </c>
      <c r="E7561" s="16" t="s">
        <v>12491</v>
      </c>
      <c r="F7561" s="16">
        <v>0</v>
      </c>
      <c r="G7561" s="16" t="s">
        <v>11802</v>
      </c>
      <c r="H7561" s="17">
        <v>135.05000000000001</v>
      </c>
      <c r="I7561" s="102">
        <v>2</v>
      </c>
    </row>
    <row r="7562" spans="1:9" ht="40.799999999999997">
      <c r="A7562" s="16" t="s">
        <v>1963</v>
      </c>
      <c r="B7562" s="16" t="s">
        <v>12488</v>
      </c>
      <c r="C7562" s="16" t="s">
        <v>12488</v>
      </c>
      <c r="D7562" s="19">
        <v>44403</v>
      </c>
      <c r="E7562" s="16" t="s">
        <v>12492</v>
      </c>
      <c r="F7562" s="16" t="s">
        <v>11844</v>
      </c>
      <c r="G7562" s="16" t="s">
        <v>11845</v>
      </c>
      <c r="H7562" s="17">
        <v>59.84</v>
      </c>
      <c r="I7562" s="102">
        <v>2</v>
      </c>
    </row>
    <row r="7563" spans="1:9" ht="40.799999999999997">
      <c r="A7563" s="16" t="s">
        <v>1963</v>
      </c>
      <c r="B7563" s="16" t="s">
        <v>12488</v>
      </c>
      <c r="C7563" s="16" t="s">
        <v>12488</v>
      </c>
      <c r="D7563" s="19">
        <v>44403</v>
      </c>
      <c r="E7563" s="16" t="s">
        <v>12493</v>
      </c>
      <c r="F7563" s="16" t="s">
        <v>11844</v>
      </c>
      <c r="G7563" s="16" t="s">
        <v>11845</v>
      </c>
      <c r="H7563" s="17">
        <v>59.84</v>
      </c>
      <c r="I7563" s="102">
        <v>2</v>
      </c>
    </row>
    <row r="7564" spans="1:9" ht="40.799999999999997">
      <c r="A7564" s="16" t="s">
        <v>1963</v>
      </c>
      <c r="B7564" s="16" t="s">
        <v>12488</v>
      </c>
      <c r="C7564" s="16" t="s">
        <v>12488</v>
      </c>
      <c r="D7564" s="19">
        <v>44403</v>
      </c>
      <c r="E7564" s="16" t="s">
        <v>12494</v>
      </c>
      <c r="F7564" s="16" t="s">
        <v>11844</v>
      </c>
      <c r="G7564" s="16" t="s">
        <v>11845</v>
      </c>
      <c r="H7564" s="17">
        <v>59.81</v>
      </c>
      <c r="I7564" s="102">
        <v>2</v>
      </c>
    </row>
    <row r="7565" spans="1:9" ht="40.799999999999997">
      <c r="A7565" s="16" t="s">
        <v>1963</v>
      </c>
      <c r="B7565" s="16" t="s">
        <v>12495</v>
      </c>
      <c r="C7565" s="16" t="s">
        <v>12495</v>
      </c>
      <c r="D7565" s="19">
        <v>44403</v>
      </c>
      <c r="E7565" s="16" t="s">
        <v>12496</v>
      </c>
      <c r="F7565" s="16" t="s">
        <v>8270</v>
      </c>
      <c r="G7565" s="16" t="s">
        <v>8271</v>
      </c>
      <c r="H7565" s="17">
        <v>437.04</v>
      </c>
      <c r="I7565" s="102">
        <v>2</v>
      </c>
    </row>
    <row r="7566" spans="1:9" ht="40.799999999999997">
      <c r="A7566" s="16" t="s">
        <v>1963</v>
      </c>
      <c r="B7566" s="16" t="s">
        <v>12497</v>
      </c>
      <c r="C7566" s="16" t="s">
        <v>12497</v>
      </c>
      <c r="D7566" s="19">
        <v>44403</v>
      </c>
      <c r="E7566" s="16" t="s">
        <v>12498</v>
      </c>
      <c r="F7566" s="16">
        <v>0</v>
      </c>
      <c r="G7566" s="16" t="s">
        <v>11560</v>
      </c>
      <c r="H7566" s="17">
        <v>66.28</v>
      </c>
      <c r="I7566" s="102">
        <v>2</v>
      </c>
    </row>
    <row r="7567" spans="1:9" ht="40.799999999999997">
      <c r="A7567" s="16" t="s">
        <v>1963</v>
      </c>
      <c r="B7567" s="16" t="s">
        <v>12497</v>
      </c>
      <c r="C7567" s="16" t="s">
        <v>12497</v>
      </c>
      <c r="D7567" s="19">
        <v>44403</v>
      </c>
      <c r="E7567" s="16" t="s">
        <v>12499</v>
      </c>
      <c r="F7567" s="16">
        <v>0</v>
      </c>
      <c r="G7567" s="16" t="s">
        <v>11562</v>
      </c>
      <c r="H7567" s="17">
        <v>230.02</v>
      </c>
      <c r="I7567" s="102">
        <v>2</v>
      </c>
    </row>
    <row r="7568" spans="1:9" ht="40.799999999999997">
      <c r="A7568" s="16" t="s">
        <v>1963</v>
      </c>
      <c r="B7568" s="16" t="s">
        <v>12497</v>
      </c>
      <c r="C7568" s="16" t="s">
        <v>12497</v>
      </c>
      <c r="D7568" s="19">
        <v>44403</v>
      </c>
      <c r="E7568" s="16" t="s">
        <v>12500</v>
      </c>
      <c r="F7568" s="16">
        <v>0</v>
      </c>
      <c r="G7568" s="16" t="s">
        <v>11565</v>
      </c>
      <c r="H7568" s="17">
        <v>175.44</v>
      </c>
      <c r="I7568" s="102">
        <v>2</v>
      </c>
    </row>
    <row r="7569" spans="1:9" ht="40.799999999999997">
      <c r="A7569" s="16" t="s">
        <v>1963</v>
      </c>
      <c r="B7569" s="16" t="s">
        <v>12497</v>
      </c>
      <c r="C7569" s="16" t="s">
        <v>12497</v>
      </c>
      <c r="D7569" s="19">
        <v>44403</v>
      </c>
      <c r="E7569" s="16" t="s">
        <v>12501</v>
      </c>
      <c r="F7569" s="16">
        <v>0</v>
      </c>
      <c r="G7569" s="16" t="s">
        <v>11565</v>
      </c>
      <c r="H7569" s="17">
        <v>175.44</v>
      </c>
      <c r="I7569" s="102">
        <v>2</v>
      </c>
    </row>
    <row r="7570" spans="1:9" ht="40.799999999999997">
      <c r="A7570" s="16" t="s">
        <v>1963</v>
      </c>
      <c r="B7570" s="16" t="s">
        <v>12502</v>
      </c>
      <c r="C7570" s="16" t="s">
        <v>12502</v>
      </c>
      <c r="D7570" s="19">
        <v>44403</v>
      </c>
      <c r="E7570" s="16" t="s">
        <v>12503</v>
      </c>
      <c r="F7570" s="16" t="s">
        <v>11606</v>
      </c>
      <c r="G7570" s="16" t="s">
        <v>11607</v>
      </c>
      <c r="H7570" s="17">
        <v>58.48</v>
      </c>
      <c r="I7570" s="102">
        <v>2</v>
      </c>
    </row>
    <row r="7571" spans="1:9" ht="40.799999999999997">
      <c r="A7571" s="16" t="s">
        <v>1963</v>
      </c>
      <c r="B7571" s="16" t="s">
        <v>12036</v>
      </c>
      <c r="C7571" s="16" t="s">
        <v>12036</v>
      </c>
      <c r="D7571" s="19">
        <v>44406</v>
      </c>
      <c r="E7571" s="16" t="s">
        <v>12037</v>
      </c>
      <c r="F7571" s="16">
        <v>0</v>
      </c>
      <c r="G7571" s="16" t="s">
        <v>11539</v>
      </c>
      <c r="H7571" s="17">
        <v>20</v>
      </c>
      <c r="I7571" s="102">
        <v>2</v>
      </c>
    </row>
    <row r="7572" spans="1:9" ht="40.799999999999997">
      <c r="A7572" s="16" t="s">
        <v>1963</v>
      </c>
      <c r="B7572" s="16" t="s">
        <v>12036</v>
      </c>
      <c r="C7572" s="16" t="s">
        <v>12036</v>
      </c>
      <c r="D7572" s="19">
        <v>44406</v>
      </c>
      <c r="E7572" s="16" t="s">
        <v>12037</v>
      </c>
      <c r="F7572" s="16" t="s">
        <v>11540</v>
      </c>
      <c r="G7572" s="16" t="s">
        <v>11541</v>
      </c>
      <c r="H7572" s="17">
        <v>20</v>
      </c>
      <c r="I7572" s="102">
        <v>2</v>
      </c>
    </row>
    <row r="7573" spans="1:9" ht="40.799999999999997">
      <c r="A7573" s="16" t="s">
        <v>1963</v>
      </c>
      <c r="B7573" s="16" t="s">
        <v>12504</v>
      </c>
      <c r="C7573" s="16" t="s">
        <v>12504</v>
      </c>
      <c r="D7573" s="19">
        <v>44406</v>
      </c>
      <c r="E7573" s="16" t="s">
        <v>12505</v>
      </c>
      <c r="F7573" s="16">
        <v>0</v>
      </c>
      <c r="G7573" s="16" t="s">
        <v>11539</v>
      </c>
      <c r="H7573" s="17">
        <v>475.12</v>
      </c>
      <c r="I7573" s="102">
        <v>2</v>
      </c>
    </row>
    <row r="7574" spans="1:9" ht="40.799999999999997">
      <c r="A7574" s="16" t="s">
        <v>1963</v>
      </c>
      <c r="B7574" s="16" t="s">
        <v>12504</v>
      </c>
      <c r="C7574" s="16" t="s">
        <v>12504</v>
      </c>
      <c r="D7574" s="19">
        <v>44406</v>
      </c>
      <c r="E7574" s="16" t="s">
        <v>12506</v>
      </c>
      <c r="F7574" s="16" t="s">
        <v>11540</v>
      </c>
      <c r="G7574" s="16" t="s">
        <v>11541</v>
      </c>
      <c r="H7574" s="17">
        <v>432.2</v>
      </c>
      <c r="I7574" s="102">
        <v>2</v>
      </c>
    </row>
    <row r="7575" spans="1:9" ht="40.799999999999997">
      <c r="A7575" s="16" t="s">
        <v>1963</v>
      </c>
      <c r="B7575" s="16" t="s">
        <v>12036</v>
      </c>
      <c r="C7575" s="16" t="s">
        <v>12036</v>
      </c>
      <c r="D7575" s="19">
        <v>44406</v>
      </c>
      <c r="E7575" s="16" t="s">
        <v>12038</v>
      </c>
      <c r="F7575" s="16">
        <v>0</v>
      </c>
      <c r="G7575" s="16" t="s">
        <v>11539</v>
      </c>
      <c r="H7575" s="17">
        <v>10</v>
      </c>
      <c r="I7575" s="102">
        <v>2</v>
      </c>
    </row>
    <row r="7576" spans="1:9" ht="40.799999999999997">
      <c r="A7576" s="16" t="s">
        <v>1963</v>
      </c>
      <c r="B7576" s="16" t="s">
        <v>12036</v>
      </c>
      <c r="C7576" s="16" t="s">
        <v>12036</v>
      </c>
      <c r="D7576" s="19">
        <v>44406</v>
      </c>
      <c r="E7576" s="16" t="s">
        <v>12038</v>
      </c>
      <c r="F7576" s="16" t="s">
        <v>11540</v>
      </c>
      <c r="G7576" s="16" t="s">
        <v>11541</v>
      </c>
      <c r="H7576" s="17">
        <v>10</v>
      </c>
      <c r="I7576" s="102">
        <v>2</v>
      </c>
    </row>
    <row r="7577" spans="1:9" ht="40.799999999999997">
      <c r="A7577" s="16" t="s">
        <v>1963</v>
      </c>
      <c r="B7577" s="16" t="s">
        <v>12036</v>
      </c>
      <c r="C7577" s="16" t="s">
        <v>12036</v>
      </c>
      <c r="D7577" s="19">
        <v>44406</v>
      </c>
      <c r="E7577" s="16" t="s">
        <v>12039</v>
      </c>
      <c r="F7577" s="16" t="s">
        <v>11540</v>
      </c>
      <c r="G7577" s="16" t="s">
        <v>11541</v>
      </c>
      <c r="H7577" s="17">
        <v>10</v>
      </c>
      <c r="I7577" s="102">
        <v>2</v>
      </c>
    </row>
    <row r="7578" spans="1:9" ht="40.799999999999997">
      <c r="A7578" s="16" t="s">
        <v>1963</v>
      </c>
      <c r="B7578" s="16" t="s">
        <v>12507</v>
      </c>
      <c r="C7578" s="16" t="s">
        <v>12507</v>
      </c>
      <c r="D7578" s="19">
        <v>44406</v>
      </c>
      <c r="E7578" s="16" t="s">
        <v>12508</v>
      </c>
      <c r="F7578" s="16">
        <v>0</v>
      </c>
      <c r="G7578" s="16" t="s">
        <v>11539</v>
      </c>
      <c r="H7578" s="17">
        <v>114.34</v>
      </c>
      <c r="I7578" s="102">
        <v>2</v>
      </c>
    </row>
    <row r="7579" spans="1:9" ht="40.799999999999997">
      <c r="A7579" s="16" t="s">
        <v>1963</v>
      </c>
      <c r="B7579" s="16" t="s">
        <v>12507</v>
      </c>
      <c r="C7579" s="16" t="s">
        <v>12507</v>
      </c>
      <c r="D7579" s="19">
        <v>44406</v>
      </c>
      <c r="E7579" s="16" t="s">
        <v>12509</v>
      </c>
      <c r="F7579" s="16">
        <v>0</v>
      </c>
      <c r="G7579" s="16" t="s">
        <v>11696</v>
      </c>
      <c r="H7579" s="17">
        <v>133.85</v>
      </c>
      <c r="I7579" s="102">
        <v>2</v>
      </c>
    </row>
    <row r="7580" spans="1:9" ht="40.799999999999997">
      <c r="A7580" s="16" t="s">
        <v>1963</v>
      </c>
      <c r="B7580" s="16" t="s">
        <v>12507</v>
      </c>
      <c r="C7580" s="16" t="s">
        <v>12507</v>
      </c>
      <c r="D7580" s="19">
        <v>44406</v>
      </c>
      <c r="E7580" s="16" t="s">
        <v>12510</v>
      </c>
      <c r="F7580" s="16" t="s">
        <v>11540</v>
      </c>
      <c r="G7580" s="16" t="s">
        <v>11541</v>
      </c>
      <c r="H7580" s="17">
        <v>127.43</v>
      </c>
      <c r="I7580" s="102">
        <v>2</v>
      </c>
    </row>
    <row r="7581" spans="1:9" ht="40.799999999999997">
      <c r="A7581" s="16" t="s">
        <v>1963</v>
      </c>
      <c r="B7581" s="16" t="s">
        <v>12507</v>
      </c>
      <c r="C7581" s="16" t="s">
        <v>12507</v>
      </c>
      <c r="D7581" s="19">
        <v>44406</v>
      </c>
      <c r="E7581" s="16" t="s">
        <v>12511</v>
      </c>
      <c r="F7581" s="16" t="s">
        <v>11540</v>
      </c>
      <c r="G7581" s="16" t="s">
        <v>11541</v>
      </c>
      <c r="H7581" s="17">
        <v>127.43</v>
      </c>
      <c r="I7581" s="102">
        <v>2</v>
      </c>
    </row>
    <row r="7582" spans="1:9" ht="40.799999999999997">
      <c r="A7582" s="16" t="s">
        <v>1963</v>
      </c>
      <c r="B7582" s="16" t="s">
        <v>11249</v>
      </c>
      <c r="C7582" s="16">
        <v>19614</v>
      </c>
      <c r="D7582" s="19">
        <v>44447</v>
      </c>
      <c r="E7582" s="16" t="s">
        <v>11250</v>
      </c>
      <c r="F7582" s="16" t="s">
        <v>8178</v>
      </c>
      <c r="G7582" s="16" t="s">
        <v>8179</v>
      </c>
      <c r="H7582" s="17">
        <v>135.4</v>
      </c>
      <c r="I7582" s="102">
        <v>2</v>
      </c>
    </row>
    <row r="7583" spans="1:9" ht="40.799999999999997">
      <c r="A7583" s="16" t="s">
        <v>1963</v>
      </c>
      <c r="B7583" s="16" t="s">
        <v>11253</v>
      </c>
      <c r="C7583" s="16">
        <v>19642</v>
      </c>
      <c r="D7583" s="19">
        <v>44447</v>
      </c>
      <c r="E7583" s="16" t="s">
        <v>11250</v>
      </c>
      <c r="F7583" s="16" t="s">
        <v>8178</v>
      </c>
      <c r="G7583" s="16" t="s">
        <v>8179</v>
      </c>
      <c r="H7583" s="17">
        <v>76.400000000000006</v>
      </c>
      <c r="I7583" s="102">
        <v>2</v>
      </c>
    </row>
    <row r="7584" spans="1:9" ht="40.799999999999997">
      <c r="A7584" s="16" t="s">
        <v>1963</v>
      </c>
      <c r="B7584" s="16" t="s">
        <v>12040</v>
      </c>
      <c r="C7584" s="16" t="s">
        <v>12040</v>
      </c>
      <c r="D7584" s="19">
        <v>44410</v>
      </c>
      <c r="E7584" s="16" t="s">
        <v>12041</v>
      </c>
      <c r="F7584" s="16">
        <v>0</v>
      </c>
      <c r="G7584" s="16" t="s">
        <v>11734</v>
      </c>
      <c r="H7584" s="17">
        <v>20</v>
      </c>
      <c r="I7584" s="102">
        <v>2</v>
      </c>
    </row>
    <row r="7585" spans="1:9" ht="40.799999999999997">
      <c r="A7585" s="16" t="s">
        <v>1963</v>
      </c>
      <c r="B7585" s="16" t="s">
        <v>12512</v>
      </c>
      <c r="C7585" s="16" t="s">
        <v>12512</v>
      </c>
      <c r="D7585" s="19">
        <v>44410</v>
      </c>
      <c r="E7585" s="16" t="s">
        <v>12513</v>
      </c>
      <c r="F7585" s="16">
        <v>0</v>
      </c>
      <c r="G7585" s="16" t="s">
        <v>11734</v>
      </c>
      <c r="H7585" s="17">
        <v>62.74</v>
      </c>
      <c r="I7585" s="102">
        <v>2</v>
      </c>
    </row>
    <row r="7586" spans="1:9" ht="40.799999999999997">
      <c r="A7586" s="16" t="s">
        <v>1963</v>
      </c>
      <c r="B7586" s="16" t="s">
        <v>12512</v>
      </c>
      <c r="C7586" s="16" t="s">
        <v>12512</v>
      </c>
      <c r="D7586" s="19">
        <v>44410</v>
      </c>
      <c r="E7586" s="16" t="s">
        <v>12514</v>
      </c>
      <c r="F7586" s="16">
        <v>0</v>
      </c>
      <c r="G7586" s="16" t="s">
        <v>11694</v>
      </c>
      <c r="H7586" s="17">
        <v>62.74</v>
      </c>
      <c r="I7586" s="102">
        <v>2</v>
      </c>
    </row>
    <row r="7587" spans="1:9" ht="40.799999999999997">
      <c r="A7587" s="16" t="s">
        <v>1963</v>
      </c>
      <c r="B7587" s="16" t="s">
        <v>12512</v>
      </c>
      <c r="C7587" s="16" t="s">
        <v>12512</v>
      </c>
      <c r="D7587" s="19">
        <v>44410</v>
      </c>
      <c r="E7587" s="16" t="s">
        <v>12515</v>
      </c>
      <c r="F7587" s="16" t="s">
        <v>12516</v>
      </c>
      <c r="G7587" s="16" t="s">
        <v>12517</v>
      </c>
      <c r="H7587" s="17">
        <v>78.430000000000007</v>
      </c>
      <c r="I7587" s="102">
        <v>2</v>
      </c>
    </row>
    <row r="7588" spans="1:9" ht="40.799999999999997">
      <c r="A7588" s="16" t="s">
        <v>1963</v>
      </c>
      <c r="B7588" s="16" t="s">
        <v>12512</v>
      </c>
      <c r="C7588" s="16" t="s">
        <v>12512</v>
      </c>
      <c r="D7588" s="19">
        <v>44410</v>
      </c>
      <c r="E7588" s="16" t="s">
        <v>12518</v>
      </c>
      <c r="F7588" s="16" t="s">
        <v>12516</v>
      </c>
      <c r="G7588" s="16" t="s">
        <v>12517</v>
      </c>
      <c r="H7588" s="17">
        <v>78.430000000000007</v>
      </c>
      <c r="I7588" s="102">
        <v>2</v>
      </c>
    </row>
    <row r="7589" spans="1:9" ht="40.799999999999997">
      <c r="A7589" s="16" t="s">
        <v>1963</v>
      </c>
      <c r="B7589" s="16" t="s">
        <v>12042</v>
      </c>
      <c r="C7589" s="16" t="s">
        <v>12042</v>
      </c>
      <c r="D7589" s="19">
        <v>44411</v>
      </c>
      <c r="E7589" s="16" t="s">
        <v>12043</v>
      </c>
      <c r="F7589" s="16" t="s">
        <v>11516</v>
      </c>
      <c r="G7589" s="16" t="s">
        <v>11517</v>
      </c>
      <c r="H7589" s="17">
        <v>105</v>
      </c>
      <c r="I7589" s="102">
        <v>2</v>
      </c>
    </row>
    <row r="7590" spans="1:9" ht="40.799999999999997">
      <c r="A7590" s="16" t="s">
        <v>1963</v>
      </c>
      <c r="B7590" s="16" t="s">
        <v>12519</v>
      </c>
      <c r="C7590" s="16" t="s">
        <v>12519</v>
      </c>
      <c r="D7590" s="19">
        <v>44411</v>
      </c>
      <c r="E7590" s="16" t="s">
        <v>12520</v>
      </c>
      <c r="F7590" s="16" t="s">
        <v>11516</v>
      </c>
      <c r="G7590" s="16" t="s">
        <v>11517</v>
      </c>
      <c r="H7590" s="17">
        <v>70.650000000000006</v>
      </c>
      <c r="I7590" s="102">
        <v>2</v>
      </c>
    </row>
    <row r="7591" spans="1:9" ht="40.799999999999997">
      <c r="A7591" s="16" t="s">
        <v>1963</v>
      </c>
      <c r="B7591" s="16" t="s">
        <v>11211</v>
      </c>
      <c r="C7591" s="16">
        <v>19684</v>
      </c>
      <c r="D7591" s="19">
        <v>44447</v>
      </c>
      <c r="E7591" s="16" t="s">
        <v>11212</v>
      </c>
      <c r="F7591" s="16" t="s">
        <v>8178</v>
      </c>
      <c r="G7591" s="16" t="s">
        <v>8179</v>
      </c>
      <c r="H7591" s="17">
        <v>19.559999999999999</v>
      </c>
      <c r="I7591" s="102">
        <v>2</v>
      </c>
    </row>
    <row r="7592" spans="1:9" ht="40.799999999999997">
      <c r="A7592" s="16" t="s">
        <v>1963</v>
      </c>
      <c r="B7592" s="16" t="s">
        <v>11211</v>
      </c>
      <c r="C7592" s="16">
        <v>19684</v>
      </c>
      <c r="D7592" s="19">
        <v>44447</v>
      </c>
      <c r="E7592" s="16" t="s">
        <v>11213</v>
      </c>
      <c r="F7592" s="16" t="s">
        <v>8178</v>
      </c>
      <c r="G7592" s="16" t="s">
        <v>8179</v>
      </c>
      <c r="H7592" s="17">
        <v>19.57</v>
      </c>
      <c r="I7592" s="102">
        <v>2</v>
      </c>
    </row>
    <row r="7593" spans="1:9" ht="40.799999999999997">
      <c r="A7593" s="16" t="s">
        <v>1963</v>
      </c>
      <c r="B7593" s="16" t="s">
        <v>11211</v>
      </c>
      <c r="C7593" s="16">
        <v>19684</v>
      </c>
      <c r="D7593" s="19">
        <v>44447</v>
      </c>
      <c r="E7593" s="16" t="s">
        <v>11214</v>
      </c>
      <c r="F7593" s="16" t="s">
        <v>8178</v>
      </c>
      <c r="G7593" s="16" t="s">
        <v>8179</v>
      </c>
      <c r="H7593" s="17">
        <v>19.57</v>
      </c>
      <c r="I7593" s="102">
        <v>2</v>
      </c>
    </row>
    <row r="7594" spans="1:9" ht="40.799999999999997">
      <c r="A7594" s="16" t="s">
        <v>1963</v>
      </c>
      <c r="B7594" s="16" t="s">
        <v>11211</v>
      </c>
      <c r="C7594" s="16">
        <v>19684</v>
      </c>
      <c r="D7594" s="19">
        <v>44447</v>
      </c>
      <c r="E7594" s="16" t="s">
        <v>11215</v>
      </c>
      <c r="F7594" s="16" t="s">
        <v>8178</v>
      </c>
      <c r="G7594" s="16" t="s">
        <v>8179</v>
      </c>
      <c r="H7594" s="17">
        <v>58.7</v>
      </c>
      <c r="I7594" s="102">
        <v>2</v>
      </c>
    </row>
    <row r="7595" spans="1:9" ht="40.799999999999997">
      <c r="A7595" s="16" t="s">
        <v>1963</v>
      </c>
      <c r="B7595" s="16" t="s">
        <v>11461</v>
      </c>
      <c r="C7595" s="16">
        <v>5082021</v>
      </c>
      <c r="D7595" s="19">
        <v>44516</v>
      </c>
      <c r="E7595" s="16" t="s">
        <v>11462</v>
      </c>
      <c r="F7595" s="16" t="s">
        <v>2113</v>
      </c>
      <c r="G7595" s="16" t="s">
        <v>2114</v>
      </c>
      <c r="H7595" s="17">
        <v>93.33</v>
      </c>
      <c r="I7595" s="102">
        <v>2</v>
      </c>
    </row>
    <row r="7596" spans="1:9" ht="40.799999999999997">
      <c r="A7596" s="16" t="s">
        <v>1963</v>
      </c>
      <c r="B7596" s="16" t="s">
        <v>11461</v>
      </c>
      <c r="C7596" s="16">
        <v>5082021</v>
      </c>
      <c r="D7596" s="19">
        <v>44516</v>
      </c>
      <c r="E7596" s="16" t="s">
        <v>11463</v>
      </c>
      <c r="F7596" s="16" t="s">
        <v>2113</v>
      </c>
      <c r="G7596" s="16" t="s">
        <v>2114</v>
      </c>
      <c r="H7596" s="17">
        <v>93.33</v>
      </c>
      <c r="I7596" s="102">
        <v>2</v>
      </c>
    </row>
    <row r="7597" spans="1:9" ht="40.799999999999997">
      <c r="A7597" s="16" t="s">
        <v>1963</v>
      </c>
      <c r="B7597" s="16" t="s">
        <v>11461</v>
      </c>
      <c r="C7597" s="16">
        <v>5082021</v>
      </c>
      <c r="D7597" s="19">
        <v>44516</v>
      </c>
      <c r="E7597" s="16" t="s">
        <v>11464</v>
      </c>
      <c r="F7597" s="16" t="s">
        <v>2113</v>
      </c>
      <c r="G7597" s="16" t="s">
        <v>2114</v>
      </c>
      <c r="H7597" s="17">
        <v>93.34</v>
      </c>
      <c r="I7597" s="102">
        <v>2</v>
      </c>
    </row>
    <row r="7598" spans="1:9" ht="40.799999999999997">
      <c r="A7598" s="16" t="s">
        <v>1963</v>
      </c>
      <c r="B7598" s="16" t="s">
        <v>12138</v>
      </c>
      <c r="C7598" s="16" t="s">
        <v>12138</v>
      </c>
      <c r="D7598" s="19">
        <v>44431</v>
      </c>
      <c r="E7598" s="16" t="s">
        <v>12139</v>
      </c>
      <c r="F7598" s="16">
        <v>0</v>
      </c>
      <c r="G7598" s="16" t="s">
        <v>12140</v>
      </c>
      <c r="H7598" s="17">
        <v>42.8</v>
      </c>
      <c r="I7598" s="102">
        <v>2</v>
      </c>
    </row>
    <row r="7599" spans="1:9" ht="40.799999999999997">
      <c r="A7599" s="16" t="s">
        <v>1963</v>
      </c>
      <c r="B7599" s="16" t="s">
        <v>12138</v>
      </c>
      <c r="C7599" s="16" t="s">
        <v>12138</v>
      </c>
      <c r="D7599" s="19">
        <v>44431</v>
      </c>
      <c r="E7599" s="16" t="s">
        <v>12141</v>
      </c>
      <c r="F7599" s="16">
        <v>0</v>
      </c>
      <c r="G7599" s="16" t="s">
        <v>12140</v>
      </c>
      <c r="H7599" s="17">
        <v>42.8</v>
      </c>
      <c r="I7599" s="102">
        <v>2</v>
      </c>
    </row>
    <row r="7600" spans="1:9" ht="40.799999999999997">
      <c r="A7600" s="16" t="s">
        <v>1963</v>
      </c>
      <c r="B7600" s="16" t="s">
        <v>12138</v>
      </c>
      <c r="C7600" s="16" t="s">
        <v>12138</v>
      </c>
      <c r="D7600" s="19">
        <v>44431</v>
      </c>
      <c r="E7600" s="16" t="s">
        <v>12142</v>
      </c>
      <c r="F7600" s="16">
        <v>0</v>
      </c>
      <c r="G7600" s="16" t="s">
        <v>12140</v>
      </c>
      <c r="H7600" s="17">
        <v>42.8</v>
      </c>
      <c r="I7600" s="102">
        <v>2</v>
      </c>
    </row>
    <row r="7601" spans="1:9" ht="40.799999999999997">
      <c r="A7601" s="16" t="s">
        <v>1963</v>
      </c>
      <c r="B7601" s="16" t="s">
        <v>12241</v>
      </c>
      <c r="C7601" s="16" t="s">
        <v>12241</v>
      </c>
      <c r="D7601" s="19">
        <v>44477</v>
      </c>
      <c r="E7601" s="16" t="s">
        <v>12242</v>
      </c>
      <c r="F7601" s="16">
        <v>0</v>
      </c>
      <c r="G7601" s="16" t="s">
        <v>12243</v>
      </c>
      <c r="H7601" s="17">
        <v>36.9</v>
      </c>
      <c r="I7601" s="102">
        <v>2</v>
      </c>
    </row>
    <row r="7602" spans="1:9" ht="40.799999999999997">
      <c r="A7602" s="16" t="s">
        <v>1963</v>
      </c>
      <c r="B7602" s="16" t="s">
        <v>12521</v>
      </c>
      <c r="C7602" s="16" t="s">
        <v>12521</v>
      </c>
      <c r="D7602" s="19">
        <v>44411</v>
      </c>
      <c r="E7602" s="16" t="s">
        <v>12522</v>
      </c>
      <c r="F7602" s="16">
        <v>0</v>
      </c>
      <c r="G7602" s="16" t="s">
        <v>11975</v>
      </c>
      <c r="H7602" s="17">
        <v>23.55</v>
      </c>
      <c r="I7602" s="102">
        <v>2</v>
      </c>
    </row>
    <row r="7603" spans="1:9" ht="40.799999999999997">
      <c r="A7603" s="16" t="s">
        <v>1963</v>
      </c>
      <c r="B7603" s="16" t="s">
        <v>12521</v>
      </c>
      <c r="C7603" s="16" t="s">
        <v>12521</v>
      </c>
      <c r="D7603" s="19">
        <v>44411</v>
      </c>
      <c r="E7603" s="16" t="s">
        <v>12523</v>
      </c>
      <c r="F7603" s="16">
        <v>0</v>
      </c>
      <c r="G7603" s="16" t="s">
        <v>11722</v>
      </c>
      <c r="H7603" s="17">
        <v>23.55</v>
      </c>
      <c r="I7603" s="102">
        <v>2</v>
      </c>
    </row>
    <row r="7604" spans="1:9" ht="40.799999999999997">
      <c r="A7604" s="16" t="s">
        <v>1963</v>
      </c>
      <c r="B7604" s="16" t="s">
        <v>12521</v>
      </c>
      <c r="C7604" s="16" t="s">
        <v>12521</v>
      </c>
      <c r="D7604" s="19">
        <v>44411</v>
      </c>
      <c r="E7604" s="16" t="s">
        <v>12524</v>
      </c>
      <c r="F7604" s="16">
        <v>0</v>
      </c>
      <c r="G7604" s="16" t="s">
        <v>12243</v>
      </c>
      <c r="H7604" s="17">
        <v>23.55</v>
      </c>
      <c r="I7604" s="102">
        <v>2</v>
      </c>
    </row>
    <row r="7605" spans="1:9" ht="40.799999999999997">
      <c r="A7605" s="16" t="s">
        <v>1963</v>
      </c>
      <c r="B7605" s="16" t="s">
        <v>12521</v>
      </c>
      <c r="C7605" s="16" t="s">
        <v>12521</v>
      </c>
      <c r="D7605" s="19">
        <v>44411</v>
      </c>
      <c r="E7605" s="16" t="s">
        <v>12525</v>
      </c>
      <c r="F7605" s="16">
        <v>0</v>
      </c>
      <c r="G7605" s="16" t="s">
        <v>12140</v>
      </c>
      <c r="H7605" s="17">
        <v>31.4</v>
      </c>
      <c r="I7605" s="102">
        <v>2</v>
      </c>
    </row>
    <row r="7606" spans="1:9" ht="40.799999999999997">
      <c r="A7606" s="16" t="s">
        <v>1963</v>
      </c>
      <c r="B7606" s="16" t="s">
        <v>12521</v>
      </c>
      <c r="C7606" s="16" t="s">
        <v>12521</v>
      </c>
      <c r="D7606" s="19">
        <v>44411</v>
      </c>
      <c r="E7606" s="16" t="s">
        <v>12526</v>
      </c>
      <c r="F7606" s="16">
        <v>0</v>
      </c>
      <c r="G7606" s="16" t="s">
        <v>12140</v>
      </c>
      <c r="H7606" s="17">
        <v>31.4</v>
      </c>
      <c r="I7606" s="102">
        <v>2</v>
      </c>
    </row>
    <row r="7607" spans="1:9" ht="40.799999999999997">
      <c r="A7607" s="16" t="s">
        <v>1963</v>
      </c>
      <c r="B7607" s="16" t="s">
        <v>12521</v>
      </c>
      <c r="C7607" s="16" t="s">
        <v>12521</v>
      </c>
      <c r="D7607" s="19">
        <v>44411</v>
      </c>
      <c r="E7607" s="16" t="s">
        <v>12527</v>
      </c>
      <c r="F7607" s="16">
        <v>0</v>
      </c>
      <c r="G7607" s="16" t="s">
        <v>12140</v>
      </c>
      <c r="H7607" s="17">
        <v>31.4</v>
      </c>
      <c r="I7607" s="102">
        <v>2</v>
      </c>
    </row>
    <row r="7608" spans="1:9" ht="30.6">
      <c r="A7608" s="16" t="s">
        <v>1963</v>
      </c>
      <c r="B7608" s="16" t="s">
        <v>12064</v>
      </c>
      <c r="C7608" s="16" t="s">
        <v>12064</v>
      </c>
      <c r="D7608" s="19">
        <v>44417</v>
      </c>
      <c r="E7608" s="16" t="s">
        <v>12065</v>
      </c>
      <c r="F7608" s="16">
        <v>0</v>
      </c>
      <c r="G7608" s="16" t="s">
        <v>11796</v>
      </c>
      <c r="H7608" s="17">
        <v>415.31</v>
      </c>
      <c r="I7608" s="102">
        <v>2</v>
      </c>
    </row>
    <row r="7609" spans="1:9" ht="40.799999999999997">
      <c r="A7609" s="16" t="s">
        <v>1963</v>
      </c>
      <c r="B7609" s="16" t="s">
        <v>11251</v>
      </c>
      <c r="C7609" s="16">
        <v>19619</v>
      </c>
      <c r="D7609" s="19">
        <v>44447</v>
      </c>
      <c r="E7609" s="16" t="s">
        <v>11252</v>
      </c>
      <c r="F7609" s="16" t="s">
        <v>8178</v>
      </c>
      <c r="G7609" s="16" t="s">
        <v>8179</v>
      </c>
      <c r="H7609" s="17">
        <v>76.400000000000006</v>
      </c>
      <c r="I7609" s="102">
        <v>2</v>
      </c>
    </row>
    <row r="7610" spans="1:9" ht="40.799999999999997">
      <c r="A7610" s="16" t="s">
        <v>1963</v>
      </c>
      <c r="B7610" s="16" t="s">
        <v>11259</v>
      </c>
      <c r="C7610" s="16">
        <v>74921</v>
      </c>
      <c r="D7610" s="19">
        <v>44420</v>
      </c>
      <c r="E7610" s="16" t="s">
        <v>11260</v>
      </c>
      <c r="F7610" s="16" t="s">
        <v>10264</v>
      </c>
      <c r="G7610" s="16" t="s">
        <v>10624</v>
      </c>
      <c r="H7610" s="17">
        <v>195</v>
      </c>
      <c r="I7610" s="102">
        <v>2</v>
      </c>
    </row>
    <row r="7611" spans="1:9" ht="40.799999999999997">
      <c r="A7611" s="16" t="s">
        <v>1963</v>
      </c>
      <c r="B7611" s="16" t="s">
        <v>11259</v>
      </c>
      <c r="C7611" s="16">
        <v>74921</v>
      </c>
      <c r="D7611" s="19">
        <v>44420</v>
      </c>
      <c r="E7611" s="16" t="s">
        <v>11261</v>
      </c>
      <c r="F7611" s="16" t="s">
        <v>10264</v>
      </c>
      <c r="G7611" s="16" t="s">
        <v>10624</v>
      </c>
      <c r="H7611" s="17">
        <v>195</v>
      </c>
      <c r="I7611" s="102">
        <v>2</v>
      </c>
    </row>
    <row r="7612" spans="1:9" ht="40.799999999999997">
      <c r="A7612" s="16" t="s">
        <v>1963</v>
      </c>
      <c r="B7612" s="16" t="s">
        <v>11259</v>
      </c>
      <c r="C7612" s="16">
        <v>74921</v>
      </c>
      <c r="D7612" s="19">
        <v>44420</v>
      </c>
      <c r="E7612" s="16" t="s">
        <v>11262</v>
      </c>
      <c r="F7612" s="16" t="s">
        <v>10264</v>
      </c>
      <c r="G7612" s="16" t="s">
        <v>10624</v>
      </c>
      <c r="H7612" s="17">
        <v>195</v>
      </c>
      <c r="I7612" s="102">
        <v>2</v>
      </c>
    </row>
    <row r="7613" spans="1:9" ht="40.799999999999997">
      <c r="A7613" s="16" t="s">
        <v>1963</v>
      </c>
      <c r="B7613" s="16" t="s">
        <v>11259</v>
      </c>
      <c r="C7613" s="16">
        <v>74921</v>
      </c>
      <c r="D7613" s="19">
        <v>44420</v>
      </c>
      <c r="E7613" s="16" t="s">
        <v>11263</v>
      </c>
      <c r="F7613" s="16" t="s">
        <v>10264</v>
      </c>
      <c r="G7613" s="16" t="s">
        <v>10624</v>
      </c>
      <c r="H7613" s="17">
        <v>65</v>
      </c>
      <c r="I7613" s="102">
        <v>2</v>
      </c>
    </row>
    <row r="7614" spans="1:9" ht="40.799999999999997">
      <c r="A7614" s="16" t="s">
        <v>1963</v>
      </c>
      <c r="B7614" s="16" t="s">
        <v>11259</v>
      </c>
      <c r="C7614" s="16">
        <v>74921</v>
      </c>
      <c r="D7614" s="19">
        <v>44420</v>
      </c>
      <c r="E7614" s="16" t="s">
        <v>11264</v>
      </c>
      <c r="F7614" s="16" t="s">
        <v>10264</v>
      </c>
      <c r="G7614" s="16" t="s">
        <v>10624</v>
      </c>
      <c r="H7614" s="17">
        <v>65</v>
      </c>
      <c r="I7614" s="102">
        <v>2</v>
      </c>
    </row>
    <row r="7615" spans="1:9" ht="40.799999999999997">
      <c r="A7615" s="16" t="s">
        <v>1963</v>
      </c>
      <c r="B7615" s="16" t="s">
        <v>11259</v>
      </c>
      <c r="C7615" s="16">
        <v>74921</v>
      </c>
      <c r="D7615" s="19">
        <v>44420</v>
      </c>
      <c r="E7615" s="16" t="s">
        <v>11265</v>
      </c>
      <c r="F7615" s="16" t="s">
        <v>10264</v>
      </c>
      <c r="G7615" s="16" t="s">
        <v>10624</v>
      </c>
      <c r="H7615" s="17">
        <v>65</v>
      </c>
      <c r="I7615" s="102">
        <v>2</v>
      </c>
    </row>
    <row r="7616" spans="1:9" ht="51">
      <c r="A7616" s="16" t="s">
        <v>1963</v>
      </c>
      <c r="B7616" s="16" t="s">
        <v>12083</v>
      </c>
      <c r="C7616" s="16" t="s">
        <v>12083</v>
      </c>
      <c r="D7616" s="19">
        <v>44418</v>
      </c>
      <c r="E7616" s="16" t="s">
        <v>12084</v>
      </c>
      <c r="F7616" s="16">
        <v>0</v>
      </c>
      <c r="G7616" s="16" t="s">
        <v>11781</v>
      </c>
      <c r="H7616" s="17">
        <v>307.91000000000003</v>
      </c>
      <c r="I7616" s="102">
        <v>2</v>
      </c>
    </row>
    <row r="7617" spans="1:9" ht="40.799999999999997">
      <c r="A7617" s="16" t="s">
        <v>1963</v>
      </c>
      <c r="B7617" s="16" t="s">
        <v>12083</v>
      </c>
      <c r="C7617" s="16" t="s">
        <v>12083</v>
      </c>
      <c r="D7617" s="19">
        <v>44418</v>
      </c>
      <c r="E7617" s="16" t="s">
        <v>12085</v>
      </c>
      <c r="F7617" s="16">
        <v>0</v>
      </c>
      <c r="G7617" s="16" t="s">
        <v>12086</v>
      </c>
      <c r="H7617" s="17">
        <v>413.67</v>
      </c>
      <c r="I7617" s="102">
        <v>2</v>
      </c>
    </row>
    <row r="7618" spans="1:9" ht="40.799999999999997">
      <c r="A7618" s="16" t="s">
        <v>1963</v>
      </c>
      <c r="B7618" s="16" t="s">
        <v>12083</v>
      </c>
      <c r="C7618" s="16" t="s">
        <v>12083</v>
      </c>
      <c r="D7618" s="19">
        <v>44418</v>
      </c>
      <c r="E7618" s="16" t="s">
        <v>12087</v>
      </c>
      <c r="F7618" s="16">
        <v>0</v>
      </c>
      <c r="G7618" s="16" t="s">
        <v>12088</v>
      </c>
      <c r="H7618" s="17">
        <v>390.57</v>
      </c>
      <c r="I7618" s="102">
        <v>2</v>
      </c>
    </row>
    <row r="7619" spans="1:9" ht="51">
      <c r="A7619" s="16" t="s">
        <v>1963</v>
      </c>
      <c r="B7619" s="16" t="s">
        <v>12083</v>
      </c>
      <c r="C7619" s="16" t="s">
        <v>12083</v>
      </c>
      <c r="D7619" s="19">
        <v>44418</v>
      </c>
      <c r="E7619" s="16" t="s">
        <v>12084</v>
      </c>
      <c r="F7619" s="16" t="s">
        <v>8216</v>
      </c>
      <c r="G7619" s="16" t="s">
        <v>8217</v>
      </c>
      <c r="H7619" s="17">
        <v>130.83000000000001</v>
      </c>
      <c r="I7619" s="102">
        <v>2</v>
      </c>
    </row>
    <row r="7620" spans="1:9" ht="40.799999999999997">
      <c r="A7620" s="16" t="s">
        <v>1963</v>
      </c>
      <c r="B7620" s="16" t="s">
        <v>12083</v>
      </c>
      <c r="C7620" s="16" t="s">
        <v>12083</v>
      </c>
      <c r="D7620" s="19">
        <v>44418</v>
      </c>
      <c r="E7620" s="16" t="s">
        <v>12085</v>
      </c>
      <c r="F7620" s="16" t="s">
        <v>8216</v>
      </c>
      <c r="G7620" s="16" t="s">
        <v>8217</v>
      </c>
      <c r="H7620" s="17">
        <v>130.83000000000001</v>
      </c>
      <c r="I7620" s="102">
        <v>2</v>
      </c>
    </row>
    <row r="7621" spans="1:9" ht="40.799999999999997">
      <c r="A7621" s="16" t="s">
        <v>1963</v>
      </c>
      <c r="B7621" s="16" t="s">
        <v>12083</v>
      </c>
      <c r="C7621" s="16" t="s">
        <v>12083</v>
      </c>
      <c r="D7621" s="19">
        <v>44418</v>
      </c>
      <c r="E7621" s="16" t="s">
        <v>12087</v>
      </c>
      <c r="F7621" s="16" t="s">
        <v>8216</v>
      </c>
      <c r="G7621" s="16" t="s">
        <v>8217</v>
      </c>
      <c r="H7621" s="17">
        <v>130.84</v>
      </c>
      <c r="I7621" s="102">
        <v>2</v>
      </c>
    </row>
    <row r="7622" spans="1:9" ht="51">
      <c r="A7622" s="16" t="s">
        <v>1963</v>
      </c>
      <c r="B7622" s="16" t="s">
        <v>12093</v>
      </c>
      <c r="C7622" s="16" t="s">
        <v>12093</v>
      </c>
      <c r="D7622" s="19">
        <v>44418</v>
      </c>
      <c r="E7622" s="16" t="s">
        <v>12099</v>
      </c>
      <c r="F7622" s="16">
        <v>0</v>
      </c>
      <c r="G7622" s="16" t="s">
        <v>11781</v>
      </c>
      <c r="H7622" s="17">
        <v>20.99</v>
      </c>
      <c r="I7622" s="102">
        <v>2</v>
      </c>
    </row>
    <row r="7623" spans="1:9" ht="40.799999999999997">
      <c r="A7623" s="16" t="s">
        <v>1963</v>
      </c>
      <c r="B7623" s="16" t="s">
        <v>12093</v>
      </c>
      <c r="C7623" s="16" t="s">
        <v>12093</v>
      </c>
      <c r="D7623" s="19">
        <v>44418</v>
      </c>
      <c r="E7623" s="16" t="s">
        <v>12100</v>
      </c>
      <c r="F7623" s="16">
        <v>0</v>
      </c>
      <c r="G7623" s="16" t="s">
        <v>12086</v>
      </c>
      <c r="H7623" s="17">
        <v>21</v>
      </c>
      <c r="I7623" s="102">
        <v>2</v>
      </c>
    </row>
    <row r="7624" spans="1:9" ht="40.799999999999997">
      <c r="A7624" s="16" t="s">
        <v>1963</v>
      </c>
      <c r="B7624" s="16" t="s">
        <v>12093</v>
      </c>
      <c r="C7624" s="16" t="s">
        <v>12093</v>
      </c>
      <c r="D7624" s="19">
        <v>44418</v>
      </c>
      <c r="E7624" s="16" t="s">
        <v>12101</v>
      </c>
      <c r="F7624" s="16">
        <v>0</v>
      </c>
      <c r="G7624" s="16" t="s">
        <v>12088</v>
      </c>
      <c r="H7624" s="17">
        <v>21</v>
      </c>
      <c r="I7624" s="102">
        <v>2</v>
      </c>
    </row>
    <row r="7625" spans="1:9" ht="40.799999999999997">
      <c r="A7625" s="16" t="s">
        <v>1963</v>
      </c>
      <c r="B7625" s="16" t="s">
        <v>12048</v>
      </c>
      <c r="C7625" s="16" t="s">
        <v>12048</v>
      </c>
      <c r="D7625" s="19">
        <v>44411</v>
      </c>
      <c r="E7625" s="16" t="s">
        <v>12049</v>
      </c>
      <c r="F7625" s="16" t="s">
        <v>11900</v>
      </c>
      <c r="G7625" s="16" t="s">
        <v>11901</v>
      </c>
      <c r="H7625" s="17">
        <v>363.75</v>
      </c>
      <c r="I7625" s="102">
        <v>2</v>
      </c>
    </row>
    <row r="7626" spans="1:9" ht="51">
      <c r="A7626" s="16" t="s">
        <v>1963</v>
      </c>
      <c r="B7626" s="16" t="s">
        <v>12050</v>
      </c>
      <c r="C7626" s="16" t="s">
        <v>12050</v>
      </c>
      <c r="D7626" s="19">
        <v>44411</v>
      </c>
      <c r="E7626" s="16" t="s">
        <v>12051</v>
      </c>
      <c r="F7626" s="16" t="s">
        <v>11900</v>
      </c>
      <c r="G7626" s="16" t="s">
        <v>11901</v>
      </c>
      <c r="H7626" s="17">
        <v>307.5</v>
      </c>
      <c r="I7626" s="102">
        <v>2</v>
      </c>
    </row>
    <row r="7627" spans="1:9" ht="51">
      <c r="A7627" s="16" t="s">
        <v>1963</v>
      </c>
      <c r="B7627" s="16" t="s">
        <v>12050</v>
      </c>
      <c r="C7627" s="16" t="s">
        <v>12050</v>
      </c>
      <c r="D7627" s="19">
        <v>44411</v>
      </c>
      <c r="E7627" s="16" t="s">
        <v>12052</v>
      </c>
      <c r="F7627" s="16" t="s">
        <v>11900</v>
      </c>
      <c r="G7627" s="16" t="s">
        <v>11901</v>
      </c>
      <c r="H7627" s="17">
        <v>307.5</v>
      </c>
      <c r="I7627" s="102">
        <v>2</v>
      </c>
    </row>
    <row r="7628" spans="1:9" ht="51">
      <c r="A7628" s="16" t="s">
        <v>1963</v>
      </c>
      <c r="B7628" s="16" t="s">
        <v>12050</v>
      </c>
      <c r="C7628" s="16" t="s">
        <v>12050</v>
      </c>
      <c r="D7628" s="19">
        <v>44411</v>
      </c>
      <c r="E7628" s="16" t="s">
        <v>12053</v>
      </c>
      <c r="F7628" s="16">
        <v>0</v>
      </c>
      <c r="G7628" s="16" t="s">
        <v>12054</v>
      </c>
      <c r="H7628" s="17">
        <v>20</v>
      </c>
      <c r="I7628" s="102">
        <v>2</v>
      </c>
    </row>
    <row r="7629" spans="1:9" ht="51">
      <c r="A7629" s="16" t="s">
        <v>1963</v>
      </c>
      <c r="B7629" s="16" t="s">
        <v>12050</v>
      </c>
      <c r="C7629" s="16" t="s">
        <v>12050</v>
      </c>
      <c r="D7629" s="19">
        <v>44411</v>
      </c>
      <c r="E7629" s="16" t="s">
        <v>12055</v>
      </c>
      <c r="F7629" s="16">
        <v>0</v>
      </c>
      <c r="G7629" s="16" t="s">
        <v>12056</v>
      </c>
      <c r="H7629" s="17">
        <v>20</v>
      </c>
      <c r="I7629" s="102">
        <v>2</v>
      </c>
    </row>
    <row r="7630" spans="1:9" ht="51">
      <c r="A7630" s="16" t="s">
        <v>1963</v>
      </c>
      <c r="B7630" s="16" t="s">
        <v>12050</v>
      </c>
      <c r="C7630" s="16" t="s">
        <v>12050</v>
      </c>
      <c r="D7630" s="19">
        <v>44411</v>
      </c>
      <c r="E7630" s="16" t="s">
        <v>12057</v>
      </c>
      <c r="F7630" s="16">
        <v>0</v>
      </c>
      <c r="G7630" s="16" t="s">
        <v>12054</v>
      </c>
      <c r="H7630" s="17">
        <v>5</v>
      </c>
      <c r="I7630" s="102">
        <v>2</v>
      </c>
    </row>
    <row r="7631" spans="1:9" ht="51">
      <c r="A7631" s="16" t="s">
        <v>1963</v>
      </c>
      <c r="B7631" s="16" t="s">
        <v>12050</v>
      </c>
      <c r="C7631" s="16" t="s">
        <v>12050</v>
      </c>
      <c r="D7631" s="19">
        <v>44411</v>
      </c>
      <c r="E7631" s="16" t="s">
        <v>12058</v>
      </c>
      <c r="F7631" s="16">
        <v>0</v>
      </c>
      <c r="G7631" s="16" t="s">
        <v>12056</v>
      </c>
      <c r="H7631" s="17">
        <v>5</v>
      </c>
      <c r="I7631" s="102">
        <v>2</v>
      </c>
    </row>
    <row r="7632" spans="1:9" ht="40.799999999999997">
      <c r="A7632" s="16" t="s">
        <v>1963</v>
      </c>
      <c r="B7632" s="16" t="s">
        <v>11195</v>
      </c>
      <c r="C7632" s="16">
        <v>78721</v>
      </c>
      <c r="D7632" s="19">
        <v>44420</v>
      </c>
      <c r="E7632" s="16" t="s">
        <v>11196</v>
      </c>
      <c r="F7632" s="16" t="s">
        <v>10264</v>
      </c>
      <c r="G7632" s="16" t="s">
        <v>10624</v>
      </c>
      <c r="H7632" s="17">
        <v>547</v>
      </c>
      <c r="I7632" s="102">
        <v>2</v>
      </c>
    </row>
    <row r="7633" spans="1:9" ht="40.799999999999997">
      <c r="A7633" s="16" t="s">
        <v>1963</v>
      </c>
      <c r="B7633" s="16" t="s">
        <v>11195</v>
      </c>
      <c r="C7633" s="16">
        <v>78721</v>
      </c>
      <c r="D7633" s="19">
        <v>44420</v>
      </c>
      <c r="E7633" s="16" t="s">
        <v>11197</v>
      </c>
      <c r="F7633" s="16" t="s">
        <v>10264</v>
      </c>
      <c r="G7633" s="16" t="s">
        <v>10624</v>
      </c>
      <c r="H7633" s="17">
        <v>547</v>
      </c>
      <c r="I7633" s="102">
        <v>2</v>
      </c>
    </row>
    <row r="7634" spans="1:9" ht="40.799999999999997">
      <c r="A7634" s="16" t="s">
        <v>1963</v>
      </c>
      <c r="B7634" s="16" t="s">
        <v>11195</v>
      </c>
      <c r="C7634" s="16">
        <v>78721</v>
      </c>
      <c r="D7634" s="19">
        <v>44420</v>
      </c>
      <c r="E7634" s="16" t="s">
        <v>11198</v>
      </c>
      <c r="F7634" s="16" t="s">
        <v>10264</v>
      </c>
      <c r="G7634" s="16" t="s">
        <v>10624</v>
      </c>
      <c r="H7634" s="17">
        <v>547</v>
      </c>
      <c r="I7634" s="102">
        <v>2</v>
      </c>
    </row>
    <row r="7635" spans="1:9" ht="40.799999999999997">
      <c r="A7635" s="16" t="s">
        <v>1963</v>
      </c>
      <c r="B7635" s="16" t="s">
        <v>11195</v>
      </c>
      <c r="C7635" s="16">
        <v>78721</v>
      </c>
      <c r="D7635" s="19">
        <v>44420</v>
      </c>
      <c r="E7635" s="16" t="s">
        <v>11199</v>
      </c>
      <c r="F7635" s="16" t="s">
        <v>10264</v>
      </c>
      <c r="G7635" s="16" t="s">
        <v>10624</v>
      </c>
      <c r="H7635" s="17">
        <v>182.33</v>
      </c>
      <c r="I7635" s="102">
        <v>2</v>
      </c>
    </row>
    <row r="7636" spans="1:9" ht="40.799999999999997">
      <c r="A7636" s="16" t="s">
        <v>1963</v>
      </c>
      <c r="B7636" s="16" t="s">
        <v>11195</v>
      </c>
      <c r="C7636" s="16">
        <v>78721</v>
      </c>
      <c r="D7636" s="19">
        <v>44420</v>
      </c>
      <c r="E7636" s="16" t="s">
        <v>11200</v>
      </c>
      <c r="F7636" s="16" t="s">
        <v>10264</v>
      </c>
      <c r="G7636" s="16" t="s">
        <v>10624</v>
      </c>
      <c r="H7636" s="17">
        <v>182.33</v>
      </c>
      <c r="I7636" s="102">
        <v>2</v>
      </c>
    </row>
    <row r="7637" spans="1:9" ht="40.799999999999997">
      <c r="A7637" s="16" t="s">
        <v>1963</v>
      </c>
      <c r="B7637" s="16" t="s">
        <v>11195</v>
      </c>
      <c r="C7637" s="16">
        <v>78721</v>
      </c>
      <c r="D7637" s="19">
        <v>44420</v>
      </c>
      <c r="E7637" s="16" t="s">
        <v>11201</v>
      </c>
      <c r="F7637" s="16" t="s">
        <v>10264</v>
      </c>
      <c r="G7637" s="16" t="s">
        <v>10624</v>
      </c>
      <c r="H7637" s="17">
        <v>182.34</v>
      </c>
      <c r="I7637" s="102">
        <v>2</v>
      </c>
    </row>
    <row r="7638" spans="1:9" ht="40.799999999999997">
      <c r="A7638" s="16" t="s">
        <v>1963</v>
      </c>
      <c r="B7638" s="16" t="s">
        <v>12066</v>
      </c>
      <c r="C7638" s="16" t="s">
        <v>12066</v>
      </c>
      <c r="D7638" s="19">
        <v>44418</v>
      </c>
      <c r="E7638" s="16" t="s">
        <v>12067</v>
      </c>
      <c r="F7638" s="16">
        <v>0</v>
      </c>
      <c r="G7638" s="16" t="s">
        <v>11597</v>
      </c>
      <c r="H7638" s="17">
        <v>153</v>
      </c>
      <c r="I7638" s="102">
        <v>2</v>
      </c>
    </row>
    <row r="7639" spans="1:9" ht="40.799999999999997">
      <c r="A7639" s="16" t="s">
        <v>1963</v>
      </c>
      <c r="B7639" s="16" t="s">
        <v>12066</v>
      </c>
      <c r="C7639" s="16" t="s">
        <v>12066</v>
      </c>
      <c r="D7639" s="19">
        <v>44418</v>
      </c>
      <c r="E7639" s="16" t="s">
        <v>12068</v>
      </c>
      <c r="F7639" s="16">
        <v>0</v>
      </c>
      <c r="G7639" s="16" t="s">
        <v>11599</v>
      </c>
      <c r="H7639" s="17">
        <v>122</v>
      </c>
      <c r="I7639" s="102">
        <v>2</v>
      </c>
    </row>
    <row r="7640" spans="1:9" ht="40.799999999999997">
      <c r="A7640" s="16" t="s">
        <v>1963</v>
      </c>
      <c r="B7640" s="16" t="s">
        <v>12066</v>
      </c>
      <c r="C7640" s="16" t="s">
        <v>12066</v>
      </c>
      <c r="D7640" s="19">
        <v>44418</v>
      </c>
      <c r="E7640" s="16" t="s">
        <v>12069</v>
      </c>
      <c r="F7640" s="16">
        <v>0</v>
      </c>
      <c r="G7640" s="16" t="s">
        <v>12070</v>
      </c>
      <c r="H7640" s="17">
        <v>122</v>
      </c>
      <c r="I7640" s="102">
        <v>2</v>
      </c>
    </row>
    <row r="7641" spans="1:9" ht="40.799999999999997">
      <c r="A7641" s="16" t="s">
        <v>1963</v>
      </c>
      <c r="B7641" s="16" t="s">
        <v>12066</v>
      </c>
      <c r="C7641" s="16" t="s">
        <v>12066</v>
      </c>
      <c r="D7641" s="19">
        <v>44418</v>
      </c>
      <c r="E7641" s="16" t="s">
        <v>12067</v>
      </c>
      <c r="F7641" s="16" t="s">
        <v>11606</v>
      </c>
      <c r="G7641" s="16" t="s">
        <v>11607</v>
      </c>
      <c r="H7641" s="17">
        <v>97</v>
      </c>
      <c r="I7641" s="102">
        <v>2</v>
      </c>
    </row>
    <row r="7642" spans="1:9" ht="40.799999999999997">
      <c r="A7642" s="16" t="s">
        <v>1963</v>
      </c>
      <c r="B7642" s="16" t="s">
        <v>12066</v>
      </c>
      <c r="C7642" s="16" t="s">
        <v>12066</v>
      </c>
      <c r="D7642" s="19">
        <v>44418</v>
      </c>
      <c r="E7642" s="16" t="s">
        <v>12068</v>
      </c>
      <c r="F7642" s="16" t="s">
        <v>11606</v>
      </c>
      <c r="G7642" s="16" t="s">
        <v>11607</v>
      </c>
      <c r="H7642" s="17">
        <v>97</v>
      </c>
      <c r="I7642" s="102">
        <v>2</v>
      </c>
    </row>
    <row r="7643" spans="1:9" ht="40.799999999999997">
      <c r="A7643" s="16" t="s">
        <v>1963</v>
      </c>
      <c r="B7643" s="16" t="s">
        <v>12066</v>
      </c>
      <c r="C7643" s="16" t="s">
        <v>12066</v>
      </c>
      <c r="D7643" s="19">
        <v>44418</v>
      </c>
      <c r="E7643" s="16" t="s">
        <v>12069</v>
      </c>
      <c r="F7643" s="16" t="s">
        <v>11606</v>
      </c>
      <c r="G7643" s="16" t="s">
        <v>11607</v>
      </c>
      <c r="H7643" s="17">
        <v>97</v>
      </c>
      <c r="I7643" s="102">
        <v>2</v>
      </c>
    </row>
    <row r="7644" spans="1:9" ht="40.799999999999997">
      <c r="A7644" s="16" t="s">
        <v>1963</v>
      </c>
      <c r="B7644" s="16" t="s">
        <v>11153</v>
      </c>
      <c r="C7644" s="16">
        <v>81121</v>
      </c>
      <c r="D7644" s="19">
        <v>44439</v>
      </c>
      <c r="E7644" s="16" t="s">
        <v>11154</v>
      </c>
      <c r="F7644" s="16" t="s">
        <v>10264</v>
      </c>
      <c r="G7644" s="16" t="s">
        <v>10624</v>
      </c>
      <c r="H7644" s="17">
        <v>373</v>
      </c>
      <c r="I7644" s="102">
        <v>2</v>
      </c>
    </row>
    <row r="7645" spans="1:9" ht="40.799999999999997">
      <c r="A7645" s="16" t="s">
        <v>1963</v>
      </c>
      <c r="B7645" s="16" t="s">
        <v>11153</v>
      </c>
      <c r="C7645" s="16">
        <v>81121</v>
      </c>
      <c r="D7645" s="19">
        <v>44439</v>
      </c>
      <c r="E7645" s="16" t="s">
        <v>11155</v>
      </c>
      <c r="F7645" s="16" t="s">
        <v>10264</v>
      </c>
      <c r="G7645" s="16" t="s">
        <v>10624</v>
      </c>
      <c r="H7645" s="17">
        <v>373</v>
      </c>
      <c r="I7645" s="102">
        <v>2</v>
      </c>
    </row>
    <row r="7646" spans="1:9" ht="40.799999999999997">
      <c r="A7646" s="16" t="s">
        <v>1963</v>
      </c>
      <c r="B7646" s="16" t="s">
        <v>11153</v>
      </c>
      <c r="C7646" s="16">
        <v>81121</v>
      </c>
      <c r="D7646" s="19">
        <v>44439</v>
      </c>
      <c r="E7646" s="16" t="s">
        <v>11156</v>
      </c>
      <c r="F7646" s="16" t="s">
        <v>10264</v>
      </c>
      <c r="G7646" s="16" t="s">
        <v>10624</v>
      </c>
      <c r="H7646" s="17">
        <v>373</v>
      </c>
      <c r="I7646" s="102">
        <v>2</v>
      </c>
    </row>
    <row r="7647" spans="1:9" ht="40.799999999999997">
      <c r="A7647" s="16" t="s">
        <v>1963</v>
      </c>
      <c r="B7647" s="16" t="s">
        <v>11153</v>
      </c>
      <c r="C7647" s="16">
        <v>81121</v>
      </c>
      <c r="D7647" s="19">
        <v>44439</v>
      </c>
      <c r="E7647" s="16" t="s">
        <v>11157</v>
      </c>
      <c r="F7647" s="16" t="s">
        <v>10264</v>
      </c>
      <c r="G7647" s="16" t="s">
        <v>10624</v>
      </c>
      <c r="H7647" s="17">
        <v>124.33</v>
      </c>
      <c r="I7647" s="102">
        <v>2</v>
      </c>
    </row>
    <row r="7648" spans="1:9" ht="40.799999999999997">
      <c r="A7648" s="16" t="s">
        <v>1963</v>
      </c>
      <c r="B7648" s="16" t="s">
        <v>11153</v>
      </c>
      <c r="C7648" s="16">
        <v>81121</v>
      </c>
      <c r="D7648" s="19">
        <v>44439</v>
      </c>
      <c r="E7648" s="16" t="s">
        <v>11158</v>
      </c>
      <c r="F7648" s="16" t="s">
        <v>10264</v>
      </c>
      <c r="G7648" s="16" t="s">
        <v>10624</v>
      </c>
      <c r="H7648" s="17">
        <v>124.33</v>
      </c>
      <c r="I7648" s="102">
        <v>2</v>
      </c>
    </row>
    <row r="7649" spans="1:9" ht="40.799999999999997">
      <c r="A7649" s="16" t="s">
        <v>1963</v>
      </c>
      <c r="B7649" s="16" t="s">
        <v>11153</v>
      </c>
      <c r="C7649" s="16">
        <v>81121</v>
      </c>
      <c r="D7649" s="19">
        <v>44439</v>
      </c>
      <c r="E7649" s="16" t="s">
        <v>11159</v>
      </c>
      <c r="F7649" s="16" t="s">
        <v>10264</v>
      </c>
      <c r="G7649" s="16" t="s">
        <v>10624</v>
      </c>
      <c r="H7649" s="17">
        <v>124.34</v>
      </c>
      <c r="I7649" s="102">
        <v>2</v>
      </c>
    </row>
    <row r="7650" spans="1:9" ht="51">
      <c r="A7650" s="16" t="s">
        <v>1963</v>
      </c>
      <c r="B7650" s="16" t="s">
        <v>12071</v>
      </c>
      <c r="C7650" s="16" t="s">
        <v>12071</v>
      </c>
      <c r="D7650" s="19">
        <v>44418</v>
      </c>
      <c r="E7650" s="16" t="s">
        <v>12072</v>
      </c>
      <c r="F7650" s="16">
        <v>0</v>
      </c>
      <c r="G7650" s="16" t="s">
        <v>11520</v>
      </c>
      <c r="H7650" s="17">
        <v>12.08</v>
      </c>
      <c r="I7650" s="102">
        <v>2</v>
      </c>
    </row>
    <row r="7651" spans="1:9" ht="40.799999999999997">
      <c r="A7651" s="16" t="s">
        <v>1963</v>
      </c>
      <c r="B7651" s="16" t="s">
        <v>12071</v>
      </c>
      <c r="C7651" s="16" t="s">
        <v>12071</v>
      </c>
      <c r="D7651" s="19">
        <v>44418</v>
      </c>
      <c r="E7651" s="16" t="s">
        <v>12073</v>
      </c>
      <c r="F7651" s="16">
        <v>0</v>
      </c>
      <c r="G7651" s="16" t="s">
        <v>11564</v>
      </c>
      <c r="H7651" s="17">
        <v>12.08</v>
      </c>
      <c r="I7651" s="102">
        <v>2</v>
      </c>
    </row>
    <row r="7652" spans="1:9" ht="51">
      <c r="A7652" s="16" t="s">
        <v>1963</v>
      </c>
      <c r="B7652" s="16" t="s">
        <v>12071</v>
      </c>
      <c r="C7652" s="16" t="s">
        <v>12071</v>
      </c>
      <c r="D7652" s="19">
        <v>44418</v>
      </c>
      <c r="E7652" s="16" t="s">
        <v>12074</v>
      </c>
      <c r="F7652" s="16">
        <v>0</v>
      </c>
      <c r="G7652" s="16" t="s">
        <v>11522</v>
      </c>
      <c r="H7652" s="17">
        <v>12.08</v>
      </c>
      <c r="I7652" s="102">
        <v>2</v>
      </c>
    </row>
    <row r="7653" spans="1:9" ht="51">
      <c r="A7653" s="16" t="s">
        <v>1963</v>
      </c>
      <c r="B7653" s="16" t="s">
        <v>12071</v>
      </c>
      <c r="C7653" s="16" t="s">
        <v>12071</v>
      </c>
      <c r="D7653" s="19">
        <v>44418</v>
      </c>
      <c r="E7653" s="16" t="s">
        <v>12075</v>
      </c>
      <c r="F7653" s="16">
        <v>0</v>
      </c>
      <c r="G7653" s="16" t="s">
        <v>11524</v>
      </c>
      <c r="H7653" s="17">
        <v>12.08</v>
      </c>
      <c r="I7653" s="102">
        <v>2</v>
      </c>
    </row>
    <row r="7654" spans="1:9" ht="51">
      <c r="A7654" s="16" t="s">
        <v>1963</v>
      </c>
      <c r="B7654" s="16" t="s">
        <v>12071</v>
      </c>
      <c r="C7654" s="16" t="s">
        <v>12071</v>
      </c>
      <c r="D7654" s="19">
        <v>44418</v>
      </c>
      <c r="E7654" s="16" t="s">
        <v>12072</v>
      </c>
      <c r="F7654" s="16" t="s">
        <v>11778</v>
      </c>
      <c r="G7654" s="16" t="s">
        <v>11779</v>
      </c>
      <c r="H7654" s="17">
        <v>6.03</v>
      </c>
      <c r="I7654" s="102">
        <v>2</v>
      </c>
    </row>
    <row r="7655" spans="1:9" ht="51">
      <c r="A7655" s="16" t="s">
        <v>1963</v>
      </c>
      <c r="B7655" s="16" t="s">
        <v>12071</v>
      </c>
      <c r="C7655" s="16" t="s">
        <v>12071</v>
      </c>
      <c r="D7655" s="19">
        <v>44418</v>
      </c>
      <c r="E7655" s="16" t="s">
        <v>12074</v>
      </c>
      <c r="F7655" s="16" t="s">
        <v>11778</v>
      </c>
      <c r="G7655" s="16" t="s">
        <v>11779</v>
      </c>
      <c r="H7655" s="17">
        <v>6.04</v>
      </c>
      <c r="I7655" s="102">
        <v>2</v>
      </c>
    </row>
    <row r="7656" spans="1:9" ht="40.799999999999997">
      <c r="A7656" s="16" t="s">
        <v>1963</v>
      </c>
      <c r="B7656" s="16" t="s">
        <v>12071</v>
      </c>
      <c r="C7656" s="16" t="s">
        <v>12071</v>
      </c>
      <c r="D7656" s="19">
        <v>44418</v>
      </c>
      <c r="E7656" s="16" t="s">
        <v>12073</v>
      </c>
      <c r="F7656" s="16" t="s">
        <v>11964</v>
      </c>
      <c r="G7656" s="16" t="s">
        <v>1993</v>
      </c>
      <c r="H7656" s="17">
        <v>6.04</v>
      </c>
      <c r="I7656" s="102">
        <v>2</v>
      </c>
    </row>
    <row r="7657" spans="1:9" ht="51">
      <c r="A7657" s="16" t="s">
        <v>1963</v>
      </c>
      <c r="B7657" s="16" t="s">
        <v>12071</v>
      </c>
      <c r="C7657" s="16" t="s">
        <v>12071</v>
      </c>
      <c r="D7657" s="19">
        <v>44418</v>
      </c>
      <c r="E7657" s="16" t="s">
        <v>12075</v>
      </c>
      <c r="F7657" s="16" t="s">
        <v>11964</v>
      </c>
      <c r="G7657" s="16" t="s">
        <v>1993</v>
      </c>
      <c r="H7657" s="17">
        <v>6.04</v>
      </c>
      <c r="I7657" s="102">
        <v>2</v>
      </c>
    </row>
    <row r="7658" spans="1:9" ht="51">
      <c r="A7658" s="16" t="s">
        <v>1963</v>
      </c>
      <c r="B7658" s="16" t="s">
        <v>12447</v>
      </c>
      <c r="C7658" s="16" t="s">
        <v>12447</v>
      </c>
      <c r="D7658" s="19">
        <v>44418</v>
      </c>
      <c r="E7658" s="16" t="s">
        <v>12448</v>
      </c>
      <c r="F7658" s="16">
        <v>0</v>
      </c>
      <c r="G7658" s="16" t="s">
        <v>11520</v>
      </c>
      <c r="H7658" s="17">
        <v>175.23</v>
      </c>
      <c r="I7658" s="102">
        <v>2</v>
      </c>
    </row>
    <row r="7659" spans="1:9" ht="51">
      <c r="A7659" s="16" t="s">
        <v>1963</v>
      </c>
      <c r="B7659" s="16" t="s">
        <v>12447</v>
      </c>
      <c r="C7659" s="16" t="s">
        <v>12447</v>
      </c>
      <c r="D7659" s="19">
        <v>44418</v>
      </c>
      <c r="E7659" s="16" t="s">
        <v>12449</v>
      </c>
      <c r="F7659" s="16">
        <v>0</v>
      </c>
      <c r="G7659" s="16" t="s">
        <v>11564</v>
      </c>
      <c r="H7659" s="17">
        <v>382.9</v>
      </c>
      <c r="I7659" s="102">
        <v>2</v>
      </c>
    </row>
    <row r="7660" spans="1:9" ht="51">
      <c r="A7660" s="16" t="s">
        <v>1963</v>
      </c>
      <c r="B7660" s="16" t="s">
        <v>12447</v>
      </c>
      <c r="C7660" s="16" t="s">
        <v>12447</v>
      </c>
      <c r="D7660" s="19">
        <v>44418</v>
      </c>
      <c r="E7660" s="16" t="s">
        <v>12450</v>
      </c>
      <c r="F7660" s="16">
        <v>0</v>
      </c>
      <c r="G7660" s="16" t="s">
        <v>11522</v>
      </c>
      <c r="H7660" s="17">
        <v>447.8</v>
      </c>
      <c r="I7660" s="102">
        <v>2</v>
      </c>
    </row>
    <row r="7661" spans="1:9" ht="51">
      <c r="A7661" s="16" t="s">
        <v>1963</v>
      </c>
      <c r="B7661" s="16" t="s">
        <v>12447</v>
      </c>
      <c r="C7661" s="16" t="s">
        <v>12447</v>
      </c>
      <c r="D7661" s="19">
        <v>44418</v>
      </c>
      <c r="E7661" s="16" t="s">
        <v>12451</v>
      </c>
      <c r="F7661" s="16">
        <v>0</v>
      </c>
      <c r="G7661" s="16" t="s">
        <v>11524</v>
      </c>
      <c r="H7661" s="17">
        <v>283.89999999999998</v>
      </c>
      <c r="I7661" s="102">
        <v>2</v>
      </c>
    </row>
    <row r="7662" spans="1:9" ht="51">
      <c r="A7662" s="16" t="s">
        <v>1963</v>
      </c>
      <c r="B7662" s="16" t="s">
        <v>12447</v>
      </c>
      <c r="C7662" s="16" t="s">
        <v>12447</v>
      </c>
      <c r="D7662" s="19">
        <v>44418</v>
      </c>
      <c r="E7662" s="16" t="s">
        <v>12452</v>
      </c>
      <c r="F7662" s="16" t="s">
        <v>11778</v>
      </c>
      <c r="G7662" s="16" t="s">
        <v>11779</v>
      </c>
      <c r="H7662" s="17">
        <v>69.069999999999993</v>
      </c>
      <c r="I7662" s="102">
        <v>2</v>
      </c>
    </row>
    <row r="7663" spans="1:9" ht="51">
      <c r="A7663" s="16" t="s">
        <v>1963</v>
      </c>
      <c r="B7663" s="16" t="s">
        <v>12447</v>
      </c>
      <c r="C7663" s="16" t="s">
        <v>12447</v>
      </c>
      <c r="D7663" s="19">
        <v>44418</v>
      </c>
      <c r="E7663" s="16" t="s">
        <v>12453</v>
      </c>
      <c r="F7663" s="16" t="s">
        <v>11778</v>
      </c>
      <c r="G7663" s="16" t="s">
        <v>11779</v>
      </c>
      <c r="H7663" s="17">
        <v>69.069999999999993</v>
      </c>
      <c r="I7663" s="102">
        <v>2</v>
      </c>
    </row>
    <row r="7664" spans="1:9" ht="51">
      <c r="A7664" s="16" t="s">
        <v>1963</v>
      </c>
      <c r="B7664" s="16" t="s">
        <v>12447</v>
      </c>
      <c r="C7664" s="16" t="s">
        <v>12447</v>
      </c>
      <c r="D7664" s="19">
        <v>44418</v>
      </c>
      <c r="E7664" s="16" t="s">
        <v>12454</v>
      </c>
      <c r="F7664" s="16" t="s">
        <v>11964</v>
      </c>
      <c r="G7664" s="16" t="s">
        <v>1993</v>
      </c>
      <c r="H7664" s="17">
        <v>196.09</v>
      </c>
      <c r="I7664" s="102">
        <v>2</v>
      </c>
    </row>
    <row r="7665" spans="1:9" ht="51">
      <c r="A7665" s="16" t="s">
        <v>1963</v>
      </c>
      <c r="B7665" s="16" t="s">
        <v>12447</v>
      </c>
      <c r="C7665" s="16" t="s">
        <v>12447</v>
      </c>
      <c r="D7665" s="19">
        <v>44418</v>
      </c>
      <c r="E7665" s="16" t="s">
        <v>12455</v>
      </c>
      <c r="F7665" s="16" t="s">
        <v>11964</v>
      </c>
      <c r="G7665" s="16" t="s">
        <v>1993</v>
      </c>
      <c r="H7665" s="17">
        <v>196.09</v>
      </c>
      <c r="I7665" s="102">
        <v>2</v>
      </c>
    </row>
    <row r="7666" spans="1:9" ht="40.799999999999997">
      <c r="A7666" s="16" t="s">
        <v>1963</v>
      </c>
      <c r="B7666" s="16" t="s">
        <v>11209</v>
      </c>
      <c r="C7666" s="16">
        <v>19690</v>
      </c>
      <c r="D7666" s="19">
        <v>44447</v>
      </c>
      <c r="E7666" s="16" t="s">
        <v>11210</v>
      </c>
      <c r="F7666" s="16" t="s">
        <v>8178</v>
      </c>
      <c r="G7666" s="16" t="s">
        <v>8179</v>
      </c>
      <c r="H7666" s="17">
        <v>76.400000000000006</v>
      </c>
      <c r="I7666" s="102">
        <v>2</v>
      </c>
    </row>
    <row r="7667" spans="1:9" ht="40.799999999999997">
      <c r="A7667" s="16" t="s">
        <v>1963</v>
      </c>
      <c r="B7667" s="16" t="s">
        <v>11276</v>
      </c>
      <c r="C7667" s="16">
        <v>84621</v>
      </c>
      <c r="D7667" s="19">
        <v>44447</v>
      </c>
      <c r="E7667" s="16" t="s">
        <v>11277</v>
      </c>
      <c r="F7667" s="16" t="s">
        <v>10264</v>
      </c>
      <c r="G7667" s="16" t="s">
        <v>10624</v>
      </c>
      <c r="H7667" s="17">
        <v>699</v>
      </c>
      <c r="I7667" s="102">
        <v>2</v>
      </c>
    </row>
    <row r="7668" spans="1:9" ht="40.799999999999997">
      <c r="A7668" s="16" t="s">
        <v>1963</v>
      </c>
      <c r="B7668" s="16" t="s">
        <v>11276</v>
      </c>
      <c r="C7668" s="16">
        <v>84621</v>
      </c>
      <c r="D7668" s="19">
        <v>44447</v>
      </c>
      <c r="E7668" s="16" t="s">
        <v>11278</v>
      </c>
      <c r="F7668" s="16" t="s">
        <v>10264</v>
      </c>
      <c r="G7668" s="16" t="s">
        <v>10624</v>
      </c>
      <c r="H7668" s="17">
        <v>13</v>
      </c>
      <c r="I7668" s="102">
        <v>2</v>
      </c>
    </row>
    <row r="7669" spans="1:9" ht="40.799999999999997">
      <c r="A7669" s="16" t="s">
        <v>1963</v>
      </c>
      <c r="B7669" s="16" t="s">
        <v>11276</v>
      </c>
      <c r="C7669" s="16">
        <v>84621</v>
      </c>
      <c r="D7669" s="19">
        <v>44447</v>
      </c>
      <c r="E7669" s="16" t="s">
        <v>11279</v>
      </c>
      <c r="F7669" s="16" t="s">
        <v>10264</v>
      </c>
      <c r="G7669" s="16" t="s">
        <v>10624</v>
      </c>
      <c r="H7669" s="17">
        <v>699</v>
      </c>
      <c r="I7669" s="102">
        <v>2</v>
      </c>
    </row>
    <row r="7670" spans="1:9" ht="40.799999999999997">
      <c r="A7670" s="16" t="s">
        <v>1963</v>
      </c>
      <c r="B7670" s="16" t="s">
        <v>11276</v>
      </c>
      <c r="C7670" s="16">
        <v>84621</v>
      </c>
      <c r="D7670" s="19">
        <v>44447</v>
      </c>
      <c r="E7670" s="16" t="s">
        <v>11280</v>
      </c>
      <c r="F7670" s="16" t="s">
        <v>10264</v>
      </c>
      <c r="G7670" s="16" t="s">
        <v>10624</v>
      </c>
      <c r="H7670" s="17">
        <v>13</v>
      </c>
      <c r="I7670" s="102">
        <v>2</v>
      </c>
    </row>
    <row r="7671" spans="1:9" ht="40.799999999999997">
      <c r="A7671" s="16" t="s">
        <v>1963</v>
      </c>
      <c r="B7671" s="16" t="s">
        <v>11276</v>
      </c>
      <c r="C7671" s="16">
        <v>84621</v>
      </c>
      <c r="D7671" s="19">
        <v>44447</v>
      </c>
      <c r="E7671" s="16" t="s">
        <v>11281</v>
      </c>
      <c r="F7671" s="16" t="s">
        <v>10264</v>
      </c>
      <c r="G7671" s="16" t="s">
        <v>10624</v>
      </c>
      <c r="H7671" s="17">
        <v>599</v>
      </c>
      <c r="I7671" s="102">
        <v>2</v>
      </c>
    </row>
    <row r="7672" spans="1:9" ht="40.799999999999997">
      <c r="A7672" s="16" t="s">
        <v>1963</v>
      </c>
      <c r="B7672" s="16" t="s">
        <v>11276</v>
      </c>
      <c r="C7672" s="16">
        <v>84621</v>
      </c>
      <c r="D7672" s="19">
        <v>44447</v>
      </c>
      <c r="E7672" s="16" t="s">
        <v>11282</v>
      </c>
      <c r="F7672" s="16" t="s">
        <v>10264</v>
      </c>
      <c r="G7672" s="16" t="s">
        <v>10624</v>
      </c>
      <c r="H7672" s="17">
        <v>13</v>
      </c>
      <c r="I7672" s="102">
        <v>2</v>
      </c>
    </row>
    <row r="7673" spans="1:9" ht="40.799999999999997">
      <c r="A7673" s="16" t="s">
        <v>1963</v>
      </c>
      <c r="B7673" s="16" t="s">
        <v>11276</v>
      </c>
      <c r="C7673" s="16">
        <v>84621</v>
      </c>
      <c r="D7673" s="19">
        <v>44447</v>
      </c>
      <c r="E7673" s="16" t="s">
        <v>11283</v>
      </c>
      <c r="F7673" s="16" t="s">
        <v>10264</v>
      </c>
      <c r="G7673" s="16" t="s">
        <v>10624</v>
      </c>
      <c r="H7673" s="17">
        <v>233</v>
      </c>
      <c r="I7673" s="102">
        <v>2</v>
      </c>
    </row>
    <row r="7674" spans="1:9" ht="40.799999999999997">
      <c r="A7674" s="16" t="s">
        <v>1963</v>
      </c>
      <c r="B7674" s="16" t="s">
        <v>11276</v>
      </c>
      <c r="C7674" s="16">
        <v>84621</v>
      </c>
      <c r="D7674" s="19">
        <v>44447</v>
      </c>
      <c r="E7674" s="16" t="s">
        <v>11278</v>
      </c>
      <c r="F7674" s="16" t="s">
        <v>10264</v>
      </c>
      <c r="G7674" s="16" t="s">
        <v>10624</v>
      </c>
      <c r="H7674" s="17">
        <v>4.33</v>
      </c>
      <c r="I7674" s="102">
        <v>2</v>
      </c>
    </row>
    <row r="7675" spans="1:9" ht="40.799999999999997">
      <c r="A7675" s="16" t="s">
        <v>1963</v>
      </c>
      <c r="B7675" s="16" t="s">
        <v>11276</v>
      </c>
      <c r="C7675" s="16">
        <v>84621</v>
      </c>
      <c r="D7675" s="19">
        <v>44447</v>
      </c>
      <c r="E7675" s="16" t="s">
        <v>11284</v>
      </c>
      <c r="F7675" s="16" t="s">
        <v>10264</v>
      </c>
      <c r="G7675" s="16" t="s">
        <v>10624</v>
      </c>
      <c r="H7675" s="17">
        <v>233</v>
      </c>
      <c r="I7675" s="102">
        <v>2</v>
      </c>
    </row>
    <row r="7676" spans="1:9" ht="40.799999999999997">
      <c r="A7676" s="16" t="s">
        <v>1963</v>
      </c>
      <c r="B7676" s="16" t="s">
        <v>11276</v>
      </c>
      <c r="C7676" s="16">
        <v>84621</v>
      </c>
      <c r="D7676" s="19">
        <v>44447</v>
      </c>
      <c r="E7676" s="16" t="s">
        <v>11280</v>
      </c>
      <c r="F7676" s="16" t="s">
        <v>10264</v>
      </c>
      <c r="G7676" s="16" t="s">
        <v>10624</v>
      </c>
      <c r="H7676" s="17">
        <v>4.33</v>
      </c>
      <c r="I7676" s="102">
        <v>2</v>
      </c>
    </row>
    <row r="7677" spans="1:9" ht="40.799999999999997">
      <c r="A7677" s="16" t="s">
        <v>1963</v>
      </c>
      <c r="B7677" s="16" t="s">
        <v>11276</v>
      </c>
      <c r="C7677" s="16">
        <v>84621</v>
      </c>
      <c r="D7677" s="19">
        <v>44447</v>
      </c>
      <c r="E7677" s="16" t="s">
        <v>11285</v>
      </c>
      <c r="F7677" s="16" t="s">
        <v>10264</v>
      </c>
      <c r="G7677" s="16" t="s">
        <v>10624</v>
      </c>
      <c r="H7677" s="17">
        <v>233</v>
      </c>
      <c r="I7677" s="102">
        <v>2</v>
      </c>
    </row>
    <row r="7678" spans="1:9" ht="40.799999999999997">
      <c r="A7678" s="16" t="s">
        <v>1963</v>
      </c>
      <c r="B7678" s="16" t="s">
        <v>11276</v>
      </c>
      <c r="C7678" s="16">
        <v>84621</v>
      </c>
      <c r="D7678" s="19">
        <v>44447</v>
      </c>
      <c r="E7678" s="16" t="s">
        <v>11282</v>
      </c>
      <c r="F7678" s="16" t="s">
        <v>10264</v>
      </c>
      <c r="G7678" s="16" t="s">
        <v>10624</v>
      </c>
      <c r="H7678" s="17">
        <v>4.34</v>
      </c>
      <c r="I7678" s="102">
        <v>2</v>
      </c>
    </row>
    <row r="7679" spans="1:9" ht="40.799999999999997">
      <c r="A7679" s="16" t="s">
        <v>1963</v>
      </c>
      <c r="B7679" s="16" t="s">
        <v>12102</v>
      </c>
      <c r="C7679" s="16" t="s">
        <v>12102</v>
      </c>
      <c r="D7679" s="19">
        <v>44419</v>
      </c>
      <c r="E7679" s="16" t="s">
        <v>12103</v>
      </c>
      <c r="F7679" s="16">
        <v>0</v>
      </c>
      <c r="G7679" s="16" t="s">
        <v>11781</v>
      </c>
      <c r="H7679" s="17">
        <v>444.44</v>
      </c>
      <c r="I7679" s="102">
        <v>2</v>
      </c>
    </row>
    <row r="7680" spans="1:9" ht="40.799999999999997">
      <c r="A7680" s="16" t="s">
        <v>1963</v>
      </c>
      <c r="B7680" s="16" t="s">
        <v>12102</v>
      </c>
      <c r="C7680" s="16" t="s">
        <v>12102</v>
      </c>
      <c r="D7680" s="19">
        <v>44419</v>
      </c>
      <c r="E7680" s="16" t="s">
        <v>12104</v>
      </c>
      <c r="F7680" s="16">
        <v>0</v>
      </c>
      <c r="G7680" s="16" t="s">
        <v>12086</v>
      </c>
      <c r="H7680" s="17">
        <v>388.77</v>
      </c>
      <c r="I7680" s="102">
        <v>2</v>
      </c>
    </row>
    <row r="7681" spans="1:9" ht="40.799999999999997">
      <c r="A7681" s="16" t="s">
        <v>1963</v>
      </c>
      <c r="B7681" s="16" t="s">
        <v>12102</v>
      </c>
      <c r="C7681" s="16" t="s">
        <v>12102</v>
      </c>
      <c r="D7681" s="19">
        <v>44419</v>
      </c>
      <c r="E7681" s="16" t="s">
        <v>12105</v>
      </c>
      <c r="F7681" s="16">
        <v>0</v>
      </c>
      <c r="G7681" s="16" t="s">
        <v>12088</v>
      </c>
      <c r="H7681" s="17">
        <v>365.67</v>
      </c>
      <c r="I7681" s="102">
        <v>2</v>
      </c>
    </row>
    <row r="7682" spans="1:9" ht="40.799999999999997">
      <c r="A7682" s="16" t="s">
        <v>1963</v>
      </c>
      <c r="B7682" s="16" t="s">
        <v>12102</v>
      </c>
      <c r="C7682" s="16" t="s">
        <v>12102</v>
      </c>
      <c r="D7682" s="19">
        <v>44419</v>
      </c>
      <c r="E7682" s="16" t="s">
        <v>12103</v>
      </c>
      <c r="F7682" s="16" t="s">
        <v>11844</v>
      </c>
      <c r="G7682" s="16" t="s">
        <v>11845</v>
      </c>
      <c r="H7682" s="17">
        <v>170.93</v>
      </c>
      <c r="I7682" s="102">
        <v>2</v>
      </c>
    </row>
    <row r="7683" spans="1:9" ht="40.799999999999997">
      <c r="A7683" s="16" t="s">
        <v>1963</v>
      </c>
      <c r="B7683" s="16" t="s">
        <v>12102</v>
      </c>
      <c r="C7683" s="16" t="s">
        <v>12102</v>
      </c>
      <c r="D7683" s="19">
        <v>44419</v>
      </c>
      <c r="E7683" s="16" t="s">
        <v>12104</v>
      </c>
      <c r="F7683" s="16" t="s">
        <v>11844</v>
      </c>
      <c r="G7683" s="16" t="s">
        <v>11845</v>
      </c>
      <c r="H7683" s="17">
        <v>170.93</v>
      </c>
      <c r="I7683" s="102">
        <v>2</v>
      </c>
    </row>
    <row r="7684" spans="1:9" ht="40.799999999999997">
      <c r="A7684" s="16" t="s">
        <v>1963</v>
      </c>
      <c r="B7684" s="16" t="s">
        <v>12102</v>
      </c>
      <c r="C7684" s="16" t="s">
        <v>12102</v>
      </c>
      <c r="D7684" s="19">
        <v>44419</v>
      </c>
      <c r="E7684" s="16" t="s">
        <v>12105</v>
      </c>
      <c r="F7684" s="16" t="s">
        <v>11844</v>
      </c>
      <c r="G7684" s="16" t="s">
        <v>11845</v>
      </c>
      <c r="H7684" s="17">
        <v>170.92</v>
      </c>
      <c r="I7684" s="102">
        <v>2</v>
      </c>
    </row>
    <row r="7685" spans="1:9" ht="40.799999999999997">
      <c r="A7685" s="16" t="s">
        <v>1963</v>
      </c>
      <c r="B7685" s="16" t="s">
        <v>12102</v>
      </c>
      <c r="C7685" s="16" t="s">
        <v>12102</v>
      </c>
      <c r="D7685" s="19">
        <v>44419</v>
      </c>
      <c r="E7685" s="16" t="s">
        <v>12106</v>
      </c>
      <c r="F7685" s="16">
        <v>0</v>
      </c>
      <c r="G7685" s="16" t="s">
        <v>11781</v>
      </c>
      <c r="H7685" s="17">
        <v>11.99</v>
      </c>
      <c r="I7685" s="102">
        <v>2</v>
      </c>
    </row>
    <row r="7686" spans="1:9" ht="40.799999999999997">
      <c r="A7686" s="16" t="s">
        <v>1963</v>
      </c>
      <c r="B7686" s="16" t="s">
        <v>12102</v>
      </c>
      <c r="C7686" s="16" t="s">
        <v>12102</v>
      </c>
      <c r="D7686" s="19">
        <v>44419</v>
      </c>
      <c r="E7686" s="16" t="s">
        <v>12107</v>
      </c>
      <c r="F7686" s="16">
        <v>0</v>
      </c>
      <c r="G7686" s="16" t="s">
        <v>12086</v>
      </c>
      <c r="H7686" s="17">
        <v>11.99</v>
      </c>
      <c r="I7686" s="102">
        <v>2</v>
      </c>
    </row>
    <row r="7687" spans="1:9" ht="40.799999999999997">
      <c r="A7687" s="16" t="s">
        <v>1963</v>
      </c>
      <c r="B7687" s="16" t="s">
        <v>12102</v>
      </c>
      <c r="C7687" s="16" t="s">
        <v>12102</v>
      </c>
      <c r="D7687" s="19">
        <v>44419</v>
      </c>
      <c r="E7687" s="16" t="s">
        <v>12108</v>
      </c>
      <c r="F7687" s="16">
        <v>0</v>
      </c>
      <c r="G7687" s="16" t="s">
        <v>12088</v>
      </c>
      <c r="H7687" s="17">
        <v>11.98</v>
      </c>
      <c r="I7687" s="102">
        <v>2</v>
      </c>
    </row>
    <row r="7688" spans="1:9" ht="40.799999999999997">
      <c r="A7688" s="16" t="s">
        <v>1963</v>
      </c>
      <c r="B7688" s="16" t="s">
        <v>12109</v>
      </c>
      <c r="C7688" s="16" t="s">
        <v>12109</v>
      </c>
      <c r="D7688" s="19">
        <v>44419</v>
      </c>
      <c r="E7688" s="16" t="s">
        <v>12110</v>
      </c>
      <c r="F7688" s="16">
        <v>0</v>
      </c>
      <c r="G7688" s="16" t="s">
        <v>12086</v>
      </c>
      <c r="H7688" s="17">
        <v>30</v>
      </c>
      <c r="I7688" s="102">
        <v>2</v>
      </c>
    </row>
    <row r="7689" spans="1:9" ht="40.799999999999997">
      <c r="A7689" s="16" t="s">
        <v>1963</v>
      </c>
      <c r="B7689" s="16" t="s">
        <v>12111</v>
      </c>
      <c r="C7689" s="16" t="s">
        <v>12111</v>
      </c>
      <c r="D7689" s="19">
        <v>44424</v>
      </c>
      <c r="E7689" s="16" t="s">
        <v>12112</v>
      </c>
      <c r="F7689" s="16">
        <v>0</v>
      </c>
      <c r="G7689" s="16" t="s">
        <v>11520</v>
      </c>
      <c r="H7689" s="17">
        <v>203.88</v>
      </c>
      <c r="I7689" s="102">
        <v>2</v>
      </c>
    </row>
    <row r="7690" spans="1:9" ht="40.799999999999997">
      <c r="A7690" s="16" t="s">
        <v>1963</v>
      </c>
      <c r="B7690" s="16" t="s">
        <v>12111</v>
      </c>
      <c r="C7690" s="16" t="s">
        <v>12111</v>
      </c>
      <c r="D7690" s="19">
        <v>44424</v>
      </c>
      <c r="E7690" s="16" t="s">
        <v>12113</v>
      </c>
      <c r="F7690" s="16">
        <v>0</v>
      </c>
      <c r="G7690" s="16" t="s">
        <v>11560</v>
      </c>
      <c r="H7690" s="17">
        <v>193.88</v>
      </c>
      <c r="I7690" s="102">
        <v>2</v>
      </c>
    </row>
    <row r="7691" spans="1:9" ht="40.799999999999997">
      <c r="A7691" s="16" t="s">
        <v>1963</v>
      </c>
      <c r="B7691" s="16" t="s">
        <v>12111</v>
      </c>
      <c r="C7691" s="16" t="s">
        <v>12111</v>
      </c>
      <c r="D7691" s="19">
        <v>44424</v>
      </c>
      <c r="E7691" s="16" t="s">
        <v>12114</v>
      </c>
      <c r="F7691" s="16">
        <v>0</v>
      </c>
      <c r="G7691" s="16" t="s">
        <v>11522</v>
      </c>
      <c r="H7691" s="17">
        <v>203.88</v>
      </c>
      <c r="I7691" s="102">
        <v>2</v>
      </c>
    </row>
    <row r="7692" spans="1:9" ht="40.799999999999997">
      <c r="A7692" s="16" t="s">
        <v>1963</v>
      </c>
      <c r="B7692" s="16" t="s">
        <v>12111</v>
      </c>
      <c r="C7692" s="16" t="s">
        <v>12111</v>
      </c>
      <c r="D7692" s="19">
        <v>44424</v>
      </c>
      <c r="E7692" s="16" t="s">
        <v>12112</v>
      </c>
      <c r="F7692" s="16" t="s">
        <v>11778</v>
      </c>
      <c r="G7692" s="16" t="s">
        <v>11779</v>
      </c>
      <c r="H7692" s="17">
        <v>101.29</v>
      </c>
      <c r="I7692" s="102">
        <v>2</v>
      </c>
    </row>
    <row r="7693" spans="1:9" ht="40.799999999999997">
      <c r="A7693" s="16" t="s">
        <v>1963</v>
      </c>
      <c r="B7693" s="16" t="s">
        <v>12111</v>
      </c>
      <c r="C7693" s="16" t="s">
        <v>12111</v>
      </c>
      <c r="D7693" s="19">
        <v>44424</v>
      </c>
      <c r="E7693" s="16" t="s">
        <v>12113</v>
      </c>
      <c r="F7693" s="16" t="s">
        <v>11778</v>
      </c>
      <c r="G7693" s="16" t="s">
        <v>11779</v>
      </c>
      <c r="H7693" s="17">
        <v>101.29</v>
      </c>
      <c r="I7693" s="102">
        <v>2</v>
      </c>
    </row>
    <row r="7694" spans="1:9" ht="40.799999999999997">
      <c r="A7694" s="16" t="s">
        <v>1963</v>
      </c>
      <c r="B7694" s="16" t="s">
        <v>12111</v>
      </c>
      <c r="C7694" s="16" t="s">
        <v>12111</v>
      </c>
      <c r="D7694" s="19">
        <v>44424</v>
      </c>
      <c r="E7694" s="16" t="s">
        <v>12114</v>
      </c>
      <c r="F7694" s="16" t="s">
        <v>11778</v>
      </c>
      <c r="G7694" s="16" t="s">
        <v>11779</v>
      </c>
      <c r="H7694" s="17">
        <v>101.3</v>
      </c>
      <c r="I7694" s="102">
        <v>2</v>
      </c>
    </row>
    <row r="7695" spans="1:9" ht="40.799999999999997">
      <c r="A7695" s="16" t="s">
        <v>1963</v>
      </c>
      <c r="B7695" s="16" t="s">
        <v>12111</v>
      </c>
      <c r="C7695" s="16" t="s">
        <v>12111</v>
      </c>
      <c r="D7695" s="19">
        <v>44424</v>
      </c>
      <c r="E7695" s="16" t="s">
        <v>12115</v>
      </c>
      <c r="F7695" s="16">
        <v>0</v>
      </c>
      <c r="G7695" s="16" t="s">
        <v>11520</v>
      </c>
      <c r="H7695" s="17">
        <v>2.72</v>
      </c>
      <c r="I7695" s="102">
        <v>2</v>
      </c>
    </row>
    <row r="7696" spans="1:9" ht="40.799999999999997">
      <c r="A7696" s="16" t="s">
        <v>1963</v>
      </c>
      <c r="B7696" s="16" t="s">
        <v>12111</v>
      </c>
      <c r="C7696" s="16" t="s">
        <v>12111</v>
      </c>
      <c r="D7696" s="19">
        <v>44424</v>
      </c>
      <c r="E7696" s="16" t="s">
        <v>12116</v>
      </c>
      <c r="F7696" s="16">
        <v>0</v>
      </c>
      <c r="G7696" s="16" t="s">
        <v>11560</v>
      </c>
      <c r="H7696" s="17">
        <v>2.73</v>
      </c>
      <c r="I7696" s="102">
        <v>2</v>
      </c>
    </row>
    <row r="7697" spans="1:9" ht="40.799999999999997">
      <c r="A7697" s="16" t="s">
        <v>1963</v>
      </c>
      <c r="B7697" s="16" t="s">
        <v>12111</v>
      </c>
      <c r="C7697" s="16" t="s">
        <v>12111</v>
      </c>
      <c r="D7697" s="19">
        <v>44424</v>
      </c>
      <c r="E7697" s="16" t="s">
        <v>12117</v>
      </c>
      <c r="F7697" s="16">
        <v>0</v>
      </c>
      <c r="G7697" s="16" t="s">
        <v>11522</v>
      </c>
      <c r="H7697" s="17">
        <v>2.73</v>
      </c>
      <c r="I7697" s="102">
        <v>2</v>
      </c>
    </row>
    <row r="7698" spans="1:9" ht="40.799999999999997">
      <c r="A7698" s="16" t="s">
        <v>1963</v>
      </c>
      <c r="B7698" s="16" t="s">
        <v>11269</v>
      </c>
      <c r="C7698" s="16">
        <v>82721</v>
      </c>
      <c r="D7698" s="19">
        <v>44447</v>
      </c>
      <c r="E7698" s="16" t="s">
        <v>11270</v>
      </c>
      <c r="F7698" s="16" t="s">
        <v>10264</v>
      </c>
      <c r="G7698" s="16" t="s">
        <v>10624</v>
      </c>
      <c r="H7698" s="17">
        <v>503.46</v>
      </c>
      <c r="I7698" s="102">
        <v>2</v>
      </c>
    </row>
    <row r="7699" spans="1:9" ht="51">
      <c r="A7699" s="16" t="s">
        <v>1963</v>
      </c>
      <c r="B7699" s="16" t="s">
        <v>11269</v>
      </c>
      <c r="C7699" s="16">
        <v>82721</v>
      </c>
      <c r="D7699" s="19">
        <v>44447</v>
      </c>
      <c r="E7699" s="16" t="s">
        <v>11271</v>
      </c>
      <c r="F7699" s="16" t="s">
        <v>10264</v>
      </c>
      <c r="G7699" s="16" t="s">
        <v>10624</v>
      </c>
      <c r="H7699" s="17">
        <v>503.46</v>
      </c>
      <c r="I7699" s="102">
        <v>2</v>
      </c>
    </row>
    <row r="7700" spans="1:9" ht="40.799999999999997">
      <c r="A7700" s="16" t="s">
        <v>1963</v>
      </c>
      <c r="B7700" s="16" t="s">
        <v>11269</v>
      </c>
      <c r="C7700" s="16">
        <v>82721</v>
      </c>
      <c r="D7700" s="19">
        <v>44447</v>
      </c>
      <c r="E7700" s="16" t="s">
        <v>11272</v>
      </c>
      <c r="F7700" s="16" t="s">
        <v>10264</v>
      </c>
      <c r="G7700" s="16" t="s">
        <v>10624</v>
      </c>
      <c r="H7700" s="17">
        <v>503.46</v>
      </c>
      <c r="I7700" s="102">
        <v>2</v>
      </c>
    </row>
    <row r="7701" spans="1:9" ht="40.799999999999997">
      <c r="A7701" s="16" t="s">
        <v>1963</v>
      </c>
      <c r="B7701" s="16" t="s">
        <v>11269</v>
      </c>
      <c r="C7701" s="16">
        <v>82721</v>
      </c>
      <c r="D7701" s="19">
        <v>44447</v>
      </c>
      <c r="E7701" s="16" t="s">
        <v>11273</v>
      </c>
      <c r="F7701" s="16" t="s">
        <v>10264</v>
      </c>
      <c r="G7701" s="16" t="s">
        <v>10624</v>
      </c>
      <c r="H7701" s="17">
        <v>167.82</v>
      </c>
      <c r="I7701" s="102">
        <v>2</v>
      </c>
    </row>
    <row r="7702" spans="1:9" ht="40.799999999999997">
      <c r="A7702" s="16" t="s">
        <v>1963</v>
      </c>
      <c r="B7702" s="16" t="s">
        <v>11269</v>
      </c>
      <c r="C7702" s="16">
        <v>82721</v>
      </c>
      <c r="D7702" s="19">
        <v>44447</v>
      </c>
      <c r="E7702" s="16" t="s">
        <v>11274</v>
      </c>
      <c r="F7702" s="16" t="s">
        <v>10264</v>
      </c>
      <c r="G7702" s="16" t="s">
        <v>10624</v>
      </c>
      <c r="H7702" s="17">
        <v>167.82</v>
      </c>
      <c r="I7702" s="102">
        <v>2</v>
      </c>
    </row>
    <row r="7703" spans="1:9" ht="40.799999999999997">
      <c r="A7703" s="16" t="s">
        <v>1963</v>
      </c>
      <c r="B7703" s="16" t="s">
        <v>11269</v>
      </c>
      <c r="C7703" s="16">
        <v>82721</v>
      </c>
      <c r="D7703" s="19">
        <v>44447</v>
      </c>
      <c r="E7703" s="16" t="s">
        <v>11275</v>
      </c>
      <c r="F7703" s="16" t="s">
        <v>10264</v>
      </c>
      <c r="G7703" s="16" t="s">
        <v>10624</v>
      </c>
      <c r="H7703" s="17">
        <v>167.82</v>
      </c>
      <c r="I7703" s="102">
        <v>2</v>
      </c>
    </row>
    <row r="7704" spans="1:9" ht="51">
      <c r="A7704" s="16" t="s">
        <v>1963</v>
      </c>
      <c r="B7704" s="16" t="s">
        <v>12118</v>
      </c>
      <c r="C7704" s="16" t="s">
        <v>12118</v>
      </c>
      <c r="D7704" s="19">
        <v>44424</v>
      </c>
      <c r="E7704" s="16" t="s">
        <v>12119</v>
      </c>
      <c r="F7704" s="16">
        <v>0</v>
      </c>
      <c r="G7704" s="16" t="s">
        <v>11520</v>
      </c>
      <c r="H7704" s="17">
        <v>98</v>
      </c>
      <c r="I7704" s="102">
        <v>2</v>
      </c>
    </row>
    <row r="7705" spans="1:9" ht="51">
      <c r="A7705" s="16" t="s">
        <v>1963</v>
      </c>
      <c r="B7705" s="16" t="s">
        <v>12118</v>
      </c>
      <c r="C7705" s="16" t="s">
        <v>12118</v>
      </c>
      <c r="D7705" s="19">
        <v>44424</v>
      </c>
      <c r="E7705" s="16" t="s">
        <v>12120</v>
      </c>
      <c r="F7705" s="16">
        <v>0</v>
      </c>
      <c r="G7705" s="16" t="s">
        <v>11560</v>
      </c>
      <c r="H7705" s="17">
        <v>62</v>
      </c>
      <c r="I7705" s="102">
        <v>2</v>
      </c>
    </row>
    <row r="7706" spans="1:9" ht="51">
      <c r="A7706" s="16" t="s">
        <v>1963</v>
      </c>
      <c r="B7706" s="16" t="s">
        <v>12118</v>
      </c>
      <c r="C7706" s="16" t="s">
        <v>12118</v>
      </c>
      <c r="D7706" s="19">
        <v>44424</v>
      </c>
      <c r="E7706" s="16" t="s">
        <v>12121</v>
      </c>
      <c r="F7706" s="16">
        <v>0</v>
      </c>
      <c r="G7706" s="16" t="s">
        <v>11522</v>
      </c>
      <c r="H7706" s="17">
        <v>74</v>
      </c>
      <c r="I7706" s="102">
        <v>2</v>
      </c>
    </row>
    <row r="7707" spans="1:9" ht="40.799999999999997">
      <c r="A7707" s="16" t="s">
        <v>1963</v>
      </c>
      <c r="B7707" s="16" t="s">
        <v>12118</v>
      </c>
      <c r="C7707" s="16" t="s">
        <v>12118</v>
      </c>
      <c r="D7707" s="19">
        <v>44424</v>
      </c>
      <c r="E7707" s="16" t="s">
        <v>12122</v>
      </c>
      <c r="F7707" s="16" t="s">
        <v>11778</v>
      </c>
      <c r="G7707" s="16" t="s">
        <v>11779</v>
      </c>
      <c r="H7707" s="17">
        <v>80.66</v>
      </c>
      <c r="I7707" s="102">
        <v>2</v>
      </c>
    </row>
    <row r="7708" spans="1:9" ht="40.799999999999997">
      <c r="A7708" s="16" t="s">
        <v>1963</v>
      </c>
      <c r="B7708" s="16" t="s">
        <v>12118</v>
      </c>
      <c r="C7708" s="16" t="s">
        <v>12118</v>
      </c>
      <c r="D7708" s="19">
        <v>44424</v>
      </c>
      <c r="E7708" s="16" t="s">
        <v>12123</v>
      </c>
      <c r="F7708" s="16" t="s">
        <v>11778</v>
      </c>
      <c r="G7708" s="16" t="s">
        <v>11779</v>
      </c>
      <c r="H7708" s="17">
        <v>80.67</v>
      </c>
      <c r="I7708" s="102">
        <v>2</v>
      </c>
    </row>
    <row r="7709" spans="1:9" ht="40.799999999999997">
      <c r="A7709" s="16" t="s">
        <v>1963</v>
      </c>
      <c r="B7709" s="16" t="s">
        <v>12118</v>
      </c>
      <c r="C7709" s="16" t="s">
        <v>12118</v>
      </c>
      <c r="D7709" s="19">
        <v>44424</v>
      </c>
      <c r="E7709" s="16" t="s">
        <v>12124</v>
      </c>
      <c r="F7709" s="16" t="s">
        <v>11778</v>
      </c>
      <c r="G7709" s="16" t="s">
        <v>11779</v>
      </c>
      <c r="H7709" s="17">
        <v>80.67</v>
      </c>
      <c r="I7709" s="102">
        <v>2</v>
      </c>
    </row>
    <row r="7710" spans="1:9" ht="40.799999999999997">
      <c r="A7710" s="16" t="s">
        <v>1963</v>
      </c>
      <c r="B7710" s="16" t="s">
        <v>11266</v>
      </c>
      <c r="C7710" s="16">
        <v>84021</v>
      </c>
      <c r="D7710" s="19">
        <v>44439</v>
      </c>
      <c r="E7710" s="16" t="s">
        <v>11267</v>
      </c>
      <c r="F7710" s="16" t="s">
        <v>10264</v>
      </c>
      <c r="G7710" s="16" t="s">
        <v>10624</v>
      </c>
      <c r="H7710" s="17">
        <v>99.5</v>
      </c>
      <c r="I7710" s="102">
        <v>2</v>
      </c>
    </row>
    <row r="7711" spans="1:9" ht="40.799999999999997">
      <c r="A7711" s="16" t="s">
        <v>1963</v>
      </c>
      <c r="B7711" s="16" t="s">
        <v>11266</v>
      </c>
      <c r="C7711" s="16">
        <v>84021</v>
      </c>
      <c r="D7711" s="19">
        <v>44439</v>
      </c>
      <c r="E7711" s="16" t="s">
        <v>11268</v>
      </c>
      <c r="F7711" s="16" t="s">
        <v>10264</v>
      </c>
      <c r="G7711" s="16" t="s">
        <v>10624</v>
      </c>
      <c r="H7711" s="17">
        <v>99.5</v>
      </c>
      <c r="I7711" s="102">
        <v>2</v>
      </c>
    </row>
    <row r="7712" spans="1:9" ht="40.799999999999997">
      <c r="A7712" s="16" t="s">
        <v>1963</v>
      </c>
      <c r="B7712" s="16" t="s">
        <v>12127</v>
      </c>
      <c r="C7712" s="16" t="s">
        <v>12127</v>
      </c>
      <c r="D7712" s="19">
        <v>44424</v>
      </c>
      <c r="E7712" s="16" t="s">
        <v>12128</v>
      </c>
      <c r="F7712" s="16" t="s">
        <v>11503</v>
      </c>
      <c r="G7712" s="16" t="s">
        <v>11504</v>
      </c>
      <c r="H7712" s="17">
        <v>319.5</v>
      </c>
      <c r="I7712" s="102">
        <v>2</v>
      </c>
    </row>
    <row r="7713" spans="1:9" ht="40.799999999999997">
      <c r="A7713" s="16" t="s">
        <v>1963</v>
      </c>
      <c r="B7713" s="16" t="s">
        <v>12127</v>
      </c>
      <c r="C7713" s="16" t="s">
        <v>12127</v>
      </c>
      <c r="D7713" s="19">
        <v>44424</v>
      </c>
      <c r="E7713" s="16" t="s">
        <v>12129</v>
      </c>
      <c r="F7713" s="16" t="s">
        <v>11503</v>
      </c>
      <c r="G7713" s="16" t="s">
        <v>11504</v>
      </c>
      <c r="H7713" s="17">
        <v>319.5</v>
      </c>
      <c r="I7713" s="102">
        <v>2</v>
      </c>
    </row>
    <row r="7714" spans="1:9" ht="40.799999999999997">
      <c r="A7714" s="16" t="s">
        <v>1963</v>
      </c>
      <c r="B7714" s="16" t="s">
        <v>12130</v>
      </c>
      <c r="C7714" s="16" t="s">
        <v>12130</v>
      </c>
      <c r="D7714" s="19">
        <v>44424</v>
      </c>
      <c r="E7714" s="16" t="s">
        <v>12131</v>
      </c>
      <c r="F7714" s="16">
        <v>0</v>
      </c>
      <c r="G7714" s="16" t="s">
        <v>11583</v>
      </c>
      <c r="H7714" s="17">
        <v>837.66</v>
      </c>
      <c r="I7714" s="102">
        <v>2</v>
      </c>
    </row>
    <row r="7715" spans="1:9" ht="40.799999999999997">
      <c r="A7715" s="16" t="s">
        <v>1963</v>
      </c>
      <c r="B7715" s="16" t="s">
        <v>11306</v>
      </c>
      <c r="C7715" s="16">
        <v>83431</v>
      </c>
      <c r="D7715" s="19">
        <v>44447</v>
      </c>
      <c r="E7715" s="16" t="s">
        <v>11307</v>
      </c>
      <c r="F7715" s="16" t="s">
        <v>10264</v>
      </c>
      <c r="G7715" s="16" t="s">
        <v>10624</v>
      </c>
      <c r="H7715" s="17">
        <v>224.98</v>
      </c>
      <c r="I7715" s="102">
        <v>2</v>
      </c>
    </row>
    <row r="7716" spans="1:9" ht="40.799999999999997">
      <c r="A7716" s="16" t="s">
        <v>1963</v>
      </c>
      <c r="B7716" s="16" t="s">
        <v>12134</v>
      </c>
      <c r="C7716" s="16" t="s">
        <v>12134</v>
      </c>
      <c r="D7716" s="19">
        <v>44428</v>
      </c>
      <c r="E7716" s="16" t="s">
        <v>12135</v>
      </c>
      <c r="F7716" s="16" t="s">
        <v>11550</v>
      </c>
      <c r="G7716" s="16" t="s">
        <v>11551</v>
      </c>
      <c r="H7716" s="17">
        <v>794.6</v>
      </c>
      <c r="I7716" s="102">
        <v>2</v>
      </c>
    </row>
    <row r="7717" spans="1:9" ht="40.799999999999997">
      <c r="A7717" s="16" t="s">
        <v>1963</v>
      </c>
      <c r="B7717" s="16" t="s">
        <v>11308</v>
      </c>
      <c r="C7717" s="16">
        <v>87721</v>
      </c>
      <c r="D7717" s="19">
        <v>44525</v>
      </c>
      <c r="E7717" s="16" t="s">
        <v>11309</v>
      </c>
      <c r="F7717" s="16" t="s">
        <v>10264</v>
      </c>
      <c r="G7717" s="16" t="s">
        <v>10624</v>
      </c>
      <c r="H7717" s="17">
        <v>134.97999999999999</v>
      </c>
      <c r="I7717" s="102">
        <v>2</v>
      </c>
    </row>
    <row r="7718" spans="1:9" ht="40.799999999999997">
      <c r="A7718" s="16" t="s">
        <v>1963</v>
      </c>
      <c r="B7718" s="16" t="s">
        <v>12136</v>
      </c>
      <c r="C7718" s="16" t="s">
        <v>12136</v>
      </c>
      <c r="D7718" s="19">
        <v>44428</v>
      </c>
      <c r="E7718" s="16" t="s">
        <v>12137</v>
      </c>
      <c r="F7718" s="16" t="s">
        <v>11550</v>
      </c>
      <c r="G7718" s="16" t="s">
        <v>11551</v>
      </c>
      <c r="H7718" s="17">
        <v>449.6</v>
      </c>
      <c r="I7718" s="102">
        <v>2</v>
      </c>
    </row>
    <row r="7719" spans="1:9" ht="51">
      <c r="A7719" s="16" t="s">
        <v>1963</v>
      </c>
      <c r="B7719" s="16" t="s">
        <v>12143</v>
      </c>
      <c r="C7719" s="16" t="s">
        <v>12143</v>
      </c>
      <c r="D7719" s="19">
        <v>44433</v>
      </c>
      <c r="E7719" s="16" t="s">
        <v>12144</v>
      </c>
      <c r="F7719" s="16" t="s">
        <v>11576</v>
      </c>
      <c r="G7719" s="16" t="s">
        <v>11577</v>
      </c>
      <c r="H7719" s="17">
        <v>583.59</v>
      </c>
      <c r="I7719" s="102">
        <v>2</v>
      </c>
    </row>
    <row r="7720" spans="1:9" ht="40.799999999999997">
      <c r="A7720" s="16" t="s">
        <v>1963</v>
      </c>
      <c r="B7720" s="16" t="s">
        <v>11310</v>
      </c>
      <c r="C7720" s="16">
        <v>20210488</v>
      </c>
      <c r="D7720" s="19">
        <v>44525</v>
      </c>
      <c r="E7720" s="16" t="s">
        <v>11311</v>
      </c>
      <c r="F7720" s="16">
        <v>0</v>
      </c>
      <c r="G7720" s="16" t="s">
        <v>2341</v>
      </c>
      <c r="H7720" s="17">
        <v>24</v>
      </c>
      <c r="I7720" s="102">
        <v>2</v>
      </c>
    </row>
    <row r="7721" spans="1:9" ht="40.799999999999997">
      <c r="A7721" s="16" t="s">
        <v>1963</v>
      </c>
      <c r="B7721" s="16" t="s">
        <v>11310</v>
      </c>
      <c r="C7721" s="16">
        <v>20210488</v>
      </c>
      <c r="D7721" s="19">
        <v>44525</v>
      </c>
      <c r="E7721" s="16" t="s">
        <v>11312</v>
      </c>
      <c r="F7721" s="16">
        <v>0</v>
      </c>
      <c r="G7721" s="16" t="s">
        <v>2341</v>
      </c>
      <c r="H7721" s="17">
        <v>24</v>
      </c>
      <c r="I7721" s="102">
        <v>2</v>
      </c>
    </row>
    <row r="7722" spans="1:9" ht="40.799999999999997">
      <c r="A7722" s="16" t="s">
        <v>1963</v>
      </c>
      <c r="B7722" s="16" t="s">
        <v>11310</v>
      </c>
      <c r="C7722" s="16">
        <v>20210488</v>
      </c>
      <c r="D7722" s="19">
        <v>44525</v>
      </c>
      <c r="E7722" s="16" t="s">
        <v>11313</v>
      </c>
      <c r="F7722" s="16">
        <v>0</v>
      </c>
      <c r="G7722" s="16" t="s">
        <v>2341</v>
      </c>
      <c r="H7722" s="17">
        <v>24</v>
      </c>
      <c r="I7722" s="102">
        <v>2</v>
      </c>
    </row>
    <row r="7723" spans="1:9" ht="40.799999999999997">
      <c r="A7723" s="16" t="s">
        <v>1963</v>
      </c>
      <c r="B7723" s="16" t="s">
        <v>12089</v>
      </c>
      <c r="C7723" s="16" t="s">
        <v>12089</v>
      </c>
      <c r="D7723" s="19">
        <v>44418</v>
      </c>
      <c r="E7723" s="16" t="s">
        <v>12090</v>
      </c>
      <c r="F7723" s="16">
        <v>0</v>
      </c>
      <c r="G7723" s="16" t="s">
        <v>11539</v>
      </c>
      <c r="H7723" s="17">
        <v>10</v>
      </c>
      <c r="I7723" s="102">
        <v>2</v>
      </c>
    </row>
    <row r="7724" spans="1:9" ht="40.799999999999997">
      <c r="A7724" s="16" t="s">
        <v>1963</v>
      </c>
      <c r="B7724" s="16" t="s">
        <v>12089</v>
      </c>
      <c r="C7724" s="16" t="s">
        <v>12089</v>
      </c>
      <c r="D7724" s="19">
        <v>44418</v>
      </c>
      <c r="E7724" s="16" t="s">
        <v>12091</v>
      </c>
      <c r="F7724" s="16">
        <v>0</v>
      </c>
      <c r="G7724" s="16" t="s">
        <v>11710</v>
      </c>
      <c r="H7724" s="17">
        <v>15</v>
      </c>
      <c r="I7724" s="102">
        <v>2</v>
      </c>
    </row>
    <row r="7725" spans="1:9" ht="40.799999999999997">
      <c r="A7725" s="16" t="s">
        <v>1963</v>
      </c>
      <c r="B7725" s="16" t="s">
        <v>12089</v>
      </c>
      <c r="C7725" s="16" t="s">
        <v>12089</v>
      </c>
      <c r="D7725" s="19">
        <v>44418</v>
      </c>
      <c r="E7725" s="16" t="s">
        <v>12092</v>
      </c>
      <c r="F7725" s="16">
        <v>0</v>
      </c>
      <c r="G7725" s="16" t="s">
        <v>11696</v>
      </c>
      <c r="H7725" s="17">
        <v>10</v>
      </c>
      <c r="I7725" s="102">
        <v>2</v>
      </c>
    </row>
    <row r="7726" spans="1:9" ht="40.799999999999997">
      <c r="A7726" s="16" t="s">
        <v>1963</v>
      </c>
      <c r="B7726" s="16" t="s">
        <v>12538</v>
      </c>
      <c r="C7726" s="16" t="s">
        <v>12538</v>
      </c>
      <c r="D7726" s="19">
        <v>44418</v>
      </c>
      <c r="E7726" s="16" t="s">
        <v>12539</v>
      </c>
      <c r="F7726" s="16">
        <v>0</v>
      </c>
      <c r="G7726" s="16" t="s">
        <v>11539</v>
      </c>
      <c r="H7726" s="17">
        <v>106.34</v>
      </c>
      <c r="I7726" s="102">
        <v>2</v>
      </c>
    </row>
    <row r="7727" spans="1:9" ht="40.799999999999997">
      <c r="A7727" s="16" t="s">
        <v>1963</v>
      </c>
      <c r="B7727" s="16" t="s">
        <v>12538</v>
      </c>
      <c r="C7727" s="16" t="s">
        <v>12538</v>
      </c>
      <c r="D7727" s="19">
        <v>44418</v>
      </c>
      <c r="E7727" s="16" t="s">
        <v>12540</v>
      </c>
      <c r="F7727" s="16">
        <v>0</v>
      </c>
      <c r="G7727" s="16" t="s">
        <v>11710</v>
      </c>
      <c r="H7727" s="17">
        <v>106.34</v>
      </c>
      <c r="I7727" s="102">
        <v>2</v>
      </c>
    </row>
    <row r="7728" spans="1:9" ht="40.799999999999997">
      <c r="A7728" s="16" t="s">
        <v>1963</v>
      </c>
      <c r="B7728" s="16" t="s">
        <v>12538</v>
      </c>
      <c r="C7728" s="16" t="s">
        <v>12538</v>
      </c>
      <c r="D7728" s="19">
        <v>44418</v>
      </c>
      <c r="E7728" s="16" t="s">
        <v>12541</v>
      </c>
      <c r="F7728" s="16">
        <v>0</v>
      </c>
      <c r="G7728" s="16" t="s">
        <v>11696</v>
      </c>
      <c r="H7728" s="17">
        <v>106.34</v>
      </c>
      <c r="I7728" s="102">
        <v>2</v>
      </c>
    </row>
    <row r="7729" spans="1:9" ht="40.799999999999997">
      <c r="A7729" s="16" t="s">
        <v>1963</v>
      </c>
      <c r="B7729" s="16" t="s">
        <v>12538</v>
      </c>
      <c r="C7729" s="16" t="s">
        <v>12538</v>
      </c>
      <c r="D7729" s="19">
        <v>44418</v>
      </c>
      <c r="E7729" s="16" t="s">
        <v>12542</v>
      </c>
      <c r="F7729" s="16" t="s">
        <v>8216</v>
      </c>
      <c r="G7729" s="16" t="s">
        <v>8217</v>
      </c>
      <c r="H7729" s="17">
        <v>70.89</v>
      </c>
      <c r="I7729" s="102">
        <v>2</v>
      </c>
    </row>
    <row r="7730" spans="1:9" ht="40.799999999999997">
      <c r="A7730" s="16" t="s">
        <v>1963</v>
      </c>
      <c r="B7730" s="16" t="s">
        <v>12538</v>
      </c>
      <c r="C7730" s="16" t="s">
        <v>12538</v>
      </c>
      <c r="D7730" s="19">
        <v>44418</v>
      </c>
      <c r="E7730" s="16" t="s">
        <v>12543</v>
      </c>
      <c r="F7730" s="16" t="s">
        <v>8216</v>
      </c>
      <c r="G7730" s="16" t="s">
        <v>8217</v>
      </c>
      <c r="H7730" s="17">
        <v>70.89</v>
      </c>
      <c r="I7730" s="102">
        <v>2</v>
      </c>
    </row>
    <row r="7731" spans="1:9" ht="40.799999999999997">
      <c r="A7731" s="16" t="s">
        <v>1963</v>
      </c>
      <c r="B7731" s="16" t="s">
        <v>12538</v>
      </c>
      <c r="C7731" s="16" t="s">
        <v>12538</v>
      </c>
      <c r="D7731" s="19">
        <v>44418</v>
      </c>
      <c r="E7731" s="16" t="s">
        <v>12544</v>
      </c>
      <c r="F7731" s="16" t="s">
        <v>8216</v>
      </c>
      <c r="G7731" s="16" t="s">
        <v>8217</v>
      </c>
      <c r="H7731" s="17">
        <v>70.89</v>
      </c>
      <c r="I7731" s="102">
        <v>2</v>
      </c>
    </row>
    <row r="7732" spans="1:9" ht="40.799999999999997">
      <c r="A7732" s="16" t="s">
        <v>1963</v>
      </c>
      <c r="B7732" s="16" t="s">
        <v>12538</v>
      </c>
      <c r="C7732" s="16" t="s">
        <v>12538</v>
      </c>
      <c r="D7732" s="19">
        <v>44418</v>
      </c>
      <c r="E7732" s="16" t="s">
        <v>12545</v>
      </c>
      <c r="F7732" s="16">
        <v>0</v>
      </c>
      <c r="G7732" s="16" t="s">
        <v>11532</v>
      </c>
      <c r="H7732" s="17">
        <v>63.01</v>
      </c>
      <c r="I7732" s="102">
        <v>2</v>
      </c>
    </row>
    <row r="7733" spans="1:9" ht="40.799999999999997">
      <c r="A7733" s="16" t="s">
        <v>1963</v>
      </c>
      <c r="B7733" s="16" t="s">
        <v>12538</v>
      </c>
      <c r="C7733" s="16" t="s">
        <v>12538</v>
      </c>
      <c r="D7733" s="19">
        <v>44418</v>
      </c>
      <c r="E7733" s="16" t="s">
        <v>12546</v>
      </c>
      <c r="F7733" s="16">
        <v>0</v>
      </c>
      <c r="G7733" s="16" t="s">
        <v>11532</v>
      </c>
      <c r="H7733" s="17">
        <v>63.01</v>
      </c>
      <c r="I7733" s="102">
        <v>2</v>
      </c>
    </row>
    <row r="7734" spans="1:9" ht="40.799999999999997">
      <c r="A7734" s="16" t="s">
        <v>1963</v>
      </c>
      <c r="B7734" s="16" t="s">
        <v>12538</v>
      </c>
      <c r="C7734" s="16" t="s">
        <v>12538</v>
      </c>
      <c r="D7734" s="19">
        <v>44418</v>
      </c>
      <c r="E7734" s="16" t="s">
        <v>12547</v>
      </c>
      <c r="F7734" s="16">
        <v>0</v>
      </c>
      <c r="G7734" s="16" t="s">
        <v>11532</v>
      </c>
      <c r="H7734" s="17">
        <v>63.01</v>
      </c>
      <c r="I7734" s="102">
        <v>2</v>
      </c>
    </row>
    <row r="7735" spans="1:9" ht="40.799999999999997">
      <c r="A7735" s="16" t="s">
        <v>1963</v>
      </c>
      <c r="B7735" s="16" t="s">
        <v>12125</v>
      </c>
      <c r="C7735" s="16" t="s">
        <v>12125</v>
      </c>
      <c r="D7735" s="19">
        <v>44424</v>
      </c>
      <c r="E7735" s="16" t="s">
        <v>12126</v>
      </c>
      <c r="F7735" s="16">
        <v>0</v>
      </c>
      <c r="G7735" s="16" t="s">
        <v>11565</v>
      </c>
      <c r="H7735" s="17">
        <v>5</v>
      </c>
      <c r="I7735" s="102">
        <v>2</v>
      </c>
    </row>
    <row r="7736" spans="1:9" ht="40.799999999999997">
      <c r="A7736" s="16" t="s">
        <v>1963</v>
      </c>
      <c r="B7736" s="16" t="s">
        <v>12548</v>
      </c>
      <c r="C7736" s="16" t="s">
        <v>12548</v>
      </c>
      <c r="D7736" s="19">
        <v>44424</v>
      </c>
      <c r="E7736" s="16" t="s">
        <v>12549</v>
      </c>
      <c r="F7736" s="16">
        <v>0</v>
      </c>
      <c r="G7736" s="16" t="s">
        <v>11562</v>
      </c>
      <c r="H7736" s="17">
        <v>135.07</v>
      </c>
      <c r="I7736" s="102">
        <v>2</v>
      </c>
    </row>
    <row r="7737" spans="1:9" ht="40.799999999999997">
      <c r="A7737" s="16" t="s">
        <v>1963</v>
      </c>
      <c r="B7737" s="16" t="s">
        <v>12548</v>
      </c>
      <c r="C7737" s="16" t="s">
        <v>12548</v>
      </c>
      <c r="D7737" s="19">
        <v>44424</v>
      </c>
      <c r="E7737" s="16" t="s">
        <v>12550</v>
      </c>
      <c r="F7737" s="16">
        <v>0</v>
      </c>
      <c r="G7737" s="16" t="s">
        <v>11565</v>
      </c>
      <c r="H7737" s="17">
        <v>193.33</v>
      </c>
      <c r="I7737" s="102">
        <v>2</v>
      </c>
    </row>
    <row r="7738" spans="1:9" ht="40.799999999999997">
      <c r="A7738" s="16" t="s">
        <v>1963</v>
      </c>
      <c r="B7738" s="16" t="s">
        <v>12551</v>
      </c>
      <c r="C7738" s="16" t="s">
        <v>12551</v>
      </c>
      <c r="D7738" s="19">
        <v>44424</v>
      </c>
      <c r="E7738" s="16" t="s">
        <v>12552</v>
      </c>
      <c r="F7738" s="16" t="s">
        <v>11503</v>
      </c>
      <c r="G7738" s="16" t="s">
        <v>11504</v>
      </c>
      <c r="H7738" s="17">
        <v>167.4</v>
      </c>
      <c r="I7738" s="102">
        <v>2</v>
      </c>
    </row>
    <row r="7739" spans="1:9" ht="40.799999999999997">
      <c r="A7739" s="16" t="s">
        <v>1963</v>
      </c>
      <c r="B7739" s="16" t="s">
        <v>12551</v>
      </c>
      <c r="C7739" s="16" t="s">
        <v>12551</v>
      </c>
      <c r="D7739" s="19">
        <v>44424</v>
      </c>
      <c r="E7739" s="16" t="s">
        <v>12553</v>
      </c>
      <c r="F7739" s="16" t="s">
        <v>11503</v>
      </c>
      <c r="G7739" s="16" t="s">
        <v>11504</v>
      </c>
      <c r="H7739" s="17">
        <v>167.4</v>
      </c>
      <c r="I7739" s="102">
        <v>2</v>
      </c>
    </row>
    <row r="7740" spans="1:9" ht="40.799999999999997">
      <c r="A7740" s="16" t="s">
        <v>1963</v>
      </c>
      <c r="B7740" s="16" t="s">
        <v>12132</v>
      </c>
      <c r="C7740" s="16" t="s">
        <v>12132</v>
      </c>
      <c r="D7740" s="19">
        <v>44428</v>
      </c>
      <c r="E7740" s="16" t="s">
        <v>12133</v>
      </c>
      <c r="F7740" s="16" t="s">
        <v>11550</v>
      </c>
      <c r="G7740" s="16" t="s">
        <v>11551</v>
      </c>
      <c r="H7740" s="17">
        <v>230.03</v>
      </c>
      <c r="I7740" s="102">
        <v>2</v>
      </c>
    </row>
    <row r="7741" spans="1:9" ht="40.799999999999997">
      <c r="A7741" s="16" t="s">
        <v>1963</v>
      </c>
      <c r="B7741" s="16" t="s">
        <v>12554</v>
      </c>
      <c r="C7741" s="16" t="s">
        <v>12554</v>
      </c>
      <c r="D7741" s="19">
        <v>44428</v>
      </c>
      <c r="E7741" s="16" t="s">
        <v>12555</v>
      </c>
      <c r="F7741" s="16" t="s">
        <v>11550</v>
      </c>
      <c r="G7741" s="16" t="s">
        <v>11551</v>
      </c>
      <c r="H7741" s="17">
        <v>141.16999999999999</v>
      </c>
      <c r="I7741" s="102">
        <v>2</v>
      </c>
    </row>
    <row r="7742" spans="1:9" ht="40.799999999999997">
      <c r="A7742" s="16" t="s">
        <v>1963</v>
      </c>
      <c r="B7742" s="16" t="s">
        <v>11297</v>
      </c>
      <c r="C7742" s="16">
        <v>85421</v>
      </c>
      <c r="D7742" s="19">
        <v>44447</v>
      </c>
      <c r="E7742" s="16" t="s">
        <v>11298</v>
      </c>
      <c r="F7742" s="16" t="s">
        <v>10264</v>
      </c>
      <c r="G7742" s="16" t="s">
        <v>10624</v>
      </c>
      <c r="H7742" s="17">
        <v>789.76</v>
      </c>
      <c r="I7742" s="102">
        <v>2</v>
      </c>
    </row>
    <row r="7743" spans="1:9" ht="40.799999999999997">
      <c r="A7743" s="16" t="s">
        <v>1963</v>
      </c>
      <c r="B7743" s="16" t="s">
        <v>11351</v>
      </c>
      <c r="C7743" s="16">
        <v>98021</v>
      </c>
      <c r="D7743" s="19">
        <v>44495</v>
      </c>
      <c r="E7743" s="16" t="s">
        <v>11352</v>
      </c>
      <c r="F7743" s="16" t="s">
        <v>10264</v>
      </c>
      <c r="G7743" s="16" t="s">
        <v>10624</v>
      </c>
      <c r="H7743" s="17">
        <v>101</v>
      </c>
      <c r="I7743" s="102">
        <v>2</v>
      </c>
    </row>
    <row r="7744" spans="1:9" ht="51">
      <c r="A7744" s="16" t="s">
        <v>1963</v>
      </c>
      <c r="B7744" s="16" t="s">
        <v>12419</v>
      </c>
      <c r="C7744" s="16" t="s">
        <v>12419</v>
      </c>
      <c r="D7744" s="19">
        <v>44445</v>
      </c>
      <c r="E7744" s="16" t="s">
        <v>12420</v>
      </c>
      <c r="F7744" s="16" t="s">
        <v>11508</v>
      </c>
      <c r="G7744" s="16" t="s">
        <v>11509</v>
      </c>
      <c r="H7744" s="17">
        <v>4153.47</v>
      </c>
      <c r="I7744" s="102">
        <v>2</v>
      </c>
    </row>
    <row r="7745" spans="1:9" ht="40.799999999999997">
      <c r="A7745" s="16" t="s">
        <v>1963</v>
      </c>
      <c r="B7745" s="16" t="s">
        <v>11299</v>
      </c>
      <c r="C7745" s="16">
        <v>86121</v>
      </c>
      <c r="D7745" s="19">
        <v>44447</v>
      </c>
      <c r="E7745" s="16" t="s">
        <v>11300</v>
      </c>
      <c r="F7745" s="16" t="s">
        <v>10264</v>
      </c>
      <c r="G7745" s="16" t="s">
        <v>10624</v>
      </c>
      <c r="H7745" s="17">
        <v>394.88</v>
      </c>
      <c r="I7745" s="102">
        <v>2</v>
      </c>
    </row>
    <row r="7746" spans="1:9" ht="40.799999999999997">
      <c r="A7746" s="16" t="s">
        <v>1963</v>
      </c>
      <c r="B7746" s="16" t="s">
        <v>11299</v>
      </c>
      <c r="C7746" s="16">
        <v>86121</v>
      </c>
      <c r="D7746" s="19">
        <v>44447</v>
      </c>
      <c r="E7746" s="16" t="s">
        <v>11301</v>
      </c>
      <c r="F7746" s="16" t="s">
        <v>10264</v>
      </c>
      <c r="G7746" s="16" t="s">
        <v>10624</v>
      </c>
      <c r="H7746" s="17">
        <v>12.5</v>
      </c>
      <c r="I7746" s="102">
        <v>2</v>
      </c>
    </row>
    <row r="7747" spans="1:9" ht="40.799999999999997">
      <c r="A7747" s="16" t="s">
        <v>1963</v>
      </c>
      <c r="B7747" s="16" t="s">
        <v>11299</v>
      </c>
      <c r="C7747" s="16">
        <v>86121</v>
      </c>
      <c r="D7747" s="19">
        <v>44447</v>
      </c>
      <c r="E7747" s="16" t="s">
        <v>11302</v>
      </c>
      <c r="F7747" s="16" t="s">
        <v>10264</v>
      </c>
      <c r="G7747" s="16" t="s">
        <v>10624</v>
      </c>
      <c r="H7747" s="17">
        <v>394.88</v>
      </c>
      <c r="I7747" s="102">
        <v>2</v>
      </c>
    </row>
    <row r="7748" spans="1:9" ht="40.799999999999997">
      <c r="A7748" s="16" t="s">
        <v>1963</v>
      </c>
      <c r="B7748" s="16" t="s">
        <v>11299</v>
      </c>
      <c r="C7748" s="16">
        <v>86121</v>
      </c>
      <c r="D7748" s="19">
        <v>44447</v>
      </c>
      <c r="E7748" s="16" t="s">
        <v>11303</v>
      </c>
      <c r="F7748" s="16" t="s">
        <v>10264</v>
      </c>
      <c r="G7748" s="16" t="s">
        <v>10624</v>
      </c>
      <c r="H7748" s="17">
        <v>12.5</v>
      </c>
      <c r="I7748" s="102">
        <v>2</v>
      </c>
    </row>
    <row r="7749" spans="1:9" ht="40.799999999999997">
      <c r="A7749" s="16" t="s">
        <v>1963</v>
      </c>
      <c r="B7749" s="16" t="s">
        <v>11353</v>
      </c>
      <c r="C7749" s="16">
        <v>98321</v>
      </c>
      <c r="D7749" s="19">
        <v>44495</v>
      </c>
      <c r="E7749" s="16" t="s">
        <v>11354</v>
      </c>
      <c r="F7749" s="16" t="s">
        <v>10264</v>
      </c>
      <c r="G7749" s="16" t="s">
        <v>10624</v>
      </c>
      <c r="H7749" s="17">
        <v>50.5</v>
      </c>
      <c r="I7749" s="102">
        <v>2</v>
      </c>
    </row>
    <row r="7750" spans="1:9" ht="40.799999999999997">
      <c r="A7750" s="16" t="s">
        <v>1963</v>
      </c>
      <c r="B7750" s="16" t="s">
        <v>11353</v>
      </c>
      <c r="C7750" s="16">
        <v>98321</v>
      </c>
      <c r="D7750" s="19">
        <v>44495</v>
      </c>
      <c r="E7750" s="16" t="s">
        <v>11355</v>
      </c>
      <c r="F7750" s="16" t="s">
        <v>10264</v>
      </c>
      <c r="G7750" s="16" t="s">
        <v>10624</v>
      </c>
      <c r="H7750" s="17">
        <v>50.5</v>
      </c>
      <c r="I7750" s="102">
        <v>2</v>
      </c>
    </row>
    <row r="7751" spans="1:9" ht="40.799999999999997">
      <c r="A7751" s="16" t="s">
        <v>1963</v>
      </c>
      <c r="B7751" s="16" t="s">
        <v>12421</v>
      </c>
      <c r="C7751" s="16" t="s">
        <v>12421</v>
      </c>
      <c r="D7751" s="19">
        <v>44445</v>
      </c>
      <c r="E7751" s="16" t="s">
        <v>12422</v>
      </c>
      <c r="F7751" s="16" t="s">
        <v>11503</v>
      </c>
      <c r="G7751" s="16" t="s">
        <v>11504</v>
      </c>
      <c r="H7751" s="17">
        <v>1295.49</v>
      </c>
      <c r="I7751" s="102">
        <v>2</v>
      </c>
    </row>
    <row r="7752" spans="1:9" ht="40.799999999999997">
      <c r="A7752" s="16" t="s">
        <v>1963</v>
      </c>
      <c r="B7752" s="16" t="s">
        <v>12421</v>
      </c>
      <c r="C7752" s="16" t="s">
        <v>12421</v>
      </c>
      <c r="D7752" s="19">
        <v>44445</v>
      </c>
      <c r="E7752" s="16" t="s">
        <v>12423</v>
      </c>
      <c r="F7752" s="16" t="s">
        <v>11503</v>
      </c>
      <c r="G7752" s="16" t="s">
        <v>11504</v>
      </c>
      <c r="H7752" s="17">
        <v>1295.49</v>
      </c>
      <c r="I7752" s="102">
        <v>2</v>
      </c>
    </row>
    <row r="7753" spans="1:9" ht="51">
      <c r="A7753" s="16" t="s">
        <v>1963</v>
      </c>
      <c r="B7753" s="16" t="s">
        <v>11286</v>
      </c>
      <c r="C7753" s="16">
        <v>85221</v>
      </c>
      <c r="D7753" s="19">
        <v>44447</v>
      </c>
      <c r="E7753" s="16" t="s">
        <v>11287</v>
      </c>
      <c r="F7753" s="16" t="s">
        <v>10264</v>
      </c>
      <c r="G7753" s="16" t="s">
        <v>10624</v>
      </c>
      <c r="H7753" s="17">
        <v>964.51</v>
      </c>
      <c r="I7753" s="102">
        <v>2</v>
      </c>
    </row>
    <row r="7754" spans="1:9" ht="51">
      <c r="A7754" s="16" t="s">
        <v>1963</v>
      </c>
      <c r="B7754" s="16" t="s">
        <v>11343</v>
      </c>
      <c r="C7754" s="16">
        <v>91921</v>
      </c>
      <c r="D7754" s="19">
        <v>44491</v>
      </c>
      <c r="E7754" s="16" t="s">
        <v>11344</v>
      </c>
      <c r="F7754" s="16" t="s">
        <v>10264</v>
      </c>
      <c r="G7754" s="16" t="s">
        <v>10624</v>
      </c>
      <c r="H7754" s="17">
        <v>395</v>
      </c>
      <c r="I7754" s="102">
        <v>2</v>
      </c>
    </row>
    <row r="7755" spans="1:9" ht="51">
      <c r="A7755" s="16" t="s">
        <v>1963</v>
      </c>
      <c r="B7755" s="16" t="s">
        <v>11499</v>
      </c>
      <c r="C7755" s="16">
        <v>93521</v>
      </c>
      <c r="D7755" s="19">
        <v>44588</v>
      </c>
      <c r="E7755" s="16" t="s">
        <v>11500</v>
      </c>
      <c r="F7755" s="16" t="s">
        <v>10264</v>
      </c>
      <c r="G7755" s="16" t="s">
        <v>10624</v>
      </c>
      <c r="H7755" s="17">
        <v>101</v>
      </c>
      <c r="I7755" s="102">
        <v>2</v>
      </c>
    </row>
    <row r="7756" spans="1:9" ht="51">
      <c r="A7756" s="16" t="s">
        <v>1963</v>
      </c>
      <c r="B7756" s="16" t="s">
        <v>12170</v>
      </c>
      <c r="C7756" s="16" t="s">
        <v>12170</v>
      </c>
      <c r="D7756" s="19">
        <v>44445</v>
      </c>
      <c r="E7756" s="16" t="s">
        <v>12171</v>
      </c>
      <c r="F7756" s="16" t="s">
        <v>8308</v>
      </c>
      <c r="G7756" s="16" t="s">
        <v>8309</v>
      </c>
      <c r="H7756" s="17">
        <v>96.98</v>
      </c>
      <c r="I7756" s="102">
        <v>2</v>
      </c>
    </row>
    <row r="7757" spans="1:9" ht="51">
      <c r="A7757" s="16" t="s">
        <v>1963</v>
      </c>
      <c r="B7757" s="16" t="s">
        <v>12424</v>
      </c>
      <c r="C7757" s="16" t="s">
        <v>12424</v>
      </c>
      <c r="D7757" s="19">
        <v>44445</v>
      </c>
      <c r="E7757" s="16" t="s">
        <v>12425</v>
      </c>
      <c r="F7757" s="16" t="s">
        <v>8308</v>
      </c>
      <c r="G7757" s="16" t="s">
        <v>8309</v>
      </c>
      <c r="H7757" s="17">
        <v>1111.8599999999999</v>
      </c>
      <c r="I7757" s="102">
        <v>2</v>
      </c>
    </row>
    <row r="7758" spans="1:9" ht="40.799999999999997">
      <c r="A7758" s="16" t="s">
        <v>1963</v>
      </c>
      <c r="B7758" s="16" t="s">
        <v>11288</v>
      </c>
      <c r="C7758" s="16">
        <v>85321</v>
      </c>
      <c r="D7758" s="19">
        <v>44447</v>
      </c>
      <c r="E7758" s="16" t="s">
        <v>11289</v>
      </c>
      <c r="F7758" s="16" t="s">
        <v>10264</v>
      </c>
      <c r="G7758" s="16" t="s">
        <v>10624</v>
      </c>
      <c r="H7758" s="17">
        <v>197.44</v>
      </c>
      <c r="I7758" s="102">
        <v>2</v>
      </c>
    </row>
    <row r="7759" spans="1:9" ht="40.799999999999997">
      <c r="A7759" s="16" t="s">
        <v>1963</v>
      </c>
      <c r="B7759" s="16" t="s">
        <v>11288</v>
      </c>
      <c r="C7759" s="16">
        <v>85321</v>
      </c>
      <c r="D7759" s="19">
        <v>44447</v>
      </c>
      <c r="E7759" s="16" t="s">
        <v>11290</v>
      </c>
      <c r="F7759" s="16" t="s">
        <v>10264</v>
      </c>
      <c r="G7759" s="16" t="s">
        <v>10624</v>
      </c>
      <c r="H7759" s="17">
        <v>6.25</v>
      </c>
      <c r="I7759" s="102">
        <v>2</v>
      </c>
    </row>
    <row r="7760" spans="1:9" ht="40.799999999999997">
      <c r="A7760" s="16" t="s">
        <v>1963</v>
      </c>
      <c r="B7760" s="16" t="s">
        <v>11288</v>
      </c>
      <c r="C7760" s="16">
        <v>85321</v>
      </c>
      <c r="D7760" s="19">
        <v>44447</v>
      </c>
      <c r="E7760" s="16" t="s">
        <v>11291</v>
      </c>
      <c r="F7760" s="16" t="s">
        <v>10264</v>
      </c>
      <c r="G7760" s="16" t="s">
        <v>10624</v>
      </c>
      <c r="H7760" s="17">
        <v>197.44</v>
      </c>
      <c r="I7760" s="102">
        <v>2</v>
      </c>
    </row>
    <row r="7761" spans="1:9" ht="40.799999999999997">
      <c r="A7761" s="16" t="s">
        <v>1963</v>
      </c>
      <c r="B7761" s="16" t="s">
        <v>11288</v>
      </c>
      <c r="C7761" s="16">
        <v>85321</v>
      </c>
      <c r="D7761" s="19">
        <v>44447</v>
      </c>
      <c r="E7761" s="16" t="s">
        <v>11292</v>
      </c>
      <c r="F7761" s="16" t="s">
        <v>10264</v>
      </c>
      <c r="G7761" s="16" t="s">
        <v>10624</v>
      </c>
      <c r="H7761" s="17">
        <v>6.25</v>
      </c>
      <c r="I7761" s="102">
        <v>2</v>
      </c>
    </row>
    <row r="7762" spans="1:9" ht="40.799999999999997">
      <c r="A7762" s="16" t="s">
        <v>1963</v>
      </c>
      <c r="B7762" s="16" t="s">
        <v>11288</v>
      </c>
      <c r="C7762" s="16">
        <v>85321</v>
      </c>
      <c r="D7762" s="19">
        <v>44447</v>
      </c>
      <c r="E7762" s="16" t="s">
        <v>11293</v>
      </c>
      <c r="F7762" s="16" t="s">
        <v>10264</v>
      </c>
      <c r="G7762" s="16" t="s">
        <v>10624</v>
      </c>
      <c r="H7762" s="17">
        <v>197.44</v>
      </c>
      <c r="I7762" s="102">
        <v>2</v>
      </c>
    </row>
    <row r="7763" spans="1:9" ht="40.799999999999997">
      <c r="A7763" s="16" t="s">
        <v>1963</v>
      </c>
      <c r="B7763" s="16" t="s">
        <v>11288</v>
      </c>
      <c r="C7763" s="16">
        <v>85321</v>
      </c>
      <c r="D7763" s="19">
        <v>44447</v>
      </c>
      <c r="E7763" s="16" t="s">
        <v>11294</v>
      </c>
      <c r="F7763" s="16" t="s">
        <v>10264</v>
      </c>
      <c r="G7763" s="16" t="s">
        <v>10624</v>
      </c>
      <c r="H7763" s="17">
        <v>6.25</v>
      </c>
      <c r="I7763" s="102">
        <v>2</v>
      </c>
    </row>
    <row r="7764" spans="1:9" ht="40.799999999999997">
      <c r="A7764" s="16" t="s">
        <v>1963</v>
      </c>
      <c r="B7764" s="16" t="s">
        <v>11288</v>
      </c>
      <c r="C7764" s="16">
        <v>85321</v>
      </c>
      <c r="D7764" s="19">
        <v>44447</v>
      </c>
      <c r="E7764" s="16" t="s">
        <v>11295</v>
      </c>
      <c r="F7764" s="16" t="s">
        <v>10264</v>
      </c>
      <c r="G7764" s="16" t="s">
        <v>10624</v>
      </c>
      <c r="H7764" s="17">
        <v>197.44</v>
      </c>
      <c r="I7764" s="102">
        <v>2</v>
      </c>
    </row>
    <row r="7765" spans="1:9" ht="40.799999999999997">
      <c r="A7765" s="16" t="s">
        <v>1963</v>
      </c>
      <c r="B7765" s="16" t="s">
        <v>11288</v>
      </c>
      <c r="C7765" s="16">
        <v>85321</v>
      </c>
      <c r="D7765" s="19">
        <v>44447</v>
      </c>
      <c r="E7765" s="16" t="s">
        <v>11296</v>
      </c>
      <c r="F7765" s="16" t="s">
        <v>10264</v>
      </c>
      <c r="G7765" s="16" t="s">
        <v>10624</v>
      </c>
      <c r="H7765" s="17">
        <v>6.25</v>
      </c>
      <c r="I7765" s="102">
        <v>2</v>
      </c>
    </row>
    <row r="7766" spans="1:9" ht="40.799999999999997">
      <c r="A7766" s="16" t="s">
        <v>1963</v>
      </c>
      <c r="B7766" s="16" t="s">
        <v>12187</v>
      </c>
      <c r="C7766" s="16" t="s">
        <v>12187</v>
      </c>
      <c r="D7766" s="19">
        <v>44455</v>
      </c>
      <c r="E7766" s="16" t="s">
        <v>12188</v>
      </c>
      <c r="F7766" s="16" t="s">
        <v>8291</v>
      </c>
      <c r="G7766" s="16" t="s">
        <v>8292</v>
      </c>
      <c r="H7766" s="17">
        <v>1193.19</v>
      </c>
      <c r="I7766" s="102">
        <v>2</v>
      </c>
    </row>
    <row r="7767" spans="1:9" ht="40.799999999999997">
      <c r="A7767" s="16" t="s">
        <v>1963</v>
      </c>
      <c r="B7767" s="16" t="s">
        <v>12187</v>
      </c>
      <c r="C7767" s="16" t="s">
        <v>12187</v>
      </c>
      <c r="D7767" s="19">
        <v>44455</v>
      </c>
      <c r="E7767" s="16" t="s">
        <v>12189</v>
      </c>
      <c r="F7767" s="16" t="s">
        <v>8291</v>
      </c>
      <c r="G7767" s="16" t="s">
        <v>8292</v>
      </c>
      <c r="H7767" s="17">
        <v>1193.19</v>
      </c>
      <c r="I7767" s="102">
        <v>2</v>
      </c>
    </row>
    <row r="7768" spans="1:9" ht="40.799999999999997">
      <c r="A7768" s="16" t="s">
        <v>1963</v>
      </c>
      <c r="B7768" s="16" t="s">
        <v>12187</v>
      </c>
      <c r="C7768" s="16" t="s">
        <v>12187</v>
      </c>
      <c r="D7768" s="19">
        <v>44455</v>
      </c>
      <c r="E7768" s="16" t="s">
        <v>12190</v>
      </c>
      <c r="F7768" s="16" t="s">
        <v>8291</v>
      </c>
      <c r="G7768" s="16" t="s">
        <v>8292</v>
      </c>
      <c r="H7768" s="17">
        <v>1193.2</v>
      </c>
      <c r="I7768" s="102">
        <v>2</v>
      </c>
    </row>
    <row r="7769" spans="1:9" ht="40.799999999999997">
      <c r="A7769" s="16" t="s">
        <v>1963</v>
      </c>
      <c r="B7769" s="16" t="s">
        <v>12187</v>
      </c>
      <c r="C7769" s="16" t="s">
        <v>12187</v>
      </c>
      <c r="D7769" s="19">
        <v>44455</v>
      </c>
      <c r="E7769" s="16" t="s">
        <v>12191</v>
      </c>
      <c r="F7769" s="16" t="s">
        <v>8291</v>
      </c>
      <c r="G7769" s="16" t="s">
        <v>8292</v>
      </c>
      <c r="H7769" s="17">
        <v>1193.2</v>
      </c>
      <c r="I7769" s="102">
        <v>2</v>
      </c>
    </row>
    <row r="7770" spans="1:9" ht="40.799999999999997">
      <c r="A7770" s="16" t="s">
        <v>1963</v>
      </c>
      <c r="B7770" s="16" t="s">
        <v>12426</v>
      </c>
      <c r="C7770" s="16" t="s">
        <v>12426</v>
      </c>
      <c r="D7770" s="19">
        <v>44455</v>
      </c>
      <c r="E7770" s="16" t="s">
        <v>12427</v>
      </c>
      <c r="F7770" s="16" t="s">
        <v>8291</v>
      </c>
      <c r="G7770" s="16" t="s">
        <v>8292</v>
      </c>
      <c r="H7770" s="17">
        <v>261.12</v>
      </c>
      <c r="I7770" s="102">
        <v>2</v>
      </c>
    </row>
    <row r="7771" spans="1:9" ht="40.799999999999997">
      <c r="A7771" s="16" t="s">
        <v>1963</v>
      </c>
      <c r="B7771" s="16" t="s">
        <v>12426</v>
      </c>
      <c r="C7771" s="16" t="s">
        <v>12426</v>
      </c>
      <c r="D7771" s="19">
        <v>44455</v>
      </c>
      <c r="E7771" s="16" t="s">
        <v>12428</v>
      </c>
      <c r="F7771" s="16" t="s">
        <v>8291</v>
      </c>
      <c r="G7771" s="16" t="s">
        <v>8292</v>
      </c>
      <c r="H7771" s="17">
        <v>261.12</v>
      </c>
      <c r="I7771" s="102">
        <v>2</v>
      </c>
    </row>
    <row r="7772" spans="1:9" ht="40.799999999999997">
      <c r="A7772" s="16" t="s">
        <v>1963</v>
      </c>
      <c r="B7772" s="16" t="s">
        <v>12426</v>
      </c>
      <c r="C7772" s="16" t="s">
        <v>12426</v>
      </c>
      <c r="D7772" s="19">
        <v>44455</v>
      </c>
      <c r="E7772" s="16" t="s">
        <v>12429</v>
      </c>
      <c r="F7772" s="16" t="s">
        <v>8291</v>
      </c>
      <c r="G7772" s="16" t="s">
        <v>8292</v>
      </c>
      <c r="H7772" s="17">
        <v>261.12</v>
      </c>
      <c r="I7772" s="102">
        <v>2</v>
      </c>
    </row>
    <row r="7773" spans="1:9" ht="40.799999999999997">
      <c r="A7773" s="16" t="s">
        <v>1963</v>
      </c>
      <c r="B7773" s="16" t="s">
        <v>12426</v>
      </c>
      <c r="C7773" s="16" t="s">
        <v>12426</v>
      </c>
      <c r="D7773" s="19">
        <v>44455</v>
      </c>
      <c r="E7773" s="16" t="s">
        <v>12430</v>
      </c>
      <c r="F7773" s="16" t="s">
        <v>8291</v>
      </c>
      <c r="G7773" s="16" t="s">
        <v>8292</v>
      </c>
      <c r="H7773" s="17">
        <v>261.12</v>
      </c>
      <c r="I7773" s="102">
        <v>2</v>
      </c>
    </row>
    <row r="7774" spans="1:9" ht="40.799999999999997">
      <c r="A7774" s="16" t="s">
        <v>1963</v>
      </c>
      <c r="B7774" s="16" t="s">
        <v>11304</v>
      </c>
      <c r="C7774" s="16">
        <v>85521</v>
      </c>
      <c r="D7774" s="19">
        <v>44447</v>
      </c>
      <c r="E7774" s="16" t="s">
        <v>11305</v>
      </c>
      <c r="F7774" s="16" t="s">
        <v>10264</v>
      </c>
      <c r="G7774" s="16" t="s">
        <v>10624</v>
      </c>
      <c r="H7774" s="17">
        <v>789.76</v>
      </c>
      <c r="I7774" s="102">
        <v>2</v>
      </c>
    </row>
    <row r="7775" spans="1:9" ht="51">
      <c r="A7775" s="16" t="s">
        <v>1963</v>
      </c>
      <c r="B7775" s="16" t="s">
        <v>12431</v>
      </c>
      <c r="C7775" s="16" t="s">
        <v>12431</v>
      </c>
      <c r="D7775" s="19">
        <v>44459</v>
      </c>
      <c r="E7775" s="16" t="s">
        <v>12432</v>
      </c>
      <c r="F7775" s="16" t="s">
        <v>11516</v>
      </c>
      <c r="G7775" s="16" t="s">
        <v>11517</v>
      </c>
      <c r="H7775" s="17">
        <v>3061.97</v>
      </c>
      <c r="I7775" s="102">
        <v>2</v>
      </c>
    </row>
    <row r="7776" spans="1:9" ht="30.6">
      <c r="A7776" s="16" t="s">
        <v>1963</v>
      </c>
      <c r="B7776" s="16" t="s">
        <v>11314</v>
      </c>
      <c r="C7776" s="16">
        <v>8121017925</v>
      </c>
      <c r="D7776" s="19">
        <v>44445</v>
      </c>
      <c r="E7776" s="16" t="s">
        <v>11315</v>
      </c>
      <c r="F7776" s="16">
        <v>0</v>
      </c>
      <c r="G7776" s="16" t="s">
        <v>11316</v>
      </c>
      <c r="H7776" s="17">
        <v>232.71</v>
      </c>
      <c r="I7776" s="102">
        <v>2</v>
      </c>
    </row>
    <row r="7777" spans="1:9" ht="40.799999999999997">
      <c r="A7777" s="16" t="s">
        <v>1963</v>
      </c>
      <c r="B7777" s="16" t="s">
        <v>12229</v>
      </c>
      <c r="C7777" s="16" t="s">
        <v>12229</v>
      </c>
      <c r="D7777" s="19">
        <v>44466</v>
      </c>
      <c r="E7777" s="16" t="s">
        <v>12230</v>
      </c>
      <c r="F7777" s="16">
        <v>0</v>
      </c>
      <c r="G7777" s="16" t="s">
        <v>8354</v>
      </c>
      <c r="H7777" s="17">
        <v>5</v>
      </c>
      <c r="I7777" s="102">
        <v>2</v>
      </c>
    </row>
    <row r="7778" spans="1:9" ht="40.799999999999997">
      <c r="A7778" s="16" t="s">
        <v>1963</v>
      </c>
      <c r="B7778" s="16" t="s">
        <v>12244</v>
      </c>
      <c r="C7778" s="16" t="s">
        <v>12244</v>
      </c>
      <c r="D7778" s="19">
        <v>44480</v>
      </c>
      <c r="E7778" s="16" t="s">
        <v>12245</v>
      </c>
      <c r="F7778" s="16" t="s">
        <v>8434</v>
      </c>
      <c r="G7778" s="16" t="s">
        <v>8435</v>
      </c>
      <c r="H7778" s="17">
        <v>779</v>
      </c>
      <c r="I7778" s="102">
        <v>2</v>
      </c>
    </row>
    <row r="7779" spans="1:9" ht="40.799999999999997">
      <c r="A7779" s="16" t="s">
        <v>1963</v>
      </c>
      <c r="B7779" s="16" t="s">
        <v>11317</v>
      </c>
      <c r="C7779" s="16">
        <v>95721</v>
      </c>
      <c r="D7779" s="19">
        <v>44491</v>
      </c>
      <c r="E7779" s="16" t="s">
        <v>11318</v>
      </c>
      <c r="F7779" s="16" t="s">
        <v>10264</v>
      </c>
      <c r="G7779" s="16" t="s">
        <v>10624</v>
      </c>
      <c r="H7779" s="17">
        <v>687</v>
      </c>
      <c r="I7779" s="102">
        <v>2</v>
      </c>
    </row>
    <row r="7780" spans="1:9" ht="40.799999999999997">
      <c r="A7780" s="16" t="s">
        <v>1963</v>
      </c>
      <c r="B7780" s="16" t="s">
        <v>11317</v>
      </c>
      <c r="C7780" s="16">
        <v>95721</v>
      </c>
      <c r="D7780" s="19">
        <v>44516</v>
      </c>
      <c r="E7780" s="16" t="s">
        <v>11319</v>
      </c>
      <c r="F7780" s="16" t="s">
        <v>10264</v>
      </c>
      <c r="G7780" s="16" t="s">
        <v>10624</v>
      </c>
      <c r="H7780" s="17">
        <v>699</v>
      </c>
      <c r="I7780" s="102">
        <v>2</v>
      </c>
    </row>
    <row r="7781" spans="1:9" ht="40.799999999999997">
      <c r="A7781" s="16" t="s">
        <v>1963</v>
      </c>
      <c r="B7781" s="16" t="s">
        <v>11317</v>
      </c>
      <c r="C7781" s="16">
        <v>95721</v>
      </c>
      <c r="D7781" s="19">
        <v>44491</v>
      </c>
      <c r="E7781" s="16" t="s">
        <v>11320</v>
      </c>
      <c r="F7781" s="16" t="s">
        <v>10264</v>
      </c>
      <c r="G7781" s="16" t="s">
        <v>10624</v>
      </c>
      <c r="H7781" s="17">
        <v>687</v>
      </c>
      <c r="I7781" s="102">
        <v>2</v>
      </c>
    </row>
    <row r="7782" spans="1:9" ht="40.799999999999997">
      <c r="A7782" s="16" t="s">
        <v>1963</v>
      </c>
      <c r="B7782" s="16" t="s">
        <v>11317</v>
      </c>
      <c r="C7782" s="16">
        <v>95721</v>
      </c>
      <c r="D7782" s="19">
        <v>44491</v>
      </c>
      <c r="E7782" s="16" t="s">
        <v>11321</v>
      </c>
      <c r="F7782" s="16" t="s">
        <v>10264</v>
      </c>
      <c r="G7782" s="16" t="s">
        <v>10624</v>
      </c>
      <c r="H7782" s="17">
        <v>233</v>
      </c>
      <c r="I7782" s="102">
        <v>2</v>
      </c>
    </row>
    <row r="7783" spans="1:9" ht="40.799999999999997">
      <c r="A7783" s="16" t="s">
        <v>1963</v>
      </c>
      <c r="B7783" s="16" t="s">
        <v>11317</v>
      </c>
      <c r="C7783" s="16">
        <v>95721</v>
      </c>
      <c r="D7783" s="19">
        <v>44491</v>
      </c>
      <c r="E7783" s="16" t="s">
        <v>11319</v>
      </c>
      <c r="F7783" s="16" t="s">
        <v>10264</v>
      </c>
      <c r="G7783" s="16" t="s">
        <v>10624</v>
      </c>
      <c r="H7783" s="17">
        <v>233</v>
      </c>
      <c r="I7783" s="102">
        <v>2</v>
      </c>
    </row>
    <row r="7784" spans="1:9" ht="40.799999999999997">
      <c r="A7784" s="16" t="s">
        <v>1963</v>
      </c>
      <c r="B7784" s="16" t="s">
        <v>11317</v>
      </c>
      <c r="C7784" s="16">
        <v>95721</v>
      </c>
      <c r="D7784" s="19">
        <v>44491</v>
      </c>
      <c r="E7784" s="16" t="s">
        <v>11322</v>
      </c>
      <c r="F7784" s="16" t="s">
        <v>10264</v>
      </c>
      <c r="G7784" s="16" t="s">
        <v>10624</v>
      </c>
      <c r="H7784" s="17">
        <v>233</v>
      </c>
      <c r="I7784" s="102">
        <v>2</v>
      </c>
    </row>
    <row r="7785" spans="1:9" ht="51">
      <c r="A7785" s="16" t="s">
        <v>1963</v>
      </c>
      <c r="B7785" s="16" t="s">
        <v>11331</v>
      </c>
      <c r="C7785" s="16">
        <v>19981</v>
      </c>
      <c r="D7785" s="19">
        <v>44525</v>
      </c>
      <c r="E7785" s="16" t="s">
        <v>11332</v>
      </c>
      <c r="F7785" s="16" t="s">
        <v>8178</v>
      </c>
      <c r="G7785" s="16" t="s">
        <v>8179</v>
      </c>
      <c r="H7785" s="17">
        <v>60.4</v>
      </c>
      <c r="I7785" s="102">
        <v>2</v>
      </c>
    </row>
    <row r="7786" spans="1:9" ht="40.799999999999997">
      <c r="A7786" s="16" t="s">
        <v>1963</v>
      </c>
      <c r="B7786" s="16" t="s">
        <v>11331</v>
      </c>
      <c r="C7786" s="16">
        <v>19981</v>
      </c>
      <c r="D7786" s="19">
        <v>44525</v>
      </c>
      <c r="E7786" s="16" t="s">
        <v>11333</v>
      </c>
      <c r="F7786" s="16" t="s">
        <v>8178</v>
      </c>
      <c r="G7786" s="16" t="s">
        <v>8179</v>
      </c>
      <c r="H7786" s="17">
        <v>20.13</v>
      </c>
      <c r="I7786" s="102">
        <v>2</v>
      </c>
    </row>
    <row r="7787" spans="1:9" ht="40.799999999999997">
      <c r="A7787" s="16" t="s">
        <v>1963</v>
      </c>
      <c r="B7787" s="16" t="s">
        <v>11331</v>
      </c>
      <c r="C7787" s="16">
        <v>19981</v>
      </c>
      <c r="D7787" s="19">
        <v>44525</v>
      </c>
      <c r="E7787" s="16" t="s">
        <v>11334</v>
      </c>
      <c r="F7787" s="16" t="s">
        <v>8178</v>
      </c>
      <c r="G7787" s="16" t="s">
        <v>8179</v>
      </c>
      <c r="H7787" s="17">
        <v>20.13</v>
      </c>
      <c r="I7787" s="102">
        <v>2</v>
      </c>
    </row>
    <row r="7788" spans="1:9" ht="40.799999999999997">
      <c r="A7788" s="16" t="s">
        <v>1963</v>
      </c>
      <c r="B7788" s="16" t="s">
        <v>11331</v>
      </c>
      <c r="C7788" s="16">
        <v>19981</v>
      </c>
      <c r="D7788" s="19">
        <v>44525</v>
      </c>
      <c r="E7788" s="16" t="s">
        <v>11335</v>
      </c>
      <c r="F7788" s="16" t="s">
        <v>8178</v>
      </c>
      <c r="G7788" s="16" t="s">
        <v>8179</v>
      </c>
      <c r="H7788" s="17">
        <v>20.14</v>
      </c>
      <c r="I7788" s="102">
        <v>2</v>
      </c>
    </row>
    <row r="7789" spans="1:9" ht="40.799999999999997">
      <c r="A7789" s="16" t="s">
        <v>1963</v>
      </c>
      <c r="B7789" s="16" t="s">
        <v>11376</v>
      </c>
      <c r="C7789" s="16">
        <v>95821</v>
      </c>
      <c r="D7789" s="19">
        <v>44516</v>
      </c>
      <c r="E7789" s="16" t="s">
        <v>11377</v>
      </c>
      <c r="F7789" s="16" t="s">
        <v>10264</v>
      </c>
      <c r="G7789" s="16" t="s">
        <v>10624</v>
      </c>
      <c r="H7789" s="17">
        <v>675</v>
      </c>
      <c r="I7789" s="102">
        <v>2</v>
      </c>
    </row>
    <row r="7790" spans="1:9" ht="40.799999999999997">
      <c r="A7790" s="16" t="s">
        <v>1963</v>
      </c>
      <c r="B7790" s="16" t="s">
        <v>12180</v>
      </c>
      <c r="C7790" s="16" t="s">
        <v>12180</v>
      </c>
      <c r="D7790" s="19">
        <v>44453</v>
      </c>
      <c r="E7790" s="16" t="s">
        <v>12181</v>
      </c>
      <c r="F7790" s="16">
        <v>0</v>
      </c>
      <c r="G7790" s="16" t="s">
        <v>11806</v>
      </c>
      <c r="H7790" s="17">
        <v>218.9</v>
      </c>
      <c r="I7790" s="102">
        <v>2</v>
      </c>
    </row>
    <row r="7791" spans="1:9" ht="40.799999999999997">
      <c r="A7791" s="16" t="s">
        <v>1963</v>
      </c>
      <c r="B7791" s="16" t="s">
        <v>12180</v>
      </c>
      <c r="C7791" s="16" t="s">
        <v>12180</v>
      </c>
      <c r="D7791" s="19">
        <v>44453</v>
      </c>
      <c r="E7791" s="16" t="s">
        <v>12182</v>
      </c>
      <c r="F7791" s="16">
        <v>0</v>
      </c>
      <c r="G7791" s="16" t="s">
        <v>11710</v>
      </c>
      <c r="H7791" s="17">
        <v>244.89</v>
      </c>
      <c r="I7791" s="102">
        <v>2</v>
      </c>
    </row>
    <row r="7792" spans="1:9" ht="40.799999999999997">
      <c r="A7792" s="16" t="s">
        <v>1963</v>
      </c>
      <c r="B7792" s="16" t="s">
        <v>12180</v>
      </c>
      <c r="C7792" s="16" t="s">
        <v>12180</v>
      </c>
      <c r="D7792" s="19">
        <v>44453</v>
      </c>
      <c r="E7792" s="16" t="s">
        <v>12183</v>
      </c>
      <c r="F7792" s="16">
        <v>0</v>
      </c>
      <c r="G7792" s="16" t="s">
        <v>11694</v>
      </c>
      <c r="H7792" s="17">
        <v>244.89</v>
      </c>
      <c r="I7792" s="102">
        <v>2</v>
      </c>
    </row>
    <row r="7793" spans="1:9" ht="40.799999999999997">
      <c r="A7793" s="16" t="s">
        <v>1963</v>
      </c>
      <c r="B7793" s="16" t="s">
        <v>12180</v>
      </c>
      <c r="C7793" s="16" t="s">
        <v>12180</v>
      </c>
      <c r="D7793" s="19">
        <v>44453</v>
      </c>
      <c r="E7793" s="16" t="s">
        <v>12184</v>
      </c>
      <c r="F7793" s="16" t="s">
        <v>4987</v>
      </c>
      <c r="G7793" s="16" t="s">
        <v>7952</v>
      </c>
      <c r="H7793" s="17">
        <v>137.96</v>
      </c>
      <c r="I7793" s="102">
        <v>2</v>
      </c>
    </row>
    <row r="7794" spans="1:9" ht="40.799999999999997">
      <c r="A7794" s="16" t="s">
        <v>1963</v>
      </c>
      <c r="B7794" s="16" t="s">
        <v>12180</v>
      </c>
      <c r="C7794" s="16" t="s">
        <v>12180</v>
      </c>
      <c r="D7794" s="19">
        <v>44453</v>
      </c>
      <c r="E7794" s="16" t="s">
        <v>12185</v>
      </c>
      <c r="F7794" s="16" t="s">
        <v>4987</v>
      </c>
      <c r="G7794" s="16" t="s">
        <v>7952</v>
      </c>
      <c r="H7794" s="17">
        <v>137.96</v>
      </c>
      <c r="I7794" s="102">
        <v>2</v>
      </c>
    </row>
    <row r="7795" spans="1:9" ht="40.799999999999997">
      <c r="A7795" s="16" t="s">
        <v>1963</v>
      </c>
      <c r="B7795" s="16" t="s">
        <v>12180</v>
      </c>
      <c r="C7795" s="16" t="s">
        <v>12180</v>
      </c>
      <c r="D7795" s="19">
        <v>44453</v>
      </c>
      <c r="E7795" s="16" t="s">
        <v>12186</v>
      </c>
      <c r="F7795" s="16" t="s">
        <v>4987</v>
      </c>
      <c r="G7795" s="16" t="s">
        <v>7952</v>
      </c>
      <c r="H7795" s="17">
        <v>137.97</v>
      </c>
      <c r="I7795" s="102">
        <v>2</v>
      </c>
    </row>
    <row r="7796" spans="1:9" ht="40.799999999999997">
      <c r="A7796" s="16" t="s">
        <v>1963</v>
      </c>
      <c r="B7796" s="16" t="s">
        <v>11323</v>
      </c>
      <c r="C7796" s="16">
        <v>95221</v>
      </c>
      <c r="D7796" s="19">
        <v>44491</v>
      </c>
      <c r="E7796" s="16" t="s">
        <v>11324</v>
      </c>
      <c r="F7796" s="16" t="s">
        <v>10264</v>
      </c>
      <c r="G7796" s="16" t="s">
        <v>10624</v>
      </c>
      <c r="H7796" s="17">
        <v>855</v>
      </c>
      <c r="I7796" s="102">
        <v>2</v>
      </c>
    </row>
    <row r="7797" spans="1:9" ht="40.799999999999997">
      <c r="A7797" s="16" t="s">
        <v>1963</v>
      </c>
      <c r="B7797" s="16" t="s">
        <v>11323</v>
      </c>
      <c r="C7797" s="16">
        <v>95221</v>
      </c>
      <c r="D7797" s="19">
        <v>44491</v>
      </c>
      <c r="E7797" s="16" t="s">
        <v>11325</v>
      </c>
      <c r="F7797" s="16" t="s">
        <v>10264</v>
      </c>
      <c r="G7797" s="16" t="s">
        <v>10624</v>
      </c>
      <c r="H7797" s="17">
        <v>855</v>
      </c>
      <c r="I7797" s="102">
        <v>2</v>
      </c>
    </row>
    <row r="7798" spans="1:9" ht="40.799999999999997">
      <c r="A7798" s="16" t="s">
        <v>1963</v>
      </c>
      <c r="B7798" s="16" t="s">
        <v>11323</v>
      </c>
      <c r="C7798" s="16">
        <v>95221</v>
      </c>
      <c r="D7798" s="19">
        <v>44491</v>
      </c>
      <c r="E7798" s="16" t="s">
        <v>11326</v>
      </c>
      <c r="F7798" s="16" t="s">
        <v>10264</v>
      </c>
      <c r="G7798" s="16" t="s">
        <v>10624</v>
      </c>
      <c r="H7798" s="17">
        <v>427.5</v>
      </c>
      <c r="I7798" s="102">
        <v>2</v>
      </c>
    </row>
    <row r="7799" spans="1:9" ht="40.799999999999997">
      <c r="A7799" s="16" t="s">
        <v>1963</v>
      </c>
      <c r="B7799" s="16" t="s">
        <v>11323</v>
      </c>
      <c r="C7799" s="16">
        <v>95221</v>
      </c>
      <c r="D7799" s="19">
        <v>44491</v>
      </c>
      <c r="E7799" s="16" t="s">
        <v>11327</v>
      </c>
      <c r="F7799" s="16" t="s">
        <v>10264</v>
      </c>
      <c r="G7799" s="16" t="s">
        <v>10624</v>
      </c>
      <c r="H7799" s="17">
        <v>427.5</v>
      </c>
      <c r="I7799" s="102">
        <v>2</v>
      </c>
    </row>
    <row r="7800" spans="1:9" ht="40.799999999999997">
      <c r="A7800" s="16" t="s">
        <v>1963</v>
      </c>
      <c r="B7800" s="16" t="s">
        <v>11336</v>
      </c>
      <c r="C7800" s="16">
        <v>96221</v>
      </c>
      <c r="D7800" s="19">
        <v>44491</v>
      </c>
      <c r="E7800" s="16" t="s">
        <v>11337</v>
      </c>
      <c r="F7800" s="16" t="s">
        <v>10264</v>
      </c>
      <c r="G7800" s="16" t="s">
        <v>10624</v>
      </c>
      <c r="H7800" s="17">
        <v>855</v>
      </c>
      <c r="I7800" s="102">
        <v>2</v>
      </c>
    </row>
    <row r="7801" spans="1:9" ht="40.799999999999997">
      <c r="A7801" s="16" t="s">
        <v>1963</v>
      </c>
      <c r="B7801" s="16" t="s">
        <v>11336</v>
      </c>
      <c r="C7801" s="16">
        <v>96221</v>
      </c>
      <c r="D7801" s="19">
        <v>44491</v>
      </c>
      <c r="E7801" s="16" t="s">
        <v>11338</v>
      </c>
      <c r="F7801" s="16" t="s">
        <v>10264</v>
      </c>
      <c r="G7801" s="16" t="s">
        <v>10624</v>
      </c>
      <c r="H7801" s="17">
        <v>855</v>
      </c>
      <c r="I7801" s="102">
        <v>2</v>
      </c>
    </row>
    <row r="7802" spans="1:9" ht="40.799999999999997">
      <c r="A7802" s="16" t="s">
        <v>1963</v>
      </c>
      <c r="B7802" s="16" t="s">
        <v>12215</v>
      </c>
      <c r="C7802" s="16" t="s">
        <v>12215</v>
      </c>
      <c r="D7802" s="19">
        <v>44462</v>
      </c>
      <c r="E7802" s="16" t="s">
        <v>12216</v>
      </c>
      <c r="F7802" s="16">
        <v>0</v>
      </c>
      <c r="G7802" s="16" t="s">
        <v>11520</v>
      </c>
      <c r="H7802" s="17">
        <v>1103.18</v>
      </c>
      <c r="I7802" s="102">
        <v>2</v>
      </c>
    </row>
    <row r="7803" spans="1:9" ht="40.799999999999997">
      <c r="A7803" s="16" t="s">
        <v>1963</v>
      </c>
      <c r="B7803" s="16" t="s">
        <v>12215</v>
      </c>
      <c r="C7803" s="16" t="s">
        <v>12215</v>
      </c>
      <c r="D7803" s="19">
        <v>44462</v>
      </c>
      <c r="E7803" s="16" t="s">
        <v>12217</v>
      </c>
      <c r="F7803" s="16">
        <v>0</v>
      </c>
      <c r="G7803" s="16" t="s">
        <v>11522</v>
      </c>
      <c r="H7803" s="17">
        <v>465.62</v>
      </c>
      <c r="I7803" s="102">
        <v>2</v>
      </c>
    </row>
    <row r="7804" spans="1:9" ht="40.799999999999997">
      <c r="A7804" s="16" t="s">
        <v>1963</v>
      </c>
      <c r="B7804" s="16" t="s">
        <v>12215</v>
      </c>
      <c r="C7804" s="16" t="s">
        <v>12215</v>
      </c>
      <c r="D7804" s="19">
        <v>44462</v>
      </c>
      <c r="E7804" s="16" t="s">
        <v>12218</v>
      </c>
      <c r="F7804" s="16">
        <v>0</v>
      </c>
      <c r="G7804" s="16" t="s">
        <v>11524</v>
      </c>
      <c r="H7804" s="17">
        <v>43.49</v>
      </c>
      <c r="I7804" s="102">
        <v>2</v>
      </c>
    </row>
    <row r="7805" spans="1:9" ht="40.799999999999997">
      <c r="A7805" s="16" t="s">
        <v>1963</v>
      </c>
      <c r="B7805" s="16" t="s">
        <v>12215</v>
      </c>
      <c r="C7805" s="16" t="s">
        <v>12215</v>
      </c>
      <c r="D7805" s="19">
        <v>44462</v>
      </c>
      <c r="E7805" s="16" t="s">
        <v>12219</v>
      </c>
      <c r="F7805" s="16" t="s">
        <v>11526</v>
      </c>
      <c r="G7805" s="16" t="s">
        <v>11527</v>
      </c>
      <c r="H7805" s="17">
        <v>218.07</v>
      </c>
      <c r="I7805" s="102">
        <v>2</v>
      </c>
    </row>
    <row r="7806" spans="1:9" ht="40.799999999999997">
      <c r="A7806" s="16" t="s">
        <v>1963</v>
      </c>
      <c r="B7806" s="16" t="s">
        <v>12215</v>
      </c>
      <c r="C7806" s="16" t="s">
        <v>12215</v>
      </c>
      <c r="D7806" s="19">
        <v>44462</v>
      </c>
      <c r="E7806" s="16" t="s">
        <v>12220</v>
      </c>
      <c r="F7806" s="16" t="s">
        <v>11526</v>
      </c>
      <c r="G7806" s="16" t="s">
        <v>11527</v>
      </c>
      <c r="H7806" s="17">
        <v>218.07</v>
      </c>
      <c r="I7806" s="102">
        <v>2</v>
      </c>
    </row>
    <row r="7807" spans="1:9" ht="40.799999999999997">
      <c r="A7807" s="16" t="s">
        <v>1963</v>
      </c>
      <c r="B7807" s="16" t="s">
        <v>12215</v>
      </c>
      <c r="C7807" s="16" t="s">
        <v>12215</v>
      </c>
      <c r="D7807" s="19">
        <v>44462</v>
      </c>
      <c r="E7807" s="16" t="s">
        <v>12221</v>
      </c>
      <c r="F7807" s="16" t="s">
        <v>11964</v>
      </c>
      <c r="G7807" s="16" t="s">
        <v>1993</v>
      </c>
      <c r="H7807" s="17">
        <v>1908.92</v>
      </c>
      <c r="I7807" s="102">
        <v>2</v>
      </c>
    </row>
    <row r="7808" spans="1:9" ht="40.799999999999997">
      <c r="A7808" s="16" t="s">
        <v>1963</v>
      </c>
      <c r="B7808" s="16" t="s">
        <v>12433</v>
      </c>
      <c r="C7808" s="16" t="s">
        <v>12433</v>
      </c>
      <c r="D7808" s="19">
        <v>44462</v>
      </c>
      <c r="E7808" s="16" t="s">
        <v>12434</v>
      </c>
      <c r="F7808" s="16">
        <v>0</v>
      </c>
      <c r="G7808" s="16" t="s">
        <v>11520</v>
      </c>
      <c r="H7808" s="17">
        <v>317.16000000000003</v>
      </c>
      <c r="I7808" s="102">
        <v>2</v>
      </c>
    </row>
    <row r="7809" spans="1:9" ht="40.799999999999997">
      <c r="A7809" s="16" t="s">
        <v>1963</v>
      </c>
      <c r="B7809" s="16" t="s">
        <v>12433</v>
      </c>
      <c r="C7809" s="16" t="s">
        <v>12433</v>
      </c>
      <c r="D7809" s="19">
        <v>44462</v>
      </c>
      <c r="E7809" s="16" t="s">
        <v>12435</v>
      </c>
      <c r="F7809" s="16">
        <v>0</v>
      </c>
      <c r="G7809" s="16" t="s">
        <v>11522</v>
      </c>
      <c r="H7809" s="17">
        <v>317.16000000000003</v>
      </c>
      <c r="I7809" s="102">
        <v>2</v>
      </c>
    </row>
    <row r="7810" spans="1:9" ht="51">
      <c r="A7810" s="16" t="s">
        <v>1963</v>
      </c>
      <c r="B7810" s="16" t="s">
        <v>12433</v>
      </c>
      <c r="C7810" s="16" t="s">
        <v>12433</v>
      </c>
      <c r="D7810" s="19">
        <v>44462</v>
      </c>
      <c r="E7810" s="16" t="s">
        <v>12436</v>
      </c>
      <c r="F7810" s="16">
        <v>0</v>
      </c>
      <c r="G7810" s="16" t="s">
        <v>11524</v>
      </c>
      <c r="H7810" s="17">
        <v>295.85000000000002</v>
      </c>
      <c r="I7810" s="102">
        <v>2</v>
      </c>
    </row>
    <row r="7811" spans="1:9" ht="40.799999999999997">
      <c r="A7811" s="16" t="s">
        <v>1963</v>
      </c>
      <c r="B7811" s="16" t="s">
        <v>12433</v>
      </c>
      <c r="C7811" s="16" t="s">
        <v>12433</v>
      </c>
      <c r="D7811" s="19">
        <v>44462</v>
      </c>
      <c r="E7811" s="16" t="s">
        <v>12437</v>
      </c>
      <c r="F7811" s="16" t="s">
        <v>11526</v>
      </c>
      <c r="G7811" s="16" t="s">
        <v>11527</v>
      </c>
      <c r="H7811" s="17">
        <v>143.66</v>
      </c>
      <c r="I7811" s="102">
        <v>2</v>
      </c>
    </row>
    <row r="7812" spans="1:9" ht="40.799999999999997">
      <c r="A7812" s="16" t="s">
        <v>1963</v>
      </c>
      <c r="B7812" s="16" t="s">
        <v>12433</v>
      </c>
      <c r="C7812" s="16" t="s">
        <v>12433</v>
      </c>
      <c r="D7812" s="19">
        <v>44462</v>
      </c>
      <c r="E7812" s="16" t="s">
        <v>12438</v>
      </c>
      <c r="F7812" s="16" t="s">
        <v>11526</v>
      </c>
      <c r="G7812" s="16" t="s">
        <v>11527</v>
      </c>
      <c r="H7812" s="17">
        <v>143.66</v>
      </c>
      <c r="I7812" s="102">
        <v>2</v>
      </c>
    </row>
    <row r="7813" spans="1:9" ht="51">
      <c r="A7813" s="16" t="s">
        <v>1963</v>
      </c>
      <c r="B7813" s="16" t="s">
        <v>12433</v>
      </c>
      <c r="C7813" s="16" t="s">
        <v>12433</v>
      </c>
      <c r="D7813" s="19">
        <v>44462</v>
      </c>
      <c r="E7813" s="16" t="s">
        <v>12439</v>
      </c>
      <c r="F7813" s="16" t="s">
        <v>11964</v>
      </c>
      <c r="G7813" s="16" t="s">
        <v>1993</v>
      </c>
      <c r="H7813" s="17">
        <v>594.25</v>
      </c>
      <c r="I7813" s="102">
        <v>2</v>
      </c>
    </row>
    <row r="7814" spans="1:9" ht="40.799999999999997">
      <c r="A7814" s="16" t="s">
        <v>1963</v>
      </c>
      <c r="B7814" s="16" t="s">
        <v>12556</v>
      </c>
      <c r="C7814" s="16" t="s">
        <v>12556</v>
      </c>
      <c r="D7814" s="19">
        <v>44452</v>
      </c>
      <c r="E7814" s="16" t="s">
        <v>12557</v>
      </c>
      <c r="F7814" s="16">
        <v>0</v>
      </c>
      <c r="G7814" s="16" t="s">
        <v>11564</v>
      </c>
      <c r="H7814" s="17">
        <v>180.6</v>
      </c>
      <c r="I7814" s="102">
        <v>2</v>
      </c>
    </row>
    <row r="7815" spans="1:9" ht="40.799999999999997">
      <c r="A7815" s="16" t="s">
        <v>1963</v>
      </c>
      <c r="B7815" s="16" t="s">
        <v>12556</v>
      </c>
      <c r="C7815" s="16" t="s">
        <v>12556</v>
      </c>
      <c r="D7815" s="19">
        <v>44452</v>
      </c>
      <c r="E7815" s="16" t="s">
        <v>12558</v>
      </c>
      <c r="F7815" s="16">
        <v>0</v>
      </c>
      <c r="G7815" s="16" t="s">
        <v>11726</v>
      </c>
      <c r="H7815" s="17">
        <v>59.32</v>
      </c>
      <c r="I7815" s="102">
        <v>2</v>
      </c>
    </row>
    <row r="7816" spans="1:9" ht="40.799999999999997">
      <c r="A7816" s="16" t="s">
        <v>1963</v>
      </c>
      <c r="B7816" s="16" t="s">
        <v>12556</v>
      </c>
      <c r="C7816" s="16" t="s">
        <v>12556</v>
      </c>
      <c r="D7816" s="19">
        <v>44452</v>
      </c>
      <c r="E7816" s="16" t="s">
        <v>12559</v>
      </c>
      <c r="F7816" s="16">
        <v>0</v>
      </c>
      <c r="G7816" s="16" t="s">
        <v>11681</v>
      </c>
      <c r="H7816" s="17">
        <v>133.15</v>
      </c>
      <c r="I7816" s="102">
        <v>2</v>
      </c>
    </row>
    <row r="7817" spans="1:9" ht="40.799999999999997">
      <c r="A7817" s="16" t="s">
        <v>1963</v>
      </c>
      <c r="B7817" s="16" t="s">
        <v>12556</v>
      </c>
      <c r="C7817" s="16" t="s">
        <v>12556</v>
      </c>
      <c r="D7817" s="19">
        <v>44452</v>
      </c>
      <c r="E7817" s="16" t="s">
        <v>12560</v>
      </c>
      <c r="F7817" s="16">
        <v>0</v>
      </c>
      <c r="G7817" s="16" t="s">
        <v>11532</v>
      </c>
      <c r="H7817" s="17">
        <v>48.32</v>
      </c>
      <c r="I7817" s="102">
        <v>2</v>
      </c>
    </row>
    <row r="7818" spans="1:9" ht="40.799999999999997">
      <c r="A7818" s="16" t="s">
        <v>1963</v>
      </c>
      <c r="B7818" s="16" t="s">
        <v>12556</v>
      </c>
      <c r="C7818" s="16" t="s">
        <v>12556</v>
      </c>
      <c r="D7818" s="19">
        <v>44452</v>
      </c>
      <c r="E7818" s="16" t="s">
        <v>12561</v>
      </c>
      <c r="F7818" s="16">
        <v>0</v>
      </c>
      <c r="G7818" s="16" t="s">
        <v>11532</v>
      </c>
      <c r="H7818" s="17">
        <v>48.32</v>
      </c>
      <c r="I7818" s="102">
        <v>2</v>
      </c>
    </row>
    <row r="7819" spans="1:9" ht="40.799999999999997">
      <c r="A7819" s="16" t="s">
        <v>1963</v>
      </c>
      <c r="B7819" s="16" t="s">
        <v>12556</v>
      </c>
      <c r="C7819" s="16" t="s">
        <v>12556</v>
      </c>
      <c r="D7819" s="19">
        <v>44452</v>
      </c>
      <c r="E7819" s="16" t="s">
        <v>12562</v>
      </c>
      <c r="F7819" s="16">
        <v>0</v>
      </c>
      <c r="G7819" s="16" t="s">
        <v>11532</v>
      </c>
      <c r="H7819" s="17">
        <v>48.32</v>
      </c>
      <c r="I7819" s="102">
        <v>2</v>
      </c>
    </row>
    <row r="7820" spans="1:9" ht="40.799999999999997">
      <c r="A7820" s="16" t="s">
        <v>1963</v>
      </c>
      <c r="B7820" s="16" t="s">
        <v>12563</v>
      </c>
      <c r="C7820" s="16" t="s">
        <v>12563</v>
      </c>
      <c r="D7820" s="19">
        <v>44455</v>
      </c>
      <c r="E7820" s="16" t="s">
        <v>12564</v>
      </c>
      <c r="F7820" s="16">
        <v>0</v>
      </c>
      <c r="G7820" s="16" t="s">
        <v>11562</v>
      </c>
      <c r="H7820" s="17">
        <v>164.53</v>
      </c>
      <c r="I7820" s="102">
        <v>2</v>
      </c>
    </row>
    <row r="7821" spans="1:9" ht="40.799999999999997">
      <c r="A7821" s="16" t="s">
        <v>1963</v>
      </c>
      <c r="B7821" s="16" t="s">
        <v>12563</v>
      </c>
      <c r="C7821" s="16" t="s">
        <v>12563</v>
      </c>
      <c r="D7821" s="19">
        <v>44455</v>
      </c>
      <c r="E7821" s="16" t="s">
        <v>12565</v>
      </c>
      <c r="F7821" s="16">
        <v>0</v>
      </c>
      <c r="G7821" s="16" t="s">
        <v>11565</v>
      </c>
      <c r="H7821" s="17">
        <v>233.77</v>
      </c>
      <c r="I7821" s="102">
        <v>2</v>
      </c>
    </row>
    <row r="7822" spans="1:9" ht="40.799999999999997">
      <c r="A7822" s="16" t="s">
        <v>1963</v>
      </c>
      <c r="B7822" s="16" t="s">
        <v>12566</v>
      </c>
      <c r="C7822" s="16" t="s">
        <v>12566</v>
      </c>
      <c r="D7822" s="19">
        <v>44463</v>
      </c>
      <c r="E7822" s="16" t="s">
        <v>12567</v>
      </c>
      <c r="F7822" s="16" t="s">
        <v>11590</v>
      </c>
      <c r="G7822" s="16" t="s">
        <v>11591</v>
      </c>
      <c r="H7822" s="17">
        <v>118.33</v>
      </c>
      <c r="I7822" s="102">
        <v>2</v>
      </c>
    </row>
    <row r="7823" spans="1:9" ht="40.799999999999997">
      <c r="A7823" s="16" t="s">
        <v>1963</v>
      </c>
      <c r="B7823" s="16" t="s">
        <v>12568</v>
      </c>
      <c r="C7823" s="16" t="s">
        <v>12568</v>
      </c>
      <c r="D7823" s="19">
        <v>44463</v>
      </c>
      <c r="E7823" s="16" t="s">
        <v>12569</v>
      </c>
      <c r="F7823" s="16" t="s">
        <v>11590</v>
      </c>
      <c r="G7823" s="16" t="s">
        <v>11591</v>
      </c>
      <c r="H7823" s="17">
        <v>278.95</v>
      </c>
      <c r="I7823" s="102">
        <v>2</v>
      </c>
    </row>
    <row r="7824" spans="1:9" ht="40.799999999999997">
      <c r="A7824" s="16" t="s">
        <v>1963</v>
      </c>
      <c r="B7824" s="16" t="s">
        <v>12225</v>
      </c>
      <c r="C7824" s="16" t="s">
        <v>12225</v>
      </c>
      <c r="D7824" s="19">
        <v>44463</v>
      </c>
      <c r="E7824" s="16" t="s">
        <v>12226</v>
      </c>
      <c r="F7824" s="16" t="s">
        <v>11576</v>
      </c>
      <c r="G7824" s="16" t="s">
        <v>11577</v>
      </c>
      <c r="H7824" s="17">
        <v>166</v>
      </c>
      <c r="I7824" s="102">
        <v>2</v>
      </c>
    </row>
    <row r="7825" spans="1:9" ht="40.799999999999997">
      <c r="A7825" s="16" t="s">
        <v>1963</v>
      </c>
      <c r="B7825" s="16" t="s">
        <v>12570</v>
      </c>
      <c r="C7825" s="16" t="s">
        <v>12570</v>
      </c>
      <c r="D7825" s="19">
        <v>44463</v>
      </c>
      <c r="E7825" s="16" t="s">
        <v>12571</v>
      </c>
      <c r="F7825" s="16" t="s">
        <v>11576</v>
      </c>
      <c r="G7825" s="16" t="s">
        <v>11577</v>
      </c>
      <c r="H7825" s="17">
        <v>71</v>
      </c>
      <c r="I7825" s="102">
        <v>2</v>
      </c>
    </row>
    <row r="7826" spans="1:9" ht="40.799999999999997">
      <c r="A7826" s="16" t="s">
        <v>1963</v>
      </c>
      <c r="B7826" s="16" t="s">
        <v>12227</v>
      </c>
      <c r="C7826" s="16" t="s">
        <v>12227</v>
      </c>
      <c r="D7826" s="19">
        <v>44463</v>
      </c>
      <c r="E7826" s="16" t="s">
        <v>12228</v>
      </c>
      <c r="F7826" s="16">
        <v>0</v>
      </c>
      <c r="G7826" s="16" t="s">
        <v>11675</v>
      </c>
      <c r="H7826" s="17">
        <v>139.05000000000001</v>
      </c>
      <c r="I7826" s="102">
        <v>2</v>
      </c>
    </row>
    <row r="7827" spans="1:9" ht="51">
      <c r="A7827" s="16" t="s">
        <v>1963</v>
      </c>
      <c r="B7827" s="16" t="s">
        <v>12572</v>
      </c>
      <c r="C7827" s="16" t="s">
        <v>12572</v>
      </c>
      <c r="D7827" s="19">
        <v>44463</v>
      </c>
      <c r="E7827" s="16" t="s">
        <v>12573</v>
      </c>
      <c r="F7827" s="16">
        <v>0</v>
      </c>
      <c r="G7827" s="16" t="s">
        <v>11675</v>
      </c>
      <c r="H7827" s="17">
        <v>327.19</v>
      </c>
      <c r="I7827" s="102">
        <v>2</v>
      </c>
    </row>
    <row r="7828" spans="1:9" ht="40.799999999999997">
      <c r="A7828" s="16" t="s">
        <v>1963</v>
      </c>
      <c r="B7828" s="16" t="s">
        <v>12163</v>
      </c>
      <c r="C7828" s="16" t="s">
        <v>12163</v>
      </c>
      <c r="D7828" s="19">
        <v>44445</v>
      </c>
      <c r="E7828" s="16" t="s">
        <v>12164</v>
      </c>
      <c r="F7828" s="16" t="s">
        <v>11854</v>
      </c>
      <c r="G7828" s="16" t="s">
        <v>11855</v>
      </c>
      <c r="H7828" s="17">
        <v>183</v>
      </c>
      <c r="I7828" s="102">
        <v>2</v>
      </c>
    </row>
    <row r="7829" spans="1:9" ht="40.799999999999997">
      <c r="A7829" s="16" t="s">
        <v>1963</v>
      </c>
      <c r="B7829" s="16" t="s">
        <v>12163</v>
      </c>
      <c r="C7829" s="16" t="s">
        <v>12163</v>
      </c>
      <c r="D7829" s="19">
        <v>44445</v>
      </c>
      <c r="E7829" s="16" t="s">
        <v>12165</v>
      </c>
      <c r="F7829" s="16" t="s">
        <v>11854</v>
      </c>
      <c r="G7829" s="16" t="s">
        <v>11855</v>
      </c>
      <c r="H7829" s="17">
        <v>183</v>
      </c>
      <c r="I7829" s="102">
        <v>2</v>
      </c>
    </row>
    <row r="7830" spans="1:9" ht="40.799999999999997">
      <c r="A7830" s="16" t="s">
        <v>1963</v>
      </c>
      <c r="B7830" s="16" t="s">
        <v>12166</v>
      </c>
      <c r="C7830" s="16" t="s">
        <v>12166</v>
      </c>
      <c r="D7830" s="19">
        <v>44445</v>
      </c>
      <c r="E7830" s="16" t="s">
        <v>12167</v>
      </c>
      <c r="F7830" s="16" t="s">
        <v>11590</v>
      </c>
      <c r="G7830" s="16" t="s">
        <v>11591</v>
      </c>
      <c r="H7830" s="17">
        <v>596.37</v>
      </c>
      <c r="I7830" s="102">
        <v>2</v>
      </c>
    </row>
    <row r="7831" spans="1:9" ht="40.799999999999997">
      <c r="A7831" s="16" t="s">
        <v>1963</v>
      </c>
      <c r="B7831" s="16" t="s">
        <v>12166</v>
      </c>
      <c r="C7831" s="16" t="s">
        <v>12166</v>
      </c>
      <c r="D7831" s="19">
        <v>44445</v>
      </c>
      <c r="E7831" s="16" t="s">
        <v>12168</v>
      </c>
      <c r="F7831" s="16">
        <v>0</v>
      </c>
      <c r="G7831" s="16" t="s">
        <v>11522</v>
      </c>
      <c r="H7831" s="17">
        <v>28</v>
      </c>
      <c r="I7831" s="102">
        <v>2</v>
      </c>
    </row>
    <row r="7832" spans="1:9" ht="40.799999999999997">
      <c r="A7832" s="16" t="s">
        <v>1963</v>
      </c>
      <c r="B7832" s="16" t="s">
        <v>12166</v>
      </c>
      <c r="C7832" s="16" t="s">
        <v>12166</v>
      </c>
      <c r="D7832" s="19">
        <v>44445</v>
      </c>
      <c r="E7832" s="16" t="s">
        <v>12169</v>
      </c>
      <c r="F7832" s="16">
        <v>0</v>
      </c>
      <c r="G7832" s="16" t="s">
        <v>11522</v>
      </c>
      <c r="H7832" s="17">
        <v>22</v>
      </c>
      <c r="I7832" s="102">
        <v>2</v>
      </c>
    </row>
    <row r="7833" spans="1:9" ht="40.799999999999997">
      <c r="A7833" s="16" t="s">
        <v>1963</v>
      </c>
      <c r="B7833" s="16" t="s">
        <v>12172</v>
      </c>
      <c r="C7833" s="16" t="s">
        <v>12172</v>
      </c>
      <c r="D7833" s="19">
        <v>44447</v>
      </c>
      <c r="E7833" s="16" t="s">
        <v>12173</v>
      </c>
      <c r="F7833" s="16">
        <v>0</v>
      </c>
      <c r="G7833" s="16" t="s">
        <v>11583</v>
      </c>
      <c r="H7833" s="17">
        <v>70.400000000000006</v>
      </c>
      <c r="I7833" s="102">
        <v>2</v>
      </c>
    </row>
    <row r="7834" spans="1:9" ht="40.799999999999997">
      <c r="A7834" s="16" t="s">
        <v>1963</v>
      </c>
      <c r="B7834" s="16" t="s">
        <v>12172</v>
      </c>
      <c r="C7834" s="16" t="s">
        <v>12172</v>
      </c>
      <c r="D7834" s="19">
        <v>44447</v>
      </c>
      <c r="E7834" s="16" t="s">
        <v>12174</v>
      </c>
      <c r="F7834" s="16">
        <v>0</v>
      </c>
      <c r="G7834" s="16" t="s">
        <v>11583</v>
      </c>
      <c r="H7834" s="17">
        <v>70.400000000000006</v>
      </c>
      <c r="I7834" s="102">
        <v>2</v>
      </c>
    </row>
    <row r="7835" spans="1:9" ht="40.799999999999997">
      <c r="A7835" s="16" t="s">
        <v>1963</v>
      </c>
      <c r="B7835" s="16" t="s">
        <v>12222</v>
      </c>
      <c r="C7835" s="16" t="s">
        <v>12222</v>
      </c>
      <c r="D7835" s="19">
        <v>44463</v>
      </c>
      <c r="E7835" s="16" t="s">
        <v>12223</v>
      </c>
      <c r="F7835" s="16">
        <v>0</v>
      </c>
      <c r="G7835" s="16" t="s">
        <v>11583</v>
      </c>
      <c r="H7835" s="17">
        <v>60</v>
      </c>
      <c r="I7835" s="102">
        <v>2</v>
      </c>
    </row>
    <row r="7836" spans="1:9" ht="40.799999999999997">
      <c r="A7836" s="16" t="s">
        <v>1963</v>
      </c>
      <c r="B7836" s="16" t="s">
        <v>12222</v>
      </c>
      <c r="C7836" s="16" t="s">
        <v>12222</v>
      </c>
      <c r="D7836" s="19">
        <v>44463</v>
      </c>
      <c r="E7836" s="16" t="s">
        <v>12224</v>
      </c>
      <c r="F7836" s="16">
        <v>0</v>
      </c>
      <c r="G7836" s="16" t="s">
        <v>11583</v>
      </c>
      <c r="H7836" s="17">
        <v>60</v>
      </c>
      <c r="I7836" s="102">
        <v>2</v>
      </c>
    </row>
    <row r="7837" spans="1:9" ht="40.799999999999997">
      <c r="A7837" s="16" t="s">
        <v>1963</v>
      </c>
      <c r="B7837" s="16" t="s">
        <v>12175</v>
      </c>
      <c r="C7837" s="16" t="s">
        <v>12175</v>
      </c>
      <c r="D7837" s="19">
        <v>44447</v>
      </c>
      <c r="E7837" s="16" t="s">
        <v>12176</v>
      </c>
      <c r="F7837" s="16" t="s">
        <v>11900</v>
      </c>
      <c r="G7837" s="16" t="s">
        <v>11901</v>
      </c>
      <c r="H7837" s="17">
        <v>21.2</v>
      </c>
      <c r="I7837" s="102">
        <v>2</v>
      </c>
    </row>
    <row r="7838" spans="1:9" ht="40.799999999999997">
      <c r="A7838" s="16" t="s">
        <v>1963</v>
      </c>
      <c r="B7838" s="16" t="s">
        <v>12175</v>
      </c>
      <c r="C7838" s="16" t="s">
        <v>12175</v>
      </c>
      <c r="D7838" s="19">
        <v>44447</v>
      </c>
      <c r="E7838" s="16" t="s">
        <v>12177</v>
      </c>
      <c r="F7838" s="16" t="s">
        <v>11900</v>
      </c>
      <c r="G7838" s="16" t="s">
        <v>11901</v>
      </c>
      <c r="H7838" s="17">
        <v>21.2</v>
      </c>
      <c r="I7838" s="102">
        <v>2</v>
      </c>
    </row>
    <row r="7839" spans="1:9" ht="40.799999999999997">
      <c r="A7839" s="16" t="s">
        <v>1963</v>
      </c>
      <c r="B7839" s="16" t="s">
        <v>12175</v>
      </c>
      <c r="C7839" s="16" t="s">
        <v>12175</v>
      </c>
      <c r="D7839" s="19">
        <v>44447</v>
      </c>
      <c r="E7839" s="16" t="s">
        <v>12178</v>
      </c>
      <c r="F7839" s="16">
        <v>0</v>
      </c>
      <c r="G7839" s="16" t="s">
        <v>12054</v>
      </c>
      <c r="H7839" s="17">
        <v>4</v>
      </c>
      <c r="I7839" s="102">
        <v>2</v>
      </c>
    </row>
    <row r="7840" spans="1:9" ht="40.799999999999997">
      <c r="A7840" s="16" t="s">
        <v>1963</v>
      </c>
      <c r="B7840" s="16" t="s">
        <v>12175</v>
      </c>
      <c r="C7840" s="16" t="s">
        <v>12175</v>
      </c>
      <c r="D7840" s="19">
        <v>44447</v>
      </c>
      <c r="E7840" s="16" t="s">
        <v>12179</v>
      </c>
      <c r="F7840" s="16">
        <v>0</v>
      </c>
      <c r="G7840" s="16" t="s">
        <v>12056</v>
      </c>
      <c r="H7840" s="17">
        <v>4</v>
      </c>
      <c r="I7840" s="102">
        <v>2</v>
      </c>
    </row>
    <row r="7841" spans="1:9" ht="40.799999999999997">
      <c r="A7841" s="16" t="s">
        <v>1963</v>
      </c>
      <c r="B7841" s="16" t="s">
        <v>12192</v>
      </c>
      <c r="C7841" s="16" t="s">
        <v>12192</v>
      </c>
      <c r="D7841" s="19">
        <v>44455</v>
      </c>
      <c r="E7841" s="16" t="s">
        <v>12193</v>
      </c>
      <c r="F7841" s="16">
        <v>0</v>
      </c>
      <c r="G7841" s="16" t="s">
        <v>11562</v>
      </c>
      <c r="H7841" s="17">
        <v>403.61</v>
      </c>
      <c r="I7841" s="102">
        <v>2</v>
      </c>
    </row>
    <row r="7842" spans="1:9" ht="40.799999999999997">
      <c r="A7842" s="16" t="s">
        <v>1963</v>
      </c>
      <c r="B7842" s="16" t="s">
        <v>12192</v>
      </c>
      <c r="C7842" s="16" t="s">
        <v>12192</v>
      </c>
      <c r="D7842" s="19">
        <v>44455</v>
      </c>
      <c r="E7842" s="16" t="s">
        <v>12193</v>
      </c>
      <c r="F7842" s="16">
        <v>0</v>
      </c>
      <c r="G7842" s="16" t="s">
        <v>11565</v>
      </c>
      <c r="H7842" s="17">
        <v>493.6</v>
      </c>
      <c r="I7842" s="102">
        <v>2</v>
      </c>
    </row>
    <row r="7843" spans="1:9" ht="40.799999999999997">
      <c r="A7843" s="16" t="s">
        <v>1963</v>
      </c>
      <c r="B7843" s="16" t="s">
        <v>12194</v>
      </c>
      <c r="C7843" s="16" t="s">
        <v>12194</v>
      </c>
      <c r="D7843" s="19">
        <v>44455</v>
      </c>
      <c r="E7843" s="16" t="s">
        <v>12195</v>
      </c>
      <c r="F7843" s="16">
        <v>0</v>
      </c>
      <c r="G7843" s="16" t="s">
        <v>11599</v>
      </c>
      <c r="H7843" s="17">
        <v>166.98</v>
      </c>
      <c r="I7843" s="102">
        <v>2</v>
      </c>
    </row>
    <row r="7844" spans="1:9" ht="40.799999999999997">
      <c r="A7844" s="16" t="s">
        <v>1963</v>
      </c>
      <c r="B7844" s="16" t="s">
        <v>12194</v>
      </c>
      <c r="C7844" s="16" t="s">
        <v>12194</v>
      </c>
      <c r="D7844" s="19">
        <v>44455</v>
      </c>
      <c r="E7844" s="16" t="s">
        <v>12196</v>
      </c>
      <c r="F7844" s="16" t="s">
        <v>11606</v>
      </c>
      <c r="G7844" s="16" t="s">
        <v>11607</v>
      </c>
      <c r="H7844" s="17">
        <v>111.98</v>
      </c>
      <c r="I7844" s="102">
        <v>2</v>
      </c>
    </row>
    <row r="7845" spans="1:9" ht="40.799999999999997">
      <c r="A7845" s="16" t="s">
        <v>1963</v>
      </c>
      <c r="B7845" s="16" t="s">
        <v>12199</v>
      </c>
      <c r="C7845" s="16" t="s">
        <v>12199</v>
      </c>
      <c r="D7845" s="19">
        <v>44460</v>
      </c>
      <c r="E7845" s="16" t="s">
        <v>12200</v>
      </c>
      <c r="F7845" s="16" t="s">
        <v>8270</v>
      </c>
      <c r="G7845" s="16" t="s">
        <v>8271</v>
      </c>
      <c r="H7845" s="17">
        <v>54</v>
      </c>
      <c r="I7845" s="102">
        <v>2</v>
      </c>
    </row>
    <row r="7846" spans="1:9" ht="40.799999999999997">
      <c r="A7846" s="16" t="s">
        <v>1963</v>
      </c>
      <c r="B7846" s="16" t="s">
        <v>12197</v>
      </c>
      <c r="C7846" s="16" t="s">
        <v>12197</v>
      </c>
      <c r="D7846" s="19">
        <v>44455</v>
      </c>
      <c r="E7846" s="16" t="s">
        <v>12198</v>
      </c>
      <c r="F7846" s="16">
        <v>0</v>
      </c>
      <c r="G7846" s="16" t="s">
        <v>11675</v>
      </c>
      <c r="H7846" s="17">
        <v>452.8</v>
      </c>
      <c r="I7846" s="102">
        <v>2</v>
      </c>
    </row>
    <row r="7847" spans="1:9" ht="40.799999999999997">
      <c r="A7847" s="16" t="s">
        <v>1963</v>
      </c>
      <c r="B7847" s="16" t="s">
        <v>12201</v>
      </c>
      <c r="C7847" s="16" t="s">
        <v>12201</v>
      </c>
      <c r="D7847" s="19">
        <v>44460</v>
      </c>
      <c r="E7847" s="16" t="s">
        <v>12202</v>
      </c>
      <c r="F7847" s="16" t="s">
        <v>11516</v>
      </c>
      <c r="G7847" s="16" t="s">
        <v>11517</v>
      </c>
      <c r="H7847" s="17">
        <v>252.5</v>
      </c>
      <c r="I7847" s="102">
        <v>2</v>
      </c>
    </row>
    <row r="7848" spans="1:9" ht="51">
      <c r="A7848" s="16" t="s">
        <v>1963</v>
      </c>
      <c r="B7848" s="16" t="s">
        <v>12203</v>
      </c>
      <c r="C7848" s="16" t="s">
        <v>12203</v>
      </c>
      <c r="D7848" s="19">
        <v>44460</v>
      </c>
      <c r="E7848" s="16" t="s">
        <v>12204</v>
      </c>
      <c r="F7848" s="16" t="s">
        <v>11516</v>
      </c>
      <c r="G7848" s="16" t="s">
        <v>11517</v>
      </c>
      <c r="H7848" s="17">
        <v>755.99</v>
      </c>
      <c r="I7848" s="102">
        <v>2</v>
      </c>
    </row>
    <row r="7849" spans="1:9" ht="40.799999999999997">
      <c r="A7849" s="16" t="s">
        <v>1963</v>
      </c>
      <c r="B7849" s="16" t="s">
        <v>12205</v>
      </c>
      <c r="C7849" s="16" t="s">
        <v>12205</v>
      </c>
      <c r="D7849" s="19">
        <v>44460</v>
      </c>
      <c r="E7849" s="16" t="s">
        <v>12206</v>
      </c>
      <c r="F7849" s="16">
        <v>0</v>
      </c>
      <c r="G7849" s="16" t="s">
        <v>11597</v>
      </c>
      <c r="H7849" s="17">
        <v>212.34</v>
      </c>
      <c r="I7849" s="102">
        <v>2</v>
      </c>
    </row>
    <row r="7850" spans="1:9" ht="40.799999999999997">
      <c r="A7850" s="16" t="s">
        <v>1963</v>
      </c>
      <c r="B7850" s="16" t="s">
        <v>12205</v>
      </c>
      <c r="C7850" s="16" t="s">
        <v>12205</v>
      </c>
      <c r="D7850" s="19">
        <v>44460</v>
      </c>
      <c r="E7850" s="16" t="s">
        <v>12207</v>
      </c>
      <c r="F7850" s="16">
        <v>0</v>
      </c>
      <c r="G7850" s="16" t="s">
        <v>11564</v>
      </c>
      <c r="H7850" s="17">
        <v>212.34</v>
      </c>
      <c r="I7850" s="102">
        <v>2</v>
      </c>
    </row>
    <row r="7851" spans="1:9" ht="40.799999999999997">
      <c r="A7851" s="16" t="s">
        <v>1963</v>
      </c>
      <c r="B7851" s="16" t="s">
        <v>12205</v>
      </c>
      <c r="C7851" s="16" t="s">
        <v>12205</v>
      </c>
      <c r="D7851" s="19">
        <v>44460</v>
      </c>
      <c r="E7851" s="16" t="s">
        <v>12208</v>
      </c>
      <c r="F7851" s="16" t="s">
        <v>11606</v>
      </c>
      <c r="G7851" s="16" t="s">
        <v>11607</v>
      </c>
      <c r="H7851" s="17">
        <v>118.68</v>
      </c>
      <c r="I7851" s="102">
        <v>2</v>
      </c>
    </row>
    <row r="7852" spans="1:9" ht="40.799999999999997">
      <c r="A7852" s="16" t="s">
        <v>1963</v>
      </c>
      <c r="B7852" s="16" t="s">
        <v>12205</v>
      </c>
      <c r="C7852" s="16" t="s">
        <v>12205</v>
      </c>
      <c r="D7852" s="19">
        <v>44460</v>
      </c>
      <c r="E7852" s="16" t="s">
        <v>12209</v>
      </c>
      <c r="F7852" s="16" t="s">
        <v>11606</v>
      </c>
      <c r="G7852" s="16" t="s">
        <v>11607</v>
      </c>
      <c r="H7852" s="17">
        <v>118.67</v>
      </c>
      <c r="I7852" s="102">
        <v>2</v>
      </c>
    </row>
    <row r="7853" spans="1:9" ht="40.799999999999997">
      <c r="A7853" s="16" t="s">
        <v>1963</v>
      </c>
      <c r="B7853" s="16" t="s">
        <v>12210</v>
      </c>
      <c r="C7853" s="16" t="s">
        <v>12210</v>
      </c>
      <c r="D7853" s="19">
        <v>44461</v>
      </c>
      <c r="E7853" s="16" t="s">
        <v>12211</v>
      </c>
      <c r="F7853" s="16" t="s">
        <v>11576</v>
      </c>
      <c r="G7853" s="16" t="s">
        <v>11577</v>
      </c>
      <c r="H7853" s="17">
        <v>45</v>
      </c>
      <c r="I7853" s="102">
        <v>2</v>
      </c>
    </row>
    <row r="7854" spans="1:9" ht="40.799999999999997">
      <c r="A7854" s="16" t="s">
        <v>1963</v>
      </c>
      <c r="B7854" s="16" t="s">
        <v>12210</v>
      </c>
      <c r="C7854" s="16" t="s">
        <v>12210</v>
      </c>
      <c r="D7854" s="19">
        <v>44461</v>
      </c>
      <c r="E7854" s="16" t="s">
        <v>12212</v>
      </c>
      <c r="F7854" s="16" t="s">
        <v>11576</v>
      </c>
      <c r="G7854" s="16" t="s">
        <v>11577</v>
      </c>
      <c r="H7854" s="17">
        <v>45</v>
      </c>
      <c r="I7854" s="102">
        <v>2</v>
      </c>
    </row>
    <row r="7855" spans="1:9" ht="40.799999999999997">
      <c r="A7855" s="16" t="s">
        <v>1963</v>
      </c>
      <c r="B7855" s="16" t="s">
        <v>11339</v>
      </c>
      <c r="C7855" s="16">
        <v>96021</v>
      </c>
      <c r="D7855" s="19">
        <v>44491</v>
      </c>
      <c r="E7855" s="16" t="s">
        <v>11340</v>
      </c>
      <c r="F7855" s="16" t="s">
        <v>10264</v>
      </c>
      <c r="G7855" s="16" t="s">
        <v>10624</v>
      </c>
      <c r="H7855" s="17">
        <v>423</v>
      </c>
      <c r="I7855" s="102">
        <v>2</v>
      </c>
    </row>
    <row r="7856" spans="1:9" ht="40.799999999999997">
      <c r="A7856" s="16" t="s">
        <v>1963</v>
      </c>
      <c r="B7856" s="16" t="s">
        <v>12213</v>
      </c>
      <c r="C7856" s="16" t="s">
        <v>12213</v>
      </c>
      <c r="D7856" s="19">
        <v>44461</v>
      </c>
      <c r="E7856" s="16" t="s">
        <v>12214</v>
      </c>
      <c r="F7856" s="16" t="s">
        <v>11576</v>
      </c>
      <c r="G7856" s="16" t="s">
        <v>11577</v>
      </c>
      <c r="H7856" s="17">
        <v>268.17</v>
      </c>
      <c r="I7856" s="102">
        <v>2</v>
      </c>
    </row>
    <row r="7857" spans="1:9" ht="40.799999999999997">
      <c r="A7857" s="16" t="s">
        <v>1963</v>
      </c>
      <c r="B7857" s="16" t="s">
        <v>12231</v>
      </c>
      <c r="C7857" s="16" t="s">
        <v>12231</v>
      </c>
      <c r="D7857" s="19">
        <v>44469</v>
      </c>
      <c r="E7857" s="16" t="s">
        <v>12232</v>
      </c>
      <c r="F7857" s="16" t="s">
        <v>11900</v>
      </c>
      <c r="G7857" s="16" t="s">
        <v>11901</v>
      </c>
      <c r="H7857" s="17">
        <v>188.84</v>
      </c>
      <c r="I7857" s="102">
        <v>2</v>
      </c>
    </row>
    <row r="7858" spans="1:9" ht="40.799999999999997">
      <c r="A7858" s="16" t="s">
        <v>1963</v>
      </c>
      <c r="B7858" s="16" t="s">
        <v>12231</v>
      </c>
      <c r="C7858" s="16" t="s">
        <v>12231</v>
      </c>
      <c r="D7858" s="19">
        <v>44469</v>
      </c>
      <c r="E7858" s="16" t="s">
        <v>12233</v>
      </c>
      <c r="F7858" s="16" t="s">
        <v>11900</v>
      </c>
      <c r="G7858" s="16" t="s">
        <v>11901</v>
      </c>
      <c r="H7858" s="17">
        <v>188.85</v>
      </c>
      <c r="I7858" s="102">
        <v>2</v>
      </c>
    </row>
    <row r="7859" spans="1:9" ht="40.799999999999997">
      <c r="A7859" s="16" t="s">
        <v>1963</v>
      </c>
      <c r="B7859" s="16" t="s">
        <v>12231</v>
      </c>
      <c r="C7859" s="16" t="s">
        <v>12231</v>
      </c>
      <c r="D7859" s="19">
        <v>44469</v>
      </c>
      <c r="E7859" s="16" t="s">
        <v>12234</v>
      </c>
      <c r="F7859" s="16">
        <v>0</v>
      </c>
      <c r="G7859" s="16" t="s">
        <v>12054</v>
      </c>
      <c r="H7859" s="17">
        <v>3</v>
      </c>
      <c r="I7859" s="102">
        <v>2</v>
      </c>
    </row>
    <row r="7860" spans="1:9" ht="40.799999999999997">
      <c r="A7860" s="16" t="s">
        <v>1963</v>
      </c>
      <c r="B7860" s="16" t="s">
        <v>12231</v>
      </c>
      <c r="C7860" s="16" t="s">
        <v>12231</v>
      </c>
      <c r="D7860" s="19">
        <v>44469</v>
      </c>
      <c r="E7860" s="16" t="s">
        <v>12235</v>
      </c>
      <c r="F7860" s="16">
        <v>0</v>
      </c>
      <c r="G7860" s="16" t="s">
        <v>12056</v>
      </c>
      <c r="H7860" s="17">
        <v>3</v>
      </c>
      <c r="I7860" s="102">
        <v>2</v>
      </c>
    </row>
    <row r="7861" spans="1:9" ht="51">
      <c r="A7861" s="16" t="s">
        <v>1963</v>
      </c>
      <c r="B7861" s="16" t="s">
        <v>11341</v>
      </c>
      <c r="C7861" s="16">
        <v>99221</v>
      </c>
      <c r="D7861" s="19">
        <v>44491</v>
      </c>
      <c r="E7861" s="16" t="s">
        <v>11342</v>
      </c>
      <c r="F7861" s="16" t="s">
        <v>10264</v>
      </c>
      <c r="G7861" s="16" t="s">
        <v>10624</v>
      </c>
      <c r="H7861" s="17">
        <v>225.78</v>
      </c>
      <c r="I7861" s="102">
        <v>2</v>
      </c>
    </row>
    <row r="7862" spans="1:9" ht="51">
      <c r="A7862" s="16" t="s">
        <v>1963</v>
      </c>
      <c r="B7862" s="16" t="s">
        <v>11395</v>
      </c>
      <c r="C7862" s="16">
        <v>104621</v>
      </c>
      <c r="D7862" s="19">
        <v>44516</v>
      </c>
      <c r="E7862" s="16" t="s">
        <v>11396</v>
      </c>
      <c r="F7862" s="16" t="s">
        <v>10264</v>
      </c>
      <c r="G7862" s="16" t="s">
        <v>10624</v>
      </c>
      <c r="H7862" s="17">
        <v>319.58999999999997</v>
      </c>
      <c r="I7862" s="102">
        <v>2</v>
      </c>
    </row>
    <row r="7863" spans="1:9" ht="40.799999999999997">
      <c r="A7863" s="16" t="s">
        <v>1963</v>
      </c>
      <c r="B7863" s="16" t="s">
        <v>11345</v>
      </c>
      <c r="C7863" s="16">
        <v>91321</v>
      </c>
      <c r="D7863" s="19">
        <v>44495</v>
      </c>
      <c r="E7863" s="16" t="s">
        <v>11346</v>
      </c>
      <c r="F7863" s="16" t="s">
        <v>10264</v>
      </c>
      <c r="G7863" s="16" t="s">
        <v>10624</v>
      </c>
      <c r="H7863" s="17">
        <v>214</v>
      </c>
      <c r="I7863" s="102">
        <v>2</v>
      </c>
    </row>
    <row r="7864" spans="1:9" ht="40.799999999999997">
      <c r="A7864" s="16" t="s">
        <v>1963</v>
      </c>
      <c r="B7864" s="16" t="s">
        <v>11345</v>
      </c>
      <c r="C7864" s="16">
        <v>91321</v>
      </c>
      <c r="D7864" s="19">
        <v>44495</v>
      </c>
      <c r="E7864" s="16" t="s">
        <v>11347</v>
      </c>
      <c r="F7864" s="16" t="s">
        <v>10264</v>
      </c>
      <c r="G7864" s="16" t="s">
        <v>10624</v>
      </c>
      <c r="H7864" s="17">
        <v>214</v>
      </c>
      <c r="I7864" s="102">
        <v>2</v>
      </c>
    </row>
    <row r="7865" spans="1:9" ht="40.799999999999997">
      <c r="A7865" s="16" t="s">
        <v>1963</v>
      </c>
      <c r="B7865" s="16" t="s">
        <v>11348</v>
      </c>
      <c r="C7865" s="16">
        <v>97921</v>
      </c>
      <c r="D7865" s="19">
        <v>44495</v>
      </c>
      <c r="E7865" s="16" t="s">
        <v>11349</v>
      </c>
      <c r="F7865" s="16" t="s">
        <v>10264</v>
      </c>
      <c r="G7865" s="16" t="s">
        <v>10624</v>
      </c>
      <c r="H7865" s="17">
        <v>327.16000000000003</v>
      </c>
      <c r="I7865" s="102">
        <v>2</v>
      </c>
    </row>
    <row r="7866" spans="1:9" ht="40.799999999999997">
      <c r="A7866" s="16" t="s">
        <v>1963</v>
      </c>
      <c r="B7866" s="16" t="s">
        <v>11348</v>
      </c>
      <c r="C7866" s="16">
        <v>97921</v>
      </c>
      <c r="D7866" s="19">
        <v>44495</v>
      </c>
      <c r="E7866" s="16" t="s">
        <v>11350</v>
      </c>
      <c r="F7866" s="16" t="s">
        <v>10264</v>
      </c>
      <c r="G7866" s="16" t="s">
        <v>10624</v>
      </c>
      <c r="H7866" s="17">
        <v>327.16000000000003</v>
      </c>
      <c r="I7866" s="102">
        <v>2</v>
      </c>
    </row>
    <row r="7867" spans="1:9" ht="40.799999999999997">
      <c r="A7867" s="16" t="s">
        <v>1963</v>
      </c>
      <c r="B7867" s="16" t="s">
        <v>11254</v>
      </c>
      <c r="C7867" s="16">
        <v>19655</v>
      </c>
      <c r="D7867" s="19">
        <v>44456</v>
      </c>
      <c r="E7867" s="16" t="s">
        <v>11255</v>
      </c>
      <c r="F7867" s="16" t="s">
        <v>8178</v>
      </c>
      <c r="G7867" s="16" t="s">
        <v>8179</v>
      </c>
      <c r="H7867" s="17">
        <v>76.400000000000006</v>
      </c>
      <c r="I7867" s="102">
        <v>2</v>
      </c>
    </row>
    <row r="7868" spans="1:9" ht="40.799999999999997">
      <c r="A7868" s="16" t="s">
        <v>1963</v>
      </c>
      <c r="B7868" s="16" t="s">
        <v>11254</v>
      </c>
      <c r="C7868" s="16">
        <v>19655</v>
      </c>
      <c r="D7868" s="19">
        <v>44456</v>
      </c>
      <c r="E7868" s="16" t="s">
        <v>11256</v>
      </c>
      <c r="F7868" s="16" t="s">
        <v>8178</v>
      </c>
      <c r="G7868" s="16" t="s">
        <v>8179</v>
      </c>
      <c r="H7868" s="17">
        <v>76.400000000000006</v>
      </c>
      <c r="I7868" s="102">
        <v>2</v>
      </c>
    </row>
    <row r="7869" spans="1:9" ht="40.799999999999997">
      <c r="A7869" s="16" t="s">
        <v>1963</v>
      </c>
      <c r="B7869" s="16" t="s">
        <v>11254</v>
      </c>
      <c r="C7869" s="16">
        <v>19655</v>
      </c>
      <c r="D7869" s="19">
        <v>44456</v>
      </c>
      <c r="E7869" s="16" t="s">
        <v>11257</v>
      </c>
      <c r="F7869" s="16" t="s">
        <v>8178</v>
      </c>
      <c r="G7869" s="16" t="s">
        <v>8179</v>
      </c>
      <c r="H7869" s="17">
        <v>37.85</v>
      </c>
      <c r="I7869" s="102">
        <v>2</v>
      </c>
    </row>
    <row r="7870" spans="1:9" ht="40.799999999999997">
      <c r="A7870" s="16" t="s">
        <v>1963</v>
      </c>
      <c r="B7870" s="16" t="s">
        <v>11254</v>
      </c>
      <c r="C7870" s="16">
        <v>19655</v>
      </c>
      <c r="D7870" s="19">
        <v>44456</v>
      </c>
      <c r="E7870" s="16" t="s">
        <v>11258</v>
      </c>
      <c r="F7870" s="16" t="s">
        <v>8178</v>
      </c>
      <c r="G7870" s="16" t="s">
        <v>8179</v>
      </c>
      <c r="H7870" s="17">
        <v>37.85</v>
      </c>
      <c r="I7870" s="102">
        <v>2</v>
      </c>
    </row>
    <row r="7871" spans="1:9" ht="40.799999999999997">
      <c r="A7871" s="16" t="s">
        <v>1963</v>
      </c>
      <c r="B7871" s="16" t="s">
        <v>11356</v>
      </c>
      <c r="C7871" s="16">
        <v>20135</v>
      </c>
      <c r="D7871" s="19">
        <v>44495</v>
      </c>
      <c r="E7871" s="16" t="s">
        <v>11256</v>
      </c>
      <c r="F7871" s="16" t="s">
        <v>8178</v>
      </c>
      <c r="G7871" s="16" t="s">
        <v>8179</v>
      </c>
      <c r="H7871" s="17">
        <v>30.2</v>
      </c>
      <c r="I7871" s="102">
        <v>2</v>
      </c>
    </row>
    <row r="7872" spans="1:9" ht="40.799999999999997">
      <c r="A7872" s="16" t="s">
        <v>1963</v>
      </c>
      <c r="B7872" s="16" t="s">
        <v>11356</v>
      </c>
      <c r="C7872" s="16">
        <v>20135</v>
      </c>
      <c r="D7872" s="19">
        <v>44495</v>
      </c>
      <c r="E7872" s="16" t="s">
        <v>11255</v>
      </c>
      <c r="F7872" s="16" t="s">
        <v>8178</v>
      </c>
      <c r="G7872" s="16" t="s">
        <v>8179</v>
      </c>
      <c r="H7872" s="17">
        <v>30.2</v>
      </c>
      <c r="I7872" s="102">
        <v>2</v>
      </c>
    </row>
    <row r="7873" spans="1:9" ht="40.799999999999997">
      <c r="A7873" s="16" t="s">
        <v>1963</v>
      </c>
      <c r="B7873" s="16" t="s">
        <v>11364</v>
      </c>
      <c r="C7873" s="16">
        <v>20195</v>
      </c>
      <c r="D7873" s="19">
        <v>44495</v>
      </c>
      <c r="E7873" s="16" t="s">
        <v>11256</v>
      </c>
      <c r="F7873" s="16" t="s">
        <v>8178</v>
      </c>
      <c r="G7873" s="16" t="s">
        <v>8179</v>
      </c>
      <c r="H7873" s="17">
        <v>76.400000000000006</v>
      </c>
      <c r="I7873" s="102">
        <v>2</v>
      </c>
    </row>
    <row r="7874" spans="1:9" ht="40.799999999999997">
      <c r="A7874" s="16" t="s">
        <v>1963</v>
      </c>
      <c r="B7874" s="16" t="s">
        <v>11364</v>
      </c>
      <c r="C7874" s="16">
        <v>20195</v>
      </c>
      <c r="D7874" s="19">
        <v>44495</v>
      </c>
      <c r="E7874" s="16" t="s">
        <v>11258</v>
      </c>
      <c r="F7874" s="16" t="s">
        <v>8178</v>
      </c>
      <c r="G7874" s="16" t="s">
        <v>8179</v>
      </c>
      <c r="H7874" s="17">
        <v>33.85</v>
      </c>
      <c r="I7874" s="102">
        <v>2</v>
      </c>
    </row>
    <row r="7875" spans="1:9" ht="40.799999999999997">
      <c r="A7875" s="16" t="s">
        <v>1963</v>
      </c>
      <c r="B7875" s="16" t="s">
        <v>11364</v>
      </c>
      <c r="C7875" s="16">
        <v>20195</v>
      </c>
      <c r="D7875" s="19">
        <v>44495</v>
      </c>
      <c r="E7875" s="16" t="s">
        <v>11257</v>
      </c>
      <c r="F7875" s="16" t="s">
        <v>8178</v>
      </c>
      <c r="G7875" s="16" t="s">
        <v>8179</v>
      </c>
      <c r="H7875" s="17">
        <v>33.85</v>
      </c>
      <c r="I7875" s="102">
        <v>2</v>
      </c>
    </row>
    <row r="7876" spans="1:9" ht="40.799999999999997">
      <c r="A7876" s="16" t="s">
        <v>1963</v>
      </c>
      <c r="B7876" s="16" t="s">
        <v>11365</v>
      </c>
      <c r="C7876" s="16">
        <v>3102021</v>
      </c>
      <c r="D7876" s="19">
        <v>44497</v>
      </c>
      <c r="E7876" s="16" t="s">
        <v>11366</v>
      </c>
      <c r="F7876" s="16" t="s">
        <v>2113</v>
      </c>
      <c r="G7876" s="16" t="s">
        <v>2114</v>
      </c>
      <c r="H7876" s="17">
        <v>245</v>
      </c>
      <c r="I7876" s="102">
        <v>2</v>
      </c>
    </row>
    <row r="7877" spans="1:9" ht="40.799999999999997">
      <c r="A7877" s="16" t="s">
        <v>1963</v>
      </c>
      <c r="B7877" s="16" t="s">
        <v>11365</v>
      </c>
      <c r="C7877" s="16">
        <v>3102021</v>
      </c>
      <c r="D7877" s="19">
        <v>44497</v>
      </c>
      <c r="E7877" s="16" t="s">
        <v>11367</v>
      </c>
      <c r="F7877" s="16" t="s">
        <v>2113</v>
      </c>
      <c r="G7877" s="16" t="s">
        <v>2114</v>
      </c>
      <c r="H7877" s="17">
        <v>245</v>
      </c>
      <c r="I7877" s="102">
        <v>2</v>
      </c>
    </row>
    <row r="7878" spans="1:9" ht="40.799999999999997">
      <c r="A7878" s="16" t="s">
        <v>1963</v>
      </c>
      <c r="B7878" s="16" t="s">
        <v>12236</v>
      </c>
      <c r="C7878" s="16" t="s">
        <v>12236</v>
      </c>
      <c r="D7878" s="19">
        <v>44474</v>
      </c>
      <c r="E7878" s="16" t="s">
        <v>12237</v>
      </c>
      <c r="F7878" s="16">
        <v>0</v>
      </c>
      <c r="G7878" s="16" t="s">
        <v>11975</v>
      </c>
      <c r="H7878" s="17">
        <v>530.76</v>
      </c>
      <c r="I7878" s="102">
        <v>2</v>
      </c>
    </row>
    <row r="7879" spans="1:9" ht="40.799999999999997">
      <c r="A7879" s="16" t="s">
        <v>1963</v>
      </c>
      <c r="B7879" s="16" t="s">
        <v>12236</v>
      </c>
      <c r="C7879" s="16" t="s">
        <v>12236</v>
      </c>
      <c r="D7879" s="19">
        <v>44474</v>
      </c>
      <c r="E7879" s="16" t="s">
        <v>12237</v>
      </c>
      <c r="F7879" s="16">
        <v>0</v>
      </c>
      <c r="G7879" s="16" t="s">
        <v>12140</v>
      </c>
      <c r="H7879" s="17">
        <v>503.33</v>
      </c>
      <c r="I7879" s="102">
        <v>2</v>
      </c>
    </row>
    <row r="7880" spans="1:9" ht="40.799999999999997">
      <c r="A7880" s="16" t="s">
        <v>1963</v>
      </c>
      <c r="B7880" s="16" t="s">
        <v>12236</v>
      </c>
      <c r="C7880" s="16" t="s">
        <v>12236</v>
      </c>
      <c r="D7880" s="19">
        <v>44474</v>
      </c>
      <c r="E7880" s="16" t="s">
        <v>12238</v>
      </c>
      <c r="F7880" s="16">
        <v>0</v>
      </c>
      <c r="G7880" s="16" t="s">
        <v>11975</v>
      </c>
      <c r="H7880" s="17">
        <v>9.4600000000000009</v>
      </c>
      <c r="I7880" s="102">
        <v>2</v>
      </c>
    </row>
    <row r="7881" spans="1:9" ht="40.799999999999997">
      <c r="A7881" s="16" t="s">
        <v>1963</v>
      </c>
      <c r="B7881" s="16" t="s">
        <v>12239</v>
      </c>
      <c r="C7881" s="16" t="s">
        <v>12239</v>
      </c>
      <c r="D7881" s="19">
        <v>44474</v>
      </c>
      <c r="E7881" s="16" t="s">
        <v>12240</v>
      </c>
      <c r="F7881" s="16">
        <v>0</v>
      </c>
      <c r="G7881" s="16" t="s">
        <v>12140</v>
      </c>
      <c r="H7881" s="17">
        <v>122.4</v>
      </c>
      <c r="I7881" s="102">
        <v>2</v>
      </c>
    </row>
    <row r="7882" spans="1:9" ht="40.799999999999997">
      <c r="A7882" s="16" t="s">
        <v>1963</v>
      </c>
      <c r="B7882" s="16" t="s">
        <v>11357</v>
      </c>
      <c r="C7882" s="16">
        <v>101121</v>
      </c>
      <c r="D7882" s="19">
        <v>44495</v>
      </c>
      <c r="E7882" s="16" t="s">
        <v>11358</v>
      </c>
      <c r="F7882" s="16" t="s">
        <v>10264</v>
      </c>
      <c r="G7882" s="16" t="s">
        <v>10624</v>
      </c>
      <c r="H7882" s="17">
        <v>183</v>
      </c>
      <c r="I7882" s="102">
        <v>2</v>
      </c>
    </row>
    <row r="7883" spans="1:9" ht="40.799999999999997">
      <c r="A7883" s="16" t="s">
        <v>1963</v>
      </c>
      <c r="B7883" s="16" t="s">
        <v>11357</v>
      </c>
      <c r="C7883" s="16">
        <v>101121</v>
      </c>
      <c r="D7883" s="19">
        <v>44495</v>
      </c>
      <c r="E7883" s="16" t="s">
        <v>11359</v>
      </c>
      <c r="F7883" s="16" t="s">
        <v>10264</v>
      </c>
      <c r="G7883" s="16" t="s">
        <v>10624</v>
      </c>
      <c r="H7883" s="17">
        <v>183</v>
      </c>
      <c r="I7883" s="102">
        <v>2</v>
      </c>
    </row>
    <row r="7884" spans="1:9" ht="40.799999999999997">
      <c r="A7884" s="16" t="s">
        <v>1963</v>
      </c>
      <c r="B7884" s="16" t="s">
        <v>12253</v>
      </c>
      <c r="C7884" s="16" t="s">
        <v>12253</v>
      </c>
      <c r="D7884" s="19">
        <v>44483</v>
      </c>
      <c r="E7884" s="16" t="s">
        <v>12254</v>
      </c>
      <c r="F7884" s="16">
        <v>0</v>
      </c>
      <c r="G7884" s="16" t="s">
        <v>11562</v>
      </c>
      <c r="H7884" s="17">
        <v>169</v>
      </c>
      <c r="I7884" s="102">
        <v>2</v>
      </c>
    </row>
    <row r="7885" spans="1:9" ht="40.799999999999997">
      <c r="A7885" s="16" t="s">
        <v>1963</v>
      </c>
      <c r="B7885" s="16" t="s">
        <v>12253</v>
      </c>
      <c r="C7885" s="16" t="s">
        <v>12253</v>
      </c>
      <c r="D7885" s="19">
        <v>44483</v>
      </c>
      <c r="E7885" s="16" t="s">
        <v>12255</v>
      </c>
      <c r="F7885" s="16">
        <v>0</v>
      </c>
      <c r="G7885" s="16" t="s">
        <v>11565</v>
      </c>
      <c r="H7885" s="17">
        <v>180</v>
      </c>
      <c r="I7885" s="102">
        <v>2</v>
      </c>
    </row>
    <row r="7886" spans="1:9" ht="40.799999999999997">
      <c r="A7886" s="16" t="s">
        <v>1963</v>
      </c>
      <c r="B7886" s="16" t="s">
        <v>12256</v>
      </c>
      <c r="C7886" s="16" t="s">
        <v>12256</v>
      </c>
      <c r="D7886" s="19">
        <v>44483</v>
      </c>
      <c r="E7886" s="16" t="s">
        <v>12257</v>
      </c>
      <c r="F7886" s="16">
        <v>0</v>
      </c>
      <c r="G7886" s="16" t="s">
        <v>11565</v>
      </c>
      <c r="H7886" s="17">
        <v>8</v>
      </c>
      <c r="I7886" s="102">
        <v>2</v>
      </c>
    </row>
    <row r="7887" spans="1:9" ht="40.799999999999997">
      <c r="A7887" s="16" t="s">
        <v>1963</v>
      </c>
      <c r="B7887" s="16" t="s">
        <v>11360</v>
      </c>
      <c r="C7887" s="16">
        <v>20174</v>
      </c>
      <c r="D7887" s="19">
        <v>44495</v>
      </c>
      <c r="E7887" s="16" t="s">
        <v>11361</v>
      </c>
      <c r="F7887" s="16" t="s">
        <v>8178</v>
      </c>
      <c r="G7887" s="16" t="s">
        <v>8179</v>
      </c>
      <c r="H7887" s="17">
        <v>64.7</v>
      </c>
      <c r="I7887" s="102">
        <v>2</v>
      </c>
    </row>
    <row r="7888" spans="1:9" ht="40.799999999999997">
      <c r="A7888" s="16" t="s">
        <v>1963</v>
      </c>
      <c r="B7888" s="16" t="s">
        <v>11397</v>
      </c>
      <c r="C7888" s="16">
        <v>104821</v>
      </c>
      <c r="D7888" s="19">
        <v>44516</v>
      </c>
      <c r="E7888" s="16" t="s">
        <v>11398</v>
      </c>
      <c r="F7888" s="16" t="s">
        <v>10264</v>
      </c>
      <c r="G7888" s="16" t="s">
        <v>10624</v>
      </c>
      <c r="H7888" s="17">
        <v>878.45</v>
      </c>
      <c r="I7888" s="102">
        <v>2</v>
      </c>
    </row>
    <row r="7889" spans="1:9" ht="51">
      <c r="A7889" s="16" t="s">
        <v>1963</v>
      </c>
      <c r="B7889" s="16" t="s">
        <v>12440</v>
      </c>
      <c r="C7889" s="16" t="s">
        <v>12440</v>
      </c>
      <c r="D7889" s="19">
        <v>44504</v>
      </c>
      <c r="E7889" s="16" t="s">
        <v>12441</v>
      </c>
      <c r="F7889" s="16" t="s">
        <v>11540</v>
      </c>
      <c r="G7889" s="16" t="s">
        <v>11541</v>
      </c>
      <c r="H7889" s="17">
        <v>3396.1</v>
      </c>
      <c r="I7889" s="102">
        <v>2</v>
      </c>
    </row>
    <row r="7890" spans="1:9" ht="61.2">
      <c r="A7890" s="16" t="s">
        <v>1963</v>
      </c>
      <c r="B7890" s="16" t="s">
        <v>11362</v>
      </c>
      <c r="C7890" s="16">
        <v>102421</v>
      </c>
      <c r="D7890" s="19">
        <v>44495</v>
      </c>
      <c r="E7890" s="16" t="s">
        <v>11363</v>
      </c>
      <c r="F7890" s="16" t="s">
        <v>10264</v>
      </c>
      <c r="G7890" s="16" t="s">
        <v>10624</v>
      </c>
      <c r="H7890" s="17">
        <v>430</v>
      </c>
      <c r="I7890" s="102">
        <v>2</v>
      </c>
    </row>
    <row r="7891" spans="1:9" ht="61.2">
      <c r="A7891" s="16" t="s">
        <v>1963</v>
      </c>
      <c r="B7891" s="16" t="s">
        <v>11374</v>
      </c>
      <c r="C7891" s="16">
        <v>109921</v>
      </c>
      <c r="D7891" s="19">
        <v>44516</v>
      </c>
      <c r="E7891" s="16" t="s">
        <v>11375</v>
      </c>
      <c r="F7891" s="16" t="s">
        <v>10264</v>
      </c>
      <c r="G7891" s="16" t="s">
        <v>10624</v>
      </c>
      <c r="H7891" s="17">
        <v>55</v>
      </c>
      <c r="I7891" s="102">
        <v>2</v>
      </c>
    </row>
    <row r="7892" spans="1:9" ht="61.2">
      <c r="A7892" s="16" t="s">
        <v>1963</v>
      </c>
      <c r="B7892" s="16" t="s">
        <v>12287</v>
      </c>
      <c r="C7892" s="16" t="s">
        <v>12287</v>
      </c>
      <c r="D7892" s="19">
        <v>44503</v>
      </c>
      <c r="E7892" s="16" t="s">
        <v>12288</v>
      </c>
      <c r="F7892" s="16">
        <v>0</v>
      </c>
      <c r="G7892" s="16" t="s">
        <v>11675</v>
      </c>
      <c r="H7892" s="17">
        <v>2228</v>
      </c>
      <c r="I7892" s="102">
        <v>2</v>
      </c>
    </row>
    <row r="7893" spans="1:9" ht="40.799999999999997">
      <c r="A7893" s="16" t="s">
        <v>1963</v>
      </c>
      <c r="B7893" s="16" t="s">
        <v>12246</v>
      </c>
      <c r="C7893" s="16" t="s">
        <v>12246</v>
      </c>
      <c r="D7893" s="19">
        <v>44480</v>
      </c>
      <c r="E7893" s="16" t="s">
        <v>12247</v>
      </c>
      <c r="F7893" s="16" t="s">
        <v>11550</v>
      </c>
      <c r="G7893" s="16" t="s">
        <v>11551</v>
      </c>
      <c r="H7893" s="17">
        <v>571.16999999999996</v>
      </c>
      <c r="I7893" s="102">
        <v>2</v>
      </c>
    </row>
    <row r="7894" spans="1:9" ht="51">
      <c r="A7894" s="16" t="s">
        <v>1963</v>
      </c>
      <c r="B7894" s="16" t="s">
        <v>12456</v>
      </c>
      <c r="C7894" s="16" t="s">
        <v>12456</v>
      </c>
      <c r="D7894" s="19">
        <v>44480</v>
      </c>
      <c r="E7894" s="16" t="s">
        <v>12457</v>
      </c>
      <c r="F7894" s="16" t="s">
        <v>11550</v>
      </c>
      <c r="G7894" s="16" t="s">
        <v>11551</v>
      </c>
      <c r="H7894" s="17">
        <v>540.34</v>
      </c>
      <c r="I7894" s="102">
        <v>2</v>
      </c>
    </row>
    <row r="7895" spans="1:9" ht="40.799999999999997">
      <c r="A7895" s="16" t="s">
        <v>1963</v>
      </c>
      <c r="B7895" s="16" t="s">
        <v>12574</v>
      </c>
      <c r="C7895" s="16" t="s">
        <v>12574</v>
      </c>
      <c r="D7895" s="19">
        <v>44480</v>
      </c>
      <c r="E7895" s="16" t="s">
        <v>12575</v>
      </c>
      <c r="F7895" s="16">
        <v>0</v>
      </c>
      <c r="G7895" s="16" t="s">
        <v>11583</v>
      </c>
      <c r="H7895" s="17">
        <v>207.12</v>
      </c>
      <c r="I7895" s="102">
        <v>2</v>
      </c>
    </row>
    <row r="7896" spans="1:9" ht="40.799999999999997">
      <c r="A7896" s="16" t="s">
        <v>1963</v>
      </c>
      <c r="B7896" s="16" t="s">
        <v>12248</v>
      </c>
      <c r="C7896" s="16" t="s">
        <v>12248</v>
      </c>
      <c r="D7896" s="19">
        <v>44481</v>
      </c>
      <c r="E7896" s="16" t="s">
        <v>12249</v>
      </c>
      <c r="F7896" s="16">
        <v>0</v>
      </c>
      <c r="G7896" s="16" t="s">
        <v>11522</v>
      </c>
      <c r="H7896" s="17">
        <v>180.79</v>
      </c>
      <c r="I7896" s="102">
        <v>2</v>
      </c>
    </row>
    <row r="7897" spans="1:9" ht="40.799999999999997">
      <c r="A7897" s="16" t="s">
        <v>1963</v>
      </c>
      <c r="B7897" s="16" t="s">
        <v>12248</v>
      </c>
      <c r="C7897" s="16" t="s">
        <v>12248</v>
      </c>
      <c r="D7897" s="19">
        <v>44481</v>
      </c>
      <c r="E7897" s="16" t="s">
        <v>12249</v>
      </c>
      <c r="F7897" s="16" t="s">
        <v>11550</v>
      </c>
      <c r="G7897" s="16" t="s">
        <v>11551</v>
      </c>
      <c r="H7897" s="17">
        <v>417.87</v>
      </c>
      <c r="I7897" s="102">
        <v>2</v>
      </c>
    </row>
    <row r="7898" spans="1:9" ht="40.799999999999997">
      <c r="A7898" s="16" t="s">
        <v>1963</v>
      </c>
      <c r="B7898" s="16" t="s">
        <v>12248</v>
      </c>
      <c r="C7898" s="16" t="s">
        <v>12248</v>
      </c>
      <c r="D7898" s="19">
        <v>44481</v>
      </c>
      <c r="E7898" s="16" t="s">
        <v>12250</v>
      </c>
      <c r="F7898" s="16">
        <v>0</v>
      </c>
      <c r="G7898" s="16" t="s">
        <v>11522</v>
      </c>
      <c r="H7898" s="17">
        <v>9.0399999999999991</v>
      </c>
      <c r="I7898" s="102">
        <v>2</v>
      </c>
    </row>
    <row r="7899" spans="1:9" ht="40.799999999999997">
      <c r="A7899" s="16" t="s">
        <v>1963</v>
      </c>
      <c r="B7899" s="16" t="s">
        <v>11465</v>
      </c>
      <c r="C7899" s="16">
        <v>121921</v>
      </c>
      <c r="D7899" s="19">
        <v>44552</v>
      </c>
      <c r="E7899" s="16" t="s">
        <v>11466</v>
      </c>
      <c r="F7899" s="16" t="s">
        <v>10264</v>
      </c>
      <c r="G7899" s="16" t="s">
        <v>10624</v>
      </c>
      <c r="H7899" s="17">
        <v>265.20999999999998</v>
      </c>
      <c r="I7899" s="102">
        <v>2</v>
      </c>
    </row>
    <row r="7900" spans="1:9" ht="40.799999999999997">
      <c r="A7900" s="16" t="s">
        <v>1963</v>
      </c>
      <c r="B7900" s="16" t="s">
        <v>11473</v>
      </c>
      <c r="C7900" s="16">
        <v>127021</v>
      </c>
      <c r="D7900" s="19">
        <v>44560</v>
      </c>
      <c r="E7900" s="16" t="s">
        <v>11474</v>
      </c>
      <c r="F7900" s="16" t="s">
        <v>10264</v>
      </c>
      <c r="G7900" s="16" t="s">
        <v>10624</v>
      </c>
      <c r="H7900" s="17">
        <v>178.02</v>
      </c>
      <c r="I7900" s="102">
        <v>2</v>
      </c>
    </row>
    <row r="7901" spans="1:9" ht="40.799999999999997">
      <c r="A7901" s="16" t="s">
        <v>1963</v>
      </c>
      <c r="B7901" s="16" t="s">
        <v>11475</v>
      </c>
      <c r="C7901" s="16">
        <v>128721</v>
      </c>
      <c r="D7901" s="19">
        <v>44560</v>
      </c>
      <c r="E7901" s="16" t="s">
        <v>11476</v>
      </c>
      <c r="F7901" s="16" t="s">
        <v>10264</v>
      </c>
      <c r="G7901" s="16" t="s">
        <v>10624</v>
      </c>
      <c r="H7901" s="17">
        <v>255.22</v>
      </c>
      <c r="I7901" s="102">
        <v>2</v>
      </c>
    </row>
    <row r="7902" spans="1:9" ht="51">
      <c r="A7902" s="16" t="s">
        <v>1963</v>
      </c>
      <c r="B7902" s="16" t="s">
        <v>12251</v>
      </c>
      <c r="C7902" s="16" t="s">
        <v>12251</v>
      </c>
      <c r="D7902" s="19">
        <v>44482</v>
      </c>
      <c r="E7902" s="16" t="s">
        <v>12252</v>
      </c>
      <c r="F7902" s="16" t="s">
        <v>8308</v>
      </c>
      <c r="G7902" s="16" t="s">
        <v>8309</v>
      </c>
      <c r="H7902" s="17">
        <v>731.4</v>
      </c>
      <c r="I7902" s="102">
        <v>2</v>
      </c>
    </row>
    <row r="7903" spans="1:9" ht="40.799999999999997">
      <c r="A7903" s="16" t="s">
        <v>1963</v>
      </c>
      <c r="B7903" s="16" t="s">
        <v>11392</v>
      </c>
      <c r="C7903" s="16">
        <v>102721</v>
      </c>
      <c r="D7903" s="19">
        <v>44516</v>
      </c>
      <c r="E7903" s="16" t="s">
        <v>11393</v>
      </c>
      <c r="F7903" s="16" t="s">
        <v>10264</v>
      </c>
      <c r="G7903" s="16" t="s">
        <v>10624</v>
      </c>
      <c r="H7903" s="17">
        <v>221.15</v>
      </c>
      <c r="I7903" s="102">
        <v>2</v>
      </c>
    </row>
    <row r="7904" spans="1:9" ht="40.799999999999997">
      <c r="A7904" s="16" t="s">
        <v>1963</v>
      </c>
      <c r="B7904" s="16" t="s">
        <v>11392</v>
      </c>
      <c r="C7904" s="16">
        <v>102721</v>
      </c>
      <c r="D7904" s="19">
        <v>44516</v>
      </c>
      <c r="E7904" s="16" t="s">
        <v>11394</v>
      </c>
      <c r="F7904" s="16" t="s">
        <v>10264</v>
      </c>
      <c r="G7904" s="16" t="s">
        <v>10624</v>
      </c>
      <c r="H7904" s="17">
        <v>221.15</v>
      </c>
      <c r="I7904" s="102">
        <v>2</v>
      </c>
    </row>
    <row r="7905" spans="1:9" ht="40.799999999999997">
      <c r="A7905" s="16" t="s">
        <v>1963</v>
      </c>
      <c r="B7905" s="16" t="s">
        <v>11445</v>
      </c>
      <c r="C7905" s="16">
        <v>115621</v>
      </c>
      <c r="D7905" s="19">
        <v>44516</v>
      </c>
      <c r="E7905" s="16" t="s">
        <v>11446</v>
      </c>
      <c r="F7905" s="16" t="s">
        <v>10264</v>
      </c>
      <c r="G7905" s="16" t="s">
        <v>10624</v>
      </c>
      <c r="H7905" s="17">
        <v>266.11</v>
      </c>
      <c r="I7905" s="102">
        <v>2</v>
      </c>
    </row>
    <row r="7906" spans="1:9" ht="40.799999999999997">
      <c r="A7906" s="16" t="s">
        <v>1963</v>
      </c>
      <c r="B7906" s="16" t="s">
        <v>12258</v>
      </c>
      <c r="C7906" s="16" t="s">
        <v>12258</v>
      </c>
      <c r="D7906" s="19">
        <v>44483</v>
      </c>
      <c r="E7906" s="16" t="s">
        <v>12259</v>
      </c>
      <c r="F7906" s="16" t="s">
        <v>11503</v>
      </c>
      <c r="G7906" s="16" t="s">
        <v>11504</v>
      </c>
      <c r="H7906" s="17">
        <v>322.5</v>
      </c>
      <c r="I7906" s="102">
        <v>2</v>
      </c>
    </row>
    <row r="7907" spans="1:9" ht="40.799999999999997">
      <c r="A7907" s="16" t="s">
        <v>1963</v>
      </c>
      <c r="B7907" s="16" t="s">
        <v>11445</v>
      </c>
      <c r="C7907" s="16">
        <v>115621</v>
      </c>
      <c r="D7907" s="19">
        <v>44516</v>
      </c>
      <c r="E7907" s="16" t="s">
        <v>11447</v>
      </c>
      <c r="F7907" s="16" t="s">
        <v>10264</v>
      </c>
      <c r="G7907" s="16" t="s">
        <v>10624</v>
      </c>
      <c r="H7907" s="17">
        <v>133.06</v>
      </c>
      <c r="I7907" s="102">
        <v>2</v>
      </c>
    </row>
    <row r="7908" spans="1:9" ht="40.799999999999997">
      <c r="A7908" s="16" t="s">
        <v>1963</v>
      </c>
      <c r="B7908" s="16" t="s">
        <v>11445</v>
      </c>
      <c r="C7908" s="16">
        <v>115621</v>
      </c>
      <c r="D7908" s="19">
        <v>44516</v>
      </c>
      <c r="E7908" s="16" t="s">
        <v>11448</v>
      </c>
      <c r="F7908" s="16" t="s">
        <v>10264</v>
      </c>
      <c r="G7908" s="16" t="s">
        <v>10624</v>
      </c>
      <c r="H7908" s="17">
        <v>133.06</v>
      </c>
      <c r="I7908" s="102">
        <v>2</v>
      </c>
    </row>
    <row r="7909" spans="1:9" ht="40.799999999999997">
      <c r="A7909" s="16" t="s">
        <v>1963</v>
      </c>
      <c r="B7909" s="16" t="s">
        <v>11449</v>
      </c>
      <c r="C7909" s="16">
        <v>116021</v>
      </c>
      <c r="D7909" s="19">
        <v>44516</v>
      </c>
      <c r="E7909" s="16" t="s">
        <v>11450</v>
      </c>
      <c r="F7909" s="16" t="s">
        <v>10264</v>
      </c>
      <c r="G7909" s="16" t="s">
        <v>10624</v>
      </c>
      <c r="H7909" s="17">
        <v>230.98</v>
      </c>
      <c r="I7909" s="102">
        <v>2</v>
      </c>
    </row>
    <row r="7910" spans="1:9" ht="40.799999999999997">
      <c r="A7910" s="16" t="s">
        <v>1963</v>
      </c>
      <c r="B7910" s="16" t="s">
        <v>11449</v>
      </c>
      <c r="C7910" s="16">
        <v>116021</v>
      </c>
      <c r="D7910" s="19">
        <v>44516</v>
      </c>
      <c r="E7910" s="16" t="s">
        <v>11451</v>
      </c>
      <c r="F7910" s="16" t="s">
        <v>10264</v>
      </c>
      <c r="G7910" s="16" t="s">
        <v>10624</v>
      </c>
      <c r="H7910" s="17">
        <v>230.98</v>
      </c>
      <c r="I7910" s="102">
        <v>2</v>
      </c>
    </row>
    <row r="7911" spans="1:9" ht="40.799999999999997">
      <c r="A7911" s="16" t="s">
        <v>1963</v>
      </c>
      <c r="B7911" s="16" t="s">
        <v>12260</v>
      </c>
      <c r="C7911" s="16" t="s">
        <v>12260</v>
      </c>
      <c r="D7911" s="19">
        <v>44483</v>
      </c>
      <c r="E7911" s="16" t="s">
        <v>12261</v>
      </c>
      <c r="F7911" s="16" t="s">
        <v>11503</v>
      </c>
      <c r="G7911" s="16" t="s">
        <v>11504</v>
      </c>
      <c r="H7911" s="17">
        <v>484.84</v>
      </c>
      <c r="I7911" s="102">
        <v>2</v>
      </c>
    </row>
    <row r="7912" spans="1:9" ht="40.799999999999997">
      <c r="A7912" s="16" t="s">
        <v>1963</v>
      </c>
      <c r="B7912" s="16" t="s">
        <v>12260</v>
      </c>
      <c r="C7912" s="16" t="s">
        <v>12260</v>
      </c>
      <c r="D7912" s="19">
        <v>44483</v>
      </c>
      <c r="E7912" s="16" t="s">
        <v>12262</v>
      </c>
      <c r="F7912" s="16" t="s">
        <v>11503</v>
      </c>
      <c r="G7912" s="16" t="s">
        <v>11504</v>
      </c>
      <c r="H7912" s="17">
        <v>484.83</v>
      </c>
      <c r="I7912" s="102">
        <v>2</v>
      </c>
    </row>
    <row r="7913" spans="1:9" ht="40.799999999999997">
      <c r="A7913" s="16" t="s">
        <v>1963</v>
      </c>
      <c r="B7913" s="16" t="s">
        <v>11399</v>
      </c>
      <c r="C7913" s="16">
        <v>109521</v>
      </c>
      <c r="D7913" s="19">
        <v>44516</v>
      </c>
      <c r="E7913" s="16" t="s">
        <v>11400</v>
      </c>
      <c r="F7913" s="16" t="s">
        <v>10264</v>
      </c>
      <c r="G7913" s="16" t="s">
        <v>10624</v>
      </c>
      <c r="H7913" s="17">
        <v>408.76</v>
      </c>
      <c r="I7913" s="102">
        <v>2</v>
      </c>
    </row>
    <row r="7914" spans="1:9" ht="40.799999999999997">
      <c r="A7914" s="16" t="s">
        <v>1963</v>
      </c>
      <c r="B7914" s="16" t="s">
        <v>11408</v>
      </c>
      <c r="C7914" s="16">
        <v>111221</v>
      </c>
      <c r="D7914" s="19">
        <v>44516</v>
      </c>
      <c r="E7914" s="16" t="s">
        <v>11409</v>
      </c>
      <c r="F7914" s="16" t="s">
        <v>10264</v>
      </c>
      <c r="G7914" s="16" t="s">
        <v>10624</v>
      </c>
      <c r="H7914" s="17">
        <v>159.35</v>
      </c>
      <c r="I7914" s="102">
        <v>2</v>
      </c>
    </row>
    <row r="7915" spans="1:9" ht="40.799999999999997">
      <c r="A7915" s="16" t="s">
        <v>1963</v>
      </c>
      <c r="B7915" s="16" t="s">
        <v>12263</v>
      </c>
      <c r="C7915" s="16" t="s">
        <v>12263</v>
      </c>
      <c r="D7915" s="19">
        <v>44487</v>
      </c>
      <c r="E7915" s="16" t="s">
        <v>12264</v>
      </c>
      <c r="F7915" s="16" t="s">
        <v>11516</v>
      </c>
      <c r="G7915" s="16" t="s">
        <v>11517</v>
      </c>
      <c r="H7915" s="17">
        <v>187</v>
      </c>
      <c r="I7915" s="102">
        <v>2</v>
      </c>
    </row>
    <row r="7916" spans="1:9" ht="40.799999999999997">
      <c r="A7916" s="16" t="s">
        <v>1963</v>
      </c>
      <c r="B7916" s="16" t="s">
        <v>11410</v>
      </c>
      <c r="C7916" s="16">
        <v>111721</v>
      </c>
      <c r="D7916" s="19">
        <v>44516</v>
      </c>
      <c r="E7916" s="16" t="s">
        <v>11411</v>
      </c>
      <c r="F7916" s="16" t="s">
        <v>10264</v>
      </c>
      <c r="G7916" s="16" t="s">
        <v>10624</v>
      </c>
      <c r="H7916" s="17">
        <v>86.99</v>
      </c>
      <c r="I7916" s="102">
        <v>2</v>
      </c>
    </row>
    <row r="7917" spans="1:9" ht="40.799999999999997">
      <c r="A7917" s="16" t="s">
        <v>1963</v>
      </c>
      <c r="B7917" s="16" t="s">
        <v>11410</v>
      </c>
      <c r="C7917" s="16">
        <v>111721</v>
      </c>
      <c r="D7917" s="19">
        <v>44516</v>
      </c>
      <c r="E7917" s="16" t="s">
        <v>11412</v>
      </c>
      <c r="F7917" s="16" t="s">
        <v>10264</v>
      </c>
      <c r="G7917" s="16" t="s">
        <v>10624</v>
      </c>
      <c r="H7917" s="17">
        <v>86.99</v>
      </c>
      <c r="I7917" s="102">
        <v>2</v>
      </c>
    </row>
    <row r="7918" spans="1:9" ht="40.799999999999997">
      <c r="A7918" s="16" t="s">
        <v>1963</v>
      </c>
      <c r="B7918" s="16" t="s">
        <v>11421</v>
      </c>
      <c r="C7918" s="16">
        <v>112921</v>
      </c>
      <c r="D7918" s="19">
        <v>44516</v>
      </c>
      <c r="E7918" s="16" t="s">
        <v>11422</v>
      </c>
      <c r="F7918" s="16" t="s">
        <v>10264</v>
      </c>
      <c r="G7918" s="16" t="s">
        <v>10624</v>
      </c>
      <c r="H7918" s="17">
        <v>81</v>
      </c>
      <c r="I7918" s="102">
        <v>2</v>
      </c>
    </row>
    <row r="7919" spans="1:9" ht="40.799999999999997">
      <c r="A7919" s="16" t="s">
        <v>1963</v>
      </c>
      <c r="B7919" s="16" t="s">
        <v>11421</v>
      </c>
      <c r="C7919" s="16">
        <v>112921</v>
      </c>
      <c r="D7919" s="19">
        <v>44516</v>
      </c>
      <c r="E7919" s="16" t="s">
        <v>11423</v>
      </c>
      <c r="F7919" s="16" t="s">
        <v>10264</v>
      </c>
      <c r="G7919" s="16" t="s">
        <v>10624</v>
      </c>
      <c r="H7919" s="17">
        <v>81</v>
      </c>
      <c r="I7919" s="102">
        <v>2</v>
      </c>
    </row>
    <row r="7920" spans="1:9" ht="40.799999999999997">
      <c r="A7920" s="16" t="s">
        <v>1963</v>
      </c>
      <c r="B7920" s="16" t="s">
        <v>12265</v>
      </c>
      <c r="C7920" s="16" t="s">
        <v>12265</v>
      </c>
      <c r="D7920" s="19">
        <v>44487</v>
      </c>
      <c r="E7920" s="16" t="s">
        <v>12266</v>
      </c>
      <c r="F7920" s="16" t="s">
        <v>11590</v>
      </c>
      <c r="G7920" s="16" t="s">
        <v>11591</v>
      </c>
      <c r="H7920" s="17">
        <v>946.82</v>
      </c>
      <c r="I7920" s="102">
        <v>2</v>
      </c>
    </row>
    <row r="7921" spans="1:9" ht="40.799999999999997">
      <c r="A7921" s="16" t="s">
        <v>1963</v>
      </c>
      <c r="B7921" s="16" t="s">
        <v>12267</v>
      </c>
      <c r="C7921" s="16" t="s">
        <v>12267</v>
      </c>
      <c r="D7921" s="19">
        <v>44491</v>
      </c>
      <c r="E7921" s="16" t="s">
        <v>12268</v>
      </c>
      <c r="F7921" s="16">
        <v>0</v>
      </c>
      <c r="G7921" s="16" t="s">
        <v>11583</v>
      </c>
      <c r="H7921" s="17">
        <v>313.87</v>
      </c>
      <c r="I7921" s="102">
        <v>2</v>
      </c>
    </row>
    <row r="7922" spans="1:9" ht="40.799999999999997">
      <c r="A7922" s="16" t="s">
        <v>1963</v>
      </c>
      <c r="B7922" s="16" t="s">
        <v>12267</v>
      </c>
      <c r="C7922" s="16" t="s">
        <v>12267</v>
      </c>
      <c r="D7922" s="19">
        <v>44491</v>
      </c>
      <c r="E7922" s="16" t="s">
        <v>12269</v>
      </c>
      <c r="F7922" s="16">
        <v>0</v>
      </c>
      <c r="G7922" s="16" t="s">
        <v>11583</v>
      </c>
      <c r="H7922" s="17">
        <v>313.88</v>
      </c>
      <c r="I7922" s="102">
        <v>2</v>
      </c>
    </row>
    <row r="7923" spans="1:9" ht="40.799999999999997">
      <c r="A7923" s="16" t="s">
        <v>1963</v>
      </c>
      <c r="B7923" s="16" t="s">
        <v>12270</v>
      </c>
      <c r="C7923" s="16" t="s">
        <v>12270</v>
      </c>
      <c r="D7923" s="19">
        <v>44491</v>
      </c>
      <c r="E7923" s="16" t="s">
        <v>12271</v>
      </c>
      <c r="F7923" s="16">
        <v>0</v>
      </c>
      <c r="G7923" s="16" t="s">
        <v>11583</v>
      </c>
      <c r="H7923" s="17">
        <v>327.9</v>
      </c>
      <c r="I7923" s="102">
        <v>2</v>
      </c>
    </row>
    <row r="7924" spans="1:9" ht="40.799999999999997">
      <c r="A7924" s="16" t="s">
        <v>1963</v>
      </c>
      <c r="B7924" s="16" t="s">
        <v>12270</v>
      </c>
      <c r="C7924" s="16" t="s">
        <v>12270</v>
      </c>
      <c r="D7924" s="19">
        <v>44491</v>
      </c>
      <c r="E7924" s="16" t="s">
        <v>12272</v>
      </c>
      <c r="F7924" s="16">
        <v>0</v>
      </c>
      <c r="G7924" s="16" t="s">
        <v>11583</v>
      </c>
      <c r="H7924" s="17">
        <v>327.89</v>
      </c>
      <c r="I7924" s="102">
        <v>2</v>
      </c>
    </row>
    <row r="7925" spans="1:9" ht="51">
      <c r="A7925" s="16" t="s">
        <v>1963</v>
      </c>
      <c r="B7925" s="16" t="s">
        <v>11368</v>
      </c>
      <c r="C7925" s="16">
        <v>20243</v>
      </c>
      <c r="D7925" s="19">
        <v>44525</v>
      </c>
      <c r="E7925" s="16" t="s">
        <v>11369</v>
      </c>
      <c r="F7925" s="16" t="s">
        <v>8178</v>
      </c>
      <c r="G7925" s="16" t="s">
        <v>8179</v>
      </c>
      <c r="H7925" s="17">
        <v>58.7</v>
      </c>
      <c r="I7925" s="102">
        <v>2</v>
      </c>
    </row>
    <row r="7926" spans="1:9" ht="51">
      <c r="A7926" s="16" t="s">
        <v>1963</v>
      </c>
      <c r="B7926" s="16" t="s">
        <v>11370</v>
      </c>
      <c r="C7926" s="16">
        <v>110021</v>
      </c>
      <c r="D7926" s="19">
        <v>44516</v>
      </c>
      <c r="E7926" s="16" t="s">
        <v>11371</v>
      </c>
      <c r="F7926" s="16" t="s">
        <v>10264</v>
      </c>
      <c r="G7926" s="16" t="s">
        <v>10624</v>
      </c>
      <c r="H7926" s="17">
        <v>324</v>
      </c>
      <c r="I7926" s="102">
        <v>2</v>
      </c>
    </row>
    <row r="7927" spans="1:9" ht="51">
      <c r="A7927" s="16" t="s">
        <v>1963</v>
      </c>
      <c r="B7927" s="16" t="s">
        <v>11370</v>
      </c>
      <c r="C7927" s="16">
        <v>110021</v>
      </c>
      <c r="D7927" s="19">
        <v>44516</v>
      </c>
      <c r="E7927" s="16" t="s">
        <v>11372</v>
      </c>
      <c r="F7927" s="16" t="s">
        <v>10264</v>
      </c>
      <c r="G7927" s="16" t="s">
        <v>10624</v>
      </c>
      <c r="H7927" s="17">
        <v>162</v>
      </c>
      <c r="I7927" s="102">
        <v>2</v>
      </c>
    </row>
    <row r="7928" spans="1:9" ht="51">
      <c r="A7928" s="16" t="s">
        <v>1963</v>
      </c>
      <c r="B7928" s="16" t="s">
        <v>11370</v>
      </c>
      <c r="C7928" s="16">
        <v>110021</v>
      </c>
      <c r="D7928" s="19">
        <v>44516</v>
      </c>
      <c r="E7928" s="16" t="s">
        <v>11373</v>
      </c>
      <c r="F7928" s="16" t="s">
        <v>10264</v>
      </c>
      <c r="G7928" s="16" t="s">
        <v>10624</v>
      </c>
      <c r="H7928" s="17">
        <v>162</v>
      </c>
      <c r="I7928" s="102">
        <v>2</v>
      </c>
    </row>
    <row r="7929" spans="1:9" ht="51">
      <c r="A7929" s="16" t="s">
        <v>1963</v>
      </c>
      <c r="B7929" s="16" t="s">
        <v>12273</v>
      </c>
      <c r="C7929" s="16" t="s">
        <v>12273</v>
      </c>
      <c r="D7929" s="19">
        <v>44491</v>
      </c>
      <c r="E7929" s="16" t="s">
        <v>12274</v>
      </c>
      <c r="F7929" s="16">
        <v>0</v>
      </c>
      <c r="G7929" s="16" t="s">
        <v>11975</v>
      </c>
      <c r="H7929" s="17">
        <v>96.67</v>
      </c>
      <c r="I7929" s="102">
        <v>2</v>
      </c>
    </row>
    <row r="7930" spans="1:9" ht="51">
      <c r="A7930" s="16" t="s">
        <v>1963</v>
      </c>
      <c r="B7930" s="16" t="s">
        <v>12273</v>
      </c>
      <c r="C7930" s="16" t="s">
        <v>12273</v>
      </c>
      <c r="D7930" s="19">
        <v>44491</v>
      </c>
      <c r="E7930" s="16" t="s">
        <v>12275</v>
      </c>
      <c r="F7930" s="16">
        <v>0</v>
      </c>
      <c r="G7930" s="16" t="s">
        <v>12276</v>
      </c>
      <c r="H7930" s="17">
        <v>597.42999999999995</v>
      </c>
      <c r="I7930" s="102">
        <v>2</v>
      </c>
    </row>
    <row r="7931" spans="1:9" ht="51">
      <c r="A7931" s="16" t="s">
        <v>1963</v>
      </c>
      <c r="B7931" s="16" t="s">
        <v>12273</v>
      </c>
      <c r="C7931" s="16" t="s">
        <v>12273</v>
      </c>
      <c r="D7931" s="19">
        <v>44491</v>
      </c>
      <c r="E7931" s="16" t="s">
        <v>12274</v>
      </c>
      <c r="F7931" s="16" t="s">
        <v>11778</v>
      </c>
      <c r="G7931" s="16" t="s">
        <v>11779</v>
      </c>
      <c r="H7931" s="17">
        <v>138.33000000000001</v>
      </c>
      <c r="I7931" s="102">
        <v>2</v>
      </c>
    </row>
    <row r="7932" spans="1:9" ht="51">
      <c r="A7932" s="16" t="s">
        <v>1963</v>
      </c>
      <c r="B7932" s="16" t="s">
        <v>12273</v>
      </c>
      <c r="C7932" s="16" t="s">
        <v>12273</v>
      </c>
      <c r="D7932" s="19">
        <v>44491</v>
      </c>
      <c r="E7932" s="16" t="s">
        <v>12277</v>
      </c>
      <c r="F7932" s="16" t="s">
        <v>11778</v>
      </c>
      <c r="G7932" s="16" t="s">
        <v>11779</v>
      </c>
      <c r="H7932" s="17">
        <v>138.33000000000001</v>
      </c>
      <c r="I7932" s="102">
        <v>2</v>
      </c>
    </row>
    <row r="7933" spans="1:9" ht="40.799999999999997">
      <c r="A7933" s="16" t="s">
        <v>1963</v>
      </c>
      <c r="B7933" s="16" t="s">
        <v>11413</v>
      </c>
      <c r="C7933" s="16">
        <v>112021</v>
      </c>
      <c r="D7933" s="19">
        <v>44516</v>
      </c>
      <c r="E7933" s="16" t="s">
        <v>11414</v>
      </c>
      <c r="F7933" s="16" t="s">
        <v>10264</v>
      </c>
      <c r="G7933" s="16" t="s">
        <v>10624</v>
      </c>
      <c r="H7933" s="17">
        <v>159</v>
      </c>
      <c r="I7933" s="102">
        <v>2</v>
      </c>
    </row>
    <row r="7934" spans="1:9" ht="40.799999999999997">
      <c r="A7934" s="16" t="s">
        <v>1963</v>
      </c>
      <c r="B7934" s="16" t="s">
        <v>11413</v>
      </c>
      <c r="C7934" s="16">
        <v>112021</v>
      </c>
      <c r="D7934" s="19">
        <v>44516</v>
      </c>
      <c r="E7934" s="16" t="s">
        <v>11415</v>
      </c>
      <c r="F7934" s="16" t="s">
        <v>10264</v>
      </c>
      <c r="G7934" s="16" t="s">
        <v>10624</v>
      </c>
      <c r="H7934" s="17">
        <v>79.5</v>
      </c>
      <c r="I7934" s="102">
        <v>2</v>
      </c>
    </row>
    <row r="7935" spans="1:9" ht="40.799999999999997">
      <c r="A7935" s="16" t="s">
        <v>1963</v>
      </c>
      <c r="B7935" s="16" t="s">
        <v>11413</v>
      </c>
      <c r="C7935" s="16">
        <v>112021</v>
      </c>
      <c r="D7935" s="19">
        <v>44516</v>
      </c>
      <c r="E7935" s="16" t="s">
        <v>11416</v>
      </c>
      <c r="F7935" s="16" t="s">
        <v>10264</v>
      </c>
      <c r="G7935" s="16" t="s">
        <v>10624</v>
      </c>
      <c r="H7935" s="17">
        <v>79.5</v>
      </c>
      <c r="I7935" s="102">
        <v>2</v>
      </c>
    </row>
    <row r="7936" spans="1:9" ht="40.799999999999997">
      <c r="A7936" s="16" t="s">
        <v>1963</v>
      </c>
      <c r="B7936" s="16" t="s">
        <v>11424</v>
      </c>
      <c r="C7936" s="16">
        <v>113021</v>
      </c>
      <c r="D7936" s="19">
        <v>44516</v>
      </c>
      <c r="E7936" s="16" t="s">
        <v>11425</v>
      </c>
      <c r="F7936" s="16" t="s">
        <v>10264</v>
      </c>
      <c r="G7936" s="16" t="s">
        <v>10624</v>
      </c>
      <c r="H7936" s="17">
        <v>129.99</v>
      </c>
      <c r="I7936" s="102">
        <v>2</v>
      </c>
    </row>
    <row r="7937" spans="1:9" ht="40.799999999999997">
      <c r="A7937" s="16" t="s">
        <v>1963</v>
      </c>
      <c r="B7937" s="16" t="s">
        <v>12278</v>
      </c>
      <c r="C7937" s="16" t="s">
        <v>12278</v>
      </c>
      <c r="D7937" s="19">
        <v>44494</v>
      </c>
      <c r="E7937" s="16" t="s">
        <v>12279</v>
      </c>
      <c r="F7937" s="16" t="s">
        <v>11526</v>
      </c>
      <c r="G7937" s="16" t="s">
        <v>11527</v>
      </c>
      <c r="H7937" s="17">
        <v>881.5</v>
      </c>
      <c r="I7937" s="102">
        <v>2</v>
      </c>
    </row>
    <row r="7938" spans="1:9" ht="40.799999999999997">
      <c r="A7938" s="16" t="s">
        <v>1963</v>
      </c>
      <c r="B7938" s="16" t="s">
        <v>12278</v>
      </c>
      <c r="C7938" s="16" t="s">
        <v>12278</v>
      </c>
      <c r="D7938" s="19">
        <v>44494</v>
      </c>
      <c r="E7938" s="16" t="s">
        <v>12280</v>
      </c>
      <c r="F7938" s="16" t="s">
        <v>11526</v>
      </c>
      <c r="G7938" s="16" t="s">
        <v>11527</v>
      </c>
      <c r="H7938" s="17">
        <v>881.5</v>
      </c>
      <c r="I7938" s="102">
        <v>2</v>
      </c>
    </row>
    <row r="7939" spans="1:9" ht="40.799999999999997">
      <c r="A7939" s="16" t="s">
        <v>1963</v>
      </c>
      <c r="B7939" s="16" t="s">
        <v>11428</v>
      </c>
      <c r="C7939" s="16">
        <v>114321</v>
      </c>
      <c r="D7939" s="19">
        <v>44516</v>
      </c>
      <c r="E7939" s="16" t="s">
        <v>11429</v>
      </c>
      <c r="F7939" s="16" t="s">
        <v>10264</v>
      </c>
      <c r="G7939" s="16" t="s">
        <v>10624</v>
      </c>
      <c r="H7939" s="17">
        <v>105.79</v>
      </c>
      <c r="I7939" s="102">
        <v>2</v>
      </c>
    </row>
    <row r="7940" spans="1:9" ht="40.799999999999997">
      <c r="A7940" s="16" t="s">
        <v>1963</v>
      </c>
      <c r="B7940" s="16" t="s">
        <v>11452</v>
      </c>
      <c r="C7940" s="16">
        <v>120121</v>
      </c>
      <c r="D7940" s="19">
        <v>44552</v>
      </c>
      <c r="E7940" s="16" t="s">
        <v>11453</v>
      </c>
      <c r="F7940" s="16" t="s">
        <v>10264</v>
      </c>
      <c r="G7940" s="16" t="s">
        <v>10624</v>
      </c>
      <c r="H7940" s="17">
        <v>110.89</v>
      </c>
      <c r="I7940" s="102">
        <v>2</v>
      </c>
    </row>
    <row r="7941" spans="1:9" ht="40.799999999999997">
      <c r="A7941" s="16" t="s">
        <v>1963</v>
      </c>
      <c r="B7941" s="16" t="s">
        <v>12281</v>
      </c>
      <c r="C7941" s="16" t="s">
        <v>12281</v>
      </c>
      <c r="D7941" s="19">
        <v>44494</v>
      </c>
      <c r="E7941" s="16" t="s">
        <v>12282</v>
      </c>
      <c r="F7941" s="16" t="s">
        <v>11516</v>
      </c>
      <c r="G7941" s="16" t="s">
        <v>11517</v>
      </c>
      <c r="H7941" s="17">
        <v>172</v>
      </c>
      <c r="I7941" s="102">
        <v>2</v>
      </c>
    </row>
    <row r="7942" spans="1:9" ht="51">
      <c r="A7942" s="16" t="s">
        <v>1963</v>
      </c>
      <c r="B7942" s="16" t="s">
        <v>11378</v>
      </c>
      <c r="C7942" s="16">
        <v>108521</v>
      </c>
      <c r="D7942" s="19">
        <v>44552</v>
      </c>
      <c r="E7942" s="16" t="s">
        <v>11379</v>
      </c>
      <c r="F7942" s="16" t="s">
        <v>10264</v>
      </c>
      <c r="G7942" s="16" t="s">
        <v>10624</v>
      </c>
      <c r="H7942" s="17">
        <v>525</v>
      </c>
      <c r="I7942" s="102">
        <v>2</v>
      </c>
    </row>
    <row r="7943" spans="1:9" ht="51">
      <c r="A7943" s="16" t="s">
        <v>1963</v>
      </c>
      <c r="B7943" s="16" t="s">
        <v>12283</v>
      </c>
      <c r="C7943" s="16" t="s">
        <v>12283</v>
      </c>
      <c r="D7943" s="19">
        <v>44502</v>
      </c>
      <c r="E7943" s="16" t="s">
        <v>12284</v>
      </c>
      <c r="F7943" s="16" t="s">
        <v>11576</v>
      </c>
      <c r="G7943" s="16" t="s">
        <v>11577</v>
      </c>
      <c r="H7943" s="17">
        <v>646.59</v>
      </c>
      <c r="I7943" s="102">
        <v>2</v>
      </c>
    </row>
    <row r="7944" spans="1:9" ht="40.799999999999997">
      <c r="A7944" s="16" t="s">
        <v>1963</v>
      </c>
      <c r="B7944" s="16" t="s">
        <v>11380</v>
      </c>
      <c r="C7944" s="16">
        <v>117321</v>
      </c>
      <c r="D7944" s="19">
        <v>44552</v>
      </c>
      <c r="E7944" s="16" t="s">
        <v>11381</v>
      </c>
      <c r="F7944" s="16" t="s">
        <v>10264</v>
      </c>
      <c r="G7944" s="16" t="s">
        <v>10624</v>
      </c>
      <c r="H7944" s="17">
        <v>229</v>
      </c>
      <c r="I7944" s="102">
        <v>2</v>
      </c>
    </row>
    <row r="7945" spans="1:9" ht="40.799999999999997">
      <c r="A7945" s="16" t="s">
        <v>1963</v>
      </c>
      <c r="B7945" s="16" t="s">
        <v>11430</v>
      </c>
      <c r="C7945" s="16">
        <v>114421</v>
      </c>
      <c r="D7945" s="19">
        <v>44516</v>
      </c>
      <c r="E7945" s="16" t="s">
        <v>11431</v>
      </c>
      <c r="F7945" s="16" t="s">
        <v>10264</v>
      </c>
      <c r="G7945" s="16" t="s">
        <v>10624</v>
      </c>
      <c r="H7945" s="17">
        <v>209</v>
      </c>
      <c r="I7945" s="102">
        <v>2</v>
      </c>
    </row>
    <row r="7946" spans="1:9" ht="51">
      <c r="A7946" s="16" t="s">
        <v>1963</v>
      </c>
      <c r="B7946" s="16" t="s">
        <v>12285</v>
      </c>
      <c r="C7946" s="16" t="s">
        <v>12285</v>
      </c>
      <c r="D7946" s="19">
        <v>44502</v>
      </c>
      <c r="E7946" s="16" t="s">
        <v>12286</v>
      </c>
      <c r="F7946" s="16" t="s">
        <v>11508</v>
      </c>
      <c r="G7946" s="16" t="s">
        <v>11509</v>
      </c>
      <c r="H7946" s="17">
        <v>1330</v>
      </c>
      <c r="I7946" s="102">
        <v>2</v>
      </c>
    </row>
    <row r="7947" spans="1:9" ht="51">
      <c r="A7947" s="16" t="s">
        <v>1963</v>
      </c>
      <c r="B7947" s="16" t="s">
        <v>12289</v>
      </c>
      <c r="C7947" s="16" t="s">
        <v>12289</v>
      </c>
      <c r="D7947" s="19">
        <v>44504</v>
      </c>
      <c r="E7947" s="16" t="s">
        <v>12290</v>
      </c>
      <c r="F7947" s="16">
        <v>0</v>
      </c>
      <c r="G7947" s="16" t="s">
        <v>11597</v>
      </c>
      <c r="H7947" s="17">
        <v>163.29</v>
      </c>
      <c r="I7947" s="102">
        <v>2</v>
      </c>
    </row>
    <row r="7948" spans="1:9" ht="40.799999999999997">
      <c r="A7948" s="16" t="s">
        <v>1963</v>
      </c>
      <c r="B7948" s="16" t="s">
        <v>12289</v>
      </c>
      <c r="C7948" s="16" t="s">
        <v>12289</v>
      </c>
      <c r="D7948" s="19">
        <v>44504</v>
      </c>
      <c r="E7948" s="16" t="s">
        <v>12291</v>
      </c>
      <c r="F7948" s="16">
        <v>0</v>
      </c>
      <c r="G7948" s="16" t="s">
        <v>11599</v>
      </c>
      <c r="H7948" s="17">
        <v>251.79</v>
      </c>
      <c r="I7948" s="102">
        <v>2</v>
      </c>
    </row>
    <row r="7949" spans="1:9" ht="51">
      <c r="A7949" s="16" t="s">
        <v>1963</v>
      </c>
      <c r="B7949" s="16" t="s">
        <v>12289</v>
      </c>
      <c r="C7949" s="16" t="s">
        <v>12289</v>
      </c>
      <c r="D7949" s="19">
        <v>44504</v>
      </c>
      <c r="E7949" s="16" t="s">
        <v>12292</v>
      </c>
      <c r="F7949" s="16">
        <v>0</v>
      </c>
      <c r="G7949" s="16" t="s">
        <v>11520</v>
      </c>
      <c r="H7949" s="17">
        <v>163.29</v>
      </c>
      <c r="I7949" s="102">
        <v>2</v>
      </c>
    </row>
    <row r="7950" spans="1:9" ht="40.799999999999997">
      <c r="A7950" s="16" t="s">
        <v>1963</v>
      </c>
      <c r="B7950" s="16" t="s">
        <v>12289</v>
      </c>
      <c r="C7950" s="16" t="s">
        <v>12289</v>
      </c>
      <c r="D7950" s="19">
        <v>44504</v>
      </c>
      <c r="E7950" s="16" t="s">
        <v>12293</v>
      </c>
      <c r="F7950" s="16">
        <v>0</v>
      </c>
      <c r="G7950" s="16" t="s">
        <v>11564</v>
      </c>
      <c r="H7950" s="17">
        <v>251.78</v>
      </c>
      <c r="I7950" s="102">
        <v>2</v>
      </c>
    </row>
    <row r="7951" spans="1:9" ht="51">
      <c r="A7951" s="16" t="s">
        <v>1963</v>
      </c>
      <c r="B7951" s="16" t="s">
        <v>12289</v>
      </c>
      <c r="C7951" s="16" t="s">
        <v>12289</v>
      </c>
      <c r="D7951" s="19">
        <v>44504</v>
      </c>
      <c r="E7951" s="16" t="s">
        <v>12294</v>
      </c>
      <c r="F7951" s="16">
        <v>0</v>
      </c>
      <c r="G7951" s="16" t="s">
        <v>11532</v>
      </c>
      <c r="H7951" s="17">
        <v>117.74</v>
      </c>
      <c r="I7951" s="102">
        <v>2</v>
      </c>
    </row>
    <row r="7952" spans="1:9" ht="40.799999999999997">
      <c r="A7952" s="16" t="s">
        <v>1963</v>
      </c>
      <c r="B7952" s="16" t="s">
        <v>12289</v>
      </c>
      <c r="C7952" s="16" t="s">
        <v>12289</v>
      </c>
      <c r="D7952" s="19">
        <v>44504</v>
      </c>
      <c r="E7952" s="16" t="s">
        <v>12295</v>
      </c>
      <c r="F7952" s="16">
        <v>0</v>
      </c>
      <c r="G7952" s="16" t="s">
        <v>11532</v>
      </c>
      <c r="H7952" s="17">
        <v>117.74</v>
      </c>
      <c r="I7952" s="102">
        <v>2</v>
      </c>
    </row>
    <row r="7953" spans="1:9" ht="40.799999999999997">
      <c r="A7953" s="16" t="s">
        <v>1963</v>
      </c>
      <c r="B7953" s="16" t="s">
        <v>12289</v>
      </c>
      <c r="C7953" s="16" t="s">
        <v>12289</v>
      </c>
      <c r="D7953" s="19">
        <v>44504</v>
      </c>
      <c r="E7953" s="16" t="s">
        <v>12296</v>
      </c>
      <c r="F7953" s="16">
        <v>0</v>
      </c>
      <c r="G7953" s="16" t="s">
        <v>11532</v>
      </c>
      <c r="H7953" s="17">
        <v>117.74</v>
      </c>
      <c r="I7953" s="102">
        <v>2</v>
      </c>
    </row>
    <row r="7954" spans="1:9" ht="40.799999999999997">
      <c r="A7954" s="16" t="s">
        <v>1963</v>
      </c>
      <c r="B7954" s="16" t="s">
        <v>12289</v>
      </c>
      <c r="C7954" s="16" t="s">
        <v>12289</v>
      </c>
      <c r="D7954" s="19">
        <v>44504</v>
      </c>
      <c r="E7954" s="16" t="s">
        <v>12297</v>
      </c>
      <c r="F7954" s="16">
        <v>0</v>
      </c>
      <c r="G7954" s="16" t="s">
        <v>11532</v>
      </c>
      <c r="H7954" s="17">
        <v>117.73</v>
      </c>
      <c r="I7954" s="102">
        <v>2</v>
      </c>
    </row>
    <row r="7955" spans="1:9" ht="40.799999999999997">
      <c r="A7955" s="16" t="s">
        <v>1963</v>
      </c>
      <c r="B7955" s="16" t="s">
        <v>11406</v>
      </c>
      <c r="C7955" s="16">
        <v>109621</v>
      </c>
      <c r="D7955" s="19">
        <v>44516</v>
      </c>
      <c r="E7955" s="16" t="s">
        <v>11407</v>
      </c>
      <c r="F7955" s="16" t="s">
        <v>10264</v>
      </c>
      <c r="G7955" s="16" t="s">
        <v>10624</v>
      </c>
      <c r="H7955" s="17">
        <v>285</v>
      </c>
      <c r="I7955" s="102">
        <v>2</v>
      </c>
    </row>
    <row r="7956" spans="1:9" ht="40.799999999999997">
      <c r="A7956" s="16" t="s">
        <v>1963</v>
      </c>
      <c r="B7956" s="16" t="s">
        <v>11435</v>
      </c>
      <c r="C7956" s="16">
        <v>114721</v>
      </c>
      <c r="D7956" s="19">
        <v>44516</v>
      </c>
      <c r="E7956" s="16" t="s">
        <v>11436</v>
      </c>
      <c r="F7956" s="16" t="s">
        <v>10264</v>
      </c>
      <c r="G7956" s="16" t="s">
        <v>10624</v>
      </c>
      <c r="H7956" s="17">
        <v>192</v>
      </c>
      <c r="I7956" s="102">
        <v>2</v>
      </c>
    </row>
    <row r="7957" spans="1:9" ht="40.799999999999997">
      <c r="A7957" s="16" t="s">
        <v>1963</v>
      </c>
      <c r="B7957" s="16" t="s">
        <v>12298</v>
      </c>
      <c r="C7957" s="16" t="s">
        <v>12298</v>
      </c>
      <c r="D7957" s="19">
        <v>44504</v>
      </c>
      <c r="E7957" s="16" t="s">
        <v>12299</v>
      </c>
      <c r="F7957" s="16" t="s">
        <v>8308</v>
      </c>
      <c r="G7957" s="16" t="s">
        <v>8309</v>
      </c>
      <c r="H7957" s="17">
        <v>236.8</v>
      </c>
      <c r="I7957" s="102">
        <v>2</v>
      </c>
    </row>
    <row r="7958" spans="1:9" ht="40.799999999999997">
      <c r="A7958" s="16" t="s">
        <v>1963</v>
      </c>
      <c r="B7958" s="16" t="s">
        <v>12300</v>
      </c>
      <c r="C7958" s="16" t="s">
        <v>12300</v>
      </c>
      <c r="D7958" s="19">
        <v>44504</v>
      </c>
      <c r="E7958" s="16" t="s">
        <v>12301</v>
      </c>
      <c r="F7958" s="16" t="s">
        <v>8308</v>
      </c>
      <c r="G7958" s="16" t="s">
        <v>8309</v>
      </c>
      <c r="H7958" s="17">
        <v>274</v>
      </c>
      <c r="I7958" s="102">
        <v>2</v>
      </c>
    </row>
    <row r="7959" spans="1:9" ht="51">
      <c r="A7959" s="16" t="s">
        <v>1963</v>
      </c>
      <c r="B7959" s="16" t="s">
        <v>12302</v>
      </c>
      <c r="C7959" s="16" t="s">
        <v>12302</v>
      </c>
      <c r="D7959" s="19">
        <v>44504</v>
      </c>
      <c r="E7959" s="16" t="s">
        <v>12303</v>
      </c>
      <c r="F7959" s="16" t="s">
        <v>8308</v>
      </c>
      <c r="G7959" s="16" t="s">
        <v>8309</v>
      </c>
      <c r="H7959" s="17">
        <v>208</v>
      </c>
      <c r="I7959" s="102">
        <v>2</v>
      </c>
    </row>
    <row r="7960" spans="1:9" ht="40.799999999999997">
      <c r="A7960" s="16" t="s">
        <v>1963</v>
      </c>
      <c r="B7960" s="16" t="s">
        <v>12304</v>
      </c>
      <c r="C7960" s="16" t="s">
        <v>12304</v>
      </c>
      <c r="D7960" s="19">
        <v>44505</v>
      </c>
      <c r="E7960" s="16" t="s">
        <v>12305</v>
      </c>
      <c r="F7960" s="16">
        <v>0</v>
      </c>
      <c r="G7960" s="16" t="s">
        <v>11539</v>
      </c>
      <c r="H7960" s="17">
        <v>1545.27</v>
      </c>
      <c r="I7960" s="102">
        <v>2</v>
      </c>
    </row>
    <row r="7961" spans="1:9" ht="40.799999999999997">
      <c r="A7961" s="16" t="s">
        <v>1963</v>
      </c>
      <c r="B7961" s="16" t="s">
        <v>12304</v>
      </c>
      <c r="C7961" s="16" t="s">
        <v>12304</v>
      </c>
      <c r="D7961" s="19">
        <v>44505</v>
      </c>
      <c r="E7961" s="16" t="s">
        <v>12305</v>
      </c>
      <c r="F7961" s="16" t="s">
        <v>11540</v>
      </c>
      <c r="G7961" s="16" t="s">
        <v>11541</v>
      </c>
      <c r="H7961" s="17">
        <v>1817.15</v>
      </c>
      <c r="I7961" s="102">
        <v>2</v>
      </c>
    </row>
    <row r="7962" spans="1:9" ht="51">
      <c r="A7962" s="16" t="s">
        <v>1963</v>
      </c>
      <c r="B7962" s="16" t="s">
        <v>11389</v>
      </c>
      <c r="C7962" s="16">
        <v>116821</v>
      </c>
      <c r="D7962" s="19">
        <v>44552</v>
      </c>
      <c r="E7962" s="16" t="s">
        <v>11390</v>
      </c>
      <c r="F7962" s="16" t="s">
        <v>10264</v>
      </c>
      <c r="G7962" s="16" t="s">
        <v>10624</v>
      </c>
      <c r="H7962" s="17">
        <v>59.5</v>
      </c>
      <c r="I7962" s="102">
        <v>2</v>
      </c>
    </row>
    <row r="7963" spans="1:9" ht="51">
      <c r="A7963" s="16" t="s">
        <v>1963</v>
      </c>
      <c r="B7963" s="16" t="s">
        <v>11389</v>
      </c>
      <c r="C7963" s="16">
        <v>116821</v>
      </c>
      <c r="D7963" s="19">
        <v>44552</v>
      </c>
      <c r="E7963" s="16" t="s">
        <v>11391</v>
      </c>
      <c r="F7963" s="16" t="s">
        <v>10264</v>
      </c>
      <c r="G7963" s="16" t="s">
        <v>10624</v>
      </c>
      <c r="H7963" s="17">
        <v>59.5</v>
      </c>
      <c r="I7963" s="102">
        <v>2</v>
      </c>
    </row>
    <row r="7964" spans="1:9" ht="51">
      <c r="A7964" s="16" t="s">
        <v>1963</v>
      </c>
      <c r="B7964" s="16" t="s">
        <v>12309</v>
      </c>
      <c r="C7964" s="16" t="s">
        <v>12309</v>
      </c>
      <c r="D7964" s="19">
        <v>44508</v>
      </c>
      <c r="E7964" s="16" t="s">
        <v>12310</v>
      </c>
      <c r="F7964" s="16" t="s">
        <v>11854</v>
      </c>
      <c r="G7964" s="16" t="s">
        <v>11855</v>
      </c>
      <c r="H7964" s="17">
        <v>617.61</v>
      </c>
      <c r="I7964" s="102">
        <v>2</v>
      </c>
    </row>
    <row r="7965" spans="1:9" ht="51">
      <c r="A7965" s="16" t="s">
        <v>1963</v>
      </c>
      <c r="B7965" s="16" t="s">
        <v>12309</v>
      </c>
      <c r="C7965" s="16" t="s">
        <v>12309</v>
      </c>
      <c r="D7965" s="19">
        <v>44508</v>
      </c>
      <c r="E7965" s="16" t="s">
        <v>12311</v>
      </c>
      <c r="F7965" s="16" t="s">
        <v>11854</v>
      </c>
      <c r="G7965" s="16" t="s">
        <v>11855</v>
      </c>
      <c r="H7965" s="17">
        <v>617.61</v>
      </c>
      <c r="I7965" s="102">
        <v>2</v>
      </c>
    </row>
    <row r="7966" spans="1:9" ht="40.799999999999997">
      <c r="A7966" s="16" t="s">
        <v>1963</v>
      </c>
      <c r="B7966" s="16" t="s">
        <v>12312</v>
      </c>
      <c r="C7966" s="16" t="s">
        <v>12312</v>
      </c>
      <c r="D7966" s="19">
        <v>44508</v>
      </c>
      <c r="E7966" s="16" t="s">
        <v>12313</v>
      </c>
      <c r="F7966" s="16" t="s">
        <v>11516</v>
      </c>
      <c r="G7966" s="16" t="s">
        <v>11517</v>
      </c>
      <c r="H7966" s="17">
        <v>433</v>
      </c>
      <c r="I7966" s="102">
        <v>2</v>
      </c>
    </row>
    <row r="7967" spans="1:9" ht="40.799999999999997">
      <c r="A7967" s="16" t="s">
        <v>1963</v>
      </c>
      <c r="B7967" s="16" t="s">
        <v>11382</v>
      </c>
      <c r="C7967" s="16">
        <v>116921</v>
      </c>
      <c r="D7967" s="19">
        <v>44552</v>
      </c>
      <c r="E7967" s="16" t="s">
        <v>11383</v>
      </c>
      <c r="F7967" s="16" t="s">
        <v>10264</v>
      </c>
      <c r="G7967" s="16" t="s">
        <v>10624</v>
      </c>
      <c r="H7967" s="17">
        <v>162.21</v>
      </c>
      <c r="I7967" s="102">
        <v>2</v>
      </c>
    </row>
    <row r="7968" spans="1:9" ht="40.799999999999997">
      <c r="A7968" s="16" t="s">
        <v>1963</v>
      </c>
      <c r="B7968" s="16" t="s">
        <v>11382</v>
      </c>
      <c r="C7968" s="16">
        <v>116921</v>
      </c>
      <c r="D7968" s="19">
        <v>44552</v>
      </c>
      <c r="E7968" s="16" t="s">
        <v>11384</v>
      </c>
      <c r="F7968" s="16" t="s">
        <v>10264</v>
      </c>
      <c r="G7968" s="16" t="s">
        <v>10624</v>
      </c>
      <c r="H7968" s="17">
        <v>162.21</v>
      </c>
      <c r="I7968" s="102">
        <v>2</v>
      </c>
    </row>
    <row r="7969" spans="1:9" ht="40.799999999999997">
      <c r="A7969" s="16" t="s">
        <v>1963</v>
      </c>
      <c r="B7969" s="16" t="s">
        <v>11382</v>
      </c>
      <c r="C7969" s="16">
        <v>116921</v>
      </c>
      <c r="D7969" s="19">
        <v>44552</v>
      </c>
      <c r="E7969" s="16" t="s">
        <v>11385</v>
      </c>
      <c r="F7969" s="16" t="s">
        <v>10264</v>
      </c>
      <c r="G7969" s="16" t="s">
        <v>10624</v>
      </c>
      <c r="H7969" s="17">
        <v>40.549999999999997</v>
      </c>
      <c r="I7969" s="102">
        <v>2</v>
      </c>
    </row>
    <row r="7970" spans="1:9" ht="40.799999999999997">
      <c r="A7970" s="16" t="s">
        <v>1963</v>
      </c>
      <c r="B7970" s="16" t="s">
        <v>11382</v>
      </c>
      <c r="C7970" s="16">
        <v>116921</v>
      </c>
      <c r="D7970" s="19">
        <v>44552</v>
      </c>
      <c r="E7970" s="16" t="s">
        <v>11386</v>
      </c>
      <c r="F7970" s="16" t="s">
        <v>10264</v>
      </c>
      <c r="G7970" s="16" t="s">
        <v>10624</v>
      </c>
      <c r="H7970" s="17">
        <v>40.549999999999997</v>
      </c>
      <c r="I7970" s="102">
        <v>2</v>
      </c>
    </row>
    <row r="7971" spans="1:9" ht="40.799999999999997">
      <c r="A7971" s="16" t="s">
        <v>1963</v>
      </c>
      <c r="B7971" s="16" t="s">
        <v>11382</v>
      </c>
      <c r="C7971" s="16">
        <v>116921</v>
      </c>
      <c r="D7971" s="19">
        <v>44552</v>
      </c>
      <c r="E7971" s="16" t="s">
        <v>11387</v>
      </c>
      <c r="F7971" s="16" t="s">
        <v>10264</v>
      </c>
      <c r="G7971" s="16" t="s">
        <v>10624</v>
      </c>
      <c r="H7971" s="17">
        <v>40.549999999999997</v>
      </c>
      <c r="I7971" s="102">
        <v>2</v>
      </c>
    </row>
    <row r="7972" spans="1:9" ht="40.799999999999997">
      <c r="A7972" s="16" t="s">
        <v>1963</v>
      </c>
      <c r="B7972" s="16" t="s">
        <v>11382</v>
      </c>
      <c r="C7972" s="16">
        <v>116921</v>
      </c>
      <c r="D7972" s="19">
        <v>44552</v>
      </c>
      <c r="E7972" s="16" t="s">
        <v>11388</v>
      </c>
      <c r="F7972" s="16" t="s">
        <v>10264</v>
      </c>
      <c r="G7972" s="16" t="s">
        <v>10624</v>
      </c>
      <c r="H7972" s="17">
        <v>40.56</v>
      </c>
      <c r="I7972" s="102">
        <v>2</v>
      </c>
    </row>
    <row r="7973" spans="1:9" ht="40.799999999999997">
      <c r="A7973" s="16" t="s">
        <v>1963</v>
      </c>
      <c r="B7973" s="16" t="s">
        <v>11401</v>
      </c>
      <c r="C7973" s="16">
        <v>110621</v>
      </c>
      <c r="D7973" s="19">
        <v>44516</v>
      </c>
      <c r="E7973" s="16" t="s">
        <v>11402</v>
      </c>
      <c r="F7973" s="16" t="s">
        <v>10264</v>
      </c>
      <c r="G7973" s="16" t="s">
        <v>10624</v>
      </c>
      <c r="H7973" s="17">
        <v>286.5</v>
      </c>
      <c r="I7973" s="102">
        <v>2</v>
      </c>
    </row>
    <row r="7974" spans="1:9" ht="40.799999999999997">
      <c r="A7974" s="16" t="s">
        <v>1963</v>
      </c>
      <c r="B7974" s="16" t="s">
        <v>11401</v>
      </c>
      <c r="C7974" s="16">
        <v>110621</v>
      </c>
      <c r="D7974" s="19">
        <v>44516</v>
      </c>
      <c r="E7974" s="16" t="s">
        <v>11403</v>
      </c>
      <c r="F7974" s="16" t="s">
        <v>10264</v>
      </c>
      <c r="G7974" s="16" t="s">
        <v>10624</v>
      </c>
      <c r="H7974" s="17">
        <v>286.5</v>
      </c>
      <c r="I7974" s="102">
        <v>2</v>
      </c>
    </row>
    <row r="7975" spans="1:9" ht="40.799999999999997">
      <c r="A7975" s="16" t="s">
        <v>1963</v>
      </c>
      <c r="B7975" s="16" t="s">
        <v>11401</v>
      </c>
      <c r="C7975" s="16">
        <v>110621</v>
      </c>
      <c r="D7975" s="19">
        <v>44516</v>
      </c>
      <c r="E7975" s="16" t="s">
        <v>11404</v>
      </c>
      <c r="F7975" s="16" t="s">
        <v>10264</v>
      </c>
      <c r="G7975" s="16" t="s">
        <v>10624</v>
      </c>
      <c r="H7975" s="17">
        <v>286.5</v>
      </c>
      <c r="I7975" s="102">
        <v>2</v>
      </c>
    </row>
    <row r="7976" spans="1:9" ht="40.799999999999997">
      <c r="A7976" s="16" t="s">
        <v>1963</v>
      </c>
      <c r="B7976" s="16" t="s">
        <v>11401</v>
      </c>
      <c r="C7976" s="16">
        <v>110621</v>
      </c>
      <c r="D7976" s="19">
        <v>44516</v>
      </c>
      <c r="E7976" s="16" t="s">
        <v>11405</v>
      </c>
      <c r="F7976" s="16" t="s">
        <v>10264</v>
      </c>
      <c r="G7976" s="16" t="s">
        <v>10624</v>
      </c>
      <c r="H7976" s="17">
        <v>286.5</v>
      </c>
      <c r="I7976" s="102">
        <v>2</v>
      </c>
    </row>
    <row r="7977" spans="1:9" ht="40.799999999999997">
      <c r="A7977" s="16" t="s">
        <v>1963</v>
      </c>
      <c r="B7977" s="16" t="s">
        <v>11426</v>
      </c>
      <c r="C7977" s="16">
        <v>114121</v>
      </c>
      <c r="D7977" s="19">
        <v>44516</v>
      </c>
      <c r="E7977" s="16" t="s">
        <v>11427</v>
      </c>
      <c r="F7977" s="16" t="s">
        <v>10264</v>
      </c>
      <c r="G7977" s="16" t="s">
        <v>10624</v>
      </c>
      <c r="H7977" s="17">
        <v>96.68</v>
      </c>
      <c r="I7977" s="102">
        <v>2</v>
      </c>
    </row>
    <row r="7978" spans="1:9" ht="40.799999999999997">
      <c r="A7978" s="16" t="s">
        <v>1963</v>
      </c>
      <c r="B7978" s="16" t="s">
        <v>11437</v>
      </c>
      <c r="C7978" s="16">
        <v>114821</v>
      </c>
      <c r="D7978" s="19">
        <v>44516</v>
      </c>
      <c r="E7978" s="16" t="s">
        <v>11438</v>
      </c>
      <c r="F7978" s="16" t="s">
        <v>10264</v>
      </c>
      <c r="G7978" s="16" t="s">
        <v>10624</v>
      </c>
      <c r="H7978" s="17">
        <v>391.68</v>
      </c>
      <c r="I7978" s="102">
        <v>2</v>
      </c>
    </row>
    <row r="7979" spans="1:9" ht="40.799999999999997">
      <c r="A7979" s="16" t="s">
        <v>1963</v>
      </c>
      <c r="B7979" s="16" t="s">
        <v>11437</v>
      </c>
      <c r="C7979" s="16">
        <v>114821</v>
      </c>
      <c r="D7979" s="19">
        <v>44516</v>
      </c>
      <c r="E7979" s="16" t="s">
        <v>11439</v>
      </c>
      <c r="F7979" s="16" t="s">
        <v>10264</v>
      </c>
      <c r="G7979" s="16" t="s">
        <v>10624</v>
      </c>
      <c r="H7979" s="17">
        <v>391.68</v>
      </c>
      <c r="I7979" s="102">
        <v>2</v>
      </c>
    </row>
    <row r="7980" spans="1:9" ht="40.799999999999997">
      <c r="A7980" s="16" t="s">
        <v>1963</v>
      </c>
      <c r="B7980" s="16" t="s">
        <v>11437</v>
      </c>
      <c r="C7980" s="16">
        <v>114821</v>
      </c>
      <c r="D7980" s="19">
        <v>44516</v>
      </c>
      <c r="E7980" s="16" t="s">
        <v>11440</v>
      </c>
      <c r="F7980" s="16" t="s">
        <v>10264</v>
      </c>
      <c r="G7980" s="16" t="s">
        <v>10624</v>
      </c>
      <c r="H7980" s="17">
        <v>391.68</v>
      </c>
      <c r="I7980" s="102">
        <v>2</v>
      </c>
    </row>
    <row r="7981" spans="1:9" ht="40.799999999999997">
      <c r="A7981" s="16" t="s">
        <v>1963</v>
      </c>
      <c r="B7981" s="16" t="s">
        <v>11437</v>
      </c>
      <c r="C7981" s="16">
        <v>114821</v>
      </c>
      <c r="D7981" s="19">
        <v>44516</v>
      </c>
      <c r="E7981" s="16" t="s">
        <v>11441</v>
      </c>
      <c r="F7981" s="16" t="s">
        <v>10264</v>
      </c>
      <c r="G7981" s="16" t="s">
        <v>10624</v>
      </c>
      <c r="H7981" s="17">
        <v>97.92</v>
      </c>
      <c r="I7981" s="102">
        <v>2</v>
      </c>
    </row>
    <row r="7982" spans="1:9" ht="40.799999999999997">
      <c r="A7982" s="16" t="s">
        <v>1963</v>
      </c>
      <c r="B7982" s="16" t="s">
        <v>11437</v>
      </c>
      <c r="C7982" s="16">
        <v>114821</v>
      </c>
      <c r="D7982" s="19">
        <v>44516</v>
      </c>
      <c r="E7982" s="16" t="s">
        <v>11442</v>
      </c>
      <c r="F7982" s="16" t="s">
        <v>10264</v>
      </c>
      <c r="G7982" s="16" t="s">
        <v>10624</v>
      </c>
      <c r="H7982" s="17">
        <v>97.92</v>
      </c>
      <c r="I7982" s="102">
        <v>2</v>
      </c>
    </row>
    <row r="7983" spans="1:9" ht="40.799999999999997">
      <c r="A7983" s="16" t="s">
        <v>1963</v>
      </c>
      <c r="B7983" s="16" t="s">
        <v>11437</v>
      </c>
      <c r="C7983" s="16">
        <v>114821</v>
      </c>
      <c r="D7983" s="19">
        <v>44516</v>
      </c>
      <c r="E7983" s="16" t="s">
        <v>11443</v>
      </c>
      <c r="F7983" s="16" t="s">
        <v>10264</v>
      </c>
      <c r="G7983" s="16" t="s">
        <v>10624</v>
      </c>
      <c r="H7983" s="17">
        <v>97.92</v>
      </c>
      <c r="I7983" s="102">
        <v>2</v>
      </c>
    </row>
    <row r="7984" spans="1:9" ht="40.799999999999997">
      <c r="A7984" s="16" t="s">
        <v>1963</v>
      </c>
      <c r="B7984" s="16" t="s">
        <v>11437</v>
      </c>
      <c r="C7984" s="16">
        <v>114821</v>
      </c>
      <c r="D7984" s="19">
        <v>44516</v>
      </c>
      <c r="E7984" s="16" t="s">
        <v>11444</v>
      </c>
      <c r="F7984" s="16" t="s">
        <v>10264</v>
      </c>
      <c r="G7984" s="16" t="s">
        <v>10624</v>
      </c>
      <c r="H7984" s="17">
        <v>97.92</v>
      </c>
      <c r="I7984" s="102">
        <v>2</v>
      </c>
    </row>
    <row r="7985" spans="1:9" ht="40.799999999999997">
      <c r="A7985" s="16" t="s">
        <v>1963</v>
      </c>
      <c r="B7985" s="16" t="s">
        <v>12353</v>
      </c>
      <c r="C7985" s="16" t="s">
        <v>12353</v>
      </c>
      <c r="D7985" s="19">
        <v>44525</v>
      </c>
      <c r="E7985" s="16" t="s">
        <v>12354</v>
      </c>
      <c r="F7985" s="16">
        <v>0</v>
      </c>
      <c r="G7985" s="16" t="s">
        <v>11597</v>
      </c>
      <c r="H7985" s="17">
        <v>631.04999999999995</v>
      </c>
      <c r="I7985" s="102">
        <v>2</v>
      </c>
    </row>
    <row r="7986" spans="1:9" ht="40.799999999999997">
      <c r="A7986" s="16" t="s">
        <v>1963</v>
      </c>
      <c r="B7986" s="16" t="s">
        <v>12353</v>
      </c>
      <c r="C7986" s="16" t="s">
        <v>12353</v>
      </c>
      <c r="D7986" s="19">
        <v>44525</v>
      </c>
      <c r="E7986" s="16" t="s">
        <v>12355</v>
      </c>
      <c r="F7986" s="16">
        <v>0</v>
      </c>
      <c r="G7986" s="16" t="s">
        <v>11599</v>
      </c>
      <c r="H7986" s="17">
        <v>758.47</v>
      </c>
      <c r="I7986" s="102">
        <v>2</v>
      </c>
    </row>
    <row r="7987" spans="1:9" ht="40.799999999999997">
      <c r="A7987" s="16" t="s">
        <v>1963</v>
      </c>
      <c r="B7987" s="16" t="s">
        <v>12353</v>
      </c>
      <c r="C7987" s="16" t="s">
        <v>12353</v>
      </c>
      <c r="D7987" s="19">
        <v>44525</v>
      </c>
      <c r="E7987" s="16" t="s">
        <v>12356</v>
      </c>
      <c r="F7987" s="16">
        <v>0</v>
      </c>
      <c r="G7987" s="16" t="s">
        <v>11564</v>
      </c>
      <c r="H7987" s="17">
        <v>739.48</v>
      </c>
      <c r="I7987" s="102">
        <v>2</v>
      </c>
    </row>
    <row r="7988" spans="1:9" ht="40.799999999999997">
      <c r="A7988" s="16" t="s">
        <v>1963</v>
      </c>
      <c r="B7988" s="16" t="s">
        <v>12353</v>
      </c>
      <c r="C7988" s="16" t="s">
        <v>12353</v>
      </c>
      <c r="D7988" s="19">
        <v>44525</v>
      </c>
      <c r="E7988" s="16" t="s">
        <v>12357</v>
      </c>
      <c r="F7988" s="16">
        <v>0</v>
      </c>
      <c r="G7988" s="16" t="s">
        <v>11522</v>
      </c>
      <c r="H7988" s="17">
        <v>320</v>
      </c>
      <c r="I7988" s="102">
        <v>2</v>
      </c>
    </row>
    <row r="7989" spans="1:9" ht="40.799999999999997">
      <c r="A7989" s="16" t="s">
        <v>1963</v>
      </c>
      <c r="B7989" s="16" t="s">
        <v>12353</v>
      </c>
      <c r="C7989" s="16" t="s">
        <v>12353</v>
      </c>
      <c r="D7989" s="19">
        <v>44525</v>
      </c>
      <c r="E7989" s="16" t="s">
        <v>12354</v>
      </c>
      <c r="F7989" s="16" t="s">
        <v>11606</v>
      </c>
      <c r="G7989" s="16" t="s">
        <v>11607</v>
      </c>
      <c r="H7989" s="17">
        <v>375.27</v>
      </c>
      <c r="I7989" s="102">
        <v>2</v>
      </c>
    </row>
    <row r="7990" spans="1:9" ht="40.799999999999997">
      <c r="A7990" s="16" t="s">
        <v>1963</v>
      </c>
      <c r="B7990" s="16" t="s">
        <v>12353</v>
      </c>
      <c r="C7990" s="16" t="s">
        <v>12353</v>
      </c>
      <c r="D7990" s="19">
        <v>44525</v>
      </c>
      <c r="E7990" s="16" t="s">
        <v>12355</v>
      </c>
      <c r="F7990" s="16" t="s">
        <v>11606</v>
      </c>
      <c r="G7990" s="16" t="s">
        <v>11607</v>
      </c>
      <c r="H7990" s="17">
        <v>375.27</v>
      </c>
      <c r="I7990" s="102">
        <v>2</v>
      </c>
    </row>
    <row r="7991" spans="1:9" ht="40.799999999999997">
      <c r="A7991" s="16" t="s">
        <v>1963</v>
      </c>
      <c r="B7991" s="16" t="s">
        <v>12353</v>
      </c>
      <c r="C7991" s="16" t="s">
        <v>12353</v>
      </c>
      <c r="D7991" s="19">
        <v>44525</v>
      </c>
      <c r="E7991" s="16" t="s">
        <v>12356</v>
      </c>
      <c r="F7991" s="16" t="s">
        <v>11606</v>
      </c>
      <c r="G7991" s="16" t="s">
        <v>11607</v>
      </c>
      <c r="H7991" s="17">
        <v>375.28</v>
      </c>
      <c r="I7991" s="102">
        <v>2</v>
      </c>
    </row>
    <row r="7992" spans="1:9" ht="40.799999999999997">
      <c r="A7992" s="16" t="s">
        <v>1963</v>
      </c>
      <c r="B7992" s="16" t="s">
        <v>11417</v>
      </c>
      <c r="C7992" s="16">
        <v>112421</v>
      </c>
      <c r="D7992" s="19">
        <v>44516</v>
      </c>
      <c r="E7992" s="16" t="s">
        <v>11418</v>
      </c>
      <c r="F7992" s="16" t="s">
        <v>10264</v>
      </c>
      <c r="G7992" s="16" t="s">
        <v>10624</v>
      </c>
      <c r="H7992" s="17">
        <v>307.3</v>
      </c>
      <c r="I7992" s="102">
        <v>2</v>
      </c>
    </row>
    <row r="7993" spans="1:9" ht="40.799999999999997">
      <c r="A7993" s="16" t="s">
        <v>1963</v>
      </c>
      <c r="B7993" s="16" t="s">
        <v>11419</v>
      </c>
      <c r="C7993" s="16">
        <v>112821</v>
      </c>
      <c r="D7993" s="19">
        <v>44516</v>
      </c>
      <c r="E7993" s="16" t="s">
        <v>11420</v>
      </c>
      <c r="F7993" s="16" t="s">
        <v>10264</v>
      </c>
      <c r="G7993" s="16" t="s">
        <v>10624</v>
      </c>
      <c r="H7993" s="17">
        <v>96.68</v>
      </c>
      <c r="I7993" s="102">
        <v>2</v>
      </c>
    </row>
    <row r="7994" spans="1:9" ht="40.799999999999997">
      <c r="A7994" s="16" t="s">
        <v>1963</v>
      </c>
      <c r="B7994" s="16" t="s">
        <v>11432</v>
      </c>
      <c r="C7994" s="16">
        <v>114521</v>
      </c>
      <c r="D7994" s="19">
        <v>44516</v>
      </c>
      <c r="E7994" s="16" t="s">
        <v>11433</v>
      </c>
      <c r="F7994" s="16" t="s">
        <v>10264</v>
      </c>
      <c r="G7994" s="16" t="s">
        <v>10624</v>
      </c>
      <c r="H7994" s="17">
        <v>282.24</v>
      </c>
      <c r="I7994" s="102">
        <v>2</v>
      </c>
    </row>
    <row r="7995" spans="1:9" ht="40.799999999999997">
      <c r="A7995" s="16" t="s">
        <v>1963</v>
      </c>
      <c r="B7995" s="16" t="s">
        <v>11432</v>
      </c>
      <c r="C7995" s="16">
        <v>114521</v>
      </c>
      <c r="D7995" s="19">
        <v>44516</v>
      </c>
      <c r="E7995" s="16" t="s">
        <v>11434</v>
      </c>
      <c r="F7995" s="16" t="s">
        <v>10264</v>
      </c>
      <c r="G7995" s="16" t="s">
        <v>10624</v>
      </c>
      <c r="H7995" s="17">
        <v>282.24</v>
      </c>
      <c r="I7995" s="102">
        <v>2</v>
      </c>
    </row>
    <row r="7996" spans="1:9" ht="40.799999999999997">
      <c r="A7996" s="16" t="s">
        <v>1963</v>
      </c>
      <c r="B7996" s="16" t="s">
        <v>11484</v>
      </c>
      <c r="C7996" s="16">
        <v>130921</v>
      </c>
      <c r="D7996" s="19">
        <v>44560</v>
      </c>
      <c r="E7996" s="16" t="s">
        <v>11485</v>
      </c>
      <c r="F7996" s="16" t="s">
        <v>10264</v>
      </c>
      <c r="G7996" s="16" t="s">
        <v>10624</v>
      </c>
      <c r="H7996" s="17">
        <v>223</v>
      </c>
      <c r="I7996" s="102">
        <v>2</v>
      </c>
    </row>
    <row r="7997" spans="1:9" ht="40.799999999999997">
      <c r="A7997" s="16" t="s">
        <v>1963</v>
      </c>
      <c r="B7997" s="16" t="s">
        <v>11484</v>
      </c>
      <c r="C7997" s="16">
        <v>130921</v>
      </c>
      <c r="D7997" s="19">
        <v>44560</v>
      </c>
      <c r="E7997" s="16" t="s">
        <v>11486</v>
      </c>
      <c r="F7997" s="16" t="s">
        <v>10264</v>
      </c>
      <c r="G7997" s="16" t="s">
        <v>10624</v>
      </c>
      <c r="H7997" s="17">
        <v>223</v>
      </c>
      <c r="I7997" s="102">
        <v>2</v>
      </c>
    </row>
    <row r="7998" spans="1:9" ht="51">
      <c r="A7998" s="16" t="s">
        <v>1963</v>
      </c>
      <c r="B7998" s="16" t="s">
        <v>12369</v>
      </c>
      <c r="C7998" s="16" t="s">
        <v>12369</v>
      </c>
      <c r="D7998" s="19">
        <v>44551</v>
      </c>
      <c r="E7998" s="16" t="s">
        <v>12370</v>
      </c>
      <c r="F7998" s="16">
        <v>0</v>
      </c>
      <c r="G7998" s="16" t="s">
        <v>11539</v>
      </c>
      <c r="H7998" s="17">
        <v>2013.33</v>
      </c>
      <c r="I7998" s="102">
        <v>2</v>
      </c>
    </row>
    <row r="7999" spans="1:9" ht="51">
      <c r="A7999" s="16" t="s">
        <v>1963</v>
      </c>
      <c r="B7999" s="16" t="s">
        <v>12369</v>
      </c>
      <c r="C7999" s="16" t="s">
        <v>12369</v>
      </c>
      <c r="D7999" s="19">
        <v>44551</v>
      </c>
      <c r="E7999" s="16" t="s">
        <v>12370</v>
      </c>
      <c r="F7999" s="16" t="s">
        <v>11540</v>
      </c>
      <c r="G7999" s="16" t="s">
        <v>11541</v>
      </c>
      <c r="H7999" s="17">
        <v>1978.77</v>
      </c>
      <c r="I7999" s="102">
        <v>2</v>
      </c>
    </row>
    <row r="8000" spans="1:9" ht="51">
      <c r="A8000" s="16" t="s">
        <v>1963</v>
      </c>
      <c r="B8000" s="16" t="s">
        <v>12375</v>
      </c>
      <c r="C8000" s="16" t="s">
        <v>12375</v>
      </c>
      <c r="D8000" s="19">
        <v>44561</v>
      </c>
      <c r="E8000" s="16" t="s">
        <v>12376</v>
      </c>
      <c r="F8000" s="16">
        <v>0</v>
      </c>
      <c r="G8000" s="16" t="s">
        <v>11539</v>
      </c>
      <c r="H8000" s="17">
        <v>42.28</v>
      </c>
      <c r="I8000" s="102">
        <v>2</v>
      </c>
    </row>
    <row r="8001" spans="1:9" ht="51">
      <c r="A8001" s="16" t="s">
        <v>1963</v>
      </c>
      <c r="B8001" s="16" t="s">
        <v>12375</v>
      </c>
      <c r="C8001" s="16" t="s">
        <v>12375</v>
      </c>
      <c r="D8001" s="19">
        <v>44561</v>
      </c>
      <c r="E8001" s="16" t="s">
        <v>12376</v>
      </c>
      <c r="F8001" s="16" t="s">
        <v>11540</v>
      </c>
      <c r="G8001" s="16" t="s">
        <v>11541</v>
      </c>
      <c r="H8001" s="17">
        <v>42.28</v>
      </c>
      <c r="I8001" s="102">
        <v>2</v>
      </c>
    </row>
    <row r="8002" spans="1:9" ht="40.799999999999997">
      <c r="A8002" s="16" t="s">
        <v>1963</v>
      </c>
      <c r="B8002" s="16" t="s">
        <v>11454</v>
      </c>
      <c r="C8002" s="16">
        <v>119321</v>
      </c>
      <c r="D8002" s="19">
        <v>44552</v>
      </c>
      <c r="E8002" s="16" t="s">
        <v>11455</v>
      </c>
      <c r="F8002" s="16" t="s">
        <v>10264</v>
      </c>
      <c r="G8002" s="16" t="s">
        <v>10624</v>
      </c>
      <c r="H8002" s="17">
        <v>75.58</v>
      </c>
      <c r="I8002" s="102">
        <v>2</v>
      </c>
    </row>
    <row r="8003" spans="1:9" ht="40.799999999999997">
      <c r="A8003" s="16" t="s">
        <v>1963</v>
      </c>
      <c r="B8003" s="16" t="s">
        <v>11467</v>
      </c>
      <c r="C8003" s="16">
        <v>122821</v>
      </c>
      <c r="D8003" s="19">
        <v>44552</v>
      </c>
      <c r="E8003" s="16" t="s">
        <v>11468</v>
      </c>
      <c r="F8003" s="16" t="s">
        <v>10264</v>
      </c>
      <c r="G8003" s="16" t="s">
        <v>10624</v>
      </c>
      <c r="H8003" s="17">
        <v>97.99</v>
      </c>
      <c r="I8003" s="102">
        <v>2</v>
      </c>
    </row>
    <row r="8004" spans="1:9" ht="40.799999999999997">
      <c r="A8004" s="16" t="s">
        <v>1963</v>
      </c>
      <c r="B8004" s="16" t="s">
        <v>12333</v>
      </c>
      <c r="C8004" s="16" t="s">
        <v>12333</v>
      </c>
      <c r="D8004" s="19">
        <v>44519</v>
      </c>
      <c r="E8004" s="16" t="s">
        <v>12334</v>
      </c>
      <c r="F8004" s="16" t="s">
        <v>11503</v>
      </c>
      <c r="G8004" s="16" t="s">
        <v>11504</v>
      </c>
      <c r="H8004" s="17">
        <v>354.46</v>
      </c>
      <c r="I8004" s="102">
        <v>2</v>
      </c>
    </row>
    <row r="8005" spans="1:9" ht="40.799999999999997">
      <c r="A8005" s="16" t="s">
        <v>1963</v>
      </c>
      <c r="B8005" s="16" t="s">
        <v>11456</v>
      </c>
      <c r="C8005" s="16">
        <v>119021</v>
      </c>
      <c r="D8005" s="19">
        <v>44516</v>
      </c>
      <c r="E8005" s="16" t="s">
        <v>11457</v>
      </c>
      <c r="F8005" s="16" t="s">
        <v>10264</v>
      </c>
      <c r="G8005" s="16" t="s">
        <v>10624</v>
      </c>
      <c r="H8005" s="17">
        <v>3000</v>
      </c>
      <c r="I8005" s="102">
        <v>2</v>
      </c>
    </row>
    <row r="8006" spans="1:9" ht="40.799999999999997">
      <c r="A8006" s="16" t="s">
        <v>1963</v>
      </c>
      <c r="B8006" s="16" t="s">
        <v>11479</v>
      </c>
      <c r="C8006" s="16">
        <v>129921</v>
      </c>
      <c r="D8006" s="19">
        <v>44560</v>
      </c>
      <c r="E8006" s="16" t="s">
        <v>11480</v>
      </c>
      <c r="F8006" s="16" t="s">
        <v>10264</v>
      </c>
      <c r="G8006" s="16" t="s">
        <v>10624</v>
      </c>
      <c r="H8006" s="17">
        <v>504</v>
      </c>
      <c r="I8006" s="102">
        <v>2</v>
      </c>
    </row>
    <row r="8007" spans="1:9" ht="40.799999999999997">
      <c r="A8007" s="16" t="s">
        <v>1963</v>
      </c>
      <c r="B8007" s="16" t="s">
        <v>12335</v>
      </c>
      <c r="C8007" s="16" t="s">
        <v>12335</v>
      </c>
      <c r="D8007" s="19">
        <v>44522</v>
      </c>
      <c r="E8007" s="16" t="s">
        <v>12336</v>
      </c>
      <c r="F8007" s="16" t="s">
        <v>11550</v>
      </c>
      <c r="G8007" s="16" t="s">
        <v>11551</v>
      </c>
      <c r="H8007" s="17">
        <v>1017.5</v>
      </c>
      <c r="I8007" s="102">
        <v>2</v>
      </c>
    </row>
    <row r="8008" spans="1:9" ht="40.799999999999997">
      <c r="A8008" s="16" t="s">
        <v>1963</v>
      </c>
      <c r="B8008" s="16" t="s">
        <v>11458</v>
      </c>
      <c r="C8008" s="16">
        <v>123221</v>
      </c>
      <c r="D8008" s="19">
        <v>44587</v>
      </c>
      <c r="E8008" s="16" t="s">
        <v>11459</v>
      </c>
      <c r="F8008" s="16" t="s">
        <v>10264</v>
      </c>
      <c r="G8008" s="16" t="s">
        <v>10624</v>
      </c>
      <c r="H8008" s="17">
        <v>215</v>
      </c>
      <c r="I8008" s="102">
        <v>2</v>
      </c>
    </row>
    <row r="8009" spans="1:9" ht="40.799999999999997">
      <c r="A8009" s="16" t="s">
        <v>1963</v>
      </c>
      <c r="B8009" s="16" t="s">
        <v>11458</v>
      </c>
      <c r="C8009" s="16">
        <v>123221</v>
      </c>
      <c r="D8009" s="19">
        <v>44587</v>
      </c>
      <c r="E8009" s="16" t="s">
        <v>11460</v>
      </c>
      <c r="F8009" s="16" t="s">
        <v>10264</v>
      </c>
      <c r="G8009" s="16" t="s">
        <v>10624</v>
      </c>
      <c r="H8009" s="17">
        <v>215</v>
      </c>
      <c r="I8009" s="102">
        <v>2</v>
      </c>
    </row>
    <row r="8010" spans="1:9" ht="40.799999999999997">
      <c r="A8010" s="16" t="s">
        <v>1963</v>
      </c>
      <c r="B8010" s="16" t="s">
        <v>12323</v>
      </c>
      <c r="C8010" s="16" t="s">
        <v>12323</v>
      </c>
      <c r="D8010" s="19">
        <v>44515</v>
      </c>
      <c r="E8010" s="16" t="s">
        <v>12324</v>
      </c>
      <c r="F8010" s="16" t="s">
        <v>11526</v>
      </c>
      <c r="G8010" s="16" t="s">
        <v>11527</v>
      </c>
      <c r="H8010" s="17">
        <v>399.89</v>
      </c>
      <c r="I8010" s="102">
        <v>2</v>
      </c>
    </row>
    <row r="8011" spans="1:9" ht="40.799999999999997">
      <c r="A8011" s="16" t="s">
        <v>1963</v>
      </c>
      <c r="B8011" s="16" t="s">
        <v>12323</v>
      </c>
      <c r="C8011" s="16" t="s">
        <v>12323</v>
      </c>
      <c r="D8011" s="19">
        <v>44515</v>
      </c>
      <c r="E8011" s="16" t="s">
        <v>12325</v>
      </c>
      <c r="F8011" s="16" t="s">
        <v>11526</v>
      </c>
      <c r="G8011" s="16" t="s">
        <v>11527</v>
      </c>
      <c r="H8011" s="17">
        <v>399.9</v>
      </c>
      <c r="I8011" s="102">
        <v>2</v>
      </c>
    </row>
    <row r="8012" spans="1:9" ht="40.799999999999997">
      <c r="A8012" s="16" t="s">
        <v>1963</v>
      </c>
      <c r="B8012" s="16" t="s">
        <v>12317</v>
      </c>
      <c r="C8012" s="16" t="s">
        <v>12317</v>
      </c>
      <c r="D8012" s="19">
        <v>44510</v>
      </c>
      <c r="E8012" s="16" t="s">
        <v>12318</v>
      </c>
      <c r="F8012" s="16" t="s">
        <v>11844</v>
      </c>
      <c r="G8012" s="16" t="s">
        <v>11845</v>
      </c>
      <c r="H8012" s="17">
        <v>325.60000000000002</v>
      </c>
      <c r="I8012" s="102">
        <v>2</v>
      </c>
    </row>
    <row r="8013" spans="1:9" ht="40.799999999999997">
      <c r="A8013" s="16" t="s">
        <v>1963</v>
      </c>
      <c r="B8013" s="16" t="s">
        <v>11469</v>
      </c>
      <c r="C8013" s="16">
        <v>124621</v>
      </c>
      <c r="D8013" s="19">
        <v>44552</v>
      </c>
      <c r="E8013" s="16" t="s">
        <v>11470</v>
      </c>
      <c r="F8013" s="16" t="s">
        <v>10264</v>
      </c>
      <c r="G8013" s="16" t="s">
        <v>10624</v>
      </c>
      <c r="H8013" s="17">
        <v>398.77</v>
      </c>
      <c r="I8013" s="102">
        <v>2</v>
      </c>
    </row>
    <row r="8014" spans="1:9" ht="40.799999999999997">
      <c r="A8014" s="16" t="s">
        <v>1963</v>
      </c>
      <c r="B8014" s="16" t="s">
        <v>12339</v>
      </c>
      <c r="C8014" s="16" t="s">
        <v>12339</v>
      </c>
      <c r="D8014" s="19">
        <v>44524</v>
      </c>
      <c r="E8014" s="16" t="s">
        <v>12340</v>
      </c>
      <c r="F8014" s="16" t="s">
        <v>8308</v>
      </c>
      <c r="G8014" s="16" t="s">
        <v>8309</v>
      </c>
      <c r="H8014" s="17">
        <v>405</v>
      </c>
      <c r="I8014" s="102">
        <v>2</v>
      </c>
    </row>
    <row r="8015" spans="1:9" ht="51">
      <c r="A8015" s="16" t="s">
        <v>1963</v>
      </c>
      <c r="B8015" s="16" t="s">
        <v>12341</v>
      </c>
      <c r="C8015" s="16" t="s">
        <v>12341</v>
      </c>
      <c r="D8015" s="19">
        <v>44525</v>
      </c>
      <c r="E8015" s="16" t="s">
        <v>12342</v>
      </c>
      <c r="F8015" s="16">
        <v>0</v>
      </c>
      <c r="G8015" s="16" t="s">
        <v>11597</v>
      </c>
      <c r="H8015" s="17">
        <v>445.3</v>
      </c>
      <c r="I8015" s="102">
        <v>2</v>
      </c>
    </row>
    <row r="8016" spans="1:9" ht="40.799999999999997">
      <c r="A8016" s="16" t="s">
        <v>1963</v>
      </c>
      <c r="B8016" s="16" t="s">
        <v>12341</v>
      </c>
      <c r="C8016" s="16" t="s">
        <v>12341</v>
      </c>
      <c r="D8016" s="19">
        <v>44525</v>
      </c>
      <c r="E8016" s="16" t="s">
        <v>12343</v>
      </c>
      <c r="F8016" s="16">
        <v>0</v>
      </c>
      <c r="G8016" s="16" t="s">
        <v>11599</v>
      </c>
      <c r="H8016" s="17">
        <v>445.3</v>
      </c>
      <c r="I8016" s="102">
        <v>2</v>
      </c>
    </row>
    <row r="8017" spans="1:9" ht="51">
      <c r="A8017" s="16" t="s">
        <v>1963</v>
      </c>
      <c r="B8017" s="16" t="s">
        <v>12341</v>
      </c>
      <c r="C8017" s="16" t="s">
        <v>12341</v>
      </c>
      <c r="D8017" s="19">
        <v>44525</v>
      </c>
      <c r="E8017" s="16" t="s">
        <v>12344</v>
      </c>
      <c r="F8017" s="16">
        <v>0</v>
      </c>
      <c r="G8017" s="16" t="s">
        <v>11562</v>
      </c>
      <c r="H8017" s="17">
        <v>505.32</v>
      </c>
      <c r="I8017" s="102">
        <v>2</v>
      </c>
    </row>
    <row r="8018" spans="1:9" ht="40.799999999999997">
      <c r="A8018" s="16" t="s">
        <v>1963</v>
      </c>
      <c r="B8018" s="16" t="s">
        <v>12341</v>
      </c>
      <c r="C8018" s="16" t="s">
        <v>12341</v>
      </c>
      <c r="D8018" s="19">
        <v>44525</v>
      </c>
      <c r="E8018" s="16" t="s">
        <v>12345</v>
      </c>
      <c r="F8018" s="16" t="s">
        <v>11606</v>
      </c>
      <c r="G8018" s="16" t="s">
        <v>11607</v>
      </c>
      <c r="H8018" s="17">
        <v>126.99</v>
      </c>
      <c r="I8018" s="102">
        <v>2</v>
      </c>
    </row>
    <row r="8019" spans="1:9" ht="40.799999999999997">
      <c r="A8019" s="16" t="s">
        <v>1963</v>
      </c>
      <c r="B8019" s="16" t="s">
        <v>12341</v>
      </c>
      <c r="C8019" s="16" t="s">
        <v>12341</v>
      </c>
      <c r="D8019" s="19">
        <v>44525</v>
      </c>
      <c r="E8019" s="16" t="s">
        <v>12346</v>
      </c>
      <c r="F8019" s="16" t="s">
        <v>11606</v>
      </c>
      <c r="G8019" s="16" t="s">
        <v>11607</v>
      </c>
      <c r="H8019" s="17">
        <v>126.99</v>
      </c>
      <c r="I8019" s="102">
        <v>2</v>
      </c>
    </row>
    <row r="8020" spans="1:9" ht="40.799999999999997">
      <c r="A8020" s="16" t="s">
        <v>1963</v>
      </c>
      <c r="B8020" s="16" t="s">
        <v>12341</v>
      </c>
      <c r="C8020" s="16" t="s">
        <v>12341</v>
      </c>
      <c r="D8020" s="19">
        <v>44525</v>
      </c>
      <c r="E8020" s="16" t="s">
        <v>12347</v>
      </c>
      <c r="F8020" s="16" t="s">
        <v>11606</v>
      </c>
      <c r="G8020" s="16" t="s">
        <v>11607</v>
      </c>
      <c r="H8020" s="17">
        <v>127</v>
      </c>
      <c r="I8020" s="102">
        <v>2</v>
      </c>
    </row>
    <row r="8021" spans="1:9" ht="51">
      <c r="A8021" s="16" t="s">
        <v>1963</v>
      </c>
      <c r="B8021" s="16" t="s">
        <v>12348</v>
      </c>
      <c r="C8021" s="16" t="s">
        <v>12348</v>
      </c>
      <c r="D8021" s="19">
        <v>44525</v>
      </c>
      <c r="E8021" s="16" t="s">
        <v>12349</v>
      </c>
      <c r="F8021" s="16">
        <v>0</v>
      </c>
      <c r="G8021" s="16" t="s">
        <v>11597</v>
      </c>
      <c r="H8021" s="17">
        <v>80</v>
      </c>
      <c r="I8021" s="102">
        <v>2</v>
      </c>
    </row>
    <row r="8022" spans="1:9" ht="40.799999999999997">
      <c r="A8022" s="16" t="s">
        <v>1963</v>
      </c>
      <c r="B8022" s="16" t="s">
        <v>12348</v>
      </c>
      <c r="C8022" s="16" t="s">
        <v>12348</v>
      </c>
      <c r="D8022" s="19">
        <v>44525</v>
      </c>
      <c r="E8022" s="16" t="s">
        <v>12350</v>
      </c>
      <c r="F8022" s="16">
        <v>0</v>
      </c>
      <c r="G8022" s="16" t="s">
        <v>11599</v>
      </c>
      <c r="H8022" s="17">
        <v>65</v>
      </c>
      <c r="I8022" s="102">
        <v>2</v>
      </c>
    </row>
    <row r="8023" spans="1:9" ht="40.799999999999997">
      <c r="A8023" s="16" t="s">
        <v>1963</v>
      </c>
      <c r="B8023" s="16" t="s">
        <v>12348</v>
      </c>
      <c r="C8023" s="16" t="s">
        <v>12348</v>
      </c>
      <c r="D8023" s="19">
        <v>44525</v>
      </c>
      <c r="E8023" s="16" t="s">
        <v>12351</v>
      </c>
      <c r="F8023" s="16" t="s">
        <v>11606</v>
      </c>
      <c r="G8023" s="16" t="s">
        <v>11607</v>
      </c>
      <c r="H8023" s="17">
        <v>135</v>
      </c>
      <c r="I8023" s="102">
        <v>2</v>
      </c>
    </row>
    <row r="8024" spans="1:9" ht="40.799999999999997">
      <c r="A8024" s="16" t="s">
        <v>1963</v>
      </c>
      <c r="B8024" s="16" t="s">
        <v>12348</v>
      </c>
      <c r="C8024" s="16" t="s">
        <v>12348</v>
      </c>
      <c r="D8024" s="19">
        <v>44525</v>
      </c>
      <c r="E8024" s="16" t="s">
        <v>12352</v>
      </c>
      <c r="F8024" s="16" t="s">
        <v>11606</v>
      </c>
      <c r="G8024" s="16" t="s">
        <v>11607</v>
      </c>
      <c r="H8024" s="17">
        <v>135</v>
      </c>
      <c r="I8024" s="102">
        <v>2</v>
      </c>
    </row>
    <row r="8025" spans="1:9" ht="40.799999999999997">
      <c r="A8025" s="16" t="s">
        <v>1963</v>
      </c>
      <c r="B8025" s="16" t="s">
        <v>11471</v>
      </c>
      <c r="C8025" s="16">
        <v>126421</v>
      </c>
      <c r="D8025" s="19">
        <v>44552</v>
      </c>
      <c r="E8025" s="16" t="s">
        <v>11472</v>
      </c>
      <c r="F8025" s="16" t="s">
        <v>10264</v>
      </c>
      <c r="G8025" s="16" t="s">
        <v>10624</v>
      </c>
      <c r="H8025" s="17">
        <v>226.21</v>
      </c>
      <c r="I8025" s="102">
        <v>2</v>
      </c>
    </row>
    <row r="8026" spans="1:9" ht="40.799999999999997">
      <c r="A8026" s="16" t="s">
        <v>1963</v>
      </c>
      <c r="B8026" s="16" t="s">
        <v>11477</v>
      </c>
      <c r="C8026" s="16">
        <v>129321</v>
      </c>
      <c r="D8026" s="19">
        <v>44560</v>
      </c>
      <c r="E8026" s="16" t="s">
        <v>11478</v>
      </c>
      <c r="F8026" s="16" t="s">
        <v>10264</v>
      </c>
      <c r="G8026" s="16" t="s">
        <v>10624</v>
      </c>
      <c r="H8026" s="17">
        <v>207.43</v>
      </c>
      <c r="I8026" s="102">
        <v>2</v>
      </c>
    </row>
    <row r="8027" spans="1:9" ht="40.799999999999997">
      <c r="A8027" s="16" t="s">
        <v>1963</v>
      </c>
      <c r="B8027" s="16" t="s">
        <v>12337</v>
      </c>
      <c r="C8027" s="16" t="s">
        <v>12337</v>
      </c>
      <c r="D8027" s="19">
        <v>44522</v>
      </c>
      <c r="E8027" s="16" t="s">
        <v>12338</v>
      </c>
      <c r="F8027" s="16" t="s">
        <v>11550</v>
      </c>
      <c r="G8027" s="16" t="s">
        <v>11551</v>
      </c>
      <c r="H8027" s="17">
        <v>1080.29</v>
      </c>
      <c r="I8027" s="102">
        <v>2</v>
      </c>
    </row>
    <row r="8028" spans="1:9" ht="40.799999999999997">
      <c r="A8028" s="16" t="s">
        <v>1963</v>
      </c>
      <c r="B8028" s="16" t="s">
        <v>12576</v>
      </c>
      <c r="C8028" s="16" t="s">
        <v>12576</v>
      </c>
      <c r="D8028" s="19">
        <v>44480</v>
      </c>
      <c r="E8028" s="16" t="s">
        <v>12577</v>
      </c>
      <c r="F8028" s="16">
        <v>0</v>
      </c>
      <c r="G8028" s="16" t="s">
        <v>11583</v>
      </c>
      <c r="H8028" s="17">
        <v>135.06</v>
      </c>
      <c r="I8028" s="102">
        <v>2</v>
      </c>
    </row>
    <row r="8029" spans="1:9" ht="40.799999999999997">
      <c r="A8029" s="16" t="s">
        <v>1963</v>
      </c>
      <c r="B8029" s="16" t="s">
        <v>12576</v>
      </c>
      <c r="C8029" s="16" t="s">
        <v>12576</v>
      </c>
      <c r="D8029" s="19">
        <v>44480</v>
      </c>
      <c r="E8029" s="16" t="s">
        <v>12578</v>
      </c>
      <c r="F8029" s="16">
        <v>0</v>
      </c>
      <c r="G8029" s="16" t="s">
        <v>11583</v>
      </c>
      <c r="H8029" s="17">
        <v>135.06</v>
      </c>
      <c r="I8029" s="102">
        <v>2</v>
      </c>
    </row>
    <row r="8030" spans="1:9" ht="51">
      <c r="A8030" s="16" t="s">
        <v>1963</v>
      </c>
      <c r="B8030" s="16" t="s">
        <v>12373</v>
      </c>
      <c r="C8030" s="16" t="s">
        <v>12373</v>
      </c>
      <c r="D8030" s="19">
        <v>44561</v>
      </c>
      <c r="E8030" s="16" t="s">
        <v>12374</v>
      </c>
      <c r="F8030" s="16" t="s">
        <v>11576</v>
      </c>
      <c r="G8030" s="16" t="s">
        <v>11577</v>
      </c>
      <c r="H8030" s="17">
        <v>233.45</v>
      </c>
      <c r="I8030" s="102">
        <v>2</v>
      </c>
    </row>
    <row r="8031" spans="1:9" ht="40.799999999999997">
      <c r="A8031" s="16" t="s">
        <v>1963</v>
      </c>
      <c r="B8031" s="16" t="s">
        <v>12306</v>
      </c>
      <c r="C8031" s="16" t="s">
        <v>12306</v>
      </c>
      <c r="D8031" s="19">
        <v>44508</v>
      </c>
      <c r="E8031" s="16" t="s">
        <v>12307</v>
      </c>
      <c r="F8031" s="16">
        <v>0</v>
      </c>
      <c r="G8031" s="16" t="s">
        <v>12308</v>
      </c>
      <c r="H8031" s="17">
        <v>120.44</v>
      </c>
      <c r="I8031" s="102">
        <v>2</v>
      </c>
    </row>
    <row r="8032" spans="1:9" ht="40.799999999999997">
      <c r="A8032" s="16" t="s">
        <v>1963</v>
      </c>
      <c r="B8032" s="16" t="s">
        <v>12314</v>
      </c>
      <c r="C8032" s="16" t="s">
        <v>12314</v>
      </c>
      <c r="D8032" s="19">
        <v>44509</v>
      </c>
      <c r="E8032" s="16" t="s">
        <v>12315</v>
      </c>
      <c r="F8032" s="16">
        <v>0</v>
      </c>
      <c r="G8032" s="16" t="s">
        <v>12316</v>
      </c>
      <c r="H8032" s="17">
        <v>56.55</v>
      </c>
      <c r="I8032" s="102">
        <v>2</v>
      </c>
    </row>
    <row r="8033" spans="1:9" ht="40.799999999999997">
      <c r="A8033" s="16" t="s">
        <v>1963</v>
      </c>
      <c r="B8033" s="16" t="s">
        <v>12319</v>
      </c>
      <c r="C8033" s="16" t="s">
        <v>12319</v>
      </c>
      <c r="D8033" s="19">
        <v>44512</v>
      </c>
      <c r="E8033" s="16" t="s">
        <v>12320</v>
      </c>
      <c r="F8033" s="16" t="s">
        <v>8434</v>
      </c>
      <c r="G8033" s="16" t="s">
        <v>8435</v>
      </c>
      <c r="H8033" s="17">
        <v>25.88</v>
      </c>
      <c r="I8033" s="102">
        <v>2</v>
      </c>
    </row>
    <row r="8034" spans="1:9" ht="40.799999999999997">
      <c r="A8034" s="16" t="s">
        <v>1963</v>
      </c>
      <c r="B8034" s="16" t="s">
        <v>12321</v>
      </c>
      <c r="C8034" s="16" t="s">
        <v>12321</v>
      </c>
      <c r="D8034" s="19">
        <v>44512</v>
      </c>
      <c r="E8034" s="16" t="s">
        <v>12315</v>
      </c>
      <c r="F8034" s="16" t="s">
        <v>12322</v>
      </c>
      <c r="G8034" s="16" t="s">
        <v>6274</v>
      </c>
      <c r="H8034" s="17">
        <v>227.5</v>
      </c>
      <c r="I8034" s="102">
        <v>2</v>
      </c>
    </row>
    <row r="8035" spans="1:9" ht="40.799999999999997">
      <c r="A8035" s="16" t="s">
        <v>1963</v>
      </c>
      <c r="B8035" s="16" t="s">
        <v>12326</v>
      </c>
      <c r="C8035" s="16" t="s">
        <v>12326</v>
      </c>
      <c r="D8035" s="19">
        <v>44518</v>
      </c>
      <c r="E8035" s="16" t="s">
        <v>12327</v>
      </c>
      <c r="F8035" s="16" t="s">
        <v>12328</v>
      </c>
      <c r="G8035" s="16" t="s">
        <v>3361</v>
      </c>
      <c r="H8035" s="17">
        <v>290</v>
      </c>
      <c r="I8035" s="102">
        <v>2</v>
      </c>
    </row>
    <row r="8036" spans="1:9" ht="40.799999999999997">
      <c r="A8036" s="16" t="s">
        <v>1963</v>
      </c>
      <c r="B8036" s="16" t="s">
        <v>12329</v>
      </c>
      <c r="C8036" s="16" t="s">
        <v>12329</v>
      </c>
      <c r="D8036" s="19">
        <v>44518</v>
      </c>
      <c r="E8036" s="16" t="s">
        <v>12330</v>
      </c>
      <c r="F8036" s="16" t="s">
        <v>12328</v>
      </c>
      <c r="G8036" s="16" t="s">
        <v>3361</v>
      </c>
      <c r="H8036" s="17">
        <v>71.37</v>
      </c>
      <c r="I8036" s="102">
        <v>2</v>
      </c>
    </row>
    <row r="8037" spans="1:9" ht="30.6">
      <c r="A8037" s="16" t="s">
        <v>1963</v>
      </c>
      <c r="B8037" s="16" t="s">
        <v>12331</v>
      </c>
      <c r="C8037" s="16" t="s">
        <v>12331</v>
      </c>
      <c r="D8037" s="19">
        <v>44519</v>
      </c>
      <c r="E8037" s="16" t="s">
        <v>14349</v>
      </c>
      <c r="F8037" s="16">
        <v>0</v>
      </c>
      <c r="G8037" s="16" t="s">
        <v>12332</v>
      </c>
      <c r="H8037" s="17">
        <v>13.6</v>
      </c>
      <c r="I8037" s="102">
        <v>2</v>
      </c>
    </row>
    <row r="8038" spans="1:9" ht="51">
      <c r="A8038" s="16" t="s">
        <v>1963</v>
      </c>
      <c r="B8038" s="16" t="s">
        <v>11481</v>
      </c>
      <c r="C8038" s="16">
        <v>129721</v>
      </c>
      <c r="D8038" s="19">
        <v>44560</v>
      </c>
      <c r="E8038" s="16" t="s">
        <v>11482</v>
      </c>
      <c r="F8038" s="16" t="s">
        <v>10264</v>
      </c>
      <c r="G8038" s="16" t="s">
        <v>10624</v>
      </c>
      <c r="H8038" s="17">
        <v>477</v>
      </c>
      <c r="I8038" s="102">
        <v>2</v>
      </c>
    </row>
    <row r="8039" spans="1:9" ht="51">
      <c r="A8039" s="16" t="s">
        <v>1963</v>
      </c>
      <c r="B8039" s="16" t="s">
        <v>11481</v>
      </c>
      <c r="C8039" s="16">
        <v>129721</v>
      </c>
      <c r="D8039" s="19">
        <v>44560</v>
      </c>
      <c r="E8039" s="16" t="s">
        <v>11483</v>
      </c>
      <c r="F8039" s="16" t="s">
        <v>10264</v>
      </c>
      <c r="G8039" s="16" t="s">
        <v>10624</v>
      </c>
      <c r="H8039" s="17">
        <v>13</v>
      </c>
      <c r="I8039" s="102">
        <v>2</v>
      </c>
    </row>
    <row r="8040" spans="1:9" ht="51">
      <c r="A8040" s="16" t="s">
        <v>1963</v>
      </c>
      <c r="B8040" s="16" t="s">
        <v>11481</v>
      </c>
      <c r="C8040" s="16">
        <v>129721</v>
      </c>
      <c r="D8040" s="19">
        <v>44560</v>
      </c>
      <c r="E8040" s="16" t="s">
        <v>11482</v>
      </c>
      <c r="F8040" s="16" t="s">
        <v>10264</v>
      </c>
      <c r="G8040" s="16" t="s">
        <v>10624</v>
      </c>
      <c r="H8040" s="17">
        <v>477</v>
      </c>
      <c r="I8040" s="102">
        <v>2</v>
      </c>
    </row>
    <row r="8041" spans="1:9" ht="51">
      <c r="A8041" s="16" t="s">
        <v>1963</v>
      </c>
      <c r="B8041" s="16" t="s">
        <v>11481</v>
      </c>
      <c r="C8041" s="16">
        <v>129721</v>
      </c>
      <c r="D8041" s="19">
        <v>44560</v>
      </c>
      <c r="E8041" s="16" t="s">
        <v>11483</v>
      </c>
      <c r="F8041" s="16" t="s">
        <v>10264</v>
      </c>
      <c r="G8041" s="16" t="s">
        <v>10624</v>
      </c>
      <c r="H8041" s="17">
        <v>13</v>
      </c>
      <c r="I8041" s="102">
        <v>2</v>
      </c>
    </row>
    <row r="8042" spans="1:9" ht="51">
      <c r="A8042" s="16" t="s">
        <v>1963</v>
      </c>
      <c r="B8042" s="16" t="s">
        <v>12362</v>
      </c>
      <c r="C8042" s="16" t="s">
        <v>12362</v>
      </c>
      <c r="D8042" s="19">
        <v>44537</v>
      </c>
      <c r="E8042" s="16" t="s">
        <v>12363</v>
      </c>
      <c r="F8042" s="16">
        <v>0</v>
      </c>
      <c r="G8042" s="16" t="s">
        <v>12364</v>
      </c>
      <c r="H8042" s="17">
        <v>281.85000000000002</v>
      </c>
      <c r="I8042" s="102">
        <v>2</v>
      </c>
    </row>
    <row r="8043" spans="1:9" ht="40.799999999999997">
      <c r="A8043" s="16" t="s">
        <v>1963</v>
      </c>
      <c r="B8043" s="16" t="s">
        <v>12358</v>
      </c>
      <c r="C8043" s="16" t="s">
        <v>12358</v>
      </c>
      <c r="D8043" s="19">
        <v>44529</v>
      </c>
      <c r="E8043" s="16" t="s">
        <v>12359</v>
      </c>
      <c r="F8043" s="16">
        <v>0</v>
      </c>
      <c r="G8043" s="16" t="s">
        <v>11675</v>
      </c>
      <c r="H8043" s="17">
        <v>126.75</v>
      </c>
      <c r="I8043" s="102">
        <v>2</v>
      </c>
    </row>
    <row r="8044" spans="1:9" ht="40.799999999999997">
      <c r="A8044" s="16" t="s">
        <v>1963</v>
      </c>
      <c r="B8044" s="16" t="s">
        <v>12579</v>
      </c>
      <c r="C8044" s="16" t="s">
        <v>12579</v>
      </c>
      <c r="D8044" s="19">
        <v>44529</v>
      </c>
      <c r="E8044" s="16" t="s">
        <v>12580</v>
      </c>
      <c r="F8044" s="16">
        <v>0</v>
      </c>
      <c r="G8044" s="16" t="s">
        <v>11675</v>
      </c>
      <c r="H8044" s="17">
        <v>311.74</v>
      </c>
      <c r="I8044" s="102">
        <v>2</v>
      </c>
    </row>
    <row r="8045" spans="1:9" ht="40.799999999999997">
      <c r="A8045" s="16" t="s">
        <v>1963</v>
      </c>
      <c r="B8045" s="16" t="s">
        <v>12360</v>
      </c>
      <c r="C8045" s="16" t="s">
        <v>12360</v>
      </c>
      <c r="D8045" s="19">
        <v>44529</v>
      </c>
      <c r="E8045" s="16" t="s">
        <v>12361</v>
      </c>
      <c r="F8045" s="16">
        <v>0</v>
      </c>
      <c r="G8045" s="16" t="s">
        <v>11675</v>
      </c>
      <c r="H8045" s="17">
        <v>134.1</v>
      </c>
      <c r="I8045" s="102">
        <v>2</v>
      </c>
    </row>
    <row r="8046" spans="1:9" ht="40.799999999999997">
      <c r="A8046" s="16" t="s">
        <v>1963</v>
      </c>
      <c r="B8046" s="16" t="s">
        <v>12581</v>
      </c>
      <c r="C8046" s="16" t="s">
        <v>12581</v>
      </c>
      <c r="D8046" s="19">
        <v>44529</v>
      </c>
      <c r="E8046" s="16" t="s">
        <v>12582</v>
      </c>
      <c r="F8046" s="16">
        <v>0</v>
      </c>
      <c r="G8046" s="16" t="s">
        <v>11675</v>
      </c>
      <c r="H8046" s="17">
        <v>438.04</v>
      </c>
      <c r="I8046" s="102">
        <v>2</v>
      </c>
    </row>
    <row r="8047" spans="1:9" ht="51">
      <c r="A8047" s="16" t="s">
        <v>1963</v>
      </c>
      <c r="B8047" s="16" t="s">
        <v>11487</v>
      </c>
      <c r="C8047" s="16">
        <v>140221</v>
      </c>
      <c r="D8047" s="19">
        <v>44560</v>
      </c>
      <c r="E8047" s="16" t="s">
        <v>11488</v>
      </c>
      <c r="F8047" s="16" t="s">
        <v>10264</v>
      </c>
      <c r="G8047" s="16" t="s">
        <v>10624</v>
      </c>
      <c r="H8047" s="17">
        <v>1688</v>
      </c>
      <c r="I8047" s="102">
        <v>2</v>
      </c>
    </row>
    <row r="8048" spans="1:9" ht="51">
      <c r="A8048" s="16" t="s">
        <v>1963</v>
      </c>
      <c r="B8048" s="16" t="s">
        <v>11489</v>
      </c>
      <c r="C8048" s="16">
        <v>143121</v>
      </c>
      <c r="D8048" s="19">
        <v>44600</v>
      </c>
      <c r="E8048" s="16" t="s">
        <v>11490</v>
      </c>
      <c r="F8048" s="16" t="s">
        <v>10264</v>
      </c>
      <c r="G8048" s="16" t="s">
        <v>10624</v>
      </c>
      <c r="H8048" s="17">
        <v>1892</v>
      </c>
      <c r="I8048" s="102">
        <v>2</v>
      </c>
    </row>
    <row r="8049" spans="1:9" ht="51">
      <c r="A8049" s="16" t="s">
        <v>1963</v>
      </c>
      <c r="B8049" s="16" t="s">
        <v>11491</v>
      </c>
      <c r="C8049" s="16">
        <v>144121</v>
      </c>
      <c r="D8049" s="19">
        <v>44600</v>
      </c>
      <c r="E8049" s="16" t="s">
        <v>11492</v>
      </c>
      <c r="F8049" s="16" t="s">
        <v>10264</v>
      </c>
      <c r="G8049" s="16" t="s">
        <v>10624</v>
      </c>
      <c r="H8049" s="17">
        <v>894.25</v>
      </c>
      <c r="I8049" s="102">
        <v>2</v>
      </c>
    </row>
    <row r="8050" spans="1:9" ht="51">
      <c r="A8050" s="16" t="s">
        <v>1963</v>
      </c>
      <c r="B8050" s="16" t="s">
        <v>11493</v>
      </c>
      <c r="C8050" s="16">
        <v>144021</v>
      </c>
      <c r="D8050" s="19">
        <v>44600</v>
      </c>
      <c r="E8050" s="16" t="s">
        <v>11494</v>
      </c>
      <c r="F8050" s="16" t="s">
        <v>10264</v>
      </c>
      <c r="G8050" s="16" t="s">
        <v>10624</v>
      </c>
      <c r="H8050" s="17">
        <v>1897.27</v>
      </c>
      <c r="I8050" s="102">
        <v>2</v>
      </c>
    </row>
    <row r="8051" spans="1:9" ht="51">
      <c r="A8051" s="16" t="s">
        <v>1963</v>
      </c>
      <c r="B8051" s="16" t="s">
        <v>11495</v>
      </c>
      <c r="C8051" s="16">
        <v>142621</v>
      </c>
      <c r="D8051" s="19">
        <v>44560</v>
      </c>
      <c r="E8051" s="16" t="s">
        <v>11496</v>
      </c>
      <c r="F8051" s="16" t="s">
        <v>10264</v>
      </c>
      <c r="G8051" s="16" t="s">
        <v>10624</v>
      </c>
      <c r="H8051" s="17">
        <v>1587.27</v>
      </c>
      <c r="I8051" s="102">
        <v>2</v>
      </c>
    </row>
    <row r="8052" spans="1:9" ht="51">
      <c r="A8052" s="16" t="s">
        <v>1963</v>
      </c>
      <c r="B8052" s="16" t="s">
        <v>11497</v>
      </c>
      <c r="C8052" s="16">
        <v>142321</v>
      </c>
      <c r="D8052" s="19">
        <v>44560</v>
      </c>
      <c r="E8052" s="16" t="s">
        <v>11498</v>
      </c>
      <c r="F8052" s="16" t="s">
        <v>10264</v>
      </c>
      <c r="G8052" s="16" t="s">
        <v>10624</v>
      </c>
      <c r="H8052" s="17">
        <v>1587.27</v>
      </c>
      <c r="I8052" s="102">
        <v>2</v>
      </c>
    </row>
    <row r="8053" spans="1:9" ht="51">
      <c r="A8053" s="16" t="s">
        <v>1963</v>
      </c>
      <c r="B8053" s="16" t="s">
        <v>12365</v>
      </c>
      <c r="C8053" s="16" t="s">
        <v>12365</v>
      </c>
      <c r="D8053" s="19">
        <v>44543</v>
      </c>
      <c r="E8053" s="16" t="s">
        <v>12366</v>
      </c>
      <c r="F8053" s="16" t="s">
        <v>8291</v>
      </c>
      <c r="G8053" s="16" t="s">
        <v>8292</v>
      </c>
      <c r="H8053" s="17">
        <v>69.319999999999993</v>
      </c>
      <c r="I8053" s="102">
        <v>2</v>
      </c>
    </row>
    <row r="8054" spans="1:9" ht="51">
      <c r="A8054" s="16" t="s">
        <v>1963</v>
      </c>
      <c r="B8054" s="16" t="s">
        <v>12365</v>
      </c>
      <c r="C8054" s="16" t="s">
        <v>12365</v>
      </c>
      <c r="D8054" s="19">
        <v>44543</v>
      </c>
      <c r="E8054" s="16" t="s">
        <v>12367</v>
      </c>
      <c r="F8054" s="16" t="s">
        <v>8291</v>
      </c>
      <c r="G8054" s="16" t="s">
        <v>8292</v>
      </c>
      <c r="H8054" s="17">
        <v>69.319999999999993</v>
      </c>
      <c r="I8054" s="102">
        <v>2</v>
      </c>
    </row>
    <row r="8055" spans="1:9" ht="51">
      <c r="A8055" s="16" t="s">
        <v>1963</v>
      </c>
      <c r="B8055" s="16" t="s">
        <v>12365</v>
      </c>
      <c r="C8055" s="16" t="s">
        <v>12365</v>
      </c>
      <c r="D8055" s="19">
        <v>44543</v>
      </c>
      <c r="E8055" s="16" t="s">
        <v>12368</v>
      </c>
      <c r="F8055" s="16" t="s">
        <v>8291</v>
      </c>
      <c r="G8055" s="16" t="s">
        <v>8292</v>
      </c>
      <c r="H8055" s="17">
        <v>69.33</v>
      </c>
      <c r="I8055" s="102">
        <v>2</v>
      </c>
    </row>
    <row r="8056" spans="1:9" ht="51">
      <c r="A8056" s="16" t="s">
        <v>1963</v>
      </c>
      <c r="B8056" s="16" t="s">
        <v>12371</v>
      </c>
      <c r="C8056" s="16" t="s">
        <v>12371</v>
      </c>
      <c r="D8056" s="19">
        <v>44557</v>
      </c>
      <c r="E8056" s="16" t="s">
        <v>12372</v>
      </c>
      <c r="F8056" s="16">
        <v>0</v>
      </c>
      <c r="G8056" s="16" t="s">
        <v>12364</v>
      </c>
      <c r="H8056" s="17">
        <v>1509.71</v>
      </c>
      <c r="I8056" s="102">
        <v>2</v>
      </c>
    </row>
    <row r="8057" spans="1:9" ht="51">
      <c r="A8057" s="16" t="s">
        <v>1963</v>
      </c>
      <c r="B8057" s="16" t="s">
        <v>12761</v>
      </c>
      <c r="C8057" s="16" t="s">
        <v>12761</v>
      </c>
      <c r="D8057" s="19">
        <v>44561</v>
      </c>
      <c r="E8057" s="16" t="s">
        <v>12762</v>
      </c>
      <c r="F8057" s="16" t="s">
        <v>11503</v>
      </c>
      <c r="G8057" s="16" t="s">
        <v>11504</v>
      </c>
      <c r="H8057" s="17">
        <v>444.11</v>
      </c>
      <c r="I8057" s="102">
        <v>2</v>
      </c>
    </row>
    <row r="8058" spans="1:9" ht="51">
      <c r="A8058" s="16" t="s">
        <v>1963</v>
      </c>
      <c r="B8058" s="16" t="s">
        <v>12763</v>
      </c>
      <c r="C8058" s="16" t="s">
        <v>12763</v>
      </c>
      <c r="D8058" s="19">
        <v>44561</v>
      </c>
      <c r="E8058" s="16" t="s">
        <v>12764</v>
      </c>
      <c r="F8058" s="16" t="s">
        <v>11964</v>
      </c>
      <c r="G8058" s="16" t="s">
        <v>1993</v>
      </c>
      <c r="H8058" s="17">
        <v>271.05</v>
      </c>
      <c r="I8058" s="102">
        <v>2</v>
      </c>
    </row>
    <row r="8059" spans="1:9" ht="51">
      <c r="A8059" s="16" t="s">
        <v>1963</v>
      </c>
      <c r="B8059" s="16" t="s">
        <v>12765</v>
      </c>
      <c r="C8059" s="16" t="s">
        <v>12765</v>
      </c>
      <c r="D8059" s="19">
        <v>44561</v>
      </c>
      <c r="E8059" s="16" t="s">
        <v>12766</v>
      </c>
      <c r="F8059" s="16">
        <v>0</v>
      </c>
      <c r="G8059" s="16" t="s">
        <v>11583</v>
      </c>
      <c r="H8059" s="17">
        <v>314.14</v>
      </c>
      <c r="I8059" s="102">
        <v>2</v>
      </c>
    </row>
    <row r="8060" spans="1:9" ht="20.399999999999999">
      <c r="A8060" s="16" t="s">
        <v>1963</v>
      </c>
      <c r="B8060" s="16" t="s">
        <v>12583</v>
      </c>
      <c r="C8060" s="16">
        <v>1040049633</v>
      </c>
      <c r="D8060" s="19">
        <v>44214</v>
      </c>
      <c r="E8060" s="16" t="s">
        <v>12584</v>
      </c>
      <c r="F8060" s="16" t="s">
        <v>8395</v>
      </c>
      <c r="G8060" s="16" t="s">
        <v>8396</v>
      </c>
      <c r="H8060" s="17">
        <v>19.899999999999999</v>
      </c>
      <c r="I8060" s="102">
        <v>2</v>
      </c>
    </row>
    <row r="8061" spans="1:9">
      <c r="A8061" s="16" t="s">
        <v>1963</v>
      </c>
      <c r="B8061" s="16" t="s">
        <v>12583</v>
      </c>
      <c r="C8061" s="16">
        <v>1040049633</v>
      </c>
      <c r="D8061" s="19">
        <v>44214</v>
      </c>
      <c r="E8061" s="16" t="s">
        <v>12585</v>
      </c>
      <c r="F8061" s="16" t="s">
        <v>8395</v>
      </c>
      <c r="G8061" s="16" t="s">
        <v>8396</v>
      </c>
      <c r="H8061" s="17">
        <v>19.899999999999999</v>
      </c>
      <c r="I8061" s="102">
        <v>2</v>
      </c>
    </row>
    <row r="8062" spans="1:9">
      <c r="A8062" s="16" t="s">
        <v>1963</v>
      </c>
      <c r="B8062" s="16" t="s">
        <v>12586</v>
      </c>
      <c r="C8062" s="16">
        <v>1040049634</v>
      </c>
      <c r="D8062" s="19">
        <v>44215</v>
      </c>
      <c r="E8062" s="16" t="s">
        <v>12587</v>
      </c>
      <c r="F8062" s="16" t="s">
        <v>8395</v>
      </c>
      <c r="G8062" s="16" t="s">
        <v>8396</v>
      </c>
      <c r="H8062" s="17">
        <v>9.9499999999999993</v>
      </c>
      <c r="I8062" s="102">
        <v>2</v>
      </c>
    </row>
    <row r="8063" spans="1:9">
      <c r="A8063" s="16" t="s">
        <v>1963</v>
      </c>
      <c r="B8063" s="16" t="s">
        <v>12586</v>
      </c>
      <c r="C8063" s="16">
        <v>1040049634</v>
      </c>
      <c r="D8063" s="19">
        <v>44215</v>
      </c>
      <c r="E8063" s="16" t="s">
        <v>12587</v>
      </c>
      <c r="F8063" s="16" t="s">
        <v>8395</v>
      </c>
      <c r="G8063" s="16" t="s">
        <v>8396</v>
      </c>
      <c r="H8063" s="17">
        <v>9.9499999999999993</v>
      </c>
      <c r="I8063" s="102">
        <v>2</v>
      </c>
    </row>
    <row r="8064" spans="1:9" ht="20.399999999999999">
      <c r="A8064" s="16" t="s">
        <v>1963</v>
      </c>
      <c r="B8064" s="16" t="s">
        <v>12588</v>
      </c>
      <c r="C8064" s="16">
        <v>1040049746</v>
      </c>
      <c r="D8064" s="19">
        <v>44229</v>
      </c>
      <c r="E8064" s="16" t="s">
        <v>12589</v>
      </c>
      <c r="F8064" s="16" t="s">
        <v>8395</v>
      </c>
      <c r="G8064" s="16" t="s">
        <v>8396</v>
      </c>
      <c r="H8064" s="17">
        <v>19.899999999999999</v>
      </c>
      <c r="I8064" s="102">
        <v>2</v>
      </c>
    </row>
    <row r="8065" spans="1:9" ht="20.399999999999999">
      <c r="A8065" s="16" t="s">
        <v>1963</v>
      </c>
      <c r="B8065" s="16" t="s">
        <v>12588</v>
      </c>
      <c r="C8065" s="16">
        <v>1040049746</v>
      </c>
      <c r="D8065" s="19">
        <v>44229</v>
      </c>
      <c r="E8065" s="16" t="s">
        <v>12590</v>
      </c>
      <c r="F8065" s="16" t="s">
        <v>8395</v>
      </c>
      <c r="G8065" s="16" t="s">
        <v>8396</v>
      </c>
      <c r="H8065" s="17">
        <v>19.899999999999999</v>
      </c>
      <c r="I8065" s="102">
        <v>2</v>
      </c>
    </row>
    <row r="8066" spans="1:9" ht="20.399999999999999">
      <c r="A8066" s="16" t="s">
        <v>1963</v>
      </c>
      <c r="B8066" s="16" t="s">
        <v>12591</v>
      </c>
      <c r="C8066" s="16">
        <v>1040049764</v>
      </c>
      <c r="D8066" s="19">
        <v>44230</v>
      </c>
      <c r="E8066" s="16" t="s">
        <v>12592</v>
      </c>
      <c r="F8066" s="16" t="s">
        <v>8395</v>
      </c>
      <c r="G8066" s="16" t="s">
        <v>8396</v>
      </c>
      <c r="H8066" s="17">
        <v>19.899999999999999</v>
      </c>
      <c r="I8066" s="102">
        <v>2</v>
      </c>
    </row>
    <row r="8067" spans="1:9">
      <c r="A8067" s="16" t="s">
        <v>1963</v>
      </c>
      <c r="B8067" s="16" t="s">
        <v>12593</v>
      </c>
      <c r="C8067" s="16">
        <v>1040049771</v>
      </c>
      <c r="D8067" s="19">
        <v>44230</v>
      </c>
      <c r="E8067" s="16" t="s">
        <v>12594</v>
      </c>
      <c r="F8067" s="16" t="s">
        <v>8395</v>
      </c>
      <c r="G8067" s="16" t="s">
        <v>8396</v>
      </c>
      <c r="H8067" s="17">
        <v>19.899999999999999</v>
      </c>
      <c r="I8067" s="102">
        <v>2</v>
      </c>
    </row>
    <row r="8068" spans="1:9">
      <c r="A8068" s="16" t="s">
        <v>1963</v>
      </c>
      <c r="B8068" s="16" t="s">
        <v>12593</v>
      </c>
      <c r="C8068" s="16">
        <v>1040049771</v>
      </c>
      <c r="D8068" s="19">
        <v>44230</v>
      </c>
      <c r="E8068" s="16" t="s">
        <v>12595</v>
      </c>
      <c r="F8068" s="16" t="s">
        <v>8395</v>
      </c>
      <c r="G8068" s="16" t="s">
        <v>8396</v>
      </c>
      <c r="H8068" s="17">
        <v>19.899999999999999</v>
      </c>
      <c r="I8068" s="102">
        <v>2</v>
      </c>
    </row>
    <row r="8069" spans="1:9" ht="20.399999999999999">
      <c r="A8069" s="16" t="s">
        <v>1963</v>
      </c>
      <c r="B8069" s="16" t="s">
        <v>12593</v>
      </c>
      <c r="C8069" s="16">
        <v>1040049771</v>
      </c>
      <c r="D8069" s="19">
        <v>44230</v>
      </c>
      <c r="E8069" s="16" t="s">
        <v>12596</v>
      </c>
      <c r="F8069" s="16" t="s">
        <v>8395</v>
      </c>
      <c r="G8069" s="16" t="s">
        <v>8396</v>
      </c>
      <c r="H8069" s="17">
        <v>9.9499999999999993</v>
      </c>
      <c r="I8069" s="102">
        <v>2</v>
      </c>
    </row>
    <row r="8070" spans="1:9" ht="20.399999999999999">
      <c r="A8070" s="16" t="s">
        <v>1963</v>
      </c>
      <c r="B8070" s="16" t="s">
        <v>12593</v>
      </c>
      <c r="C8070" s="16">
        <v>1040049771</v>
      </c>
      <c r="D8070" s="19">
        <v>44230</v>
      </c>
      <c r="E8070" s="16" t="s">
        <v>12597</v>
      </c>
      <c r="F8070" s="16" t="s">
        <v>8395</v>
      </c>
      <c r="G8070" s="16" t="s">
        <v>8396</v>
      </c>
      <c r="H8070" s="17">
        <v>9.9499999999999993</v>
      </c>
      <c r="I8070" s="102">
        <v>2</v>
      </c>
    </row>
    <row r="8071" spans="1:9">
      <c r="A8071" s="16" t="s">
        <v>1963</v>
      </c>
      <c r="B8071" s="16" t="s">
        <v>12593</v>
      </c>
      <c r="C8071" s="16">
        <v>1040049771</v>
      </c>
      <c r="D8071" s="19">
        <v>44230</v>
      </c>
      <c r="E8071" s="16" t="s">
        <v>12598</v>
      </c>
      <c r="F8071" s="16" t="s">
        <v>8395</v>
      </c>
      <c r="G8071" s="16" t="s">
        <v>8396</v>
      </c>
      <c r="H8071" s="17">
        <v>19.899999999999999</v>
      </c>
      <c r="I8071" s="102">
        <v>2</v>
      </c>
    </row>
    <row r="8072" spans="1:9" ht="20.399999999999999">
      <c r="A8072" s="16" t="s">
        <v>1963</v>
      </c>
      <c r="B8072" s="16" t="s">
        <v>12599</v>
      </c>
      <c r="C8072" s="16">
        <v>1040049837</v>
      </c>
      <c r="D8072" s="19">
        <v>44237</v>
      </c>
      <c r="E8072" s="16" t="s">
        <v>12600</v>
      </c>
      <c r="F8072" s="16" t="s">
        <v>8395</v>
      </c>
      <c r="G8072" s="16" t="s">
        <v>8396</v>
      </c>
      <c r="H8072" s="17">
        <v>19.899999999999999</v>
      </c>
      <c r="I8072" s="102">
        <v>2</v>
      </c>
    </row>
    <row r="8073" spans="1:9">
      <c r="A8073" s="16" t="s">
        <v>1963</v>
      </c>
      <c r="B8073" s="16" t="s">
        <v>12599</v>
      </c>
      <c r="C8073" s="16">
        <v>1040049837</v>
      </c>
      <c r="D8073" s="19">
        <v>44237</v>
      </c>
      <c r="E8073" s="16" t="s">
        <v>12601</v>
      </c>
      <c r="F8073" s="16" t="s">
        <v>8395</v>
      </c>
      <c r="G8073" s="16" t="s">
        <v>8396</v>
      </c>
      <c r="H8073" s="17">
        <v>19.899999999999999</v>
      </c>
      <c r="I8073" s="102">
        <v>2</v>
      </c>
    </row>
    <row r="8074" spans="1:9">
      <c r="A8074" s="16" t="s">
        <v>1963</v>
      </c>
      <c r="B8074" s="16" t="s">
        <v>12599</v>
      </c>
      <c r="C8074" s="16">
        <v>1040049837</v>
      </c>
      <c r="D8074" s="19">
        <v>44237</v>
      </c>
      <c r="E8074" s="16" t="s">
        <v>12602</v>
      </c>
      <c r="F8074" s="16" t="s">
        <v>8395</v>
      </c>
      <c r="G8074" s="16" t="s">
        <v>8396</v>
      </c>
      <c r="H8074" s="17">
        <v>19.899999999999999</v>
      </c>
      <c r="I8074" s="102">
        <v>2</v>
      </c>
    </row>
    <row r="8075" spans="1:9" ht="20.399999999999999">
      <c r="A8075" s="16" t="s">
        <v>1963</v>
      </c>
      <c r="B8075" s="16" t="s">
        <v>12603</v>
      </c>
      <c r="C8075" s="16">
        <v>1040049854</v>
      </c>
      <c r="D8075" s="19">
        <v>44239</v>
      </c>
      <c r="E8075" s="16" t="s">
        <v>12604</v>
      </c>
      <c r="F8075" s="16" t="s">
        <v>8395</v>
      </c>
      <c r="G8075" s="16" t="s">
        <v>8396</v>
      </c>
      <c r="H8075" s="17">
        <v>19.899999999999999</v>
      </c>
      <c r="I8075" s="102">
        <v>2</v>
      </c>
    </row>
    <row r="8076" spans="1:9">
      <c r="A8076" s="16" t="s">
        <v>1963</v>
      </c>
      <c r="B8076" s="16" t="s">
        <v>12603</v>
      </c>
      <c r="C8076" s="16">
        <v>1040049854</v>
      </c>
      <c r="D8076" s="19">
        <v>44239</v>
      </c>
      <c r="E8076" s="16" t="s">
        <v>12605</v>
      </c>
      <c r="F8076" s="16" t="s">
        <v>8395</v>
      </c>
      <c r="G8076" s="16" t="s">
        <v>8396</v>
      </c>
      <c r="H8076" s="17">
        <v>19.899999999999999</v>
      </c>
      <c r="I8076" s="102">
        <v>2</v>
      </c>
    </row>
    <row r="8077" spans="1:9" ht="20.399999999999999">
      <c r="A8077" s="16" t="s">
        <v>1963</v>
      </c>
      <c r="B8077" s="16" t="s">
        <v>12603</v>
      </c>
      <c r="C8077" s="16">
        <v>1040049854</v>
      </c>
      <c r="D8077" s="19">
        <v>44239</v>
      </c>
      <c r="E8077" s="16" t="s">
        <v>12606</v>
      </c>
      <c r="F8077" s="16" t="s">
        <v>8395</v>
      </c>
      <c r="G8077" s="16" t="s">
        <v>8396</v>
      </c>
      <c r="H8077" s="17">
        <v>9.9499999999999993</v>
      </c>
      <c r="I8077" s="102">
        <v>2</v>
      </c>
    </row>
    <row r="8078" spans="1:9" ht="20.399999999999999">
      <c r="A8078" s="16" t="s">
        <v>1963</v>
      </c>
      <c r="B8078" s="16" t="s">
        <v>12603</v>
      </c>
      <c r="C8078" s="16">
        <v>1040049854</v>
      </c>
      <c r="D8078" s="19">
        <v>44239</v>
      </c>
      <c r="E8078" s="16" t="s">
        <v>12607</v>
      </c>
      <c r="F8078" s="16" t="s">
        <v>8395</v>
      </c>
      <c r="G8078" s="16" t="s">
        <v>8396</v>
      </c>
      <c r="H8078" s="17">
        <v>9.9499999999999993</v>
      </c>
      <c r="I8078" s="102">
        <v>2</v>
      </c>
    </row>
    <row r="8079" spans="1:9" ht="20.399999999999999">
      <c r="A8079" s="16" t="s">
        <v>1963</v>
      </c>
      <c r="B8079" s="16" t="s">
        <v>12608</v>
      </c>
      <c r="C8079" s="16">
        <v>1040050010</v>
      </c>
      <c r="D8079" s="19">
        <v>44266</v>
      </c>
      <c r="E8079" s="16" t="s">
        <v>12609</v>
      </c>
      <c r="F8079" s="16" t="s">
        <v>8395</v>
      </c>
      <c r="G8079" s="16" t="s">
        <v>8396</v>
      </c>
      <c r="H8079" s="17">
        <v>19.899999999999999</v>
      </c>
      <c r="I8079" s="102">
        <v>2</v>
      </c>
    </row>
    <row r="8080" spans="1:9" ht="20.399999999999999">
      <c r="A8080" s="16" t="s">
        <v>1963</v>
      </c>
      <c r="B8080" s="16" t="s">
        <v>12608</v>
      </c>
      <c r="C8080" s="16">
        <v>1040050010</v>
      </c>
      <c r="D8080" s="19">
        <v>44266</v>
      </c>
      <c r="E8080" s="16" t="s">
        <v>12610</v>
      </c>
      <c r="F8080" s="16" t="s">
        <v>8395</v>
      </c>
      <c r="G8080" s="16" t="s">
        <v>8396</v>
      </c>
      <c r="H8080" s="17">
        <v>19.899999999999999</v>
      </c>
      <c r="I8080" s="102">
        <v>2</v>
      </c>
    </row>
    <row r="8081" spans="1:9" ht="20.399999999999999">
      <c r="A8081" s="16" t="s">
        <v>1963</v>
      </c>
      <c r="B8081" s="16" t="s">
        <v>12611</v>
      </c>
      <c r="C8081" s="16">
        <v>1040050011</v>
      </c>
      <c r="D8081" s="19">
        <v>44266</v>
      </c>
      <c r="E8081" s="16" t="s">
        <v>12612</v>
      </c>
      <c r="F8081" s="16" t="s">
        <v>8395</v>
      </c>
      <c r="G8081" s="16" t="s">
        <v>8396</v>
      </c>
      <c r="H8081" s="17">
        <v>19.899999999999999</v>
      </c>
      <c r="I8081" s="102">
        <v>2</v>
      </c>
    </row>
    <row r="8082" spans="1:9" ht="20.399999999999999">
      <c r="A8082" s="16" t="s">
        <v>1963</v>
      </c>
      <c r="B8082" s="16" t="s">
        <v>12611</v>
      </c>
      <c r="C8082" s="16">
        <v>1040050011</v>
      </c>
      <c r="D8082" s="19">
        <v>44266</v>
      </c>
      <c r="E8082" s="16" t="s">
        <v>12613</v>
      </c>
      <c r="F8082" s="16" t="s">
        <v>8395</v>
      </c>
      <c r="G8082" s="16" t="s">
        <v>8396</v>
      </c>
      <c r="H8082" s="17">
        <v>19.899999999999999</v>
      </c>
      <c r="I8082" s="102">
        <v>2</v>
      </c>
    </row>
    <row r="8083" spans="1:9" ht="20.399999999999999">
      <c r="A8083" s="16" t="s">
        <v>1963</v>
      </c>
      <c r="B8083" s="16" t="s">
        <v>12614</v>
      </c>
      <c r="C8083" s="16">
        <v>1040050045</v>
      </c>
      <c r="D8083" s="19">
        <v>44274</v>
      </c>
      <c r="E8083" s="16" t="s">
        <v>12615</v>
      </c>
      <c r="F8083" s="16" t="s">
        <v>8395</v>
      </c>
      <c r="G8083" s="16" t="s">
        <v>8396</v>
      </c>
      <c r="H8083" s="17">
        <v>19.899999999999999</v>
      </c>
      <c r="I8083" s="102">
        <v>2</v>
      </c>
    </row>
    <row r="8084" spans="1:9" ht="20.399999999999999">
      <c r="A8084" s="16" t="s">
        <v>1963</v>
      </c>
      <c r="B8084" s="16" t="s">
        <v>12614</v>
      </c>
      <c r="C8084" s="16">
        <v>1040050045</v>
      </c>
      <c r="D8084" s="19">
        <v>44274</v>
      </c>
      <c r="E8084" s="16" t="s">
        <v>12616</v>
      </c>
      <c r="F8084" s="16" t="s">
        <v>8395</v>
      </c>
      <c r="G8084" s="16" t="s">
        <v>8396</v>
      </c>
      <c r="H8084" s="17">
        <v>19.899999999999999</v>
      </c>
      <c r="I8084" s="102">
        <v>2</v>
      </c>
    </row>
    <row r="8085" spans="1:9" ht="20.399999999999999">
      <c r="A8085" s="16" t="s">
        <v>1963</v>
      </c>
      <c r="B8085" s="16" t="s">
        <v>12617</v>
      </c>
      <c r="C8085" s="16">
        <v>1040050046</v>
      </c>
      <c r="D8085" s="19">
        <v>44274</v>
      </c>
      <c r="E8085" s="16" t="s">
        <v>12618</v>
      </c>
      <c r="F8085" s="16" t="s">
        <v>8395</v>
      </c>
      <c r="G8085" s="16" t="s">
        <v>8396</v>
      </c>
      <c r="H8085" s="17">
        <v>19.899999999999999</v>
      </c>
      <c r="I8085" s="102">
        <v>2</v>
      </c>
    </row>
    <row r="8086" spans="1:9">
      <c r="A8086" s="16" t="s">
        <v>1963</v>
      </c>
      <c r="B8086" s="16" t="s">
        <v>12617</v>
      </c>
      <c r="C8086" s="16">
        <v>1040050046</v>
      </c>
      <c r="D8086" s="19">
        <v>44274</v>
      </c>
      <c r="E8086" s="16" t="s">
        <v>12619</v>
      </c>
      <c r="F8086" s="16" t="s">
        <v>8395</v>
      </c>
      <c r="G8086" s="16" t="s">
        <v>8396</v>
      </c>
      <c r="H8086" s="17">
        <v>19.899999999999999</v>
      </c>
      <c r="I8086" s="102">
        <v>2</v>
      </c>
    </row>
    <row r="8087" spans="1:9" ht="20.399999999999999">
      <c r="A8087" s="16" t="s">
        <v>1963</v>
      </c>
      <c r="B8087" s="16" t="s">
        <v>12620</v>
      </c>
      <c r="C8087" s="16">
        <v>1040050047</v>
      </c>
      <c r="D8087" s="19">
        <v>44274</v>
      </c>
      <c r="E8087" s="16" t="s">
        <v>12621</v>
      </c>
      <c r="F8087" s="16" t="s">
        <v>8395</v>
      </c>
      <c r="G8087" s="16" t="s">
        <v>8396</v>
      </c>
      <c r="H8087" s="17">
        <v>19.899999999999999</v>
      </c>
      <c r="I8087" s="102">
        <v>2</v>
      </c>
    </row>
    <row r="8088" spans="1:9" ht="20.399999999999999">
      <c r="A8088" s="16" t="s">
        <v>1963</v>
      </c>
      <c r="B8088" s="16" t="s">
        <v>12620</v>
      </c>
      <c r="C8088" s="16">
        <v>1040050047</v>
      </c>
      <c r="D8088" s="19">
        <v>44274</v>
      </c>
      <c r="E8088" s="16" t="s">
        <v>12622</v>
      </c>
      <c r="F8088" s="16" t="s">
        <v>8395</v>
      </c>
      <c r="G8088" s="16" t="s">
        <v>8396</v>
      </c>
      <c r="H8088" s="17">
        <v>19.899999999999999</v>
      </c>
      <c r="I8088" s="102">
        <v>2</v>
      </c>
    </row>
    <row r="8089" spans="1:9" ht="20.399999999999999">
      <c r="A8089" s="16" t="s">
        <v>1963</v>
      </c>
      <c r="B8089" s="16" t="s">
        <v>12623</v>
      </c>
      <c r="C8089" s="16">
        <v>1040050048</v>
      </c>
      <c r="D8089" s="19">
        <v>44274</v>
      </c>
      <c r="E8089" s="16" t="s">
        <v>12624</v>
      </c>
      <c r="F8089" s="16" t="s">
        <v>8395</v>
      </c>
      <c r="G8089" s="16" t="s">
        <v>8396</v>
      </c>
      <c r="H8089" s="17">
        <v>19.899999999999999</v>
      </c>
      <c r="I8089" s="102">
        <v>2</v>
      </c>
    </row>
    <row r="8090" spans="1:9" ht="20.399999999999999">
      <c r="A8090" s="16" t="s">
        <v>1963</v>
      </c>
      <c r="B8090" s="16" t="s">
        <v>12623</v>
      </c>
      <c r="C8090" s="16">
        <v>1040050048</v>
      </c>
      <c r="D8090" s="19">
        <v>44274</v>
      </c>
      <c r="E8090" s="16" t="s">
        <v>12625</v>
      </c>
      <c r="F8090" s="16" t="s">
        <v>8395</v>
      </c>
      <c r="G8090" s="16" t="s">
        <v>8396</v>
      </c>
      <c r="H8090" s="17">
        <v>19.899999999999999</v>
      </c>
      <c r="I8090" s="102">
        <v>2</v>
      </c>
    </row>
    <row r="8091" spans="1:9">
      <c r="A8091" s="16" t="s">
        <v>1963</v>
      </c>
      <c r="B8091" s="16" t="s">
        <v>12626</v>
      </c>
      <c r="C8091" s="16">
        <v>1040050049</v>
      </c>
      <c r="D8091" s="19">
        <v>44274</v>
      </c>
      <c r="E8091" s="16" t="s">
        <v>12627</v>
      </c>
      <c r="F8091" s="16" t="s">
        <v>8395</v>
      </c>
      <c r="G8091" s="16" t="s">
        <v>8396</v>
      </c>
      <c r="H8091" s="17">
        <v>19.899999999999999</v>
      </c>
      <c r="I8091" s="102">
        <v>2</v>
      </c>
    </row>
    <row r="8092" spans="1:9">
      <c r="A8092" s="16" t="s">
        <v>1963</v>
      </c>
      <c r="B8092" s="16" t="s">
        <v>12626</v>
      </c>
      <c r="C8092" s="16">
        <v>1040050049</v>
      </c>
      <c r="D8092" s="19">
        <v>44274</v>
      </c>
      <c r="E8092" s="16" t="s">
        <v>12628</v>
      </c>
      <c r="F8092" s="16" t="s">
        <v>8395</v>
      </c>
      <c r="G8092" s="16" t="s">
        <v>8396</v>
      </c>
      <c r="H8092" s="17">
        <v>19.899999999999999</v>
      </c>
      <c r="I8092" s="102">
        <v>2</v>
      </c>
    </row>
    <row r="8093" spans="1:9">
      <c r="A8093" s="16" t="s">
        <v>1963</v>
      </c>
      <c r="B8093" s="16" t="s">
        <v>12626</v>
      </c>
      <c r="C8093" s="16">
        <v>1040050049</v>
      </c>
      <c r="D8093" s="19">
        <v>44274</v>
      </c>
      <c r="E8093" s="16" t="s">
        <v>12629</v>
      </c>
      <c r="F8093" s="16" t="s">
        <v>8395</v>
      </c>
      <c r="G8093" s="16" t="s">
        <v>8396</v>
      </c>
      <c r="H8093" s="17">
        <v>19.899999999999999</v>
      </c>
      <c r="I8093" s="102">
        <v>2</v>
      </c>
    </row>
    <row r="8094" spans="1:9">
      <c r="A8094" s="16" t="s">
        <v>1963</v>
      </c>
      <c r="B8094" s="16" t="s">
        <v>12626</v>
      </c>
      <c r="C8094" s="16">
        <v>1040050049</v>
      </c>
      <c r="D8094" s="19">
        <v>44274</v>
      </c>
      <c r="E8094" s="16" t="s">
        <v>12630</v>
      </c>
      <c r="F8094" s="16" t="s">
        <v>8395</v>
      </c>
      <c r="G8094" s="16" t="s">
        <v>8396</v>
      </c>
      <c r="H8094" s="17">
        <v>19.899999999999999</v>
      </c>
      <c r="I8094" s="102">
        <v>2</v>
      </c>
    </row>
    <row r="8095" spans="1:9" ht="20.399999999999999">
      <c r="A8095" s="16" t="s">
        <v>1963</v>
      </c>
      <c r="B8095" s="16" t="s">
        <v>12631</v>
      </c>
      <c r="C8095" s="16">
        <v>1040050056</v>
      </c>
      <c r="D8095" s="19">
        <v>44274</v>
      </c>
      <c r="E8095" s="16" t="s">
        <v>12632</v>
      </c>
      <c r="F8095" s="16" t="s">
        <v>8395</v>
      </c>
      <c r="G8095" s="16" t="s">
        <v>8396</v>
      </c>
      <c r="H8095" s="17">
        <v>19.899999999999999</v>
      </c>
      <c r="I8095" s="102">
        <v>2</v>
      </c>
    </row>
    <row r="8096" spans="1:9">
      <c r="A8096" s="16" t="s">
        <v>1963</v>
      </c>
      <c r="B8096" s="16" t="s">
        <v>12633</v>
      </c>
      <c r="C8096" s="16">
        <v>1040050108</v>
      </c>
      <c r="D8096" s="19">
        <v>44287</v>
      </c>
      <c r="E8096" s="16" t="s">
        <v>12634</v>
      </c>
      <c r="F8096" s="16" t="s">
        <v>8395</v>
      </c>
      <c r="G8096" s="16" t="s">
        <v>8396</v>
      </c>
      <c r="H8096" s="17">
        <v>19.899999999999999</v>
      </c>
      <c r="I8096" s="102">
        <v>2</v>
      </c>
    </row>
    <row r="8097" spans="1:9" ht="20.399999999999999">
      <c r="A8097" s="16" t="s">
        <v>1963</v>
      </c>
      <c r="B8097" s="16" t="s">
        <v>12635</v>
      </c>
      <c r="C8097" s="16">
        <v>1040050123</v>
      </c>
      <c r="D8097" s="19">
        <v>44292</v>
      </c>
      <c r="E8097" s="16" t="s">
        <v>12636</v>
      </c>
      <c r="F8097" s="16" t="s">
        <v>8395</v>
      </c>
      <c r="G8097" s="16" t="s">
        <v>8396</v>
      </c>
      <c r="H8097" s="17">
        <v>19.899999999999999</v>
      </c>
      <c r="I8097" s="102">
        <v>2</v>
      </c>
    </row>
    <row r="8098" spans="1:9" ht="20.399999999999999">
      <c r="A8098" s="16" t="s">
        <v>1963</v>
      </c>
      <c r="B8098" s="16" t="s">
        <v>12635</v>
      </c>
      <c r="C8098" s="16">
        <v>1040050123</v>
      </c>
      <c r="D8098" s="19">
        <v>44292</v>
      </c>
      <c r="E8098" s="16" t="s">
        <v>12637</v>
      </c>
      <c r="F8098" s="16" t="s">
        <v>8395</v>
      </c>
      <c r="G8098" s="16" t="s">
        <v>8396</v>
      </c>
      <c r="H8098" s="17">
        <v>19.899999999999999</v>
      </c>
      <c r="I8098" s="102">
        <v>2</v>
      </c>
    </row>
    <row r="8099" spans="1:9" ht="20.399999999999999">
      <c r="A8099" s="16" t="s">
        <v>1963</v>
      </c>
      <c r="B8099" s="16" t="s">
        <v>12638</v>
      </c>
      <c r="C8099" s="16">
        <v>1040050125</v>
      </c>
      <c r="D8099" s="19">
        <v>44292</v>
      </c>
      <c r="E8099" s="16" t="s">
        <v>12639</v>
      </c>
      <c r="F8099" s="16" t="s">
        <v>8395</v>
      </c>
      <c r="G8099" s="16" t="s">
        <v>8396</v>
      </c>
      <c r="H8099" s="17">
        <v>19.899999999999999</v>
      </c>
      <c r="I8099" s="102">
        <v>2</v>
      </c>
    </row>
    <row r="8100" spans="1:9" ht="20.399999999999999">
      <c r="A8100" s="16" t="s">
        <v>1963</v>
      </c>
      <c r="B8100" s="16" t="s">
        <v>12638</v>
      </c>
      <c r="C8100" s="16">
        <v>1040050125</v>
      </c>
      <c r="D8100" s="19">
        <v>44292</v>
      </c>
      <c r="E8100" s="16" t="s">
        <v>12640</v>
      </c>
      <c r="F8100" s="16" t="s">
        <v>8395</v>
      </c>
      <c r="G8100" s="16" t="s">
        <v>8396</v>
      </c>
      <c r="H8100" s="17">
        <v>19.899999999999999</v>
      </c>
      <c r="I8100" s="102">
        <v>2</v>
      </c>
    </row>
    <row r="8101" spans="1:9" ht="20.399999999999999">
      <c r="A8101" s="16" t="s">
        <v>1963</v>
      </c>
      <c r="B8101" s="16" t="s">
        <v>12641</v>
      </c>
      <c r="C8101" s="16">
        <v>1040050124</v>
      </c>
      <c r="D8101" s="19">
        <v>44292</v>
      </c>
      <c r="E8101" s="16" t="s">
        <v>12642</v>
      </c>
      <c r="F8101" s="16" t="s">
        <v>8395</v>
      </c>
      <c r="G8101" s="16" t="s">
        <v>8396</v>
      </c>
      <c r="H8101" s="17">
        <v>19.899999999999999</v>
      </c>
      <c r="I8101" s="102">
        <v>2</v>
      </c>
    </row>
    <row r="8102" spans="1:9" ht="20.399999999999999">
      <c r="A8102" s="16" t="s">
        <v>1963</v>
      </c>
      <c r="B8102" s="16" t="s">
        <v>12641</v>
      </c>
      <c r="C8102" s="16">
        <v>1040050124</v>
      </c>
      <c r="D8102" s="19">
        <v>44292</v>
      </c>
      <c r="E8102" s="16" t="s">
        <v>12643</v>
      </c>
      <c r="F8102" s="16" t="s">
        <v>8395</v>
      </c>
      <c r="G8102" s="16" t="s">
        <v>8396</v>
      </c>
      <c r="H8102" s="17">
        <v>19.899999999999999</v>
      </c>
      <c r="I8102" s="102">
        <v>2</v>
      </c>
    </row>
    <row r="8103" spans="1:9">
      <c r="A8103" s="16" t="s">
        <v>1963</v>
      </c>
      <c r="B8103" s="16" t="s">
        <v>12644</v>
      </c>
      <c r="C8103" s="16">
        <v>1040050750</v>
      </c>
      <c r="D8103" s="19">
        <v>44348</v>
      </c>
      <c r="E8103" s="16" t="s">
        <v>12645</v>
      </c>
      <c r="F8103" s="16" t="s">
        <v>8395</v>
      </c>
      <c r="G8103" s="16" t="s">
        <v>8396</v>
      </c>
      <c r="H8103" s="17">
        <v>19.899999999999999</v>
      </c>
      <c r="I8103" s="102">
        <v>2</v>
      </c>
    </row>
    <row r="8104" spans="1:9">
      <c r="A8104" s="16" t="s">
        <v>1963</v>
      </c>
      <c r="B8104" s="16" t="s">
        <v>12646</v>
      </c>
      <c r="C8104" s="16">
        <v>1040051552</v>
      </c>
      <c r="D8104" s="19">
        <v>44369</v>
      </c>
      <c r="E8104" s="16" t="s">
        <v>12647</v>
      </c>
      <c r="F8104" s="16" t="s">
        <v>8395</v>
      </c>
      <c r="G8104" s="16" t="s">
        <v>8396</v>
      </c>
      <c r="H8104" s="17">
        <v>19.899999999999999</v>
      </c>
      <c r="I8104" s="102">
        <v>2</v>
      </c>
    </row>
    <row r="8105" spans="1:9" ht="20.399999999999999">
      <c r="A8105" s="16" t="s">
        <v>1963</v>
      </c>
      <c r="B8105" s="16" t="s">
        <v>12648</v>
      </c>
      <c r="C8105" s="16">
        <v>1040051990</v>
      </c>
      <c r="D8105" s="19">
        <v>44383</v>
      </c>
      <c r="E8105" s="16" t="s">
        <v>12649</v>
      </c>
      <c r="F8105" s="16" t="s">
        <v>8395</v>
      </c>
      <c r="G8105" s="16" t="s">
        <v>8396</v>
      </c>
      <c r="H8105" s="17">
        <v>19.899999999999999</v>
      </c>
      <c r="I8105" s="102">
        <v>2</v>
      </c>
    </row>
    <row r="8106" spans="1:9">
      <c r="A8106" s="16" t="s">
        <v>1963</v>
      </c>
      <c r="B8106" s="16" t="s">
        <v>12648</v>
      </c>
      <c r="C8106" s="16">
        <v>1040051990</v>
      </c>
      <c r="D8106" s="19">
        <v>44383</v>
      </c>
      <c r="E8106" s="16" t="s">
        <v>12650</v>
      </c>
      <c r="F8106" s="16" t="s">
        <v>8395</v>
      </c>
      <c r="G8106" s="16" t="s">
        <v>8396</v>
      </c>
      <c r="H8106" s="17">
        <v>19.899999999999999</v>
      </c>
      <c r="I8106" s="102">
        <v>2</v>
      </c>
    </row>
    <row r="8107" spans="1:9" ht="20.399999999999999">
      <c r="A8107" s="16" t="s">
        <v>1963</v>
      </c>
      <c r="B8107" s="16" t="s">
        <v>12651</v>
      </c>
      <c r="C8107" s="16">
        <v>1040051988</v>
      </c>
      <c r="D8107" s="19">
        <v>44383</v>
      </c>
      <c r="E8107" s="16" t="s">
        <v>12652</v>
      </c>
      <c r="F8107" s="16" t="s">
        <v>8395</v>
      </c>
      <c r="G8107" s="16" t="s">
        <v>8396</v>
      </c>
      <c r="H8107" s="17">
        <v>19.899999999999999</v>
      </c>
      <c r="I8107" s="102">
        <v>2</v>
      </c>
    </row>
    <row r="8108" spans="1:9">
      <c r="A8108" s="16" t="s">
        <v>1963</v>
      </c>
      <c r="B8108" s="16" t="s">
        <v>12651</v>
      </c>
      <c r="C8108" s="16">
        <v>1040051988</v>
      </c>
      <c r="D8108" s="19">
        <v>44383</v>
      </c>
      <c r="E8108" s="16" t="s">
        <v>12653</v>
      </c>
      <c r="F8108" s="16" t="s">
        <v>8395</v>
      </c>
      <c r="G8108" s="16" t="s">
        <v>8396</v>
      </c>
      <c r="H8108" s="17">
        <v>19.899999999999999</v>
      </c>
      <c r="I8108" s="102">
        <v>2</v>
      </c>
    </row>
    <row r="8109" spans="1:9" ht="20.399999999999999">
      <c r="A8109" s="16" t="s">
        <v>1963</v>
      </c>
      <c r="B8109" s="16" t="s">
        <v>12654</v>
      </c>
      <c r="C8109" s="16">
        <v>1040051987</v>
      </c>
      <c r="D8109" s="19">
        <v>44383</v>
      </c>
      <c r="E8109" s="16" t="s">
        <v>12655</v>
      </c>
      <c r="F8109" s="16" t="s">
        <v>8395</v>
      </c>
      <c r="G8109" s="16" t="s">
        <v>8396</v>
      </c>
      <c r="H8109" s="17">
        <v>19.899999999999999</v>
      </c>
      <c r="I8109" s="102">
        <v>2</v>
      </c>
    </row>
    <row r="8110" spans="1:9">
      <c r="A8110" s="16" t="s">
        <v>1963</v>
      </c>
      <c r="B8110" s="16" t="s">
        <v>12654</v>
      </c>
      <c r="C8110" s="16">
        <v>1040051987</v>
      </c>
      <c r="D8110" s="19">
        <v>44383</v>
      </c>
      <c r="E8110" s="16" t="s">
        <v>12656</v>
      </c>
      <c r="F8110" s="16" t="s">
        <v>8395</v>
      </c>
      <c r="G8110" s="16" t="s">
        <v>8396</v>
      </c>
      <c r="H8110" s="17">
        <v>19.899999999999999</v>
      </c>
      <c r="I8110" s="102">
        <v>2</v>
      </c>
    </row>
    <row r="8111" spans="1:9">
      <c r="A8111" s="16" t="s">
        <v>1963</v>
      </c>
      <c r="B8111" s="16" t="s">
        <v>12657</v>
      </c>
      <c r="C8111" s="16">
        <v>1040052921</v>
      </c>
      <c r="D8111" s="19">
        <v>44393</v>
      </c>
      <c r="E8111" s="16" t="s">
        <v>12658</v>
      </c>
      <c r="F8111" s="16" t="s">
        <v>8395</v>
      </c>
      <c r="G8111" s="16" t="s">
        <v>8396</v>
      </c>
      <c r="H8111" s="17">
        <v>19.899999999999999</v>
      </c>
      <c r="I8111" s="102">
        <v>2</v>
      </c>
    </row>
    <row r="8112" spans="1:9">
      <c r="A8112" s="16" t="s">
        <v>1963</v>
      </c>
      <c r="B8112" s="16" t="s">
        <v>12657</v>
      </c>
      <c r="C8112" s="16">
        <v>1040052921</v>
      </c>
      <c r="D8112" s="19">
        <v>44393</v>
      </c>
      <c r="E8112" s="16" t="s">
        <v>12659</v>
      </c>
      <c r="F8112" s="16" t="s">
        <v>8395</v>
      </c>
      <c r="G8112" s="16" t="s">
        <v>8396</v>
      </c>
      <c r="H8112" s="17">
        <v>19.899999999999999</v>
      </c>
      <c r="I8112" s="102">
        <v>2</v>
      </c>
    </row>
    <row r="8113" spans="1:9" ht="20.399999999999999">
      <c r="A8113" s="16" t="s">
        <v>1963</v>
      </c>
      <c r="B8113" s="16" t="s">
        <v>12660</v>
      </c>
      <c r="C8113" s="16">
        <v>1040052923</v>
      </c>
      <c r="D8113" s="19">
        <v>44393</v>
      </c>
      <c r="E8113" s="16" t="s">
        <v>12661</v>
      </c>
      <c r="F8113" s="16" t="s">
        <v>8395</v>
      </c>
      <c r="G8113" s="16" t="s">
        <v>8396</v>
      </c>
      <c r="H8113" s="17">
        <v>19.899999999999999</v>
      </c>
      <c r="I8113" s="102">
        <v>2</v>
      </c>
    </row>
    <row r="8114" spans="1:9" ht="20.399999999999999">
      <c r="A8114" s="16" t="s">
        <v>1963</v>
      </c>
      <c r="B8114" s="16" t="s">
        <v>12660</v>
      </c>
      <c r="C8114" s="16">
        <v>1040052923</v>
      </c>
      <c r="D8114" s="19">
        <v>44393</v>
      </c>
      <c r="E8114" s="16" t="s">
        <v>12662</v>
      </c>
      <c r="F8114" s="16" t="s">
        <v>8395</v>
      </c>
      <c r="G8114" s="16" t="s">
        <v>8396</v>
      </c>
      <c r="H8114" s="17">
        <v>19.899999999999999</v>
      </c>
      <c r="I8114" s="102">
        <v>2</v>
      </c>
    </row>
    <row r="8115" spans="1:9">
      <c r="A8115" s="16" t="s">
        <v>1963</v>
      </c>
      <c r="B8115" s="16" t="s">
        <v>12663</v>
      </c>
      <c r="C8115" s="16">
        <v>1040053560</v>
      </c>
      <c r="D8115" s="19">
        <v>44404</v>
      </c>
      <c r="E8115" s="16" t="s">
        <v>12664</v>
      </c>
      <c r="F8115" s="16" t="s">
        <v>8395</v>
      </c>
      <c r="G8115" s="16" t="s">
        <v>8396</v>
      </c>
      <c r="H8115" s="17">
        <v>19.899999999999999</v>
      </c>
      <c r="I8115" s="102">
        <v>2</v>
      </c>
    </row>
    <row r="8116" spans="1:9" ht="20.399999999999999">
      <c r="A8116" s="16" t="s">
        <v>1963</v>
      </c>
      <c r="B8116" s="16" t="s">
        <v>12665</v>
      </c>
      <c r="C8116" s="16">
        <v>1040053562</v>
      </c>
      <c r="D8116" s="19">
        <v>44404</v>
      </c>
      <c r="E8116" s="16" t="s">
        <v>12666</v>
      </c>
      <c r="F8116" s="16" t="s">
        <v>8395</v>
      </c>
      <c r="G8116" s="16" t="s">
        <v>8396</v>
      </c>
      <c r="H8116" s="17">
        <v>19.899999999999999</v>
      </c>
      <c r="I8116" s="102">
        <v>2</v>
      </c>
    </row>
    <row r="8117" spans="1:9" ht="20.399999999999999">
      <c r="A8117" s="16" t="s">
        <v>1963</v>
      </c>
      <c r="B8117" s="16" t="s">
        <v>12665</v>
      </c>
      <c r="C8117" s="16">
        <v>1040053562</v>
      </c>
      <c r="D8117" s="19">
        <v>44404</v>
      </c>
      <c r="E8117" s="16" t="s">
        <v>12667</v>
      </c>
      <c r="F8117" s="16" t="s">
        <v>8395</v>
      </c>
      <c r="G8117" s="16" t="s">
        <v>8396</v>
      </c>
      <c r="H8117" s="17">
        <v>19.899999999999999</v>
      </c>
      <c r="I8117" s="102">
        <v>2</v>
      </c>
    </row>
    <row r="8118" spans="1:9" ht="20.399999999999999">
      <c r="A8118" s="16" t="s">
        <v>1963</v>
      </c>
      <c r="B8118" s="16" t="s">
        <v>12668</v>
      </c>
      <c r="C8118" s="16">
        <v>1040056457</v>
      </c>
      <c r="D8118" s="19">
        <v>44481</v>
      </c>
      <c r="E8118" s="16" t="s">
        <v>12669</v>
      </c>
      <c r="F8118" s="16" t="s">
        <v>8395</v>
      </c>
      <c r="G8118" s="16" t="s">
        <v>8396</v>
      </c>
      <c r="H8118" s="17">
        <v>19.899999999999999</v>
      </c>
      <c r="I8118" s="102">
        <v>2</v>
      </c>
    </row>
    <row r="8119" spans="1:9" ht="20.399999999999999">
      <c r="A8119" s="16" t="s">
        <v>1963</v>
      </c>
      <c r="B8119" s="16" t="s">
        <v>12670</v>
      </c>
      <c r="C8119" s="16">
        <v>1040056543</v>
      </c>
      <c r="D8119" s="19">
        <v>44483</v>
      </c>
      <c r="E8119" s="16" t="s">
        <v>12671</v>
      </c>
      <c r="F8119" s="16" t="s">
        <v>8395</v>
      </c>
      <c r="G8119" s="16" t="s">
        <v>8396</v>
      </c>
      <c r="H8119" s="17">
        <v>19.899999999999999</v>
      </c>
      <c r="I8119" s="102">
        <v>2</v>
      </c>
    </row>
    <row r="8120" spans="1:9">
      <c r="A8120" s="16" t="s">
        <v>1963</v>
      </c>
      <c r="B8120" s="16" t="s">
        <v>12672</v>
      </c>
      <c r="C8120" s="16">
        <v>1040056671</v>
      </c>
      <c r="D8120" s="19">
        <v>44491</v>
      </c>
      <c r="E8120" s="16" t="s">
        <v>12673</v>
      </c>
      <c r="F8120" s="16" t="s">
        <v>8395</v>
      </c>
      <c r="G8120" s="16" t="s">
        <v>8396</v>
      </c>
      <c r="H8120" s="17">
        <v>37.200000000000003</v>
      </c>
      <c r="I8120" s="102">
        <v>2</v>
      </c>
    </row>
    <row r="8121" spans="1:9" ht="20.399999999999999">
      <c r="A8121" s="16" t="s">
        <v>1963</v>
      </c>
      <c r="B8121" s="16" t="s">
        <v>12672</v>
      </c>
      <c r="C8121" s="16">
        <v>1040056671</v>
      </c>
      <c r="D8121" s="19">
        <v>44491</v>
      </c>
      <c r="E8121" s="16" t="s">
        <v>12674</v>
      </c>
      <c r="F8121" s="16" t="s">
        <v>8395</v>
      </c>
      <c r="G8121" s="16" t="s">
        <v>8396</v>
      </c>
      <c r="H8121" s="17">
        <v>37.200000000000003</v>
      </c>
      <c r="I8121" s="102">
        <v>2</v>
      </c>
    </row>
    <row r="8122" spans="1:9" ht="20.399999999999999">
      <c r="A8122" s="16" t="s">
        <v>1963</v>
      </c>
      <c r="B8122" s="16" t="s">
        <v>12675</v>
      </c>
      <c r="C8122" s="16">
        <v>1040056672</v>
      </c>
      <c r="D8122" s="19">
        <v>44495</v>
      </c>
      <c r="E8122" s="16" t="s">
        <v>12676</v>
      </c>
      <c r="F8122" s="16" t="s">
        <v>8395</v>
      </c>
      <c r="G8122" s="16" t="s">
        <v>8396</v>
      </c>
      <c r="H8122" s="17">
        <v>37.200000000000003</v>
      </c>
      <c r="I8122" s="102">
        <v>2</v>
      </c>
    </row>
    <row r="8123" spans="1:9" ht="20.399999999999999">
      <c r="A8123" s="16" t="s">
        <v>1963</v>
      </c>
      <c r="B8123" s="16" t="s">
        <v>12677</v>
      </c>
      <c r="C8123" s="16">
        <v>1040057403</v>
      </c>
      <c r="D8123" s="19">
        <v>44519</v>
      </c>
      <c r="E8123" s="16" t="s">
        <v>12678</v>
      </c>
      <c r="F8123" s="16" t="s">
        <v>8395</v>
      </c>
      <c r="G8123" s="16" t="s">
        <v>8396</v>
      </c>
      <c r="H8123" s="17">
        <v>19.899999999999999</v>
      </c>
      <c r="I8123" s="102">
        <v>2</v>
      </c>
    </row>
    <row r="8124" spans="1:9">
      <c r="A8124" s="16" t="s">
        <v>1963</v>
      </c>
      <c r="B8124" s="16" t="s">
        <v>12677</v>
      </c>
      <c r="C8124" s="16">
        <v>1040057403</v>
      </c>
      <c r="D8124" s="19">
        <v>44519</v>
      </c>
      <c r="E8124" s="16" t="s">
        <v>12679</v>
      </c>
      <c r="F8124" s="16" t="s">
        <v>8395</v>
      </c>
      <c r="G8124" s="16" t="s">
        <v>8396</v>
      </c>
      <c r="H8124" s="17">
        <v>19.899999999999999</v>
      </c>
      <c r="I8124" s="102">
        <v>2</v>
      </c>
    </row>
    <row r="8125" spans="1:9" ht="20.399999999999999">
      <c r="A8125" s="16" t="s">
        <v>1963</v>
      </c>
      <c r="B8125" s="16" t="s">
        <v>12677</v>
      </c>
      <c r="C8125" s="16">
        <v>1040057403</v>
      </c>
      <c r="D8125" s="19">
        <v>44519</v>
      </c>
      <c r="E8125" s="16" t="s">
        <v>12680</v>
      </c>
      <c r="F8125" s="16" t="s">
        <v>8395</v>
      </c>
      <c r="G8125" s="16" t="s">
        <v>8396</v>
      </c>
      <c r="H8125" s="17">
        <v>19.899999999999999</v>
      </c>
      <c r="I8125" s="102">
        <v>2</v>
      </c>
    </row>
    <row r="8126" spans="1:9" ht="20.399999999999999">
      <c r="A8126" s="16" t="s">
        <v>1963</v>
      </c>
      <c r="B8126" s="16" t="s">
        <v>12677</v>
      </c>
      <c r="C8126" s="16">
        <v>1040057403</v>
      </c>
      <c r="D8126" s="19">
        <v>44519</v>
      </c>
      <c r="E8126" s="16" t="s">
        <v>12681</v>
      </c>
      <c r="F8126" s="16" t="s">
        <v>8395</v>
      </c>
      <c r="G8126" s="16" t="s">
        <v>8396</v>
      </c>
      <c r="H8126" s="17">
        <v>19.899999999999999</v>
      </c>
      <c r="I8126" s="102">
        <v>2</v>
      </c>
    </row>
    <row r="8127" spans="1:9" ht="20.399999999999999">
      <c r="A8127" s="16" t="s">
        <v>1963</v>
      </c>
      <c r="B8127" s="16" t="s">
        <v>12677</v>
      </c>
      <c r="C8127" s="16">
        <v>1040057403</v>
      </c>
      <c r="D8127" s="19">
        <v>44519</v>
      </c>
      <c r="E8127" s="16" t="s">
        <v>12682</v>
      </c>
      <c r="F8127" s="16" t="s">
        <v>8395</v>
      </c>
      <c r="G8127" s="16" t="s">
        <v>8396</v>
      </c>
      <c r="H8127" s="17">
        <v>19.899999999999999</v>
      </c>
      <c r="I8127" s="102">
        <v>2</v>
      </c>
    </row>
    <row r="8128" spans="1:9" ht="20.399999999999999">
      <c r="A8128" s="16" t="s">
        <v>1963</v>
      </c>
      <c r="B8128" s="16" t="s">
        <v>12683</v>
      </c>
      <c r="C8128" s="16">
        <v>1040057542</v>
      </c>
      <c r="D8128" s="19">
        <v>44537</v>
      </c>
      <c r="E8128" s="16" t="s">
        <v>12684</v>
      </c>
      <c r="F8128" s="16" t="s">
        <v>8395</v>
      </c>
      <c r="G8128" s="16" t="s">
        <v>8396</v>
      </c>
      <c r="H8128" s="17">
        <v>9.9499999999999993</v>
      </c>
      <c r="I8128" s="102">
        <v>2</v>
      </c>
    </row>
    <row r="8129" spans="1:9" ht="20.399999999999999">
      <c r="A8129" s="16" t="s">
        <v>1963</v>
      </c>
      <c r="B8129" s="16" t="s">
        <v>12683</v>
      </c>
      <c r="C8129" s="16">
        <v>1040057542</v>
      </c>
      <c r="D8129" s="19">
        <v>44537</v>
      </c>
      <c r="E8129" s="16" t="s">
        <v>12685</v>
      </c>
      <c r="F8129" s="16" t="s">
        <v>8395</v>
      </c>
      <c r="G8129" s="16" t="s">
        <v>8396</v>
      </c>
      <c r="H8129" s="17">
        <v>9.9499999999999993</v>
      </c>
      <c r="I8129" s="102">
        <v>2</v>
      </c>
    </row>
    <row r="8130" spans="1:9" ht="20.399999999999999">
      <c r="A8130" s="16" t="s">
        <v>1963</v>
      </c>
      <c r="B8130" s="16" t="s">
        <v>12683</v>
      </c>
      <c r="C8130" s="16">
        <v>1040057542</v>
      </c>
      <c r="D8130" s="19">
        <v>44537</v>
      </c>
      <c r="E8130" s="16" t="s">
        <v>12686</v>
      </c>
      <c r="F8130" s="16" t="s">
        <v>8395</v>
      </c>
      <c r="G8130" s="16" t="s">
        <v>8396</v>
      </c>
      <c r="H8130" s="17">
        <v>19.899999999999999</v>
      </c>
      <c r="I8130" s="102">
        <v>2</v>
      </c>
    </row>
    <row r="8131" spans="1:9" ht="20.399999999999999">
      <c r="A8131" s="16" t="s">
        <v>1963</v>
      </c>
      <c r="B8131" s="16" t="s">
        <v>12683</v>
      </c>
      <c r="C8131" s="16">
        <v>1040057542</v>
      </c>
      <c r="D8131" s="19">
        <v>44537</v>
      </c>
      <c r="E8131" s="16" t="s">
        <v>12687</v>
      </c>
      <c r="F8131" s="16" t="s">
        <v>8395</v>
      </c>
      <c r="G8131" s="16" t="s">
        <v>8396</v>
      </c>
      <c r="H8131" s="17">
        <v>19.899999999999999</v>
      </c>
      <c r="I8131" s="102">
        <v>2</v>
      </c>
    </row>
    <row r="8132" spans="1:9" ht="20.399999999999999">
      <c r="A8132" s="16" t="s">
        <v>1963</v>
      </c>
      <c r="B8132" s="16" t="s">
        <v>12683</v>
      </c>
      <c r="C8132" s="16">
        <v>1040057542</v>
      </c>
      <c r="D8132" s="19">
        <v>44537</v>
      </c>
      <c r="E8132" s="16" t="s">
        <v>12688</v>
      </c>
      <c r="F8132" s="16" t="s">
        <v>8395</v>
      </c>
      <c r="G8132" s="16" t="s">
        <v>8396</v>
      </c>
      <c r="H8132" s="17">
        <v>19.899999999999999</v>
      </c>
      <c r="I8132" s="102">
        <v>2</v>
      </c>
    </row>
    <row r="8133" spans="1:9" ht="20.399999999999999">
      <c r="A8133" s="16" t="s">
        <v>1963</v>
      </c>
      <c r="B8133" s="16" t="s">
        <v>12689</v>
      </c>
      <c r="C8133" s="16">
        <v>1040058041</v>
      </c>
      <c r="D8133" s="19">
        <v>44552</v>
      </c>
      <c r="E8133" s="16" t="s">
        <v>12690</v>
      </c>
      <c r="F8133" s="16" t="s">
        <v>8395</v>
      </c>
      <c r="G8133" s="16" t="s">
        <v>8396</v>
      </c>
      <c r="H8133" s="17">
        <v>19.899999999999999</v>
      </c>
      <c r="I8133" s="102">
        <v>2</v>
      </c>
    </row>
    <row r="8134" spans="1:9" ht="20.399999999999999">
      <c r="A8134" s="16" t="s">
        <v>1963</v>
      </c>
      <c r="B8134" s="16" t="s">
        <v>12689</v>
      </c>
      <c r="C8134" s="16">
        <v>1040058041</v>
      </c>
      <c r="D8134" s="19">
        <v>44552</v>
      </c>
      <c r="E8134" s="16" t="s">
        <v>12691</v>
      </c>
      <c r="F8134" s="16" t="s">
        <v>8395</v>
      </c>
      <c r="G8134" s="16" t="s">
        <v>8396</v>
      </c>
      <c r="H8134" s="17">
        <v>19.899999999999999</v>
      </c>
      <c r="I8134" s="102">
        <v>2</v>
      </c>
    </row>
    <row r="8135" spans="1:9" ht="20.399999999999999">
      <c r="A8135" s="16" t="s">
        <v>1963</v>
      </c>
      <c r="B8135" s="16" t="s">
        <v>12692</v>
      </c>
      <c r="C8135" s="16">
        <v>1040058216</v>
      </c>
      <c r="D8135" s="19">
        <v>44560</v>
      </c>
      <c r="E8135" s="16" t="s">
        <v>12693</v>
      </c>
      <c r="F8135" s="16" t="s">
        <v>8395</v>
      </c>
      <c r="G8135" s="16" t="s">
        <v>8396</v>
      </c>
      <c r="H8135" s="17">
        <v>19.899999999999999</v>
      </c>
      <c r="I8135" s="102">
        <v>2</v>
      </c>
    </row>
    <row r="8136" spans="1:9">
      <c r="A8136" s="16" t="s">
        <v>1963</v>
      </c>
      <c r="B8136" s="16"/>
      <c r="C8136" s="16"/>
      <c r="D8136" s="19"/>
      <c r="E8136" s="16" t="s">
        <v>13693</v>
      </c>
      <c r="F8136" s="16"/>
      <c r="G8136" s="16"/>
      <c r="H8136" s="17"/>
      <c r="I8136" s="102">
        <v>2</v>
      </c>
    </row>
    <row r="8137" spans="1:9" ht="20.399999999999999">
      <c r="A8137" s="16" t="s">
        <v>1963</v>
      </c>
      <c r="B8137" s="16" t="s">
        <v>13677</v>
      </c>
      <c r="C8137" s="16" t="s">
        <v>13677</v>
      </c>
      <c r="D8137" s="19">
        <v>44319</v>
      </c>
      <c r="E8137" s="16" t="s">
        <v>13678</v>
      </c>
      <c r="F8137" s="16" t="s">
        <v>13679</v>
      </c>
      <c r="G8137" s="16" t="s">
        <v>7707</v>
      </c>
      <c r="H8137" s="17">
        <v>157.26</v>
      </c>
      <c r="I8137" s="102">
        <v>2</v>
      </c>
    </row>
    <row r="8138" spans="1:9" ht="20.399999999999999">
      <c r="A8138" s="16" t="s">
        <v>1963</v>
      </c>
      <c r="B8138" s="16" t="s">
        <v>13680</v>
      </c>
      <c r="C8138" s="16" t="s">
        <v>13680</v>
      </c>
      <c r="D8138" s="19">
        <v>44337</v>
      </c>
      <c r="E8138" s="16" t="s">
        <v>13681</v>
      </c>
      <c r="F8138" s="16" t="s">
        <v>13679</v>
      </c>
      <c r="G8138" s="16" t="s">
        <v>7707</v>
      </c>
      <c r="H8138" s="17">
        <v>255.83</v>
      </c>
      <c r="I8138" s="102">
        <v>2</v>
      </c>
    </row>
    <row r="8139" spans="1:9">
      <c r="A8139" s="16" t="s">
        <v>1963</v>
      </c>
      <c r="B8139" s="16" t="s">
        <v>13682</v>
      </c>
      <c r="C8139" s="16" t="s">
        <v>13682</v>
      </c>
      <c r="D8139" s="19">
        <v>44426</v>
      </c>
      <c r="E8139" s="16" t="s">
        <v>13683</v>
      </c>
      <c r="F8139" s="16" t="s">
        <v>13679</v>
      </c>
      <c r="G8139" s="16" t="s">
        <v>7707</v>
      </c>
      <c r="H8139" s="17">
        <v>141.63999999999999</v>
      </c>
      <c r="I8139" s="102">
        <v>2</v>
      </c>
    </row>
    <row r="8140" spans="1:9">
      <c r="A8140" s="16" t="s">
        <v>1963</v>
      </c>
      <c r="B8140" s="16" t="s">
        <v>13684</v>
      </c>
      <c r="C8140" s="16" t="s">
        <v>13684</v>
      </c>
      <c r="D8140" s="19">
        <v>44426</v>
      </c>
      <c r="E8140" s="16" t="s">
        <v>13683</v>
      </c>
      <c r="F8140" s="16" t="s">
        <v>13679</v>
      </c>
      <c r="G8140" s="16" t="s">
        <v>7707</v>
      </c>
      <c r="H8140" s="17">
        <v>118.02</v>
      </c>
      <c r="I8140" s="102">
        <v>2</v>
      </c>
    </row>
    <row r="8141" spans="1:9" ht="20.399999999999999">
      <c r="A8141" s="16" t="s">
        <v>1963</v>
      </c>
      <c r="B8141" s="16" t="s">
        <v>13685</v>
      </c>
      <c r="C8141" s="16" t="s">
        <v>13685</v>
      </c>
      <c r="D8141" s="19">
        <v>44426</v>
      </c>
      <c r="E8141" s="16" t="s">
        <v>13686</v>
      </c>
      <c r="F8141" s="16" t="s">
        <v>8216</v>
      </c>
      <c r="G8141" s="16" t="s">
        <v>8217</v>
      </c>
      <c r="H8141" s="17">
        <v>166.45</v>
      </c>
      <c r="I8141" s="102">
        <v>2</v>
      </c>
    </row>
    <row r="8142" spans="1:9" ht="20.399999999999999">
      <c r="A8142" s="16" t="s">
        <v>1963</v>
      </c>
      <c r="B8142" s="16" t="s">
        <v>13687</v>
      </c>
      <c r="C8142" s="16" t="s">
        <v>13687</v>
      </c>
      <c r="D8142" s="19">
        <v>44426</v>
      </c>
      <c r="E8142" s="16" t="s">
        <v>13688</v>
      </c>
      <c r="F8142" s="16" t="s">
        <v>8216</v>
      </c>
      <c r="G8142" s="16" t="s">
        <v>8217</v>
      </c>
      <c r="H8142" s="17">
        <v>185.95</v>
      </c>
      <c r="I8142" s="102">
        <v>2</v>
      </c>
    </row>
    <row r="8143" spans="1:9" ht="20.399999999999999">
      <c r="A8143" s="16" t="s">
        <v>1963</v>
      </c>
      <c r="B8143" s="16" t="s">
        <v>13689</v>
      </c>
      <c r="C8143" s="16" t="s">
        <v>13689</v>
      </c>
      <c r="D8143" s="19">
        <v>44529</v>
      </c>
      <c r="E8143" s="16" t="s">
        <v>13690</v>
      </c>
      <c r="F8143" s="16" t="s">
        <v>8216</v>
      </c>
      <c r="G8143" s="16" t="s">
        <v>8217</v>
      </c>
      <c r="H8143" s="17">
        <v>7.6</v>
      </c>
      <c r="I8143" s="102">
        <v>2</v>
      </c>
    </row>
    <row r="8144" spans="1:9" ht="20.399999999999999">
      <c r="A8144" s="16" t="s">
        <v>1963</v>
      </c>
      <c r="B8144" s="16" t="s">
        <v>13691</v>
      </c>
      <c r="C8144" s="16" t="s">
        <v>13691</v>
      </c>
      <c r="D8144" s="19">
        <v>44529</v>
      </c>
      <c r="E8144" s="16" t="s">
        <v>13692</v>
      </c>
      <c r="F8144" s="16" t="s">
        <v>8216</v>
      </c>
      <c r="G8144" s="16" t="s">
        <v>8217</v>
      </c>
      <c r="H8144" s="17">
        <v>191.6</v>
      </c>
      <c r="I8144" s="102">
        <v>2</v>
      </c>
    </row>
    <row r="8145" spans="1:9" ht="20.399999999999999">
      <c r="A8145" s="16" t="s">
        <v>1963</v>
      </c>
      <c r="B8145" s="16" t="s">
        <v>13712</v>
      </c>
      <c r="C8145" s="16">
        <v>19132</v>
      </c>
      <c r="D8145" s="19">
        <v>44302</v>
      </c>
      <c r="E8145" s="16" t="s">
        <v>13713</v>
      </c>
      <c r="F8145" s="16" t="s">
        <v>8178</v>
      </c>
      <c r="G8145" s="16" t="s">
        <v>8179</v>
      </c>
      <c r="H8145" s="17">
        <v>76.400000000000006</v>
      </c>
      <c r="I8145" s="102">
        <v>2</v>
      </c>
    </row>
    <row r="8146" spans="1:9" ht="20.399999999999999">
      <c r="A8146" s="16" t="s">
        <v>1963</v>
      </c>
      <c r="B8146" s="16" t="s">
        <v>13714</v>
      </c>
      <c r="C8146" s="16">
        <v>19179</v>
      </c>
      <c r="D8146" s="19">
        <v>44302</v>
      </c>
      <c r="E8146" s="16" t="s">
        <v>13715</v>
      </c>
      <c r="F8146" s="16" t="s">
        <v>8178</v>
      </c>
      <c r="G8146" s="16" t="s">
        <v>8179</v>
      </c>
      <c r="H8146" s="17">
        <v>541.6</v>
      </c>
      <c r="I8146" s="102">
        <v>2</v>
      </c>
    </row>
    <row r="8147" spans="1:9" ht="20.399999999999999">
      <c r="A8147" s="16" t="s">
        <v>1963</v>
      </c>
      <c r="B8147" s="16" t="s">
        <v>13716</v>
      </c>
      <c r="C8147" s="16">
        <v>10092005</v>
      </c>
      <c r="D8147" s="19">
        <v>44337</v>
      </c>
      <c r="E8147" s="16" t="s">
        <v>13717</v>
      </c>
      <c r="F8147" s="16">
        <v>0</v>
      </c>
      <c r="G8147" s="16" t="s">
        <v>13718</v>
      </c>
      <c r="H8147" s="17">
        <v>48</v>
      </c>
      <c r="I8147" s="102">
        <v>2</v>
      </c>
    </row>
    <row r="8148" spans="1:9" ht="20.399999999999999">
      <c r="A8148" s="16" t="s">
        <v>1963</v>
      </c>
      <c r="B8148" s="16" t="s">
        <v>13719</v>
      </c>
      <c r="C8148" s="16">
        <v>212021</v>
      </c>
      <c r="D8148" s="19">
        <v>44356</v>
      </c>
      <c r="E8148" s="16" t="s">
        <v>13720</v>
      </c>
      <c r="F8148" s="16" t="s">
        <v>13699</v>
      </c>
      <c r="G8148" s="16" t="s">
        <v>4886</v>
      </c>
      <c r="H8148" s="17">
        <v>30</v>
      </c>
      <c r="I8148" s="102">
        <v>2</v>
      </c>
    </row>
    <row r="8149" spans="1:9" ht="20.399999999999999">
      <c r="A8149" s="16" t="s">
        <v>1963</v>
      </c>
      <c r="B8149" s="16" t="s">
        <v>13719</v>
      </c>
      <c r="C8149" s="16">
        <v>212021</v>
      </c>
      <c r="D8149" s="19">
        <v>44356</v>
      </c>
      <c r="E8149" s="16" t="s">
        <v>13721</v>
      </c>
      <c r="F8149" s="16" t="s">
        <v>13699</v>
      </c>
      <c r="G8149" s="16" t="s">
        <v>4886</v>
      </c>
      <c r="H8149" s="17">
        <v>30</v>
      </c>
      <c r="I8149" s="102">
        <v>2</v>
      </c>
    </row>
    <row r="8150" spans="1:9" ht="20.399999999999999">
      <c r="A8150" s="16" t="s">
        <v>1963</v>
      </c>
      <c r="B8150" s="16" t="s">
        <v>13722</v>
      </c>
      <c r="C8150" s="16">
        <v>92021</v>
      </c>
      <c r="D8150" s="19">
        <v>44356</v>
      </c>
      <c r="E8150" s="16" t="s">
        <v>13723</v>
      </c>
      <c r="F8150" s="16" t="s">
        <v>13699</v>
      </c>
      <c r="G8150" s="16" t="s">
        <v>4886</v>
      </c>
      <c r="H8150" s="17">
        <v>60</v>
      </c>
      <c r="I8150" s="102">
        <v>2</v>
      </c>
    </row>
    <row r="8151" spans="1:9" ht="20.399999999999999">
      <c r="A8151" s="16" t="s">
        <v>1963</v>
      </c>
      <c r="B8151" s="16" t="s">
        <v>13697</v>
      </c>
      <c r="C8151" s="16">
        <v>22021</v>
      </c>
      <c r="D8151" s="19">
        <v>44350</v>
      </c>
      <c r="E8151" s="16" t="s">
        <v>13724</v>
      </c>
      <c r="F8151" s="16" t="s">
        <v>13699</v>
      </c>
      <c r="G8151" s="16" t="s">
        <v>4886</v>
      </c>
      <c r="H8151" s="17">
        <v>95</v>
      </c>
      <c r="I8151" s="102">
        <v>2</v>
      </c>
    </row>
    <row r="8152" spans="1:9" ht="20.399999999999999">
      <c r="A8152" s="16" t="s">
        <v>1963</v>
      </c>
      <c r="B8152" s="16" t="s">
        <v>13697</v>
      </c>
      <c r="C8152" s="16">
        <v>22021</v>
      </c>
      <c r="D8152" s="19">
        <v>44350</v>
      </c>
      <c r="E8152" s="16" t="s">
        <v>13725</v>
      </c>
      <c r="F8152" s="16" t="s">
        <v>13699</v>
      </c>
      <c r="G8152" s="16" t="s">
        <v>4886</v>
      </c>
      <c r="H8152" s="17">
        <v>95</v>
      </c>
      <c r="I8152" s="102">
        <v>2</v>
      </c>
    </row>
    <row r="8153" spans="1:9" ht="20.399999999999999">
      <c r="A8153" s="16" t="s">
        <v>1963</v>
      </c>
      <c r="B8153" s="16" t="s">
        <v>13697</v>
      </c>
      <c r="C8153" s="16">
        <v>22021</v>
      </c>
      <c r="D8153" s="19">
        <v>44350</v>
      </c>
      <c r="E8153" s="16" t="s">
        <v>13726</v>
      </c>
      <c r="F8153" s="16" t="s">
        <v>13699</v>
      </c>
      <c r="G8153" s="16" t="s">
        <v>4886</v>
      </c>
      <c r="H8153" s="17">
        <v>95</v>
      </c>
      <c r="I8153" s="102">
        <v>2</v>
      </c>
    </row>
    <row r="8154" spans="1:9" ht="20.399999999999999">
      <c r="A8154" s="16" t="s">
        <v>1963</v>
      </c>
      <c r="B8154" s="16" t="s">
        <v>13697</v>
      </c>
      <c r="C8154" s="16">
        <v>22021</v>
      </c>
      <c r="D8154" s="19">
        <v>44350</v>
      </c>
      <c r="E8154" s="16" t="s">
        <v>13727</v>
      </c>
      <c r="F8154" s="16" t="s">
        <v>13699</v>
      </c>
      <c r="G8154" s="16" t="s">
        <v>4886</v>
      </c>
      <c r="H8154" s="17">
        <v>95</v>
      </c>
      <c r="I8154" s="102">
        <v>2</v>
      </c>
    </row>
    <row r="8155" spans="1:9" ht="20.399999999999999">
      <c r="A8155" s="16" t="s">
        <v>1963</v>
      </c>
      <c r="B8155" s="16" t="s">
        <v>13697</v>
      </c>
      <c r="C8155" s="16">
        <v>22021</v>
      </c>
      <c r="D8155" s="19">
        <v>44350</v>
      </c>
      <c r="E8155" s="16" t="s">
        <v>13728</v>
      </c>
      <c r="F8155" s="16" t="s">
        <v>13699</v>
      </c>
      <c r="G8155" s="16" t="s">
        <v>4886</v>
      </c>
      <c r="H8155" s="17">
        <v>70</v>
      </c>
      <c r="I8155" s="102">
        <v>2</v>
      </c>
    </row>
    <row r="8156" spans="1:9" ht="20.399999999999999">
      <c r="A8156" s="16" t="s">
        <v>1963</v>
      </c>
      <c r="B8156" s="16" t="s">
        <v>13697</v>
      </c>
      <c r="C8156" s="16">
        <v>22021</v>
      </c>
      <c r="D8156" s="19">
        <v>44350</v>
      </c>
      <c r="E8156" s="16" t="s">
        <v>13729</v>
      </c>
      <c r="F8156" s="16" t="s">
        <v>13699</v>
      </c>
      <c r="G8156" s="16" t="s">
        <v>4886</v>
      </c>
      <c r="H8156" s="17">
        <v>60</v>
      </c>
      <c r="I8156" s="102">
        <v>2</v>
      </c>
    </row>
    <row r="8157" spans="1:9" ht="20.399999999999999">
      <c r="A8157" s="16" t="s">
        <v>1963</v>
      </c>
      <c r="B8157" s="16" t="s">
        <v>13730</v>
      </c>
      <c r="C8157" s="16">
        <v>57521</v>
      </c>
      <c r="D8157" s="19">
        <v>44403</v>
      </c>
      <c r="E8157" s="16" t="s">
        <v>13731</v>
      </c>
      <c r="F8157" s="16" t="s">
        <v>10264</v>
      </c>
      <c r="G8157" s="16" t="s">
        <v>10624</v>
      </c>
      <c r="H8157" s="17">
        <v>403</v>
      </c>
      <c r="I8157" s="102">
        <v>2</v>
      </c>
    </row>
    <row r="8158" spans="1:9" ht="20.399999999999999">
      <c r="A8158" s="16" t="s">
        <v>1963</v>
      </c>
      <c r="B8158" s="16" t="s">
        <v>13730</v>
      </c>
      <c r="C8158" s="16">
        <v>57521</v>
      </c>
      <c r="D8158" s="19">
        <v>44403</v>
      </c>
      <c r="E8158" s="16" t="s">
        <v>13732</v>
      </c>
      <c r="F8158" s="16" t="s">
        <v>10264</v>
      </c>
      <c r="G8158" s="16" t="s">
        <v>10624</v>
      </c>
      <c r="H8158" s="17">
        <v>403</v>
      </c>
      <c r="I8158" s="102">
        <v>2</v>
      </c>
    </row>
    <row r="8159" spans="1:9" ht="20.399999999999999">
      <c r="A8159" s="16" t="s">
        <v>1963</v>
      </c>
      <c r="B8159" s="16" t="s">
        <v>13733</v>
      </c>
      <c r="C8159" s="16">
        <v>19423</v>
      </c>
      <c r="D8159" s="19">
        <v>44447</v>
      </c>
      <c r="E8159" s="16" t="s">
        <v>13734</v>
      </c>
      <c r="F8159" s="16" t="s">
        <v>8178</v>
      </c>
      <c r="G8159" s="16" t="s">
        <v>8179</v>
      </c>
      <c r="H8159" s="17">
        <v>61.4</v>
      </c>
      <c r="I8159" s="102">
        <v>2</v>
      </c>
    </row>
    <row r="8160" spans="1:9" ht="20.399999999999999">
      <c r="A8160" s="16" t="s">
        <v>1963</v>
      </c>
      <c r="B8160" s="16" t="s">
        <v>13735</v>
      </c>
      <c r="C8160" s="16">
        <v>19431</v>
      </c>
      <c r="D8160" s="19">
        <v>44456</v>
      </c>
      <c r="E8160" s="16" t="s">
        <v>13736</v>
      </c>
      <c r="F8160" s="16" t="s">
        <v>8178</v>
      </c>
      <c r="G8160" s="16" t="s">
        <v>8179</v>
      </c>
      <c r="H8160" s="17">
        <v>645.9</v>
      </c>
      <c r="I8160" s="102">
        <v>2</v>
      </c>
    </row>
    <row r="8161" spans="1:9" ht="20.399999999999999">
      <c r="A8161" s="16" t="s">
        <v>1963</v>
      </c>
      <c r="B8161" s="16" t="s">
        <v>13737</v>
      </c>
      <c r="C8161" s="16">
        <v>19432</v>
      </c>
      <c r="D8161" s="19">
        <v>44456</v>
      </c>
      <c r="E8161" s="16" t="s">
        <v>13736</v>
      </c>
      <c r="F8161" s="16" t="s">
        <v>8178</v>
      </c>
      <c r="G8161" s="16" t="s">
        <v>8179</v>
      </c>
      <c r="H8161" s="17">
        <v>649.29999999999995</v>
      </c>
      <c r="I8161" s="102">
        <v>2</v>
      </c>
    </row>
    <row r="8162" spans="1:9" ht="20.399999999999999">
      <c r="A8162" s="16" t="s">
        <v>1963</v>
      </c>
      <c r="B8162" s="16" t="s">
        <v>13738</v>
      </c>
      <c r="C8162" s="16">
        <v>211000424</v>
      </c>
      <c r="D8162" s="19">
        <v>44435</v>
      </c>
      <c r="E8162" s="16" t="s">
        <v>13739</v>
      </c>
      <c r="F8162" s="16" t="s">
        <v>8244</v>
      </c>
      <c r="G8162" s="16" t="s">
        <v>8245</v>
      </c>
      <c r="H8162" s="17">
        <v>50</v>
      </c>
      <c r="I8162" s="102">
        <v>2</v>
      </c>
    </row>
    <row r="8163" spans="1:9" ht="20.399999999999999">
      <c r="A8163" s="16" t="s">
        <v>1963</v>
      </c>
      <c r="B8163" s="16" t="s">
        <v>13740</v>
      </c>
      <c r="C8163" s="16">
        <v>89821</v>
      </c>
      <c r="D8163" s="19">
        <v>44516</v>
      </c>
      <c r="E8163" s="16" t="s">
        <v>13741</v>
      </c>
      <c r="F8163" s="16" t="s">
        <v>10264</v>
      </c>
      <c r="G8163" s="16" t="s">
        <v>10624</v>
      </c>
      <c r="H8163" s="17">
        <v>1397.2</v>
      </c>
      <c r="I8163" s="102">
        <v>2</v>
      </c>
    </row>
    <row r="8164" spans="1:9" ht="20.399999999999999">
      <c r="A8164" s="16" t="s">
        <v>1963</v>
      </c>
      <c r="B8164" s="16" t="s">
        <v>13742</v>
      </c>
      <c r="C8164" s="16">
        <v>2120070</v>
      </c>
      <c r="D8164" s="19">
        <v>44496</v>
      </c>
      <c r="E8164" s="16" t="s">
        <v>13743</v>
      </c>
      <c r="F8164" s="16" t="s">
        <v>13744</v>
      </c>
      <c r="G8164" s="16" t="s">
        <v>5176</v>
      </c>
      <c r="H8164" s="17">
        <v>69</v>
      </c>
      <c r="I8164" s="102">
        <v>2</v>
      </c>
    </row>
    <row r="8165" spans="1:9" ht="20.399999999999999">
      <c r="A8165" s="16" t="s">
        <v>1963</v>
      </c>
      <c r="B8165" s="16" t="s">
        <v>13745</v>
      </c>
      <c r="C8165" s="16">
        <v>16032004</v>
      </c>
      <c r="D8165" s="19">
        <v>44525</v>
      </c>
      <c r="E8165" s="16" t="s">
        <v>13746</v>
      </c>
      <c r="F8165" s="16">
        <v>0</v>
      </c>
      <c r="G8165" s="16" t="s">
        <v>13747</v>
      </c>
      <c r="H8165" s="17">
        <v>50</v>
      </c>
      <c r="I8165" s="102">
        <v>2</v>
      </c>
    </row>
    <row r="8166" spans="1:9" ht="20.399999999999999">
      <c r="A8166" s="16" t="s">
        <v>1963</v>
      </c>
      <c r="B8166" s="16" t="s">
        <v>13748</v>
      </c>
      <c r="C8166" s="16">
        <v>10062002</v>
      </c>
      <c r="D8166" s="19">
        <v>44525</v>
      </c>
      <c r="E8166" s="16" t="s">
        <v>13749</v>
      </c>
      <c r="F8166" s="16">
        <v>0</v>
      </c>
      <c r="G8166" s="16" t="s">
        <v>12708</v>
      </c>
      <c r="H8166" s="17">
        <v>50</v>
      </c>
      <c r="I8166" s="102">
        <v>2</v>
      </c>
    </row>
    <row r="8167" spans="1:9" ht="20.399999999999999">
      <c r="A8167" s="16" t="s">
        <v>1963</v>
      </c>
      <c r="B8167" s="16" t="s">
        <v>13750</v>
      </c>
      <c r="C8167" s="16">
        <v>4302372021</v>
      </c>
      <c r="D8167" s="19">
        <v>44600</v>
      </c>
      <c r="E8167" s="16" t="s">
        <v>13751</v>
      </c>
      <c r="F8167" s="16" t="s">
        <v>13752</v>
      </c>
      <c r="G8167" s="16" t="s">
        <v>7831</v>
      </c>
      <c r="H8167" s="17">
        <v>40</v>
      </c>
      <c r="I8167" s="102">
        <v>2</v>
      </c>
    </row>
    <row r="8168" spans="1:9" ht="20.399999999999999">
      <c r="A8168" s="16" t="s">
        <v>1963</v>
      </c>
      <c r="B8168" s="16" t="s">
        <v>13750</v>
      </c>
      <c r="C8168" s="16">
        <v>4302372021</v>
      </c>
      <c r="D8168" s="19">
        <v>44600</v>
      </c>
      <c r="E8168" s="16" t="s">
        <v>13753</v>
      </c>
      <c r="F8168" s="16" t="s">
        <v>13752</v>
      </c>
      <c r="G8168" s="16" t="s">
        <v>7831</v>
      </c>
      <c r="H8168" s="17">
        <v>40</v>
      </c>
      <c r="I8168" s="102">
        <v>2</v>
      </c>
    </row>
    <row r="8169" spans="1:9" ht="20.399999999999999">
      <c r="A8169" s="16" t="s">
        <v>1963</v>
      </c>
      <c r="B8169" s="16" t="s">
        <v>13750</v>
      </c>
      <c r="C8169" s="16">
        <v>4302372021</v>
      </c>
      <c r="D8169" s="19">
        <v>44600</v>
      </c>
      <c r="E8169" s="16" t="s">
        <v>13754</v>
      </c>
      <c r="F8169" s="16" t="s">
        <v>13752</v>
      </c>
      <c r="G8169" s="16" t="s">
        <v>7831</v>
      </c>
      <c r="H8169" s="17">
        <v>40</v>
      </c>
      <c r="I8169" s="102">
        <v>2</v>
      </c>
    </row>
    <row r="8170" spans="1:9" ht="20.399999999999999">
      <c r="A8170" s="16" t="s">
        <v>1963</v>
      </c>
      <c r="B8170" s="16" t="s">
        <v>13755</v>
      </c>
      <c r="C8170" s="16">
        <v>19082002</v>
      </c>
      <c r="D8170" s="19">
        <v>44552</v>
      </c>
      <c r="E8170" s="16" t="s">
        <v>13756</v>
      </c>
      <c r="F8170" s="16">
        <v>0</v>
      </c>
      <c r="G8170" s="16" t="s">
        <v>12056</v>
      </c>
      <c r="H8170" s="17">
        <v>100</v>
      </c>
      <c r="I8170" s="102">
        <v>2</v>
      </c>
    </row>
    <row r="8171" spans="1:9" ht="20.399999999999999">
      <c r="A8171" s="16" t="s">
        <v>1963</v>
      </c>
      <c r="B8171" s="16" t="s">
        <v>13757</v>
      </c>
      <c r="C8171" s="16">
        <v>12092005</v>
      </c>
      <c r="D8171" s="19">
        <v>44539</v>
      </c>
      <c r="E8171" s="16" t="s">
        <v>13758</v>
      </c>
      <c r="F8171" s="16">
        <v>0</v>
      </c>
      <c r="G8171" s="16" t="s">
        <v>12070</v>
      </c>
      <c r="H8171" s="17">
        <v>40</v>
      </c>
      <c r="I8171" s="102">
        <v>2</v>
      </c>
    </row>
    <row r="8172" spans="1:9" ht="20.399999999999999">
      <c r="A8172" s="16" t="s">
        <v>1963</v>
      </c>
      <c r="B8172" s="16" t="s">
        <v>13759</v>
      </c>
      <c r="C8172" s="16">
        <v>332021</v>
      </c>
      <c r="D8172" s="19">
        <v>44552</v>
      </c>
      <c r="E8172" s="16" t="s">
        <v>13760</v>
      </c>
      <c r="F8172" s="16" t="s">
        <v>13699</v>
      </c>
      <c r="G8172" s="16" t="s">
        <v>4886</v>
      </c>
      <c r="H8172" s="17">
        <v>120</v>
      </c>
      <c r="I8172" s="102">
        <v>2</v>
      </c>
    </row>
    <row r="8173" spans="1:9" ht="20.399999999999999">
      <c r="A8173" s="16" t="s">
        <v>1963</v>
      </c>
      <c r="B8173" s="16" t="s">
        <v>13759</v>
      </c>
      <c r="C8173" s="16">
        <v>332021</v>
      </c>
      <c r="D8173" s="19">
        <v>44552</v>
      </c>
      <c r="E8173" s="16" t="s">
        <v>13761</v>
      </c>
      <c r="F8173" s="16" t="s">
        <v>13699</v>
      </c>
      <c r="G8173" s="16" t="s">
        <v>4886</v>
      </c>
      <c r="H8173" s="17">
        <v>100</v>
      </c>
      <c r="I8173" s="102">
        <v>2</v>
      </c>
    </row>
    <row r="8174" spans="1:9" ht="20.399999999999999">
      <c r="A8174" s="16" t="s">
        <v>1963</v>
      </c>
      <c r="B8174" s="16" t="s">
        <v>13762</v>
      </c>
      <c r="C8174" s="16">
        <v>1252005</v>
      </c>
      <c r="D8174" s="19">
        <v>44552</v>
      </c>
      <c r="E8174" s="16" t="s">
        <v>13763</v>
      </c>
      <c r="F8174" s="16">
        <v>0</v>
      </c>
      <c r="G8174" s="16" t="s">
        <v>12243</v>
      </c>
      <c r="H8174" s="17">
        <v>68.599999999999994</v>
      </c>
      <c r="I8174" s="102">
        <v>2</v>
      </c>
    </row>
    <row r="8175" spans="1:9" ht="20.399999999999999">
      <c r="A8175" s="16" t="s">
        <v>1963</v>
      </c>
      <c r="B8175" s="16" t="s">
        <v>13764</v>
      </c>
      <c r="C8175" s="16">
        <v>482008</v>
      </c>
      <c r="D8175" s="19">
        <v>44552</v>
      </c>
      <c r="E8175" s="16" t="s">
        <v>13765</v>
      </c>
      <c r="F8175" s="16" t="s">
        <v>1985</v>
      </c>
      <c r="G8175" s="16" t="s">
        <v>3321</v>
      </c>
      <c r="H8175" s="17">
        <v>48</v>
      </c>
      <c r="I8175" s="102">
        <v>2</v>
      </c>
    </row>
    <row r="8176" spans="1:9" ht="20.399999999999999">
      <c r="A8176" s="16" t="s">
        <v>1963</v>
      </c>
      <c r="B8176" s="16" t="s">
        <v>13766</v>
      </c>
      <c r="C8176" s="16">
        <v>11052006</v>
      </c>
      <c r="D8176" s="19">
        <v>44552</v>
      </c>
      <c r="E8176" s="16" t="s">
        <v>13767</v>
      </c>
      <c r="F8176" s="16">
        <v>0</v>
      </c>
      <c r="G8176" s="16" t="s">
        <v>13768</v>
      </c>
      <c r="H8176" s="17">
        <v>101.9</v>
      </c>
      <c r="I8176" s="102">
        <v>2</v>
      </c>
    </row>
    <row r="8177" spans="1:9" ht="20.399999999999999">
      <c r="A8177" s="16" t="s">
        <v>1963</v>
      </c>
      <c r="B8177" s="16" t="s">
        <v>13769</v>
      </c>
      <c r="C8177" s="16">
        <v>512008</v>
      </c>
      <c r="D8177" s="19">
        <v>44552</v>
      </c>
      <c r="E8177" s="16" t="s">
        <v>13770</v>
      </c>
      <c r="F8177" s="16">
        <v>0</v>
      </c>
      <c r="G8177" s="16" t="s">
        <v>11787</v>
      </c>
      <c r="H8177" s="17">
        <v>50</v>
      </c>
      <c r="I8177" s="102">
        <v>2</v>
      </c>
    </row>
    <row r="8178" spans="1:9" ht="20.399999999999999">
      <c r="A8178" s="16" t="s">
        <v>1963</v>
      </c>
      <c r="B8178" s="16" t="s">
        <v>13771</v>
      </c>
      <c r="C8178" s="16">
        <v>352021</v>
      </c>
      <c r="D8178" s="19">
        <v>44552</v>
      </c>
      <c r="E8178" s="16" t="s">
        <v>13772</v>
      </c>
      <c r="F8178" s="16" t="s">
        <v>13699</v>
      </c>
      <c r="G8178" s="16" t="s">
        <v>4886</v>
      </c>
      <c r="H8178" s="17">
        <v>150</v>
      </c>
      <c r="I8178" s="102">
        <v>2</v>
      </c>
    </row>
    <row r="8179" spans="1:9">
      <c r="A8179" s="16" t="s">
        <v>1963</v>
      </c>
      <c r="B8179" s="16" t="s">
        <v>13773</v>
      </c>
      <c r="C8179" s="16">
        <v>20624</v>
      </c>
      <c r="D8179" s="19">
        <v>44600</v>
      </c>
      <c r="E8179" s="16" t="s">
        <v>13774</v>
      </c>
      <c r="F8179" s="16" t="s">
        <v>8178</v>
      </c>
      <c r="G8179" s="16" t="s">
        <v>8179</v>
      </c>
      <c r="H8179" s="17">
        <v>262.8</v>
      </c>
      <c r="I8179" s="102">
        <v>2</v>
      </c>
    </row>
    <row r="8180" spans="1:9">
      <c r="A8180" s="16" t="s">
        <v>1963</v>
      </c>
      <c r="B8180" s="16" t="s">
        <v>13775</v>
      </c>
      <c r="C8180" s="16" t="s">
        <v>13775</v>
      </c>
      <c r="D8180" s="19">
        <v>44307</v>
      </c>
      <c r="E8180" s="16" t="s">
        <v>13776</v>
      </c>
      <c r="F8180" s="16" t="s">
        <v>13777</v>
      </c>
      <c r="G8180" s="16" t="s">
        <v>4457</v>
      </c>
      <c r="H8180" s="17">
        <v>29.75</v>
      </c>
      <c r="I8180" s="102">
        <v>2</v>
      </c>
    </row>
    <row r="8181" spans="1:9" ht="20.399999999999999">
      <c r="A8181" s="16" t="s">
        <v>1963</v>
      </c>
      <c r="B8181" s="16" t="s">
        <v>13778</v>
      </c>
      <c r="C8181" s="16" t="s">
        <v>13778</v>
      </c>
      <c r="D8181" s="19">
        <v>44322</v>
      </c>
      <c r="E8181" s="16" t="s">
        <v>13779</v>
      </c>
      <c r="F8181" s="16">
        <v>0</v>
      </c>
      <c r="G8181" s="16" t="s">
        <v>2341</v>
      </c>
      <c r="H8181" s="17">
        <v>18</v>
      </c>
      <c r="I8181" s="102">
        <v>2</v>
      </c>
    </row>
    <row r="8182" spans="1:9">
      <c r="A8182" s="16" t="s">
        <v>1963</v>
      </c>
      <c r="B8182" s="16" t="s">
        <v>13780</v>
      </c>
      <c r="C8182" s="16" t="s">
        <v>13780</v>
      </c>
      <c r="D8182" s="19">
        <v>44337</v>
      </c>
      <c r="E8182" s="16" t="s">
        <v>13776</v>
      </c>
      <c r="F8182" s="16">
        <v>0</v>
      </c>
      <c r="G8182" s="16" t="s">
        <v>2341</v>
      </c>
      <c r="H8182" s="17">
        <v>18</v>
      </c>
      <c r="I8182" s="102">
        <v>2</v>
      </c>
    </row>
    <row r="8183" spans="1:9" ht="20.399999999999999">
      <c r="A8183" s="16" t="s">
        <v>1963</v>
      </c>
      <c r="B8183" s="16" t="s">
        <v>13781</v>
      </c>
      <c r="C8183" s="16" t="s">
        <v>13781</v>
      </c>
      <c r="D8183" s="19">
        <v>44368</v>
      </c>
      <c r="E8183" s="16" t="s">
        <v>13782</v>
      </c>
      <c r="F8183" s="16" t="s">
        <v>13783</v>
      </c>
      <c r="G8183" s="16" t="s">
        <v>13784</v>
      </c>
      <c r="H8183" s="17">
        <v>70</v>
      </c>
      <c r="I8183" s="102">
        <v>2</v>
      </c>
    </row>
    <row r="8184" spans="1:9" ht="20.399999999999999">
      <c r="A8184" s="16" t="s">
        <v>1963</v>
      </c>
      <c r="B8184" s="16" t="s">
        <v>13785</v>
      </c>
      <c r="C8184" s="16" t="s">
        <v>13785</v>
      </c>
      <c r="D8184" s="19">
        <v>44368</v>
      </c>
      <c r="E8184" s="16" t="s">
        <v>13786</v>
      </c>
      <c r="F8184" s="16" t="s">
        <v>13783</v>
      </c>
      <c r="G8184" s="16" t="s">
        <v>13784</v>
      </c>
      <c r="H8184" s="17">
        <v>40</v>
      </c>
      <c r="I8184" s="102">
        <v>2</v>
      </c>
    </row>
    <row r="8185" spans="1:9" ht="20.399999999999999">
      <c r="A8185" s="16" t="s">
        <v>1963</v>
      </c>
      <c r="B8185" s="16" t="s">
        <v>13787</v>
      </c>
      <c r="C8185" s="16" t="s">
        <v>13787</v>
      </c>
      <c r="D8185" s="19">
        <v>44368</v>
      </c>
      <c r="E8185" s="16" t="s">
        <v>13788</v>
      </c>
      <c r="F8185" s="16">
        <v>0</v>
      </c>
      <c r="G8185" s="16" t="s">
        <v>13789</v>
      </c>
      <c r="H8185" s="17">
        <v>8</v>
      </c>
      <c r="I8185" s="102">
        <v>2</v>
      </c>
    </row>
    <row r="8186" spans="1:9" ht="20.399999999999999">
      <c r="A8186" s="16" t="s">
        <v>1963</v>
      </c>
      <c r="B8186" s="16" t="s">
        <v>13790</v>
      </c>
      <c r="C8186" s="16" t="s">
        <v>13790</v>
      </c>
      <c r="D8186" s="19">
        <v>44403</v>
      </c>
      <c r="E8186" s="16" t="s">
        <v>13791</v>
      </c>
      <c r="F8186" s="16">
        <v>0</v>
      </c>
      <c r="G8186" s="16" t="s">
        <v>11881</v>
      </c>
      <c r="H8186" s="17">
        <v>57</v>
      </c>
      <c r="I8186" s="102">
        <v>2</v>
      </c>
    </row>
    <row r="8187" spans="1:9" ht="20.399999999999999">
      <c r="A8187" s="16" t="s">
        <v>1963</v>
      </c>
      <c r="B8187" s="16" t="s">
        <v>13792</v>
      </c>
      <c r="C8187" s="16" t="s">
        <v>13792</v>
      </c>
      <c r="D8187" s="19">
        <v>44470</v>
      </c>
      <c r="E8187" s="16" t="s">
        <v>13793</v>
      </c>
      <c r="F8187" s="16">
        <v>0</v>
      </c>
      <c r="G8187" s="16" t="s">
        <v>13794</v>
      </c>
      <c r="H8187" s="17">
        <v>646.35</v>
      </c>
      <c r="I8187" s="102">
        <v>2</v>
      </c>
    </row>
    <row r="8188" spans="1:9" ht="20.399999999999999">
      <c r="A8188" s="16" t="s">
        <v>1963</v>
      </c>
      <c r="B8188" s="16" t="s">
        <v>13795</v>
      </c>
      <c r="C8188" s="16" t="s">
        <v>13795</v>
      </c>
      <c r="D8188" s="19">
        <v>44470</v>
      </c>
      <c r="E8188" s="16" t="s">
        <v>13796</v>
      </c>
      <c r="F8188" s="16">
        <v>0</v>
      </c>
      <c r="G8188" s="16" t="s">
        <v>13794</v>
      </c>
      <c r="H8188" s="17">
        <v>448.3</v>
      </c>
      <c r="I8188" s="102">
        <v>2</v>
      </c>
    </row>
    <row r="8189" spans="1:9" ht="20.399999999999999">
      <c r="A8189" s="16" t="s">
        <v>1963</v>
      </c>
      <c r="B8189" s="16" t="s">
        <v>13797</v>
      </c>
      <c r="C8189" s="16" t="s">
        <v>13797</v>
      </c>
      <c r="D8189" s="19">
        <v>44519</v>
      </c>
      <c r="E8189" s="16" t="s">
        <v>13798</v>
      </c>
      <c r="F8189" s="16" t="s">
        <v>13799</v>
      </c>
      <c r="G8189" s="16" t="s">
        <v>13800</v>
      </c>
      <c r="H8189" s="17">
        <v>11</v>
      </c>
      <c r="I8189" s="102">
        <v>2</v>
      </c>
    </row>
    <row r="8190" spans="1:9" ht="20.399999999999999">
      <c r="A8190" s="16" t="s">
        <v>1963</v>
      </c>
      <c r="B8190" s="16" t="s">
        <v>13797</v>
      </c>
      <c r="C8190" s="16" t="s">
        <v>13797</v>
      </c>
      <c r="D8190" s="19">
        <v>44519</v>
      </c>
      <c r="E8190" s="16" t="s">
        <v>13801</v>
      </c>
      <c r="F8190" s="16" t="s">
        <v>13799</v>
      </c>
      <c r="G8190" s="16" t="s">
        <v>13800</v>
      </c>
      <c r="H8190" s="17">
        <v>11</v>
      </c>
      <c r="I8190" s="102">
        <v>2</v>
      </c>
    </row>
    <row r="8191" spans="1:9" ht="20.399999999999999">
      <c r="A8191" s="16" t="s">
        <v>1963</v>
      </c>
      <c r="B8191" s="16" t="s">
        <v>13797</v>
      </c>
      <c r="C8191" s="16" t="s">
        <v>13797</v>
      </c>
      <c r="D8191" s="19">
        <v>44519</v>
      </c>
      <c r="E8191" s="16" t="s">
        <v>13802</v>
      </c>
      <c r="F8191" s="16" t="s">
        <v>13799</v>
      </c>
      <c r="G8191" s="16" t="s">
        <v>13800</v>
      </c>
      <c r="H8191" s="17">
        <v>11</v>
      </c>
      <c r="I8191" s="102">
        <v>2</v>
      </c>
    </row>
    <row r="8192" spans="1:9" ht="20.399999999999999">
      <c r="A8192" s="16" t="s">
        <v>1963</v>
      </c>
      <c r="B8192" s="16" t="s">
        <v>13797</v>
      </c>
      <c r="C8192" s="16" t="s">
        <v>13797</v>
      </c>
      <c r="D8192" s="19">
        <v>44519</v>
      </c>
      <c r="E8192" s="16" t="s">
        <v>13803</v>
      </c>
      <c r="F8192" s="16" t="s">
        <v>13799</v>
      </c>
      <c r="G8192" s="16" t="s">
        <v>13800</v>
      </c>
      <c r="H8192" s="17">
        <v>11</v>
      </c>
      <c r="I8192" s="102">
        <v>2</v>
      </c>
    </row>
    <row r="8193" spans="1:9" ht="20.399999999999999">
      <c r="A8193" s="16" t="s">
        <v>1963</v>
      </c>
      <c r="B8193" s="16" t="s">
        <v>13804</v>
      </c>
      <c r="C8193" s="16" t="s">
        <v>13804</v>
      </c>
      <c r="D8193" s="19">
        <v>44551</v>
      </c>
      <c r="E8193" s="16" t="s">
        <v>13805</v>
      </c>
      <c r="F8193" s="16" t="s">
        <v>10540</v>
      </c>
      <c r="G8193" s="16" t="s">
        <v>6923</v>
      </c>
      <c r="H8193" s="17">
        <v>1202</v>
      </c>
      <c r="I8193" s="102">
        <v>2</v>
      </c>
    </row>
    <row r="8194" spans="1:9" ht="20.399999999999999">
      <c r="A8194" s="16" t="s">
        <v>1963</v>
      </c>
      <c r="B8194" s="16" t="s">
        <v>13806</v>
      </c>
      <c r="C8194" s="16" t="s">
        <v>13806</v>
      </c>
      <c r="D8194" s="19">
        <v>44552</v>
      </c>
      <c r="E8194" s="16" t="s">
        <v>13807</v>
      </c>
      <c r="F8194" s="16">
        <v>0</v>
      </c>
      <c r="G8194" s="16" t="s">
        <v>12140</v>
      </c>
      <c r="H8194" s="17">
        <v>132</v>
      </c>
      <c r="I8194" s="102">
        <v>2</v>
      </c>
    </row>
    <row r="8195" spans="1:9">
      <c r="A8195" s="16" t="s">
        <v>1963</v>
      </c>
      <c r="B8195" s="16"/>
      <c r="C8195" s="16"/>
      <c r="D8195" s="19">
        <v>44236</v>
      </c>
      <c r="E8195" s="16" t="s">
        <v>12793</v>
      </c>
      <c r="F8195" s="16"/>
      <c r="G8195" s="16" t="s">
        <v>14341</v>
      </c>
      <c r="H8195" s="17">
        <f>18230+1940</f>
        <v>20170</v>
      </c>
      <c r="I8195" s="102">
        <v>2</v>
      </c>
    </row>
    <row r="8196" spans="1:9">
      <c r="A8196" s="16" t="s">
        <v>1963</v>
      </c>
      <c r="B8196" s="16"/>
      <c r="C8196" s="16"/>
      <c r="D8196" s="19">
        <v>44266</v>
      </c>
      <c r="E8196" s="16" t="s">
        <v>12794</v>
      </c>
      <c r="F8196" s="16"/>
      <c r="G8196" s="16" t="s">
        <v>14335</v>
      </c>
      <c r="H8196" s="17">
        <f>57330+1940+2500</f>
        <v>61770</v>
      </c>
      <c r="I8196" s="102">
        <v>2</v>
      </c>
    </row>
    <row r="8197" spans="1:9">
      <c r="A8197" s="16" t="s">
        <v>1963</v>
      </c>
      <c r="B8197" s="16"/>
      <c r="C8197" s="16"/>
      <c r="D8197" s="19">
        <v>44302</v>
      </c>
      <c r="E8197" s="16" t="s">
        <v>12795</v>
      </c>
      <c r="F8197" s="16"/>
      <c r="G8197" s="16" t="s">
        <v>13808</v>
      </c>
      <c r="H8197" s="17">
        <f>25430+39840</f>
        <v>65270</v>
      </c>
      <c r="I8197" s="102">
        <v>2</v>
      </c>
    </row>
    <row r="8198" spans="1:9">
      <c r="A8198" s="16" t="s">
        <v>1963</v>
      </c>
      <c r="B8198" s="16"/>
      <c r="C8198" s="16"/>
      <c r="D8198" s="19">
        <v>44326</v>
      </c>
      <c r="E8198" s="16" t="s">
        <v>12796</v>
      </c>
      <c r="F8198" s="16"/>
      <c r="G8198" s="16" t="s">
        <v>13808</v>
      </c>
      <c r="H8198" s="17">
        <f>63330+1940</f>
        <v>65270</v>
      </c>
      <c r="I8198" s="102">
        <v>2</v>
      </c>
    </row>
    <row r="8199" spans="1:9">
      <c r="A8199" s="16" t="s">
        <v>1963</v>
      </c>
      <c r="B8199" s="16"/>
      <c r="C8199" s="16"/>
      <c r="D8199" s="19">
        <v>44362</v>
      </c>
      <c r="E8199" s="16" t="s">
        <v>12797</v>
      </c>
      <c r="F8199" s="16"/>
      <c r="G8199" s="16" t="s">
        <v>13808</v>
      </c>
      <c r="H8199" s="17">
        <f>62180+1940</f>
        <v>64120</v>
      </c>
      <c r="I8199" s="102">
        <v>2</v>
      </c>
    </row>
    <row r="8200" spans="1:9">
      <c r="A8200" s="16" t="s">
        <v>1963</v>
      </c>
      <c r="B8200" s="16"/>
      <c r="C8200" s="16"/>
      <c r="D8200" s="19">
        <v>44390</v>
      </c>
      <c r="E8200" s="16" t="s">
        <v>12798</v>
      </c>
      <c r="F8200" s="16"/>
      <c r="G8200" s="16" t="s">
        <v>13808</v>
      </c>
      <c r="H8200" s="17">
        <f>61330+1940</f>
        <v>63270</v>
      </c>
      <c r="I8200" s="102">
        <v>2</v>
      </c>
    </row>
    <row r="8201" spans="1:9">
      <c r="A8201" s="16" t="s">
        <v>1963</v>
      </c>
      <c r="B8201" s="16"/>
      <c r="C8201" s="16"/>
      <c r="D8201" s="19">
        <v>44424</v>
      </c>
      <c r="E8201" s="16" t="s">
        <v>12799</v>
      </c>
      <c r="F8201" s="16"/>
      <c r="G8201" s="16" t="s">
        <v>13808</v>
      </c>
      <c r="H8201" s="17">
        <f>63330+1940</f>
        <v>65270</v>
      </c>
      <c r="I8201" s="102">
        <v>2</v>
      </c>
    </row>
    <row r="8202" spans="1:9">
      <c r="A8202" s="16" t="s">
        <v>1963</v>
      </c>
      <c r="B8202" s="16"/>
      <c r="C8202" s="16"/>
      <c r="D8202" s="19">
        <v>44452</v>
      </c>
      <c r="E8202" s="16" t="s">
        <v>12800</v>
      </c>
      <c r="F8202" s="16"/>
      <c r="G8202" s="16" t="s">
        <v>13808</v>
      </c>
      <c r="H8202" s="17">
        <f>63330+1940</f>
        <v>65270</v>
      </c>
      <c r="I8202" s="102">
        <v>2</v>
      </c>
    </row>
    <row r="8203" spans="1:9">
      <c r="A8203" s="16" t="s">
        <v>1963</v>
      </c>
      <c r="B8203" s="16"/>
      <c r="C8203" s="16"/>
      <c r="D8203" s="19">
        <v>44481</v>
      </c>
      <c r="E8203" s="16" t="s">
        <v>12801</v>
      </c>
      <c r="F8203" s="16"/>
      <c r="G8203" s="16" t="s">
        <v>13808</v>
      </c>
      <c r="H8203" s="17">
        <f>61530+1940</f>
        <v>63470</v>
      </c>
      <c r="I8203" s="102">
        <v>2</v>
      </c>
    </row>
    <row r="8204" spans="1:9">
      <c r="A8204" s="16" t="s">
        <v>1963</v>
      </c>
      <c r="B8204" s="16"/>
      <c r="C8204" s="16"/>
      <c r="D8204" s="19">
        <v>44511</v>
      </c>
      <c r="E8204" s="16" t="s">
        <v>12802</v>
      </c>
      <c r="F8204" s="16"/>
      <c r="G8204" s="16" t="s">
        <v>12805</v>
      </c>
      <c r="H8204" s="17">
        <f>48695+1940</f>
        <v>50635</v>
      </c>
      <c r="I8204" s="102">
        <v>2</v>
      </c>
    </row>
    <row r="8205" spans="1:9">
      <c r="A8205" s="16" t="s">
        <v>1963</v>
      </c>
      <c r="B8205" s="16"/>
      <c r="C8205" s="16"/>
      <c r="D8205" s="19">
        <v>44536</v>
      </c>
      <c r="E8205" s="16" t="s">
        <v>12803</v>
      </c>
      <c r="F8205" s="16"/>
      <c r="G8205" s="16" t="s">
        <v>12806</v>
      </c>
      <c r="H8205" s="17">
        <v>8135</v>
      </c>
      <c r="I8205" s="102">
        <v>2</v>
      </c>
    </row>
    <row r="8206" spans="1:9">
      <c r="A8206" s="16" t="s">
        <v>1963</v>
      </c>
      <c r="B8206" s="16"/>
      <c r="C8206" s="16"/>
      <c r="D8206" s="19">
        <v>44573</v>
      </c>
      <c r="E8206" s="16" t="s">
        <v>12804</v>
      </c>
      <c r="F8206" s="16"/>
      <c r="G8206" s="16" t="s">
        <v>12807</v>
      </c>
      <c r="H8206" s="17">
        <v>46860</v>
      </c>
      <c r="I8206" s="102">
        <v>2</v>
      </c>
    </row>
    <row r="8207" spans="1:9">
      <c r="A8207" s="16" t="s">
        <v>1963</v>
      </c>
      <c r="B8207" s="16"/>
      <c r="C8207" s="16"/>
      <c r="D8207" s="19"/>
      <c r="E8207" s="16" t="s">
        <v>12808</v>
      </c>
      <c r="F8207" s="16"/>
      <c r="G8207" s="16" t="s">
        <v>14329</v>
      </c>
      <c r="H8207" s="17">
        <f>22224.98+490+1400</f>
        <v>24114.98</v>
      </c>
      <c r="I8207" s="102">
        <v>2</v>
      </c>
    </row>
    <row r="8208" spans="1:9">
      <c r="A8208" s="16" t="s">
        <v>1963</v>
      </c>
      <c r="B8208" s="16" t="s">
        <v>12767</v>
      </c>
      <c r="C8208" s="16" t="s">
        <v>12767</v>
      </c>
      <c r="D8208" s="19">
        <v>44226</v>
      </c>
      <c r="E8208" s="16" t="s">
        <v>12768</v>
      </c>
      <c r="F8208" s="16" t="s">
        <v>12769</v>
      </c>
      <c r="G8208" s="16" t="s">
        <v>12770</v>
      </c>
      <c r="H8208" s="17">
        <v>10</v>
      </c>
      <c r="I8208" s="102">
        <v>4</v>
      </c>
    </row>
    <row r="8209" spans="1:9">
      <c r="A8209" s="16" t="s">
        <v>1963</v>
      </c>
      <c r="B8209" s="16" t="s">
        <v>12767</v>
      </c>
      <c r="C8209" s="16" t="s">
        <v>12767</v>
      </c>
      <c r="D8209" s="19">
        <v>44226</v>
      </c>
      <c r="E8209" s="16" t="s">
        <v>12771</v>
      </c>
      <c r="F8209" s="16" t="s">
        <v>12769</v>
      </c>
      <c r="G8209" s="16" t="s">
        <v>12770</v>
      </c>
      <c r="H8209" s="17">
        <v>19</v>
      </c>
      <c r="I8209" s="102">
        <v>4</v>
      </c>
    </row>
    <row r="8210" spans="1:9">
      <c r="A8210" s="16" t="s">
        <v>1963</v>
      </c>
      <c r="B8210" s="16" t="s">
        <v>12772</v>
      </c>
      <c r="C8210" s="16" t="s">
        <v>12772</v>
      </c>
      <c r="D8210" s="19">
        <v>44254</v>
      </c>
      <c r="E8210" s="16" t="s">
        <v>12771</v>
      </c>
      <c r="F8210" s="16" t="s">
        <v>12769</v>
      </c>
      <c r="G8210" s="16" t="s">
        <v>12770</v>
      </c>
      <c r="H8210" s="17">
        <v>19</v>
      </c>
      <c r="I8210" s="102">
        <v>4</v>
      </c>
    </row>
    <row r="8211" spans="1:9">
      <c r="A8211" s="16" t="s">
        <v>1963</v>
      </c>
      <c r="B8211" s="16" t="s">
        <v>12772</v>
      </c>
      <c r="C8211" s="16" t="s">
        <v>12772</v>
      </c>
      <c r="D8211" s="19">
        <v>44254</v>
      </c>
      <c r="E8211" s="16" t="s">
        <v>12768</v>
      </c>
      <c r="F8211" s="16" t="s">
        <v>12769</v>
      </c>
      <c r="G8211" s="16" t="s">
        <v>12770</v>
      </c>
      <c r="H8211" s="17">
        <v>29.2</v>
      </c>
      <c r="I8211" s="102">
        <v>4</v>
      </c>
    </row>
    <row r="8212" spans="1:9">
      <c r="A8212" s="16" t="s">
        <v>1963</v>
      </c>
      <c r="B8212" s="16" t="s">
        <v>12773</v>
      </c>
      <c r="C8212" s="16" t="s">
        <v>12773</v>
      </c>
      <c r="D8212" s="19">
        <v>44273</v>
      </c>
      <c r="E8212" s="16" t="s">
        <v>12774</v>
      </c>
      <c r="F8212" s="16" t="s">
        <v>12769</v>
      </c>
      <c r="G8212" s="16" t="s">
        <v>12770</v>
      </c>
      <c r="H8212" s="17">
        <v>10</v>
      </c>
      <c r="I8212" s="102">
        <v>4</v>
      </c>
    </row>
    <row r="8213" spans="1:9">
      <c r="A8213" s="16" t="s">
        <v>1963</v>
      </c>
      <c r="B8213" s="16" t="s">
        <v>12773</v>
      </c>
      <c r="C8213" s="16" t="s">
        <v>12773</v>
      </c>
      <c r="D8213" s="19">
        <v>44273</v>
      </c>
      <c r="E8213" s="16" t="s">
        <v>12774</v>
      </c>
      <c r="F8213" s="16" t="s">
        <v>12769</v>
      </c>
      <c r="G8213" s="16" t="s">
        <v>12770</v>
      </c>
      <c r="H8213" s="17">
        <v>10</v>
      </c>
      <c r="I8213" s="102">
        <v>4</v>
      </c>
    </row>
    <row r="8214" spans="1:9">
      <c r="A8214" s="16" t="s">
        <v>1963</v>
      </c>
      <c r="B8214" s="16" t="s">
        <v>12773</v>
      </c>
      <c r="C8214" s="16" t="s">
        <v>12773</v>
      </c>
      <c r="D8214" s="19">
        <v>44273</v>
      </c>
      <c r="E8214" s="16" t="s">
        <v>12774</v>
      </c>
      <c r="F8214" s="16" t="s">
        <v>12769</v>
      </c>
      <c r="G8214" s="16" t="s">
        <v>12770</v>
      </c>
      <c r="H8214" s="17">
        <v>10</v>
      </c>
      <c r="I8214" s="102">
        <v>4</v>
      </c>
    </row>
    <row r="8215" spans="1:9">
      <c r="A8215" s="16" t="s">
        <v>1963</v>
      </c>
      <c r="B8215" s="16" t="s">
        <v>12773</v>
      </c>
      <c r="C8215" s="16" t="s">
        <v>12773</v>
      </c>
      <c r="D8215" s="19">
        <v>44274</v>
      </c>
      <c r="E8215" s="16" t="s">
        <v>12774</v>
      </c>
      <c r="F8215" s="16" t="s">
        <v>12769</v>
      </c>
      <c r="G8215" s="16" t="s">
        <v>12770</v>
      </c>
      <c r="H8215" s="17">
        <v>10</v>
      </c>
      <c r="I8215" s="102">
        <v>4</v>
      </c>
    </row>
    <row r="8216" spans="1:9">
      <c r="A8216" s="16" t="s">
        <v>1963</v>
      </c>
      <c r="B8216" s="16" t="s">
        <v>12773</v>
      </c>
      <c r="C8216" s="16" t="s">
        <v>12773</v>
      </c>
      <c r="D8216" s="19">
        <v>44274</v>
      </c>
      <c r="E8216" s="16" t="s">
        <v>12774</v>
      </c>
      <c r="F8216" s="16" t="s">
        <v>12769</v>
      </c>
      <c r="G8216" s="16" t="s">
        <v>12770</v>
      </c>
      <c r="H8216" s="17">
        <v>10</v>
      </c>
      <c r="I8216" s="102">
        <v>4</v>
      </c>
    </row>
    <row r="8217" spans="1:9">
      <c r="A8217" s="16" t="s">
        <v>1963</v>
      </c>
      <c r="B8217" s="16" t="s">
        <v>12773</v>
      </c>
      <c r="C8217" s="16" t="s">
        <v>12773</v>
      </c>
      <c r="D8217" s="19">
        <v>44286</v>
      </c>
      <c r="E8217" s="16" t="s">
        <v>12775</v>
      </c>
      <c r="F8217" s="16" t="s">
        <v>12769</v>
      </c>
      <c r="G8217" s="16" t="s">
        <v>12770</v>
      </c>
      <c r="H8217" s="17">
        <v>10</v>
      </c>
      <c r="I8217" s="102">
        <v>4</v>
      </c>
    </row>
    <row r="8218" spans="1:9">
      <c r="A8218" s="16" t="s">
        <v>1963</v>
      </c>
      <c r="B8218" s="16" t="s">
        <v>12773</v>
      </c>
      <c r="C8218" s="16" t="s">
        <v>12773</v>
      </c>
      <c r="D8218" s="19">
        <v>44286</v>
      </c>
      <c r="E8218" s="16" t="s">
        <v>12771</v>
      </c>
      <c r="F8218" s="16" t="s">
        <v>12769</v>
      </c>
      <c r="G8218" s="16" t="s">
        <v>12770</v>
      </c>
      <c r="H8218" s="17">
        <v>19</v>
      </c>
      <c r="I8218" s="102">
        <v>4</v>
      </c>
    </row>
    <row r="8219" spans="1:9">
      <c r="A8219" s="16" t="s">
        <v>1963</v>
      </c>
      <c r="B8219" s="16" t="s">
        <v>12773</v>
      </c>
      <c r="C8219" s="16" t="s">
        <v>12773</v>
      </c>
      <c r="D8219" s="19">
        <v>44286</v>
      </c>
      <c r="E8219" s="16" t="s">
        <v>12768</v>
      </c>
      <c r="F8219" s="16" t="s">
        <v>12769</v>
      </c>
      <c r="G8219" s="16" t="s">
        <v>12770</v>
      </c>
      <c r="H8219" s="17">
        <v>45</v>
      </c>
      <c r="I8219" s="102">
        <v>4</v>
      </c>
    </row>
    <row r="8220" spans="1:9">
      <c r="A8220" s="16" t="s">
        <v>1963</v>
      </c>
      <c r="B8220" s="16" t="s">
        <v>12776</v>
      </c>
      <c r="C8220" s="16" t="s">
        <v>12776</v>
      </c>
      <c r="D8220" s="19">
        <v>44316</v>
      </c>
      <c r="E8220" s="16" t="s">
        <v>12768</v>
      </c>
      <c r="F8220" s="16" t="s">
        <v>12769</v>
      </c>
      <c r="G8220" s="16" t="s">
        <v>12770</v>
      </c>
      <c r="H8220" s="17">
        <v>15</v>
      </c>
      <c r="I8220" s="102">
        <v>4</v>
      </c>
    </row>
    <row r="8221" spans="1:9">
      <c r="A8221" s="16" t="s">
        <v>1963</v>
      </c>
      <c r="B8221" s="16" t="s">
        <v>12776</v>
      </c>
      <c r="C8221" s="16" t="s">
        <v>12776</v>
      </c>
      <c r="D8221" s="19">
        <v>44316</v>
      </c>
      <c r="E8221" s="16" t="s">
        <v>12771</v>
      </c>
      <c r="F8221" s="16" t="s">
        <v>12769</v>
      </c>
      <c r="G8221" s="16" t="s">
        <v>12770</v>
      </c>
      <c r="H8221" s="17">
        <v>19</v>
      </c>
      <c r="I8221" s="102">
        <v>4</v>
      </c>
    </row>
    <row r="8222" spans="1:9">
      <c r="A8222" s="16" t="s">
        <v>1963</v>
      </c>
      <c r="B8222" s="16" t="s">
        <v>12777</v>
      </c>
      <c r="C8222" s="16" t="s">
        <v>12777</v>
      </c>
      <c r="D8222" s="19">
        <v>44347</v>
      </c>
      <c r="E8222" s="16" t="s">
        <v>12771</v>
      </c>
      <c r="F8222" s="16" t="s">
        <v>12769</v>
      </c>
      <c r="G8222" s="16" t="s">
        <v>12770</v>
      </c>
      <c r="H8222" s="17">
        <v>19</v>
      </c>
      <c r="I8222" s="102">
        <v>4</v>
      </c>
    </row>
    <row r="8223" spans="1:9">
      <c r="A8223" s="16" t="s">
        <v>1963</v>
      </c>
      <c r="B8223" s="16" t="s">
        <v>12777</v>
      </c>
      <c r="C8223" s="16" t="s">
        <v>12777</v>
      </c>
      <c r="D8223" s="19">
        <v>44347</v>
      </c>
      <c r="E8223" s="16" t="s">
        <v>12768</v>
      </c>
      <c r="F8223" s="16" t="s">
        <v>12769</v>
      </c>
      <c r="G8223" s="16" t="s">
        <v>12770</v>
      </c>
      <c r="H8223" s="17">
        <v>20</v>
      </c>
      <c r="I8223" s="102">
        <v>4</v>
      </c>
    </row>
    <row r="8224" spans="1:9">
      <c r="A8224" s="16" t="s">
        <v>1963</v>
      </c>
      <c r="B8224" s="16" t="s">
        <v>12778</v>
      </c>
      <c r="C8224" s="16" t="s">
        <v>12778</v>
      </c>
      <c r="D8224" s="19">
        <v>44357</v>
      </c>
      <c r="E8224" s="16" t="s">
        <v>12775</v>
      </c>
      <c r="F8224" s="16" t="s">
        <v>12769</v>
      </c>
      <c r="G8224" s="16" t="s">
        <v>12770</v>
      </c>
      <c r="H8224" s="17">
        <v>35</v>
      </c>
      <c r="I8224" s="102">
        <v>4</v>
      </c>
    </row>
    <row r="8225" spans="1:9">
      <c r="A8225" s="16" t="s">
        <v>1963</v>
      </c>
      <c r="B8225" s="16" t="s">
        <v>12778</v>
      </c>
      <c r="C8225" s="16" t="s">
        <v>12778</v>
      </c>
      <c r="D8225" s="19">
        <v>44377</v>
      </c>
      <c r="E8225" s="16" t="s">
        <v>12771</v>
      </c>
      <c r="F8225" s="16" t="s">
        <v>12769</v>
      </c>
      <c r="G8225" s="16" t="s">
        <v>12770</v>
      </c>
      <c r="H8225" s="17">
        <v>19</v>
      </c>
      <c r="I8225" s="102">
        <v>4</v>
      </c>
    </row>
    <row r="8226" spans="1:9">
      <c r="A8226" s="16" t="s">
        <v>1963</v>
      </c>
      <c r="B8226" s="16" t="s">
        <v>12778</v>
      </c>
      <c r="C8226" s="16" t="s">
        <v>12778</v>
      </c>
      <c r="D8226" s="19">
        <v>44377</v>
      </c>
      <c r="E8226" s="16" t="s">
        <v>12768</v>
      </c>
      <c r="F8226" s="16" t="s">
        <v>12769</v>
      </c>
      <c r="G8226" s="16" t="s">
        <v>12770</v>
      </c>
      <c r="H8226" s="17">
        <v>20</v>
      </c>
      <c r="I8226" s="102">
        <v>4</v>
      </c>
    </row>
    <row r="8227" spans="1:9">
      <c r="A8227" s="16" t="s">
        <v>1963</v>
      </c>
      <c r="B8227" s="16" t="s">
        <v>12779</v>
      </c>
      <c r="C8227" s="16" t="s">
        <v>12779</v>
      </c>
      <c r="D8227" s="19">
        <v>44408</v>
      </c>
      <c r="E8227" s="16" t="s">
        <v>12771</v>
      </c>
      <c r="F8227" s="16" t="s">
        <v>12769</v>
      </c>
      <c r="G8227" s="16" t="s">
        <v>12770</v>
      </c>
      <c r="H8227" s="17">
        <v>19</v>
      </c>
      <c r="I8227" s="102">
        <v>4</v>
      </c>
    </row>
    <row r="8228" spans="1:9">
      <c r="A8228" s="16" t="s">
        <v>1963</v>
      </c>
      <c r="B8228" s="16" t="s">
        <v>12779</v>
      </c>
      <c r="C8228" s="16" t="s">
        <v>12779</v>
      </c>
      <c r="D8228" s="19">
        <v>44408</v>
      </c>
      <c r="E8228" s="16" t="s">
        <v>12768</v>
      </c>
      <c r="F8228" s="16" t="s">
        <v>12769</v>
      </c>
      <c r="G8228" s="16" t="s">
        <v>12770</v>
      </c>
      <c r="H8228" s="17">
        <v>20</v>
      </c>
      <c r="I8228" s="102">
        <v>4</v>
      </c>
    </row>
    <row r="8229" spans="1:9">
      <c r="A8229" s="16" t="s">
        <v>1963</v>
      </c>
      <c r="B8229" s="16" t="s">
        <v>12780</v>
      </c>
      <c r="C8229" s="16" t="s">
        <v>12780</v>
      </c>
      <c r="D8229" s="19">
        <v>44427</v>
      </c>
      <c r="E8229" s="16" t="s">
        <v>12774</v>
      </c>
      <c r="F8229" s="16" t="s">
        <v>12769</v>
      </c>
      <c r="G8229" s="16" t="s">
        <v>12770</v>
      </c>
      <c r="H8229" s="17">
        <v>25</v>
      </c>
      <c r="I8229" s="102">
        <v>4</v>
      </c>
    </row>
    <row r="8230" spans="1:9">
      <c r="A8230" s="16" t="s">
        <v>1963</v>
      </c>
      <c r="B8230" s="16" t="s">
        <v>12780</v>
      </c>
      <c r="C8230" s="16" t="s">
        <v>12780</v>
      </c>
      <c r="D8230" s="19">
        <v>44427</v>
      </c>
      <c r="E8230" s="16" t="s">
        <v>12774</v>
      </c>
      <c r="F8230" s="16" t="s">
        <v>12769</v>
      </c>
      <c r="G8230" s="16" t="s">
        <v>12770</v>
      </c>
      <c r="H8230" s="17">
        <v>25</v>
      </c>
      <c r="I8230" s="102">
        <v>4</v>
      </c>
    </row>
    <row r="8231" spans="1:9">
      <c r="A8231" s="16" t="s">
        <v>1963</v>
      </c>
      <c r="B8231" s="16" t="s">
        <v>12780</v>
      </c>
      <c r="C8231" s="16" t="s">
        <v>12780</v>
      </c>
      <c r="D8231" s="19">
        <v>44431</v>
      </c>
      <c r="E8231" s="16" t="s">
        <v>12774</v>
      </c>
      <c r="F8231" s="16" t="s">
        <v>12769</v>
      </c>
      <c r="G8231" s="16" t="s">
        <v>12770</v>
      </c>
      <c r="H8231" s="17">
        <v>10</v>
      </c>
      <c r="I8231" s="102">
        <v>4</v>
      </c>
    </row>
    <row r="8232" spans="1:9">
      <c r="A8232" s="16" t="s">
        <v>1963</v>
      </c>
      <c r="B8232" s="16" t="s">
        <v>12780</v>
      </c>
      <c r="C8232" s="16" t="s">
        <v>12780</v>
      </c>
      <c r="D8232" s="19">
        <v>44439</v>
      </c>
      <c r="E8232" s="16" t="s">
        <v>12771</v>
      </c>
      <c r="F8232" s="16" t="s">
        <v>12769</v>
      </c>
      <c r="G8232" s="16" t="s">
        <v>12770</v>
      </c>
      <c r="H8232" s="17">
        <v>19</v>
      </c>
      <c r="I8232" s="102">
        <v>4</v>
      </c>
    </row>
    <row r="8233" spans="1:9">
      <c r="A8233" s="16" t="s">
        <v>1963</v>
      </c>
      <c r="B8233" s="16" t="s">
        <v>12780</v>
      </c>
      <c r="C8233" s="16" t="s">
        <v>12780</v>
      </c>
      <c r="D8233" s="19">
        <v>44439</v>
      </c>
      <c r="E8233" s="16" t="s">
        <v>12768</v>
      </c>
      <c r="F8233" s="16" t="s">
        <v>12769</v>
      </c>
      <c r="G8233" s="16" t="s">
        <v>12770</v>
      </c>
      <c r="H8233" s="17">
        <v>45</v>
      </c>
      <c r="I8233" s="102">
        <v>4</v>
      </c>
    </row>
    <row r="8234" spans="1:9">
      <c r="A8234" s="16" t="s">
        <v>1963</v>
      </c>
      <c r="B8234" s="16" t="s">
        <v>12781</v>
      </c>
      <c r="C8234" s="16" t="s">
        <v>12781</v>
      </c>
      <c r="D8234" s="19">
        <v>44469</v>
      </c>
      <c r="E8234" s="16" t="s">
        <v>12771</v>
      </c>
      <c r="F8234" s="16" t="s">
        <v>12769</v>
      </c>
      <c r="G8234" s="16" t="s">
        <v>12770</v>
      </c>
      <c r="H8234" s="17">
        <v>19</v>
      </c>
      <c r="I8234" s="102">
        <v>4</v>
      </c>
    </row>
    <row r="8235" spans="1:9">
      <c r="A8235" s="16" t="s">
        <v>1963</v>
      </c>
      <c r="B8235" s="16" t="s">
        <v>12781</v>
      </c>
      <c r="C8235" s="16" t="s">
        <v>12781</v>
      </c>
      <c r="D8235" s="19">
        <v>44469</v>
      </c>
      <c r="E8235" s="16" t="s">
        <v>12768</v>
      </c>
      <c r="F8235" s="16" t="s">
        <v>12769</v>
      </c>
      <c r="G8235" s="16" t="s">
        <v>12770</v>
      </c>
      <c r="H8235" s="17">
        <v>20</v>
      </c>
      <c r="I8235" s="102">
        <v>4</v>
      </c>
    </row>
    <row r="8236" spans="1:9">
      <c r="A8236" s="16" t="s">
        <v>1963</v>
      </c>
      <c r="B8236" s="16" t="s">
        <v>12782</v>
      </c>
      <c r="C8236" s="16" t="s">
        <v>12782</v>
      </c>
      <c r="D8236" s="19">
        <v>44496</v>
      </c>
      <c r="E8236" s="16" t="s">
        <v>12783</v>
      </c>
      <c r="F8236" s="16" t="s">
        <v>12769</v>
      </c>
      <c r="G8236" s="16" t="s">
        <v>12770</v>
      </c>
      <c r="H8236" s="17">
        <v>25</v>
      </c>
      <c r="I8236" s="102">
        <v>4</v>
      </c>
    </row>
    <row r="8237" spans="1:9">
      <c r="A8237" s="16" t="s">
        <v>1963</v>
      </c>
      <c r="B8237" s="16" t="s">
        <v>12782</v>
      </c>
      <c r="C8237" s="16" t="s">
        <v>12782</v>
      </c>
      <c r="D8237" s="19">
        <v>44499</v>
      </c>
      <c r="E8237" s="16" t="s">
        <v>12771</v>
      </c>
      <c r="F8237" s="16" t="s">
        <v>12769</v>
      </c>
      <c r="G8237" s="16" t="s">
        <v>12770</v>
      </c>
      <c r="H8237" s="17">
        <v>19</v>
      </c>
      <c r="I8237" s="102">
        <v>4</v>
      </c>
    </row>
    <row r="8238" spans="1:9">
      <c r="A8238" s="16" t="s">
        <v>1963</v>
      </c>
      <c r="B8238" s="16" t="s">
        <v>12782</v>
      </c>
      <c r="C8238" s="16" t="s">
        <v>12782</v>
      </c>
      <c r="D8238" s="19">
        <v>44499</v>
      </c>
      <c r="E8238" s="16" t="s">
        <v>12768</v>
      </c>
      <c r="F8238" s="16" t="s">
        <v>12769</v>
      </c>
      <c r="G8238" s="16" t="s">
        <v>12770</v>
      </c>
      <c r="H8238" s="17">
        <v>30.6</v>
      </c>
      <c r="I8238" s="102">
        <v>4</v>
      </c>
    </row>
    <row r="8239" spans="1:9">
      <c r="A8239" s="16" t="s">
        <v>1963</v>
      </c>
      <c r="B8239" s="16" t="s">
        <v>12784</v>
      </c>
      <c r="C8239" s="16" t="s">
        <v>12784</v>
      </c>
      <c r="D8239" s="19">
        <v>44525</v>
      </c>
      <c r="E8239" s="16" t="s">
        <v>12774</v>
      </c>
      <c r="F8239" s="16" t="s">
        <v>12769</v>
      </c>
      <c r="G8239" s="16" t="s">
        <v>12770</v>
      </c>
      <c r="H8239" s="17">
        <v>10</v>
      </c>
      <c r="I8239" s="102">
        <v>4</v>
      </c>
    </row>
    <row r="8240" spans="1:9">
      <c r="A8240" s="16" t="s">
        <v>1963</v>
      </c>
      <c r="B8240" s="16" t="s">
        <v>12784</v>
      </c>
      <c r="C8240" s="16" t="s">
        <v>12784</v>
      </c>
      <c r="D8240" s="19">
        <v>44525</v>
      </c>
      <c r="E8240" s="16" t="s">
        <v>12774</v>
      </c>
      <c r="F8240" s="16" t="s">
        <v>12769</v>
      </c>
      <c r="G8240" s="16" t="s">
        <v>12770</v>
      </c>
      <c r="H8240" s="17">
        <v>25</v>
      </c>
      <c r="I8240" s="102">
        <v>4</v>
      </c>
    </row>
    <row r="8241" spans="1:9">
      <c r="A8241" s="16" t="s">
        <v>1963</v>
      </c>
      <c r="B8241" s="16" t="s">
        <v>12784</v>
      </c>
      <c r="C8241" s="16" t="s">
        <v>12784</v>
      </c>
      <c r="D8241" s="19">
        <v>44530</v>
      </c>
      <c r="E8241" s="16" t="s">
        <v>12771</v>
      </c>
      <c r="F8241" s="16" t="s">
        <v>12769</v>
      </c>
      <c r="G8241" s="16" t="s">
        <v>12770</v>
      </c>
      <c r="H8241" s="17">
        <v>19</v>
      </c>
      <c r="I8241" s="102">
        <v>4</v>
      </c>
    </row>
    <row r="8242" spans="1:9">
      <c r="A8242" s="16" t="s">
        <v>1963</v>
      </c>
      <c r="B8242" s="16" t="s">
        <v>12784</v>
      </c>
      <c r="C8242" s="16" t="s">
        <v>12784</v>
      </c>
      <c r="D8242" s="19">
        <v>44530</v>
      </c>
      <c r="E8242" s="16" t="s">
        <v>12768</v>
      </c>
      <c r="F8242" s="16" t="s">
        <v>12769</v>
      </c>
      <c r="G8242" s="16" t="s">
        <v>12770</v>
      </c>
      <c r="H8242" s="17">
        <v>28</v>
      </c>
      <c r="I8242" s="102">
        <v>4</v>
      </c>
    </row>
    <row r="8243" spans="1:9">
      <c r="A8243" s="16" t="s">
        <v>1963</v>
      </c>
      <c r="B8243" s="16" t="s">
        <v>12785</v>
      </c>
      <c r="C8243" s="16" t="s">
        <v>12785</v>
      </c>
      <c r="D8243" s="19">
        <v>44531</v>
      </c>
      <c r="E8243" s="16" t="s">
        <v>12774</v>
      </c>
      <c r="F8243" s="16" t="s">
        <v>12769</v>
      </c>
      <c r="G8243" s="16" t="s">
        <v>12770</v>
      </c>
      <c r="H8243" s="17">
        <v>25</v>
      </c>
      <c r="I8243" s="102">
        <v>4</v>
      </c>
    </row>
    <row r="8244" spans="1:9">
      <c r="A8244" s="16" t="s">
        <v>1963</v>
      </c>
      <c r="B8244" s="16" t="s">
        <v>12785</v>
      </c>
      <c r="C8244" s="16" t="s">
        <v>12785</v>
      </c>
      <c r="D8244" s="19">
        <v>44561</v>
      </c>
      <c r="E8244" s="16" t="s">
        <v>12783</v>
      </c>
      <c r="F8244" s="16" t="s">
        <v>12769</v>
      </c>
      <c r="G8244" s="16" t="s">
        <v>12770</v>
      </c>
      <c r="H8244" s="17">
        <v>5</v>
      </c>
      <c r="I8244" s="102">
        <v>4</v>
      </c>
    </row>
    <row r="8245" spans="1:9">
      <c r="A8245" s="16" t="s">
        <v>1963</v>
      </c>
      <c r="B8245" s="16" t="s">
        <v>12785</v>
      </c>
      <c r="C8245" s="16" t="s">
        <v>12785</v>
      </c>
      <c r="D8245" s="19">
        <v>44561</v>
      </c>
      <c r="E8245" s="16" t="s">
        <v>12783</v>
      </c>
      <c r="F8245" s="16" t="s">
        <v>12769</v>
      </c>
      <c r="G8245" s="16" t="s">
        <v>12770</v>
      </c>
      <c r="H8245" s="17">
        <v>19</v>
      </c>
      <c r="I8245" s="102">
        <v>4</v>
      </c>
    </row>
    <row r="8246" spans="1:9" ht="20.399999999999999">
      <c r="A8246" s="16" t="s">
        <v>1963</v>
      </c>
      <c r="B8246" s="16" t="s">
        <v>12773</v>
      </c>
      <c r="C8246" s="16" t="s">
        <v>12773</v>
      </c>
      <c r="D8246" s="19">
        <v>44273</v>
      </c>
      <c r="E8246" s="16" t="s">
        <v>12786</v>
      </c>
      <c r="F8246" s="16">
        <v>0</v>
      </c>
      <c r="G8246" s="16" t="s">
        <v>12730</v>
      </c>
      <c r="H8246" s="17">
        <v>38.950000000000003</v>
      </c>
      <c r="I8246" s="102">
        <v>2</v>
      </c>
    </row>
    <row r="8247" spans="1:9">
      <c r="A8247" s="16" t="s">
        <v>1963</v>
      </c>
      <c r="B8247" s="16" t="s">
        <v>12773</v>
      </c>
      <c r="C8247" s="16" t="s">
        <v>12773</v>
      </c>
      <c r="D8247" s="19">
        <v>44273</v>
      </c>
      <c r="E8247" s="16" t="s">
        <v>12787</v>
      </c>
      <c r="F8247" s="16" t="s">
        <v>11576</v>
      </c>
      <c r="G8247" s="16" t="s">
        <v>11577</v>
      </c>
      <c r="H8247" s="17">
        <v>38.950000000000003</v>
      </c>
      <c r="I8247" s="102">
        <v>2</v>
      </c>
    </row>
    <row r="8248" spans="1:9" ht="20.399999999999999">
      <c r="A8248" s="16" t="s">
        <v>1963</v>
      </c>
      <c r="B8248" s="16" t="s">
        <v>12773</v>
      </c>
      <c r="C8248" s="16" t="s">
        <v>12773</v>
      </c>
      <c r="D8248" s="19">
        <v>44273</v>
      </c>
      <c r="E8248" s="16" t="s">
        <v>12788</v>
      </c>
      <c r="F8248" s="16">
        <v>0</v>
      </c>
      <c r="G8248" s="16" t="s">
        <v>12789</v>
      </c>
      <c r="H8248" s="17">
        <v>38.950000000000003</v>
      </c>
      <c r="I8248" s="102">
        <v>2</v>
      </c>
    </row>
    <row r="8249" spans="1:9">
      <c r="A8249" s="16" t="s">
        <v>1963</v>
      </c>
      <c r="B8249" s="16" t="s">
        <v>12773</v>
      </c>
      <c r="C8249" s="16" t="s">
        <v>12773</v>
      </c>
      <c r="D8249" s="19">
        <v>44274</v>
      </c>
      <c r="E8249" s="16" t="s">
        <v>12790</v>
      </c>
      <c r="F8249" s="16" t="s">
        <v>11526</v>
      </c>
      <c r="G8249" s="16" t="s">
        <v>11527</v>
      </c>
      <c r="H8249" s="17">
        <v>38.93</v>
      </c>
      <c r="I8249" s="102">
        <v>2</v>
      </c>
    </row>
    <row r="8250" spans="1:9" ht="20.399999999999999">
      <c r="A8250" s="16" t="s">
        <v>1963</v>
      </c>
      <c r="B8250" s="16" t="s">
        <v>12773</v>
      </c>
      <c r="C8250" s="16" t="s">
        <v>12773</v>
      </c>
      <c r="D8250" s="19">
        <v>44274</v>
      </c>
      <c r="E8250" s="16" t="s">
        <v>12791</v>
      </c>
      <c r="F8250" s="16">
        <v>0</v>
      </c>
      <c r="G8250" s="16" t="s">
        <v>11544</v>
      </c>
      <c r="H8250" s="17">
        <v>38.93</v>
      </c>
      <c r="I8250" s="102">
        <v>2</v>
      </c>
    </row>
    <row r="8251" spans="1:9">
      <c r="A8251" s="16" t="s">
        <v>1963</v>
      </c>
      <c r="B8251" s="16"/>
      <c r="C8251" s="16"/>
      <c r="D8251" s="19"/>
      <c r="E8251" s="16" t="s">
        <v>12792</v>
      </c>
      <c r="F8251" s="16"/>
      <c r="G8251" s="16"/>
      <c r="H8251" s="17"/>
      <c r="I8251" s="102">
        <v>4</v>
      </c>
    </row>
    <row r="8252" spans="1:9">
      <c r="A8252" s="16" t="s">
        <v>1963</v>
      </c>
      <c r="B8252" s="16" t="s">
        <v>12809</v>
      </c>
      <c r="C8252" s="16" t="s">
        <v>12809</v>
      </c>
      <c r="D8252" s="19">
        <v>44227</v>
      </c>
      <c r="E8252" s="16" t="s">
        <v>12810</v>
      </c>
      <c r="F8252" s="16">
        <v>0</v>
      </c>
      <c r="G8252" s="16" t="s">
        <v>8372</v>
      </c>
      <c r="H8252" s="17">
        <v>56.29</v>
      </c>
      <c r="I8252" s="102">
        <v>4</v>
      </c>
    </row>
    <row r="8253" spans="1:9">
      <c r="A8253" s="16" t="s">
        <v>1963</v>
      </c>
      <c r="B8253" s="16" t="s">
        <v>12811</v>
      </c>
      <c r="C8253" s="16" t="s">
        <v>12811</v>
      </c>
      <c r="D8253" s="19">
        <v>44227</v>
      </c>
      <c r="E8253" s="16" t="s">
        <v>12812</v>
      </c>
      <c r="F8253" s="16" t="s">
        <v>8364</v>
      </c>
      <c r="G8253" s="16" t="s">
        <v>8365</v>
      </c>
      <c r="H8253" s="17">
        <v>43</v>
      </c>
      <c r="I8253" s="102">
        <v>4</v>
      </c>
    </row>
    <row r="8254" spans="1:9">
      <c r="A8254" s="16" t="s">
        <v>1963</v>
      </c>
      <c r="B8254" s="16" t="s">
        <v>12811</v>
      </c>
      <c r="C8254" s="16" t="s">
        <v>12811</v>
      </c>
      <c r="D8254" s="19">
        <v>44227</v>
      </c>
      <c r="E8254" s="16" t="s">
        <v>12813</v>
      </c>
      <c r="F8254" s="16" t="s">
        <v>8364</v>
      </c>
      <c r="G8254" s="16" t="s">
        <v>8365</v>
      </c>
      <c r="H8254" s="17">
        <v>38.99</v>
      </c>
      <c r="I8254" s="102">
        <v>4</v>
      </c>
    </row>
    <row r="8255" spans="1:9">
      <c r="A8255" s="16" t="s">
        <v>1963</v>
      </c>
      <c r="B8255" s="16" t="s">
        <v>12814</v>
      </c>
      <c r="C8255" s="16" t="s">
        <v>12814</v>
      </c>
      <c r="D8255" s="19">
        <v>44227</v>
      </c>
      <c r="E8255" s="16" t="s">
        <v>12815</v>
      </c>
      <c r="F8255" s="16" t="s">
        <v>8364</v>
      </c>
      <c r="G8255" s="16" t="s">
        <v>8365</v>
      </c>
      <c r="H8255" s="17">
        <v>27.98</v>
      </c>
      <c r="I8255" s="102">
        <v>4</v>
      </c>
    </row>
    <row r="8256" spans="1:9">
      <c r="A8256" s="16" t="s">
        <v>1963</v>
      </c>
      <c r="B8256" s="16" t="s">
        <v>12816</v>
      </c>
      <c r="C8256" s="16" t="s">
        <v>12816</v>
      </c>
      <c r="D8256" s="19">
        <v>44227</v>
      </c>
      <c r="E8256" s="16" t="s">
        <v>12817</v>
      </c>
      <c r="F8256" s="16" t="s">
        <v>8364</v>
      </c>
      <c r="G8256" s="16" t="s">
        <v>8365</v>
      </c>
      <c r="H8256" s="17">
        <v>80.3</v>
      </c>
      <c r="I8256" s="102">
        <v>4</v>
      </c>
    </row>
    <row r="8257" spans="1:9">
      <c r="A8257" s="16" t="s">
        <v>1963</v>
      </c>
      <c r="B8257" s="16" t="s">
        <v>12818</v>
      </c>
      <c r="C8257" s="16" t="s">
        <v>12818</v>
      </c>
      <c r="D8257" s="19">
        <v>44227</v>
      </c>
      <c r="E8257" s="16" t="s">
        <v>12819</v>
      </c>
      <c r="F8257" s="16" t="s">
        <v>8364</v>
      </c>
      <c r="G8257" s="16" t="s">
        <v>8365</v>
      </c>
      <c r="H8257" s="17">
        <v>30.5</v>
      </c>
      <c r="I8257" s="102">
        <v>4</v>
      </c>
    </row>
    <row r="8258" spans="1:9">
      <c r="A8258" s="16" t="s">
        <v>1963</v>
      </c>
      <c r="B8258" s="16" t="s">
        <v>12820</v>
      </c>
      <c r="C8258" s="16" t="s">
        <v>12820</v>
      </c>
      <c r="D8258" s="19">
        <v>44255</v>
      </c>
      <c r="E8258" s="16" t="s">
        <v>12821</v>
      </c>
      <c r="F8258" s="16">
        <v>0</v>
      </c>
      <c r="G8258" s="16" t="s">
        <v>8372</v>
      </c>
      <c r="H8258" s="17">
        <v>56</v>
      </c>
      <c r="I8258" s="102">
        <v>4</v>
      </c>
    </row>
    <row r="8259" spans="1:9">
      <c r="A8259" s="16" t="s">
        <v>1963</v>
      </c>
      <c r="B8259" s="16" t="s">
        <v>12820</v>
      </c>
      <c r="C8259" s="16" t="s">
        <v>12820</v>
      </c>
      <c r="D8259" s="19">
        <v>44255</v>
      </c>
      <c r="E8259" s="16" t="s">
        <v>12822</v>
      </c>
      <c r="F8259" s="16">
        <v>0</v>
      </c>
      <c r="G8259" s="16" t="s">
        <v>8372</v>
      </c>
      <c r="H8259" s="17">
        <v>64</v>
      </c>
      <c r="I8259" s="102">
        <v>4</v>
      </c>
    </row>
    <row r="8260" spans="1:9">
      <c r="A8260" s="16" t="s">
        <v>1963</v>
      </c>
      <c r="B8260" s="16" t="s">
        <v>12823</v>
      </c>
      <c r="C8260" s="16" t="s">
        <v>12823</v>
      </c>
      <c r="D8260" s="19">
        <v>44255</v>
      </c>
      <c r="E8260" s="16" t="s">
        <v>12824</v>
      </c>
      <c r="F8260" s="16" t="s">
        <v>8357</v>
      </c>
      <c r="G8260" s="16" t="s">
        <v>8358</v>
      </c>
      <c r="H8260" s="17">
        <v>83</v>
      </c>
      <c r="I8260" s="102">
        <v>4</v>
      </c>
    </row>
    <row r="8261" spans="1:9">
      <c r="A8261" s="16" t="s">
        <v>1963</v>
      </c>
      <c r="B8261" s="16" t="s">
        <v>12825</v>
      </c>
      <c r="C8261" s="16" t="s">
        <v>12825</v>
      </c>
      <c r="D8261" s="19">
        <v>44255</v>
      </c>
      <c r="E8261" s="16" t="s">
        <v>12826</v>
      </c>
      <c r="F8261" s="16" t="s">
        <v>8364</v>
      </c>
      <c r="G8261" s="16" t="s">
        <v>8365</v>
      </c>
      <c r="H8261" s="17">
        <v>47.4</v>
      </c>
      <c r="I8261" s="102">
        <v>4</v>
      </c>
    </row>
    <row r="8262" spans="1:9">
      <c r="A8262" s="16" t="s">
        <v>1963</v>
      </c>
      <c r="B8262" s="16" t="s">
        <v>12827</v>
      </c>
      <c r="C8262" s="16" t="s">
        <v>12827</v>
      </c>
      <c r="D8262" s="19">
        <v>44255</v>
      </c>
      <c r="E8262" s="16" t="s">
        <v>12828</v>
      </c>
      <c r="F8262" s="16" t="s">
        <v>8364</v>
      </c>
      <c r="G8262" s="16" t="s">
        <v>8365</v>
      </c>
      <c r="H8262" s="17">
        <v>79.97</v>
      </c>
      <c r="I8262" s="102">
        <v>4</v>
      </c>
    </row>
    <row r="8263" spans="1:9">
      <c r="A8263" s="16" t="s">
        <v>1963</v>
      </c>
      <c r="B8263" s="16" t="s">
        <v>12829</v>
      </c>
      <c r="C8263" s="16" t="s">
        <v>12829</v>
      </c>
      <c r="D8263" s="19">
        <v>44255</v>
      </c>
      <c r="E8263" s="16" t="s">
        <v>12830</v>
      </c>
      <c r="F8263" s="16" t="s">
        <v>8364</v>
      </c>
      <c r="G8263" s="16" t="s">
        <v>8365</v>
      </c>
      <c r="H8263" s="17">
        <v>25.97</v>
      </c>
      <c r="I8263" s="102">
        <v>4</v>
      </c>
    </row>
    <row r="8264" spans="1:9">
      <c r="A8264" s="16" t="s">
        <v>1963</v>
      </c>
      <c r="B8264" s="16" t="s">
        <v>12831</v>
      </c>
      <c r="C8264" s="16" t="s">
        <v>12831</v>
      </c>
      <c r="D8264" s="19">
        <v>44255</v>
      </c>
      <c r="E8264" s="16" t="s">
        <v>12832</v>
      </c>
      <c r="F8264" s="16" t="s">
        <v>8364</v>
      </c>
      <c r="G8264" s="16" t="s">
        <v>8365</v>
      </c>
      <c r="H8264" s="17">
        <v>67.78</v>
      </c>
      <c r="I8264" s="102">
        <v>4</v>
      </c>
    </row>
    <row r="8265" spans="1:9">
      <c r="A8265" s="16" t="s">
        <v>1963</v>
      </c>
      <c r="B8265" s="16" t="s">
        <v>12831</v>
      </c>
      <c r="C8265" s="16" t="s">
        <v>12831</v>
      </c>
      <c r="D8265" s="19">
        <v>44255</v>
      </c>
      <c r="E8265" s="16" t="s">
        <v>12833</v>
      </c>
      <c r="F8265" s="16" t="s">
        <v>8364</v>
      </c>
      <c r="G8265" s="16" t="s">
        <v>8365</v>
      </c>
      <c r="H8265" s="17">
        <v>82.81</v>
      </c>
      <c r="I8265" s="102">
        <v>4</v>
      </c>
    </row>
    <row r="8266" spans="1:9">
      <c r="A8266" s="16" t="s">
        <v>1963</v>
      </c>
      <c r="B8266" s="16" t="s">
        <v>12831</v>
      </c>
      <c r="C8266" s="16" t="s">
        <v>12831</v>
      </c>
      <c r="D8266" s="19">
        <v>44255</v>
      </c>
      <c r="E8266" s="16" t="s">
        <v>12834</v>
      </c>
      <c r="F8266" s="16" t="s">
        <v>12835</v>
      </c>
      <c r="G8266" s="16" t="s">
        <v>12836</v>
      </c>
      <c r="H8266" s="17">
        <v>52.83</v>
      </c>
      <c r="I8266" s="102">
        <v>4</v>
      </c>
    </row>
    <row r="8267" spans="1:9">
      <c r="A8267" s="16" t="s">
        <v>1963</v>
      </c>
      <c r="B8267" s="16" t="s">
        <v>12831</v>
      </c>
      <c r="C8267" s="16" t="s">
        <v>12831</v>
      </c>
      <c r="D8267" s="19">
        <v>44255</v>
      </c>
      <c r="E8267" s="16" t="s">
        <v>12837</v>
      </c>
      <c r="F8267" s="16" t="s">
        <v>8364</v>
      </c>
      <c r="G8267" s="16" t="s">
        <v>8365</v>
      </c>
      <c r="H8267" s="17">
        <v>84.27</v>
      </c>
      <c r="I8267" s="102">
        <v>4</v>
      </c>
    </row>
    <row r="8268" spans="1:9">
      <c r="A8268" s="16" t="s">
        <v>1963</v>
      </c>
      <c r="B8268" s="16" t="s">
        <v>12838</v>
      </c>
      <c r="C8268" s="16" t="s">
        <v>12838</v>
      </c>
      <c r="D8268" s="19">
        <v>44255</v>
      </c>
      <c r="E8268" s="16" t="s">
        <v>12839</v>
      </c>
      <c r="F8268" s="16">
        <v>0</v>
      </c>
      <c r="G8268" s="16" t="s">
        <v>8372</v>
      </c>
      <c r="H8268" s="17">
        <v>50.24</v>
      </c>
      <c r="I8268" s="102">
        <v>4</v>
      </c>
    </row>
    <row r="8269" spans="1:9">
      <c r="A8269" s="16" t="s">
        <v>1963</v>
      </c>
      <c r="B8269" s="16" t="s">
        <v>12840</v>
      </c>
      <c r="C8269" s="16" t="s">
        <v>12840</v>
      </c>
      <c r="D8269" s="19">
        <v>44286</v>
      </c>
      <c r="E8269" s="16" t="s">
        <v>12841</v>
      </c>
      <c r="F8269" s="16" t="s">
        <v>8364</v>
      </c>
      <c r="G8269" s="16" t="s">
        <v>8365</v>
      </c>
      <c r="H8269" s="17">
        <v>43.99</v>
      </c>
      <c r="I8269" s="102">
        <v>4</v>
      </c>
    </row>
    <row r="8270" spans="1:9">
      <c r="A8270" s="16" t="s">
        <v>1963</v>
      </c>
      <c r="B8270" s="16" t="s">
        <v>12840</v>
      </c>
      <c r="C8270" s="16" t="s">
        <v>12840</v>
      </c>
      <c r="D8270" s="19">
        <v>44286</v>
      </c>
      <c r="E8270" s="16" t="s">
        <v>12842</v>
      </c>
      <c r="F8270" s="16" t="s">
        <v>8364</v>
      </c>
      <c r="G8270" s="16" t="s">
        <v>8365</v>
      </c>
      <c r="H8270" s="17">
        <v>20</v>
      </c>
      <c r="I8270" s="102">
        <v>4</v>
      </c>
    </row>
    <row r="8271" spans="1:9">
      <c r="A8271" s="16" t="s">
        <v>1963</v>
      </c>
      <c r="B8271" s="16" t="s">
        <v>12843</v>
      </c>
      <c r="C8271" s="16" t="s">
        <v>12843</v>
      </c>
      <c r="D8271" s="19">
        <v>44286</v>
      </c>
      <c r="E8271" s="16" t="s">
        <v>12844</v>
      </c>
      <c r="F8271" s="16">
        <v>0</v>
      </c>
      <c r="G8271" s="16" t="s">
        <v>8372</v>
      </c>
      <c r="H8271" s="17">
        <v>24</v>
      </c>
      <c r="I8271" s="102">
        <v>4</v>
      </c>
    </row>
    <row r="8272" spans="1:9">
      <c r="A8272" s="16" t="s">
        <v>1963</v>
      </c>
      <c r="B8272" s="16" t="s">
        <v>12845</v>
      </c>
      <c r="C8272" s="16" t="s">
        <v>12845</v>
      </c>
      <c r="D8272" s="19">
        <v>44286</v>
      </c>
      <c r="E8272" s="16" t="s">
        <v>12846</v>
      </c>
      <c r="F8272" s="16">
        <v>0</v>
      </c>
      <c r="G8272" s="16" t="s">
        <v>8372</v>
      </c>
      <c r="H8272" s="17">
        <v>89.63</v>
      </c>
      <c r="I8272" s="102">
        <v>4</v>
      </c>
    </row>
    <row r="8273" spans="1:9">
      <c r="A8273" s="16" t="s">
        <v>1963</v>
      </c>
      <c r="B8273" s="16" t="s">
        <v>12847</v>
      </c>
      <c r="C8273" s="16" t="s">
        <v>12847</v>
      </c>
      <c r="D8273" s="19">
        <v>44286</v>
      </c>
      <c r="E8273" s="16" t="s">
        <v>12848</v>
      </c>
      <c r="F8273" s="16" t="s">
        <v>8364</v>
      </c>
      <c r="G8273" s="16" t="s">
        <v>8365</v>
      </c>
      <c r="H8273" s="17">
        <v>82.36</v>
      </c>
      <c r="I8273" s="102">
        <v>4</v>
      </c>
    </row>
    <row r="8274" spans="1:9">
      <c r="A8274" s="16" t="s">
        <v>1963</v>
      </c>
      <c r="B8274" s="16" t="s">
        <v>12847</v>
      </c>
      <c r="C8274" s="16" t="s">
        <v>12847</v>
      </c>
      <c r="D8274" s="19">
        <v>44286</v>
      </c>
      <c r="E8274" s="16" t="s">
        <v>12849</v>
      </c>
      <c r="F8274" s="16" t="s">
        <v>8364</v>
      </c>
      <c r="G8274" s="16" t="s">
        <v>8365</v>
      </c>
      <c r="H8274" s="17">
        <v>85.52</v>
      </c>
      <c r="I8274" s="102">
        <v>4</v>
      </c>
    </row>
    <row r="8275" spans="1:9">
      <c r="A8275" s="16" t="s">
        <v>1963</v>
      </c>
      <c r="B8275" s="16" t="s">
        <v>12850</v>
      </c>
      <c r="C8275" s="16" t="s">
        <v>12850</v>
      </c>
      <c r="D8275" s="19">
        <v>44286</v>
      </c>
      <c r="E8275" s="16" t="s">
        <v>12851</v>
      </c>
      <c r="F8275" s="16" t="s">
        <v>8364</v>
      </c>
      <c r="G8275" s="16" t="s">
        <v>8365</v>
      </c>
      <c r="H8275" s="17">
        <v>44.99</v>
      </c>
      <c r="I8275" s="102">
        <v>4</v>
      </c>
    </row>
    <row r="8276" spans="1:9">
      <c r="A8276" s="16" t="s">
        <v>1963</v>
      </c>
      <c r="B8276" s="16" t="s">
        <v>12852</v>
      </c>
      <c r="C8276" s="16" t="s">
        <v>12852</v>
      </c>
      <c r="D8276" s="19">
        <v>44286</v>
      </c>
      <c r="E8276" s="16" t="s">
        <v>12853</v>
      </c>
      <c r="F8276" s="16" t="s">
        <v>8357</v>
      </c>
      <c r="G8276" s="16" t="s">
        <v>8358</v>
      </c>
      <c r="H8276" s="17">
        <v>29.94</v>
      </c>
      <c r="I8276" s="102">
        <v>4</v>
      </c>
    </row>
    <row r="8277" spans="1:9">
      <c r="A8277" s="16" t="s">
        <v>1963</v>
      </c>
      <c r="B8277" s="16" t="s">
        <v>12852</v>
      </c>
      <c r="C8277" s="16" t="s">
        <v>12852</v>
      </c>
      <c r="D8277" s="19">
        <v>44286</v>
      </c>
      <c r="E8277" s="16" t="s">
        <v>12854</v>
      </c>
      <c r="F8277" s="16" t="s">
        <v>8364</v>
      </c>
      <c r="G8277" s="16" t="s">
        <v>8365</v>
      </c>
      <c r="H8277" s="17">
        <v>39.950000000000003</v>
      </c>
      <c r="I8277" s="102">
        <v>4</v>
      </c>
    </row>
    <row r="8278" spans="1:9">
      <c r="A8278" s="16" t="s">
        <v>1963</v>
      </c>
      <c r="B8278" s="16" t="s">
        <v>12855</v>
      </c>
      <c r="C8278" s="16" t="s">
        <v>12855</v>
      </c>
      <c r="D8278" s="19">
        <v>44286</v>
      </c>
      <c r="E8278" s="16" t="s">
        <v>12856</v>
      </c>
      <c r="F8278" s="16">
        <v>0</v>
      </c>
      <c r="G8278" s="16" t="s">
        <v>8372</v>
      </c>
      <c r="H8278" s="17">
        <v>35.090000000000003</v>
      </c>
      <c r="I8278" s="102">
        <v>4</v>
      </c>
    </row>
    <row r="8279" spans="1:9">
      <c r="A8279" s="16" t="s">
        <v>1963</v>
      </c>
      <c r="B8279" s="16" t="s">
        <v>12855</v>
      </c>
      <c r="C8279" s="16" t="s">
        <v>12855</v>
      </c>
      <c r="D8279" s="19">
        <v>44286</v>
      </c>
      <c r="E8279" s="16" t="s">
        <v>12857</v>
      </c>
      <c r="F8279" s="16">
        <v>0</v>
      </c>
      <c r="G8279" s="16" t="s">
        <v>8372</v>
      </c>
      <c r="H8279" s="17">
        <v>45.5</v>
      </c>
      <c r="I8279" s="102">
        <v>4</v>
      </c>
    </row>
    <row r="8280" spans="1:9">
      <c r="A8280" s="16" t="s">
        <v>1963</v>
      </c>
      <c r="B8280" s="16" t="s">
        <v>12858</v>
      </c>
      <c r="C8280" s="16" t="s">
        <v>12858</v>
      </c>
      <c r="D8280" s="19">
        <v>44286</v>
      </c>
      <c r="E8280" s="16" t="s">
        <v>12859</v>
      </c>
      <c r="F8280" s="16">
        <v>0</v>
      </c>
      <c r="G8280" s="16" t="s">
        <v>8372</v>
      </c>
      <c r="H8280" s="17">
        <v>71.459999999999994</v>
      </c>
      <c r="I8280" s="102">
        <v>4</v>
      </c>
    </row>
    <row r="8281" spans="1:9">
      <c r="A8281" s="16" t="s">
        <v>1963</v>
      </c>
      <c r="B8281" s="16" t="s">
        <v>12860</v>
      </c>
      <c r="C8281" s="16" t="s">
        <v>12860</v>
      </c>
      <c r="D8281" s="19">
        <v>44286</v>
      </c>
      <c r="E8281" s="16" t="s">
        <v>12861</v>
      </c>
      <c r="F8281" s="16">
        <v>0</v>
      </c>
      <c r="G8281" s="16" t="s">
        <v>8372</v>
      </c>
      <c r="H8281" s="17">
        <v>71.489999999999995</v>
      </c>
      <c r="I8281" s="102">
        <v>4</v>
      </c>
    </row>
    <row r="8282" spans="1:9">
      <c r="A8282" s="16" t="s">
        <v>1963</v>
      </c>
      <c r="B8282" s="16" t="s">
        <v>12862</v>
      </c>
      <c r="C8282" s="16" t="s">
        <v>12862</v>
      </c>
      <c r="D8282" s="19">
        <v>44286</v>
      </c>
      <c r="E8282" s="16" t="s">
        <v>12863</v>
      </c>
      <c r="F8282" s="16" t="s">
        <v>8364</v>
      </c>
      <c r="G8282" s="16" t="s">
        <v>8365</v>
      </c>
      <c r="H8282" s="17">
        <v>64.400000000000006</v>
      </c>
      <c r="I8282" s="102">
        <v>4</v>
      </c>
    </row>
    <row r="8283" spans="1:9">
      <c r="A8283" s="16" t="s">
        <v>1963</v>
      </c>
      <c r="B8283" s="16" t="s">
        <v>12864</v>
      </c>
      <c r="C8283" s="16" t="s">
        <v>12864</v>
      </c>
      <c r="D8283" s="19">
        <v>44286</v>
      </c>
      <c r="E8283" s="16" t="s">
        <v>12865</v>
      </c>
      <c r="F8283" s="16">
        <v>0</v>
      </c>
      <c r="G8283" s="16" t="s">
        <v>8372</v>
      </c>
      <c r="H8283" s="17">
        <v>25.92</v>
      </c>
      <c r="I8283" s="102">
        <v>4</v>
      </c>
    </row>
    <row r="8284" spans="1:9">
      <c r="A8284" s="16" t="s">
        <v>1963</v>
      </c>
      <c r="B8284" s="16" t="s">
        <v>12866</v>
      </c>
      <c r="C8284" s="16" t="s">
        <v>12866</v>
      </c>
      <c r="D8284" s="19">
        <v>44286</v>
      </c>
      <c r="E8284" s="16" t="s">
        <v>12867</v>
      </c>
      <c r="F8284" s="16">
        <v>0</v>
      </c>
      <c r="G8284" s="16" t="s">
        <v>8372</v>
      </c>
      <c r="H8284" s="17">
        <v>99.27</v>
      </c>
      <c r="I8284" s="102">
        <v>4</v>
      </c>
    </row>
    <row r="8285" spans="1:9">
      <c r="A8285" s="16" t="s">
        <v>1963</v>
      </c>
      <c r="B8285" s="16" t="s">
        <v>12868</v>
      </c>
      <c r="C8285" s="16" t="s">
        <v>12868</v>
      </c>
      <c r="D8285" s="19">
        <v>44316</v>
      </c>
      <c r="E8285" s="16" t="s">
        <v>12869</v>
      </c>
      <c r="F8285" s="16">
        <v>0</v>
      </c>
      <c r="G8285" s="16" t="s">
        <v>8372</v>
      </c>
      <c r="H8285" s="17">
        <v>73.349999999999994</v>
      </c>
      <c r="I8285" s="102">
        <v>4</v>
      </c>
    </row>
    <row r="8286" spans="1:9">
      <c r="A8286" s="16" t="s">
        <v>1963</v>
      </c>
      <c r="B8286" s="16" t="s">
        <v>12870</v>
      </c>
      <c r="C8286" s="16" t="s">
        <v>12870</v>
      </c>
      <c r="D8286" s="19">
        <v>44316</v>
      </c>
      <c r="E8286" s="16" t="s">
        <v>12871</v>
      </c>
      <c r="F8286" s="16">
        <v>0</v>
      </c>
      <c r="G8286" s="16" t="s">
        <v>8372</v>
      </c>
      <c r="H8286" s="17">
        <v>53</v>
      </c>
      <c r="I8286" s="102">
        <v>4</v>
      </c>
    </row>
    <row r="8287" spans="1:9">
      <c r="A8287" s="16" t="s">
        <v>1963</v>
      </c>
      <c r="B8287" s="16" t="s">
        <v>12872</v>
      </c>
      <c r="C8287" s="16" t="s">
        <v>12872</v>
      </c>
      <c r="D8287" s="19">
        <v>44316</v>
      </c>
      <c r="E8287" s="16" t="s">
        <v>12873</v>
      </c>
      <c r="F8287" s="16">
        <v>0</v>
      </c>
      <c r="G8287" s="16" t="s">
        <v>8372</v>
      </c>
      <c r="H8287" s="17">
        <v>94.36</v>
      </c>
      <c r="I8287" s="102">
        <v>4</v>
      </c>
    </row>
    <row r="8288" spans="1:9">
      <c r="A8288" s="16" t="s">
        <v>1963</v>
      </c>
      <c r="B8288" s="16" t="s">
        <v>12874</v>
      </c>
      <c r="C8288" s="16" t="s">
        <v>12874</v>
      </c>
      <c r="D8288" s="19">
        <v>44316</v>
      </c>
      <c r="E8288" s="16" t="s">
        <v>12875</v>
      </c>
      <c r="F8288" s="16" t="s">
        <v>8364</v>
      </c>
      <c r="G8288" s="16" t="s">
        <v>8365</v>
      </c>
      <c r="H8288" s="17">
        <v>75.8</v>
      </c>
      <c r="I8288" s="102">
        <v>4</v>
      </c>
    </row>
    <row r="8289" spans="1:9">
      <c r="A8289" s="16" t="s">
        <v>1963</v>
      </c>
      <c r="B8289" s="16" t="s">
        <v>12874</v>
      </c>
      <c r="C8289" s="16" t="s">
        <v>12874</v>
      </c>
      <c r="D8289" s="19">
        <v>44316</v>
      </c>
      <c r="E8289" s="16" t="s">
        <v>12876</v>
      </c>
      <c r="F8289" s="16">
        <v>0</v>
      </c>
      <c r="G8289" s="16" t="s">
        <v>8372</v>
      </c>
      <c r="H8289" s="17">
        <v>82.01</v>
      </c>
      <c r="I8289" s="102">
        <v>4</v>
      </c>
    </row>
    <row r="8290" spans="1:9">
      <c r="A8290" s="16" t="s">
        <v>1963</v>
      </c>
      <c r="B8290" s="16" t="s">
        <v>12874</v>
      </c>
      <c r="C8290" s="16" t="s">
        <v>12874</v>
      </c>
      <c r="D8290" s="19">
        <v>44316</v>
      </c>
      <c r="E8290" s="16" t="s">
        <v>12877</v>
      </c>
      <c r="F8290" s="16">
        <v>0</v>
      </c>
      <c r="G8290" s="16" t="s">
        <v>8372</v>
      </c>
      <c r="H8290" s="17">
        <v>111.26</v>
      </c>
      <c r="I8290" s="102">
        <v>4</v>
      </c>
    </row>
    <row r="8291" spans="1:9">
      <c r="A8291" s="16" t="s">
        <v>1963</v>
      </c>
      <c r="B8291" s="16" t="s">
        <v>12874</v>
      </c>
      <c r="C8291" s="16" t="s">
        <v>12874</v>
      </c>
      <c r="D8291" s="19">
        <v>44316</v>
      </c>
      <c r="E8291" s="16" t="s">
        <v>12878</v>
      </c>
      <c r="F8291" s="16">
        <v>0</v>
      </c>
      <c r="G8291" s="16" t="s">
        <v>8372</v>
      </c>
      <c r="H8291" s="17">
        <v>81.27</v>
      </c>
      <c r="I8291" s="102">
        <v>4</v>
      </c>
    </row>
    <row r="8292" spans="1:9">
      <c r="A8292" s="16" t="s">
        <v>1963</v>
      </c>
      <c r="B8292" s="16" t="s">
        <v>12879</v>
      </c>
      <c r="C8292" s="16" t="s">
        <v>12879</v>
      </c>
      <c r="D8292" s="19">
        <v>44316</v>
      </c>
      <c r="E8292" s="16" t="s">
        <v>12880</v>
      </c>
      <c r="F8292" s="16">
        <v>0</v>
      </c>
      <c r="G8292" s="16" t="s">
        <v>8372</v>
      </c>
      <c r="H8292" s="17">
        <v>80.41</v>
      </c>
      <c r="I8292" s="102">
        <v>4</v>
      </c>
    </row>
    <row r="8293" spans="1:9">
      <c r="A8293" s="16" t="s">
        <v>1963</v>
      </c>
      <c r="B8293" s="16" t="s">
        <v>12881</v>
      </c>
      <c r="C8293" s="16" t="s">
        <v>12881</v>
      </c>
      <c r="D8293" s="19">
        <v>44316</v>
      </c>
      <c r="E8293" s="16" t="s">
        <v>12882</v>
      </c>
      <c r="F8293" s="16" t="s">
        <v>8364</v>
      </c>
      <c r="G8293" s="16" t="s">
        <v>8365</v>
      </c>
      <c r="H8293" s="17">
        <v>49.99</v>
      </c>
      <c r="I8293" s="102">
        <v>4</v>
      </c>
    </row>
    <row r="8294" spans="1:9">
      <c r="A8294" s="16" t="s">
        <v>1963</v>
      </c>
      <c r="B8294" s="16" t="s">
        <v>12883</v>
      </c>
      <c r="C8294" s="16" t="s">
        <v>12883</v>
      </c>
      <c r="D8294" s="19">
        <v>44316</v>
      </c>
      <c r="E8294" s="16" t="s">
        <v>12884</v>
      </c>
      <c r="F8294" s="16" t="s">
        <v>8357</v>
      </c>
      <c r="G8294" s="16" t="s">
        <v>8358</v>
      </c>
      <c r="H8294" s="17">
        <v>31.9</v>
      </c>
      <c r="I8294" s="102">
        <v>4</v>
      </c>
    </row>
    <row r="8295" spans="1:9">
      <c r="A8295" s="16" t="s">
        <v>1963</v>
      </c>
      <c r="B8295" s="16" t="s">
        <v>12883</v>
      </c>
      <c r="C8295" s="16" t="s">
        <v>12883</v>
      </c>
      <c r="D8295" s="19">
        <v>44316</v>
      </c>
      <c r="E8295" s="16" t="s">
        <v>12885</v>
      </c>
      <c r="F8295" s="16" t="s">
        <v>8364</v>
      </c>
      <c r="G8295" s="16" t="s">
        <v>8365</v>
      </c>
      <c r="H8295" s="17">
        <v>41.97</v>
      </c>
      <c r="I8295" s="102">
        <v>4</v>
      </c>
    </row>
    <row r="8296" spans="1:9">
      <c r="A8296" s="16" t="s">
        <v>1963</v>
      </c>
      <c r="B8296" s="16" t="s">
        <v>12886</v>
      </c>
      <c r="C8296" s="16" t="s">
        <v>12886</v>
      </c>
      <c r="D8296" s="19">
        <v>44316</v>
      </c>
      <c r="E8296" s="16" t="s">
        <v>12887</v>
      </c>
      <c r="F8296" s="16" t="s">
        <v>8364</v>
      </c>
      <c r="G8296" s="16" t="s">
        <v>8365</v>
      </c>
      <c r="H8296" s="17">
        <v>84.48</v>
      </c>
      <c r="I8296" s="102">
        <v>4</v>
      </c>
    </row>
    <row r="8297" spans="1:9">
      <c r="A8297" s="16" t="s">
        <v>1963</v>
      </c>
      <c r="B8297" s="16" t="s">
        <v>12886</v>
      </c>
      <c r="C8297" s="16" t="s">
        <v>12886</v>
      </c>
      <c r="D8297" s="19">
        <v>44316</v>
      </c>
      <c r="E8297" s="16" t="s">
        <v>12888</v>
      </c>
      <c r="F8297" s="16" t="s">
        <v>8364</v>
      </c>
      <c r="G8297" s="16" t="s">
        <v>8365</v>
      </c>
      <c r="H8297" s="17">
        <v>50.35</v>
      </c>
      <c r="I8297" s="102">
        <v>4</v>
      </c>
    </row>
    <row r="8298" spans="1:9">
      <c r="A8298" s="16" t="s">
        <v>1963</v>
      </c>
      <c r="B8298" s="16" t="s">
        <v>12886</v>
      </c>
      <c r="C8298" s="16" t="s">
        <v>12886</v>
      </c>
      <c r="D8298" s="19">
        <v>44316</v>
      </c>
      <c r="E8298" s="16" t="s">
        <v>12889</v>
      </c>
      <c r="F8298" s="16" t="s">
        <v>8364</v>
      </c>
      <c r="G8298" s="16" t="s">
        <v>8365</v>
      </c>
      <c r="H8298" s="17">
        <v>87.83</v>
      </c>
      <c r="I8298" s="102">
        <v>4</v>
      </c>
    </row>
    <row r="8299" spans="1:9">
      <c r="A8299" s="16" t="s">
        <v>1963</v>
      </c>
      <c r="B8299" s="16" t="s">
        <v>12890</v>
      </c>
      <c r="C8299" s="16" t="s">
        <v>12890</v>
      </c>
      <c r="D8299" s="19">
        <v>44316</v>
      </c>
      <c r="E8299" s="16" t="s">
        <v>12891</v>
      </c>
      <c r="F8299" s="16">
        <v>0</v>
      </c>
      <c r="G8299" s="16" t="s">
        <v>8372</v>
      </c>
      <c r="H8299" s="17">
        <v>48.6</v>
      </c>
      <c r="I8299" s="102">
        <v>4</v>
      </c>
    </row>
    <row r="8300" spans="1:9">
      <c r="A8300" s="16" t="s">
        <v>1963</v>
      </c>
      <c r="B8300" s="16" t="s">
        <v>12892</v>
      </c>
      <c r="C8300" s="16" t="s">
        <v>12892</v>
      </c>
      <c r="D8300" s="19">
        <v>44316</v>
      </c>
      <c r="E8300" s="16" t="s">
        <v>12893</v>
      </c>
      <c r="F8300" s="16">
        <v>0</v>
      </c>
      <c r="G8300" s="16" t="s">
        <v>8372</v>
      </c>
      <c r="H8300" s="17">
        <v>76.849999999999994</v>
      </c>
      <c r="I8300" s="102">
        <v>4</v>
      </c>
    </row>
    <row r="8301" spans="1:9">
      <c r="A8301" s="16" t="s">
        <v>1963</v>
      </c>
      <c r="B8301" s="16" t="s">
        <v>12894</v>
      </c>
      <c r="C8301" s="16" t="s">
        <v>12894</v>
      </c>
      <c r="D8301" s="19">
        <v>44316</v>
      </c>
      <c r="E8301" s="16" t="s">
        <v>12895</v>
      </c>
      <c r="F8301" s="16" t="s">
        <v>8364</v>
      </c>
      <c r="G8301" s="16" t="s">
        <v>8365</v>
      </c>
      <c r="H8301" s="17">
        <v>46.85</v>
      </c>
      <c r="I8301" s="102">
        <v>4</v>
      </c>
    </row>
    <row r="8302" spans="1:9">
      <c r="A8302" s="16" t="s">
        <v>1963</v>
      </c>
      <c r="B8302" s="16" t="s">
        <v>12896</v>
      </c>
      <c r="C8302" s="16" t="s">
        <v>12896</v>
      </c>
      <c r="D8302" s="19">
        <v>44316</v>
      </c>
      <c r="E8302" s="16" t="s">
        <v>12897</v>
      </c>
      <c r="F8302" s="16">
        <v>0</v>
      </c>
      <c r="G8302" s="16" t="s">
        <v>8372</v>
      </c>
      <c r="H8302" s="17">
        <v>87.8</v>
      </c>
      <c r="I8302" s="102">
        <v>4</v>
      </c>
    </row>
    <row r="8303" spans="1:9">
      <c r="A8303" s="16" t="s">
        <v>1963</v>
      </c>
      <c r="B8303" s="16" t="s">
        <v>12896</v>
      </c>
      <c r="C8303" s="16" t="s">
        <v>12896</v>
      </c>
      <c r="D8303" s="19">
        <v>44316</v>
      </c>
      <c r="E8303" s="16" t="s">
        <v>12898</v>
      </c>
      <c r="F8303" s="16">
        <v>0</v>
      </c>
      <c r="G8303" s="16" t="s">
        <v>8372</v>
      </c>
      <c r="H8303" s="17">
        <v>37.450000000000003</v>
      </c>
      <c r="I8303" s="102">
        <v>4</v>
      </c>
    </row>
    <row r="8304" spans="1:9">
      <c r="A8304" s="16" t="s">
        <v>1963</v>
      </c>
      <c r="B8304" s="16" t="s">
        <v>12899</v>
      </c>
      <c r="C8304" s="16" t="s">
        <v>12899</v>
      </c>
      <c r="D8304" s="19">
        <v>44347</v>
      </c>
      <c r="E8304" s="16" t="s">
        <v>12900</v>
      </c>
      <c r="F8304" s="16">
        <v>0</v>
      </c>
      <c r="G8304" s="16" t="s">
        <v>8372</v>
      </c>
      <c r="H8304" s="17">
        <v>68.95</v>
      </c>
      <c r="I8304" s="102">
        <v>4</v>
      </c>
    </row>
    <row r="8305" spans="1:9">
      <c r="A8305" s="16" t="s">
        <v>1963</v>
      </c>
      <c r="B8305" s="16" t="s">
        <v>12901</v>
      </c>
      <c r="C8305" s="16" t="s">
        <v>12901</v>
      </c>
      <c r="D8305" s="19">
        <v>44347</v>
      </c>
      <c r="E8305" s="16" t="s">
        <v>12902</v>
      </c>
      <c r="F8305" s="16" t="s">
        <v>8364</v>
      </c>
      <c r="G8305" s="16" t="s">
        <v>8365</v>
      </c>
      <c r="H8305" s="17">
        <v>58.5</v>
      </c>
      <c r="I8305" s="102">
        <v>4</v>
      </c>
    </row>
    <row r="8306" spans="1:9">
      <c r="A8306" s="16" t="s">
        <v>1963</v>
      </c>
      <c r="B8306" s="16" t="s">
        <v>12903</v>
      </c>
      <c r="C8306" s="16" t="s">
        <v>12903</v>
      </c>
      <c r="D8306" s="19">
        <v>44347</v>
      </c>
      <c r="E8306" s="16" t="s">
        <v>12904</v>
      </c>
      <c r="F8306" s="16">
        <v>0</v>
      </c>
      <c r="G8306" s="16" t="s">
        <v>8372</v>
      </c>
      <c r="H8306" s="17">
        <v>106.9</v>
      </c>
      <c r="I8306" s="102">
        <v>4</v>
      </c>
    </row>
    <row r="8307" spans="1:9">
      <c r="A8307" s="16" t="s">
        <v>1963</v>
      </c>
      <c r="B8307" s="16" t="s">
        <v>12903</v>
      </c>
      <c r="C8307" s="16" t="s">
        <v>12903</v>
      </c>
      <c r="D8307" s="19">
        <v>44347</v>
      </c>
      <c r="E8307" s="16" t="s">
        <v>12905</v>
      </c>
      <c r="F8307" s="16">
        <v>0</v>
      </c>
      <c r="G8307" s="16" t="s">
        <v>8372</v>
      </c>
      <c r="H8307" s="17">
        <v>48.7</v>
      </c>
      <c r="I8307" s="102">
        <v>4</v>
      </c>
    </row>
    <row r="8308" spans="1:9">
      <c r="A8308" s="16" t="s">
        <v>1963</v>
      </c>
      <c r="B8308" s="16" t="s">
        <v>12903</v>
      </c>
      <c r="C8308" s="16" t="s">
        <v>12903</v>
      </c>
      <c r="D8308" s="19">
        <v>44347</v>
      </c>
      <c r="E8308" s="16" t="s">
        <v>12906</v>
      </c>
      <c r="F8308" s="16">
        <v>0</v>
      </c>
      <c r="G8308" s="16" t="s">
        <v>8372</v>
      </c>
      <c r="H8308" s="17">
        <v>94.74</v>
      </c>
      <c r="I8308" s="102">
        <v>4</v>
      </c>
    </row>
    <row r="8309" spans="1:9">
      <c r="A8309" s="16" t="s">
        <v>1963</v>
      </c>
      <c r="B8309" s="16" t="s">
        <v>12907</v>
      </c>
      <c r="C8309" s="16" t="s">
        <v>12907</v>
      </c>
      <c r="D8309" s="19">
        <v>44347</v>
      </c>
      <c r="E8309" s="16" t="s">
        <v>12908</v>
      </c>
      <c r="F8309" s="16">
        <v>0</v>
      </c>
      <c r="G8309" s="16" t="s">
        <v>8372</v>
      </c>
      <c r="H8309" s="17">
        <v>54.27</v>
      </c>
      <c r="I8309" s="102">
        <v>4</v>
      </c>
    </row>
    <row r="8310" spans="1:9">
      <c r="A8310" s="16" t="s">
        <v>1963</v>
      </c>
      <c r="B8310" s="16" t="s">
        <v>12907</v>
      </c>
      <c r="C8310" s="16" t="s">
        <v>12907</v>
      </c>
      <c r="D8310" s="19">
        <v>44347</v>
      </c>
      <c r="E8310" s="16" t="s">
        <v>12909</v>
      </c>
      <c r="F8310" s="16">
        <v>0</v>
      </c>
      <c r="G8310" s="16" t="s">
        <v>8372</v>
      </c>
      <c r="H8310" s="17">
        <v>100.27</v>
      </c>
      <c r="I8310" s="102">
        <v>4</v>
      </c>
    </row>
    <row r="8311" spans="1:9">
      <c r="A8311" s="16" t="s">
        <v>1963</v>
      </c>
      <c r="B8311" s="16" t="s">
        <v>12910</v>
      </c>
      <c r="C8311" s="16" t="s">
        <v>12910</v>
      </c>
      <c r="D8311" s="19">
        <v>44347</v>
      </c>
      <c r="E8311" s="16" t="s">
        <v>12911</v>
      </c>
      <c r="F8311" s="16">
        <v>0</v>
      </c>
      <c r="G8311" s="16" t="s">
        <v>8372</v>
      </c>
      <c r="H8311" s="17">
        <v>96.01</v>
      </c>
      <c r="I8311" s="102">
        <v>4</v>
      </c>
    </row>
    <row r="8312" spans="1:9">
      <c r="A8312" s="16" t="s">
        <v>1963</v>
      </c>
      <c r="B8312" s="16" t="s">
        <v>12910</v>
      </c>
      <c r="C8312" s="16" t="s">
        <v>12910</v>
      </c>
      <c r="D8312" s="19">
        <v>44347</v>
      </c>
      <c r="E8312" s="16" t="s">
        <v>12912</v>
      </c>
      <c r="F8312" s="16">
        <v>0</v>
      </c>
      <c r="G8312" s="16" t="s">
        <v>8372</v>
      </c>
      <c r="H8312" s="17">
        <v>112</v>
      </c>
      <c r="I8312" s="102">
        <v>4</v>
      </c>
    </row>
    <row r="8313" spans="1:9">
      <c r="A8313" s="16" t="s">
        <v>1963</v>
      </c>
      <c r="B8313" s="16" t="s">
        <v>12910</v>
      </c>
      <c r="C8313" s="16" t="s">
        <v>12910</v>
      </c>
      <c r="D8313" s="19">
        <v>44347</v>
      </c>
      <c r="E8313" s="16" t="s">
        <v>12913</v>
      </c>
      <c r="F8313" s="16">
        <v>0</v>
      </c>
      <c r="G8313" s="16" t="s">
        <v>8372</v>
      </c>
      <c r="H8313" s="17">
        <v>110</v>
      </c>
      <c r="I8313" s="102">
        <v>4</v>
      </c>
    </row>
    <row r="8314" spans="1:9">
      <c r="A8314" s="16" t="s">
        <v>1963</v>
      </c>
      <c r="B8314" s="16" t="s">
        <v>12914</v>
      </c>
      <c r="C8314" s="16" t="s">
        <v>12914</v>
      </c>
      <c r="D8314" s="19">
        <v>44347</v>
      </c>
      <c r="E8314" s="16" t="s">
        <v>12915</v>
      </c>
      <c r="F8314" s="16">
        <v>0</v>
      </c>
      <c r="G8314" s="16" t="s">
        <v>8372</v>
      </c>
      <c r="H8314" s="17">
        <v>73.260000000000005</v>
      </c>
      <c r="I8314" s="102">
        <v>4</v>
      </c>
    </row>
    <row r="8315" spans="1:9">
      <c r="A8315" s="16" t="s">
        <v>1963</v>
      </c>
      <c r="B8315" s="16" t="s">
        <v>12916</v>
      </c>
      <c r="C8315" s="16" t="s">
        <v>12916</v>
      </c>
      <c r="D8315" s="19">
        <v>44347</v>
      </c>
      <c r="E8315" s="16" t="s">
        <v>12917</v>
      </c>
      <c r="F8315" s="16">
        <v>0</v>
      </c>
      <c r="G8315" s="16" t="s">
        <v>8372</v>
      </c>
      <c r="H8315" s="17">
        <v>47.24</v>
      </c>
      <c r="I8315" s="102">
        <v>4</v>
      </c>
    </row>
    <row r="8316" spans="1:9">
      <c r="A8316" s="16" t="s">
        <v>1963</v>
      </c>
      <c r="B8316" s="16" t="s">
        <v>12918</v>
      </c>
      <c r="C8316" s="16" t="s">
        <v>12918</v>
      </c>
      <c r="D8316" s="19">
        <v>44347</v>
      </c>
      <c r="E8316" s="16" t="s">
        <v>12919</v>
      </c>
      <c r="F8316" s="16" t="s">
        <v>8364</v>
      </c>
      <c r="G8316" s="16" t="s">
        <v>8365</v>
      </c>
      <c r="H8316" s="17">
        <v>49.99</v>
      </c>
      <c r="I8316" s="102">
        <v>4</v>
      </c>
    </row>
    <row r="8317" spans="1:9">
      <c r="A8317" s="16" t="s">
        <v>1963</v>
      </c>
      <c r="B8317" s="16" t="s">
        <v>12918</v>
      </c>
      <c r="C8317" s="16" t="s">
        <v>12918</v>
      </c>
      <c r="D8317" s="19">
        <v>44347</v>
      </c>
      <c r="E8317" s="16" t="s">
        <v>12920</v>
      </c>
      <c r="F8317" s="16" t="s">
        <v>8364</v>
      </c>
      <c r="G8317" s="16" t="s">
        <v>8365</v>
      </c>
      <c r="H8317" s="17">
        <v>49.99</v>
      </c>
      <c r="I8317" s="102">
        <v>4</v>
      </c>
    </row>
    <row r="8318" spans="1:9">
      <c r="A8318" s="16" t="s">
        <v>1963</v>
      </c>
      <c r="B8318" s="16" t="s">
        <v>12918</v>
      </c>
      <c r="C8318" s="16" t="s">
        <v>12918</v>
      </c>
      <c r="D8318" s="19">
        <v>44347</v>
      </c>
      <c r="E8318" s="16" t="s">
        <v>12920</v>
      </c>
      <c r="F8318" s="16" t="s">
        <v>8364</v>
      </c>
      <c r="G8318" s="16" t="s">
        <v>8365</v>
      </c>
      <c r="H8318" s="17">
        <v>49.99</v>
      </c>
      <c r="I8318" s="102">
        <v>4</v>
      </c>
    </row>
    <row r="8319" spans="1:9">
      <c r="A8319" s="16" t="s">
        <v>1963</v>
      </c>
      <c r="B8319" s="16" t="s">
        <v>12918</v>
      </c>
      <c r="C8319" s="16" t="s">
        <v>12918</v>
      </c>
      <c r="D8319" s="19">
        <v>44347</v>
      </c>
      <c r="E8319" s="16" t="s">
        <v>12920</v>
      </c>
      <c r="F8319" s="16" t="s">
        <v>8357</v>
      </c>
      <c r="G8319" s="16" t="s">
        <v>8358</v>
      </c>
      <c r="H8319" s="17">
        <v>49.99</v>
      </c>
      <c r="I8319" s="102">
        <v>4</v>
      </c>
    </row>
    <row r="8320" spans="1:9">
      <c r="A8320" s="16" t="s">
        <v>1963</v>
      </c>
      <c r="B8320" s="16" t="s">
        <v>12921</v>
      </c>
      <c r="C8320" s="16" t="s">
        <v>12921</v>
      </c>
      <c r="D8320" s="19">
        <v>44347</v>
      </c>
      <c r="E8320" s="16" t="s">
        <v>12922</v>
      </c>
      <c r="F8320" s="16" t="s">
        <v>8357</v>
      </c>
      <c r="G8320" s="16" t="s">
        <v>8358</v>
      </c>
      <c r="H8320" s="17">
        <v>59.96</v>
      </c>
      <c r="I8320" s="102">
        <v>4</v>
      </c>
    </row>
    <row r="8321" spans="1:9">
      <c r="A8321" s="16" t="s">
        <v>1963</v>
      </c>
      <c r="B8321" s="16" t="s">
        <v>12921</v>
      </c>
      <c r="C8321" s="16" t="s">
        <v>12921</v>
      </c>
      <c r="D8321" s="19">
        <v>44347</v>
      </c>
      <c r="E8321" s="16" t="s">
        <v>12923</v>
      </c>
      <c r="F8321" s="16" t="s">
        <v>8364</v>
      </c>
      <c r="G8321" s="16" t="s">
        <v>8365</v>
      </c>
      <c r="H8321" s="17">
        <v>44.02</v>
      </c>
      <c r="I8321" s="102">
        <v>4</v>
      </c>
    </row>
    <row r="8322" spans="1:9">
      <c r="A8322" s="16" t="s">
        <v>1963</v>
      </c>
      <c r="B8322" s="16" t="s">
        <v>12924</v>
      </c>
      <c r="C8322" s="16" t="s">
        <v>12924</v>
      </c>
      <c r="D8322" s="19">
        <v>44347</v>
      </c>
      <c r="E8322" s="16" t="s">
        <v>12925</v>
      </c>
      <c r="F8322" s="16" t="s">
        <v>8364</v>
      </c>
      <c r="G8322" s="16" t="s">
        <v>8365</v>
      </c>
      <c r="H8322" s="17">
        <v>84.35</v>
      </c>
      <c r="I8322" s="102">
        <v>4</v>
      </c>
    </row>
    <row r="8323" spans="1:9">
      <c r="A8323" s="16" t="s">
        <v>1963</v>
      </c>
      <c r="B8323" s="16" t="s">
        <v>12924</v>
      </c>
      <c r="C8323" s="16" t="s">
        <v>12924</v>
      </c>
      <c r="D8323" s="19">
        <v>44347</v>
      </c>
      <c r="E8323" s="16" t="s">
        <v>12926</v>
      </c>
      <c r="F8323" s="16" t="s">
        <v>8364</v>
      </c>
      <c r="G8323" s="16" t="s">
        <v>8365</v>
      </c>
      <c r="H8323" s="17">
        <v>91.56</v>
      </c>
      <c r="I8323" s="102">
        <v>4</v>
      </c>
    </row>
    <row r="8324" spans="1:9">
      <c r="A8324" s="16" t="s">
        <v>1963</v>
      </c>
      <c r="B8324" s="16" t="s">
        <v>12927</v>
      </c>
      <c r="C8324" s="16" t="s">
        <v>12927</v>
      </c>
      <c r="D8324" s="19">
        <v>44347</v>
      </c>
      <c r="E8324" s="16" t="s">
        <v>12928</v>
      </c>
      <c r="F8324" s="16">
        <v>0</v>
      </c>
      <c r="G8324" s="16" t="s">
        <v>8372</v>
      </c>
      <c r="H8324" s="17">
        <v>95.58</v>
      </c>
      <c r="I8324" s="102">
        <v>4</v>
      </c>
    </row>
    <row r="8325" spans="1:9">
      <c r="A8325" s="16" t="s">
        <v>1963</v>
      </c>
      <c r="B8325" s="16" t="s">
        <v>12927</v>
      </c>
      <c r="C8325" s="16" t="s">
        <v>12927</v>
      </c>
      <c r="D8325" s="19">
        <v>44347</v>
      </c>
      <c r="E8325" s="16" t="s">
        <v>12929</v>
      </c>
      <c r="F8325" s="16">
        <v>0</v>
      </c>
      <c r="G8325" s="16" t="s">
        <v>8372</v>
      </c>
      <c r="H8325" s="17">
        <v>69.569999999999993</v>
      </c>
      <c r="I8325" s="102">
        <v>4</v>
      </c>
    </row>
    <row r="8326" spans="1:9">
      <c r="A8326" s="16" t="s">
        <v>1963</v>
      </c>
      <c r="B8326" s="16" t="s">
        <v>12930</v>
      </c>
      <c r="C8326" s="16" t="s">
        <v>12930</v>
      </c>
      <c r="D8326" s="19">
        <v>44347</v>
      </c>
      <c r="E8326" s="16" t="s">
        <v>12931</v>
      </c>
      <c r="F8326" s="16">
        <v>0</v>
      </c>
      <c r="G8326" s="16" t="s">
        <v>8372</v>
      </c>
      <c r="H8326" s="17">
        <v>97.01</v>
      </c>
      <c r="I8326" s="102">
        <v>4</v>
      </c>
    </row>
    <row r="8327" spans="1:9">
      <c r="A8327" s="16" t="s">
        <v>1963</v>
      </c>
      <c r="B8327" s="16" t="s">
        <v>12932</v>
      </c>
      <c r="C8327" s="16" t="s">
        <v>12932</v>
      </c>
      <c r="D8327" s="19">
        <v>44347</v>
      </c>
      <c r="E8327" s="16" t="s">
        <v>12933</v>
      </c>
      <c r="F8327" s="16" t="s">
        <v>12934</v>
      </c>
      <c r="G8327" s="16" t="s">
        <v>12935</v>
      </c>
      <c r="H8327" s="17">
        <v>81.010000000000005</v>
      </c>
      <c r="I8327" s="102">
        <v>4</v>
      </c>
    </row>
    <row r="8328" spans="1:9">
      <c r="A8328" s="16" t="s">
        <v>1963</v>
      </c>
      <c r="B8328" s="16" t="s">
        <v>12932</v>
      </c>
      <c r="C8328" s="16" t="s">
        <v>12932</v>
      </c>
      <c r="D8328" s="19">
        <v>44347</v>
      </c>
      <c r="E8328" s="16" t="s">
        <v>12936</v>
      </c>
      <c r="F8328" s="16">
        <v>0</v>
      </c>
      <c r="G8328" s="16" t="s">
        <v>8372</v>
      </c>
      <c r="H8328" s="17">
        <v>82.99</v>
      </c>
      <c r="I8328" s="102">
        <v>4</v>
      </c>
    </row>
    <row r="8329" spans="1:9">
      <c r="A8329" s="16" t="s">
        <v>1963</v>
      </c>
      <c r="B8329" s="16" t="s">
        <v>12932</v>
      </c>
      <c r="C8329" s="16" t="s">
        <v>12932</v>
      </c>
      <c r="D8329" s="19">
        <v>44347</v>
      </c>
      <c r="E8329" s="16" t="s">
        <v>12937</v>
      </c>
      <c r="F8329" s="16">
        <v>0</v>
      </c>
      <c r="G8329" s="16" t="s">
        <v>8372</v>
      </c>
      <c r="H8329" s="17">
        <v>85</v>
      </c>
      <c r="I8329" s="102">
        <v>4</v>
      </c>
    </row>
    <row r="8330" spans="1:9">
      <c r="A8330" s="16" t="s">
        <v>1963</v>
      </c>
      <c r="B8330" s="16" t="s">
        <v>12938</v>
      </c>
      <c r="C8330" s="16" t="s">
        <v>12938</v>
      </c>
      <c r="D8330" s="19">
        <v>44347</v>
      </c>
      <c r="E8330" s="16" t="s">
        <v>12939</v>
      </c>
      <c r="F8330" s="16">
        <v>0</v>
      </c>
      <c r="G8330" s="16" t="s">
        <v>8372</v>
      </c>
      <c r="H8330" s="17">
        <v>49.29</v>
      </c>
      <c r="I8330" s="102">
        <v>4</v>
      </c>
    </row>
    <row r="8331" spans="1:9">
      <c r="A8331" s="16" t="s">
        <v>1963</v>
      </c>
      <c r="B8331" s="16" t="s">
        <v>12938</v>
      </c>
      <c r="C8331" s="16" t="s">
        <v>12938</v>
      </c>
      <c r="D8331" s="19">
        <v>44347</v>
      </c>
      <c r="E8331" s="16" t="s">
        <v>12940</v>
      </c>
      <c r="F8331" s="16">
        <v>0</v>
      </c>
      <c r="G8331" s="16" t="s">
        <v>8372</v>
      </c>
      <c r="H8331" s="17">
        <v>93.47</v>
      </c>
      <c r="I8331" s="102">
        <v>4</v>
      </c>
    </row>
    <row r="8332" spans="1:9">
      <c r="A8332" s="16" t="s">
        <v>1963</v>
      </c>
      <c r="B8332" s="16" t="s">
        <v>12938</v>
      </c>
      <c r="C8332" s="16" t="s">
        <v>12938</v>
      </c>
      <c r="D8332" s="19">
        <v>44347</v>
      </c>
      <c r="E8332" s="16" t="s">
        <v>12941</v>
      </c>
      <c r="F8332" s="16">
        <v>0</v>
      </c>
      <c r="G8332" s="16" t="s">
        <v>8372</v>
      </c>
      <c r="H8332" s="17">
        <v>59.26</v>
      </c>
      <c r="I8332" s="102">
        <v>4</v>
      </c>
    </row>
    <row r="8333" spans="1:9">
      <c r="A8333" s="16" t="s">
        <v>1963</v>
      </c>
      <c r="B8333" s="16" t="s">
        <v>12942</v>
      </c>
      <c r="C8333" s="16" t="s">
        <v>12942</v>
      </c>
      <c r="D8333" s="19">
        <v>44377</v>
      </c>
      <c r="E8333" s="16" t="s">
        <v>12943</v>
      </c>
      <c r="F8333" s="16" t="s">
        <v>8364</v>
      </c>
      <c r="G8333" s="16" t="s">
        <v>8365</v>
      </c>
      <c r="H8333" s="17">
        <v>84.71</v>
      </c>
      <c r="I8333" s="102">
        <v>4</v>
      </c>
    </row>
    <row r="8334" spans="1:9">
      <c r="A8334" s="16" t="s">
        <v>1963</v>
      </c>
      <c r="B8334" s="16" t="s">
        <v>12942</v>
      </c>
      <c r="C8334" s="16" t="s">
        <v>12942</v>
      </c>
      <c r="D8334" s="19">
        <v>44377</v>
      </c>
      <c r="E8334" s="16" t="s">
        <v>12944</v>
      </c>
      <c r="F8334" s="16">
        <v>0</v>
      </c>
      <c r="G8334" s="16" t="s">
        <v>8372</v>
      </c>
      <c r="H8334" s="17">
        <v>78.25</v>
      </c>
      <c r="I8334" s="102">
        <v>4</v>
      </c>
    </row>
    <row r="8335" spans="1:9">
      <c r="A8335" s="16" t="s">
        <v>1963</v>
      </c>
      <c r="B8335" s="16" t="s">
        <v>12942</v>
      </c>
      <c r="C8335" s="16" t="s">
        <v>12942</v>
      </c>
      <c r="D8335" s="19">
        <v>44377</v>
      </c>
      <c r="E8335" s="16" t="s">
        <v>12945</v>
      </c>
      <c r="F8335" s="16">
        <v>0</v>
      </c>
      <c r="G8335" s="16" t="s">
        <v>8372</v>
      </c>
      <c r="H8335" s="17">
        <v>86.59</v>
      </c>
      <c r="I8335" s="102">
        <v>4</v>
      </c>
    </row>
    <row r="8336" spans="1:9">
      <c r="A8336" s="16" t="s">
        <v>1963</v>
      </c>
      <c r="B8336" s="16" t="s">
        <v>12946</v>
      </c>
      <c r="C8336" s="16" t="s">
        <v>12946</v>
      </c>
      <c r="D8336" s="19">
        <v>44377</v>
      </c>
      <c r="E8336" s="16" t="s">
        <v>12947</v>
      </c>
      <c r="F8336" s="16" t="s">
        <v>8364</v>
      </c>
      <c r="G8336" s="16" t="s">
        <v>8365</v>
      </c>
      <c r="H8336" s="17">
        <v>30.5</v>
      </c>
      <c r="I8336" s="102">
        <v>4</v>
      </c>
    </row>
    <row r="8337" spans="1:9">
      <c r="A8337" s="16" t="s">
        <v>1963</v>
      </c>
      <c r="B8337" s="16" t="s">
        <v>12946</v>
      </c>
      <c r="C8337" s="16" t="s">
        <v>12946</v>
      </c>
      <c r="D8337" s="19">
        <v>44377</v>
      </c>
      <c r="E8337" s="16" t="s">
        <v>12948</v>
      </c>
      <c r="F8337" s="16" t="s">
        <v>8364</v>
      </c>
      <c r="G8337" s="16" t="s">
        <v>8365</v>
      </c>
      <c r="H8337" s="17">
        <v>69.8</v>
      </c>
      <c r="I8337" s="102">
        <v>4</v>
      </c>
    </row>
    <row r="8338" spans="1:9">
      <c r="A8338" s="16" t="s">
        <v>1963</v>
      </c>
      <c r="B8338" s="16" t="s">
        <v>12946</v>
      </c>
      <c r="C8338" s="16" t="s">
        <v>12946</v>
      </c>
      <c r="D8338" s="19">
        <v>44377</v>
      </c>
      <c r="E8338" s="16" t="s">
        <v>12949</v>
      </c>
      <c r="F8338" s="16" t="s">
        <v>8364</v>
      </c>
      <c r="G8338" s="16" t="s">
        <v>8365</v>
      </c>
      <c r="H8338" s="17">
        <v>27</v>
      </c>
      <c r="I8338" s="102">
        <v>4</v>
      </c>
    </row>
    <row r="8339" spans="1:9">
      <c r="A8339" s="16" t="s">
        <v>1963</v>
      </c>
      <c r="B8339" s="16" t="s">
        <v>12950</v>
      </c>
      <c r="C8339" s="16" t="s">
        <v>12950</v>
      </c>
      <c r="D8339" s="19">
        <v>44377</v>
      </c>
      <c r="E8339" s="16" t="s">
        <v>12951</v>
      </c>
      <c r="F8339" s="16">
        <v>0</v>
      </c>
      <c r="G8339" s="16" t="s">
        <v>8372</v>
      </c>
      <c r="H8339" s="17">
        <v>68.2</v>
      </c>
      <c r="I8339" s="102">
        <v>4</v>
      </c>
    </row>
    <row r="8340" spans="1:9">
      <c r="A8340" s="16" t="s">
        <v>1963</v>
      </c>
      <c r="B8340" s="16" t="s">
        <v>12950</v>
      </c>
      <c r="C8340" s="16" t="s">
        <v>12950</v>
      </c>
      <c r="D8340" s="19">
        <v>44377</v>
      </c>
      <c r="E8340" s="16" t="s">
        <v>12952</v>
      </c>
      <c r="F8340" s="16">
        <v>0</v>
      </c>
      <c r="G8340" s="16" t="s">
        <v>8372</v>
      </c>
      <c r="H8340" s="17">
        <v>100.63</v>
      </c>
      <c r="I8340" s="102">
        <v>4</v>
      </c>
    </row>
    <row r="8341" spans="1:9">
      <c r="A8341" s="16" t="s">
        <v>1963</v>
      </c>
      <c r="B8341" s="16" t="s">
        <v>12953</v>
      </c>
      <c r="C8341" s="16" t="s">
        <v>12953</v>
      </c>
      <c r="D8341" s="19">
        <v>44377</v>
      </c>
      <c r="E8341" s="16" t="s">
        <v>12954</v>
      </c>
      <c r="F8341" s="16">
        <v>0</v>
      </c>
      <c r="G8341" s="16" t="s">
        <v>8372</v>
      </c>
      <c r="H8341" s="17">
        <v>54.97</v>
      </c>
      <c r="I8341" s="102">
        <v>4</v>
      </c>
    </row>
    <row r="8342" spans="1:9">
      <c r="A8342" s="16" t="s">
        <v>1963</v>
      </c>
      <c r="B8342" s="16" t="s">
        <v>12953</v>
      </c>
      <c r="C8342" s="16" t="s">
        <v>12953</v>
      </c>
      <c r="D8342" s="19">
        <v>44377</v>
      </c>
      <c r="E8342" s="16" t="s">
        <v>12955</v>
      </c>
      <c r="F8342" s="16">
        <v>0</v>
      </c>
      <c r="G8342" s="16" t="s">
        <v>8372</v>
      </c>
      <c r="H8342" s="17">
        <v>59.66</v>
      </c>
      <c r="I8342" s="102">
        <v>4</v>
      </c>
    </row>
    <row r="8343" spans="1:9">
      <c r="A8343" s="16" t="s">
        <v>1963</v>
      </c>
      <c r="B8343" s="16" t="s">
        <v>12953</v>
      </c>
      <c r="C8343" s="16" t="s">
        <v>12953</v>
      </c>
      <c r="D8343" s="19">
        <v>44377</v>
      </c>
      <c r="E8343" s="16" t="s">
        <v>12956</v>
      </c>
      <c r="F8343" s="16" t="s">
        <v>8364</v>
      </c>
      <c r="G8343" s="16" t="s">
        <v>8365</v>
      </c>
      <c r="H8343" s="17">
        <v>91.99</v>
      </c>
      <c r="I8343" s="102">
        <v>4</v>
      </c>
    </row>
    <row r="8344" spans="1:9">
      <c r="A8344" s="16" t="s">
        <v>1963</v>
      </c>
      <c r="B8344" s="16" t="s">
        <v>12957</v>
      </c>
      <c r="C8344" s="16" t="s">
        <v>12957</v>
      </c>
      <c r="D8344" s="19">
        <v>44377</v>
      </c>
      <c r="E8344" s="16" t="s">
        <v>12958</v>
      </c>
      <c r="F8344" s="16">
        <v>0</v>
      </c>
      <c r="G8344" s="16" t="s">
        <v>8372</v>
      </c>
      <c r="H8344" s="17">
        <v>94.12</v>
      </c>
      <c r="I8344" s="102">
        <v>4</v>
      </c>
    </row>
    <row r="8345" spans="1:9">
      <c r="A8345" s="16" t="s">
        <v>1963</v>
      </c>
      <c r="B8345" s="16" t="s">
        <v>12957</v>
      </c>
      <c r="C8345" s="16" t="s">
        <v>12957</v>
      </c>
      <c r="D8345" s="19">
        <v>44377</v>
      </c>
      <c r="E8345" s="16" t="s">
        <v>12959</v>
      </c>
      <c r="F8345" s="16">
        <v>0</v>
      </c>
      <c r="G8345" s="16" t="s">
        <v>8372</v>
      </c>
      <c r="H8345" s="17">
        <v>91.69</v>
      </c>
      <c r="I8345" s="102">
        <v>4</v>
      </c>
    </row>
    <row r="8346" spans="1:9">
      <c r="A8346" s="16" t="s">
        <v>1963</v>
      </c>
      <c r="B8346" s="16" t="s">
        <v>12960</v>
      </c>
      <c r="C8346" s="16" t="s">
        <v>12960</v>
      </c>
      <c r="D8346" s="19">
        <v>44377</v>
      </c>
      <c r="E8346" s="16" t="s">
        <v>12961</v>
      </c>
      <c r="F8346" s="16">
        <v>0</v>
      </c>
      <c r="G8346" s="16" t="s">
        <v>8372</v>
      </c>
      <c r="H8346" s="17">
        <v>51.34</v>
      </c>
      <c r="I8346" s="102">
        <v>4</v>
      </c>
    </row>
    <row r="8347" spans="1:9">
      <c r="A8347" s="16" t="s">
        <v>1963</v>
      </c>
      <c r="B8347" s="16" t="s">
        <v>12960</v>
      </c>
      <c r="C8347" s="16" t="s">
        <v>12960</v>
      </c>
      <c r="D8347" s="19">
        <v>44377</v>
      </c>
      <c r="E8347" s="16" t="s">
        <v>12962</v>
      </c>
      <c r="F8347" s="16">
        <v>0</v>
      </c>
      <c r="G8347" s="16" t="s">
        <v>8372</v>
      </c>
      <c r="H8347" s="17">
        <v>102</v>
      </c>
      <c r="I8347" s="102">
        <v>4</v>
      </c>
    </row>
    <row r="8348" spans="1:9">
      <c r="A8348" s="16" t="s">
        <v>1963</v>
      </c>
      <c r="B8348" s="16" t="s">
        <v>12963</v>
      </c>
      <c r="C8348" s="16" t="s">
        <v>12963</v>
      </c>
      <c r="D8348" s="19">
        <v>44377</v>
      </c>
      <c r="E8348" s="16" t="s">
        <v>12964</v>
      </c>
      <c r="F8348" s="16" t="s">
        <v>8364</v>
      </c>
      <c r="G8348" s="16" t="s">
        <v>8365</v>
      </c>
      <c r="H8348" s="17">
        <v>58.05</v>
      </c>
      <c r="I8348" s="102">
        <v>4</v>
      </c>
    </row>
    <row r="8349" spans="1:9">
      <c r="A8349" s="16" t="s">
        <v>1963</v>
      </c>
      <c r="B8349" s="16" t="s">
        <v>12963</v>
      </c>
      <c r="C8349" s="16" t="s">
        <v>12963</v>
      </c>
      <c r="D8349" s="19">
        <v>44377</v>
      </c>
      <c r="E8349" s="16" t="s">
        <v>12965</v>
      </c>
      <c r="F8349" s="16" t="s">
        <v>8357</v>
      </c>
      <c r="G8349" s="16" t="s">
        <v>8358</v>
      </c>
      <c r="H8349" s="17">
        <v>49.99</v>
      </c>
      <c r="I8349" s="102">
        <v>4</v>
      </c>
    </row>
    <row r="8350" spans="1:9">
      <c r="A8350" s="16" t="s">
        <v>1963</v>
      </c>
      <c r="B8350" s="16" t="s">
        <v>12963</v>
      </c>
      <c r="C8350" s="16" t="s">
        <v>12963</v>
      </c>
      <c r="D8350" s="19">
        <v>44377</v>
      </c>
      <c r="E8350" s="16" t="s">
        <v>12966</v>
      </c>
      <c r="F8350" s="16" t="s">
        <v>8364</v>
      </c>
      <c r="G8350" s="16" t="s">
        <v>8365</v>
      </c>
      <c r="H8350" s="17">
        <v>55</v>
      </c>
      <c r="I8350" s="102">
        <v>4</v>
      </c>
    </row>
    <row r="8351" spans="1:9">
      <c r="A8351" s="16" t="s">
        <v>1963</v>
      </c>
      <c r="B8351" s="16" t="s">
        <v>12967</v>
      </c>
      <c r="C8351" s="16" t="s">
        <v>12967</v>
      </c>
      <c r="D8351" s="19">
        <v>44377</v>
      </c>
      <c r="E8351" s="16" t="s">
        <v>12968</v>
      </c>
      <c r="F8351" s="16" t="s">
        <v>8364</v>
      </c>
      <c r="G8351" s="16" t="s">
        <v>8365</v>
      </c>
      <c r="H8351" s="17">
        <v>49.98</v>
      </c>
      <c r="I8351" s="102">
        <v>4</v>
      </c>
    </row>
    <row r="8352" spans="1:9">
      <c r="A8352" s="16" t="s">
        <v>1963</v>
      </c>
      <c r="B8352" s="16" t="s">
        <v>12967</v>
      </c>
      <c r="C8352" s="16" t="s">
        <v>12967</v>
      </c>
      <c r="D8352" s="19">
        <v>44377</v>
      </c>
      <c r="E8352" s="16" t="s">
        <v>12969</v>
      </c>
      <c r="F8352" s="16">
        <v>0</v>
      </c>
      <c r="G8352" s="16" t="s">
        <v>8372</v>
      </c>
      <c r="H8352" s="17">
        <v>40.82</v>
      </c>
      <c r="I8352" s="102">
        <v>4</v>
      </c>
    </row>
    <row r="8353" spans="1:9">
      <c r="A8353" s="16" t="s">
        <v>1963</v>
      </c>
      <c r="B8353" s="16" t="s">
        <v>12967</v>
      </c>
      <c r="C8353" s="16" t="s">
        <v>12967</v>
      </c>
      <c r="D8353" s="19">
        <v>44377</v>
      </c>
      <c r="E8353" s="16" t="s">
        <v>12970</v>
      </c>
      <c r="F8353" s="16" t="s">
        <v>8364</v>
      </c>
      <c r="G8353" s="16" t="s">
        <v>8365</v>
      </c>
      <c r="H8353" s="17">
        <v>46.37</v>
      </c>
      <c r="I8353" s="102">
        <v>4</v>
      </c>
    </row>
    <row r="8354" spans="1:9">
      <c r="A8354" s="16" t="s">
        <v>1963</v>
      </c>
      <c r="B8354" s="16" t="s">
        <v>12971</v>
      </c>
      <c r="C8354" s="16" t="s">
        <v>12971</v>
      </c>
      <c r="D8354" s="19">
        <v>44377</v>
      </c>
      <c r="E8354" s="16" t="s">
        <v>12972</v>
      </c>
      <c r="F8354" s="16" t="s">
        <v>8364</v>
      </c>
      <c r="G8354" s="16" t="s">
        <v>8365</v>
      </c>
      <c r="H8354" s="17">
        <v>88.64</v>
      </c>
      <c r="I8354" s="102">
        <v>4</v>
      </c>
    </row>
    <row r="8355" spans="1:9">
      <c r="A8355" s="16" t="s">
        <v>1963</v>
      </c>
      <c r="B8355" s="16" t="s">
        <v>12973</v>
      </c>
      <c r="C8355" s="16" t="s">
        <v>12973</v>
      </c>
      <c r="D8355" s="19">
        <v>44377</v>
      </c>
      <c r="E8355" s="16" t="s">
        <v>12974</v>
      </c>
      <c r="F8355" s="16">
        <v>0</v>
      </c>
      <c r="G8355" s="16" t="s">
        <v>8372</v>
      </c>
      <c r="H8355" s="17">
        <v>104.22</v>
      </c>
      <c r="I8355" s="102">
        <v>4</v>
      </c>
    </row>
    <row r="8356" spans="1:9">
      <c r="A8356" s="16" t="s">
        <v>1963</v>
      </c>
      <c r="B8356" s="16" t="s">
        <v>12973</v>
      </c>
      <c r="C8356" s="16" t="s">
        <v>12973</v>
      </c>
      <c r="D8356" s="19">
        <v>44377</v>
      </c>
      <c r="E8356" s="16" t="s">
        <v>12975</v>
      </c>
      <c r="F8356" s="16">
        <v>0</v>
      </c>
      <c r="G8356" s="16" t="s">
        <v>8372</v>
      </c>
      <c r="H8356" s="17">
        <v>87.12</v>
      </c>
      <c r="I8356" s="102">
        <v>4</v>
      </c>
    </row>
    <row r="8357" spans="1:9">
      <c r="A8357" s="16" t="s">
        <v>1963</v>
      </c>
      <c r="B8357" s="16" t="s">
        <v>12976</v>
      </c>
      <c r="C8357" s="16" t="s">
        <v>12976</v>
      </c>
      <c r="D8357" s="19">
        <v>44377</v>
      </c>
      <c r="E8357" s="16" t="s">
        <v>12977</v>
      </c>
      <c r="F8357" s="16">
        <v>0</v>
      </c>
      <c r="G8357" s="16" t="s">
        <v>8372</v>
      </c>
      <c r="H8357" s="17">
        <v>46.72</v>
      </c>
      <c r="I8357" s="102">
        <v>4</v>
      </c>
    </row>
    <row r="8358" spans="1:9">
      <c r="A8358" s="16" t="s">
        <v>1963</v>
      </c>
      <c r="B8358" s="16" t="s">
        <v>12976</v>
      </c>
      <c r="C8358" s="16" t="s">
        <v>12976</v>
      </c>
      <c r="D8358" s="19">
        <v>44377</v>
      </c>
      <c r="E8358" s="16" t="s">
        <v>12978</v>
      </c>
      <c r="F8358" s="16">
        <v>0</v>
      </c>
      <c r="G8358" s="16" t="s">
        <v>8372</v>
      </c>
      <c r="H8358" s="17">
        <v>84.01</v>
      </c>
      <c r="I8358" s="102">
        <v>4</v>
      </c>
    </row>
    <row r="8359" spans="1:9">
      <c r="A8359" s="16" t="s">
        <v>1963</v>
      </c>
      <c r="B8359" s="16" t="s">
        <v>12976</v>
      </c>
      <c r="C8359" s="16" t="s">
        <v>12976</v>
      </c>
      <c r="D8359" s="19">
        <v>44377</v>
      </c>
      <c r="E8359" s="16" t="s">
        <v>12979</v>
      </c>
      <c r="F8359" s="16">
        <v>0</v>
      </c>
      <c r="G8359" s="16" t="s">
        <v>8372</v>
      </c>
      <c r="H8359" s="17">
        <v>83.93</v>
      </c>
      <c r="I8359" s="102">
        <v>4</v>
      </c>
    </row>
    <row r="8360" spans="1:9">
      <c r="A8360" s="16" t="s">
        <v>1963</v>
      </c>
      <c r="B8360" s="16" t="s">
        <v>12976</v>
      </c>
      <c r="C8360" s="16" t="s">
        <v>12976</v>
      </c>
      <c r="D8360" s="19">
        <v>44377</v>
      </c>
      <c r="E8360" s="16" t="s">
        <v>12980</v>
      </c>
      <c r="F8360" s="16">
        <v>0</v>
      </c>
      <c r="G8360" s="16" t="s">
        <v>8372</v>
      </c>
      <c r="H8360" s="17">
        <v>88.01</v>
      </c>
      <c r="I8360" s="102">
        <v>4</v>
      </c>
    </row>
    <row r="8361" spans="1:9">
      <c r="A8361" s="16" t="s">
        <v>1963</v>
      </c>
      <c r="B8361" s="16" t="s">
        <v>12976</v>
      </c>
      <c r="C8361" s="16" t="s">
        <v>12976</v>
      </c>
      <c r="D8361" s="19">
        <v>44377</v>
      </c>
      <c r="E8361" s="16" t="s">
        <v>12981</v>
      </c>
      <c r="F8361" s="16">
        <v>0</v>
      </c>
      <c r="G8361" s="16" t="s">
        <v>8372</v>
      </c>
      <c r="H8361" s="17">
        <v>50.01</v>
      </c>
      <c r="I8361" s="102">
        <v>4</v>
      </c>
    </row>
    <row r="8362" spans="1:9">
      <c r="A8362" s="16" t="s">
        <v>1963</v>
      </c>
      <c r="B8362" s="16" t="s">
        <v>12982</v>
      </c>
      <c r="C8362" s="16" t="s">
        <v>12982</v>
      </c>
      <c r="D8362" s="19">
        <v>44408</v>
      </c>
      <c r="E8362" s="16" t="s">
        <v>12983</v>
      </c>
      <c r="F8362" s="16">
        <v>0</v>
      </c>
      <c r="G8362" s="16" t="s">
        <v>8372</v>
      </c>
      <c r="H8362" s="17">
        <v>105.09</v>
      </c>
      <c r="I8362" s="102">
        <v>4</v>
      </c>
    </row>
    <row r="8363" spans="1:9">
      <c r="A8363" s="16" t="s">
        <v>1963</v>
      </c>
      <c r="B8363" s="16" t="s">
        <v>12982</v>
      </c>
      <c r="C8363" s="16" t="s">
        <v>12982</v>
      </c>
      <c r="D8363" s="19">
        <v>44408</v>
      </c>
      <c r="E8363" s="16" t="s">
        <v>12984</v>
      </c>
      <c r="F8363" s="16">
        <v>0</v>
      </c>
      <c r="G8363" s="16" t="s">
        <v>8372</v>
      </c>
      <c r="H8363" s="17">
        <v>93.07</v>
      </c>
      <c r="I8363" s="102">
        <v>4</v>
      </c>
    </row>
    <row r="8364" spans="1:9">
      <c r="A8364" s="16" t="s">
        <v>1963</v>
      </c>
      <c r="B8364" s="16" t="s">
        <v>12982</v>
      </c>
      <c r="C8364" s="16" t="s">
        <v>12982</v>
      </c>
      <c r="D8364" s="19">
        <v>44408</v>
      </c>
      <c r="E8364" s="16" t="s">
        <v>12985</v>
      </c>
      <c r="F8364" s="16">
        <v>0</v>
      </c>
      <c r="G8364" s="16" t="s">
        <v>8372</v>
      </c>
      <c r="H8364" s="17">
        <v>52.72</v>
      </c>
      <c r="I8364" s="102">
        <v>4</v>
      </c>
    </row>
    <row r="8365" spans="1:9">
      <c r="A8365" s="16" t="s">
        <v>1963</v>
      </c>
      <c r="B8365" s="16" t="s">
        <v>12982</v>
      </c>
      <c r="C8365" s="16" t="s">
        <v>12982</v>
      </c>
      <c r="D8365" s="19">
        <v>44408</v>
      </c>
      <c r="E8365" s="16" t="s">
        <v>12986</v>
      </c>
      <c r="F8365" s="16">
        <v>0</v>
      </c>
      <c r="G8365" s="16" t="s">
        <v>8372</v>
      </c>
      <c r="H8365" s="17">
        <v>112</v>
      </c>
      <c r="I8365" s="102">
        <v>4</v>
      </c>
    </row>
    <row r="8366" spans="1:9">
      <c r="A8366" s="16" t="s">
        <v>1963</v>
      </c>
      <c r="B8366" s="16" t="s">
        <v>12987</v>
      </c>
      <c r="C8366" s="16" t="s">
        <v>12987</v>
      </c>
      <c r="D8366" s="19">
        <v>44408</v>
      </c>
      <c r="E8366" s="16" t="s">
        <v>12988</v>
      </c>
      <c r="F8366" s="16">
        <v>0</v>
      </c>
      <c r="G8366" s="16" t="s">
        <v>8372</v>
      </c>
      <c r="H8366" s="17">
        <v>104.44</v>
      </c>
      <c r="I8366" s="102">
        <v>4</v>
      </c>
    </row>
    <row r="8367" spans="1:9">
      <c r="A8367" s="16" t="s">
        <v>1963</v>
      </c>
      <c r="B8367" s="16" t="s">
        <v>12987</v>
      </c>
      <c r="C8367" s="16" t="s">
        <v>12987</v>
      </c>
      <c r="D8367" s="19">
        <v>44408</v>
      </c>
      <c r="E8367" s="16" t="s">
        <v>12989</v>
      </c>
      <c r="F8367" s="16">
        <v>0</v>
      </c>
      <c r="G8367" s="16" t="s">
        <v>8372</v>
      </c>
      <c r="H8367" s="17">
        <v>35.200000000000003</v>
      </c>
      <c r="I8367" s="102">
        <v>4</v>
      </c>
    </row>
    <row r="8368" spans="1:9">
      <c r="A8368" s="16" t="s">
        <v>1963</v>
      </c>
      <c r="B8368" s="16" t="s">
        <v>12990</v>
      </c>
      <c r="C8368" s="16" t="s">
        <v>12990</v>
      </c>
      <c r="D8368" s="19">
        <v>44408</v>
      </c>
      <c r="E8368" s="16" t="s">
        <v>12991</v>
      </c>
      <c r="F8368" s="16">
        <v>0</v>
      </c>
      <c r="G8368" s="16" t="s">
        <v>8372</v>
      </c>
      <c r="H8368" s="17">
        <v>75.55</v>
      </c>
      <c r="I8368" s="102">
        <v>4</v>
      </c>
    </row>
    <row r="8369" spans="1:9">
      <c r="A8369" s="16" t="s">
        <v>1963</v>
      </c>
      <c r="B8369" s="16" t="s">
        <v>12990</v>
      </c>
      <c r="C8369" s="16" t="s">
        <v>12990</v>
      </c>
      <c r="D8369" s="19">
        <v>44408</v>
      </c>
      <c r="E8369" s="16" t="s">
        <v>12992</v>
      </c>
      <c r="F8369" s="16" t="s">
        <v>8364</v>
      </c>
      <c r="G8369" s="16" t="s">
        <v>8365</v>
      </c>
      <c r="H8369" s="17">
        <v>49.95</v>
      </c>
      <c r="I8369" s="102">
        <v>4</v>
      </c>
    </row>
    <row r="8370" spans="1:9">
      <c r="A8370" s="16" t="s">
        <v>1963</v>
      </c>
      <c r="B8370" s="16" t="s">
        <v>12990</v>
      </c>
      <c r="C8370" s="16" t="s">
        <v>12990</v>
      </c>
      <c r="D8370" s="19">
        <v>44408</v>
      </c>
      <c r="E8370" s="16" t="s">
        <v>12993</v>
      </c>
      <c r="F8370" s="16">
        <v>0</v>
      </c>
      <c r="G8370" s="16" t="s">
        <v>8372</v>
      </c>
      <c r="H8370" s="17">
        <v>79.42</v>
      </c>
      <c r="I8370" s="102">
        <v>4</v>
      </c>
    </row>
    <row r="8371" spans="1:9">
      <c r="A8371" s="16" t="s">
        <v>1963</v>
      </c>
      <c r="B8371" s="16" t="s">
        <v>12990</v>
      </c>
      <c r="C8371" s="16" t="s">
        <v>12990</v>
      </c>
      <c r="D8371" s="19">
        <v>44408</v>
      </c>
      <c r="E8371" s="16" t="s">
        <v>12994</v>
      </c>
      <c r="F8371" s="16">
        <v>0</v>
      </c>
      <c r="G8371" s="16" t="s">
        <v>8372</v>
      </c>
      <c r="H8371" s="17">
        <v>105.25</v>
      </c>
      <c r="I8371" s="102">
        <v>4</v>
      </c>
    </row>
    <row r="8372" spans="1:9">
      <c r="A8372" s="16" t="s">
        <v>1963</v>
      </c>
      <c r="B8372" s="16" t="s">
        <v>12995</v>
      </c>
      <c r="C8372" s="16" t="s">
        <v>12995</v>
      </c>
      <c r="D8372" s="19">
        <v>44408</v>
      </c>
      <c r="E8372" s="16" t="s">
        <v>12996</v>
      </c>
      <c r="F8372" s="16">
        <v>0</v>
      </c>
      <c r="G8372" s="16" t="s">
        <v>8372</v>
      </c>
      <c r="H8372" s="17">
        <v>92.97</v>
      </c>
      <c r="I8372" s="102">
        <v>4</v>
      </c>
    </row>
    <row r="8373" spans="1:9">
      <c r="A8373" s="16" t="s">
        <v>1963</v>
      </c>
      <c r="B8373" s="16" t="s">
        <v>12995</v>
      </c>
      <c r="C8373" s="16" t="s">
        <v>12995</v>
      </c>
      <c r="D8373" s="19">
        <v>44408</v>
      </c>
      <c r="E8373" s="16" t="s">
        <v>12997</v>
      </c>
      <c r="F8373" s="16">
        <v>0</v>
      </c>
      <c r="G8373" s="16" t="s">
        <v>8372</v>
      </c>
      <c r="H8373" s="17">
        <v>34.64</v>
      </c>
      <c r="I8373" s="102">
        <v>4</v>
      </c>
    </row>
    <row r="8374" spans="1:9">
      <c r="A8374" s="16" t="s">
        <v>1963</v>
      </c>
      <c r="B8374" s="16" t="s">
        <v>12998</v>
      </c>
      <c r="C8374" s="16" t="s">
        <v>12998</v>
      </c>
      <c r="D8374" s="19">
        <v>44408</v>
      </c>
      <c r="E8374" s="16" t="s">
        <v>12999</v>
      </c>
      <c r="F8374" s="16">
        <v>0</v>
      </c>
      <c r="G8374" s="16" t="s">
        <v>8372</v>
      </c>
      <c r="H8374" s="17">
        <v>64.94</v>
      </c>
      <c r="I8374" s="102">
        <v>4</v>
      </c>
    </row>
    <row r="8375" spans="1:9">
      <c r="A8375" s="16" t="s">
        <v>1963</v>
      </c>
      <c r="B8375" s="16" t="s">
        <v>12998</v>
      </c>
      <c r="C8375" s="16" t="s">
        <v>12998</v>
      </c>
      <c r="D8375" s="19">
        <v>44408</v>
      </c>
      <c r="E8375" s="16" t="s">
        <v>13000</v>
      </c>
      <c r="F8375" s="16">
        <v>0</v>
      </c>
      <c r="G8375" s="16" t="s">
        <v>8372</v>
      </c>
      <c r="H8375" s="17">
        <v>103</v>
      </c>
      <c r="I8375" s="102">
        <v>4</v>
      </c>
    </row>
    <row r="8376" spans="1:9">
      <c r="A8376" s="16" t="s">
        <v>1963</v>
      </c>
      <c r="B8376" s="16" t="s">
        <v>12998</v>
      </c>
      <c r="C8376" s="16" t="s">
        <v>12998</v>
      </c>
      <c r="D8376" s="19">
        <v>44408</v>
      </c>
      <c r="E8376" s="16" t="s">
        <v>13001</v>
      </c>
      <c r="F8376" s="16">
        <v>0</v>
      </c>
      <c r="G8376" s="16" t="s">
        <v>8372</v>
      </c>
      <c r="H8376" s="17">
        <v>75.73</v>
      </c>
      <c r="I8376" s="102">
        <v>4</v>
      </c>
    </row>
    <row r="8377" spans="1:9">
      <c r="A8377" s="16" t="s">
        <v>1963</v>
      </c>
      <c r="B8377" s="16" t="s">
        <v>13002</v>
      </c>
      <c r="C8377" s="16" t="s">
        <v>13002</v>
      </c>
      <c r="D8377" s="19">
        <v>44408</v>
      </c>
      <c r="E8377" s="16" t="s">
        <v>13003</v>
      </c>
      <c r="F8377" s="16" t="s">
        <v>8364</v>
      </c>
      <c r="G8377" s="16" t="s">
        <v>8365</v>
      </c>
      <c r="H8377" s="17">
        <v>54.99</v>
      </c>
      <c r="I8377" s="102">
        <v>4</v>
      </c>
    </row>
    <row r="8378" spans="1:9">
      <c r="A8378" s="16" t="s">
        <v>1963</v>
      </c>
      <c r="B8378" s="16" t="s">
        <v>13002</v>
      </c>
      <c r="C8378" s="16" t="s">
        <v>13002</v>
      </c>
      <c r="D8378" s="19">
        <v>44408</v>
      </c>
      <c r="E8378" s="16" t="s">
        <v>13003</v>
      </c>
      <c r="F8378" s="16" t="s">
        <v>8364</v>
      </c>
      <c r="G8378" s="16" t="s">
        <v>8365</v>
      </c>
      <c r="H8378" s="17">
        <v>54.99</v>
      </c>
      <c r="I8378" s="102">
        <v>4</v>
      </c>
    </row>
    <row r="8379" spans="1:9">
      <c r="A8379" s="16" t="s">
        <v>1963</v>
      </c>
      <c r="B8379" s="16" t="s">
        <v>13002</v>
      </c>
      <c r="C8379" s="16" t="s">
        <v>13002</v>
      </c>
      <c r="D8379" s="19">
        <v>44408</v>
      </c>
      <c r="E8379" s="16" t="s">
        <v>13004</v>
      </c>
      <c r="F8379" s="16" t="s">
        <v>8364</v>
      </c>
      <c r="G8379" s="16" t="s">
        <v>8365</v>
      </c>
      <c r="H8379" s="17">
        <v>59.99</v>
      </c>
      <c r="I8379" s="102">
        <v>4</v>
      </c>
    </row>
    <row r="8380" spans="1:9">
      <c r="A8380" s="16" t="s">
        <v>1963</v>
      </c>
      <c r="B8380" s="16" t="s">
        <v>13005</v>
      </c>
      <c r="C8380" s="16" t="s">
        <v>13005</v>
      </c>
      <c r="D8380" s="19">
        <v>44408</v>
      </c>
      <c r="E8380" s="16" t="s">
        <v>13006</v>
      </c>
      <c r="F8380" s="16" t="s">
        <v>8357</v>
      </c>
      <c r="G8380" s="16" t="s">
        <v>8358</v>
      </c>
      <c r="H8380" s="17">
        <v>25.37</v>
      </c>
      <c r="I8380" s="102">
        <v>4</v>
      </c>
    </row>
    <row r="8381" spans="1:9">
      <c r="A8381" s="16" t="s">
        <v>1963</v>
      </c>
      <c r="B8381" s="16" t="s">
        <v>13005</v>
      </c>
      <c r="C8381" s="16" t="s">
        <v>13005</v>
      </c>
      <c r="D8381" s="19">
        <v>44408</v>
      </c>
      <c r="E8381" s="16" t="s">
        <v>13007</v>
      </c>
      <c r="F8381" s="16" t="s">
        <v>8364</v>
      </c>
      <c r="G8381" s="16" t="s">
        <v>8365</v>
      </c>
      <c r="H8381" s="17">
        <v>16.2</v>
      </c>
      <c r="I8381" s="102">
        <v>4</v>
      </c>
    </row>
    <row r="8382" spans="1:9">
      <c r="A8382" s="16" t="s">
        <v>1963</v>
      </c>
      <c r="B8382" s="16" t="s">
        <v>13008</v>
      </c>
      <c r="C8382" s="16" t="s">
        <v>13008</v>
      </c>
      <c r="D8382" s="19">
        <v>44408</v>
      </c>
      <c r="E8382" s="16" t="s">
        <v>13009</v>
      </c>
      <c r="F8382" s="16" t="s">
        <v>8364</v>
      </c>
      <c r="G8382" s="16" t="s">
        <v>8365</v>
      </c>
      <c r="H8382" s="17">
        <v>91.43</v>
      </c>
      <c r="I8382" s="102">
        <v>4</v>
      </c>
    </row>
    <row r="8383" spans="1:9">
      <c r="A8383" s="16" t="s">
        <v>1963</v>
      </c>
      <c r="B8383" s="16" t="s">
        <v>13008</v>
      </c>
      <c r="C8383" s="16" t="s">
        <v>13008</v>
      </c>
      <c r="D8383" s="19">
        <v>44408</v>
      </c>
      <c r="E8383" s="16" t="s">
        <v>13010</v>
      </c>
      <c r="F8383" s="16" t="s">
        <v>8364</v>
      </c>
      <c r="G8383" s="16" t="s">
        <v>8365</v>
      </c>
      <c r="H8383" s="17">
        <v>85</v>
      </c>
      <c r="I8383" s="102">
        <v>4</v>
      </c>
    </row>
    <row r="8384" spans="1:9">
      <c r="A8384" s="16" t="s">
        <v>1963</v>
      </c>
      <c r="B8384" s="16" t="s">
        <v>13011</v>
      </c>
      <c r="C8384" s="16" t="s">
        <v>13011</v>
      </c>
      <c r="D8384" s="19">
        <v>44408</v>
      </c>
      <c r="E8384" s="16" t="s">
        <v>13012</v>
      </c>
      <c r="F8384" s="16">
        <v>0</v>
      </c>
      <c r="G8384" s="16" t="s">
        <v>8372</v>
      </c>
      <c r="H8384" s="17">
        <v>87.12</v>
      </c>
      <c r="I8384" s="102">
        <v>4</v>
      </c>
    </row>
    <row r="8385" spans="1:9">
      <c r="A8385" s="16" t="s">
        <v>1963</v>
      </c>
      <c r="B8385" s="16" t="s">
        <v>13011</v>
      </c>
      <c r="C8385" s="16" t="s">
        <v>13011</v>
      </c>
      <c r="D8385" s="19">
        <v>44408</v>
      </c>
      <c r="E8385" s="16" t="s">
        <v>13013</v>
      </c>
      <c r="F8385" s="16">
        <v>0</v>
      </c>
      <c r="G8385" s="16" t="s">
        <v>8372</v>
      </c>
      <c r="H8385" s="17">
        <v>104.21</v>
      </c>
      <c r="I8385" s="102">
        <v>4</v>
      </c>
    </row>
    <row r="8386" spans="1:9">
      <c r="A8386" s="16" t="s">
        <v>1963</v>
      </c>
      <c r="B8386" s="16" t="s">
        <v>13011</v>
      </c>
      <c r="C8386" s="16" t="s">
        <v>13011</v>
      </c>
      <c r="D8386" s="19">
        <v>44408</v>
      </c>
      <c r="E8386" s="16" t="s">
        <v>13014</v>
      </c>
      <c r="F8386" s="16">
        <v>0</v>
      </c>
      <c r="G8386" s="16" t="s">
        <v>8372</v>
      </c>
      <c r="H8386" s="17">
        <v>98</v>
      </c>
      <c r="I8386" s="102">
        <v>4</v>
      </c>
    </row>
    <row r="8387" spans="1:9">
      <c r="A8387" s="16" t="s">
        <v>1963</v>
      </c>
      <c r="B8387" s="16" t="s">
        <v>13015</v>
      </c>
      <c r="C8387" s="16" t="s">
        <v>13015</v>
      </c>
      <c r="D8387" s="19">
        <v>44408</v>
      </c>
      <c r="E8387" s="16" t="s">
        <v>13016</v>
      </c>
      <c r="F8387" s="16">
        <v>0</v>
      </c>
      <c r="G8387" s="16" t="s">
        <v>8372</v>
      </c>
      <c r="H8387" s="17">
        <v>97.18</v>
      </c>
      <c r="I8387" s="102">
        <v>4</v>
      </c>
    </row>
    <row r="8388" spans="1:9">
      <c r="A8388" s="16" t="s">
        <v>1963</v>
      </c>
      <c r="B8388" s="16" t="s">
        <v>13015</v>
      </c>
      <c r="C8388" s="16" t="s">
        <v>13015</v>
      </c>
      <c r="D8388" s="19">
        <v>44408</v>
      </c>
      <c r="E8388" s="16" t="s">
        <v>13017</v>
      </c>
      <c r="F8388" s="16">
        <v>0</v>
      </c>
      <c r="G8388" s="16" t="s">
        <v>8372</v>
      </c>
      <c r="H8388" s="17">
        <v>32.22</v>
      </c>
      <c r="I8388" s="102">
        <v>4</v>
      </c>
    </row>
    <row r="8389" spans="1:9">
      <c r="A8389" s="16" t="s">
        <v>1963</v>
      </c>
      <c r="B8389" s="16" t="s">
        <v>13018</v>
      </c>
      <c r="C8389" s="16" t="s">
        <v>13018</v>
      </c>
      <c r="D8389" s="19">
        <v>44408</v>
      </c>
      <c r="E8389" s="16" t="s">
        <v>13019</v>
      </c>
      <c r="F8389" s="16" t="s">
        <v>8364</v>
      </c>
      <c r="G8389" s="16" t="s">
        <v>8365</v>
      </c>
      <c r="H8389" s="17">
        <v>74.84</v>
      </c>
      <c r="I8389" s="102">
        <v>4</v>
      </c>
    </row>
    <row r="8390" spans="1:9">
      <c r="A8390" s="16" t="s">
        <v>1963</v>
      </c>
      <c r="B8390" s="16" t="s">
        <v>13018</v>
      </c>
      <c r="C8390" s="16" t="s">
        <v>13018</v>
      </c>
      <c r="D8390" s="19">
        <v>44408</v>
      </c>
      <c r="E8390" s="16" t="s">
        <v>13020</v>
      </c>
      <c r="F8390" s="16" t="s">
        <v>8364</v>
      </c>
      <c r="G8390" s="16" t="s">
        <v>8365</v>
      </c>
      <c r="H8390" s="17">
        <v>44.01</v>
      </c>
      <c r="I8390" s="102">
        <v>4</v>
      </c>
    </row>
    <row r="8391" spans="1:9">
      <c r="A8391" s="16" t="s">
        <v>1963</v>
      </c>
      <c r="B8391" s="16" t="s">
        <v>13021</v>
      </c>
      <c r="C8391" s="16" t="s">
        <v>13021</v>
      </c>
      <c r="D8391" s="19">
        <v>44408</v>
      </c>
      <c r="E8391" s="16" t="s">
        <v>13022</v>
      </c>
      <c r="F8391" s="16">
        <v>0</v>
      </c>
      <c r="G8391" s="16" t="s">
        <v>8372</v>
      </c>
      <c r="H8391" s="17">
        <v>65.95</v>
      </c>
      <c r="I8391" s="102">
        <v>4</v>
      </c>
    </row>
    <row r="8392" spans="1:9">
      <c r="A8392" s="16" t="s">
        <v>1963</v>
      </c>
      <c r="B8392" s="16" t="s">
        <v>13021</v>
      </c>
      <c r="C8392" s="16" t="s">
        <v>13021</v>
      </c>
      <c r="D8392" s="19">
        <v>44408</v>
      </c>
      <c r="E8392" s="16" t="s">
        <v>13023</v>
      </c>
      <c r="F8392" s="16">
        <v>0</v>
      </c>
      <c r="G8392" s="16" t="s">
        <v>8372</v>
      </c>
      <c r="H8392" s="17">
        <v>43.62</v>
      </c>
      <c r="I8392" s="102">
        <v>4</v>
      </c>
    </row>
    <row r="8393" spans="1:9">
      <c r="A8393" s="16" t="s">
        <v>1963</v>
      </c>
      <c r="B8393" s="16" t="s">
        <v>13021</v>
      </c>
      <c r="C8393" s="16" t="s">
        <v>13021</v>
      </c>
      <c r="D8393" s="19">
        <v>44408</v>
      </c>
      <c r="E8393" s="16" t="s">
        <v>13024</v>
      </c>
      <c r="F8393" s="16">
        <v>0</v>
      </c>
      <c r="G8393" s="16" t="s">
        <v>8372</v>
      </c>
      <c r="H8393" s="17">
        <v>40.22</v>
      </c>
      <c r="I8393" s="102">
        <v>4</v>
      </c>
    </row>
    <row r="8394" spans="1:9">
      <c r="A8394" s="16" t="s">
        <v>1963</v>
      </c>
      <c r="B8394" s="16" t="s">
        <v>13025</v>
      </c>
      <c r="C8394" s="16" t="s">
        <v>13025</v>
      </c>
      <c r="D8394" s="19">
        <v>44408</v>
      </c>
      <c r="E8394" s="16" t="s">
        <v>13026</v>
      </c>
      <c r="F8394" s="16">
        <v>0</v>
      </c>
      <c r="G8394" s="16" t="s">
        <v>8372</v>
      </c>
      <c r="H8394" s="17">
        <v>24.01</v>
      </c>
      <c r="I8394" s="102">
        <v>4</v>
      </c>
    </row>
    <row r="8395" spans="1:9">
      <c r="A8395" s="16" t="s">
        <v>1963</v>
      </c>
      <c r="B8395" s="16" t="s">
        <v>13027</v>
      </c>
      <c r="C8395" s="16" t="s">
        <v>13027</v>
      </c>
      <c r="D8395" s="19">
        <v>44439</v>
      </c>
      <c r="E8395" s="16" t="s">
        <v>13028</v>
      </c>
      <c r="F8395" s="16">
        <v>0</v>
      </c>
      <c r="G8395" s="16" t="s">
        <v>8372</v>
      </c>
      <c r="H8395" s="17">
        <v>107.73</v>
      </c>
      <c r="I8395" s="102">
        <v>4</v>
      </c>
    </row>
    <row r="8396" spans="1:9">
      <c r="A8396" s="16" t="s">
        <v>1963</v>
      </c>
      <c r="B8396" s="16" t="s">
        <v>13027</v>
      </c>
      <c r="C8396" s="16" t="s">
        <v>13027</v>
      </c>
      <c r="D8396" s="19">
        <v>44439</v>
      </c>
      <c r="E8396" s="16" t="s">
        <v>13029</v>
      </c>
      <c r="F8396" s="16" t="s">
        <v>8364</v>
      </c>
      <c r="G8396" s="16" t="s">
        <v>8365</v>
      </c>
      <c r="H8396" s="17">
        <v>59.99</v>
      </c>
      <c r="I8396" s="102">
        <v>4</v>
      </c>
    </row>
    <row r="8397" spans="1:9">
      <c r="A8397" s="16" t="s">
        <v>1963</v>
      </c>
      <c r="B8397" s="16" t="s">
        <v>13027</v>
      </c>
      <c r="C8397" s="16" t="s">
        <v>13027</v>
      </c>
      <c r="D8397" s="19">
        <v>44439</v>
      </c>
      <c r="E8397" s="16" t="s">
        <v>13030</v>
      </c>
      <c r="F8397" s="16" t="s">
        <v>8364</v>
      </c>
      <c r="G8397" s="16" t="s">
        <v>8365</v>
      </c>
      <c r="H8397" s="17">
        <v>50</v>
      </c>
      <c r="I8397" s="102">
        <v>4</v>
      </c>
    </row>
    <row r="8398" spans="1:9">
      <c r="A8398" s="16" t="s">
        <v>1963</v>
      </c>
      <c r="B8398" s="16" t="s">
        <v>13027</v>
      </c>
      <c r="C8398" s="16" t="s">
        <v>13027</v>
      </c>
      <c r="D8398" s="19">
        <v>44439</v>
      </c>
      <c r="E8398" s="16" t="s">
        <v>13031</v>
      </c>
      <c r="F8398" s="16" t="s">
        <v>8364</v>
      </c>
      <c r="G8398" s="16" t="s">
        <v>8365</v>
      </c>
      <c r="H8398" s="17">
        <v>70.83</v>
      </c>
      <c r="I8398" s="102">
        <v>4</v>
      </c>
    </row>
    <row r="8399" spans="1:9">
      <c r="A8399" s="16" t="s">
        <v>1963</v>
      </c>
      <c r="B8399" s="16" t="s">
        <v>13032</v>
      </c>
      <c r="C8399" s="16" t="s">
        <v>13032</v>
      </c>
      <c r="D8399" s="19">
        <v>44439</v>
      </c>
      <c r="E8399" s="16" t="s">
        <v>13033</v>
      </c>
      <c r="F8399" s="16" t="s">
        <v>8364</v>
      </c>
      <c r="G8399" s="16" t="s">
        <v>8365</v>
      </c>
      <c r="H8399" s="17">
        <v>65.7</v>
      </c>
      <c r="I8399" s="102">
        <v>4</v>
      </c>
    </row>
    <row r="8400" spans="1:9">
      <c r="A8400" s="16" t="s">
        <v>1963</v>
      </c>
      <c r="B8400" s="16" t="s">
        <v>13034</v>
      </c>
      <c r="C8400" s="16" t="s">
        <v>13034</v>
      </c>
      <c r="D8400" s="19">
        <v>44439</v>
      </c>
      <c r="E8400" s="16" t="s">
        <v>13035</v>
      </c>
      <c r="F8400" s="16">
        <v>0</v>
      </c>
      <c r="G8400" s="16" t="s">
        <v>8372</v>
      </c>
      <c r="H8400" s="17">
        <v>91.5</v>
      </c>
      <c r="I8400" s="102">
        <v>4</v>
      </c>
    </row>
    <row r="8401" spans="1:9">
      <c r="A8401" s="16" t="s">
        <v>1963</v>
      </c>
      <c r="B8401" s="16" t="s">
        <v>13034</v>
      </c>
      <c r="C8401" s="16" t="s">
        <v>13034</v>
      </c>
      <c r="D8401" s="19">
        <v>44439</v>
      </c>
      <c r="E8401" s="16" t="s">
        <v>13036</v>
      </c>
      <c r="F8401" s="16">
        <v>0</v>
      </c>
      <c r="G8401" s="16" t="s">
        <v>8372</v>
      </c>
      <c r="H8401" s="17">
        <v>80.790000000000006</v>
      </c>
      <c r="I8401" s="102">
        <v>4</v>
      </c>
    </row>
    <row r="8402" spans="1:9">
      <c r="A8402" s="16" t="s">
        <v>1963</v>
      </c>
      <c r="B8402" s="16" t="s">
        <v>13034</v>
      </c>
      <c r="C8402" s="16" t="s">
        <v>13034</v>
      </c>
      <c r="D8402" s="19">
        <v>44439</v>
      </c>
      <c r="E8402" s="16" t="s">
        <v>13037</v>
      </c>
      <c r="F8402" s="16">
        <v>0</v>
      </c>
      <c r="G8402" s="16" t="s">
        <v>8372</v>
      </c>
      <c r="H8402" s="17">
        <v>97.95</v>
      </c>
      <c r="I8402" s="102">
        <v>4</v>
      </c>
    </row>
    <row r="8403" spans="1:9">
      <c r="A8403" s="16" t="s">
        <v>1963</v>
      </c>
      <c r="B8403" s="16" t="s">
        <v>13038</v>
      </c>
      <c r="C8403" s="16" t="s">
        <v>13038</v>
      </c>
      <c r="D8403" s="19">
        <v>44439</v>
      </c>
      <c r="E8403" s="16" t="s">
        <v>13039</v>
      </c>
      <c r="F8403" s="16">
        <v>0</v>
      </c>
      <c r="G8403" s="16" t="s">
        <v>8372</v>
      </c>
      <c r="H8403" s="17">
        <v>113.93</v>
      </c>
      <c r="I8403" s="102">
        <v>4</v>
      </c>
    </row>
    <row r="8404" spans="1:9">
      <c r="A8404" s="16" t="s">
        <v>1963</v>
      </c>
      <c r="B8404" s="16" t="s">
        <v>13038</v>
      </c>
      <c r="C8404" s="16" t="s">
        <v>13038</v>
      </c>
      <c r="D8404" s="19">
        <v>44439</v>
      </c>
      <c r="E8404" s="16" t="s">
        <v>13040</v>
      </c>
      <c r="F8404" s="16">
        <v>0</v>
      </c>
      <c r="G8404" s="16" t="s">
        <v>8372</v>
      </c>
      <c r="H8404" s="17">
        <v>63.7</v>
      </c>
      <c r="I8404" s="102">
        <v>4</v>
      </c>
    </row>
    <row r="8405" spans="1:9">
      <c r="A8405" s="16" t="s">
        <v>1963</v>
      </c>
      <c r="B8405" s="16" t="s">
        <v>13038</v>
      </c>
      <c r="C8405" s="16" t="s">
        <v>13038</v>
      </c>
      <c r="D8405" s="19">
        <v>44439</v>
      </c>
      <c r="E8405" s="16" t="s">
        <v>13041</v>
      </c>
      <c r="F8405" s="16">
        <v>0</v>
      </c>
      <c r="G8405" s="16" t="s">
        <v>8372</v>
      </c>
      <c r="H8405" s="17">
        <v>86.24</v>
      </c>
      <c r="I8405" s="102">
        <v>4</v>
      </c>
    </row>
    <row r="8406" spans="1:9">
      <c r="A8406" s="16" t="s">
        <v>1963</v>
      </c>
      <c r="B8406" s="16" t="s">
        <v>13038</v>
      </c>
      <c r="C8406" s="16" t="s">
        <v>13038</v>
      </c>
      <c r="D8406" s="19">
        <v>44439</v>
      </c>
      <c r="E8406" s="16" t="s">
        <v>13042</v>
      </c>
      <c r="F8406" s="16">
        <v>0</v>
      </c>
      <c r="G8406" s="16" t="s">
        <v>8372</v>
      </c>
      <c r="H8406" s="17">
        <v>103.49</v>
      </c>
      <c r="I8406" s="102">
        <v>4</v>
      </c>
    </row>
    <row r="8407" spans="1:9">
      <c r="A8407" s="16" t="s">
        <v>1963</v>
      </c>
      <c r="B8407" s="16" t="s">
        <v>13043</v>
      </c>
      <c r="C8407" s="16" t="s">
        <v>13043</v>
      </c>
      <c r="D8407" s="19">
        <v>44439</v>
      </c>
      <c r="E8407" s="16" t="s">
        <v>13044</v>
      </c>
      <c r="F8407" s="16">
        <v>0</v>
      </c>
      <c r="G8407" s="16" t="s">
        <v>8372</v>
      </c>
      <c r="H8407" s="17">
        <v>99.29</v>
      </c>
      <c r="I8407" s="102">
        <v>4</v>
      </c>
    </row>
    <row r="8408" spans="1:9">
      <c r="A8408" s="16" t="s">
        <v>1963</v>
      </c>
      <c r="B8408" s="16" t="s">
        <v>13043</v>
      </c>
      <c r="C8408" s="16" t="s">
        <v>13043</v>
      </c>
      <c r="D8408" s="19">
        <v>44439</v>
      </c>
      <c r="E8408" s="16" t="s">
        <v>13045</v>
      </c>
      <c r="F8408" s="16">
        <v>0</v>
      </c>
      <c r="G8408" s="16" t="s">
        <v>8372</v>
      </c>
      <c r="H8408" s="17">
        <v>62.8</v>
      </c>
      <c r="I8408" s="102">
        <v>4</v>
      </c>
    </row>
    <row r="8409" spans="1:9">
      <c r="A8409" s="16" t="s">
        <v>1963</v>
      </c>
      <c r="B8409" s="16" t="s">
        <v>13043</v>
      </c>
      <c r="C8409" s="16" t="s">
        <v>13043</v>
      </c>
      <c r="D8409" s="19">
        <v>44439</v>
      </c>
      <c r="E8409" s="16" t="s">
        <v>13046</v>
      </c>
      <c r="F8409" s="16">
        <v>0</v>
      </c>
      <c r="G8409" s="16" t="s">
        <v>8372</v>
      </c>
      <c r="H8409" s="17">
        <v>88.96</v>
      </c>
      <c r="I8409" s="102">
        <v>4</v>
      </c>
    </row>
    <row r="8410" spans="1:9">
      <c r="A8410" s="16" t="s">
        <v>1963</v>
      </c>
      <c r="B8410" s="16" t="s">
        <v>13047</v>
      </c>
      <c r="C8410" s="16" t="s">
        <v>13047</v>
      </c>
      <c r="D8410" s="19">
        <v>44439</v>
      </c>
      <c r="E8410" s="16" t="s">
        <v>13048</v>
      </c>
      <c r="F8410" s="16">
        <v>0</v>
      </c>
      <c r="G8410" s="16" t="s">
        <v>8372</v>
      </c>
      <c r="H8410" s="17">
        <v>72.36</v>
      </c>
      <c r="I8410" s="102">
        <v>4</v>
      </c>
    </row>
    <row r="8411" spans="1:9">
      <c r="A8411" s="16" t="s">
        <v>1963</v>
      </c>
      <c r="B8411" s="16" t="s">
        <v>13047</v>
      </c>
      <c r="C8411" s="16" t="s">
        <v>13047</v>
      </c>
      <c r="D8411" s="19">
        <v>44439</v>
      </c>
      <c r="E8411" s="16" t="s">
        <v>13049</v>
      </c>
      <c r="F8411" s="16">
        <v>0</v>
      </c>
      <c r="G8411" s="16" t="s">
        <v>8372</v>
      </c>
      <c r="H8411" s="17">
        <v>64.680000000000007</v>
      </c>
      <c r="I8411" s="102">
        <v>4</v>
      </c>
    </row>
    <row r="8412" spans="1:9">
      <c r="A8412" s="16" t="s">
        <v>1963</v>
      </c>
      <c r="B8412" s="16" t="s">
        <v>13047</v>
      </c>
      <c r="C8412" s="16" t="s">
        <v>13047</v>
      </c>
      <c r="D8412" s="19">
        <v>44439</v>
      </c>
      <c r="E8412" s="16" t="s">
        <v>13050</v>
      </c>
      <c r="F8412" s="16">
        <v>0</v>
      </c>
      <c r="G8412" s="16" t="s">
        <v>8372</v>
      </c>
      <c r="H8412" s="17">
        <v>56.87</v>
      </c>
      <c r="I8412" s="102">
        <v>4</v>
      </c>
    </row>
    <row r="8413" spans="1:9">
      <c r="A8413" s="16" t="s">
        <v>1963</v>
      </c>
      <c r="B8413" s="16" t="s">
        <v>13051</v>
      </c>
      <c r="C8413" s="16" t="s">
        <v>13051</v>
      </c>
      <c r="D8413" s="19">
        <v>44439</v>
      </c>
      <c r="E8413" s="16" t="s">
        <v>13052</v>
      </c>
      <c r="F8413" s="16" t="s">
        <v>8364</v>
      </c>
      <c r="G8413" s="16" t="s">
        <v>8365</v>
      </c>
      <c r="H8413" s="17">
        <v>60</v>
      </c>
      <c r="I8413" s="102">
        <v>4</v>
      </c>
    </row>
    <row r="8414" spans="1:9">
      <c r="A8414" s="16" t="s">
        <v>1963</v>
      </c>
      <c r="B8414" s="16" t="s">
        <v>13051</v>
      </c>
      <c r="C8414" s="16" t="s">
        <v>13051</v>
      </c>
      <c r="D8414" s="19">
        <v>44439</v>
      </c>
      <c r="E8414" s="16" t="s">
        <v>13053</v>
      </c>
      <c r="F8414" s="16" t="s">
        <v>8364</v>
      </c>
      <c r="G8414" s="16" t="s">
        <v>8365</v>
      </c>
      <c r="H8414" s="17">
        <v>60</v>
      </c>
      <c r="I8414" s="102">
        <v>4</v>
      </c>
    </row>
    <row r="8415" spans="1:9">
      <c r="A8415" s="16" t="s">
        <v>1963</v>
      </c>
      <c r="B8415" s="16" t="s">
        <v>13051</v>
      </c>
      <c r="C8415" s="16" t="s">
        <v>13051</v>
      </c>
      <c r="D8415" s="19">
        <v>44439</v>
      </c>
      <c r="E8415" s="16" t="s">
        <v>13054</v>
      </c>
      <c r="F8415" s="16" t="s">
        <v>8364</v>
      </c>
      <c r="G8415" s="16" t="s">
        <v>8365</v>
      </c>
      <c r="H8415" s="17">
        <v>49.99</v>
      </c>
      <c r="I8415" s="102">
        <v>4</v>
      </c>
    </row>
    <row r="8416" spans="1:9">
      <c r="A8416" s="16" t="s">
        <v>1963</v>
      </c>
      <c r="B8416" s="16" t="s">
        <v>13055</v>
      </c>
      <c r="C8416" s="16" t="s">
        <v>13055</v>
      </c>
      <c r="D8416" s="19">
        <v>44439</v>
      </c>
      <c r="E8416" s="16" t="s">
        <v>13056</v>
      </c>
      <c r="F8416" s="16">
        <v>0</v>
      </c>
      <c r="G8416" s="16" t="s">
        <v>8372</v>
      </c>
      <c r="H8416" s="17">
        <v>50.61</v>
      </c>
      <c r="I8416" s="102">
        <v>4</v>
      </c>
    </row>
    <row r="8417" spans="1:9">
      <c r="A8417" s="16" t="s">
        <v>1963</v>
      </c>
      <c r="B8417" s="16" t="s">
        <v>13055</v>
      </c>
      <c r="C8417" s="16" t="s">
        <v>13055</v>
      </c>
      <c r="D8417" s="19">
        <v>44439</v>
      </c>
      <c r="E8417" s="16" t="s">
        <v>13057</v>
      </c>
      <c r="F8417" s="16" t="s">
        <v>8364</v>
      </c>
      <c r="G8417" s="16" t="s">
        <v>8365</v>
      </c>
      <c r="H8417" s="17">
        <v>58.67</v>
      </c>
      <c r="I8417" s="102">
        <v>4</v>
      </c>
    </row>
    <row r="8418" spans="1:9">
      <c r="A8418" s="16" t="s">
        <v>1963</v>
      </c>
      <c r="B8418" s="16" t="s">
        <v>13055</v>
      </c>
      <c r="C8418" s="16" t="s">
        <v>13055</v>
      </c>
      <c r="D8418" s="19">
        <v>44439</v>
      </c>
      <c r="E8418" s="16" t="s">
        <v>13058</v>
      </c>
      <c r="F8418" s="16" t="s">
        <v>8364</v>
      </c>
      <c r="G8418" s="16" t="s">
        <v>8365</v>
      </c>
      <c r="H8418" s="17">
        <v>18.05</v>
      </c>
      <c r="I8418" s="102">
        <v>4</v>
      </c>
    </row>
    <row r="8419" spans="1:9">
      <c r="A8419" s="16" t="s">
        <v>1963</v>
      </c>
      <c r="B8419" s="16" t="s">
        <v>13055</v>
      </c>
      <c r="C8419" s="16" t="s">
        <v>13055</v>
      </c>
      <c r="D8419" s="19">
        <v>44439</v>
      </c>
      <c r="E8419" s="16" t="s">
        <v>13059</v>
      </c>
      <c r="F8419" s="16" t="s">
        <v>8364</v>
      </c>
      <c r="G8419" s="16" t="s">
        <v>8365</v>
      </c>
      <c r="H8419" s="17">
        <v>43.03</v>
      </c>
      <c r="I8419" s="102">
        <v>4</v>
      </c>
    </row>
    <row r="8420" spans="1:9">
      <c r="A8420" s="16" t="s">
        <v>1963</v>
      </c>
      <c r="B8420" s="16" t="s">
        <v>13060</v>
      </c>
      <c r="C8420" s="16" t="s">
        <v>13060</v>
      </c>
      <c r="D8420" s="19">
        <v>44439</v>
      </c>
      <c r="E8420" s="16" t="s">
        <v>13061</v>
      </c>
      <c r="F8420" s="16" t="s">
        <v>8364</v>
      </c>
      <c r="G8420" s="16" t="s">
        <v>8365</v>
      </c>
      <c r="H8420" s="17">
        <v>92.3</v>
      </c>
      <c r="I8420" s="102">
        <v>4</v>
      </c>
    </row>
    <row r="8421" spans="1:9">
      <c r="A8421" s="16" t="s">
        <v>1963</v>
      </c>
      <c r="B8421" s="16" t="s">
        <v>13062</v>
      </c>
      <c r="C8421" s="16" t="s">
        <v>13062</v>
      </c>
      <c r="D8421" s="19">
        <v>44439</v>
      </c>
      <c r="E8421" s="16" t="s">
        <v>13063</v>
      </c>
      <c r="F8421" s="16">
        <v>0</v>
      </c>
      <c r="G8421" s="16" t="s">
        <v>8372</v>
      </c>
      <c r="H8421" s="17">
        <v>93</v>
      </c>
      <c r="I8421" s="102">
        <v>4</v>
      </c>
    </row>
    <row r="8422" spans="1:9">
      <c r="A8422" s="16" t="s">
        <v>1963</v>
      </c>
      <c r="B8422" s="16" t="s">
        <v>13062</v>
      </c>
      <c r="C8422" s="16" t="s">
        <v>13062</v>
      </c>
      <c r="D8422" s="19">
        <v>44439</v>
      </c>
      <c r="E8422" s="16" t="s">
        <v>13064</v>
      </c>
      <c r="F8422" s="16">
        <v>0</v>
      </c>
      <c r="G8422" s="16" t="s">
        <v>8372</v>
      </c>
      <c r="H8422" s="17">
        <v>96</v>
      </c>
      <c r="I8422" s="102">
        <v>4</v>
      </c>
    </row>
    <row r="8423" spans="1:9">
      <c r="A8423" s="16" t="s">
        <v>1963</v>
      </c>
      <c r="B8423" s="16" t="s">
        <v>13062</v>
      </c>
      <c r="C8423" s="16" t="s">
        <v>13062</v>
      </c>
      <c r="D8423" s="19">
        <v>44439</v>
      </c>
      <c r="E8423" s="16" t="s">
        <v>13065</v>
      </c>
      <c r="F8423" s="16" t="s">
        <v>8357</v>
      </c>
      <c r="G8423" s="16" t="s">
        <v>8358</v>
      </c>
      <c r="H8423" s="17">
        <v>80</v>
      </c>
      <c r="I8423" s="102">
        <v>4</v>
      </c>
    </row>
    <row r="8424" spans="1:9">
      <c r="A8424" s="16" t="s">
        <v>1963</v>
      </c>
      <c r="B8424" s="16" t="s">
        <v>13062</v>
      </c>
      <c r="C8424" s="16" t="s">
        <v>13062</v>
      </c>
      <c r="D8424" s="19">
        <v>44439</v>
      </c>
      <c r="E8424" s="16" t="s">
        <v>13066</v>
      </c>
      <c r="F8424" s="16">
        <v>0</v>
      </c>
      <c r="G8424" s="16" t="s">
        <v>8372</v>
      </c>
      <c r="H8424" s="17">
        <v>75.430000000000007</v>
      </c>
      <c r="I8424" s="102">
        <v>4</v>
      </c>
    </row>
    <row r="8425" spans="1:9">
      <c r="A8425" s="16" t="s">
        <v>1963</v>
      </c>
      <c r="B8425" s="16" t="s">
        <v>13067</v>
      </c>
      <c r="C8425" s="16" t="s">
        <v>13067</v>
      </c>
      <c r="D8425" s="19">
        <v>44439</v>
      </c>
      <c r="E8425" s="16" t="s">
        <v>13068</v>
      </c>
      <c r="F8425" s="16">
        <v>0</v>
      </c>
      <c r="G8425" s="16" t="s">
        <v>8372</v>
      </c>
      <c r="H8425" s="17">
        <v>45.59</v>
      </c>
      <c r="I8425" s="102">
        <v>4</v>
      </c>
    </row>
    <row r="8426" spans="1:9">
      <c r="A8426" s="16" t="s">
        <v>1963</v>
      </c>
      <c r="B8426" s="16" t="s">
        <v>13067</v>
      </c>
      <c r="C8426" s="16" t="s">
        <v>13067</v>
      </c>
      <c r="D8426" s="19">
        <v>44439</v>
      </c>
      <c r="E8426" s="16" t="s">
        <v>13069</v>
      </c>
      <c r="F8426" s="16">
        <v>0</v>
      </c>
      <c r="G8426" s="16" t="s">
        <v>8372</v>
      </c>
      <c r="H8426" s="17">
        <v>75.97</v>
      </c>
      <c r="I8426" s="102">
        <v>4</v>
      </c>
    </row>
    <row r="8427" spans="1:9">
      <c r="A8427" s="16" t="s">
        <v>1963</v>
      </c>
      <c r="B8427" s="16" t="s">
        <v>13070</v>
      </c>
      <c r="C8427" s="16" t="s">
        <v>13070</v>
      </c>
      <c r="D8427" s="19">
        <v>44439</v>
      </c>
      <c r="E8427" s="16" t="s">
        <v>13071</v>
      </c>
      <c r="F8427" s="16">
        <v>0</v>
      </c>
      <c r="G8427" s="16" t="s">
        <v>8372</v>
      </c>
      <c r="H8427" s="17">
        <v>96.25</v>
      </c>
      <c r="I8427" s="102">
        <v>4</v>
      </c>
    </row>
    <row r="8428" spans="1:9">
      <c r="A8428" s="16" t="s">
        <v>1963</v>
      </c>
      <c r="B8428" s="16" t="s">
        <v>13070</v>
      </c>
      <c r="C8428" s="16" t="s">
        <v>13070</v>
      </c>
      <c r="D8428" s="19">
        <v>44439</v>
      </c>
      <c r="E8428" s="16" t="s">
        <v>13072</v>
      </c>
      <c r="F8428" s="16">
        <v>0</v>
      </c>
      <c r="G8428" s="16" t="s">
        <v>8372</v>
      </c>
      <c r="H8428" s="17">
        <v>53.78</v>
      </c>
      <c r="I8428" s="102">
        <v>4</v>
      </c>
    </row>
    <row r="8429" spans="1:9">
      <c r="A8429" s="16" t="s">
        <v>1963</v>
      </c>
      <c r="B8429" s="16" t="s">
        <v>13070</v>
      </c>
      <c r="C8429" s="16" t="s">
        <v>13070</v>
      </c>
      <c r="D8429" s="19">
        <v>44439</v>
      </c>
      <c r="E8429" s="16" t="s">
        <v>13073</v>
      </c>
      <c r="F8429" s="16">
        <v>0</v>
      </c>
      <c r="G8429" s="16" t="s">
        <v>8372</v>
      </c>
      <c r="H8429" s="17">
        <v>49.97</v>
      </c>
      <c r="I8429" s="102">
        <v>4</v>
      </c>
    </row>
    <row r="8430" spans="1:9">
      <c r="A8430" s="16" t="s">
        <v>1963</v>
      </c>
      <c r="B8430" s="16" t="s">
        <v>13074</v>
      </c>
      <c r="C8430" s="16" t="s">
        <v>13074</v>
      </c>
      <c r="D8430" s="19">
        <v>44439</v>
      </c>
      <c r="E8430" s="16" t="s">
        <v>13075</v>
      </c>
      <c r="F8430" s="16">
        <v>0</v>
      </c>
      <c r="G8430" s="16" t="s">
        <v>8372</v>
      </c>
      <c r="H8430" s="17">
        <v>79</v>
      </c>
      <c r="I8430" s="102">
        <v>4</v>
      </c>
    </row>
    <row r="8431" spans="1:9">
      <c r="A8431" s="16" t="s">
        <v>1963</v>
      </c>
      <c r="B8431" s="16" t="s">
        <v>13074</v>
      </c>
      <c r="C8431" s="16" t="s">
        <v>13074</v>
      </c>
      <c r="D8431" s="19">
        <v>44439</v>
      </c>
      <c r="E8431" s="16" t="s">
        <v>13076</v>
      </c>
      <c r="F8431" s="16">
        <v>0</v>
      </c>
      <c r="G8431" s="16" t="s">
        <v>8372</v>
      </c>
      <c r="H8431" s="17">
        <v>70.010000000000005</v>
      </c>
      <c r="I8431" s="102">
        <v>4</v>
      </c>
    </row>
    <row r="8432" spans="1:9">
      <c r="A8432" s="16" t="s">
        <v>1963</v>
      </c>
      <c r="B8432" s="16" t="s">
        <v>13074</v>
      </c>
      <c r="C8432" s="16" t="s">
        <v>13074</v>
      </c>
      <c r="D8432" s="19">
        <v>44439</v>
      </c>
      <c r="E8432" s="16" t="s">
        <v>13077</v>
      </c>
      <c r="F8432" s="16">
        <v>0</v>
      </c>
      <c r="G8432" s="16" t="s">
        <v>8372</v>
      </c>
      <c r="H8432" s="17">
        <v>76</v>
      </c>
      <c r="I8432" s="102">
        <v>4</v>
      </c>
    </row>
    <row r="8433" spans="1:9">
      <c r="A8433" s="16" t="s">
        <v>1963</v>
      </c>
      <c r="B8433" s="16" t="s">
        <v>13074</v>
      </c>
      <c r="C8433" s="16" t="s">
        <v>13074</v>
      </c>
      <c r="D8433" s="19">
        <v>44439</v>
      </c>
      <c r="E8433" s="16" t="s">
        <v>13078</v>
      </c>
      <c r="F8433" s="16">
        <v>0</v>
      </c>
      <c r="G8433" s="16" t="s">
        <v>8372</v>
      </c>
      <c r="H8433" s="17">
        <v>82</v>
      </c>
      <c r="I8433" s="102">
        <v>4</v>
      </c>
    </row>
    <row r="8434" spans="1:9">
      <c r="A8434" s="16" t="s">
        <v>1963</v>
      </c>
      <c r="B8434" s="16" t="s">
        <v>13079</v>
      </c>
      <c r="C8434" s="16" t="s">
        <v>13079</v>
      </c>
      <c r="D8434" s="19">
        <v>44442</v>
      </c>
      <c r="E8434" s="16" t="s">
        <v>13080</v>
      </c>
      <c r="F8434" s="16">
        <v>0</v>
      </c>
      <c r="G8434" s="16" t="s">
        <v>8372</v>
      </c>
      <c r="H8434" s="17">
        <v>45.26</v>
      </c>
      <c r="I8434" s="102">
        <v>4</v>
      </c>
    </row>
    <row r="8435" spans="1:9">
      <c r="A8435" s="16" t="s">
        <v>1963</v>
      </c>
      <c r="B8435" s="16" t="s">
        <v>13081</v>
      </c>
      <c r="C8435" s="16" t="s">
        <v>13081</v>
      </c>
      <c r="D8435" s="19">
        <v>44469</v>
      </c>
      <c r="E8435" s="16" t="s">
        <v>13082</v>
      </c>
      <c r="F8435" s="16">
        <v>0</v>
      </c>
      <c r="G8435" s="16" t="s">
        <v>8372</v>
      </c>
      <c r="H8435" s="17">
        <v>96</v>
      </c>
      <c r="I8435" s="102">
        <v>4</v>
      </c>
    </row>
    <row r="8436" spans="1:9">
      <c r="A8436" s="16" t="s">
        <v>1963</v>
      </c>
      <c r="B8436" s="16" t="s">
        <v>13081</v>
      </c>
      <c r="C8436" s="16" t="s">
        <v>13081</v>
      </c>
      <c r="D8436" s="19">
        <v>44469</v>
      </c>
      <c r="E8436" s="16" t="s">
        <v>13083</v>
      </c>
      <c r="F8436" s="16">
        <v>0</v>
      </c>
      <c r="G8436" s="16" t="s">
        <v>8372</v>
      </c>
      <c r="H8436" s="17">
        <v>85</v>
      </c>
      <c r="I8436" s="102">
        <v>4</v>
      </c>
    </row>
    <row r="8437" spans="1:9">
      <c r="A8437" s="16" t="s">
        <v>1963</v>
      </c>
      <c r="B8437" s="16" t="s">
        <v>13084</v>
      </c>
      <c r="C8437" s="16" t="s">
        <v>13084</v>
      </c>
      <c r="D8437" s="19">
        <v>44469</v>
      </c>
      <c r="E8437" s="16" t="s">
        <v>13085</v>
      </c>
      <c r="F8437" s="16" t="s">
        <v>8364</v>
      </c>
      <c r="G8437" s="16" t="s">
        <v>8365</v>
      </c>
      <c r="H8437" s="17">
        <v>68.22</v>
      </c>
      <c r="I8437" s="102">
        <v>4</v>
      </c>
    </row>
    <row r="8438" spans="1:9">
      <c r="A8438" s="16" t="s">
        <v>1963</v>
      </c>
      <c r="B8438" s="16" t="s">
        <v>13086</v>
      </c>
      <c r="C8438" s="16" t="s">
        <v>13086</v>
      </c>
      <c r="D8438" s="19">
        <v>44469</v>
      </c>
      <c r="E8438" s="16" t="s">
        <v>13087</v>
      </c>
      <c r="F8438" s="16">
        <v>0</v>
      </c>
      <c r="G8438" s="16" t="s">
        <v>8372</v>
      </c>
      <c r="H8438" s="17">
        <v>76.28</v>
      </c>
      <c r="I8438" s="102">
        <v>4</v>
      </c>
    </row>
    <row r="8439" spans="1:9">
      <c r="A8439" s="16" t="s">
        <v>1963</v>
      </c>
      <c r="B8439" s="16" t="s">
        <v>13086</v>
      </c>
      <c r="C8439" s="16" t="s">
        <v>13086</v>
      </c>
      <c r="D8439" s="19">
        <v>44469</v>
      </c>
      <c r="E8439" s="16" t="s">
        <v>13088</v>
      </c>
      <c r="F8439" s="16">
        <v>0</v>
      </c>
      <c r="G8439" s="16" t="s">
        <v>8372</v>
      </c>
      <c r="H8439" s="17">
        <v>94.67</v>
      </c>
      <c r="I8439" s="102">
        <v>4</v>
      </c>
    </row>
    <row r="8440" spans="1:9">
      <c r="A8440" s="16" t="s">
        <v>1963</v>
      </c>
      <c r="B8440" s="16" t="s">
        <v>13086</v>
      </c>
      <c r="C8440" s="16" t="s">
        <v>13086</v>
      </c>
      <c r="D8440" s="19">
        <v>44469</v>
      </c>
      <c r="E8440" s="16" t="s">
        <v>13089</v>
      </c>
      <c r="F8440" s="16">
        <v>0</v>
      </c>
      <c r="G8440" s="16" t="s">
        <v>8372</v>
      </c>
      <c r="H8440" s="17">
        <v>113.64</v>
      </c>
      <c r="I8440" s="102">
        <v>4</v>
      </c>
    </row>
    <row r="8441" spans="1:9">
      <c r="A8441" s="16" t="s">
        <v>1963</v>
      </c>
      <c r="B8441" s="16" t="s">
        <v>13090</v>
      </c>
      <c r="C8441" s="16" t="s">
        <v>13090</v>
      </c>
      <c r="D8441" s="19">
        <v>44469</v>
      </c>
      <c r="E8441" s="16" t="s">
        <v>13091</v>
      </c>
      <c r="F8441" s="16">
        <v>0</v>
      </c>
      <c r="G8441" s="16" t="s">
        <v>8372</v>
      </c>
      <c r="H8441" s="17">
        <v>77.59</v>
      </c>
      <c r="I8441" s="102">
        <v>4</v>
      </c>
    </row>
    <row r="8442" spans="1:9">
      <c r="A8442" s="16" t="s">
        <v>1963</v>
      </c>
      <c r="B8442" s="16" t="s">
        <v>13090</v>
      </c>
      <c r="C8442" s="16" t="s">
        <v>13090</v>
      </c>
      <c r="D8442" s="19">
        <v>44469</v>
      </c>
      <c r="E8442" s="16" t="s">
        <v>13092</v>
      </c>
      <c r="F8442" s="16">
        <v>0</v>
      </c>
      <c r="G8442" s="16" t="s">
        <v>8372</v>
      </c>
      <c r="H8442" s="17">
        <v>71.900000000000006</v>
      </c>
      <c r="I8442" s="102">
        <v>4</v>
      </c>
    </row>
    <row r="8443" spans="1:9">
      <c r="A8443" s="16" t="s">
        <v>1963</v>
      </c>
      <c r="B8443" s="16" t="s">
        <v>13090</v>
      </c>
      <c r="C8443" s="16" t="s">
        <v>13090</v>
      </c>
      <c r="D8443" s="19">
        <v>44469</v>
      </c>
      <c r="E8443" s="16" t="s">
        <v>13093</v>
      </c>
      <c r="F8443" s="16">
        <v>0</v>
      </c>
      <c r="G8443" s="16" t="s">
        <v>8372</v>
      </c>
      <c r="H8443" s="17">
        <v>86.44</v>
      </c>
      <c r="I8443" s="102">
        <v>4</v>
      </c>
    </row>
    <row r="8444" spans="1:9">
      <c r="A8444" s="16" t="s">
        <v>1963</v>
      </c>
      <c r="B8444" s="16" t="s">
        <v>13094</v>
      </c>
      <c r="C8444" s="16" t="s">
        <v>13094</v>
      </c>
      <c r="D8444" s="19">
        <v>44469</v>
      </c>
      <c r="E8444" s="16" t="s">
        <v>13095</v>
      </c>
      <c r="F8444" s="16">
        <v>0</v>
      </c>
      <c r="G8444" s="16" t="s">
        <v>8372</v>
      </c>
      <c r="H8444" s="17">
        <v>57.32</v>
      </c>
      <c r="I8444" s="102">
        <v>4</v>
      </c>
    </row>
    <row r="8445" spans="1:9">
      <c r="A8445" s="16" t="s">
        <v>1963</v>
      </c>
      <c r="B8445" s="16" t="s">
        <v>13094</v>
      </c>
      <c r="C8445" s="16" t="s">
        <v>13094</v>
      </c>
      <c r="D8445" s="19">
        <v>44469</v>
      </c>
      <c r="E8445" s="16" t="s">
        <v>13096</v>
      </c>
      <c r="F8445" s="16">
        <v>0</v>
      </c>
      <c r="G8445" s="16" t="s">
        <v>8372</v>
      </c>
      <c r="H8445" s="17">
        <v>93.52</v>
      </c>
      <c r="I8445" s="102">
        <v>4</v>
      </c>
    </row>
    <row r="8446" spans="1:9">
      <c r="A8446" s="16" t="s">
        <v>1963</v>
      </c>
      <c r="B8446" s="16" t="s">
        <v>13097</v>
      </c>
      <c r="C8446" s="16" t="s">
        <v>13097</v>
      </c>
      <c r="D8446" s="19">
        <v>44469</v>
      </c>
      <c r="E8446" s="16" t="s">
        <v>13098</v>
      </c>
      <c r="F8446" s="16">
        <v>0</v>
      </c>
      <c r="G8446" s="16" t="s">
        <v>8372</v>
      </c>
      <c r="H8446" s="17">
        <v>99.41</v>
      </c>
      <c r="I8446" s="102">
        <v>4</v>
      </c>
    </row>
    <row r="8447" spans="1:9">
      <c r="A8447" s="16" t="s">
        <v>1963</v>
      </c>
      <c r="B8447" s="16" t="s">
        <v>13097</v>
      </c>
      <c r="C8447" s="16" t="s">
        <v>13097</v>
      </c>
      <c r="D8447" s="19">
        <v>44469</v>
      </c>
      <c r="E8447" s="16" t="s">
        <v>13099</v>
      </c>
      <c r="F8447" s="16">
        <v>0</v>
      </c>
      <c r="G8447" s="16" t="s">
        <v>8372</v>
      </c>
      <c r="H8447" s="17">
        <v>49.51</v>
      </c>
      <c r="I8447" s="102">
        <v>4</v>
      </c>
    </row>
    <row r="8448" spans="1:9">
      <c r="A8448" s="16" t="s">
        <v>1963</v>
      </c>
      <c r="B8448" s="16" t="s">
        <v>13100</v>
      </c>
      <c r="C8448" s="16" t="s">
        <v>13100</v>
      </c>
      <c r="D8448" s="19">
        <v>44469</v>
      </c>
      <c r="E8448" s="16" t="s">
        <v>13101</v>
      </c>
      <c r="F8448" s="16">
        <v>0</v>
      </c>
      <c r="G8448" s="16" t="s">
        <v>8372</v>
      </c>
      <c r="H8448" s="17">
        <v>59.73</v>
      </c>
      <c r="I8448" s="102">
        <v>4</v>
      </c>
    </row>
    <row r="8449" spans="1:9">
      <c r="A8449" s="16" t="s">
        <v>1963</v>
      </c>
      <c r="B8449" s="16" t="s">
        <v>13100</v>
      </c>
      <c r="C8449" s="16" t="s">
        <v>13100</v>
      </c>
      <c r="D8449" s="19">
        <v>44469</v>
      </c>
      <c r="E8449" s="16" t="s">
        <v>13102</v>
      </c>
      <c r="F8449" s="16">
        <v>0</v>
      </c>
      <c r="G8449" s="16" t="s">
        <v>8372</v>
      </c>
      <c r="H8449" s="17">
        <v>73.92</v>
      </c>
      <c r="I8449" s="102">
        <v>4</v>
      </c>
    </row>
    <row r="8450" spans="1:9">
      <c r="A8450" s="16" t="s">
        <v>1963</v>
      </c>
      <c r="B8450" s="16" t="s">
        <v>13100</v>
      </c>
      <c r="C8450" s="16" t="s">
        <v>13100</v>
      </c>
      <c r="D8450" s="19">
        <v>44469</v>
      </c>
      <c r="E8450" s="16" t="s">
        <v>13103</v>
      </c>
      <c r="F8450" s="16">
        <v>0</v>
      </c>
      <c r="G8450" s="16" t="s">
        <v>8372</v>
      </c>
      <c r="H8450" s="17">
        <v>90.99</v>
      </c>
      <c r="I8450" s="102">
        <v>4</v>
      </c>
    </row>
    <row r="8451" spans="1:9">
      <c r="A8451" s="16" t="s">
        <v>1963</v>
      </c>
      <c r="B8451" s="16" t="s">
        <v>13104</v>
      </c>
      <c r="C8451" s="16" t="s">
        <v>13104</v>
      </c>
      <c r="D8451" s="19">
        <v>44469</v>
      </c>
      <c r="E8451" s="16" t="s">
        <v>13105</v>
      </c>
      <c r="F8451" s="16" t="s">
        <v>8364</v>
      </c>
      <c r="G8451" s="16" t="s">
        <v>8365</v>
      </c>
      <c r="H8451" s="17">
        <v>59.99</v>
      </c>
      <c r="I8451" s="102">
        <v>4</v>
      </c>
    </row>
    <row r="8452" spans="1:9">
      <c r="A8452" s="16" t="s">
        <v>1963</v>
      </c>
      <c r="B8452" s="16" t="s">
        <v>13104</v>
      </c>
      <c r="C8452" s="16" t="s">
        <v>13104</v>
      </c>
      <c r="D8452" s="19">
        <v>44469</v>
      </c>
      <c r="E8452" s="16" t="s">
        <v>13105</v>
      </c>
      <c r="F8452" s="16" t="s">
        <v>8364</v>
      </c>
      <c r="G8452" s="16" t="s">
        <v>8365</v>
      </c>
      <c r="H8452" s="17">
        <v>59.99</v>
      </c>
      <c r="I8452" s="102">
        <v>4</v>
      </c>
    </row>
    <row r="8453" spans="1:9">
      <c r="A8453" s="16" t="s">
        <v>1963</v>
      </c>
      <c r="B8453" s="16" t="s">
        <v>13104</v>
      </c>
      <c r="C8453" s="16" t="s">
        <v>13104</v>
      </c>
      <c r="D8453" s="19">
        <v>44469</v>
      </c>
      <c r="E8453" s="16" t="s">
        <v>13106</v>
      </c>
      <c r="F8453" s="16" t="s">
        <v>8364</v>
      </c>
      <c r="G8453" s="16" t="s">
        <v>8365</v>
      </c>
      <c r="H8453" s="17">
        <v>59.99</v>
      </c>
      <c r="I8453" s="102">
        <v>4</v>
      </c>
    </row>
    <row r="8454" spans="1:9">
      <c r="A8454" s="16" t="s">
        <v>1963</v>
      </c>
      <c r="B8454" s="16" t="s">
        <v>13104</v>
      </c>
      <c r="C8454" s="16" t="s">
        <v>13104</v>
      </c>
      <c r="D8454" s="19">
        <v>44469</v>
      </c>
      <c r="E8454" s="16" t="s">
        <v>13107</v>
      </c>
      <c r="F8454" s="16" t="s">
        <v>8364</v>
      </c>
      <c r="G8454" s="16" t="s">
        <v>8365</v>
      </c>
      <c r="H8454" s="17">
        <v>54.99</v>
      </c>
      <c r="I8454" s="102">
        <v>4</v>
      </c>
    </row>
    <row r="8455" spans="1:9">
      <c r="A8455" s="16" t="s">
        <v>1963</v>
      </c>
      <c r="B8455" s="16" t="s">
        <v>13108</v>
      </c>
      <c r="C8455" s="16" t="s">
        <v>13108</v>
      </c>
      <c r="D8455" s="19">
        <v>44469</v>
      </c>
      <c r="E8455" s="16" t="s">
        <v>13109</v>
      </c>
      <c r="F8455" s="16" t="s">
        <v>8364</v>
      </c>
      <c r="G8455" s="16" t="s">
        <v>8365</v>
      </c>
      <c r="H8455" s="17">
        <v>45.13</v>
      </c>
      <c r="I8455" s="102">
        <v>4</v>
      </c>
    </row>
    <row r="8456" spans="1:9">
      <c r="A8456" s="16" t="s">
        <v>1963</v>
      </c>
      <c r="B8456" s="16" t="s">
        <v>13108</v>
      </c>
      <c r="C8456" s="16" t="s">
        <v>13108</v>
      </c>
      <c r="D8456" s="19">
        <v>44469</v>
      </c>
      <c r="E8456" s="16" t="s">
        <v>13110</v>
      </c>
      <c r="F8456" s="16" t="s">
        <v>8364</v>
      </c>
      <c r="G8456" s="16" t="s">
        <v>8365</v>
      </c>
      <c r="H8456" s="17">
        <v>38.08</v>
      </c>
      <c r="I8456" s="102">
        <v>4</v>
      </c>
    </row>
    <row r="8457" spans="1:9">
      <c r="A8457" s="16" t="s">
        <v>1963</v>
      </c>
      <c r="B8457" s="16" t="s">
        <v>13108</v>
      </c>
      <c r="C8457" s="16" t="s">
        <v>13108</v>
      </c>
      <c r="D8457" s="19">
        <v>44469</v>
      </c>
      <c r="E8457" s="16" t="s">
        <v>13111</v>
      </c>
      <c r="F8457" s="16" t="s">
        <v>8364</v>
      </c>
      <c r="G8457" s="16" t="s">
        <v>8365</v>
      </c>
      <c r="H8457" s="17">
        <v>57.54</v>
      </c>
      <c r="I8457" s="102">
        <v>4</v>
      </c>
    </row>
    <row r="8458" spans="1:9">
      <c r="A8458" s="16" t="s">
        <v>1963</v>
      </c>
      <c r="B8458" s="16" t="s">
        <v>13108</v>
      </c>
      <c r="C8458" s="16" t="s">
        <v>13108</v>
      </c>
      <c r="D8458" s="19">
        <v>44469</v>
      </c>
      <c r="E8458" s="16" t="s">
        <v>13112</v>
      </c>
      <c r="F8458" s="16" t="s">
        <v>8364</v>
      </c>
      <c r="G8458" s="16" t="s">
        <v>8365</v>
      </c>
      <c r="H8458" s="17">
        <v>49.95</v>
      </c>
      <c r="I8458" s="102">
        <v>4</v>
      </c>
    </row>
    <row r="8459" spans="1:9">
      <c r="A8459" s="16" t="s">
        <v>1963</v>
      </c>
      <c r="B8459" s="16" t="s">
        <v>13113</v>
      </c>
      <c r="C8459" s="16" t="s">
        <v>13113</v>
      </c>
      <c r="D8459" s="19">
        <v>44469</v>
      </c>
      <c r="E8459" s="16" t="s">
        <v>13114</v>
      </c>
      <c r="F8459" s="16" t="s">
        <v>8364</v>
      </c>
      <c r="G8459" s="16" t="s">
        <v>8365</v>
      </c>
      <c r="H8459" s="17">
        <v>76.89</v>
      </c>
      <c r="I8459" s="102">
        <v>4</v>
      </c>
    </row>
    <row r="8460" spans="1:9">
      <c r="A8460" s="16" t="s">
        <v>1963</v>
      </c>
      <c r="B8460" s="16" t="s">
        <v>13113</v>
      </c>
      <c r="C8460" s="16" t="s">
        <v>13113</v>
      </c>
      <c r="D8460" s="19">
        <v>44469</v>
      </c>
      <c r="E8460" s="16" t="s">
        <v>13115</v>
      </c>
      <c r="F8460" s="16" t="s">
        <v>8364</v>
      </c>
      <c r="G8460" s="16" t="s">
        <v>8365</v>
      </c>
      <c r="H8460" s="17">
        <v>93.73</v>
      </c>
      <c r="I8460" s="102">
        <v>4</v>
      </c>
    </row>
    <row r="8461" spans="1:9">
      <c r="A8461" s="16" t="s">
        <v>1963</v>
      </c>
      <c r="B8461" s="16" t="s">
        <v>13113</v>
      </c>
      <c r="C8461" s="16" t="s">
        <v>13113</v>
      </c>
      <c r="D8461" s="19">
        <v>44469</v>
      </c>
      <c r="E8461" s="16" t="s">
        <v>13116</v>
      </c>
      <c r="F8461" s="16" t="s">
        <v>8364</v>
      </c>
      <c r="G8461" s="16" t="s">
        <v>8365</v>
      </c>
      <c r="H8461" s="17">
        <v>78.900000000000006</v>
      </c>
      <c r="I8461" s="102">
        <v>4</v>
      </c>
    </row>
    <row r="8462" spans="1:9">
      <c r="A8462" s="16" t="s">
        <v>1963</v>
      </c>
      <c r="B8462" s="16" t="s">
        <v>13117</v>
      </c>
      <c r="C8462" s="16" t="s">
        <v>13117</v>
      </c>
      <c r="D8462" s="19">
        <v>44469</v>
      </c>
      <c r="E8462" s="16" t="s">
        <v>13118</v>
      </c>
      <c r="F8462" s="16">
        <v>0</v>
      </c>
      <c r="G8462" s="16" t="s">
        <v>8372</v>
      </c>
      <c r="H8462" s="17">
        <v>101.28</v>
      </c>
      <c r="I8462" s="102">
        <v>4</v>
      </c>
    </row>
    <row r="8463" spans="1:9">
      <c r="A8463" s="16" t="s">
        <v>1963</v>
      </c>
      <c r="B8463" s="16" t="s">
        <v>13119</v>
      </c>
      <c r="C8463" s="16" t="s">
        <v>13119</v>
      </c>
      <c r="D8463" s="19">
        <v>44469</v>
      </c>
      <c r="E8463" s="16" t="s">
        <v>13120</v>
      </c>
      <c r="F8463" s="16">
        <v>0</v>
      </c>
      <c r="G8463" s="16" t="s">
        <v>8372</v>
      </c>
      <c r="H8463" s="17">
        <v>48.99</v>
      </c>
      <c r="I8463" s="102">
        <v>4</v>
      </c>
    </row>
    <row r="8464" spans="1:9">
      <c r="A8464" s="16" t="s">
        <v>1963</v>
      </c>
      <c r="B8464" s="16" t="s">
        <v>13119</v>
      </c>
      <c r="C8464" s="16" t="s">
        <v>13119</v>
      </c>
      <c r="D8464" s="19">
        <v>44469</v>
      </c>
      <c r="E8464" s="16" t="s">
        <v>13121</v>
      </c>
      <c r="F8464" s="16" t="s">
        <v>8357</v>
      </c>
      <c r="G8464" s="16" t="s">
        <v>8358</v>
      </c>
      <c r="H8464" s="17">
        <v>30.01</v>
      </c>
      <c r="I8464" s="102">
        <v>4</v>
      </c>
    </row>
    <row r="8465" spans="1:9">
      <c r="A8465" s="16" t="s">
        <v>1963</v>
      </c>
      <c r="B8465" s="16" t="s">
        <v>13119</v>
      </c>
      <c r="C8465" s="16" t="s">
        <v>13119</v>
      </c>
      <c r="D8465" s="19">
        <v>44469</v>
      </c>
      <c r="E8465" s="16" t="s">
        <v>13122</v>
      </c>
      <c r="F8465" s="16">
        <v>0</v>
      </c>
      <c r="G8465" s="16" t="s">
        <v>8372</v>
      </c>
      <c r="H8465" s="17">
        <v>90.56</v>
      </c>
      <c r="I8465" s="102">
        <v>4</v>
      </c>
    </row>
    <row r="8466" spans="1:9">
      <c r="A8466" s="16" t="s">
        <v>1963</v>
      </c>
      <c r="B8466" s="16" t="s">
        <v>13123</v>
      </c>
      <c r="C8466" s="16" t="s">
        <v>13123</v>
      </c>
      <c r="D8466" s="19">
        <v>44469</v>
      </c>
      <c r="E8466" s="16" t="s">
        <v>13124</v>
      </c>
      <c r="F8466" s="16">
        <v>0</v>
      </c>
      <c r="G8466" s="16" t="s">
        <v>8372</v>
      </c>
      <c r="H8466" s="17">
        <v>54.2</v>
      </c>
      <c r="I8466" s="102">
        <v>4</v>
      </c>
    </row>
    <row r="8467" spans="1:9">
      <c r="A8467" s="16" t="s">
        <v>1963</v>
      </c>
      <c r="B8467" s="16" t="s">
        <v>13123</v>
      </c>
      <c r="C8467" s="16" t="s">
        <v>13123</v>
      </c>
      <c r="D8467" s="19">
        <v>44469</v>
      </c>
      <c r="E8467" s="16" t="s">
        <v>13125</v>
      </c>
      <c r="F8467" s="16">
        <v>0</v>
      </c>
      <c r="G8467" s="16" t="s">
        <v>8372</v>
      </c>
      <c r="H8467" s="17">
        <v>65.099999999999994</v>
      </c>
      <c r="I8467" s="102">
        <v>4</v>
      </c>
    </row>
    <row r="8468" spans="1:9">
      <c r="A8468" s="16" t="s">
        <v>1963</v>
      </c>
      <c r="B8468" s="16" t="s">
        <v>13126</v>
      </c>
      <c r="C8468" s="16" t="s">
        <v>13126</v>
      </c>
      <c r="D8468" s="19">
        <v>44469</v>
      </c>
      <c r="E8468" s="16" t="s">
        <v>13127</v>
      </c>
      <c r="F8468" s="16">
        <v>0</v>
      </c>
      <c r="G8468" s="16" t="s">
        <v>8372</v>
      </c>
      <c r="H8468" s="17">
        <v>72</v>
      </c>
      <c r="I8468" s="102">
        <v>4</v>
      </c>
    </row>
    <row r="8469" spans="1:9">
      <c r="A8469" s="16" t="s">
        <v>1963</v>
      </c>
      <c r="B8469" s="16" t="s">
        <v>13126</v>
      </c>
      <c r="C8469" s="16" t="s">
        <v>13126</v>
      </c>
      <c r="D8469" s="19">
        <v>44469</v>
      </c>
      <c r="E8469" s="16" t="s">
        <v>13128</v>
      </c>
      <c r="F8469" s="16" t="s">
        <v>8364</v>
      </c>
      <c r="G8469" s="16" t="s">
        <v>8365</v>
      </c>
      <c r="H8469" s="17">
        <v>86</v>
      </c>
      <c r="I8469" s="102">
        <v>4</v>
      </c>
    </row>
    <row r="8470" spans="1:9">
      <c r="A8470" s="16" t="s">
        <v>1963</v>
      </c>
      <c r="B8470" s="16" t="s">
        <v>13126</v>
      </c>
      <c r="C8470" s="16" t="s">
        <v>13126</v>
      </c>
      <c r="D8470" s="19">
        <v>44469</v>
      </c>
      <c r="E8470" s="16" t="s">
        <v>13129</v>
      </c>
      <c r="F8470" s="16">
        <v>0</v>
      </c>
      <c r="G8470" s="16" t="s">
        <v>8372</v>
      </c>
      <c r="H8470" s="17">
        <v>57</v>
      </c>
      <c r="I8470" s="102">
        <v>4</v>
      </c>
    </row>
    <row r="8471" spans="1:9">
      <c r="A8471" s="16" t="s">
        <v>1963</v>
      </c>
      <c r="B8471" s="16" t="s">
        <v>13130</v>
      </c>
      <c r="C8471" s="16" t="s">
        <v>13130</v>
      </c>
      <c r="D8471" s="19">
        <v>44500</v>
      </c>
      <c r="E8471" s="16" t="s">
        <v>13131</v>
      </c>
      <c r="F8471" s="16">
        <v>0</v>
      </c>
      <c r="G8471" s="16" t="s">
        <v>8372</v>
      </c>
      <c r="H8471" s="17">
        <v>105.39</v>
      </c>
      <c r="I8471" s="102">
        <v>4</v>
      </c>
    </row>
    <row r="8472" spans="1:9">
      <c r="A8472" s="16" t="s">
        <v>1963</v>
      </c>
      <c r="B8472" s="16" t="s">
        <v>13132</v>
      </c>
      <c r="C8472" s="16" t="s">
        <v>13132</v>
      </c>
      <c r="D8472" s="19">
        <v>44500</v>
      </c>
      <c r="E8472" s="16" t="s">
        <v>13133</v>
      </c>
      <c r="F8472" s="16" t="s">
        <v>8364</v>
      </c>
      <c r="G8472" s="16" t="s">
        <v>8365</v>
      </c>
      <c r="H8472" s="17">
        <v>64.010000000000005</v>
      </c>
      <c r="I8472" s="102">
        <v>4</v>
      </c>
    </row>
    <row r="8473" spans="1:9">
      <c r="A8473" s="16" t="s">
        <v>1963</v>
      </c>
      <c r="B8473" s="16" t="s">
        <v>13134</v>
      </c>
      <c r="C8473" s="16" t="s">
        <v>13134</v>
      </c>
      <c r="D8473" s="19">
        <v>44500</v>
      </c>
      <c r="E8473" s="16" t="s">
        <v>13135</v>
      </c>
      <c r="F8473" s="16">
        <v>0</v>
      </c>
      <c r="G8473" s="16" t="s">
        <v>8372</v>
      </c>
      <c r="H8473" s="17">
        <v>69.87</v>
      </c>
      <c r="I8473" s="102">
        <v>4</v>
      </c>
    </row>
    <row r="8474" spans="1:9">
      <c r="A8474" s="16" t="s">
        <v>1963</v>
      </c>
      <c r="B8474" s="16" t="s">
        <v>13136</v>
      </c>
      <c r="C8474" s="16" t="s">
        <v>13136</v>
      </c>
      <c r="D8474" s="19">
        <v>44500</v>
      </c>
      <c r="E8474" s="16" t="s">
        <v>13137</v>
      </c>
      <c r="F8474" s="16">
        <v>0</v>
      </c>
      <c r="G8474" s="16" t="s">
        <v>8372</v>
      </c>
      <c r="H8474" s="17">
        <v>106.14</v>
      </c>
      <c r="I8474" s="102">
        <v>4</v>
      </c>
    </row>
    <row r="8475" spans="1:9">
      <c r="A8475" s="16" t="s">
        <v>1963</v>
      </c>
      <c r="B8475" s="16" t="s">
        <v>13136</v>
      </c>
      <c r="C8475" s="16" t="s">
        <v>13136</v>
      </c>
      <c r="D8475" s="19">
        <v>44500</v>
      </c>
      <c r="E8475" s="16" t="s">
        <v>13138</v>
      </c>
      <c r="F8475" s="16">
        <v>0</v>
      </c>
      <c r="G8475" s="16" t="s">
        <v>8372</v>
      </c>
      <c r="H8475" s="17">
        <v>124.08</v>
      </c>
      <c r="I8475" s="102">
        <v>4</v>
      </c>
    </row>
    <row r="8476" spans="1:9">
      <c r="A8476" s="16" t="s">
        <v>1963</v>
      </c>
      <c r="B8476" s="16" t="s">
        <v>13136</v>
      </c>
      <c r="C8476" s="16" t="s">
        <v>13136</v>
      </c>
      <c r="D8476" s="19">
        <v>44500</v>
      </c>
      <c r="E8476" s="16" t="s">
        <v>13139</v>
      </c>
      <c r="F8476" s="16">
        <v>0</v>
      </c>
      <c r="G8476" s="16" t="s">
        <v>8372</v>
      </c>
      <c r="H8476" s="17">
        <v>118</v>
      </c>
      <c r="I8476" s="102">
        <v>4</v>
      </c>
    </row>
    <row r="8477" spans="1:9">
      <c r="A8477" s="16" t="s">
        <v>1963</v>
      </c>
      <c r="B8477" s="16" t="s">
        <v>13136</v>
      </c>
      <c r="C8477" s="16" t="s">
        <v>13136</v>
      </c>
      <c r="D8477" s="19">
        <v>44500</v>
      </c>
      <c r="E8477" s="16" t="s">
        <v>13140</v>
      </c>
      <c r="F8477" s="16">
        <v>0</v>
      </c>
      <c r="G8477" s="16" t="s">
        <v>8372</v>
      </c>
      <c r="H8477" s="17">
        <v>40</v>
      </c>
      <c r="I8477" s="102">
        <v>4</v>
      </c>
    </row>
    <row r="8478" spans="1:9">
      <c r="A8478" s="16" t="s">
        <v>1963</v>
      </c>
      <c r="B8478" s="16" t="s">
        <v>13141</v>
      </c>
      <c r="C8478" s="16" t="s">
        <v>13141</v>
      </c>
      <c r="D8478" s="19">
        <v>44500</v>
      </c>
      <c r="E8478" s="16" t="s">
        <v>13142</v>
      </c>
      <c r="F8478" s="16">
        <v>0</v>
      </c>
      <c r="G8478" s="16" t="s">
        <v>8372</v>
      </c>
      <c r="H8478" s="17">
        <v>129.01</v>
      </c>
      <c r="I8478" s="102">
        <v>4</v>
      </c>
    </row>
    <row r="8479" spans="1:9">
      <c r="A8479" s="16" t="s">
        <v>1963</v>
      </c>
      <c r="B8479" s="16" t="s">
        <v>13141</v>
      </c>
      <c r="C8479" s="16" t="s">
        <v>13141</v>
      </c>
      <c r="D8479" s="19">
        <v>44500</v>
      </c>
      <c r="E8479" s="16" t="s">
        <v>13143</v>
      </c>
      <c r="F8479" s="16">
        <v>0</v>
      </c>
      <c r="G8479" s="16" t="s">
        <v>8372</v>
      </c>
      <c r="H8479" s="17">
        <v>69.84</v>
      </c>
      <c r="I8479" s="102">
        <v>4</v>
      </c>
    </row>
    <row r="8480" spans="1:9">
      <c r="A8480" s="16" t="s">
        <v>1963</v>
      </c>
      <c r="B8480" s="16" t="s">
        <v>13144</v>
      </c>
      <c r="C8480" s="16" t="s">
        <v>13144</v>
      </c>
      <c r="D8480" s="19">
        <v>44500</v>
      </c>
      <c r="E8480" s="16" t="s">
        <v>13145</v>
      </c>
      <c r="F8480" s="16">
        <v>0</v>
      </c>
      <c r="G8480" s="16" t="s">
        <v>8372</v>
      </c>
      <c r="H8480" s="17">
        <v>102.85</v>
      </c>
      <c r="I8480" s="102">
        <v>4</v>
      </c>
    </row>
    <row r="8481" spans="1:9">
      <c r="A8481" s="16" t="s">
        <v>1963</v>
      </c>
      <c r="B8481" s="16" t="s">
        <v>13144</v>
      </c>
      <c r="C8481" s="16" t="s">
        <v>13144</v>
      </c>
      <c r="D8481" s="19">
        <v>44500</v>
      </c>
      <c r="E8481" s="16" t="s">
        <v>13146</v>
      </c>
      <c r="F8481" s="16">
        <v>0</v>
      </c>
      <c r="G8481" s="16" t="s">
        <v>8372</v>
      </c>
      <c r="H8481" s="17">
        <v>31.77</v>
      </c>
      <c r="I8481" s="102">
        <v>4</v>
      </c>
    </row>
    <row r="8482" spans="1:9">
      <c r="A8482" s="16" t="s">
        <v>1963</v>
      </c>
      <c r="B8482" s="16" t="s">
        <v>13147</v>
      </c>
      <c r="C8482" s="16" t="s">
        <v>13147</v>
      </c>
      <c r="D8482" s="19">
        <v>44500</v>
      </c>
      <c r="E8482" s="16" t="s">
        <v>13148</v>
      </c>
      <c r="F8482" s="16">
        <v>0</v>
      </c>
      <c r="G8482" s="16" t="s">
        <v>8372</v>
      </c>
      <c r="H8482" s="17">
        <v>84.37</v>
      </c>
      <c r="I8482" s="102">
        <v>4</v>
      </c>
    </row>
    <row r="8483" spans="1:9">
      <c r="A8483" s="16" t="s">
        <v>1963</v>
      </c>
      <c r="B8483" s="16" t="s">
        <v>13147</v>
      </c>
      <c r="C8483" s="16" t="s">
        <v>13147</v>
      </c>
      <c r="D8483" s="19">
        <v>44500</v>
      </c>
      <c r="E8483" s="16" t="s">
        <v>13149</v>
      </c>
      <c r="F8483" s="16">
        <v>0</v>
      </c>
      <c r="G8483" s="16" t="s">
        <v>8372</v>
      </c>
      <c r="H8483" s="17">
        <v>104.75</v>
      </c>
      <c r="I8483" s="102">
        <v>4</v>
      </c>
    </row>
    <row r="8484" spans="1:9">
      <c r="A8484" s="16" t="s">
        <v>1963</v>
      </c>
      <c r="B8484" s="16" t="s">
        <v>13150</v>
      </c>
      <c r="C8484" s="16" t="s">
        <v>13150</v>
      </c>
      <c r="D8484" s="19">
        <v>44500</v>
      </c>
      <c r="E8484" s="16" t="s">
        <v>13151</v>
      </c>
      <c r="F8484" s="16" t="s">
        <v>8364</v>
      </c>
      <c r="G8484" s="16" t="s">
        <v>8365</v>
      </c>
      <c r="H8484" s="17">
        <v>59.99</v>
      </c>
      <c r="I8484" s="102">
        <v>4</v>
      </c>
    </row>
    <row r="8485" spans="1:9">
      <c r="A8485" s="16" t="s">
        <v>1963</v>
      </c>
      <c r="B8485" s="16" t="s">
        <v>13150</v>
      </c>
      <c r="C8485" s="16" t="s">
        <v>13150</v>
      </c>
      <c r="D8485" s="19">
        <v>44500</v>
      </c>
      <c r="E8485" s="16" t="s">
        <v>13152</v>
      </c>
      <c r="F8485" s="16" t="s">
        <v>8364</v>
      </c>
      <c r="G8485" s="16" t="s">
        <v>8365</v>
      </c>
      <c r="H8485" s="17">
        <v>59.99</v>
      </c>
      <c r="I8485" s="102">
        <v>4</v>
      </c>
    </row>
    <row r="8486" spans="1:9">
      <c r="A8486" s="16" t="s">
        <v>1963</v>
      </c>
      <c r="B8486" s="16" t="s">
        <v>13150</v>
      </c>
      <c r="C8486" s="16" t="s">
        <v>13150</v>
      </c>
      <c r="D8486" s="19">
        <v>44500</v>
      </c>
      <c r="E8486" s="16" t="s">
        <v>13153</v>
      </c>
      <c r="F8486" s="16" t="s">
        <v>8364</v>
      </c>
      <c r="G8486" s="16" t="s">
        <v>8365</v>
      </c>
      <c r="H8486" s="17">
        <v>59.99</v>
      </c>
      <c r="I8486" s="102">
        <v>4</v>
      </c>
    </row>
    <row r="8487" spans="1:9">
      <c r="A8487" s="16" t="s">
        <v>1963</v>
      </c>
      <c r="B8487" s="16" t="s">
        <v>13150</v>
      </c>
      <c r="C8487" s="16" t="s">
        <v>13150</v>
      </c>
      <c r="D8487" s="19">
        <v>44500</v>
      </c>
      <c r="E8487" s="16" t="s">
        <v>13154</v>
      </c>
      <c r="F8487" s="16" t="s">
        <v>8364</v>
      </c>
      <c r="G8487" s="16" t="s">
        <v>8365</v>
      </c>
      <c r="H8487" s="17">
        <v>60.01</v>
      </c>
      <c r="I8487" s="102">
        <v>4</v>
      </c>
    </row>
    <row r="8488" spans="1:9">
      <c r="A8488" s="16" t="s">
        <v>1963</v>
      </c>
      <c r="B8488" s="16" t="s">
        <v>13155</v>
      </c>
      <c r="C8488" s="16" t="s">
        <v>13155</v>
      </c>
      <c r="D8488" s="19">
        <v>44500</v>
      </c>
      <c r="E8488" s="16" t="s">
        <v>13156</v>
      </c>
      <c r="F8488" s="16" t="s">
        <v>8364</v>
      </c>
      <c r="G8488" s="16" t="s">
        <v>8365</v>
      </c>
      <c r="H8488" s="17">
        <v>56.35</v>
      </c>
      <c r="I8488" s="102">
        <v>4</v>
      </c>
    </row>
    <row r="8489" spans="1:9">
      <c r="A8489" s="16" t="s">
        <v>1963</v>
      </c>
      <c r="B8489" s="16" t="s">
        <v>13155</v>
      </c>
      <c r="C8489" s="16" t="s">
        <v>13155</v>
      </c>
      <c r="D8489" s="19">
        <v>44500</v>
      </c>
      <c r="E8489" s="16" t="s">
        <v>13157</v>
      </c>
      <c r="F8489" s="16" t="s">
        <v>8364</v>
      </c>
      <c r="G8489" s="16" t="s">
        <v>8365</v>
      </c>
      <c r="H8489" s="17">
        <v>49.95</v>
      </c>
      <c r="I8489" s="102">
        <v>4</v>
      </c>
    </row>
    <row r="8490" spans="1:9">
      <c r="A8490" s="16" t="s">
        <v>1963</v>
      </c>
      <c r="B8490" s="16" t="s">
        <v>13158</v>
      </c>
      <c r="C8490" s="16" t="s">
        <v>13158</v>
      </c>
      <c r="D8490" s="19">
        <v>44500</v>
      </c>
      <c r="E8490" s="16" t="s">
        <v>13159</v>
      </c>
      <c r="F8490" s="16" t="s">
        <v>8364</v>
      </c>
      <c r="G8490" s="16" t="s">
        <v>8365</v>
      </c>
      <c r="H8490" s="17">
        <v>100.26</v>
      </c>
      <c r="I8490" s="102">
        <v>4</v>
      </c>
    </row>
    <row r="8491" spans="1:9">
      <c r="A8491" s="16" t="s">
        <v>1963</v>
      </c>
      <c r="B8491" s="16" t="s">
        <v>13158</v>
      </c>
      <c r="C8491" s="16" t="s">
        <v>13158</v>
      </c>
      <c r="D8491" s="19">
        <v>44500</v>
      </c>
      <c r="E8491" s="16" t="s">
        <v>13160</v>
      </c>
      <c r="F8491" s="16" t="s">
        <v>8364</v>
      </c>
      <c r="G8491" s="16" t="s">
        <v>8365</v>
      </c>
      <c r="H8491" s="17">
        <v>98.94</v>
      </c>
      <c r="I8491" s="102">
        <v>4</v>
      </c>
    </row>
    <row r="8492" spans="1:9">
      <c r="A8492" s="16" t="s">
        <v>1963</v>
      </c>
      <c r="B8492" s="16" t="s">
        <v>13158</v>
      </c>
      <c r="C8492" s="16" t="s">
        <v>13158</v>
      </c>
      <c r="D8492" s="19">
        <v>44500</v>
      </c>
      <c r="E8492" s="16" t="s">
        <v>13161</v>
      </c>
      <c r="F8492" s="16" t="s">
        <v>8364</v>
      </c>
      <c r="G8492" s="16" t="s">
        <v>8365</v>
      </c>
      <c r="H8492" s="17">
        <v>99.81</v>
      </c>
      <c r="I8492" s="102">
        <v>4</v>
      </c>
    </row>
    <row r="8493" spans="1:9">
      <c r="A8493" s="16" t="s">
        <v>1963</v>
      </c>
      <c r="B8493" s="16" t="s">
        <v>13162</v>
      </c>
      <c r="C8493" s="16" t="s">
        <v>13162</v>
      </c>
      <c r="D8493" s="19">
        <v>44500</v>
      </c>
      <c r="E8493" s="16" t="s">
        <v>13163</v>
      </c>
      <c r="F8493" s="16">
        <v>0</v>
      </c>
      <c r="G8493" s="16" t="s">
        <v>8372</v>
      </c>
      <c r="H8493" s="17">
        <v>88.22</v>
      </c>
      <c r="I8493" s="102">
        <v>4</v>
      </c>
    </row>
    <row r="8494" spans="1:9">
      <c r="A8494" s="16" t="s">
        <v>1963</v>
      </c>
      <c r="B8494" s="16" t="s">
        <v>13164</v>
      </c>
      <c r="C8494" s="16" t="s">
        <v>13164</v>
      </c>
      <c r="D8494" s="19">
        <v>44500</v>
      </c>
      <c r="E8494" s="16" t="s">
        <v>13165</v>
      </c>
      <c r="F8494" s="16">
        <v>0</v>
      </c>
      <c r="G8494" s="16" t="s">
        <v>8372</v>
      </c>
      <c r="H8494" s="17">
        <v>79.489999999999995</v>
      </c>
      <c r="I8494" s="102">
        <v>4</v>
      </c>
    </row>
    <row r="8495" spans="1:9">
      <c r="A8495" s="16" t="s">
        <v>1963</v>
      </c>
      <c r="B8495" s="16" t="s">
        <v>13164</v>
      </c>
      <c r="C8495" s="16" t="s">
        <v>13164</v>
      </c>
      <c r="D8495" s="19">
        <v>44500</v>
      </c>
      <c r="E8495" s="16" t="s">
        <v>13166</v>
      </c>
      <c r="F8495" s="16">
        <v>0</v>
      </c>
      <c r="G8495" s="16" t="s">
        <v>8372</v>
      </c>
      <c r="H8495" s="17">
        <v>102.54</v>
      </c>
      <c r="I8495" s="102">
        <v>4</v>
      </c>
    </row>
    <row r="8496" spans="1:9">
      <c r="A8496" s="16" t="s">
        <v>1963</v>
      </c>
      <c r="B8496" s="16" t="s">
        <v>13167</v>
      </c>
      <c r="C8496" s="16" t="s">
        <v>13167</v>
      </c>
      <c r="D8496" s="19">
        <v>44500</v>
      </c>
      <c r="E8496" s="16" t="s">
        <v>13168</v>
      </c>
      <c r="F8496" s="16">
        <v>0</v>
      </c>
      <c r="G8496" s="16" t="s">
        <v>8372</v>
      </c>
      <c r="H8496" s="17">
        <v>66</v>
      </c>
      <c r="I8496" s="102">
        <v>4</v>
      </c>
    </row>
    <row r="8497" spans="1:9">
      <c r="A8497" s="16" t="s">
        <v>1963</v>
      </c>
      <c r="B8497" s="16" t="s">
        <v>13169</v>
      </c>
      <c r="C8497" s="16" t="s">
        <v>13169</v>
      </c>
      <c r="D8497" s="19">
        <v>44530</v>
      </c>
      <c r="E8497" s="16" t="s">
        <v>13170</v>
      </c>
      <c r="F8497" s="16">
        <v>0</v>
      </c>
      <c r="G8497" s="16" t="s">
        <v>8372</v>
      </c>
      <c r="H8497" s="17">
        <v>61.63</v>
      </c>
      <c r="I8497" s="102">
        <v>4</v>
      </c>
    </row>
    <row r="8498" spans="1:9">
      <c r="A8498" s="16" t="s">
        <v>1963</v>
      </c>
      <c r="B8498" s="16" t="s">
        <v>13169</v>
      </c>
      <c r="C8498" s="16" t="s">
        <v>13169</v>
      </c>
      <c r="D8498" s="19">
        <v>44530</v>
      </c>
      <c r="E8498" s="16" t="s">
        <v>13171</v>
      </c>
      <c r="F8498" s="16" t="s">
        <v>8357</v>
      </c>
      <c r="G8498" s="16" t="s">
        <v>8358</v>
      </c>
      <c r="H8498" s="17">
        <v>96.59</v>
      </c>
      <c r="I8498" s="102">
        <v>4</v>
      </c>
    </row>
    <row r="8499" spans="1:9">
      <c r="A8499" s="16" t="s">
        <v>1963</v>
      </c>
      <c r="B8499" s="16" t="s">
        <v>13169</v>
      </c>
      <c r="C8499" s="16" t="s">
        <v>13169</v>
      </c>
      <c r="D8499" s="19">
        <v>44530</v>
      </c>
      <c r="E8499" s="16" t="s">
        <v>13172</v>
      </c>
      <c r="F8499" s="16" t="s">
        <v>8357</v>
      </c>
      <c r="G8499" s="16" t="s">
        <v>8358</v>
      </c>
      <c r="H8499" s="17">
        <v>112.02</v>
      </c>
      <c r="I8499" s="102">
        <v>4</v>
      </c>
    </row>
    <row r="8500" spans="1:9">
      <c r="A8500" s="16" t="s">
        <v>1963</v>
      </c>
      <c r="B8500" s="16" t="s">
        <v>13169</v>
      </c>
      <c r="C8500" s="16" t="s">
        <v>13169</v>
      </c>
      <c r="D8500" s="19">
        <v>44530</v>
      </c>
      <c r="E8500" s="16" t="s">
        <v>13173</v>
      </c>
      <c r="F8500" s="16" t="s">
        <v>8357</v>
      </c>
      <c r="G8500" s="16" t="s">
        <v>8358</v>
      </c>
      <c r="H8500" s="17">
        <v>111.33</v>
      </c>
      <c r="I8500" s="102">
        <v>4</v>
      </c>
    </row>
    <row r="8501" spans="1:9">
      <c r="A8501" s="16" t="s">
        <v>1963</v>
      </c>
      <c r="B8501" s="16" t="s">
        <v>13169</v>
      </c>
      <c r="C8501" s="16" t="s">
        <v>13169</v>
      </c>
      <c r="D8501" s="19">
        <v>44530</v>
      </c>
      <c r="E8501" s="16" t="s">
        <v>13174</v>
      </c>
      <c r="F8501" s="16" t="s">
        <v>8357</v>
      </c>
      <c r="G8501" s="16" t="s">
        <v>8358</v>
      </c>
      <c r="H8501" s="17">
        <v>105.13</v>
      </c>
      <c r="I8501" s="102">
        <v>4</v>
      </c>
    </row>
    <row r="8502" spans="1:9">
      <c r="A8502" s="16" t="s">
        <v>1963</v>
      </c>
      <c r="B8502" s="16" t="s">
        <v>13169</v>
      </c>
      <c r="C8502" s="16" t="s">
        <v>13169</v>
      </c>
      <c r="D8502" s="19">
        <v>44530</v>
      </c>
      <c r="E8502" s="16" t="s">
        <v>13175</v>
      </c>
      <c r="F8502" s="16">
        <v>0</v>
      </c>
      <c r="G8502" s="16" t="s">
        <v>8372</v>
      </c>
      <c r="H8502" s="17">
        <v>86.66</v>
      </c>
      <c r="I8502" s="102">
        <v>4</v>
      </c>
    </row>
    <row r="8503" spans="1:9">
      <c r="A8503" s="16" t="s">
        <v>1963</v>
      </c>
      <c r="B8503" s="16" t="s">
        <v>13176</v>
      </c>
      <c r="C8503" s="16" t="s">
        <v>13176</v>
      </c>
      <c r="D8503" s="19">
        <v>44530</v>
      </c>
      <c r="E8503" s="16" t="s">
        <v>13177</v>
      </c>
      <c r="F8503" s="16" t="s">
        <v>8364</v>
      </c>
      <c r="G8503" s="16" t="s">
        <v>8365</v>
      </c>
      <c r="H8503" s="17">
        <v>65.209999999999994</v>
      </c>
      <c r="I8503" s="102">
        <v>4</v>
      </c>
    </row>
    <row r="8504" spans="1:9">
      <c r="A8504" s="16" t="s">
        <v>1963</v>
      </c>
      <c r="B8504" s="16" t="s">
        <v>13178</v>
      </c>
      <c r="C8504" s="16" t="s">
        <v>13178</v>
      </c>
      <c r="D8504" s="19">
        <v>44530</v>
      </c>
      <c r="E8504" s="16" t="s">
        <v>13179</v>
      </c>
      <c r="F8504" s="16">
        <v>0</v>
      </c>
      <c r="G8504" s="16" t="s">
        <v>8372</v>
      </c>
      <c r="H8504" s="17">
        <v>68.48</v>
      </c>
      <c r="I8504" s="102">
        <v>4</v>
      </c>
    </row>
    <row r="8505" spans="1:9">
      <c r="A8505" s="16" t="s">
        <v>1963</v>
      </c>
      <c r="B8505" s="16" t="s">
        <v>13180</v>
      </c>
      <c r="C8505" s="16" t="s">
        <v>13180</v>
      </c>
      <c r="D8505" s="19">
        <v>44530</v>
      </c>
      <c r="E8505" s="16" t="s">
        <v>13181</v>
      </c>
      <c r="F8505" s="16" t="s">
        <v>8357</v>
      </c>
      <c r="G8505" s="16" t="s">
        <v>8358</v>
      </c>
      <c r="H8505" s="17">
        <v>92.97</v>
      </c>
      <c r="I8505" s="102">
        <v>4</v>
      </c>
    </row>
    <row r="8506" spans="1:9">
      <c r="A8506" s="16" t="s">
        <v>1963</v>
      </c>
      <c r="B8506" s="16" t="s">
        <v>13180</v>
      </c>
      <c r="C8506" s="16" t="s">
        <v>13180</v>
      </c>
      <c r="D8506" s="19">
        <v>44530</v>
      </c>
      <c r="E8506" s="16" t="s">
        <v>13182</v>
      </c>
      <c r="F8506" s="16" t="s">
        <v>8357</v>
      </c>
      <c r="G8506" s="16" t="s">
        <v>8358</v>
      </c>
      <c r="H8506" s="17">
        <v>48.57</v>
      </c>
      <c r="I8506" s="102">
        <v>4</v>
      </c>
    </row>
    <row r="8507" spans="1:9">
      <c r="A8507" s="16" t="s">
        <v>1963</v>
      </c>
      <c r="B8507" s="16" t="s">
        <v>13180</v>
      </c>
      <c r="C8507" s="16" t="s">
        <v>13180</v>
      </c>
      <c r="D8507" s="19">
        <v>44530</v>
      </c>
      <c r="E8507" s="16" t="s">
        <v>13183</v>
      </c>
      <c r="F8507" s="16" t="s">
        <v>8357</v>
      </c>
      <c r="G8507" s="16" t="s">
        <v>8358</v>
      </c>
      <c r="H8507" s="17">
        <v>15.01</v>
      </c>
      <c r="I8507" s="102">
        <v>4</v>
      </c>
    </row>
    <row r="8508" spans="1:9">
      <c r="A8508" s="16" t="s">
        <v>1963</v>
      </c>
      <c r="B8508" s="16" t="s">
        <v>13180</v>
      </c>
      <c r="C8508" s="16" t="s">
        <v>13180</v>
      </c>
      <c r="D8508" s="19">
        <v>44530</v>
      </c>
      <c r="E8508" s="16" t="s">
        <v>13184</v>
      </c>
      <c r="F8508" s="16">
        <v>0</v>
      </c>
      <c r="G8508" s="16" t="s">
        <v>8372</v>
      </c>
      <c r="H8508" s="17">
        <v>26.5</v>
      </c>
      <c r="I8508" s="102">
        <v>4</v>
      </c>
    </row>
    <row r="8509" spans="1:9">
      <c r="A8509" s="16" t="s">
        <v>1963</v>
      </c>
      <c r="B8509" s="16" t="s">
        <v>13185</v>
      </c>
      <c r="C8509" s="16" t="s">
        <v>13185</v>
      </c>
      <c r="D8509" s="19">
        <v>44530</v>
      </c>
      <c r="E8509" s="16" t="s">
        <v>13186</v>
      </c>
      <c r="F8509" s="16">
        <v>0</v>
      </c>
      <c r="G8509" s="16" t="s">
        <v>8372</v>
      </c>
      <c r="H8509" s="17">
        <v>65</v>
      </c>
      <c r="I8509" s="102">
        <v>4</v>
      </c>
    </row>
    <row r="8510" spans="1:9">
      <c r="A8510" s="16" t="s">
        <v>1963</v>
      </c>
      <c r="B8510" s="16" t="s">
        <v>13185</v>
      </c>
      <c r="C8510" s="16" t="s">
        <v>13185</v>
      </c>
      <c r="D8510" s="19">
        <v>44530</v>
      </c>
      <c r="E8510" s="16" t="s">
        <v>13187</v>
      </c>
      <c r="F8510" s="16" t="s">
        <v>8364</v>
      </c>
      <c r="G8510" s="16" t="s">
        <v>8365</v>
      </c>
      <c r="H8510" s="17">
        <v>49.99</v>
      </c>
      <c r="I8510" s="102">
        <v>4</v>
      </c>
    </row>
    <row r="8511" spans="1:9">
      <c r="A8511" s="16" t="s">
        <v>1963</v>
      </c>
      <c r="B8511" s="16" t="s">
        <v>13185</v>
      </c>
      <c r="C8511" s="16" t="s">
        <v>13185</v>
      </c>
      <c r="D8511" s="19">
        <v>44530</v>
      </c>
      <c r="E8511" s="16" t="s">
        <v>13188</v>
      </c>
      <c r="F8511" s="16" t="s">
        <v>8364</v>
      </c>
      <c r="G8511" s="16" t="s">
        <v>8365</v>
      </c>
      <c r="H8511" s="17">
        <v>50</v>
      </c>
      <c r="I8511" s="102">
        <v>4</v>
      </c>
    </row>
    <row r="8512" spans="1:9">
      <c r="A8512" s="16" t="s">
        <v>1963</v>
      </c>
      <c r="B8512" s="16" t="s">
        <v>13185</v>
      </c>
      <c r="C8512" s="16" t="s">
        <v>13185</v>
      </c>
      <c r="D8512" s="19">
        <v>44530</v>
      </c>
      <c r="E8512" s="16" t="s">
        <v>13189</v>
      </c>
      <c r="F8512" s="16">
        <v>0</v>
      </c>
      <c r="G8512" s="16" t="s">
        <v>8372</v>
      </c>
      <c r="H8512" s="17">
        <v>134</v>
      </c>
      <c r="I8512" s="102">
        <v>4</v>
      </c>
    </row>
    <row r="8513" spans="1:9">
      <c r="A8513" s="16" t="s">
        <v>1963</v>
      </c>
      <c r="B8513" s="16" t="s">
        <v>13185</v>
      </c>
      <c r="C8513" s="16" t="s">
        <v>13185</v>
      </c>
      <c r="D8513" s="19">
        <v>44530</v>
      </c>
      <c r="E8513" s="16" t="s">
        <v>13190</v>
      </c>
      <c r="F8513" s="16">
        <v>0</v>
      </c>
      <c r="G8513" s="16" t="s">
        <v>8372</v>
      </c>
      <c r="H8513" s="17">
        <v>101.04</v>
      </c>
      <c r="I8513" s="102">
        <v>4</v>
      </c>
    </row>
    <row r="8514" spans="1:9">
      <c r="A8514" s="16" t="s">
        <v>1963</v>
      </c>
      <c r="B8514" s="16" t="s">
        <v>13191</v>
      </c>
      <c r="C8514" s="16" t="s">
        <v>13191</v>
      </c>
      <c r="D8514" s="19">
        <v>44530</v>
      </c>
      <c r="E8514" s="16" t="s">
        <v>13192</v>
      </c>
      <c r="F8514" s="16">
        <v>0</v>
      </c>
      <c r="G8514" s="16" t="s">
        <v>8372</v>
      </c>
      <c r="H8514" s="17">
        <v>105.78</v>
      </c>
      <c r="I8514" s="102">
        <v>4</v>
      </c>
    </row>
    <row r="8515" spans="1:9">
      <c r="A8515" s="16" t="s">
        <v>1963</v>
      </c>
      <c r="B8515" s="16" t="s">
        <v>13191</v>
      </c>
      <c r="C8515" s="16" t="s">
        <v>13191</v>
      </c>
      <c r="D8515" s="19">
        <v>44530</v>
      </c>
      <c r="E8515" s="16" t="s">
        <v>13193</v>
      </c>
      <c r="F8515" s="16">
        <v>0</v>
      </c>
      <c r="G8515" s="16" t="s">
        <v>8372</v>
      </c>
      <c r="H8515" s="17">
        <v>60.57</v>
      </c>
      <c r="I8515" s="102">
        <v>4</v>
      </c>
    </row>
    <row r="8516" spans="1:9">
      <c r="A8516" s="16" t="s">
        <v>1963</v>
      </c>
      <c r="B8516" s="16" t="s">
        <v>13194</v>
      </c>
      <c r="C8516" s="16" t="s">
        <v>13194</v>
      </c>
      <c r="D8516" s="19">
        <v>44530</v>
      </c>
      <c r="E8516" s="16" t="s">
        <v>13195</v>
      </c>
      <c r="F8516" s="16">
        <v>0</v>
      </c>
      <c r="G8516" s="16" t="s">
        <v>8372</v>
      </c>
      <c r="H8516" s="17">
        <v>97.16</v>
      </c>
      <c r="I8516" s="102">
        <v>4</v>
      </c>
    </row>
    <row r="8517" spans="1:9">
      <c r="A8517" s="16" t="s">
        <v>1963</v>
      </c>
      <c r="B8517" s="16" t="s">
        <v>13196</v>
      </c>
      <c r="C8517" s="16" t="s">
        <v>13196</v>
      </c>
      <c r="D8517" s="19">
        <v>44530</v>
      </c>
      <c r="E8517" s="16" t="s">
        <v>13197</v>
      </c>
      <c r="F8517" s="16" t="s">
        <v>8364</v>
      </c>
      <c r="G8517" s="16" t="s">
        <v>8365</v>
      </c>
      <c r="H8517" s="17">
        <v>60</v>
      </c>
      <c r="I8517" s="102">
        <v>4</v>
      </c>
    </row>
    <row r="8518" spans="1:9">
      <c r="A8518" s="16" t="s">
        <v>1963</v>
      </c>
      <c r="B8518" s="16" t="s">
        <v>13196</v>
      </c>
      <c r="C8518" s="16" t="s">
        <v>13196</v>
      </c>
      <c r="D8518" s="19">
        <v>44530</v>
      </c>
      <c r="E8518" s="16" t="s">
        <v>13198</v>
      </c>
      <c r="F8518" s="16" t="s">
        <v>8364</v>
      </c>
      <c r="G8518" s="16" t="s">
        <v>8365</v>
      </c>
      <c r="H8518" s="17">
        <v>65</v>
      </c>
      <c r="I8518" s="102">
        <v>4</v>
      </c>
    </row>
    <row r="8519" spans="1:9">
      <c r="A8519" s="16" t="s">
        <v>1963</v>
      </c>
      <c r="B8519" s="16" t="s">
        <v>13196</v>
      </c>
      <c r="C8519" s="16" t="s">
        <v>13196</v>
      </c>
      <c r="D8519" s="19">
        <v>44530</v>
      </c>
      <c r="E8519" s="16" t="s">
        <v>13197</v>
      </c>
      <c r="F8519" s="16" t="s">
        <v>8364</v>
      </c>
      <c r="G8519" s="16" t="s">
        <v>8365</v>
      </c>
      <c r="H8519" s="17">
        <v>60</v>
      </c>
      <c r="I8519" s="102">
        <v>4</v>
      </c>
    </row>
    <row r="8520" spans="1:9">
      <c r="A8520" s="16" t="s">
        <v>1963</v>
      </c>
      <c r="B8520" s="16" t="s">
        <v>13196</v>
      </c>
      <c r="C8520" s="16" t="s">
        <v>13196</v>
      </c>
      <c r="D8520" s="19">
        <v>44530</v>
      </c>
      <c r="E8520" s="16" t="s">
        <v>13199</v>
      </c>
      <c r="F8520" s="16" t="s">
        <v>8364</v>
      </c>
      <c r="G8520" s="16" t="s">
        <v>8365</v>
      </c>
      <c r="H8520" s="17">
        <v>49.99</v>
      </c>
      <c r="I8520" s="102">
        <v>4</v>
      </c>
    </row>
    <row r="8521" spans="1:9">
      <c r="A8521" s="16" t="s">
        <v>1963</v>
      </c>
      <c r="B8521" s="16" t="s">
        <v>13200</v>
      </c>
      <c r="C8521" s="16" t="s">
        <v>13200</v>
      </c>
      <c r="D8521" s="19">
        <v>44530</v>
      </c>
      <c r="E8521" s="16" t="s">
        <v>13201</v>
      </c>
      <c r="F8521" s="16" t="s">
        <v>8364</v>
      </c>
      <c r="G8521" s="16" t="s">
        <v>8365</v>
      </c>
      <c r="H8521" s="17">
        <v>59.94</v>
      </c>
      <c r="I8521" s="102">
        <v>4</v>
      </c>
    </row>
    <row r="8522" spans="1:9">
      <c r="A8522" s="16" t="s">
        <v>1963</v>
      </c>
      <c r="B8522" s="16" t="s">
        <v>13200</v>
      </c>
      <c r="C8522" s="16" t="s">
        <v>13200</v>
      </c>
      <c r="D8522" s="19">
        <v>44530</v>
      </c>
      <c r="E8522" s="16" t="s">
        <v>13202</v>
      </c>
      <c r="F8522" s="16" t="s">
        <v>8364</v>
      </c>
      <c r="G8522" s="16" t="s">
        <v>8365</v>
      </c>
      <c r="H8522" s="17">
        <v>35.56</v>
      </c>
      <c r="I8522" s="102">
        <v>4</v>
      </c>
    </row>
    <row r="8523" spans="1:9">
      <c r="A8523" s="16" t="s">
        <v>1963</v>
      </c>
      <c r="B8523" s="16" t="s">
        <v>13200</v>
      </c>
      <c r="C8523" s="16" t="s">
        <v>13200</v>
      </c>
      <c r="D8523" s="19">
        <v>44530</v>
      </c>
      <c r="E8523" s="16" t="s">
        <v>13203</v>
      </c>
      <c r="F8523" s="16" t="s">
        <v>8364</v>
      </c>
      <c r="G8523" s="16" t="s">
        <v>8365</v>
      </c>
      <c r="H8523" s="17">
        <v>43.02</v>
      </c>
      <c r="I8523" s="102">
        <v>4</v>
      </c>
    </row>
    <row r="8524" spans="1:9">
      <c r="A8524" s="16" t="s">
        <v>1963</v>
      </c>
      <c r="B8524" s="16" t="s">
        <v>13204</v>
      </c>
      <c r="C8524" s="16" t="s">
        <v>13204</v>
      </c>
      <c r="D8524" s="19">
        <v>44530</v>
      </c>
      <c r="E8524" s="16" t="s">
        <v>13205</v>
      </c>
      <c r="F8524" s="16" t="s">
        <v>8364</v>
      </c>
      <c r="G8524" s="16" t="s">
        <v>8365</v>
      </c>
      <c r="H8524" s="17">
        <v>99.66</v>
      </c>
      <c r="I8524" s="102">
        <v>4</v>
      </c>
    </row>
    <row r="8525" spans="1:9">
      <c r="A8525" s="16" t="s">
        <v>1963</v>
      </c>
      <c r="B8525" s="16" t="s">
        <v>13204</v>
      </c>
      <c r="C8525" s="16" t="s">
        <v>13204</v>
      </c>
      <c r="D8525" s="19">
        <v>44530</v>
      </c>
      <c r="E8525" s="16" t="s">
        <v>13206</v>
      </c>
      <c r="F8525" s="16" t="s">
        <v>8364</v>
      </c>
      <c r="G8525" s="16" t="s">
        <v>8365</v>
      </c>
      <c r="H8525" s="17">
        <v>97.21</v>
      </c>
      <c r="I8525" s="102">
        <v>4</v>
      </c>
    </row>
    <row r="8526" spans="1:9">
      <c r="A8526" s="16" t="s">
        <v>1963</v>
      </c>
      <c r="B8526" s="16" t="s">
        <v>13207</v>
      </c>
      <c r="C8526" s="16" t="s">
        <v>13207</v>
      </c>
      <c r="D8526" s="19">
        <v>44530</v>
      </c>
      <c r="E8526" s="16" t="s">
        <v>13208</v>
      </c>
      <c r="F8526" s="16" t="s">
        <v>8364</v>
      </c>
      <c r="G8526" s="16" t="s">
        <v>8365</v>
      </c>
      <c r="H8526" s="17">
        <v>50</v>
      </c>
      <c r="I8526" s="102">
        <v>4</v>
      </c>
    </row>
    <row r="8527" spans="1:9">
      <c r="A8527" s="16" t="s">
        <v>1963</v>
      </c>
      <c r="B8527" s="16" t="s">
        <v>13207</v>
      </c>
      <c r="C8527" s="16" t="s">
        <v>13207</v>
      </c>
      <c r="D8527" s="19">
        <v>44530</v>
      </c>
      <c r="E8527" s="16" t="s">
        <v>13209</v>
      </c>
      <c r="F8527" s="16" t="s">
        <v>8357</v>
      </c>
      <c r="G8527" s="16" t="s">
        <v>8358</v>
      </c>
      <c r="H8527" s="17">
        <v>70</v>
      </c>
      <c r="I8527" s="102">
        <v>4</v>
      </c>
    </row>
    <row r="8528" spans="1:9">
      <c r="A8528" s="16" t="s">
        <v>1963</v>
      </c>
      <c r="B8528" s="16" t="s">
        <v>13207</v>
      </c>
      <c r="C8528" s="16" t="s">
        <v>13207</v>
      </c>
      <c r="D8528" s="19">
        <v>44530</v>
      </c>
      <c r="E8528" s="16" t="s">
        <v>13208</v>
      </c>
      <c r="F8528" s="16" t="s">
        <v>8364</v>
      </c>
      <c r="G8528" s="16" t="s">
        <v>8365</v>
      </c>
      <c r="H8528" s="17">
        <v>50</v>
      </c>
      <c r="I8528" s="102">
        <v>4</v>
      </c>
    </row>
    <row r="8529" spans="1:9">
      <c r="A8529" s="16" t="s">
        <v>1963</v>
      </c>
      <c r="B8529" s="16" t="s">
        <v>13207</v>
      </c>
      <c r="C8529" s="16" t="s">
        <v>13207</v>
      </c>
      <c r="D8529" s="19">
        <v>44530</v>
      </c>
      <c r="E8529" s="16" t="s">
        <v>13210</v>
      </c>
      <c r="F8529" s="16" t="s">
        <v>8357</v>
      </c>
      <c r="G8529" s="16" t="s">
        <v>8358</v>
      </c>
      <c r="H8529" s="17">
        <v>50.01</v>
      </c>
      <c r="I8529" s="102">
        <v>4</v>
      </c>
    </row>
    <row r="8530" spans="1:9">
      <c r="A8530" s="16" t="s">
        <v>1963</v>
      </c>
      <c r="B8530" s="16" t="s">
        <v>13207</v>
      </c>
      <c r="C8530" s="16" t="s">
        <v>13207</v>
      </c>
      <c r="D8530" s="19">
        <v>44530</v>
      </c>
      <c r="E8530" s="16" t="s">
        <v>13211</v>
      </c>
      <c r="F8530" s="16" t="s">
        <v>8357</v>
      </c>
      <c r="G8530" s="16" t="s">
        <v>8358</v>
      </c>
      <c r="H8530" s="17">
        <v>70.45</v>
      </c>
      <c r="I8530" s="102">
        <v>4</v>
      </c>
    </row>
    <row r="8531" spans="1:9">
      <c r="A8531" s="16" t="s">
        <v>1963</v>
      </c>
      <c r="B8531" s="16" t="s">
        <v>13207</v>
      </c>
      <c r="C8531" s="16" t="s">
        <v>13207</v>
      </c>
      <c r="D8531" s="19">
        <v>44530</v>
      </c>
      <c r="E8531" s="16" t="s">
        <v>13212</v>
      </c>
      <c r="F8531" s="16" t="s">
        <v>8357</v>
      </c>
      <c r="G8531" s="16" t="s">
        <v>8358</v>
      </c>
      <c r="H8531" s="17">
        <v>35</v>
      </c>
      <c r="I8531" s="102">
        <v>4</v>
      </c>
    </row>
    <row r="8532" spans="1:9">
      <c r="A8532" s="16" t="s">
        <v>1963</v>
      </c>
      <c r="B8532" s="16" t="s">
        <v>13213</v>
      </c>
      <c r="C8532" s="16" t="s">
        <v>13213</v>
      </c>
      <c r="D8532" s="19">
        <v>44530</v>
      </c>
      <c r="E8532" s="16" t="s">
        <v>13214</v>
      </c>
      <c r="F8532" s="16">
        <v>0</v>
      </c>
      <c r="G8532" s="16" t="s">
        <v>8372</v>
      </c>
      <c r="H8532" s="17">
        <v>93.16</v>
      </c>
      <c r="I8532" s="102">
        <v>4</v>
      </c>
    </row>
    <row r="8533" spans="1:9">
      <c r="A8533" s="16" t="s">
        <v>1963</v>
      </c>
      <c r="B8533" s="16" t="s">
        <v>13213</v>
      </c>
      <c r="C8533" s="16" t="s">
        <v>13213</v>
      </c>
      <c r="D8533" s="19">
        <v>44530</v>
      </c>
      <c r="E8533" s="16" t="s">
        <v>13215</v>
      </c>
      <c r="F8533" s="16">
        <v>0</v>
      </c>
      <c r="G8533" s="16" t="s">
        <v>8372</v>
      </c>
      <c r="H8533" s="17">
        <v>81.92</v>
      </c>
      <c r="I8533" s="102">
        <v>4</v>
      </c>
    </row>
    <row r="8534" spans="1:9">
      <c r="A8534" s="16" t="s">
        <v>1963</v>
      </c>
      <c r="B8534" s="16" t="s">
        <v>13216</v>
      </c>
      <c r="C8534" s="16" t="s">
        <v>13216</v>
      </c>
      <c r="D8534" s="19">
        <v>44531</v>
      </c>
      <c r="E8534" s="16" t="s">
        <v>13217</v>
      </c>
      <c r="F8534" s="16">
        <v>0</v>
      </c>
      <c r="G8534" s="16" t="s">
        <v>8372</v>
      </c>
      <c r="H8534" s="17">
        <v>48.55</v>
      </c>
      <c r="I8534" s="102">
        <v>4</v>
      </c>
    </row>
    <row r="8535" spans="1:9">
      <c r="A8535" s="16" t="s">
        <v>1963</v>
      </c>
      <c r="B8535" s="16" t="s">
        <v>13216</v>
      </c>
      <c r="C8535" s="16" t="s">
        <v>13216</v>
      </c>
      <c r="D8535" s="19">
        <v>44531</v>
      </c>
      <c r="E8535" s="16" t="s">
        <v>13218</v>
      </c>
      <c r="F8535" s="16">
        <v>0</v>
      </c>
      <c r="G8535" s="16" t="s">
        <v>8372</v>
      </c>
      <c r="H8535" s="17">
        <v>11.42</v>
      </c>
      <c r="I8535" s="102">
        <v>4</v>
      </c>
    </row>
    <row r="8536" spans="1:9">
      <c r="A8536" s="16" t="s">
        <v>1963</v>
      </c>
      <c r="B8536" s="16" t="s">
        <v>13219</v>
      </c>
      <c r="C8536" s="16" t="s">
        <v>13219</v>
      </c>
      <c r="D8536" s="19">
        <v>44531</v>
      </c>
      <c r="E8536" s="16" t="s">
        <v>13220</v>
      </c>
      <c r="F8536" s="16">
        <v>0</v>
      </c>
      <c r="G8536" s="16" t="s">
        <v>8372</v>
      </c>
      <c r="H8536" s="17">
        <v>71.680000000000007</v>
      </c>
      <c r="I8536" s="102">
        <v>4</v>
      </c>
    </row>
    <row r="8537" spans="1:9">
      <c r="A8537" s="16" t="s">
        <v>1963</v>
      </c>
      <c r="B8537" s="16" t="s">
        <v>13221</v>
      </c>
      <c r="C8537" s="16" t="s">
        <v>13221</v>
      </c>
      <c r="D8537" s="19">
        <v>44531</v>
      </c>
      <c r="E8537" s="16" t="s">
        <v>13222</v>
      </c>
      <c r="F8537" s="16">
        <v>0</v>
      </c>
      <c r="G8537" s="16" t="s">
        <v>8372</v>
      </c>
      <c r="H8537" s="17">
        <v>32.200000000000003</v>
      </c>
      <c r="I8537" s="102">
        <v>4</v>
      </c>
    </row>
    <row r="8538" spans="1:9">
      <c r="A8538" s="16" t="s">
        <v>1963</v>
      </c>
      <c r="B8538" s="16" t="s">
        <v>13223</v>
      </c>
      <c r="C8538" s="16" t="s">
        <v>13223</v>
      </c>
      <c r="D8538" s="19">
        <v>44561</v>
      </c>
      <c r="E8538" s="16" t="s">
        <v>13224</v>
      </c>
      <c r="F8538" s="16">
        <v>0</v>
      </c>
      <c r="G8538" s="16" t="s">
        <v>8372</v>
      </c>
      <c r="H8538" s="17">
        <v>100.01</v>
      </c>
      <c r="I8538" s="102">
        <v>4</v>
      </c>
    </row>
    <row r="8539" spans="1:9">
      <c r="A8539" s="16" t="s">
        <v>1963</v>
      </c>
      <c r="B8539" s="16" t="s">
        <v>13223</v>
      </c>
      <c r="C8539" s="16" t="s">
        <v>13223</v>
      </c>
      <c r="D8539" s="19">
        <v>44561</v>
      </c>
      <c r="E8539" s="16" t="s">
        <v>13225</v>
      </c>
      <c r="F8539" s="16">
        <v>0</v>
      </c>
      <c r="G8539" s="16" t="s">
        <v>8372</v>
      </c>
      <c r="H8539" s="17">
        <v>124</v>
      </c>
      <c r="I8539" s="102">
        <v>4</v>
      </c>
    </row>
    <row r="8540" spans="1:9">
      <c r="A8540" s="16" t="s">
        <v>1963</v>
      </c>
      <c r="B8540" s="16" t="s">
        <v>13223</v>
      </c>
      <c r="C8540" s="16" t="s">
        <v>13223</v>
      </c>
      <c r="D8540" s="19">
        <v>44561</v>
      </c>
      <c r="E8540" s="16" t="s">
        <v>13226</v>
      </c>
      <c r="F8540" s="16">
        <v>0</v>
      </c>
      <c r="G8540" s="16" t="s">
        <v>8372</v>
      </c>
      <c r="H8540" s="17">
        <v>75</v>
      </c>
      <c r="I8540" s="102">
        <v>4</v>
      </c>
    </row>
    <row r="8541" spans="1:9">
      <c r="A8541" s="16" t="s">
        <v>1963</v>
      </c>
      <c r="B8541" s="16" t="s">
        <v>13227</v>
      </c>
      <c r="C8541" s="16" t="s">
        <v>13227</v>
      </c>
      <c r="D8541" s="19">
        <v>44561</v>
      </c>
      <c r="E8541" s="16" t="s">
        <v>13228</v>
      </c>
      <c r="F8541" s="16">
        <v>0</v>
      </c>
      <c r="G8541" s="16" t="s">
        <v>8372</v>
      </c>
      <c r="H8541" s="17">
        <v>116.41</v>
      </c>
      <c r="I8541" s="102">
        <v>4</v>
      </c>
    </row>
    <row r="8542" spans="1:9">
      <c r="A8542" s="16" t="s">
        <v>1963</v>
      </c>
      <c r="B8542" s="16" t="s">
        <v>13229</v>
      </c>
      <c r="C8542" s="16" t="s">
        <v>13229</v>
      </c>
      <c r="D8542" s="19">
        <v>44561</v>
      </c>
      <c r="E8542" s="16" t="s">
        <v>13230</v>
      </c>
      <c r="F8542" s="16">
        <v>0</v>
      </c>
      <c r="G8542" s="16" t="s">
        <v>8372</v>
      </c>
      <c r="H8542" s="17">
        <v>59.99</v>
      </c>
      <c r="I8542" s="102">
        <v>4</v>
      </c>
    </row>
    <row r="8543" spans="1:9">
      <c r="A8543" s="16" t="s">
        <v>1963</v>
      </c>
      <c r="B8543" s="16" t="s">
        <v>13229</v>
      </c>
      <c r="C8543" s="16" t="s">
        <v>13229</v>
      </c>
      <c r="D8543" s="19">
        <v>44561</v>
      </c>
      <c r="E8543" s="16" t="s">
        <v>13231</v>
      </c>
      <c r="F8543" s="16">
        <v>0</v>
      </c>
      <c r="G8543" s="16" t="s">
        <v>8372</v>
      </c>
      <c r="H8543" s="17">
        <v>55.02</v>
      </c>
      <c r="I8543" s="102">
        <v>4</v>
      </c>
    </row>
    <row r="8544" spans="1:9">
      <c r="A8544" s="16" t="s">
        <v>1963</v>
      </c>
      <c r="B8544" s="16" t="s">
        <v>13229</v>
      </c>
      <c r="C8544" s="16" t="s">
        <v>13229</v>
      </c>
      <c r="D8544" s="19">
        <v>44561</v>
      </c>
      <c r="E8544" s="16" t="s">
        <v>13232</v>
      </c>
      <c r="F8544" s="16">
        <v>0</v>
      </c>
      <c r="G8544" s="16" t="s">
        <v>8372</v>
      </c>
      <c r="H8544" s="17">
        <v>27.33</v>
      </c>
      <c r="I8544" s="102">
        <v>4</v>
      </c>
    </row>
    <row r="8545" spans="1:9">
      <c r="A8545" s="16" t="s">
        <v>1963</v>
      </c>
      <c r="B8545" s="16" t="s">
        <v>13233</v>
      </c>
      <c r="C8545" s="16" t="s">
        <v>13233</v>
      </c>
      <c r="D8545" s="19">
        <v>44561</v>
      </c>
      <c r="E8545" s="16" t="s">
        <v>13234</v>
      </c>
      <c r="F8545" s="16">
        <v>0</v>
      </c>
      <c r="G8545" s="16" t="s">
        <v>8372</v>
      </c>
      <c r="H8545" s="17">
        <v>83.94</v>
      </c>
      <c r="I8545" s="102">
        <v>4</v>
      </c>
    </row>
    <row r="8546" spans="1:9">
      <c r="A8546" s="16" t="s">
        <v>1963</v>
      </c>
      <c r="B8546" s="16" t="s">
        <v>13233</v>
      </c>
      <c r="C8546" s="16" t="s">
        <v>13233</v>
      </c>
      <c r="D8546" s="19">
        <v>44561</v>
      </c>
      <c r="E8546" s="16" t="s">
        <v>13235</v>
      </c>
      <c r="F8546" s="16">
        <v>0</v>
      </c>
      <c r="G8546" s="16" t="s">
        <v>8372</v>
      </c>
      <c r="H8546" s="17">
        <v>114.98</v>
      </c>
      <c r="I8546" s="102">
        <v>4</v>
      </c>
    </row>
    <row r="8547" spans="1:9">
      <c r="A8547" s="16" t="s">
        <v>1963</v>
      </c>
      <c r="B8547" s="16" t="s">
        <v>13236</v>
      </c>
      <c r="C8547" s="16" t="s">
        <v>13236</v>
      </c>
      <c r="D8547" s="19">
        <v>44561</v>
      </c>
      <c r="E8547" s="16" t="s">
        <v>13237</v>
      </c>
      <c r="F8547" s="16">
        <v>0</v>
      </c>
      <c r="G8547" s="16" t="s">
        <v>8372</v>
      </c>
      <c r="H8547" s="17">
        <v>94.09</v>
      </c>
      <c r="I8547" s="102">
        <v>4</v>
      </c>
    </row>
    <row r="8548" spans="1:9">
      <c r="A8548" s="16" t="s">
        <v>1963</v>
      </c>
      <c r="B8548" s="16" t="s">
        <v>13236</v>
      </c>
      <c r="C8548" s="16" t="s">
        <v>13236</v>
      </c>
      <c r="D8548" s="19">
        <v>44561</v>
      </c>
      <c r="E8548" s="16" t="s">
        <v>13238</v>
      </c>
      <c r="F8548" s="16">
        <v>0</v>
      </c>
      <c r="G8548" s="16" t="s">
        <v>8372</v>
      </c>
      <c r="H8548" s="17">
        <v>43.29</v>
      </c>
      <c r="I8548" s="102">
        <v>4</v>
      </c>
    </row>
    <row r="8549" spans="1:9">
      <c r="A8549" s="16" t="s">
        <v>1963</v>
      </c>
      <c r="B8549" s="16" t="s">
        <v>13239</v>
      </c>
      <c r="C8549" s="16" t="s">
        <v>13239</v>
      </c>
      <c r="D8549" s="19">
        <v>44561</v>
      </c>
      <c r="E8549" s="16" t="s">
        <v>13240</v>
      </c>
      <c r="F8549" s="16">
        <v>0</v>
      </c>
      <c r="G8549" s="16" t="s">
        <v>8372</v>
      </c>
      <c r="H8549" s="17">
        <v>21.56</v>
      </c>
      <c r="I8549" s="102">
        <v>4</v>
      </c>
    </row>
    <row r="8550" spans="1:9">
      <c r="A8550" s="16" t="s">
        <v>1963</v>
      </c>
      <c r="B8550" s="16" t="s">
        <v>13239</v>
      </c>
      <c r="C8550" s="16" t="s">
        <v>13239</v>
      </c>
      <c r="D8550" s="19">
        <v>44561</v>
      </c>
      <c r="E8550" s="16" t="s">
        <v>13241</v>
      </c>
      <c r="F8550" s="16">
        <v>0</v>
      </c>
      <c r="G8550" s="16" t="s">
        <v>8372</v>
      </c>
      <c r="H8550" s="17">
        <v>17.98</v>
      </c>
      <c r="I8550" s="102">
        <v>4</v>
      </c>
    </row>
    <row r="8551" spans="1:9">
      <c r="A8551" s="16" t="s">
        <v>1963</v>
      </c>
      <c r="B8551" s="16" t="s">
        <v>13242</v>
      </c>
      <c r="C8551" s="16" t="s">
        <v>13242</v>
      </c>
      <c r="D8551" s="19">
        <v>44561</v>
      </c>
      <c r="E8551" s="16" t="s">
        <v>13243</v>
      </c>
      <c r="F8551" s="16" t="s">
        <v>8364</v>
      </c>
      <c r="G8551" s="16" t="s">
        <v>8365</v>
      </c>
      <c r="H8551" s="17">
        <v>60</v>
      </c>
      <c r="I8551" s="102">
        <v>4</v>
      </c>
    </row>
    <row r="8552" spans="1:9">
      <c r="A8552" s="16" t="s">
        <v>1963</v>
      </c>
      <c r="B8552" s="16" t="s">
        <v>13242</v>
      </c>
      <c r="C8552" s="16" t="s">
        <v>13242</v>
      </c>
      <c r="D8552" s="19">
        <v>44561</v>
      </c>
      <c r="E8552" s="16" t="s">
        <v>13244</v>
      </c>
      <c r="F8552" s="16" t="s">
        <v>8364</v>
      </c>
      <c r="G8552" s="16" t="s">
        <v>8365</v>
      </c>
      <c r="H8552" s="17">
        <v>59.99</v>
      </c>
      <c r="I8552" s="102">
        <v>4</v>
      </c>
    </row>
    <row r="8553" spans="1:9">
      <c r="A8553" s="16" t="s">
        <v>1963</v>
      </c>
      <c r="B8553" s="16" t="s">
        <v>13242</v>
      </c>
      <c r="C8553" s="16" t="s">
        <v>13242</v>
      </c>
      <c r="D8553" s="19">
        <v>44561</v>
      </c>
      <c r="E8553" s="16" t="s">
        <v>13245</v>
      </c>
      <c r="F8553" s="16" t="s">
        <v>8364</v>
      </c>
      <c r="G8553" s="16" t="s">
        <v>8365</v>
      </c>
      <c r="H8553" s="17">
        <v>59.99</v>
      </c>
      <c r="I8553" s="102">
        <v>4</v>
      </c>
    </row>
    <row r="8554" spans="1:9">
      <c r="A8554" s="16" t="s">
        <v>1963</v>
      </c>
      <c r="B8554" s="16" t="s">
        <v>13246</v>
      </c>
      <c r="C8554" s="16" t="s">
        <v>13246</v>
      </c>
      <c r="D8554" s="19">
        <v>44561</v>
      </c>
      <c r="E8554" s="16" t="s">
        <v>13247</v>
      </c>
      <c r="F8554" s="16" t="s">
        <v>8364</v>
      </c>
      <c r="G8554" s="16" t="s">
        <v>8365</v>
      </c>
      <c r="H8554" s="17">
        <v>59.71</v>
      </c>
      <c r="I8554" s="102">
        <v>4</v>
      </c>
    </row>
    <row r="8555" spans="1:9">
      <c r="A8555" s="16" t="s">
        <v>1963</v>
      </c>
      <c r="B8555" s="16" t="s">
        <v>13246</v>
      </c>
      <c r="C8555" s="16" t="s">
        <v>13246</v>
      </c>
      <c r="D8555" s="19">
        <v>44561</v>
      </c>
      <c r="E8555" s="16" t="s">
        <v>13248</v>
      </c>
      <c r="F8555" s="16" t="s">
        <v>8364</v>
      </c>
      <c r="G8555" s="16" t="s">
        <v>8365</v>
      </c>
      <c r="H8555" s="17">
        <v>42.36</v>
      </c>
      <c r="I8555" s="102">
        <v>4</v>
      </c>
    </row>
    <row r="8556" spans="1:9">
      <c r="A8556" s="16" t="s">
        <v>1963</v>
      </c>
      <c r="B8556" s="16" t="s">
        <v>13246</v>
      </c>
      <c r="C8556" s="16" t="s">
        <v>13246</v>
      </c>
      <c r="D8556" s="19">
        <v>44561</v>
      </c>
      <c r="E8556" s="16" t="s">
        <v>13249</v>
      </c>
      <c r="F8556" s="16" t="s">
        <v>8364</v>
      </c>
      <c r="G8556" s="16" t="s">
        <v>8365</v>
      </c>
      <c r="H8556" s="17">
        <v>34.979999999999997</v>
      </c>
      <c r="I8556" s="102">
        <v>4</v>
      </c>
    </row>
    <row r="8557" spans="1:9">
      <c r="A8557" s="16" t="s">
        <v>1963</v>
      </c>
      <c r="B8557" s="16" t="s">
        <v>13250</v>
      </c>
      <c r="C8557" s="16" t="s">
        <v>13250</v>
      </c>
      <c r="D8557" s="19">
        <v>44561</v>
      </c>
      <c r="E8557" s="16" t="s">
        <v>13251</v>
      </c>
      <c r="F8557" s="16" t="s">
        <v>8364</v>
      </c>
      <c r="G8557" s="16" t="s">
        <v>8365</v>
      </c>
      <c r="H8557" s="17">
        <v>101.16</v>
      </c>
      <c r="I8557" s="102">
        <v>4</v>
      </c>
    </row>
    <row r="8558" spans="1:9">
      <c r="A8558" s="16" t="s">
        <v>1963</v>
      </c>
      <c r="B8558" s="16" t="s">
        <v>13250</v>
      </c>
      <c r="C8558" s="16" t="s">
        <v>13250</v>
      </c>
      <c r="D8558" s="19">
        <v>44561</v>
      </c>
      <c r="E8558" s="16" t="s">
        <v>13252</v>
      </c>
      <c r="F8558" s="16" t="s">
        <v>8364</v>
      </c>
      <c r="G8558" s="16" t="s">
        <v>8365</v>
      </c>
      <c r="H8558" s="17">
        <v>76.91</v>
      </c>
      <c r="I8558" s="102">
        <v>4</v>
      </c>
    </row>
    <row r="8559" spans="1:9">
      <c r="A8559" s="16" t="s">
        <v>1963</v>
      </c>
      <c r="B8559" s="16" t="s">
        <v>13253</v>
      </c>
      <c r="C8559" s="16" t="s">
        <v>13253</v>
      </c>
      <c r="D8559" s="19">
        <v>44561</v>
      </c>
      <c r="E8559" s="16" t="s">
        <v>13254</v>
      </c>
      <c r="F8559" s="16">
        <v>0</v>
      </c>
      <c r="G8559" s="16" t="s">
        <v>8372</v>
      </c>
      <c r="H8559" s="17">
        <v>55.89</v>
      </c>
      <c r="I8559" s="102">
        <v>4</v>
      </c>
    </row>
    <row r="8560" spans="1:9">
      <c r="A8560" s="16" t="s">
        <v>1963</v>
      </c>
      <c r="B8560" s="16" t="s">
        <v>13255</v>
      </c>
      <c r="C8560" s="16" t="s">
        <v>13255</v>
      </c>
      <c r="D8560" s="19">
        <v>44561</v>
      </c>
      <c r="E8560" s="16" t="s">
        <v>13256</v>
      </c>
      <c r="F8560" s="16" t="s">
        <v>8357</v>
      </c>
      <c r="G8560" s="16" t="s">
        <v>8358</v>
      </c>
      <c r="H8560" s="17">
        <v>93.88</v>
      </c>
      <c r="I8560" s="102">
        <v>4</v>
      </c>
    </row>
    <row r="8561" spans="1:9">
      <c r="A8561" s="16" t="s">
        <v>1963</v>
      </c>
      <c r="B8561" s="16" t="s">
        <v>13255</v>
      </c>
      <c r="C8561" s="16" t="s">
        <v>13255</v>
      </c>
      <c r="D8561" s="19">
        <v>44561</v>
      </c>
      <c r="E8561" s="16" t="s">
        <v>13257</v>
      </c>
      <c r="F8561" s="16" t="s">
        <v>8364</v>
      </c>
      <c r="G8561" s="16" t="s">
        <v>8365</v>
      </c>
      <c r="H8561" s="17">
        <v>100.26</v>
      </c>
      <c r="I8561" s="102">
        <v>4</v>
      </c>
    </row>
    <row r="8562" spans="1:9">
      <c r="A8562" s="16" t="s">
        <v>1963</v>
      </c>
      <c r="B8562" s="16" t="s">
        <v>13255</v>
      </c>
      <c r="C8562" s="16" t="s">
        <v>13255</v>
      </c>
      <c r="D8562" s="19">
        <v>44561</v>
      </c>
      <c r="E8562" s="16" t="s">
        <v>13258</v>
      </c>
      <c r="F8562" s="16">
        <v>0</v>
      </c>
      <c r="G8562" s="16" t="s">
        <v>8372</v>
      </c>
      <c r="H8562" s="17">
        <v>65.27</v>
      </c>
      <c r="I8562" s="102">
        <v>4</v>
      </c>
    </row>
    <row r="8563" spans="1:9">
      <c r="A8563" s="16" t="s">
        <v>1963</v>
      </c>
      <c r="B8563" s="16" t="s">
        <v>13259</v>
      </c>
      <c r="C8563" s="16" t="s">
        <v>13259</v>
      </c>
      <c r="D8563" s="19">
        <v>44561</v>
      </c>
      <c r="E8563" s="16" t="s">
        <v>13260</v>
      </c>
      <c r="F8563" s="16">
        <v>0</v>
      </c>
      <c r="G8563" s="16" t="s">
        <v>8372</v>
      </c>
      <c r="H8563" s="17">
        <v>88</v>
      </c>
      <c r="I8563" s="102">
        <v>4</v>
      </c>
    </row>
    <row r="8564" spans="1:9">
      <c r="A8564" s="16" t="s">
        <v>1963</v>
      </c>
      <c r="B8564" s="16" t="s">
        <v>13259</v>
      </c>
      <c r="C8564" s="16" t="s">
        <v>13259</v>
      </c>
      <c r="D8564" s="19">
        <v>44561</v>
      </c>
      <c r="E8564" s="16" t="s">
        <v>13261</v>
      </c>
      <c r="F8564" s="16">
        <v>0</v>
      </c>
      <c r="G8564" s="16" t="s">
        <v>8372</v>
      </c>
      <c r="H8564" s="17">
        <v>43</v>
      </c>
      <c r="I8564" s="102">
        <v>4</v>
      </c>
    </row>
    <row r="8565" spans="1:9">
      <c r="A8565" s="16" t="s">
        <v>1963</v>
      </c>
      <c r="B8565" s="16" t="s">
        <v>13262</v>
      </c>
      <c r="C8565" s="16">
        <v>2021001</v>
      </c>
      <c r="D8565" s="19">
        <v>44237</v>
      </c>
      <c r="E8565" s="16" t="s">
        <v>13263</v>
      </c>
      <c r="F8565" s="16" t="s">
        <v>13264</v>
      </c>
      <c r="G8565" s="16" t="s">
        <v>13265</v>
      </c>
      <c r="H8565" s="17">
        <v>1410</v>
      </c>
      <c r="I8565" s="102">
        <v>4</v>
      </c>
    </row>
    <row r="8566" spans="1:9">
      <c r="A8566" s="16" t="s">
        <v>1963</v>
      </c>
      <c r="B8566" s="16" t="s">
        <v>13266</v>
      </c>
      <c r="C8566" s="16">
        <v>7710035056</v>
      </c>
      <c r="D8566" s="19">
        <v>44302</v>
      </c>
      <c r="E8566" s="16" t="s">
        <v>13267</v>
      </c>
      <c r="F8566" s="16" t="s">
        <v>13268</v>
      </c>
      <c r="G8566" s="16" t="s">
        <v>13269</v>
      </c>
      <c r="H8566" s="17">
        <v>266.38</v>
      </c>
      <c r="I8566" s="102">
        <v>4</v>
      </c>
    </row>
    <row r="8567" spans="1:9">
      <c r="A8567" s="16" t="s">
        <v>1963</v>
      </c>
      <c r="B8567" s="16" t="s">
        <v>13266</v>
      </c>
      <c r="C8567" s="16">
        <v>7710035056</v>
      </c>
      <c r="D8567" s="19">
        <v>44302</v>
      </c>
      <c r="E8567" s="16" t="s">
        <v>13270</v>
      </c>
      <c r="F8567" s="16" t="s">
        <v>13268</v>
      </c>
      <c r="G8567" s="16" t="s">
        <v>13269</v>
      </c>
      <c r="H8567" s="17">
        <v>266.38</v>
      </c>
      <c r="I8567" s="102">
        <v>4</v>
      </c>
    </row>
    <row r="8568" spans="1:9">
      <c r="A8568" s="16" t="s">
        <v>1963</v>
      </c>
      <c r="B8568" s="16" t="s">
        <v>13266</v>
      </c>
      <c r="C8568" s="16">
        <v>7710035056</v>
      </c>
      <c r="D8568" s="19">
        <v>44302</v>
      </c>
      <c r="E8568" s="16" t="s">
        <v>13271</v>
      </c>
      <c r="F8568" s="16" t="s">
        <v>13268</v>
      </c>
      <c r="G8568" s="16" t="s">
        <v>13269</v>
      </c>
      <c r="H8568" s="17">
        <v>129.88</v>
      </c>
      <c r="I8568" s="102">
        <v>4</v>
      </c>
    </row>
    <row r="8569" spans="1:9">
      <c r="A8569" s="16" t="s">
        <v>1963</v>
      </c>
      <c r="B8569" s="16" t="s">
        <v>13266</v>
      </c>
      <c r="C8569" s="16">
        <v>7710035056</v>
      </c>
      <c r="D8569" s="19">
        <v>44302</v>
      </c>
      <c r="E8569" s="16" t="s">
        <v>13272</v>
      </c>
      <c r="F8569" s="16" t="s">
        <v>13268</v>
      </c>
      <c r="G8569" s="16" t="s">
        <v>13269</v>
      </c>
      <c r="H8569" s="17">
        <v>232.1</v>
      </c>
      <c r="I8569" s="102">
        <v>4</v>
      </c>
    </row>
    <row r="8570" spans="1:9">
      <c r="A8570" s="16" t="s">
        <v>1963</v>
      </c>
      <c r="B8570" s="16" t="s">
        <v>13266</v>
      </c>
      <c r="C8570" s="16">
        <v>7710035056</v>
      </c>
      <c r="D8570" s="19">
        <v>44302</v>
      </c>
      <c r="E8570" s="16" t="s">
        <v>13273</v>
      </c>
      <c r="F8570" s="16" t="s">
        <v>13268</v>
      </c>
      <c r="G8570" s="16" t="s">
        <v>13269</v>
      </c>
      <c r="H8570" s="17">
        <v>153.15</v>
      </c>
      <c r="I8570" s="102">
        <v>4</v>
      </c>
    </row>
    <row r="8571" spans="1:9">
      <c r="A8571" s="16" t="s">
        <v>1963</v>
      </c>
      <c r="B8571" s="16" t="s">
        <v>13266</v>
      </c>
      <c r="C8571" s="16">
        <v>7710035056</v>
      </c>
      <c r="D8571" s="19">
        <v>44302</v>
      </c>
      <c r="E8571" s="16" t="s">
        <v>13274</v>
      </c>
      <c r="F8571" s="16" t="s">
        <v>13268</v>
      </c>
      <c r="G8571" s="16" t="s">
        <v>13269</v>
      </c>
      <c r="H8571" s="17">
        <v>190.5</v>
      </c>
      <c r="I8571" s="102">
        <v>4</v>
      </c>
    </row>
    <row r="8572" spans="1:9">
      <c r="A8572" s="16" t="s">
        <v>1963</v>
      </c>
      <c r="B8572" s="16" t="s">
        <v>13275</v>
      </c>
      <c r="C8572" s="16">
        <v>8080109459</v>
      </c>
      <c r="D8572" s="19">
        <v>44302</v>
      </c>
      <c r="E8572" s="16" t="s">
        <v>13276</v>
      </c>
      <c r="F8572" s="16" t="s">
        <v>13268</v>
      </c>
      <c r="G8572" s="16" t="s">
        <v>13269</v>
      </c>
      <c r="H8572" s="17">
        <v>15.45</v>
      </c>
      <c r="I8572" s="102">
        <v>4</v>
      </c>
    </row>
    <row r="8573" spans="1:9">
      <c r="A8573" s="16" t="s">
        <v>1963</v>
      </c>
      <c r="B8573" s="16" t="s">
        <v>13275</v>
      </c>
      <c r="C8573" s="16">
        <v>8080109459</v>
      </c>
      <c r="D8573" s="19">
        <v>44302</v>
      </c>
      <c r="E8573" s="16" t="s">
        <v>13277</v>
      </c>
      <c r="F8573" s="16" t="s">
        <v>13268</v>
      </c>
      <c r="G8573" s="16" t="s">
        <v>13269</v>
      </c>
      <c r="H8573" s="17">
        <v>39.270000000000003</v>
      </c>
      <c r="I8573" s="102">
        <v>4</v>
      </c>
    </row>
    <row r="8574" spans="1:9">
      <c r="A8574" s="16" t="s">
        <v>1963</v>
      </c>
      <c r="B8574" s="16" t="s">
        <v>13275</v>
      </c>
      <c r="C8574" s="16">
        <v>8080109459</v>
      </c>
      <c r="D8574" s="19">
        <v>44302</v>
      </c>
      <c r="E8574" s="16" t="s">
        <v>13278</v>
      </c>
      <c r="F8574" s="16" t="s">
        <v>13268</v>
      </c>
      <c r="G8574" s="16" t="s">
        <v>13269</v>
      </c>
      <c r="H8574" s="17">
        <v>39.270000000000003</v>
      </c>
      <c r="I8574" s="102">
        <v>4</v>
      </c>
    </row>
    <row r="8575" spans="1:9">
      <c r="A8575" s="16" t="s">
        <v>1963</v>
      </c>
      <c r="B8575" s="16" t="s">
        <v>13275</v>
      </c>
      <c r="C8575" s="16">
        <v>8080109459</v>
      </c>
      <c r="D8575" s="19">
        <v>44302</v>
      </c>
      <c r="E8575" s="16" t="s">
        <v>13279</v>
      </c>
      <c r="F8575" s="16" t="s">
        <v>13268</v>
      </c>
      <c r="G8575" s="16" t="s">
        <v>13269</v>
      </c>
      <c r="H8575" s="17">
        <v>39.270000000000003</v>
      </c>
      <c r="I8575" s="102">
        <v>4</v>
      </c>
    </row>
    <row r="8576" spans="1:9">
      <c r="A8576" s="16" t="s">
        <v>1963</v>
      </c>
      <c r="B8576" s="16" t="s">
        <v>13275</v>
      </c>
      <c r="C8576" s="16">
        <v>8080109459</v>
      </c>
      <c r="D8576" s="19">
        <v>44302</v>
      </c>
      <c r="E8576" s="16" t="s">
        <v>13280</v>
      </c>
      <c r="F8576" s="16" t="s">
        <v>13268</v>
      </c>
      <c r="G8576" s="16" t="s">
        <v>13269</v>
      </c>
      <c r="H8576" s="17">
        <v>25.84</v>
      </c>
      <c r="I8576" s="102">
        <v>4</v>
      </c>
    </row>
    <row r="8577" spans="1:9">
      <c r="A8577" s="16" t="s">
        <v>1963</v>
      </c>
      <c r="B8577" s="16" t="s">
        <v>13275</v>
      </c>
      <c r="C8577" s="16">
        <v>8080109459</v>
      </c>
      <c r="D8577" s="19">
        <v>44302</v>
      </c>
      <c r="E8577" s="16" t="s">
        <v>13281</v>
      </c>
      <c r="F8577" s="16" t="s">
        <v>13268</v>
      </c>
      <c r="G8577" s="16" t="s">
        <v>13269</v>
      </c>
      <c r="H8577" s="17">
        <v>39.270000000000003</v>
      </c>
      <c r="I8577" s="102">
        <v>4</v>
      </c>
    </row>
    <row r="8578" spans="1:9">
      <c r="A8578" s="16" t="s">
        <v>1963</v>
      </c>
      <c r="B8578" s="16" t="s">
        <v>13275</v>
      </c>
      <c r="C8578" s="16">
        <v>8080109459</v>
      </c>
      <c r="D8578" s="19">
        <v>44302</v>
      </c>
      <c r="E8578" s="16" t="s">
        <v>13282</v>
      </c>
      <c r="F8578" s="16" t="s">
        <v>13268</v>
      </c>
      <c r="G8578" s="16" t="s">
        <v>13269</v>
      </c>
      <c r="H8578" s="17">
        <v>39.270000000000003</v>
      </c>
      <c r="I8578" s="102">
        <v>4</v>
      </c>
    </row>
    <row r="8579" spans="1:9">
      <c r="A8579" s="16" t="s">
        <v>1963</v>
      </c>
      <c r="B8579" s="16" t="s">
        <v>13275</v>
      </c>
      <c r="C8579" s="16">
        <v>8080109459</v>
      </c>
      <c r="D8579" s="19">
        <v>44302</v>
      </c>
      <c r="E8579" s="16" t="s">
        <v>13283</v>
      </c>
      <c r="F8579" s="16" t="s">
        <v>13268</v>
      </c>
      <c r="G8579" s="16" t="s">
        <v>13269</v>
      </c>
      <c r="H8579" s="17">
        <v>39.270000000000003</v>
      </c>
      <c r="I8579" s="102">
        <v>4</v>
      </c>
    </row>
    <row r="8580" spans="1:9">
      <c r="A8580" s="16" t="s">
        <v>1963</v>
      </c>
      <c r="B8580" s="16" t="s">
        <v>13284</v>
      </c>
      <c r="C8580" s="16">
        <v>2021009</v>
      </c>
      <c r="D8580" s="19">
        <v>44286</v>
      </c>
      <c r="E8580" s="16" t="s">
        <v>13285</v>
      </c>
      <c r="F8580" s="16" t="s">
        <v>13264</v>
      </c>
      <c r="G8580" s="16" t="s">
        <v>13265</v>
      </c>
      <c r="H8580" s="17">
        <v>120</v>
      </c>
      <c r="I8580" s="102">
        <v>4</v>
      </c>
    </row>
    <row r="8581" spans="1:9">
      <c r="A8581" s="16" t="s">
        <v>1963</v>
      </c>
      <c r="B8581" s="16" t="s">
        <v>13286</v>
      </c>
      <c r="C8581" s="16">
        <v>32110016</v>
      </c>
      <c r="D8581" s="19">
        <v>44370</v>
      </c>
      <c r="E8581" s="16" t="s">
        <v>13287</v>
      </c>
      <c r="F8581" s="16" t="s">
        <v>13288</v>
      </c>
      <c r="G8581" s="16" t="s">
        <v>13289</v>
      </c>
      <c r="H8581" s="17">
        <v>3168.04</v>
      </c>
      <c r="I8581" s="102">
        <v>4</v>
      </c>
    </row>
    <row r="8582" spans="1:9">
      <c r="A8582" s="16" t="s">
        <v>1963</v>
      </c>
      <c r="B8582" s="16" t="s">
        <v>13290</v>
      </c>
      <c r="C8582" s="16">
        <v>32110015</v>
      </c>
      <c r="D8582" s="19">
        <v>44427</v>
      </c>
      <c r="E8582" s="16" t="s">
        <v>13291</v>
      </c>
      <c r="F8582" s="16" t="s">
        <v>13288</v>
      </c>
      <c r="G8582" s="16" t="s">
        <v>13289</v>
      </c>
      <c r="H8582" s="17">
        <v>3020.11</v>
      </c>
      <c r="I8582" s="102">
        <v>4</v>
      </c>
    </row>
    <row r="8583" spans="1:9">
      <c r="A8583" s="16" t="s">
        <v>1963</v>
      </c>
      <c r="B8583" s="16" t="s">
        <v>13292</v>
      </c>
      <c r="C8583" s="16">
        <v>32110014</v>
      </c>
      <c r="D8583" s="19">
        <v>44370</v>
      </c>
      <c r="E8583" s="16" t="s">
        <v>13293</v>
      </c>
      <c r="F8583" s="16" t="s">
        <v>13288</v>
      </c>
      <c r="G8583" s="16" t="s">
        <v>13289</v>
      </c>
      <c r="H8583" s="17">
        <v>1935.58</v>
      </c>
      <c r="I8583" s="102">
        <v>4</v>
      </c>
    </row>
    <row r="8584" spans="1:9">
      <c r="A8584" s="16" t="s">
        <v>1963</v>
      </c>
      <c r="B8584" s="16" t="s">
        <v>13294</v>
      </c>
      <c r="C8584" s="16">
        <v>32110013</v>
      </c>
      <c r="D8584" s="19">
        <v>44357</v>
      </c>
      <c r="E8584" s="16" t="s">
        <v>13295</v>
      </c>
      <c r="F8584" s="16" t="s">
        <v>13288</v>
      </c>
      <c r="G8584" s="16" t="s">
        <v>13289</v>
      </c>
      <c r="H8584" s="17">
        <v>1906.02</v>
      </c>
      <c r="I8584" s="102">
        <v>4</v>
      </c>
    </row>
    <row r="8585" spans="1:9">
      <c r="A8585" s="16" t="s">
        <v>1963</v>
      </c>
      <c r="B8585" s="16" t="s">
        <v>13296</v>
      </c>
      <c r="C8585" s="16">
        <v>2021014</v>
      </c>
      <c r="D8585" s="19">
        <v>44340</v>
      </c>
      <c r="E8585" s="16" t="s">
        <v>13297</v>
      </c>
      <c r="F8585" s="16" t="s">
        <v>13264</v>
      </c>
      <c r="G8585" s="16" t="s">
        <v>13265</v>
      </c>
      <c r="H8585" s="17">
        <v>240</v>
      </c>
      <c r="I8585" s="102">
        <v>4</v>
      </c>
    </row>
    <row r="8586" spans="1:9">
      <c r="A8586" s="16" t="s">
        <v>1963</v>
      </c>
      <c r="B8586" s="16" t="s">
        <v>13298</v>
      </c>
      <c r="C8586" s="16">
        <v>62131163</v>
      </c>
      <c r="D8586" s="19">
        <v>44340</v>
      </c>
      <c r="E8586" s="16" t="s">
        <v>13263</v>
      </c>
      <c r="F8586" s="16" t="s">
        <v>13299</v>
      </c>
      <c r="G8586" s="16" t="s">
        <v>13300</v>
      </c>
      <c r="H8586" s="17">
        <v>36.31</v>
      </c>
      <c r="I8586" s="102">
        <v>4</v>
      </c>
    </row>
    <row r="8587" spans="1:9">
      <c r="A8587" s="16" t="s">
        <v>1963</v>
      </c>
      <c r="B8587" s="16" t="s">
        <v>13301</v>
      </c>
      <c r="C8587" s="16">
        <v>62131322</v>
      </c>
      <c r="D8587" s="19">
        <v>44355</v>
      </c>
      <c r="E8587" s="16" t="s">
        <v>13297</v>
      </c>
      <c r="F8587" s="16" t="s">
        <v>13299</v>
      </c>
      <c r="G8587" s="16" t="s">
        <v>13300</v>
      </c>
      <c r="H8587" s="17">
        <v>1022.32</v>
      </c>
      <c r="I8587" s="102">
        <v>4</v>
      </c>
    </row>
    <row r="8588" spans="1:9">
      <c r="A8588" s="16" t="s">
        <v>1963</v>
      </c>
      <c r="B8588" s="16" t="s">
        <v>13302</v>
      </c>
      <c r="C8588" s="16">
        <v>2021022</v>
      </c>
      <c r="D8588" s="19">
        <v>44403</v>
      </c>
      <c r="E8588" s="16" t="s">
        <v>13263</v>
      </c>
      <c r="F8588" s="16" t="s">
        <v>13264</v>
      </c>
      <c r="G8588" s="16" t="s">
        <v>13265</v>
      </c>
      <c r="H8588" s="17">
        <v>390</v>
      </c>
      <c r="I8588" s="102">
        <v>4</v>
      </c>
    </row>
    <row r="8589" spans="1:9">
      <c r="A8589" s="16" t="s">
        <v>1963</v>
      </c>
      <c r="B8589" s="16" t="s">
        <v>13303</v>
      </c>
      <c r="C8589" s="16">
        <v>62131659</v>
      </c>
      <c r="D8589" s="19">
        <v>44369</v>
      </c>
      <c r="E8589" s="16" t="s">
        <v>13304</v>
      </c>
      <c r="F8589" s="16" t="s">
        <v>13299</v>
      </c>
      <c r="G8589" s="16" t="s">
        <v>13300</v>
      </c>
      <c r="H8589" s="17">
        <v>163.08000000000001</v>
      </c>
      <c r="I8589" s="102">
        <v>4</v>
      </c>
    </row>
    <row r="8590" spans="1:9">
      <c r="A8590" s="16" t="s">
        <v>1963</v>
      </c>
      <c r="B8590" s="16" t="s">
        <v>13305</v>
      </c>
      <c r="C8590" s="16">
        <v>8080109459</v>
      </c>
      <c r="D8590" s="19">
        <v>44403</v>
      </c>
      <c r="E8590" s="16" t="s">
        <v>13306</v>
      </c>
      <c r="F8590" s="16" t="s">
        <v>13268</v>
      </c>
      <c r="G8590" s="16" t="s">
        <v>13269</v>
      </c>
      <c r="H8590" s="17">
        <v>15.45</v>
      </c>
      <c r="I8590" s="102">
        <v>4</v>
      </c>
    </row>
    <row r="8591" spans="1:9">
      <c r="A8591" s="16" t="s">
        <v>1963</v>
      </c>
      <c r="B8591" s="16" t="s">
        <v>13305</v>
      </c>
      <c r="C8591" s="16">
        <v>8080109459</v>
      </c>
      <c r="D8591" s="19">
        <v>44403</v>
      </c>
      <c r="E8591" s="16" t="s">
        <v>13307</v>
      </c>
      <c r="F8591" s="16" t="s">
        <v>13268</v>
      </c>
      <c r="G8591" s="16" t="s">
        <v>13269</v>
      </c>
      <c r="H8591" s="17">
        <v>39.270000000000003</v>
      </c>
      <c r="I8591" s="102">
        <v>4</v>
      </c>
    </row>
    <row r="8592" spans="1:9">
      <c r="A8592" s="16" t="s">
        <v>1963</v>
      </c>
      <c r="B8592" s="16" t="s">
        <v>13305</v>
      </c>
      <c r="C8592" s="16">
        <v>8080109459</v>
      </c>
      <c r="D8592" s="19">
        <v>44403</v>
      </c>
      <c r="E8592" s="16" t="s">
        <v>13308</v>
      </c>
      <c r="F8592" s="16" t="s">
        <v>13268</v>
      </c>
      <c r="G8592" s="16" t="s">
        <v>13269</v>
      </c>
      <c r="H8592" s="17">
        <v>39.270000000000003</v>
      </c>
      <c r="I8592" s="102">
        <v>4</v>
      </c>
    </row>
    <row r="8593" spans="1:9">
      <c r="A8593" s="16" t="s">
        <v>1963</v>
      </c>
      <c r="B8593" s="16" t="s">
        <v>13305</v>
      </c>
      <c r="C8593" s="16">
        <v>8080109459</v>
      </c>
      <c r="D8593" s="19">
        <v>44403</v>
      </c>
      <c r="E8593" s="16" t="s">
        <v>13309</v>
      </c>
      <c r="F8593" s="16" t="s">
        <v>13268</v>
      </c>
      <c r="G8593" s="16" t="s">
        <v>13269</v>
      </c>
      <c r="H8593" s="17">
        <v>39.270000000000003</v>
      </c>
      <c r="I8593" s="102">
        <v>4</v>
      </c>
    </row>
    <row r="8594" spans="1:9">
      <c r="A8594" s="16" t="s">
        <v>1963</v>
      </c>
      <c r="B8594" s="16" t="s">
        <v>13305</v>
      </c>
      <c r="C8594" s="16">
        <v>8080109459</v>
      </c>
      <c r="D8594" s="19">
        <v>44403</v>
      </c>
      <c r="E8594" s="16" t="s">
        <v>13310</v>
      </c>
      <c r="F8594" s="16" t="s">
        <v>13268</v>
      </c>
      <c r="G8594" s="16" t="s">
        <v>13269</v>
      </c>
      <c r="H8594" s="17">
        <v>25.84</v>
      </c>
      <c r="I8594" s="102">
        <v>4</v>
      </c>
    </row>
    <row r="8595" spans="1:9">
      <c r="A8595" s="16" t="s">
        <v>1963</v>
      </c>
      <c r="B8595" s="16" t="s">
        <v>13305</v>
      </c>
      <c r="C8595" s="16">
        <v>8080109459</v>
      </c>
      <c r="D8595" s="19">
        <v>44403</v>
      </c>
      <c r="E8595" s="16" t="s">
        <v>13311</v>
      </c>
      <c r="F8595" s="16" t="s">
        <v>13268</v>
      </c>
      <c r="G8595" s="16" t="s">
        <v>13269</v>
      </c>
      <c r="H8595" s="17">
        <v>39.270000000000003</v>
      </c>
      <c r="I8595" s="102">
        <v>4</v>
      </c>
    </row>
    <row r="8596" spans="1:9">
      <c r="A8596" s="16" t="s">
        <v>1963</v>
      </c>
      <c r="B8596" s="16" t="s">
        <v>13305</v>
      </c>
      <c r="C8596" s="16">
        <v>8080109459</v>
      </c>
      <c r="D8596" s="19">
        <v>44403</v>
      </c>
      <c r="E8596" s="16" t="s">
        <v>13312</v>
      </c>
      <c r="F8596" s="16" t="s">
        <v>13268</v>
      </c>
      <c r="G8596" s="16" t="s">
        <v>13269</v>
      </c>
      <c r="H8596" s="17">
        <v>39.270000000000003</v>
      </c>
      <c r="I8596" s="102">
        <v>4</v>
      </c>
    </row>
    <row r="8597" spans="1:9">
      <c r="A8597" s="16" t="s">
        <v>1963</v>
      </c>
      <c r="B8597" s="16" t="s">
        <v>13305</v>
      </c>
      <c r="C8597" s="16">
        <v>8080109459</v>
      </c>
      <c r="D8597" s="19">
        <v>44403</v>
      </c>
      <c r="E8597" s="16" t="s">
        <v>13313</v>
      </c>
      <c r="F8597" s="16" t="s">
        <v>13268</v>
      </c>
      <c r="G8597" s="16" t="s">
        <v>13269</v>
      </c>
      <c r="H8597" s="17">
        <v>39.270000000000003</v>
      </c>
      <c r="I8597" s="102">
        <v>4</v>
      </c>
    </row>
    <row r="8598" spans="1:9">
      <c r="A8598" s="16" t="s">
        <v>1963</v>
      </c>
      <c r="B8598" s="16" t="s">
        <v>13314</v>
      </c>
      <c r="C8598" s="16">
        <v>7710035056</v>
      </c>
      <c r="D8598" s="19">
        <v>44403</v>
      </c>
      <c r="E8598" s="16" t="s">
        <v>13315</v>
      </c>
      <c r="F8598" s="16" t="s">
        <v>13268</v>
      </c>
      <c r="G8598" s="16" t="s">
        <v>13269</v>
      </c>
      <c r="H8598" s="17">
        <v>266.38</v>
      </c>
      <c r="I8598" s="102">
        <v>4</v>
      </c>
    </row>
    <row r="8599" spans="1:9">
      <c r="A8599" s="16" t="s">
        <v>1963</v>
      </c>
      <c r="B8599" s="16" t="s">
        <v>13314</v>
      </c>
      <c r="C8599" s="16">
        <v>7710035056</v>
      </c>
      <c r="D8599" s="19">
        <v>44403</v>
      </c>
      <c r="E8599" s="16" t="s">
        <v>13316</v>
      </c>
      <c r="F8599" s="16" t="s">
        <v>13268</v>
      </c>
      <c r="G8599" s="16" t="s">
        <v>13269</v>
      </c>
      <c r="H8599" s="17">
        <v>266.38</v>
      </c>
      <c r="I8599" s="102">
        <v>4</v>
      </c>
    </row>
    <row r="8600" spans="1:9">
      <c r="A8600" s="16" t="s">
        <v>1963</v>
      </c>
      <c r="B8600" s="16" t="s">
        <v>13314</v>
      </c>
      <c r="C8600" s="16">
        <v>7710035056</v>
      </c>
      <c r="D8600" s="19">
        <v>44403</v>
      </c>
      <c r="E8600" s="16" t="s">
        <v>13317</v>
      </c>
      <c r="F8600" s="16" t="s">
        <v>13268</v>
      </c>
      <c r="G8600" s="16" t="s">
        <v>13269</v>
      </c>
      <c r="H8600" s="17">
        <v>129.88</v>
      </c>
      <c r="I8600" s="102">
        <v>4</v>
      </c>
    </row>
    <row r="8601" spans="1:9">
      <c r="A8601" s="16" t="s">
        <v>1963</v>
      </c>
      <c r="B8601" s="16" t="s">
        <v>13314</v>
      </c>
      <c r="C8601" s="16">
        <v>7710035056</v>
      </c>
      <c r="D8601" s="19">
        <v>44403</v>
      </c>
      <c r="E8601" s="16" t="s">
        <v>13318</v>
      </c>
      <c r="F8601" s="16" t="s">
        <v>13268</v>
      </c>
      <c r="G8601" s="16" t="s">
        <v>13269</v>
      </c>
      <c r="H8601" s="17">
        <v>232.1</v>
      </c>
      <c r="I8601" s="102">
        <v>4</v>
      </c>
    </row>
    <row r="8602" spans="1:9">
      <c r="A8602" s="16" t="s">
        <v>1963</v>
      </c>
      <c r="B8602" s="16" t="s">
        <v>13314</v>
      </c>
      <c r="C8602" s="16">
        <v>7710035056</v>
      </c>
      <c r="D8602" s="19">
        <v>44403</v>
      </c>
      <c r="E8602" s="16" t="s">
        <v>13319</v>
      </c>
      <c r="F8602" s="16" t="s">
        <v>13268</v>
      </c>
      <c r="G8602" s="16" t="s">
        <v>13269</v>
      </c>
      <c r="H8602" s="17">
        <v>153.15</v>
      </c>
      <c r="I8602" s="102">
        <v>4</v>
      </c>
    </row>
    <row r="8603" spans="1:9">
      <c r="A8603" s="16" t="s">
        <v>1963</v>
      </c>
      <c r="B8603" s="16" t="s">
        <v>13314</v>
      </c>
      <c r="C8603" s="16">
        <v>7710035056</v>
      </c>
      <c r="D8603" s="19">
        <v>44403</v>
      </c>
      <c r="E8603" s="16" t="s">
        <v>13320</v>
      </c>
      <c r="F8603" s="16" t="s">
        <v>13268</v>
      </c>
      <c r="G8603" s="16" t="s">
        <v>13269</v>
      </c>
      <c r="H8603" s="17">
        <v>190.5</v>
      </c>
      <c r="I8603" s="102">
        <v>4</v>
      </c>
    </row>
    <row r="8604" spans="1:9">
      <c r="A8604" s="16" t="s">
        <v>1963</v>
      </c>
      <c r="B8604" s="16" t="s">
        <v>13321</v>
      </c>
      <c r="C8604" s="16">
        <v>2021024</v>
      </c>
      <c r="D8604" s="19">
        <v>44425</v>
      </c>
      <c r="E8604" s="16" t="s">
        <v>13322</v>
      </c>
      <c r="F8604" s="16" t="s">
        <v>13264</v>
      </c>
      <c r="G8604" s="16" t="s">
        <v>13265</v>
      </c>
      <c r="H8604" s="17">
        <v>490</v>
      </c>
      <c r="I8604" s="102">
        <v>4</v>
      </c>
    </row>
    <row r="8605" spans="1:9">
      <c r="A8605" s="16" t="s">
        <v>1963</v>
      </c>
      <c r="B8605" s="16" t="s">
        <v>13323</v>
      </c>
      <c r="C8605" s="16">
        <v>2021027</v>
      </c>
      <c r="D8605" s="19">
        <v>44425</v>
      </c>
      <c r="E8605" s="16" t="s">
        <v>13297</v>
      </c>
      <c r="F8605" s="16" t="s">
        <v>13264</v>
      </c>
      <c r="G8605" s="16" t="s">
        <v>13265</v>
      </c>
      <c r="H8605" s="17">
        <v>1290.01</v>
      </c>
      <c r="I8605" s="102">
        <v>4</v>
      </c>
    </row>
    <row r="8606" spans="1:9">
      <c r="A8606" s="16" t="s">
        <v>1963</v>
      </c>
      <c r="B8606" s="16" t="s">
        <v>13324</v>
      </c>
      <c r="C8606" s="16">
        <v>32110033</v>
      </c>
      <c r="D8606" s="19">
        <v>44427</v>
      </c>
      <c r="E8606" s="16" t="s">
        <v>13325</v>
      </c>
      <c r="F8606" s="16" t="s">
        <v>13288</v>
      </c>
      <c r="G8606" s="16" t="s">
        <v>13289</v>
      </c>
      <c r="H8606" s="17">
        <v>2793.64</v>
      </c>
      <c r="I8606" s="102">
        <v>4</v>
      </c>
    </row>
    <row r="8607" spans="1:9">
      <c r="A8607" s="16" t="s">
        <v>1963</v>
      </c>
      <c r="B8607" s="16" t="s">
        <v>13326</v>
      </c>
      <c r="C8607" s="16">
        <v>32110034</v>
      </c>
      <c r="D8607" s="19">
        <v>44427</v>
      </c>
      <c r="E8607" s="16" t="s">
        <v>13327</v>
      </c>
      <c r="F8607" s="16" t="s">
        <v>13288</v>
      </c>
      <c r="G8607" s="16" t="s">
        <v>13289</v>
      </c>
      <c r="H8607" s="17">
        <v>1906.02</v>
      </c>
      <c r="I8607" s="102">
        <v>4</v>
      </c>
    </row>
    <row r="8608" spans="1:9">
      <c r="A8608" s="16" t="s">
        <v>1963</v>
      </c>
      <c r="B8608" s="16" t="s">
        <v>13328</v>
      </c>
      <c r="C8608" s="16">
        <v>32110035</v>
      </c>
      <c r="D8608" s="19">
        <v>44427</v>
      </c>
      <c r="E8608" s="16" t="s">
        <v>13329</v>
      </c>
      <c r="F8608" s="16" t="s">
        <v>13288</v>
      </c>
      <c r="G8608" s="16" t="s">
        <v>13289</v>
      </c>
      <c r="H8608" s="17">
        <v>1935.58</v>
      </c>
      <c r="I8608" s="102">
        <v>4</v>
      </c>
    </row>
    <row r="8609" spans="1:9">
      <c r="A8609" s="16" t="s">
        <v>1963</v>
      </c>
      <c r="B8609" s="16" t="s">
        <v>13330</v>
      </c>
      <c r="C8609" s="16">
        <v>32110036</v>
      </c>
      <c r="D8609" s="19">
        <v>44427</v>
      </c>
      <c r="E8609" s="16" t="s">
        <v>13331</v>
      </c>
      <c r="F8609" s="16" t="s">
        <v>13288</v>
      </c>
      <c r="G8609" s="16" t="s">
        <v>13289</v>
      </c>
      <c r="H8609" s="17">
        <v>3020.11</v>
      </c>
      <c r="I8609" s="102">
        <v>4</v>
      </c>
    </row>
    <row r="8610" spans="1:9">
      <c r="A8610" s="16" t="s">
        <v>1963</v>
      </c>
      <c r="B8610" s="16" t="s">
        <v>13332</v>
      </c>
      <c r="C8610" s="16">
        <v>32110037</v>
      </c>
      <c r="D8610" s="19">
        <v>44427</v>
      </c>
      <c r="E8610" s="16" t="s">
        <v>13333</v>
      </c>
      <c r="F8610" s="16" t="s">
        <v>13288</v>
      </c>
      <c r="G8610" s="16" t="s">
        <v>13289</v>
      </c>
      <c r="H8610" s="17">
        <v>3168.04</v>
      </c>
      <c r="I8610" s="102">
        <v>4</v>
      </c>
    </row>
    <row r="8611" spans="1:9">
      <c r="A8611" s="16" t="s">
        <v>1963</v>
      </c>
      <c r="B8611" s="16" t="s">
        <v>13334</v>
      </c>
      <c r="C8611" s="16">
        <v>32110042</v>
      </c>
      <c r="D8611" s="19">
        <v>44427</v>
      </c>
      <c r="E8611" s="16" t="s">
        <v>13335</v>
      </c>
      <c r="F8611" s="16" t="s">
        <v>13288</v>
      </c>
      <c r="G8611" s="16" t="s">
        <v>13289</v>
      </c>
      <c r="H8611" s="17">
        <v>2793.64</v>
      </c>
      <c r="I8611" s="102">
        <v>4</v>
      </c>
    </row>
    <row r="8612" spans="1:9">
      <c r="A8612" s="16" t="s">
        <v>1963</v>
      </c>
      <c r="B8612" s="16" t="s">
        <v>13336</v>
      </c>
      <c r="C8612" s="16">
        <v>2021038</v>
      </c>
      <c r="D8612" s="19">
        <v>44476</v>
      </c>
      <c r="E8612" s="16" t="s">
        <v>13337</v>
      </c>
      <c r="F8612" s="16" t="s">
        <v>13264</v>
      </c>
      <c r="G8612" s="16" t="s">
        <v>13265</v>
      </c>
      <c r="H8612" s="17">
        <v>390</v>
      </c>
      <c r="I8612" s="102">
        <v>4</v>
      </c>
    </row>
    <row r="8613" spans="1:9">
      <c r="A8613" s="16" t="s">
        <v>1963</v>
      </c>
      <c r="B8613" s="16" t="s">
        <v>13338</v>
      </c>
      <c r="C8613" s="16">
        <v>7710035056</v>
      </c>
      <c r="D8613" s="19">
        <v>44439</v>
      </c>
      <c r="E8613" s="16" t="s">
        <v>13339</v>
      </c>
      <c r="F8613" s="16" t="s">
        <v>13268</v>
      </c>
      <c r="G8613" s="16" t="s">
        <v>13269</v>
      </c>
      <c r="H8613" s="17">
        <v>266.38</v>
      </c>
      <c r="I8613" s="102">
        <v>4</v>
      </c>
    </row>
    <row r="8614" spans="1:9">
      <c r="A8614" s="16" t="s">
        <v>1963</v>
      </c>
      <c r="B8614" s="16" t="s">
        <v>13338</v>
      </c>
      <c r="C8614" s="16">
        <v>7710035056</v>
      </c>
      <c r="D8614" s="19">
        <v>44439</v>
      </c>
      <c r="E8614" s="16" t="s">
        <v>13340</v>
      </c>
      <c r="F8614" s="16" t="s">
        <v>13268</v>
      </c>
      <c r="G8614" s="16" t="s">
        <v>13269</v>
      </c>
      <c r="H8614" s="17">
        <v>266.38</v>
      </c>
      <c r="I8614" s="102">
        <v>4</v>
      </c>
    </row>
    <row r="8615" spans="1:9">
      <c r="A8615" s="16" t="s">
        <v>1963</v>
      </c>
      <c r="B8615" s="16" t="s">
        <v>13338</v>
      </c>
      <c r="C8615" s="16">
        <v>7710035056</v>
      </c>
      <c r="D8615" s="19">
        <v>44525</v>
      </c>
      <c r="E8615" s="16" t="s">
        <v>13341</v>
      </c>
      <c r="F8615" s="16" t="s">
        <v>13268</v>
      </c>
      <c r="G8615" s="16" t="s">
        <v>13269</v>
      </c>
      <c r="H8615" s="17">
        <v>129.88</v>
      </c>
      <c r="I8615" s="102">
        <v>4</v>
      </c>
    </row>
    <row r="8616" spans="1:9">
      <c r="A8616" s="16" t="s">
        <v>1963</v>
      </c>
      <c r="B8616" s="16" t="s">
        <v>13338</v>
      </c>
      <c r="C8616" s="16">
        <v>7710035056</v>
      </c>
      <c r="D8616" s="19">
        <v>44439</v>
      </c>
      <c r="E8616" s="16" t="s">
        <v>13342</v>
      </c>
      <c r="F8616" s="16" t="s">
        <v>13268</v>
      </c>
      <c r="G8616" s="16" t="s">
        <v>13269</v>
      </c>
      <c r="H8616" s="17">
        <v>232.1</v>
      </c>
      <c r="I8616" s="102">
        <v>4</v>
      </c>
    </row>
    <row r="8617" spans="1:9">
      <c r="A8617" s="16" t="s">
        <v>1963</v>
      </c>
      <c r="B8617" s="16" t="s">
        <v>13338</v>
      </c>
      <c r="C8617" s="16">
        <v>7710035056</v>
      </c>
      <c r="D8617" s="19">
        <v>44439</v>
      </c>
      <c r="E8617" s="16" t="s">
        <v>13343</v>
      </c>
      <c r="F8617" s="16" t="s">
        <v>13268</v>
      </c>
      <c r="G8617" s="16" t="s">
        <v>13269</v>
      </c>
      <c r="H8617" s="17">
        <v>153.15</v>
      </c>
      <c r="I8617" s="102">
        <v>4</v>
      </c>
    </row>
    <row r="8618" spans="1:9">
      <c r="A8618" s="16" t="s">
        <v>1963</v>
      </c>
      <c r="B8618" s="16" t="s">
        <v>13338</v>
      </c>
      <c r="C8618" s="16">
        <v>7710035056</v>
      </c>
      <c r="D8618" s="19">
        <v>44439</v>
      </c>
      <c r="E8618" s="16" t="s">
        <v>13344</v>
      </c>
      <c r="F8618" s="16" t="s">
        <v>13268</v>
      </c>
      <c r="G8618" s="16" t="s">
        <v>13269</v>
      </c>
      <c r="H8618" s="17">
        <v>190.5</v>
      </c>
      <c r="I8618" s="102">
        <v>4</v>
      </c>
    </row>
    <row r="8619" spans="1:9">
      <c r="A8619" s="16" t="s">
        <v>1963</v>
      </c>
      <c r="B8619" s="16" t="s">
        <v>13345</v>
      </c>
      <c r="C8619" s="16">
        <v>2021036</v>
      </c>
      <c r="D8619" s="19">
        <v>44467</v>
      </c>
      <c r="E8619" s="16" t="s">
        <v>13346</v>
      </c>
      <c r="F8619" s="16" t="s">
        <v>13264</v>
      </c>
      <c r="G8619" s="16" t="s">
        <v>13265</v>
      </c>
      <c r="H8619" s="17">
        <v>990</v>
      </c>
      <c r="I8619" s="102">
        <v>4</v>
      </c>
    </row>
    <row r="8620" spans="1:9">
      <c r="A8620" s="16" t="s">
        <v>1963</v>
      </c>
      <c r="B8620" s="16" t="s">
        <v>13347</v>
      </c>
      <c r="C8620" s="16">
        <v>2021034</v>
      </c>
      <c r="D8620" s="19">
        <v>44447</v>
      </c>
      <c r="E8620" s="16" t="s">
        <v>13346</v>
      </c>
      <c r="F8620" s="16" t="s">
        <v>13264</v>
      </c>
      <c r="G8620" s="16" t="s">
        <v>13265</v>
      </c>
      <c r="H8620" s="17">
        <v>870</v>
      </c>
      <c r="I8620" s="102">
        <v>4</v>
      </c>
    </row>
    <row r="8621" spans="1:9">
      <c r="A8621" s="16" t="s">
        <v>1963</v>
      </c>
      <c r="B8621" s="16" t="s">
        <v>13348</v>
      </c>
      <c r="C8621" s="16">
        <v>2021039</v>
      </c>
      <c r="D8621" s="19">
        <v>44476</v>
      </c>
      <c r="E8621" s="16" t="s">
        <v>13263</v>
      </c>
      <c r="F8621" s="16" t="s">
        <v>13264</v>
      </c>
      <c r="G8621" s="16" t="s">
        <v>13265</v>
      </c>
      <c r="H8621" s="17">
        <v>660</v>
      </c>
      <c r="I8621" s="102">
        <v>4</v>
      </c>
    </row>
    <row r="8622" spans="1:9">
      <c r="A8622" s="16" t="s">
        <v>1963</v>
      </c>
      <c r="B8622" s="16" t="s">
        <v>13349</v>
      </c>
      <c r="C8622" s="16">
        <v>2021041</v>
      </c>
      <c r="D8622" s="19">
        <v>44467</v>
      </c>
      <c r="E8622" s="16" t="s">
        <v>13350</v>
      </c>
      <c r="F8622" s="16" t="s">
        <v>13264</v>
      </c>
      <c r="G8622" s="16" t="s">
        <v>13265</v>
      </c>
      <c r="H8622" s="17">
        <v>390</v>
      </c>
      <c r="I8622" s="102">
        <v>4</v>
      </c>
    </row>
    <row r="8623" spans="1:9">
      <c r="A8623" s="16" t="s">
        <v>1963</v>
      </c>
      <c r="B8623" s="16" t="s">
        <v>13351</v>
      </c>
      <c r="C8623" s="16">
        <v>1221211230</v>
      </c>
      <c r="D8623" s="19">
        <v>44456</v>
      </c>
      <c r="E8623" s="16" t="s">
        <v>13352</v>
      </c>
      <c r="F8623" s="16" t="s">
        <v>13353</v>
      </c>
      <c r="G8623" s="16" t="s">
        <v>13354</v>
      </c>
      <c r="H8623" s="17">
        <v>1384.69</v>
      </c>
      <c r="I8623" s="102">
        <v>4</v>
      </c>
    </row>
    <row r="8624" spans="1:9">
      <c r="A8624" s="16" t="s">
        <v>1963</v>
      </c>
      <c r="B8624" s="16" t="s">
        <v>13355</v>
      </c>
      <c r="C8624" s="16">
        <v>8080109459</v>
      </c>
      <c r="D8624" s="19">
        <v>44482</v>
      </c>
      <c r="E8624" s="16" t="s">
        <v>13356</v>
      </c>
      <c r="F8624" s="16" t="s">
        <v>13268</v>
      </c>
      <c r="G8624" s="16" t="s">
        <v>13269</v>
      </c>
      <c r="H8624" s="17">
        <v>15.45</v>
      </c>
      <c r="I8624" s="102">
        <v>4</v>
      </c>
    </row>
    <row r="8625" spans="1:9">
      <c r="A8625" s="16" t="s">
        <v>1963</v>
      </c>
      <c r="B8625" s="16" t="s">
        <v>13355</v>
      </c>
      <c r="C8625" s="16">
        <v>8080109459</v>
      </c>
      <c r="D8625" s="19">
        <v>44482</v>
      </c>
      <c r="E8625" s="16" t="s">
        <v>13357</v>
      </c>
      <c r="F8625" s="16" t="s">
        <v>13268</v>
      </c>
      <c r="G8625" s="16" t="s">
        <v>13269</v>
      </c>
      <c r="H8625" s="17">
        <v>39.270000000000003</v>
      </c>
      <c r="I8625" s="102">
        <v>4</v>
      </c>
    </row>
    <row r="8626" spans="1:9">
      <c r="A8626" s="16" t="s">
        <v>1963</v>
      </c>
      <c r="B8626" s="16" t="s">
        <v>13355</v>
      </c>
      <c r="C8626" s="16">
        <v>8080109459</v>
      </c>
      <c r="D8626" s="19">
        <v>44482</v>
      </c>
      <c r="E8626" s="16" t="s">
        <v>13358</v>
      </c>
      <c r="F8626" s="16" t="s">
        <v>13268</v>
      </c>
      <c r="G8626" s="16" t="s">
        <v>13269</v>
      </c>
      <c r="H8626" s="17">
        <v>39.270000000000003</v>
      </c>
      <c r="I8626" s="102">
        <v>4</v>
      </c>
    </row>
    <row r="8627" spans="1:9">
      <c r="A8627" s="16" t="s">
        <v>1963</v>
      </c>
      <c r="B8627" s="16" t="s">
        <v>13355</v>
      </c>
      <c r="C8627" s="16">
        <v>8080109459</v>
      </c>
      <c r="D8627" s="19">
        <v>44482</v>
      </c>
      <c r="E8627" s="16" t="s">
        <v>13359</v>
      </c>
      <c r="F8627" s="16" t="s">
        <v>13268</v>
      </c>
      <c r="G8627" s="16" t="s">
        <v>13269</v>
      </c>
      <c r="H8627" s="17">
        <v>39.270000000000003</v>
      </c>
      <c r="I8627" s="102">
        <v>4</v>
      </c>
    </row>
    <row r="8628" spans="1:9">
      <c r="A8628" s="16" t="s">
        <v>1963</v>
      </c>
      <c r="B8628" s="16" t="s">
        <v>13355</v>
      </c>
      <c r="C8628" s="16">
        <v>8080109459</v>
      </c>
      <c r="D8628" s="19">
        <v>44482</v>
      </c>
      <c r="E8628" s="16" t="s">
        <v>13360</v>
      </c>
      <c r="F8628" s="16" t="s">
        <v>13268</v>
      </c>
      <c r="G8628" s="16" t="s">
        <v>13269</v>
      </c>
      <c r="H8628" s="17">
        <v>25.84</v>
      </c>
      <c r="I8628" s="102">
        <v>4</v>
      </c>
    </row>
    <row r="8629" spans="1:9">
      <c r="A8629" s="16" t="s">
        <v>1963</v>
      </c>
      <c r="B8629" s="16" t="s">
        <v>13355</v>
      </c>
      <c r="C8629" s="16">
        <v>8080109459</v>
      </c>
      <c r="D8629" s="19">
        <v>44482</v>
      </c>
      <c r="E8629" s="16" t="s">
        <v>13361</v>
      </c>
      <c r="F8629" s="16" t="s">
        <v>13268</v>
      </c>
      <c r="G8629" s="16" t="s">
        <v>13269</v>
      </c>
      <c r="H8629" s="17">
        <v>39.270000000000003</v>
      </c>
      <c r="I8629" s="102">
        <v>4</v>
      </c>
    </row>
    <row r="8630" spans="1:9">
      <c r="A8630" s="16" t="s">
        <v>1963</v>
      </c>
      <c r="B8630" s="16" t="s">
        <v>13355</v>
      </c>
      <c r="C8630" s="16">
        <v>8080109459</v>
      </c>
      <c r="D8630" s="19">
        <v>44482</v>
      </c>
      <c r="E8630" s="16" t="s">
        <v>13362</v>
      </c>
      <c r="F8630" s="16" t="s">
        <v>13268</v>
      </c>
      <c r="G8630" s="16" t="s">
        <v>13269</v>
      </c>
      <c r="H8630" s="17">
        <v>39.270000000000003</v>
      </c>
      <c r="I8630" s="102">
        <v>4</v>
      </c>
    </row>
    <row r="8631" spans="1:9">
      <c r="A8631" s="16" t="s">
        <v>1963</v>
      </c>
      <c r="B8631" s="16" t="s">
        <v>13355</v>
      </c>
      <c r="C8631" s="16">
        <v>8080109459</v>
      </c>
      <c r="D8631" s="19">
        <v>44482</v>
      </c>
      <c r="E8631" s="16" t="s">
        <v>13363</v>
      </c>
      <c r="F8631" s="16" t="s">
        <v>13268</v>
      </c>
      <c r="G8631" s="16" t="s">
        <v>13269</v>
      </c>
      <c r="H8631" s="17">
        <v>39.270000000000003</v>
      </c>
      <c r="I8631" s="102">
        <v>4</v>
      </c>
    </row>
    <row r="8632" spans="1:9">
      <c r="A8632" s="16" t="s">
        <v>1963</v>
      </c>
      <c r="B8632" s="16" t="s">
        <v>13364</v>
      </c>
      <c r="C8632" s="16">
        <v>7710035056</v>
      </c>
      <c r="D8632" s="19">
        <v>44482</v>
      </c>
      <c r="E8632" s="16" t="s">
        <v>13365</v>
      </c>
      <c r="F8632" s="16" t="s">
        <v>13268</v>
      </c>
      <c r="G8632" s="16" t="s">
        <v>13269</v>
      </c>
      <c r="H8632" s="17">
        <v>266.38</v>
      </c>
      <c r="I8632" s="102">
        <v>4</v>
      </c>
    </row>
    <row r="8633" spans="1:9">
      <c r="A8633" s="16" t="s">
        <v>1963</v>
      </c>
      <c r="B8633" s="16" t="s">
        <v>13364</v>
      </c>
      <c r="C8633" s="16">
        <v>7710035056</v>
      </c>
      <c r="D8633" s="19">
        <v>44482</v>
      </c>
      <c r="E8633" s="16" t="s">
        <v>13366</v>
      </c>
      <c r="F8633" s="16" t="s">
        <v>13268</v>
      </c>
      <c r="G8633" s="16" t="s">
        <v>13269</v>
      </c>
      <c r="H8633" s="17">
        <v>266.38</v>
      </c>
      <c r="I8633" s="102">
        <v>4</v>
      </c>
    </row>
    <row r="8634" spans="1:9">
      <c r="A8634" s="16" t="s">
        <v>1963</v>
      </c>
      <c r="B8634" s="16" t="s">
        <v>13364</v>
      </c>
      <c r="C8634" s="16">
        <v>7710035056</v>
      </c>
      <c r="D8634" s="19">
        <v>44482</v>
      </c>
      <c r="E8634" s="16" t="s">
        <v>13367</v>
      </c>
      <c r="F8634" s="16" t="s">
        <v>13268</v>
      </c>
      <c r="G8634" s="16" t="s">
        <v>13269</v>
      </c>
      <c r="H8634" s="17">
        <v>129.88</v>
      </c>
      <c r="I8634" s="102">
        <v>4</v>
      </c>
    </row>
    <row r="8635" spans="1:9">
      <c r="A8635" s="16" t="s">
        <v>1963</v>
      </c>
      <c r="B8635" s="16" t="s">
        <v>13364</v>
      </c>
      <c r="C8635" s="16">
        <v>7710035056</v>
      </c>
      <c r="D8635" s="19">
        <v>44482</v>
      </c>
      <c r="E8635" s="16" t="s">
        <v>13368</v>
      </c>
      <c r="F8635" s="16" t="s">
        <v>13268</v>
      </c>
      <c r="G8635" s="16" t="s">
        <v>13269</v>
      </c>
      <c r="H8635" s="17">
        <v>232.1</v>
      </c>
      <c r="I8635" s="102">
        <v>4</v>
      </c>
    </row>
    <row r="8636" spans="1:9">
      <c r="A8636" s="16" t="s">
        <v>1963</v>
      </c>
      <c r="B8636" s="16" t="s">
        <v>13364</v>
      </c>
      <c r="C8636" s="16">
        <v>7710035056</v>
      </c>
      <c r="D8636" s="19">
        <v>44482</v>
      </c>
      <c r="E8636" s="16" t="s">
        <v>13369</v>
      </c>
      <c r="F8636" s="16" t="s">
        <v>13268</v>
      </c>
      <c r="G8636" s="16" t="s">
        <v>13269</v>
      </c>
      <c r="H8636" s="17">
        <v>190.5</v>
      </c>
      <c r="I8636" s="102">
        <v>4</v>
      </c>
    </row>
    <row r="8637" spans="1:9">
      <c r="A8637" s="16" t="s">
        <v>1963</v>
      </c>
      <c r="B8637" s="16" t="s">
        <v>13364</v>
      </c>
      <c r="C8637" s="16">
        <v>7710035056</v>
      </c>
      <c r="D8637" s="19">
        <v>266857</v>
      </c>
      <c r="E8637" s="16" t="s">
        <v>13879</v>
      </c>
      <c r="F8637" s="16" t="s">
        <v>13268</v>
      </c>
      <c r="G8637" s="16" t="s">
        <v>13269</v>
      </c>
      <c r="H8637" s="17">
        <v>153.15</v>
      </c>
      <c r="I8637" s="102">
        <v>4</v>
      </c>
    </row>
    <row r="8638" spans="1:9">
      <c r="A8638" s="16" t="s">
        <v>1963</v>
      </c>
      <c r="B8638" s="16" t="s">
        <v>14336</v>
      </c>
      <c r="C8638" s="16">
        <v>2021023</v>
      </c>
      <c r="D8638" s="19">
        <v>44342</v>
      </c>
      <c r="E8638" s="16" t="s">
        <v>14337</v>
      </c>
      <c r="F8638" s="16" t="s">
        <v>13380</v>
      </c>
      <c r="G8638" s="16" t="s">
        <v>13381</v>
      </c>
      <c r="H8638" s="17">
        <v>566.4</v>
      </c>
      <c r="I8638" s="102">
        <v>4</v>
      </c>
    </row>
    <row r="8639" spans="1:9">
      <c r="A8639" s="16" t="s">
        <v>1963</v>
      </c>
      <c r="B8639" s="16" t="s">
        <v>14336</v>
      </c>
      <c r="C8639" s="16">
        <v>2021023</v>
      </c>
      <c r="D8639" s="19">
        <v>44342</v>
      </c>
      <c r="E8639" s="16" t="s">
        <v>14338</v>
      </c>
      <c r="F8639" s="16" t="s">
        <v>13380</v>
      </c>
      <c r="G8639" s="16" t="s">
        <v>13381</v>
      </c>
      <c r="H8639" s="17">
        <v>489.6</v>
      </c>
      <c r="I8639" s="102">
        <v>4</v>
      </c>
    </row>
    <row r="8640" spans="1:9">
      <c r="A8640" s="16" t="s">
        <v>1963</v>
      </c>
      <c r="B8640" s="16" t="s">
        <v>13370</v>
      </c>
      <c r="C8640" s="16">
        <v>2021042</v>
      </c>
      <c r="D8640" s="19">
        <v>44495</v>
      </c>
      <c r="E8640" s="16" t="s">
        <v>13371</v>
      </c>
      <c r="F8640" s="16" t="s">
        <v>13264</v>
      </c>
      <c r="G8640" s="16" t="s">
        <v>13265</v>
      </c>
      <c r="H8640" s="17">
        <v>650</v>
      </c>
      <c r="I8640" s="102">
        <v>4</v>
      </c>
    </row>
    <row r="8641" spans="1:9">
      <c r="A8641" s="16" t="s">
        <v>1963</v>
      </c>
      <c r="B8641" s="16" t="s">
        <v>13372</v>
      </c>
      <c r="C8641" s="16">
        <v>2021043</v>
      </c>
      <c r="D8641" s="19">
        <v>44516</v>
      </c>
      <c r="E8641" s="16" t="s">
        <v>13373</v>
      </c>
      <c r="F8641" s="16" t="s">
        <v>13264</v>
      </c>
      <c r="G8641" s="16" t="s">
        <v>13265</v>
      </c>
      <c r="H8641" s="17">
        <v>620</v>
      </c>
      <c r="I8641" s="102">
        <v>4</v>
      </c>
    </row>
    <row r="8642" spans="1:9">
      <c r="A8642" s="16" t="s">
        <v>1963</v>
      </c>
      <c r="B8642" s="16" t="s">
        <v>13374</v>
      </c>
      <c r="C8642" s="16">
        <v>32110065</v>
      </c>
      <c r="D8642" s="19">
        <v>44483</v>
      </c>
      <c r="E8642" s="16" t="s">
        <v>13375</v>
      </c>
      <c r="F8642" s="16" t="s">
        <v>13288</v>
      </c>
      <c r="G8642" s="16" t="s">
        <v>13289</v>
      </c>
      <c r="H8642" s="17">
        <v>3168.04</v>
      </c>
      <c r="I8642" s="102">
        <v>4</v>
      </c>
    </row>
    <row r="8643" spans="1:9">
      <c r="A8643" s="16" t="s">
        <v>1963</v>
      </c>
      <c r="B8643" s="16" t="s">
        <v>13376</v>
      </c>
      <c r="C8643" s="16">
        <v>32110064</v>
      </c>
      <c r="D8643" s="19">
        <v>44483</v>
      </c>
      <c r="E8643" s="16" t="s">
        <v>13377</v>
      </c>
      <c r="F8643" s="16" t="s">
        <v>13288</v>
      </c>
      <c r="G8643" s="16" t="s">
        <v>13289</v>
      </c>
      <c r="H8643" s="17">
        <v>3020.11</v>
      </c>
      <c r="I8643" s="102">
        <v>4</v>
      </c>
    </row>
    <row r="8644" spans="1:9">
      <c r="A8644" s="16" t="s">
        <v>1963</v>
      </c>
      <c r="B8644" s="16" t="s">
        <v>13378</v>
      </c>
      <c r="C8644" s="16">
        <v>2021128</v>
      </c>
      <c r="D8644" s="19">
        <v>44560</v>
      </c>
      <c r="E8644" s="16" t="s">
        <v>13379</v>
      </c>
      <c r="F8644" s="16" t="s">
        <v>13380</v>
      </c>
      <c r="G8644" s="16" t="s">
        <v>13381</v>
      </c>
      <c r="H8644" s="17">
        <v>38.4</v>
      </c>
      <c r="I8644" s="102">
        <v>4</v>
      </c>
    </row>
    <row r="8645" spans="1:9">
      <c r="A8645" s="16" t="s">
        <v>1963</v>
      </c>
      <c r="B8645" s="16" t="s">
        <v>13378</v>
      </c>
      <c r="C8645" s="16">
        <v>2021128</v>
      </c>
      <c r="D8645" s="19">
        <v>44560</v>
      </c>
      <c r="E8645" s="16" t="s">
        <v>13382</v>
      </c>
      <c r="F8645" s="16" t="s">
        <v>13380</v>
      </c>
      <c r="G8645" s="16" t="s">
        <v>13381</v>
      </c>
      <c r="H8645" s="17">
        <v>1.44</v>
      </c>
      <c r="I8645" s="102">
        <v>4</v>
      </c>
    </row>
    <row r="8646" spans="1:9">
      <c r="A8646" s="16" t="s">
        <v>1963</v>
      </c>
      <c r="B8646" s="16" t="s">
        <v>13378</v>
      </c>
      <c r="C8646" s="16">
        <v>2021128</v>
      </c>
      <c r="D8646" s="19">
        <v>44560</v>
      </c>
      <c r="E8646" s="16" t="s">
        <v>13383</v>
      </c>
      <c r="F8646" s="16" t="s">
        <v>13380</v>
      </c>
      <c r="G8646" s="16" t="s">
        <v>13381</v>
      </c>
      <c r="H8646" s="17">
        <v>1.44</v>
      </c>
      <c r="I8646" s="102">
        <v>4</v>
      </c>
    </row>
    <row r="8647" spans="1:9">
      <c r="A8647" s="16" t="s">
        <v>1963</v>
      </c>
      <c r="B8647" s="16" t="s">
        <v>13378</v>
      </c>
      <c r="C8647" s="16">
        <v>2021128</v>
      </c>
      <c r="D8647" s="19">
        <v>44560</v>
      </c>
      <c r="E8647" s="16" t="s">
        <v>13384</v>
      </c>
      <c r="F8647" s="16" t="s">
        <v>13380</v>
      </c>
      <c r="G8647" s="16" t="s">
        <v>13381</v>
      </c>
      <c r="H8647" s="17">
        <v>6</v>
      </c>
      <c r="I8647" s="102">
        <v>4</v>
      </c>
    </row>
    <row r="8648" spans="1:9">
      <c r="A8648" s="16" t="s">
        <v>1963</v>
      </c>
      <c r="B8648" s="16" t="s">
        <v>13378</v>
      </c>
      <c r="C8648" s="16">
        <v>2021128</v>
      </c>
      <c r="D8648" s="19">
        <v>44560</v>
      </c>
      <c r="E8648" s="16" t="s">
        <v>13385</v>
      </c>
      <c r="F8648" s="16" t="s">
        <v>13380</v>
      </c>
      <c r="G8648" s="16" t="s">
        <v>13381</v>
      </c>
      <c r="H8648" s="17">
        <v>508.8</v>
      </c>
      <c r="I8648" s="102">
        <v>4</v>
      </c>
    </row>
    <row r="8649" spans="1:9">
      <c r="A8649" s="16" t="s">
        <v>1963</v>
      </c>
      <c r="B8649" s="16" t="s">
        <v>13378</v>
      </c>
      <c r="C8649" s="16">
        <v>2021128</v>
      </c>
      <c r="D8649" s="19">
        <v>44560</v>
      </c>
      <c r="E8649" s="16" t="s">
        <v>13386</v>
      </c>
      <c r="F8649" s="16" t="s">
        <v>13380</v>
      </c>
      <c r="G8649" s="16" t="s">
        <v>13381</v>
      </c>
      <c r="H8649" s="17">
        <v>571.20000000000005</v>
      </c>
      <c r="I8649" s="102">
        <v>4</v>
      </c>
    </row>
    <row r="8650" spans="1:9">
      <c r="A8650" s="16" t="s">
        <v>1963</v>
      </c>
      <c r="B8650" s="16" t="s">
        <v>13387</v>
      </c>
      <c r="C8650" s="16">
        <v>2021002</v>
      </c>
      <c r="D8650" s="19">
        <v>44525</v>
      </c>
      <c r="E8650" s="16" t="s">
        <v>13388</v>
      </c>
      <c r="F8650" s="16" t="s">
        <v>13389</v>
      </c>
      <c r="G8650" s="16" t="s">
        <v>13390</v>
      </c>
      <c r="H8650" s="17">
        <v>660</v>
      </c>
      <c r="I8650" s="102">
        <v>4</v>
      </c>
    </row>
    <row r="8651" spans="1:9">
      <c r="A8651" s="16" t="s">
        <v>1963</v>
      </c>
      <c r="B8651" s="16" t="s">
        <v>13391</v>
      </c>
      <c r="C8651" s="16">
        <v>2021005</v>
      </c>
      <c r="D8651" s="19">
        <v>44525</v>
      </c>
      <c r="E8651" s="16" t="s">
        <v>13392</v>
      </c>
      <c r="F8651" s="16" t="s">
        <v>13389</v>
      </c>
      <c r="G8651" s="16" t="s">
        <v>13390</v>
      </c>
      <c r="H8651" s="17">
        <v>720</v>
      </c>
      <c r="I8651" s="102">
        <v>4</v>
      </c>
    </row>
    <row r="8652" spans="1:9">
      <c r="A8652" s="16" t="s">
        <v>1963</v>
      </c>
      <c r="B8652" s="16" t="s">
        <v>13393</v>
      </c>
      <c r="C8652" s="16">
        <v>2021006</v>
      </c>
      <c r="D8652" s="19">
        <v>44525</v>
      </c>
      <c r="E8652" s="16" t="s">
        <v>13322</v>
      </c>
      <c r="F8652" s="16" t="s">
        <v>13389</v>
      </c>
      <c r="G8652" s="16" t="s">
        <v>13390</v>
      </c>
      <c r="H8652" s="17">
        <v>390</v>
      </c>
      <c r="I8652" s="102">
        <v>4</v>
      </c>
    </row>
    <row r="8653" spans="1:9">
      <c r="A8653" s="16" t="s">
        <v>1963</v>
      </c>
      <c r="B8653" s="16" t="s">
        <v>13394</v>
      </c>
      <c r="C8653" s="16">
        <v>2021009</v>
      </c>
      <c r="D8653" s="19">
        <v>44552</v>
      </c>
      <c r="E8653" s="16" t="s">
        <v>13395</v>
      </c>
      <c r="F8653" s="16" t="s">
        <v>13389</v>
      </c>
      <c r="G8653" s="16" t="s">
        <v>13390</v>
      </c>
      <c r="H8653" s="17">
        <v>190</v>
      </c>
      <c r="I8653" s="102">
        <v>4</v>
      </c>
    </row>
    <row r="8654" spans="1:9">
      <c r="A8654" s="16" t="s">
        <v>1963</v>
      </c>
      <c r="B8654" s="16" t="s">
        <v>13396</v>
      </c>
      <c r="C8654" s="16">
        <v>2021010</v>
      </c>
      <c r="D8654" s="19">
        <v>44552</v>
      </c>
      <c r="E8654" s="16" t="s">
        <v>13263</v>
      </c>
      <c r="F8654" s="16" t="s">
        <v>13389</v>
      </c>
      <c r="G8654" s="16" t="s">
        <v>13390</v>
      </c>
      <c r="H8654" s="17">
        <v>540</v>
      </c>
      <c r="I8654" s="102">
        <v>4</v>
      </c>
    </row>
    <row r="8655" spans="1:9">
      <c r="A8655" s="16" t="s">
        <v>1963</v>
      </c>
      <c r="B8655" s="16" t="s">
        <v>13397</v>
      </c>
      <c r="C8655" s="16">
        <v>2021011</v>
      </c>
      <c r="D8655" s="19">
        <v>44552</v>
      </c>
      <c r="E8655" s="16" t="s">
        <v>13350</v>
      </c>
      <c r="F8655" s="16" t="s">
        <v>13389</v>
      </c>
      <c r="G8655" s="16" t="s">
        <v>13390</v>
      </c>
      <c r="H8655" s="17">
        <v>370</v>
      </c>
      <c r="I8655" s="102">
        <v>4</v>
      </c>
    </row>
    <row r="8656" spans="1:9">
      <c r="A8656" s="16" t="s">
        <v>1963</v>
      </c>
      <c r="B8656" s="16" t="s">
        <v>13398</v>
      </c>
      <c r="C8656" s="16">
        <v>2021016</v>
      </c>
      <c r="D8656" s="19">
        <v>44600</v>
      </c>
      <c r="E8656" s="16" t="s">
        <v>13352</v>
      </c>
      <c r="F8656" s="16" t="s">
        <v>13389</v>
      </c>
      <c r="G8656" s="16" t="s">
        <v>13390</v>
      </c>
      <c r="H8656" s="17">
        <v>300</v>
      </c>
      <c r="I8656" s="102">
        <v>4</v>
      </c>
    </row>
    <row r="8657" spans="1:9">
      <c r="A8657" s="16" t="s">
        <v>1963</v>
      </c>
      <c r="B8657" s="16" t="s">
        <v>13399</v>
      </c>
      <c r="C8657" s="16">
        <v>32110094</v>
      </c>
      <c r="D8657" s="19">
        <v>44603</v>
      </c>
      <c r="E8657" s="16" t="s">
        <v>13400</v>
      </c>
      <c r="F8657" s="16" t="s">
        <v>13288</v>
      </c>
      <c r="G8657" s="16" t="s">
        <v>13289</v>
      </c>
      <c r="H8657" s="17">
        <v>3168.04</v>
      </c>
      <c r="I8657" s="102">
        <v>4</v>
      </c>
    </row>
    <row r="8658" spans="1:9">
      <c r="A8658" s="16" t="s">
        <v>1963</v>
      </c>
      <c r="B8658" s="16" t="s">
        <v>13401</v>
      </c>
      <c r="C8658" s="16">
        <v>32110093</v>
      </c>
      <c r="D8658" s="19">
        <v>44603</v>
      </c>
      <c r="E8658" s="16" t="s">
        <v>13402</v>
      </c>
      <c r="F8658" s="16" t="s">
        <v>13288</v>
      </c>
      <c r="G8658" s="16" t="s">
        <v>13289</v>
      </c>
      <c r="H8658" s="17">
        <v>3020.11</v>
      </c>
      <c r="I8658" s="102">
        <v>4</v>
      </c>
    </row>
    <row r="8659" spans="1:9">
      <c r="A8659" s="16" t="s">
        <v>1963</v>
      </c>
      <c r="B8659" s="16" t="s">
        <v>13403</v>
      </c>
      <c r="C8659" s="16">
        <v>32110092</v>
      </c>
      <c r="D8659" s="19">
        <v>44603</v>
      </c>
      <c r="E8659" s="16" t="s">
        <v>13404</v>
      </c>
      <c r="F8659" s="16" t="s">
        <v>13288</v>
      </c>
      <c r="G8659" s="16" t="s">
        <v>13289</v>
      </c>
      <c r="H8659" s="17">
        <v>1935.58</v>
      </c>
      <c r="I8659" s="102">
        <v>4</v>
      </c>
    </row>
    <row r="8660" spans="1:9">
      <c r="A8660" s="16" t="s">
        <v>1963</v>
      </c>
      <c r="B8660" s="16" t="s">
        <v>13405</v>
      </c>
      <c r="C8660" s="16">
        <v>32110091</v>
      </c>
      <c r="D8660" s="19">
        <v>44603</v>
      </c>
      <c r="E8660" s="16" t="s">
        <v>13406</v>
      </c>
      <c r="F8660" s="16" t="s">
        <v>13288</v>
      </c>
      <c r="G8660" s="16" t="s">
        <v>13289</v>
      </c>
      <c r="H8660" s="17">
        <v>1906.02</v>
      </c>
      <c r="I8660" s="102">
        <v>4</v>
      </c>
    </row>
    <row r="8661" spans="1:9">
      <c r="A8661" s="16" t="s">
        <v>1963</v>
      </c>
      <c r="B8661" s="16" t="s">
        <v>13407</v>
      </c>
      <c r="C8661" s="16">
        <v>32110090</v>
      </c>
      <c r="D8661" s="19">
        <v>44603</v>
      </c>
      <c r="E8661" s="16" t="s">
        <v>13408</v>
      </c>
      <c r="F8661" s="16" t="s">
        <v>13288</v>
      </c>
      <c r="G8661" s="16" t="s">
        <v>13289</v>
      </c>
      <c r="H8661" s="17">
        <v>2793.64</v>
      </c>
      <c r="I8661" s="102">
        <v>4</v>
      </c>
    </row>
    <row r="8662" spans="1:9">
      <c r="A8662" s="16" t="s">
        <v>1963</v>
      </c>
      <c r="B8662" s="16" t="s">
        <v>13409</v>
      </c>
      <c r="C8662" s="16" t="s">
        <v>13409</v>
      </c>
      <c r="D8662" s="19">
        <v>44265</v>
      </c>
      <c r="E8662" s="16" t="s">
        <v>13410</v>
      </c>
      <c r="F8662" s="16" t="s">
        <v>13411</v>
      </c>
      <c r="G8662" s="16" t="s">
        <v>13412</v>
      </c>
      <c r="H8662" s="17">
        <v>74.5</v>
      </c>
      <c r="I8662" s="102">
        <v>4</v>
      </c>
    </row>
    <row r="8663" spans="1:9">
      <c r="A8663" s="16" t="s">
        <v>1963</v>
      </c>
      <c r="B8663" s="16" t="s">
        <v>13413</v>
      </c>
      <c r="C8663" s="16" t="s">
        <v>13413</v>
      </c>
      <c r="D8663" s="19">
        <v>44267</v>
      </c>
      <c r="E8663" s="16" t="s">
        <v>13414</v>
      </c>
      <c r="F8663" s="16" t="s">
        <v>13411</v>
      </c>
      <c r="G8663" s="16" t="s">
        <v>13412</v>
      </c>
      <c r="H8663" s="17">
        <v>74</v>
      </c>
      <c r="I8663" s="102">
        <v>4</v>
      </c>
    </row>
    <row r="8664" spans="1:9">
      <c r="A8664" s="16" t="s">
        <v>1963</v>
      </c>
      <c r="B8664" s="16" t="s">
        <v>13415</v>
      </c>
      <c r="C8664" s="16" t="s">
        <v>13415</v>
      </c>
      <c r="D8664" s="19">
        <v>44267</v>
      </c>
      <c r="E8664" s="16" t="s">
        <v>13416</v>
      </c>
      <c r="F8664" s="16" t="s">
        <v>13411</v>
      </c>
      <c r="G8664" s="16" t="s">
        <v>13412</v>
      </c>
      <c r="H8664" s="17">
        <v>74</v>
      </c>
      <c r="I8664" s="102">
        <v>4</v>
      </c>
    </row>
    <row r="8665" spans="1:9">
      <c r="A8665" s="16" t="s">
        <v>1963</v>
      </c>
      <c r="B8665" s="16" t="s">
        <v>13417</v>
      </c>
      <c r="C8665" s="16" t="s">
        <v>13417</v>
      </c>
      <c r="D8665" s="19">
        <v>44270</v>
      </c>
      <c r="E8665" s="16" t="s">
        <v>13418</v>
      </c>
      <c r="F8665" s="16" t="s">
        <v>8364</v>
      </c>
      <c r="G8665" s="16" t="s">
        <v>8365</v>
      </c>
      <c r="H8665" s="17">
        <v>92.5</v>
      </c>
      <c r="I8665" s="102">
        <v>4</v>
      </c>
    </row>
    <row r="8666" spans="1:9">
      <c r="A8666" s="16" t="s">
        <v>1963</v>
      </c>
      <c r="B8666" s="16" t="s">
        <v>13417</v>
      </c>
      <c r="C8666" s="16" t="s">
        <v>13417</v>
      </c>
      <c r="D8666" s="19">
        <v>44270</v>
      </c>
      <c r="E8666" s="16" t="s">
        <v>13419</v>
      </c>
      <c r="F8666" s="16" t="s">
        <v>8364</v>
      </c>
      <c r="G8666" s="16" t="s">
        <v>8365</v>
      </c>
      <c r="H8666" s="17">
        <v>92.5</v>
      </c>
      <c r="I8666" s="102">
        <v>4</v>
      </c>
    </row>
    <row r="8667" spans="1:9">
      <c r="A8667" s="16" t="s">
        <v>1963</v>
      </c>
      <c r="B8667" s="16" t="s">
        <v>13417</v>
      </c>
      <c r="C8667" s="16" t="s">
        <v>13417</v>
      </c>
      <c r="D8667" s="19">
        <v>44270</v>
      </c>
      <c r="E8667" s="16" t="s">
        <v>13420</v>
      </c>
      <c r="F8667" s="16" t="s">
        <v>8364</v>
      </c>
      <c r="G8667" s="16" t="s">
        <v>8365</v>
      </c>
      <c r="H8667" s="17">
        <v>92.5</v>
      </c>
      <c r="I8667" s="102">
        <v>4</v>
      </c>
    </row>
    <row r="8668" spans="1:9">
      <c r="A8668" s="16" t="s">
        <v>1963</v>
      </c>
      <c r="B8668" s="16" t="s">
        <v>13417</v>
      </c>
      <c r="C8668" s="16" t="s">
        <v>13417</v>
      </c>
      <c r="D8668" s="19">
        <v>44270</v>
      </c>
      <c r="E8668" s="16" t="s">
        <v>13421</v>
      </c>
      <c r="F8668" s="16" t="s">
        <v>8364</v>
      </c>
      <c r="G8668" s="16" t="s">
        <v>8365</v>
      </c>
      <c r="H8668" s="17">
        <v>92.5</v>
      </c>
      <c r="I8668" s="102">
        <v>4</v>
      </c>
    </row>
    <row r="8669" spans="1:9">
      <c r="A8669" s="16" t="s">
        <v>1963</v>
      </c>
      <c r="B8669" s="16" t="s">
        <v>13422</v>
      </c>
      <c r="C8669" s="16" t="s">
        <v>13422</v>
      </c>
      <c r="D8669" s="19">
        <v>44271</v>
      </c>
      <c r="E8669" s="16" t="s">
        <v>13423</v>
      </c>
      <c r="F8669" s="16" t="s">
        <v>8364</v>
      </c>
      <c r="G8669" s="16" t="s">
        <v>8365</v>
      </c>
      <c r="H8669" s="17">
        <v>92.5</v>
      </c>
      <c r="I8669" s="102">
        <v>4</v>
      </c>
    </row>
    <row r="8670" spans="1:9">
      <c r="A8670" s="16" t="s">
        <v>1963</v>
      </c>
      <c r="B8670" s="16" t="s">
        <v>13422</v>
      </c>
      <c r="C8670" s="16" t="s">
        <v>13422</v>
      </c>
      <c r="D8670" s="19">
        <v>44271</v>
      </c>
      <c r="E8670" s="16" t="s">
        <v>13424</v>
      </c>
      <c r="F8670" s="16" t="s">
        <v>8364</v>
      </c>
      <c r="G8670" s="16" t="s">
        <v>8365</v>
      </c>
      <c r="H8670" s="17">
        <v>92.5</v>
      </c>
      <c r="I8670" s="102">
        <v>4</v>
      </c>
    </row>
    <row r="8671" spans="1:9">
      <c r="A8671" s="16" t="s">
        <v>1963</v>
      </c>
      <c r="B8671" s="16" t="s">
        <v>13422</v>
      </c>
      <c r="C8671" s="16" t="s">
        <v>13422</v>
      </c>
      <c r="D8671" s="19">
        <v>44271</v>
      </c>
      <c r="E8671" s="16" t="s">
        <v>13425</v>
      </c>
      <c r="F8671" s="16" t="s">
        <v>8364</v>
      </c>
      <c r="G8671" s="16" t="s">
        <v>8365</v>
      </c>
      <c r="H8671" s="17">
        <v>92.5</v>
      </c>
      <c r="I8671" s="102">
        <v>4</v>
      </c>
    </row>
    <row r="8672" spans="1:9">
      <c r="A8672" s="16" t="s">
        <v>1963</v>
      </c>
      <c r="B8672" s="16" t="s">
        <v>13422</v>
      </c>
      <c r="C8672" s="16" t="s">
        <v>13422</v>
      </c>
      <c r="D8672" s="19">
        <v>44271</v>
      </c>
      <c r="E8672" s="16" t="s">
        <v>13426</v>
      </c>
      <c r="F8672" s="16" t="s">
        <v>8364</v>
      </c>
      <c r="G8672" s="16" t="s">
        <v>8365</v>
      </c>
      <c r="H8672" s="17">
        <v>92.5</v>
      </c>
      <c r="I8672" s="102">
        <v>4</v>
      </c>
    </row>
    <row r="8673" spans="1:9">
      <c r="A8673" s="16" t="s">
        <v>1963</v>
      </c>
      <c r="B8673" s="16" t="s">
        <v>13427</v>
      </c>
      <c r="C8673" s="16" t="s">
        <v>13427</v>
      </c>
      <c r="D8673" s="19">
        <v>44271</v>
      </c>
      <c r="E8673" s="16" t="s">
        <v>13428</v>
      </c>
      <c r="F8673" s="16" t="s">
        <v>13411</v>
      </c>
      <c r="G8673" s="16" t="s">
        <v>13412</v>
      </c>
      <c r="H8673" s="17">
        <v>74.5</v>
      </c>
      <c r="I8673" s="102">
        <v>4</v>
      </c>
    </row>
    <row r="8674" spans="1:9">
      <c r="A8674" s="16" t="s">
        <v>1963</v>
      </c>
      <c r="B8674" s="16" t="s">
        <v>13429</v>
      </c>
      <c r="C8674" s="16" t="s">
        <v>13429</v>
      </c>
      <c r="D8674" s="19">
        <v>44271</v>
      </c>
      <c r="E8674" s="16" t="s">
        <v>13430</v>
      </c>
      <c r="F8674" s="16" t="s">
        <v>13431</v>
      </c>
      <c r="G8674" s="16" t="s">
        <v>13432</v>
      </c>
      <c r="H8674" s="17">
        <v>124.8</v>
      </c>
      <c r="I8674" s="102">
        <v>4</v>
      </c>
    </row>
    <row r="8675" spans="1:9">
      <c r="A8675" s="16" t="s">
        <v>1963</v>
      </c>
      <c r="B8675" s="16" t="s">
        <v>13429</v>
      </c>
      <c r="C8675" s="16" t="s">
        <v>13429</v>
      </c>
      <c r="D8675" s="19">
        <v>44271</v>
      </c>
      <c r="E8675" s="16" t="s">
        <v>13433</v>
      </c>
      <c r="F8675" s="16" t="s">
        <v>13431</v>
      </c>
      <c r="G8675" s="16" t="s">
        <v>13432</v>
      </c>
      <c r="H8675" s="17">
        <v>160.58000000000001</v>
      </c>
      <c r="I8675" s="102">
        <v>4</v>
      </c>
    </row>
    <row r="8676" spans="1:9">
      <c r="A8676" s="16" t="s">
        <v>1963</v>
      </c>
      <c r="B8676" s="16" t="s">
        <v>13434</v>
      </c>
      <c r="C8676" s="16" t="s">
        <v>13434</v>
      </c>
      <c r="D8676" s="19">
        <v>44274</v>
      </c>
      <c r="E8676" s="16" t="s">
        <v>13435</v>
      </c>
      <c r="F8676" s="16" t="s">
        <v>13436</v>
      </c>
      <c r="G8676" s="16" t="s">
        <v>13437</v>
      </c>
      <c r="H8676" s="17">
        <v>30</v>
      </c>
      <c r="I8676" s="102">
        <v>4</v>
      </c>
    </row>
    <row r="8677" spans="1:9">
      <c r="A8677" s="16" t="s">
        <v>1963</v>
      </c>
      <c r="B8677" s="16" t="s">
        <v>13438</v>
      </c>
      <c r="C8677" s="16" t="s">
        <v>13438</v>
      </c>
      <c r="D8677" s="19">
        <v>44274</v>
      </c>
      <c r="E8677" s="16" t="s">
        <v>13439</v>
      </c>
      <c r="F8677" s="16" t="s">
        <v>13436</v>
      </c>
      <c r="G8677" s="16" t="s">
        <v>13437</v>
      </c>
      <c r="H8677" s="17">
        <v>50</v>
      </c>
      <c r="I8677" s="102">
        <v>4</v>
      </c>
    </row>
    <row r="8678" spans="1:9">
      <c r="A8678" s="16" t="s">
        <v>1963</v>
      </c>
      <c r="B8678" s="16" t="s">
        <v>13440</v>
      </c>
      <c r="C8678" s="16" t="s">
        <v>13440</v>
      </c>
      <c r="D8678" s="19">
        <v>44278</v>
      </c>
      <c r="E8678" s="16" t="s">
        <v>13441</v>
      </c>
      <c r="F8678" s="16" t="s">
        <v>13436</v>
      </c>
      <c r="G8678" s="16" t="s">
        <v>13437</v>
      </c>
      <c r="H8678" s="17">
        <v>30</v>
      </c>
      <c r="I8678" s="102">
        <v>4</v>
      </c>
    </row>
    <row r="8679" spans="1:9">
      <c r="A8679" s="16" t="s">
        <v>1963</v>
      </c>
      <c r="B8679" s="16" t="s">
        <v>13442</v>
      </c>
      <c r="C8679" s="16" t="s">
        <v>13442</v>
      </c>
      <c r="D8679" s="19">
        <v>44278</v>
      </c>
      <c r="E8679" s="16" t="s">
        <v>13443</v>
      </c>
      <c r="F8679" s="16" t="s">
        <v>13436</v>
      </c>
      <c r="G8679" s="16" t="s">
        <v>13437</v>
      </c>
      <c r="H8679" s="17">
        <v>35</v>
      </c>
      <c r="I8679" s="102">
        <v>4</v>
      </c>
    </row>
    <row r="8680" spans="1:9">
      <c r="A8680" s="16" t="s">
        <v>1963</v>
      </c>
      <c r="B8680" s="16" t="s">
        <v>13444</v>
      </c>
      <c r="C8680" s="16" t="s">
        <v>13444</v>
      </c>
      <c r="D8680" s="19">
        <v>44278</v>
      </c>
      <c r="E8680" s="16" t="s">
        <v>13445</v>
      </c>
      <c r="F8680" s="16" t="s">
        <v>13431</v>
      </c>
      <c r="G8680" s="16" t="s">
        <v>13432</v>
      </c>
      <c r="H8680" s="17">
        <v>448.8</v>
      </c>
      <c r="I8680" s="102">
        <v>4</v>
      </c>
    </row>
    <row r="8681" spans="1:9">
      <c r="A8681" s="16" t="s">
        <v>1963</v>
      </c>
      <c r="B8681" s="16" t="s">
        <v>13446</v>
      </c>
      <c r="C8681" s="16" t="s">
        <v>13446</v>
      </c>
      <c r="D8681" s="19">
        <v>44278</v>
      </c>
      <c r="E8681" s="16" t="s">
        <v>13447</v>
      </c>
      <c r="F8681" s="16" t="s">
        <v>13436</v>
      </c>
      <c r="G8681" s="16" t="s">
        <v>13437</v>
      </c>
      <c r="H8681" s="17">
        <v>30</v>
      </c>
      <c r="I8681" s="102">
        <v>4</v>
      </c>
    </row>
    <row r="8682" spans="1:9">
      <c r="A8682" s="16" t="s">
        <v>1963</v>
      </c>
      <c r="B8682" s="16" t="s">
        <v>13448</v>
      </c>
      <c r="C8682" s="16" t="s">
        <v>13448</v>
      </c>
      <c r="D8682" s="19">
        <v>44286</v>
      </c>
      <c r="E8682" s="16" t="s">
        <v>13449</v>
      </c>
      <c r="F8682" s="16" t="s">
        <v>13436</v>
      </c>
      <c r="G8682" s="16" t="s">
        <v>13437</v>
      </c>
      <c r="H8682" s="17">
        <v>30</v>
      </c>
      <c r="I8682" s="102">
        <v>4</v>
      </c>
    </row>
    <row r="8683" spans="1:9">
      <c r="A8683" s="16" t="s">
        <v>1963</v>
      </c>
      <c r="B8683" s="16" t="s">
        <v>13450</v>
      </c>
      <c r="C8683" s="16" t="s">
        <v>13450</v>
      </c>
      <c r="D8683" s="19">
        <v>44286</v>
      </c>
      <c r="E8683" s="16" t="s">
        <v>13451</v>
      </c>
      <c r="F8683" s="16" t="s">
        <v>13436</v>
      </c>
      <c r="G8683" s="16" t="s">
        <v>13437</v>
      </c>
      <c r="H8683" s="17">
        <v>30</v>
      </c>
      <c r="I8683" s="102">
        <v>4</v>
      </c>
    </row>
    <row r="8684" spans="1:9">
      <c r="A8684" s="16" t="s">
        <v>1963</v>
      </c>
      <c r="B8684" s="16" t="s">
        <v>13452</v>
      </c>
      <c r="C8684" s="16" t="s">
        <v>13452</v>
      </c>
      <c r="D8684" s="19">
        <v>44286</v>
      </c>
      <c r="E8684" s="16" t="s">
        <v>13453</v>
      </c>
      <c r="F8684" s="16" t="s">
        <v>13436</v>
      </c>
      <c r="G8684" s="16" t="s">
        <v>13437</v>
      </c>
      <c r="H8684" s="17">
        <v>50</v>
      </c>
      <c r="I8684" s="102">
        <v>4</v>
      </c>
    </row>
    <row r="8685" spans="1:9">
      <c r="A8685" s="16" t="s">
        <v>1963</v>
      </c>
      <c r="B8685" s="16" t="s">
        <v>13454</v>
      </c>
      <c r="C8685" s="16" t="s">
        <v>13454</v>
      </c>
      <c r="D8685" s="19">
        <v>44286</v>
      </c>
      <c r="E8685" s="16" t="s">
        <v>13455</v>
      </c>
      <c r="F8685" s="16" t="s">
        <v>13436</v>
      </c>
      <c r="G8685" s="16" t="s">
        <v>13437</v>
      </c>
      <c r="H8685" s="17">
        <v>40</v>
      </c>
      <c r="I8685" s="102">
        <v>4</v>
      </c>
    </row>
    <row r="8686" spans="1:9">
      <c r="A8686" s="16" t="s">
        <v>1963</v>
      </c>
      <c r="B8686" s="16" t="s">
        <v>12843</v>
      </c>
      <c r="C8686" s="16" t="s">
        <v>12843</v>
      </c>
      <c r="D8686" s="19">
        <v>44286</v>
      </c>
      <c r="E8686" s="16" t="s">
        <v>13456</v>
      </c>
      <c r="F8686" s="16">
        <v>0</v>
      </c>
      <c r="G8686" s="16" t="s">
        <v>8372</v>
      </c>
      <c r="H8686" s="17">
        <v>11.98</v>
      </c>
      <c r="I8686" s="102">
        <v>4</v>
      </c>
    </row>
    <row r="8687" spans="1:9">
      <c r="A8687" s="16" t="s">
        <v>1963</v>
      </c>
      <c r="B8687" s="16" t="s">
        <v>12858</v>
      </c>
      <c r="C8687" s="16" t="s">
        <v>12858</v>
      </c>
      <c r="D8687" s="19">
        <v>44286</v>
      </c>
      <c r="E8687" s="16" t="s">
        <v>13457</v>
      </c>
      <c r="F8687" s="16">
        <v>0</v>
      </c>
      <c r="G8687" s="16" t="s">
        <v>8372</v>
      </c>
      <c r="H8687" s="17">
        <v>11.98</v>
      </c>
      <c r="I8687" s="102">
        <v>4</v>
      </c>
    </row>
    <row r="8688" spans="1:9">
      <c r="A8688" s="16" t="s">
        <v>1963</v>
      </c>
      <c r="B8688" s="16" t="s">
        <v>13458</v>
      </c>
      <c r="C8688" s="16" t="s">
        <v>13458</v>
      </c>
      <c r="D8688" s="19">
        <v>44293</v>
      </c>
      <c r="E8688" s="16" t="s">
        <v>13459</v>
      </c>
      <c r="F8688" s="16" t="s">
        <v>13436</v>
      </c>
      <c r="G8688" s="16" t="s">
        <v>13437</v>
      </c>
      <c r="H8688" s="17">
        <v>50</v>
      </c>
      <c r="I8688" s="102">
        <v>4</v>
      </c>
    </row>
    <row r="8689" spans="1:9">
      <c r="A8689" s="16" t="s">
        <v>1963</v>
      </c>
      <c r="B8689" s="16" t="s">
        <v>13460</v>
      </c>
      <c r="C8689" s="16" t="s">
        <v>13460</v>
      </c>
      <c r="D8689" s="19">
        <v>44293</v>
      </c>
      <c r="E8689" s="16" t="s">
        <v>13461</v>
      </c>
      <c r="F8689" s="16" t="s">
        <v>13436</v>
      </c>
      <c r="G8689" s="16" t="s">
        <v>13437</v>
      </c>
      <c r="H8689" s="17">
        <v>50</v>
      </c>
      <c r="I8689" s="102">
        <v>4</v>
      </c>
    </row>
    <row r="8690" spans="1:9">
      <c r="A8690" s="16" t="s">
        <v>1963</v>
      </c>
      <c r="B8690" s="16" t="s">
        <v>13462</v>
      </c>
      <c r="C8690" s="16" t="s">
        <v>13462</v>
      </c>
      <c r="D8690" s="19">
        <v>44293</v>
      </c>
      <c r="E8690" s="16" t="s">
        <v>13463</v>
      </c>
      <c r="F8690" s="16">
        <v>0</v>
      </c>
      <c r="G8690" s="16" t="s">
        <v>13464</v>
      </c>
      <c r="H8690" s="17">
        <v>6</v>
      </c>
      <c r="I8690" s="102">
        <v>4</v>
      </c>
    </row>
    <row r="8691" spans="1:9">
      <c r="A8691" s="16" t="s">
        <v>1963</v>
      </c>
      <c r="B8691" s="16" t="s">
        <v>13465</v>
      </c>
      <c r="C8691" s="16" t="s">
        <v>13465</v>
      </c>
      <c r="D8691" s="19">
        <v>44299</v>
      </c>
      <c r="E8691" s="16" t="s">
        <v>13466</v>
      </c>
      <c r="F8691" s="16" t="s">
        <v>13436</v>
      </c>
      <c r="G8691" s="16" t="s">
        <v>13437</v>
      </c>
      <c r="H8691" s="17">
        <v>40</v>
      </c>
      <c r="I8691" s="102">
        <v>4</v>
      </c>
    </row>
    <row r="8692" spans="1:9">
      <c r="A8692" s="16" t="s">
        <v>1963</v>
      </c>
      <c r="B8692" s="16" t="s">
        <v>13467</v>
      </c>
      <c r="C8692" s="16" t="s">
        <v>13467</v>
      </c>
      <c r="D8692" s="19">
        <v>44299</v>
      </c>
      <c r="E8692" s="16" t="s">
        <v>13468</v>
      </c>
      <c r="F8692" s="16" t="s">
        <v>13411</v>
      </c>
      <c r="G8692" s="16" t="s">
        <v>13412</v>
      </c>
      <c r="H8692" s="17">
        <v>74.5</v>
      </c>
      <c r="I8692" s="102">
        <v>4</v>
      </c>
    </row>
    <row r="8693" spans="1:9">
      <c r="A8693" s="16" t="s">
        <v>1963</v>
      </c>
      <c r="B8693" s="16" t="s">
        <v>13469</v>
      </c>
      <c r="C8693" s="16" t="s">
        <v>13469</v>
      </c>
      <c r="D8693" s="19">
        <v>44312</v>
      </c>
      <c r="E8693" s="16" t="s">
        <v>13470</v>
      </c>
      <c r="F8693" s="16" t="s">
        <v>13436</v>
      </c>
      <c r="G8693" s="16" t="s">
        <v>13437</v>
      </c>
      <c r="H8693" s="17">
        <v>40</v>
      </c>
      <c r="I8693" s="102">
        <v>4</v>
      </c>
    </row>
    <row r="8694" spans="1:9">
      <c r="A8694" s="16" t="s">
        <v>1963</v>
      </c>
      <c r="B8694" s="16" t="s">
        <v>13471</v>
      </c>
      <c r="C8694" s="16" t="s">
        <v>13471</v>
      </c>
      <c r="D8694" s="19">
        <v>44312</v>
      </c>
      <c r="E8694" s="16" t="s">
        <v>13472</v>
      </c>
      <c r="F8694" s="16">
        <v>0</v>
      </c>
      <c r="G8694" s="16" t="s">
        <v>13464</v>
      </c>
      <c r="H8694" s="17">
        <v>75</v>
      </c>
      <c r="I8694" s="102">
        <v>4</v>
      </c>
    </row>
    <row r="8695" spans="1:9">
      <c r="A8695" s="16" t="s">
        <v>1963</v>
      </c>
      <c r="B8695" s="16" t="s">
        <v>13473</v>
      </c>
      <c r="C8695" s="16" t="s">
        <v>13473</v>
      </c>
      <c r="D8695" s="19">
        <v>44316</v>
      </c>
      <c r="E8695" s="16" t="s">
        <v>13474</v>
      </c>
      <c r="F8695" s="16" t="s">
        <v>13436</v>
      </c>
      <c r="G8695" s="16" t="s">
        <v>13437</v>
      </c>
      <c r="H8695" s="17">
        <v>30</v>
      </c>
      <c r="I8695" s="102">
        <v>4</v>
      </c>
    </row>
    <row r="8696" spans="1:9">
      <c r="A8696" s="16" t="s">
        <v>1963</v>
      </c>
      <c r="B8696" s="16" t="s">
        <v>13475</v>
      </c>
      <c r="C8696" s="16" t="s">
        <v>13475</v>
      </c>
      <c r="D8696" s="19">
        <v>44320</v>
      </c>
      <c r="E8696" s="16" t="s">
        <v>13476</v>
      </c>
      <c r="F8696" s="16" t="s">
        <v>13411</v>
      </c>
      <c r="G8696" s="16" t="s">
        <v>13412</v>
      </c>
      <c r="H8696" s="17">
        <v>74.5</v>
      </c>
      <c r="I8696" s="102">
        <v>4</v>
      </c>
    </row>
    <row r="8697" spans="1:9">
      <c r="A8697" s="16" t="s">
        <v>1963</v>
      </c>
      <c r="B8697" s="16" t="s">
        <v>12903</v>
      </c>
      <c r="C8697" s="16" t="s">
        <v>12903</v>
      </c>
      <c r="D8697" s="19">
        <v>44347</v>
      </c>
      <c r="E8697" s="16" t="s">
        <v>13477</v>
      </c>
      <c r="F8697" s="16">
        <v>0</v>
      </c>
      <c r="G8697" s="16" t="s">
        <v>8372</v>
      </c>
      <c r="H8697" s="17">
        <v>11.98</v>
      </c>
      <c r="I8697" s="102">
        <v>4</v>
      </c>
    </row>
    <row r="8698" spans="1:9">
      <c r="A8698" s="16" t="s">
        <v>1963</v>
      </c>
      <c r="B8698" s="16" t="s">
        <v>12907</v>
      </c>
      <c r="C8698" s="16" t="s">
        <v>12907</v>
      </c>
      <c r="D8698" s="19">
        <v>44347</v>
      </c>
      <c r="E8698" s="16" t="s">
        <v>13478</v>
      </c>
      <c r="F8698" s="16">
        <v>0</v>
      </c>
      <c r="G8698" s="16" t="s">
        <v>8372</v>
      </c>
      <c r="H8698" s="17">
        <v>11.98</v>
      </c>
      <c r="I8698" s="102">
        <v>4</v>
      </c>
    </row>
    <row r="8699" spans="1:9">
      <c r="A8699" s="16" t="s">
        <v>1963</v>
      </c>
      <c r="B8699" s="16" t="s">
        <v>12910</v>
      </c>
      <c r="C8699" s="16" t="s">
        <v>12910</v>
      </c>
      <c r="D8699" s="19">
        <v>44347</v>
      </c>
      <c r="E8699" s="16" t="s">
        <v>13479</v>
      </c>
      <c r="F8699" s="16">
        <v>0</v>
      </c>
      <c r="G8699" s="16" t="s">
        <v>8372</v>
      </c>
      <c r="H8699" s="17">
        <v>11.98</v>
      </c>
      <c r="I8699" s="102">
        <v>4</v>
      </c>
    </row>
    <row r="8700" spans="1:9">
      <c r="A8700" s="16" t="s">
        <v>1963</v>
      </c>
      <c r="B8700" s="16" t="s">
        <v>12910</v>
      </c>
      <c r="C8700" s="16" t="s">
        <v>12910</v>
      </c>
      <c r="D8700" s="19">
        <v>44347</v>
      </c>
      <c r="E8700" s="16" t="s">
        <v>13479</v>
      </c>
      <c r="F8700" s="16">
        <v>0</v>
      </c>
      <c r="G8700" s="16" t="s">
        <v>8372</v>
      </c>
      <c r="H8700" s="17">
        <v>11.98</v>
      </c>
      <c r="I8700" s="102">
        <v>4</v>
      </c>
    </row>
    <row r="8701" spans="1:9">
      <c r="A8701" s="16" t="s">
        <v>1963</v>
      </c>
      <c r="B8701" s="16" t="s">
        <v>12932</v>
      </c>
      <c r="C8701" s="16" t="s">
        <v>12932</v>
      </c>
      <c r="D8701" s="19">
        <v>44347</v>
      </c>
      <c r="E8701" s="16" t="s">
        <v>13456</v>
      </c>
      <c r="F8701" s="16" t="s">
        <v>12934</v>
      </c>
      <c r="G8701" s="16" t="s">
        <v>12935</v>
      </c>
      <c r="H8701" s="17">
        <v>11.98</v>
      </c>
      <c r="I8701" s="102">
        <v>4</v>
      </c>
    </row>
    <row r="8702" spans="1:9">
      <c r="A8702" s="16" t="s">
        <v>1963</v>
      </c>
      <c r="B8702" s="16" t="s">
        <v>13480</v>
      </c>
      <c r="C8702" s="16" t="s">
        <v>13480</v>
      </c>
      <c r="D8702" s="19">
        <v>44364</v>
      </c>
      <c r="E8702" s="16" t="s">
        <v>13481</v>
      </c>
      <c r="F8702" s="16" t="s">
        <v>13411</v>
      </c>
      <c r="G8702" s="16" t="s">
        <v>13412</v>
      </c>
      <c r="H8702" s="17">
        <v>74.5</v>
      </c>
      <c r="I8702" s="102">
        <v>4</v>
      </c>
    </row>
    <row r="8703" spans="1:9">
      <c r="A8703" s="16" t="s">
        <v>1963</v>
      </c>
      <c r="B8703" s="16" t="s">
        <v>12971</v>
      </c>
      <c r="C8703" s="16" t="s">
        <v>12971</v>
      </c>
      <c r="D8703" s="19">
        <v>44377</v>
      </c>
      <c r="E8703" s="16" t="s">
        <v>13482</v>
      </c>
      <c r="F8703" s="16" t="s">
        <v>13483</v>
      </c>
      <c r="G8703" s="16" t="s">
        <v>13484</v>
      </c>
      <c r="H8703" s="17">
        <v>1</v>
      </c>
      <c r="I8703" s="102">
        <v>4</v>
      </c>
    </row>
    <row r="8704" spans="1:9" ht="20.399999999999999">
      <c r="A8704" s="16" t="s">
        <v>1963</v>
      </c>
      <c r="B8704" s="16" t="s">
        <v>13485</v>
      </c>
      <c r="C8704" s="16" t="s">
        <v>13485</v>
      </c>
      <c r="D8704" s="19">
        <v>44389</v>
      </c>
      <c r="E8704" s="16" t="s">
        <v>13486</v>
      </c>
      <c r="F8704" s="16" t="s">
        <v>13487</v>
      </c>
      <c r="G8704" s="16" t="s">
        <v>13488</v>
      </c>
      <c r="H8704" s="17">
        <v>117.28</v>
      </c>
      <c r="I8704" s="102">
        <v>4</v>
      </c>
    </row>
    <row r="8705" spans="1:9">
      <c r="A8705" s="16" t="s">
        <v>1963</v>
      </c>
      <c r="B8705" s="16" t="s">
        <v>13489</v>
      </c>
      <c r="C8705" s="16" t="s">
        <v>13489</v>
      </c>
      <c r="D8705" s="19">
        <v>44393</v>
      </c>
      <c r="E8705" s="16" t="s">
        <v>13490</v>
      </c>
      <c r="F8705" s="16" t="s">
        <v>13491</v>
      </c>
      <c r="G8705" s="16" t="s">
        <v>13492</v>
      </c>
      <c r="H8705" s="17">
        <v>25.92</v>
      </c>
      <c r="I8705" s="102">
        <v>4</v>
      </c>
    </row>
    <row r="8706" spans="1:9">
      <c r="A8706" s="16" t="s">
        <v>1963</v>
      </c>
      <c r="B8706" s="16" t="s">
        <v>13493</v>
      </c>
      <c r="C8706" s="16" t="s">
        <v>13493</v>
      </c>
      <c r="D8706" s="19">
        <v>44393</v>
      </c>
      <c r="E8706" s="16" t="s">
        <v>13494</v>
      </c>
      <c r="F8706" s="16">
        <v>0</v>
      </c>
      <c r="G8706" s="16" t="s">
        <v>8372</v>
      </c>
      <c r="H8706" s="17">
        <v>9.5</v>
      </c>
      <c r="I8706" s="102">
        <v>4</v>
      </c>
    </row>
    <row r="8707" spans="1:9">
      <c r="A8707" s="16" t="s">
        <v>1963</v>
      </c>
      <c r="B8707" s="16" t="s">
        <v>13493</v>
      </c>
      <c r="C8707" s="16" t="s">
        <v>13493</v>
      </c>
      <c r="D8707" s="19">
        <v>44393</v>
      </c>
      <c r="E8707" s="16" t="s">
        <v>13495</v>
      </c>
      <c r="F8707" s="16">
        <v>0</v>
      </c>
      <c r="G8707" s="16" t="s">
        <v>8372</v>
      </c>
      <c r="H8707" s="17">
        <v>9.5</v>
      </c>
      <c r="I8707" s="102">
        <v>4</v>
      </c>
    </row>
    <row r="8708" spans="1:9">
      <c r="A8708" s="16" t="s">
        <v>1963</v>
      </c>
      <c r="B8708" s="16" t="s">
        <v>13496</v>
      </c>
      <c r="C8708" s="16" t="s">
        <v>13496</v>
      </c>
      <c r="D8708" s="19">
        <v>44400</v>
      </c>
      <c r="E8708" s="16" t="s">
        <v>13497</v>
      </c>
      <c r="F8708" s="16">
        <v>0</v>
      </c>
      <c r="G8708" s="16" t="s">
        <v>8372</v>
      </c>
      <c r="H8708" s="17">
        <v>11.98</v>
      </c>
      <c r="I8708" s="102">
        <v>4</v>
      </c>
    </row>
    <row r="8709" spans="1:9">
      <c r="A8709" s="16" t="s">
        <v>1963</v>
      </c>
      <c r="B8709" s="16" t="s">
        <v>13005</v>
      </c>
      <c r="C8709" s="16" t="s">
        <v>13005</v>
      </c>
      <c r="D8709" s="19">
        <v>44408</v>
      </c>
      <c r="E8709" s="16" t="s">
        <v>13498</v>
      </c>
      <c r="F8709" s="16" t="s">
        <v>8364</v>
      </c>
      <c r="G8709" s="16" t="s">
        <v>8365</v>
      </c>
      <c r="H8709" s="17">
        <v>92.5</v>
      </c>
      <c r="I8709" s="102">
        <v>4</v>
      </c>
    </row>
    <row r="8710" spans="1:9">
      <c r="A8710" s="16" t="s">
        <v>1963</v>
      </c>
      <c r="B8710" s="16" t="s">
        <v>13008</v>
      </c>
      <c r="C8710" s="16" t="s">
        <v>13008</v>
      </c>
      <c r="D8710" s="19">
        <v>44408</v>
      </c>
      <c r="E8710" s="16" t="s">
        <v>13499</v>
      </c>
      <c r="F8710" s="16" t="s">
        <v>13483</v>
      </c>
      <c r="G8710" s="16" t="s">
        <v>13484</v>
      </c>
      <c r="H8710" s="17">
        <v>1</v>
      </c>
      <c r="I8710" s="102">
        <v>4</v>
      </c>
    </row>
    <row r="8711" spans="1:9" ht="20.399999999999999">
      <c r="A8711" s="16" t="s">
        <v>1963</v>
      </c>
      <c r="B8711" s="16" t="s">
        <v>13500</v>
      </c>
      <c r="C8711" s="16" t="s">
        <v>13500</v>
      </c>
      <c r="D8711" s="19">
        <v>44426</v>
      </c>
      <c r="E8711" s="16" t="s">
        <v>13501</v>
      </c>
      <c r="F8711" s="16" t="s">
        <v>13491</v>
      </c>
      <c r="G8711" s="16" t="s">
        <v>13492</v>
      </c>
      <c r="H8711" s="17">
        <v>49.5</v>
      </c>
      <c r="I8711" s="102">
        <v>4</v>
      </c>
    </row>
    <row r="8712" spans="1:9">
      <c r="A8712" s="16" t="s">
        <v>1963</v>
      </c>
      <c r="B8712" s="16" t="s">
        <v>13047</v>
      </c>
      <c r="C8712" s="16" t="s">
        <v>13047</v>
      </c>
      <c r="D8712" s="19">
        <v>44439</v>
      </c>
      <c r="E8712" s="16" t="s">
        <v>13502</v>
      </c>
      <c r="F8712" s="16">
        <v>0</v>
      </c>
      <c r="G8712" s="16" t="s">
        <v>8372</v>
      </c>
      <c r="H8712" s="17">
        <v>11.98</v>
      </c>
      <c r="I8712" s="102">
        <v>4</v>
      </c>
    </row>
    <row r="8713" spans="1:9">
      <c r="A8713" s="16" t="s">
        <v>1963</v>
      </c>
      <c r="B8713" s="16" t="s">
        <v>13074</v>
      </c>
      <c r="C8713" s="16" t="s">
        <v>13074</v>
      </c>
      <c r="D8713" s="19">
        <v>44439</v>
      </c>
      <c r="E8713" s="16" t="s">
        <v>13456</v>
      </c>
      <c r="F8713" s="16">
        <v>0</v>
      </c>
      <c r="G8713" s="16" t="s">
        <v>8372</v>
      </c>
      <c r="H8713" s="17">
        <v>11.98</v>
      </c>
      <c r="I8713" s="102">
        <v>4</v>
      </c>
    </row>
    <row r="8714" spans="1:9">
      <c r="A8714" s="16" t="s">
        <v>1963</v>
      </c>
      <c r="B8714" s="16" t="s">
        <v>13503</v>
      </c>
      <c r="C8714" s="16" t="s">
        <v>13503</v>
      </c>
      <c r="D8714" s="19">
        <v>44445</v>
      </c>
      <c r="E8714" s="16" t="s">
        <v>13504</v>
      </c>
      <c r="F8714" s="16" t="s">
        <v>13436</v>
      </c>
      <c r="G8714" s="16" t="s">
        <v>13437</v>
      </c>
      <c r="H8714" s="17">
        <v>15</v>
      </c>
      <c r="I8714" s="102">
        <v>4</v>
      </c>
    </row>
    <row r="8715" spans="1:9">
      <c r="A8715" s="16" t="s">
        <v>1963</v>
      </c>
      <c r="B8715" s="16" t="s">
        <v>13505</v>
      </c>
      <c r="C8715" s="16" t="s">
        <v>13505</v>
      </c>
      <c r="D8715" s="19">
        <v>44453</v>
      </c>
      <c r="E8715" s="16" t="s">
        <v>13506</v>
      </c>
      <c r="F8715" s="16" t="s">
        <v>13507</v>
      </c>
      <c r="G8715" s="16" t="s">
        <v>13508</v>
      </c>
      <c r="H8715" s="17">
        <v>47</v>
      </c>
      <c r="I8715" s="102">
        <v>4</v>
      </c>
    </row>
    <row r="8716" spans="1:9" ht="20.399999999999999">
      <c r="A8716" s="16" t="s">
        <v>1963</v>
      </c>
      <c r="B8716" s="16" t="s">
        <v>13509</v>
      </c>
      <c r="C8716" s="16" t="s">
        <v>13509</v>
      </c>
      <c r="D8716" s="19">
        <v>44453</v>
      </c>
      <c r="E8716" s="16" t="s">
        <v>13510</v>
      </c>
      <c r="F8716" s="16" t="s">
        <v>13511</v>
      </c>
      <c r="G8716" s="16" t="s">
        <v>13512</v>
      </c>
      <c r="H8716" s="17">
        <v>80</v>
      </c>
      <c r="I8716" s="102">
        <v>4</v>
      </c>
    </row>
    <row r="8717" spans="1:9">
      <c r="A8717" s="16" t="s">
        <v>1963</v>
      </c>
      <c r="B8717" s="16" t="s">
        <v>13513</v>
      </c>
      <c r="C8717" s="16" t="s">
        <v>13513</v>
      </c>
      <c r="D8717" s="19">
        <v>44453</v>
      </c>
      <c r="E8717" s="16" t="s">
        <v>13514</v>
      </c>
      <c r="F8717" s="16" t="s">
        <v>13515</v>
      </c>
      <c r="G8717" s="16" t="s">
        <v>13516</v>
      </c>
      <c r="H8717" s="17">
        <v>40</v>
      </c>
      <c r="I8717" s="102">
        <v>4</v>
      </c>
    </row>
    <row r="8718" spans="1:9" ht="20.399999999999999">
      <c r="A8718" s="16" t="s">
        <v>1963</v>
      </c>
      <c r="B8718" s="16" t="s">
        <v>13517</v>
      </c>
      <c r="C8718" s="16" t="s">
        <v>13517</v>
      </c>
      <c r="D8718" s="19">
        <v>44466</v>
      </c>
      <c r="E8718" s="16" t="s">
        <v>13518</v>
      </c>
      <c r="F8718" s="16" t="s">
        <v>13436</v>
      </c>
      <c r="G8718" s="16" t="s">
        <v>13437</v>
      </c>
      <c r="H8718" s="17">
        <v>15</v>
      </c>
      <c r="I8718" s="102">
        <v>4</v>
      </c>
    </row>
    <row r="8719" spans="1:9" ht="20.399999999999999">
      <c r="A8719" s="16" t="s">
        <v>1963</v>
      </c>
      <c r="B8719" s="16" t="s">
        <v>13519</v>
      </c>
      <c r="C8719" s="16" t="s">
        <v>13519</v>
      </c>
      <c r="D8719" s="19">
        <v>44466</v>
      </c>
      <c r="E8719" s="16" t="s">
        <v>13520</v>
      </c>
      <c r="F8719" s="16" t="s">
        <v>13436</v>
      </c>
      <c r="G8719" s="16" t="s">
        <v>13437</v>
      </c>
      <c r="H8719" s="17">
        <v>15</v>
      </c>
      <c r="I8719" s="102">
        <v>4</v>
      </c>
    </row>
    <row r="8720" spans="1:9">
      <c r="A8720" s="16" t="s">
        <v>1963</v>
      </c>
      <c r="B8720" s="16" t="s">
        <v>13113</v>
      </c>
      <c r="C8720" s="16" t="s">
        <v>13113</v>
      </c>
      <c r="D8720" s="19">
        <v>44469</v>
      </c>
      <c r="E8720" s="16" t="s">
        <v>13521</v>
      </c>
      <c r="F8720" s="16" t="s">
        <v>8506</v>
      </c>
      <c r="G8720" s="16" t="s">
        <v>8507</v>
      </c>
      <c r="H8720" s="17">
        <v>1.5</v>
      </c>
      <c r="I8720" s="102">
        <v>4</v>
      </c>
    </row>
    <row r="8721" spans="1:9">
      <c r="A8721" s="16" t="s">
        <v>1963</v>
      </c>
      <c r="B8721" s="16" t="s">
        <v>13522</v>
      </c>
      <c r="C8721" s="16" t="s">
        <v>13522</v>
      </c>
      <c r="D8721" s="19">
        <v>44483</v>
      </c>
      <c r="E8721" s="16" t="s">
        <v>13523</v>
      </c>
      <c r="F8721" s="16" t="s">
        <v>13524</v>
      </c>
      <c r="G8721" s="16" t="s">
        <v>13525</v>
      </c>
      <c r="H8721" s="17">
        <v>215.5</v>
      </c>
      <c r="I8721" s="102">
        <v>4</v>
      </c>
    </row>
    <row r="8722" spans="1:9">
      <c r="A8722" s="16" t="s">
        <v>1963</v>
      </c>
      <c r="B8722" s="16" t="s">
        <v>13526</v>
      </c>
      <c r="C8722" s="16" t="s">
        <v>13526</v>
      </c>
      <c r="D8722" s="19">
        <v>44487</v>
      </c>
      <c r="E8722" s="16" t="s">
        <v>13527</v>
      </c>
      <c r="F8722" s="16" t="s">
        <v>13528</v>
      </c>
      <c r="G8722" s="16" t="s">
        <v>13529</v>
      </c>
      <c r="H8722" s="17">
        <v>30</v>
      </c>
      <c r="I8722" s="102">
        <v>4</v>
      </c>
    </row>
    <row r="8723" spans="1:9">
      <c r="A8723" s="16" t="s">
        <v>1963</v>
      </c>
      <c r="B8723" s="16" t="s">
        <v>13530</v>
      </c>
      <c r="C8723" s="16" t="s">
        <v>13530</v>
      </c>
      <c r="D8723" s="19">
        <v>44487</v>
      </c>
      <c r="E8723" s="16" t="s">
        <v>13531</v>
      </c>
      <c r="F8723" s="16" t="s">
        <v>13436</v>
      </c>
      <c r="G8723" s="16" t="s">
        <v>13437</v>
      </c>
      <c r="H8723" s="17">
        <v>40</v>
      </c>
      <c r="I8723" s="102">
        <v>4</v>
      </c>
    </row>
    <row r="8724" spans="1:9">
      <c r="A8724" s="16" t="s">
        <v>1963</v>
      </c>
      <c r="B8724" s="16" t="s">
        <v>13532</v>
      </c>
      <c r="C8724" s="16" t="s">
        <v>13532</v>
      </c>
      <c r="D8724" s="19">
        <v>44487</v>
      </c>
      <c r="E8724" s="16" t="s">
        <v>13451</v>
      </c>
      <c r="F8724" s="16" t="s">
        <v>13436</v>
      </c>
      <c r="G8724" s="16" t="s">
        <v>13437</v>
      </c>
      <c r="H8724" s="17">
        <v>30</v>
      </c>
      <c r="I8724" s="102">
        <v>4</v>
      </c>
    </row>
    <row r="8725" spans="1:9">
      <c r="A8725" s="16" t="s">
        <v>1963</v>
      </c>
      <c r="B8725" s="16" t="s">
        <v>13533</v>
      </c>
      <c r="C8725" s="16" t="s">
        <v>13533</v>
      </c>
      <c r="D8725" s="19">
        <v>44491</v>
      </c>
      <c r="E8725" s="16" t="s">
        <v>13449</v>
      </c>
      <c r="F8725" s="16" t="s">
        <v>13436</v>
      </c>
      <c r="G8725" s="16" t="s">
        <v>13437</v>
      </c>
      <c r="H8725" s="17">
        <v>30</v>
      </c>
      <c r="I8725" s="102">
        <v>4</v>
      </c>
    </row>
    <row r="8726" spans="1:9">
      <c r="A8726" s="16" t="s">
        <v>1963</v>
      </c>
      <c r="B8726" s="16" t="s">
        <v>13534</v>
      </c>
      <c r="C8726" s="16" t="s">
        <v>13534</v>
      </c>
      <c r="D8726" s="19">
        <v>44491</v>
      </c>
      <c r="E8726" s="16" t="s">
        <v>13535</v>
      </c>
      <c r="F8726" s="16" t="s">
        <v>13411</v>
      </c>
      <c r="G8726" s="16" t="s">
        <v>13412</v>
      </c>
      <c r="H8726" s="17">
        <v>74.5</v>
      </c>
      <c r="I8726" s="102">
        <v>4</v>
      </c>
    </row>
    <row r="8727" spans="1:9">
      <c r="A8727" s="16" t="s">
        <v>1963</v>
      </c>
      <c r="B8727" s="16" t="s">
        <v>13536</v>
      </c>
      <c r="C8727" s="16" t="s">
        <v>13536</v>
      </c>
      <c r="D8727" s="19">
        <v>44500</v>
      </c>
      <c r="E8727" s="16" t="s">
        <v>13537</v>
      </c>
      <c r="F8727" s="16" t="s">
        <v>13436</v>
      </c>
      <c r="G8727" s="16" t="s">
        <v>13437</v>
      </c>
      <c r="H8727" s="17">
        <v>30</v>
      </c>
      <c r="I8727" s="102">
        <v>4</v>
      </c>
    </row>
    <row r="8728" spans="1:9">
      <c r="A8728" s="16" t="s">
        <v>1963</v>
      </c>
      <c r="B8728" s="16" t="s">
        <v>13158</v>
      </c>
      <c r="C8728" s="16" t="s">
        <v>13158</v>
      </c>
      <c r="D8728" s="19">
        <v>44500</v>
      </c>
      <c r="E8728" s="16" t="s">
        <v>13538</v>
      </c>
      <c r="F8728" s="16" t="s">
        <v>8364</v>
      </c>
      <c r="G8728" s="16" t="s">
        <v>8365</v>
      </c>
      <c r="H8728" s="17">
        <v>4.99</v>
      </c>
      <c r="I8728" s="102">
        <v>4</v>
      </c>
    </row>
    <row r="8729" spans="1:9" ht="20.399999999999999">
      <c r="A8729" s="16" t="s">
        <v>1963</v>
      </c>
      <c r="B8729" s="16" t="s">
        <v>13539</v>
      </c>
      <c r="C8729" s="16" t="s">
        <v>13539</v>
      </c>
      <c r="D8729" s="19">
        <v>44519</v>
      </c>
      <c r="E8729" s="16" t="s">
        <v>13540</v>
      </c>
      <c r="F8729" s="16" t="s">
        <v>13436</v>
      </c>
      <c r="G8729" s="16" t="s">
        <v>13437</v>
      </c>
      <c r="H8729" s="17">
        <v>30</v>
      </c>
      <c r="I8729" s="102">
        <v>4</v>
      </c>
    </row>
    <row r="8730" spans="1:9" ht="20.399999999999999">
      <c r="A8730" s="16" t="s">
        <v>1963</v>
      </c>
      <c r="B8730" s="16" t="s">
        <v>13541</v>
      </c>
      <c r="C8730" s="16" t="s">
        <v>13541</v>
      </c>
      <c r="D8730" s="19">
        <v>44519</v>
      </c>
      <c r="E8730" s="16" t="s">
        <v>13542</v>
      </c>
      <c r="F8730" s="16" t="s">
        <v>13436</v>
      </c>
      <c r="G8730" s="16" t="s">
        <v>13437</v>
      </c>
      <c r="H8730" s="17">
        <v>40</v>
      </c>
      <c r="I8730" s="102">
        <v>4</v>
      </c>
    </row>
    <row r="8731" spans="1:9" ht="20.399999999999999">
      <c r="A8731" s="16" t="s">
        <v>1963</v>
      </c>
      <c r="B8731" s="16" t="s">
        <v>13543</v>
      </c>
      <c r="C8731" s="16" t="s">
        <v>13543</v>
      </c>
      <c r="D8731" s="19">
        <v>44519</v>
      </c>
      <c r="E8731" s="16" t="s">
        <v>13544</v>
      </c>
      <c r="F8731" s="16" t="s">
        <v>13436</v>
      </c>
      <c r="G8731" s="16" t="s">
        <v>13437</v>
      </c>
      <c r="H8731" s="17">
        <v>40</v>
      </c>
      <c r="I8731" s="102">
        <v>4</v>
      </c>
    </row>
    <row r="8732" spans="1:9">
      <c r="A8732" s="16" t="s">
        <v>1963</v>
      </c>
      <c r="B8732" s="16" t="s">
        <v>13545</v>
      </c>
      <c r="C8732" s="16" t="s">
        <v>13545</v>
      </c>
      <c r="D8732" s="19">
        <v>44519</v>
      </c>
      <c r="E8732" s="16" t="s">
        <v>13546</v>
      </c>
      <c r="F8732" s="16">
        <v>0</v>
      </c>
      <c r="G8732" s="16" t="s">
        <v>8372</v>
      </c>
      <c r="H8732" s="17">
        <v>23.98</v>
      </c>
      <c r="I8732" s="102">
        <v>4</v>
      </c>
    </row>
    <row r="8733" spans="1:9">
      <c r="A8733" s="16" t="s">
        <v>1963</v>
      </c>
      <c r="B8733" s="16" t="s">
        <v>13547</v>
      </c>
      <c r="C8733" s="16" t="s">
        <v>13547</v>
      </c>
      <c r="D8733" s="19">
        <v>44519</v>
      </c>
      <c r="E8733" s="16" t="s">
        <v>13548</v>
      </c>
      <c r="F8733" s="16" t="s">
        <v>13436</v>
      </c>
      <c r="G8733" s="16" t="s">
        <v>13437</v>
      </c>
      <c r="H8733" s="17">
        <v>40</v>
      </c>
      <c r="I8733" s="102">
        <v>4</v>
      </c>
    </row>
    <row r="8734" spans="1:9">
      <c r="A8734" s="16" t="s">
        <v>1963</v>
      </c>
      <c r="B8734" s="16" t="s">
        <v>13549</v>
      </c>
      <c r="C8734" s="16" t="s">
        <v>13549</v>
      </c>
      <c r="D8734" s="19">
        <v>44519</v>
      </c>
      <c r="E8734" s="16" t="s">
        <v>13548</v>
      </c>
      <c r="F8734" s="16" t="s">
        <v>13436</v>
      </c>
      <c r="G8734" s="16" t="s">
        <v>13437</v>
      </c>
      <c r="H8734" s="17">
        <v>30</v>
      </c>
      <c r="I8734" s="102">
        <v>4</v>
      </c>
    </row>
    <row r="8735" spans="1:9">
      <c r="A8735" s="16" t="s">
        <v>1963</v>
      </c>
      <c r="B8735" s="16" t="s">
        <v>13550</v>
      </c>
      <c r="C8735" s="16" t="s">
        <v>13550</v>
      </c>
      <c r="D8735" s="19">
        <v>44519</v>
      </c>
      <c r="E8735" s="16" t="s">
        <v>13548</v>
      </c>
      <c r="F8735" s="16" t="s">
        <v>13436</v>
      </c>
      <c r="G8735" s="16" t="s">
        <v>13437</v>
      </c>
      <c r="H8735" s="17">
        <v>30</v>
      </c>
      <c r="I8735" s="102">
        <v>4</v>
      </c>
    </row>
    <row r="8736" spans="1:9">
      <c r="A8736" s="16" t="s">
        <v>1963</v>
      </c>
      <c r="B8736" s="16" t="s">
        <v>13551</v>
      </c>
      <c r="C8736" s="16" t="s">
        <v>13551</v>
      </c>
      <c r="D8736" s="19">
        <v>44519</v>
      </c>
      <c r="E8736" s="16" t="s">
        <v>13548</v>
      </c>
      <c r="F8736" s="16" t="s">
        <v>13436</v>
      </c>
      <c r="G8736" s="16" t="s">
        <v>13437</v>
      </c>
      <c r="H8736" s="17">
        <v>30</v>
      </c>
      <c r="I8736" s="102">
        <v>4</v>
      </c>
    </row>
    <row r="8737" spans="1:9">
      <c r="A8737" s="16" t="s">
        <v>1963</v>
      </c>
      <c r="B8737" s="16" t="s">
        <v>13552</v>
      </c>
      <c r="C8737" s="16" t="s">
        <v>13552</v>
      </c>
      <c r="D8737" s="19">
        <v>44519</v>
      </c>
      <c r="E8737" s="16" t="s">
        <v>13548</v>
      </c>
      <c r="F8737" s="16" t="s">
        <v>13436</v>
      </c>
      <c r="G8737" s="16" t="s">
        <v>13437</v>
      </c>
      <c r="H8737" s="17">
        <v>50</v>
      </c>
      <c r="I8737" s="102">
        <v>4</v>
      </c>
    </row>
    <row r="8738" spans="1:9" ht="20.399999999999999">
      <c r="A8738" s="16" t="s">
        <v>1963</v>
      </c>
      <c r="B8738" s="16" t="s">
        <v>13553</v>
      </c>
      <c r="C8738" s="16" t="s">
        <v>13553</v>
      </c>
      <c r="D8738" s="19">
        <v>44530</v>
      </c>
      <c r="E8738" s="16" t="s">
        <v>13554</v>
      </c>
      <c r="F8738" s="16" t="s">
        <v>13436</v>
      </c>
      <c r="G8738" s="16" t="s">
        <v>13437</v>
      </c>
      <c r="H8738" s="17">
        <v>50</v>
      </c>
      <c r="I8738" s="102">
        <v>4</v>
      </c>
    </row>
    <row r="8739" spans="1:9">
      <c r="A8739" s="16" t="s">
        <v>1963</v>
      </c>
      <c r="B8739" s="16" t="s">
        <v>13221</v>
      </c>
      <c r="C8739" s="16" t="s">
        <v>13221</v>
      </c>
      <c r="D8739" s="19">
        <v>44531</v>
      </c>
      <c r="E8739" s="16" t="s">
        <v>13555</v>
      </c>
      <c r="F8739" s="16">
        <v>0</v>
      </c>
      <c r="G8739" s="16" t="s">
        <v>8372</v>
      </c>
      <c r="H8739" s="17">
        <v>17.78</v>
      </c>
      <c r="I8739" s="102">
        <v>4</v>
      </c>
    </row>
    <row r="8740" spans="1:9">
      <c r="A8740" s="16" t="s">
        <v>1963</v>
      </c>
      <c r="B8740" s="16" t="s">
        <v>13556</v>
      </c>
      <c r="C8740" s="16" t="s">
        <v>13556</v>
      </c>
      <c r="D8740" s="19">
        <v>44543</v>
      </c>
      <c r="E8740" s="16" t="s">
        <v>13557</v>
      </c>
      <c r="F8740" s="16">
        <v>0</v>
      </c>
      <c r="G8740" s="16" t="s">
        <v>13464</v>
      </c>
      <c r="H8740" s="17">
        <v>40</v>
      </c>
      <c r="I8740" s="102">
        <v>4</v>
      </c>
    </row>
    <row r="8741" spans="1:9">
      <c r="A8741" s="16" t="s">
        <v>1963</v>
      </c>
      <c r="B8741" s="16" t="s">
        <v>13558</v>
      </c>
      <c r="C8741" s="16" t="s">
        <v>13558</v>
      </c>
      <c r="D8741" s="19">
        <v>44543</v>
      </c>
      <c r="E8741" s="16" t="s">
        <v>13559</v>
      </c>
      <c r="F8741" s="16" t="s">
        <v>13491</v>
      </c>
      <c r="G8741" s="16" t="s">
        <v>13492</v>
      </c>
      <c r="H8741" s="17">
        <v>22.22</v>
      </c>
      <c r="I8741" s="102">
        <v>4</v>
      </c>
    </row>
    <row r="8742" spans="1:9">
      <c r="A8742" s="16" t="s">
        <v>1963</v>
      </c>
      <c r="B8742" s="16" t="s">
        <v>13560</v>
      </c>
      <c r="C8742" s="16" t="s">
        <v>13560</v>
      </c>
      <c r="D8742" s="19">
        <v>44543</v>
      </c>
      <c r="E8742" s="16" t="s">
        <v>13561</v>
      </c>
      <c r="F8742" s="16" t="s">
        <v>13491</v>
      </c>
      <c r="G8742" s="16" t="s">
        <v>13492</v>
      </c>
      <c r="H8742" s="17">
        <v>20.64</v>
      </c>
      <c r="I8742" s="102">
        <v>4</v>
      </c>
    </row>
    <row r="8743" spans="1:9">
      <c r="A8743" s="16" t="s">
        <v>1963</v>
      </c>
      <c r="B8743" s="16" t="s">
        <v>13560</v>
      </c>
      <c r="C8743" s="16" t="s">
        <v>13560</v>
      </c>
      <c r="D8743" s="19">
        <v>44543</v>
      </c>
      <c r="E8743" s="16" t="s">
        <v>13562</v>
      </c>
      <c r="F8743" s="16" t="s">
        <v>13491</v>
      </c>
      <c r="G8743" s="16" t="s">
        <v>13492</v>
      </c>
      <c r="H8743" s="17">
        <v>41.3</v>
      </c>
      <c r="I8743" s="102">
        <v>4</v>
      </c>
    </row>
    <row r="8744" spans="1:9">
      <c r="A8744" s="16" t="s">
        <v>1963</v>
      </c>
      <c r="B8744" s="16" t="s">
        <v>13563</v>
      </c>
      <c r="C8744" s="16" t="s">
        <v>13563</v>
      </c>
      <c r="D8744" s="19">
        <v>44543</v>
      </c>
      <c r="E8744" s="16" t="s">
        <v>13564</v>
      </c>
      <c r="F8744" s="16" t="s">
        <v>13528</v>
      </c>
      <c r="G8744" s="16" t="s">
        <v>13529</v>
      </c>
      <c r="H8744" s="17">
        <v>34.4</v>
      </c>
      <c r="I8744" s="102">
        <v>4</v>
      </c>
    </row>
    <row r="8745" spans="1:9">
      <c r="A8745" s="16" t="s">
        <v>1963</v>
      </c>
      <c r="B8745" s="16" t="s">
        <v>13223</v>
      </c>
      <c r="C8745" s="16" t="s">
        <v>13223</v>
      </c>
      <c r="D8745" s="19">
        <v>44561</v>
      </c>
      <c r="E8745" s="16" t="s">
        <v>13565</v>
      </c>
      <c r="F8745" s="16">
        <v>0</v>
      </c>
      <c r="G8745" s="16" t="s">
        <v>13566</v>
      </c>
      <c r="H8745" s="17">
        <v>1</v>
      </c>
      <c r="I8745" s="102">
        <v>4</v>
      </c>
    </row>
    <row r="8746" spans="1:9">
      <c r="A8746" s="16" t="s">
        <v>1963</v>
      </c>
      <c r="B8746" s="16" t="s">
        <v>13223</v>
      </c>
      <c r="C8746" s="16" t="s">
        <v>13223</v>
      </c>
      <c r="D8746" s="19">
        <v>44561</v>
      </c>
      <c r="E8746" s="16" t="s">
        <v>13567</v>
      </c>
      <c r="F8746" s="16">
        <v>0</v>
      </c>
      <c r="G8746" s="16" t="s">
        <v>8372</v>
      </c>
      <c r="H8746" s="17">
        <v>47.96</v>
      </c>
      <c r="I8746" s="102">
        <v>4</v>
      </c>
    </row>
    <row r="8747" spans="1:9">
      <c r="A8747" s="16" t="s">
        <v>1963</v>
      </c>
      <c r="B8747" s="16" t="s">
        <v>13233</v>
      </c>
      <c r="C8747" s="16" t="s">
        <v>13233</v>
      </c>
      <c r="D8747" s="19">
        <v>44561</v>
      </c>
      <c r="E8747" s="16" t="s">
        <v>13479</v>
      </c>
      <c r="F8747" s="16">
        <v>0</v>
      </c>
      <c r="G8747" s="16" t="s">
        <v>8372</v>
      </c>
      <c r="H8747" s="17">
        <v>23.98</v>
      </c>
      <c r="I8747" s="102">
        <v>4</v>
      </c>
    </row>
    <row r="8748" spans="1:9">
      <c r="A8748" s="16" t="s">
        <v>1963</v>
      </c>
      <c r="B8748" s="16" t="s">
        <v>13246</v>
      </c>
      <c r="C8748" s="16" t="s">
        <v>13246</v>
      </c>
      <c r="D8748" s="19">
        <v>44561</v>
      </c>
      <c r="E8748" s="16" t="s">
        <v>13568</v>
      </c>
      <c r="F8748" s="16" t="s">
        <v>8364</v>
      </c>
      <c r="G8748" s="16" t="s">
        <v>8365</v>
      </c>
      <c r="H8748" s="17">
        <v>5.99</v>
      </c>
      <c r="I8748" s="102">
        <v>4</v>
      </c>
    </row>
    <row r="8749" spans="1:9">
      <c r="A8749" s="16" t="s">
        <v>1963</v>
      </c>
      <c r="B8749" s="16" t="s">
        <v>13246</v>
      </c>
      <c r="C8749" s="16" t="s">
        <v>13246</v>
      </c>
      <c r="D8749" s="19">
        <v>44561</v>
      </c>
      <c r="E8749" s="16" t="s">
        <v>13569</v>
      </c>
      <c r="F8749" s="16" t="s">
        <v>8364</v>
      </c>
      <c r="G8749" s="16" t="s">
        <v>8365</v>
      </c>
      <c r="H8749" s="17">
        <v>93.8</v>
      </c>
      <c r="I8749" s="102">
        <v>4</v>
      </c>
    </row>
    <row r="8750" spans="1:9">
      <c r="A8750" s="16" t="s">
        <v>1963</v>
      </c>
      <c r="B8750" s="16" t="s">
        <v>13250</v>
      </c>
      <c r="C8750" s="16" t="s">
        <v>13250</v>
      </c>
      <c r="D8750" s="19">
        <v>44561</v>
      </c>
      <c r="E8750" s="16" t="s">
        <v>13570</v>
      </c>
      <c r="F8750" s="16" t="s">
        <v>13571</v>
      </c>
      <c r="G8750" s="16" t="s">
        <v>13572</v>
      </c>
      <c r="H8750" s="17">
        <v>4</v>
      </c>
      <c r="I8750" s="102">
        <v>4</v>
      </c>
    </row>
    <row r="8751" spans="1:9">
      <c r="A8751" s="16" t="s">
        <v>1963</v>
      </c>
      <c r="B8751" s="16" t="s">
        <v>13250</v>
      </c>
      <c r="C8751" s="16" t="s">
        <v>13250</v>
      </c>
      <c r="D8751" s="19">
        <v>44561</v>
      </c>
      <c r="E8751" s="16" t="s">
        <v>13570</v>
      </c>
      <c r="F8751" s="16" t="s">
        <v>13573</v>
      </c>
      <c r="G8751" s="16" t="s">
        <v>13574</v>
      </c>
      <c r="H8751" s="17">
        <v>2</v>
      </c>
      <c r="I8751" s="102">
        <v>4</v>
      </c>
    </row>
    <row r="8752" spans="1:9">
      <c r="A8752" s="16" t="s">
        <v>1963</v>
      </c>
      <c r="B8752" s="16" t="s">
        <v>13250</v>
      </c>
      <c r="C8752" s="16" t="s">
        <v>13250</v>
      </c>
      <c r="D8752" s="19">
        <v>44561</v>
      </c>
      <c r="E8752" s="16" t="s">
        <v>13570</v>
      </c>
      <c r="F8752" s="16" t="s">
        <v>13573</v>
      </c>
      <c r="G8752" s="16" t="s">
        <v>13574</v>
      </c>
      <c r="H8752" s="17">
        <v>2</v>
      </c>
      <c r="I8752" s="102">
        <v>4</v>
      </c>
    </row>
    <row r="8753" spans="1:9">
      <c r="A8753" s="16" t="s">
        <v>1963</v>
      </c>
      <c r="B8753" s="16" t="s">
        <v>13255</v>
      </c>
      <c r="C8753" s="16" t="s">
        <v>13255</v>
      </c>
      <c r="D8753" s="19">
        <v>44561</v>
      </c>
      <c r="E8753" s="16" t="s">
        <v>13457</v>
      </c>
      <c r="F8753" s="16">
        <v>0</v>
      </c>
      <c r="G8753" s="16" t="s">
        <v>8372</v>
      </c>
      <c r="H8753" s="17">
        <v>23.98</v>
      </c>
      <c r="I8753" s="102">
        <v>4</v>
      </c>
    </row>
    <row r="8754" spans="1:9">
      <c r="A8754" s="16" t="s">
        <v>1963</v>
      </c>
      <c r="B8754" s="16" t="s">
        <v>13259</v>
      </c>
      <c r="C8754" s="16" t="s">
        <v>13259</v>
      </c>
      <c r="D8754" s="19">
        <v>44561</v>
      </c>
      <c r="E8754" s="16" t="s">
        <v>13456</v>
      </c>
      <c r="F8754" s="16">
        <v>0</v>
      </c>
      <c r="G8754" s="16" t="s">
        <v>8372</v>
      </c>
      <c r="H8754" s="17">
        <v>8.7899999999999991</v>
      </c>
      <c r="I8754" s="102">
        <v>4</v>
      </c>
    </row>
    <row r="8755" spans="1:9">
      <c r="A8755" s="16" t="s">
        <v>1963</v>
      </c>
      <c r="B8755" s="16" t="s">
        <v>12809</v>
      </c>
      <c r="C8755" s="16" t="s">
        <v>12809</v>
      </c>
      <c r="D8755" s="19">
        <v>44227</v>
      </c>
      <c r="E8755" s="16" t="s">
        <v>13575</v>
      </c>
      <c r="F8755" s="16">
        <v>0</v>
      </c>
      <c r="G8755" s="16" t="s">
        <v>8372</v>
      </c>
      <c r="H8755" s="17">
        <v>10.99</v>
      </c>
      <c r="I8755" s="102">
        <v>4</v>
      </c>
    </row>
    <row r="8756" spans="1:9">
      <c r="A8756" s="16" t="s">
        <v>1963</v>
      </c>
      <c r="B8756" s="16" t="s">
        <v>12820</v>
      </c>
      <c r="C8756" s="16" t="s">
        <v>12820</v>
      </c>
      <c r="D8756" s="19">
        <v>44255</v>
      </c>
      <c r="E8756" s="16" t="s">
        <v>13576</v>
      </c>
      <c r="F8756" s="16" t="s">
        <v>13577</v>
      </c>
      <c r="G8756" s="16" t="s">
        <v>13578</v>
      </c>
      <c r="H8756" s="17">
        <v>39</v>
      </c>
      <c r="I8756" s="102">
        <v>4</v>
      </c>
    </row>
    <row r="8757" spans="1:9">
      <c r="A8757" s="16" t="s">
        <v>1963</v>
      </c>
      <c r="B8757" s="16" t="s">
        <v>12838</v>
      </c>
      <c r="C8757" s="16" t="s">
        <v>12838</v>
      </c>
      <c r="D8757" s="19">
        <v>44255</v>
      </c>
      <c r="E8757" s="16" t="s">
        <v>13579</v>
      </c>
      <c r="F8757" s="16">
        <v>0</v>
      </c>
      <c r="G8757" s="16" t="s">
        <v>8372</v>
      </c>
      <c r="H8757" s="17">
        <v>10.99</v>
      </c>
      <c r="I8757" s="102">
        <v>4</v>
      </c>
    </row>
    <row r="8758" spans="1:9">
      <c r="A8758" s="16" t="s">
        <v>1963</v>
      </c>
      <c r="B8758" s="16" t="s">
        <v>13580</v>
      </c>
      <c r="C8758" s="16" t="s">
        <v>13580</v>
      </c>
      <c r="D8758" s="19">
        <v>44286</v>
      </c>
      <c r="E8758" s="16" t="s">
        <v>13581</v>
      </c>
      <c r="F8758" s="16">
        <v>0</v>
      </c>
      <c r="G8758" s="16" t="s">
        <v>8372</v>
      </c>
      <c r="H8758" s="17">
        <v>10.99</v>
      </c>
      <c r="I8758" s="102">
        <v>4</v>
      </c>
    </row>
    <row r="8759" spans="1:9">
      <c r="A8759" s="16" t="s">
        <v>1963</v>
      </c>
      <c r="B8759" s="16" t="s">
        <v>12855</v>
      </c>
      <c r="C8759" s="16" t="s">
        <v>12855</v>
      </c>
      <c r="D8759" s="19">
        <v>44286</v>
      </c>
      <c r="E8759" s="16" t="s">
        <v>13582</v>
      </c>
      <c r="F8759" s="16">
        <v>0</v>
      </c>
      <c r="G8759" s="16" t="s">
        <v>8372</v>
      </c>
      <c r="H8759" s="17">
        <v>10.99</v>
      </c>
      <c r="I8759" s="102">
        <v>4</v>
      </c>
    </row>
    <row r="8760" spans="1:9">
      <c r="A8760" s="16" t="s">
        <v>1963</v>
      </c>
      <c r="B8760" s="16" t="s">
        <v>12858</v>
      </c>
      <c r="C8760" s="16" t="s">
        <v>12858</v>
      </c>
      <c r="D8760" s="19">
        <v>44286</v>
      </c>
      <c r="E8760" s="16" t="s">
        <v>13583</v>
      </c>
      <c r="F8760" s="16">
        <v>0</v>
      </c>
      <c r="G8760" s="16" t="s">
        <v>8372</v>
      </c>
      <c r="H8760" s="17">
        <v>10.99</v>
      </c>
      <c r="I8760" s="102">
        <v>4</v>
      </c>
    </row>
    <row r="8761" spans="1:9">
      <c r="A8761" s="16" t="s">
        <v>1963</v>
      </c>
      <c r="B8761" s="16" t="s">
        <v>12860</v>
      </c>
      <c r="C8761" s="16" t="s">
        <v>12860</v>
      </c>
      <c r="D8761" s="19">
        <v>44286</v>
      </c>
      <c r="E8761" s="16" t="s">
        <v>13584</v>
      </c>
      <c r="F8761" s="16">
        <v>0</v>
      </c>
      <c r="G8761" s="16" t="s">
        <v>8372</v>
      </c>
      <c r="H8761" s="17">
        <v>10.99</v>
      </c>
      <c r="I8761" s="102">
        <v>4</v>
      </c>
    </row>
    <row r="8762" spans="1:9">
      <c r="A8762" s="16" t="s">
        <v>1963</v>
      </c>
      <c r="B8762" s="16" t="s">
        <v>12864</v>
      </c>
      <c r="C8762" s="16" t="s">
        <v>12864</v>
      </c>
      <c r="D8762" s="19">
        <v>44286</v>
      </c>
      <c r="E8762" s="16" t="s">
        <v>13585</v>
      </c>
      <c r="F8762" s="16">
        <v>0</v>
      </c>
      <c r="G8762" s="16" t="s">
        <v>8372</v>
      </c>
      <c r="H8762" s="17">
        <v>10.99</v>
      </c>
      <c r="I8762" s="102">
        <v>4</v>
      </c>
    </row>
    <row r="8763" spans="1:9">
      <c r="A8763" s="16" t="s">
        <v>1963</v>
      </c>
      <c r="B8763" s="16" t="s">
        <v>12866</v>
      </c>
      <c r="C8763" s="16" t="s">
        <v>12866</v>
      </c>
      <c r="D8763" s="19">
        <v>44286</v>
      </c>
      <c r="E8763" s="16" t="s">
        <v>13586</v>
      </c>
      <c r="F8763" s="16">
        <v>0</v>
      </c>
      <c r="G8763" s="16" t="s">
        <v>8372</v>
      </c>
      <c r="H8763" s="17">
        <v>10.99</v>
      </c>
      <c r="I8763" s="102">
        <v>4</v>
      </c>
    </row>
    <row r="8764" spans="1:9">
      <c r="A8764" s="16" t="s">
        <v>1963</v>
      </c>
      <c r="B8764" s="16" t="s">
        <v>12881</v>
      </c>
      <c r="C8764" s="16" t="s">
        <v>12881</v>
      </c>
      <c r="D8764" s="19">
        <v>44316</v>
      </c>
      <c r="E8764" s="16" t="s">
        <v>13587</v>
      </c>
      <c r="F8764" s="16" t="s">
        <v>13588</v>
      </c>
      <c r="G8764" s="16" t="s">
        <v>13589</v>
      </c>
      <c r="H8764" s="17">
        <v>6.4</v>
      </c>
      <c r="I8764" s="102">
        <v>4</v>
      </c>
    </row>
    <row r="8765" spans="1:9">
      <c r="A8765" s="16" t="s">
        <v>1963</v>
      </c>
      <c r="B8765" s="16" t="s">
        <v>12896</v>
      </c>
      <c r="C8765" s="16" t="s">
        <v>12896</v>
      </c>
      <c r="D8765" s="19">
        <v>44316</v>
      </c>
      <c r="E8765" s="16" t="s">
        <v>13590</v>
      </c>
      <c r="F8765" s="16">
        <v>0</v>
      </c>
      <c r="G8765" s="16" t="s">
        <v>8372</v>
      </c>
      <c r="H8765" s="17">
        <v>10.99</v>
      </c>
      <c r="I8765" s="102">
        <v>4</v>
      </c>
    </row>
    <row r="8766" spans="1:9">
      <c r="A8766" s="16" t="s">
        <v>1963</v>
      </c>
      <c r="B8766" s="16" t="s">
        <v>12903</v>
      </c>
      <c r="C8766" s="16" t="s">
        <v>12903</v>
      </c>
      <c r="D8766" s="19">
        <v>44347</v>
      </c>
      <c r="E8766" s="16" t="s">
        <v>13591</v>
      </c>
      <c r="F8766" s="16">
        <v>0</v>
      </c>
      <c r="G8766" s="16" t="s">
        <v>8372</v>
      </c>
      <c r="H8766" s="17">
        <v>10.99</v>
      </c>
      <c r="I8766" s="102">
        <v>4</v>
      </c>
    </row>
    <row r="8767" spans="1:9">
      <c r="A8767" s="16" t="s">
        <v>1963</v>
      </c>
      <c r="B8767" s="16" t="s">
        <v>12942</v>
      </c>
      <c r="C8767" s="16" t="s">
        <v>12942</v>
      </c>
      <c r="D8767" s="19">
        <v>44377</v>
      </c>
      <c r="E8767" s="16" t="s">
        <v>13592</v>
      </c>
      <c r="F8767" s="16">
        <v>0</v>
      </c>
      <c r="G8767" s="16" t="s">
        <v>8372</v>
      </c>
      <c r="H8767" s="17">
        <v>10.99</v>
      </c>
      <c r="I8767" s="102">
        <v>4</v>
      </c>
    </row>
    <row r="8768" spans="1:9">
      <c r="A8768" s="16" t="s">
        <v>1963</v>
      </c>
      <c r="B8768" s="16" t="s">
        <v>12950</v>
      </c>
      <c r="C8768" s="16" t="s">
        <v>12950</v>
      </c>
      <c r="D8768" s="19">
        <v>44377</v>
      </c>
      <c r="E8768" s="16" t="s">
        <v>13593</v>
      </c>
      <c r="F8768" s="16">
        <v>0</v>
      </c>
      <c r="G8768" s="16" t="s">
        <v>8372</v>
      </c>
      <c r="H8768" s="17">
        <v>10.99</v>
      </c>
      <c r="I8768" s="102">
        <v>4</v>
      </c>
    </row>
    <row r="8769" spans="1:9">
      <c r="A8769" s="16" t="s">
        <v>1963</v>
      </c>
      <c r="B8769" s="16" t="s">
        <v>12953</v>
      </c>
      <c r="C8769" s="16" t="s">
        <v>12953</v>
      </c>
      <c r="D8769" s="19">
        <v>44377</v>
      </c>
      <c r="E8769" s="16" t="s">
        <v>13594</v>
      </c>
      <c r="F8769" s="16" t="s">
        <v>13588</v>
      </c>
      <c r="G8769" s="16" t="s">
        <v>13589</v>
      </c>
      <c r="H8769" s="17">
        <v>6.4</v>
      </c>
      <c r="I8769" s="102">
        <v>4</v>
      </c>
    </row>
    <row r="8770" spans="1:9">
      <c r="A8770" s="16" t="s">
        <v>1963</v>
      </c>
      <c r="B8770" s="16" t="s">
        <v>12957</v>
      </c>
      <c r="C8770" s="16" t="s">
        <v>12957</v>
      </c>
      <c r="D8770" s="19">
        <v>44377</v>
      </c>
      <c r="E8770" s="16" t="s">
        <v>13595</v>
      </c>
      <c r="F8770" s="16">
        <v>0</v>
      </c>
      <c r="G8770" s="16" t="s">
        <v>8372</v>
      </c>
      <c r="H8770" s="17">
        <v>10.99</v>
      </c>
      <c r="I8770" s="102">
        <v>4</v>
      </c>
    </row>
    <row r="8771" spans="1:9">
      <c r="A8771" s="16" t="s">
        <v>1963</v>
      </c>
      <c r="B8771" s="16" t="s">
        <v>12967</v>
      </c>
      <c r="C8771" s="16" t="s">
        <v>12967</v>
      </c>
      <c r="D8771" s="19">
        <v>44377</v>
      </c>
      <c r="E8771" s="16" t="s">
        <v>13596</v>
      </c>
      <c r="F8771" s="16" t="s">
        <v>8364</v>
      </c>
      <c r="G8771" s="16" t="s">
        <v>8365</v>
      </c>
      <c r="H8771" s="17">
        <v>9.99</v>
      </c>
      <c r="I8771" s="102">
        <v>4</v>
      </c>
    </row>
    <row r="8772" spans="1:9">
      <c r="A8772" s="16" t="s">
        <v>1963</v>
      </c>
      <c r="B8772" s="16" t="s">
        <v>12973</v>
      </c>
      <c r="C8772" s="16" t="s">
        <v>12973</v>
      </c>
      <c r="D8772" s="19">
        <v>44377</v>
      </c>
      <c r="E8772" s="16" t="s">
        <v>13597</v>
      </c>
      <c r="F8772" s="16">
        <v>0</v>
      </c>
      <c r="G8772" s="16" t="s">
        <v>8372</v>
      </c>
      <c r="H8772" s="17">
        <v>10.99</v>
      </c>
      <c r="I8772" s="102">
        <v>4</v>
      </c>
    </row>
    <row r="8773" spans="1:9">
      <c r="A8773" s="16" t="s">
        <v>1963</v>
      </c>
      <c r="B8773" s="16" t="s">
        <v>12990</v>
      </c>
      <c r="C8773" s="16" t="s">
        <v>12990</v>
      </c>
      <c r="D8773" s="19">
        <v>44408</v>
      </c>
      <c r="E8773" s="16" t="s">
        <v>13598</v>
      </c>
      <c r="F8773" s="16">
        <v>0</v>
      </c>
      <c r="G8773" s="16" t="s">
        <v>8372</v>
      </c>
      <c r="H8773" s="17">
        <v>10.99</v>
      </c>
      <c r="I8773" s="102">
        <v>4</v>
      </c>
    </row>
    <row r="8774" spans="1:9">
      <c r="A8774" s="16" t="s">
        <v>1963</v>
      </c>
      <c r="B8774" s="16" t="s">
        <v>12995</v>
      </c>
      <c r="C8774" s="16" t="s">
        <v>12995</v>
      </c>
      <c r="D8774" s="19">
        <v>44408</v>
      </c>
      <c r="E8774" s="16" t="s">
        <v>13599</v>
      </c>
      <c r="F8774" s="16">
        <v>0</v>
      </c>
      <c r="G8774" s="16" t="s">
        <v>8372</v>
      </c>
      <c r="H8774" s="17">
        <v>10.99</v>
      </c>
      <c r="I8774" s="102">
        <v>4</v>
      </c>
    </row>
    <row r="8775" spans="1:9">
      <c r="A8775" s="16" t="s">
        <v>1963</v>
      </c>
      <c r="B8775" s="16" t="s">
        <v>13011</v>
      </c>
      <c r="C8775" s="16" t="s">
        <v>13011</v>
      </c>
      <c r="D8775" s="19">
        <v>44408</v>
      </c>
      <c r="E8775" s="16" t="s">
        <v>13600</v>
      </c>
      <c r="F8775" s="16" t="s">
        <v>13601</v>
      </c>
      <c r="G8775" s="16" t="s">
        <v>13602</v>
      </c>
      <c r="H8775" s="17">
        <v>60</v>
      </c>
      <c r="I8775" s="102">
        <v>4</v>
      </c>
    </row>
    <row r="8776" spans="1:9">
      <c r="A8776" s="16" t="s">
        <v>1963</v>
      </c>
      <c r="B8776" s="16" t="s">
        <v>13018</v>
      </c>
      <c r="C8776" s="16" t="s">
        <v>13018</v>
      </c>
      <c r="D8776" s="19">
        <v>44408</v>
      </c>
      <c r="E8776" s="16" t="s">
        <v>13603</v>
      </c>
      <c r="F8776" s="16" t="s">
        <v>13604</v>
      </c>
      <c r="G8776" s="16" t="s">
        <v>13605</v>
      </c>
      <c r="H8776" s="17">
        <v>40</v>
      </c>
      <c r="I8776" s="102">
        <v>4</v>
      </c>
    </row>
    <row r="8777" spans="1:9">
      <c r="A8777" s="16" t="s">
        <v>1963</v>
      </c>
      <c r="B8777" s="16" t="s">
        <v>13021</v>
      </c>
      <c r="C8777" s="16" t="s">
        <v>13021</v>
      </c>
      <c r="D8777" s="19">
        <v>44408</v>
      </c>
      <c r="E8777" s="16" t="s">
        <v>13606</v>
      </c>
      <c r="F8777" s="16">
        <v>0</v>
      </c>
      <c r="G8777" s="16" t="s">
        <v>8372</v>
      </c>
      <c r="H8777" s="17">
        <v>10.99</v>
      </c>
      <c r="I8777" s="102">
        <v>4</v>
      </c>
    </row>
    <row r="8778" spans="1:9">
      <c r="A8778" s="16" t="s">
        <v>1963</v>
      </c>
      <c r="B8778" s="16" t="s">
        <v>13047</v>
      </c>
      <c r="C8778" s="16" t="s">
        <v>13047</v>
      </c>
      <c r="D8778" s="19">
        <v>44439</v>
      </c>
      <c r="E8778" s="16" t="s">
        <v>13607</v>
      </c>
      <c r="F8778" s="16">
        <v>0</v>
      </c>
      <c r="G8778" s="16" t="s">
        <v>8372</v>
      </c>
      <c r="H8778" s="17">
        <v>10.99</v>
      </c>
      <c r="I8778" s="102">
        <v>4</v>
      </c>
    </row>
    <row r="8779" spans="1:9">
      <c r="A8779" s="16" t="s">
        <v>1963</v>
      </c>
      <c r="B8779" s="16" t="s">
        <v>13062</v>
      </c>
      <c r="C8779" s="16" t="s">
        <v>13062</v>
      </c>
      <c r="D8779" s="19">
        <v>44439</v>
      </c>
      <c r="E8779" s="16" t="s">
        <v>13608</v>
      </c>
      <c r="F8779" s="16">
        <v>0</v>
      </c>
      <c r="G8779" s="16" t="s">
        <v>8372</v>
      </c>
      <c r="H8779" s="17">
        <v>10.99</v>
      </c>
      <c r="I8779" s="102">
        <v>4</v>
      </c>
    </row>
    <row r="8780" spans="1:9">
      <c r="A8780" s="16" t="s">
        <v>1963</v>
      </c>
      <c r="B8780" s="16" t="s">
        <v>13070</v>
      </c>
      <c r="C8780" s="16" t="s">
        <v>13070</v>
      </c>
      <c r="D8780" s="19">
        <v>44439</v>
      </c>
      <c r="E8780" s="16" t="s">
        <v>13609</v>
      </c>
      <c r="F8780" s="16">
        <v>0</v>
      </c>
      <c r="G8780" s="16" t="s">
        <v>8372</v>
      </c>
      <c r="H8780" s="17">
        <v>10.99</v>
      </c>
      <c r="I8780" s="102">
        <v>4</v>
      </c>
    </row>
    <row r="8781" spans="1:9">
      <c r="A8781" s="16" t="s">
        <v>1963</v>
      </c>
      <c r="B8781" s="16" t="s">
        <v>13094</v>
      </c>
      <c r="C8781" s="16" t="s">
        <v>13094</v>
      </c>
      <c r="D8781" s="19">
        <v>44469</v>
      </c>
      <c r="E8781" s="16" t="s">
        <v>13610</v>
      </c>
      <c r="F8781" s="16" t="s">
        <v>13507</v>
      </c>
      <c r="G8781" s="16" t="s">
        <v>13508</v>
      </c>
      <c r="H8781" s="17">
        <v>40</v>
      </c>
      <c r="I8781" s="102">
        <v>4</v>
      </c>
    </row>
    <row r="8782" spans="1:9">
      <c r="A8782" s="16" t="s">
        <v>1963</v>
      </c>
      <c r="B8782" s="16" t="s">
        <v>13123</v>
      </c>
      <c r="C8782" s="16" t="s">
        <v>13123</v>
      </c>
      <c r="D8782" s="19">
        <v>44469</v>
      </c>
      <c r="E8782" s="16" t="s">
        <v>13611</v>
      </c>
      <c r="F8782" s="16">
        <v>0</v>
      </c>
      <c r="G8782" s="16" t="s">
        <v>8372</v>
      </c>
      <c r="H8782" s="17">
        <v>10.99</v>
      </c>
      <c r="I8782" s="102">
        <v>4</v>
      </c>
    </row>
    <row r="8783" spans="1:9">
      <c r="A8783" s="16" t="s">
        <v>1963</v>
      </c>
      <c r="B8783" s="16" t="s">
        <v>13134</v>
      </c>
      <c r="C8783" s="16" t="s">
        <v>13134</v>
      </c>
      <c r="D8783" s="19">
        <v>44500</v>
      </c>
      <c r="E8783" s="16" t="s">
        <v>13612</v>
      </c>
      <c r="F8783" s="16">
        <v>0</v>
      </c>
      <c r="G8783" s="16" t="s">
        <v>8372</v>
      </c>
      <c r="H8783" s="17">
        <v>10.99</v>
      </c>
      <c r="I8783" s="102">
        <v>4</v>
      </c>
    </row>
    <row r="8784" spans="1:9">
      <c r="A8784" s="16" t="s">
        <v>1963</v>
      </c>
      <c r="B8784" s="16" t="s">
        <v>13136</v>
      </c>
      <c r="C8784" s="16" t="s">
        <v>13136</v>
      </c>
      <c r="D8784" s="19">
        <v>44500</v>
      </c>
      <c r="E8784" s="16" t="s">
        <v>13613</v>
      </c>
      <c r="F8784" s="16">
        <v>0</v>
      </c>
      <c r="G8784" s="16" t="s">
        <v>8372</v>
      </c>
      <c r="H8784" s="17">
        <v>10.99</v>
      </c>
      <c r="I8784" s="102">
        <v>4</v>
      </c>
    </row>
    <row r="8785" spans="1:9">
      <c r="A8785" s="16" t="s">
        <v>1963</v>
      </c>
      <c r="B8785" s="16" t="s">
        <v>13136</v>
      </c>
      <c r="C8785" s="16" t="s">
        <v>13136</v>
      </c>
      <c r="D8785" s="19">
        <v>44500</v>
      </c>
      <c r="E8785" s="16" t="s">
        <v>13613</v>
      </c>
      <c r="F8785" s="16">
        <v>0</v>
      </c>
      <c r="G8785" s="16" t="s">
        <v>8372</v>
      </c>
      <c r="H8785" s="17">
        <v>10.99</v>
      </c>
      <c r="I8785" s="102">
        <v>4</v>
      </c>
    </row>
    <row r="8786" spans="1:9">
      <c r="A8786" s="16" t="s">
        <v>1963</v>
      </c>
      <c r="B8786" s="16" t="s">
        <v>13147</v>
      </c>
      <c r="C8786" s="16" t="s">
        <v>13147</v>
      </c>
      <c r="D8786" s="19">
        <v>44500</v>
      </c>
      <c r="E8786" s="16" t="s">
        <v>13614</v>
      </c>
      <c r="F8786" s="16">
        <v>0</v>
      </c>
      <c r="G8786" s="16" t="s">
        <v>8372</v>
      </c>
      <c r="H8786" s="17">
        <v>10.99</v>
      </c>
      <c r="I8786" s="102">
        <v>4</v>
      </c>
    </row>
    <row r="8787" spans="1:9">
      <c r="A8787" s="16" t="s">
        <v>1963</v>
      </c>
      <c r="B8787" s="16" t="s">
        <v>13158</v>
      </c>
      <c r="C8787" s="16" t="s">
        <v>13158</v>
      </c>
      <c r="D8787" s="19">
        <v>44500</v>
      </c>
      <c r="E8787" s="16" t="s">
        <v>13615</v>
      </c>
      <c r="F8787" s="16">
        <v>0</v>
      </c>
      <c r="G8787" s="16" t="s">
        <v>8372</v>
      </c>
      <c r="H8787" s="17">
        <v>10.99</v>
      </c>
      <c r="I8787" s="102">
        <v>4</v>
      </c>
    </row>
    <row r="8788" spans="1:9">
      <c r="A8788" s="16" t="s">
        <v>1963</v>
      </c>
      <c r="B8788" s="16" t="s">
        <v>13162</v>
      </c>
      <c r="C8788" s="16" t="s">
        <v>13162</v>
      </c>
      <c r="D8788" s="19">
        <v>44500</v>
      </c>
      <c r="E8788" s="16" t="s">
        <v>13616</v>
      </c>
      <c r="F8788" s="16">
        <v>0</v>
      </c>
      <c r="G8788" s="16" t="s">
        <v>8372</v>
      </c>
      <c r="H8788" s="17">
        <v>10.99</v>
      </c>
      <c r="I8788" s="102">
        <v>4</v>
      </c>
    </row>
    <row r="8789" spans="1:9">
      <c r="A8789" s="16" t="s">
        <v>1963</v>
      </c>
      <c r="B8789" s="16" t="s">
        <v>13200</v>
      </c>
      <c r="C8789" s="16" t="s">
        <v>13200</v>
      </c>
      <c r="D8789" s="19">
        <v>44530</v>
      </c>
      <c r="E8789" s="16" t="s">
        <v>13617</v>
      </c>
      <c r="F8789" s="16" t="s">
        <v>8364</v>
      </c>
      <c r="G8789" s="16" t="s">
        <v>8365</v>
      </c>
      <c r="H8789" s="17">
        <v>9.99</v>
      </c>
      <c r="I8789" s="102">
        <v>4</v>
      </c>
    </row>
    <row r="8790" spans="1:9" ht="20.399999999999999">
      <c r="A8790" s="16" t="s">
        <v>1963</v>
      </c>
      <c r="B8790" s="16" t="s">
        <v>13812</v>
      </c>
      <c r="C8790" s="16" t="s">
        <v>13812</v>
      </c>
      <c r="D8790" s="19">
        <v>44362</v>
      </c>
      <c r="E8790" s="16" t="s">
        <v>13813</v>
      </c>
      <c r="F8790" s="16">
        <v>0</v>
      </c>
      <c r="G8790" s="16" t="s">
        <v>11770</v>
      </c>
      <c r="H8790" s="17">
        <v>129</v>
      </c>
      <c r="I8790" s="102">
        <v>4</v>
      </c>
    </row>
    <row r="8791" spans="1:9" ht="20.399999999999999">
      <c r="A8791" s="16" t="s">
        <v>1963</v>
      </c>
      <c r="B8791" s="16" t="s">
        <v>13814</v>
      </c>
      <c r="C8791" s="16" t="s">
        <v>13814</v>
      </c>
      <c r="D8791" s="19">
        <v>44362</v>
      </c>
      <c r="E8791" s="16" t="s">
        <v>13813</v>
      </c>
      <c r="F8791" s="16" t="s">
        <v>12322</v>
      </c>
      <c r="G8791" s="16" t="s">
        <v>6274</v>
      </c>
      <c r="H8791" s="17">
        <v>100</v>
      </c>
      <c r="I8791" s="102">
        <v>4</v>
      </c>
    </row>
    <row r="8792" spans="1:9" ht="20.399999999999999">
      <c r="A8792" s="16" t="s">
        <v>1963</v>
      </c>
      <c r="B8792" s="16" t="s">
        <v>13815</v>
      </c>
      <c r="C8792" s="16" t="s">
        <v>13815</v>
      </c>
      <c r="D8792" s="19">
        <v>44362</v>
      </c>
      <c r="E8792" s="16" t="s">
        <v>13813</v>
      </c>
      <c r="F8792" s="16" t="s">
        <v>13816</v>
      </c>
      <c r="G8792" s="16" t="s">
        <v>2131</v>
      </c>
      <c r="H8792" s="17">
        <v>132</v>
      </c>
      <c r="I8792" s="102">
        <v>4</v>
      </c>
    </row>
    <row r="8793" spans="1:9">
      <c r="A8793" s="16" t="s">
        <v>1963</v>
      </c>
      <c r="B8793" s="16" t="s">
        <v>13817</v>
      </c>
      <c r="C8793" s="16" t="s">
        <v>13817</v>
      </c>
      <c r="D8793" s="19">
        <v>44365</v>
      </c>
      <c r="E8793" s="16" t="s">
        <v>13818</v>
      </c>
      <c r="F8793" s="16">
        <v>0</v>
      </c>
      <c r="G8793" s="16" t="s">
        <v>13819</v>
      </c>
      <c r="H8793" s="17">
        <v>27</v>
      </c>
      <c r="I8793" s="102">
        <v>4</v>
      </c>
    </row>
    <row r="8794" spans="1:9">
      <c r="A8794" s="16" t="s">
        <v>1963</v>
      </c>
      <c r="B8794" s="16" t="s">
        <v>13817</v>
      </c>
      <c r="C8794" s="16" t="s">
        <v>13817</v>
      </c>
      <c r="D8794" s="19">
        <v>44365</v>
      </c>
      <c r="E8794" s="16" t="s">
        <v>13818</v>
      </c>
      <c r="F8794" s="16" t="s">
        <v>12322</v>
      </c>
      <c r="G8794" s="16" t="s">
        <v>6274</v>
      </c>
      <c r="H8794" s="17">
        <v>100</v>
      </c>
      <c r="I8794" s="102">
        <v>4</v>
      </c>
    </row>
    <row r="8795" spans="1:9">
      <c r="A8795" s="16" t="s">
        <v>1963</v>
      </c>
      <c r="B8795" s="16" t="s">
        <v>13817</v>
      </c>
      <c r="C8795" s="16" t="s">
        <v>13817</v>
      </c>
      <c r="D8795" s="19">
        <v>44365</v>
      </c>
      <c r="E8795" s="16" t="s">
        <v>13818</v>
      </c>
      <c r="F8795" s="16">
        <v>0</v>
      </c>
      <c r="G8795" s="16" t="s">
        <v>12332</v>
      </c>
      <c r="H8795" s="17">
        <v>15</v>
      </c>
      <c r="I8795" s="102">
        <v>4</v>
      </c>
    </row>
    <row r="8796" spans="1:9">
      <c r="A8796" s="16" t="s">
        <v>1963</v>
      </c>
      <c r="B8796" s="16" t="s">
        <v>13817</v>
      </c>
      <c r="C8796" s="16" t="s">
        <v>13817</v>
      </c>
      <c r="D8796" s="19">
        <v>44365</v>
      </c>
      <c r="E8796" s="16" t="s">
        <v>13818</v>
      </c>
      <c r="F8796" s="16">
        <v>0</v>
      </c>
      <c r="G8796" s="16" t="s">
        <v>12332</v>
      </c>
      <c r="H8796" s="17">
        <v>120</v>
      </c>
      <c r="I8796" s="102">
        <v>4</v>
      </c>
    </row>
    <row r="8797" spans="1:9">
      <c r="A8797" s="16" t="s">
        <v>1963</v>
      </c>
      <c r="B8797" s="16" t="s">
        <v>13817</v>
      </c>
      <c r="C8797" s="16" t="s">
        <v>13817</v>
      </c>
      <c r="D8797" s="19">
        <v>44365</v>
      </c>
      <c r="E8797" s="16" t="s">
        <v>13818</v>
      </c>
      <c r="F8797" s="16">
        <v>0</v>
      </c>
      <c r="G8797" s="16" t="s">
        <v>12316</v>
      </c>
      <c r="H8797" s="17">
        <v>45</v>
      </c>
      <c r="I8797" s="102">
        <v>4</v>
      </c>
    </row>
    <row r="8798" spans="1:9">
      <c r="A8798" s="16" t="s">
        <v>1963</v>
      </c>
      <c r="B8798" s="16" t="s">
        <v>13817</v>
      </c>
      <c r="C8798" s="16" t="s">
        <v>13817</v>
      </c>
      <c r="D8798" s="19">
        <v>44365</v>
      </c>
      <c r="E8798" s="16" t="s">
        <v>13818</v>
      </c>
      <c r="F8798" s="16" t="s">
        <v>13820</v>
      </c>
      <c r="G8798" s="16" t="s">
        <v>13821</v>
      </c>
      <c r="H8798" s="17">
        <v>220</v>
      </c>
      <c r="I8798" s="102">
        <v>4</v>
      </c>
    </row>
    <row r="8799" spans="1:9">
      <c r="A8799" s="16" t="s">
        <v>1963</v>
      </c>
      <c r="B8799" s="16" t="s">
        <v>13817</v>
      </c>
      <c r="C8799" s="16" t="s">
        <v>13817</v>
      </c>
      <c r="D8799" s="19">
        <v>44365</v>
      </c>
      <c r="E8799" s="16" t="s">
        <v>13818</v>
      </c>
      <c r="F8799" s="16">
        <v>0</v>
      </c>
      <c r="G8799" s="16" t="s">
        <v>8303</v>
      </c>
      <c r="H8799" s="17">
        <v>55</v>
      </c>
      <c r="I8799" s="102">
        <v>4</v>
      </c>
    </row>
    <row r="8800" spans="1:9">
      <c r="A8800" s="16" t="s">
        <v>1963</v>
      </c>
      <c r="B8800" s="16" t="s">
        <v>13822</v>
      </c>
      <c r="C8800" s="16" t="s">
        <v>13822</v>
      </c>
      <c r="D8800" s="19">
        <v>44366</v>
      </c>
      <c r="E8800" s="16" t="s">
        <v>13818</v>
      </c>
      <c r="F8800" s="16">
        <v>0</v>
      </c>
      <c r="G8800" s="16" t="s">
        <v>13823</v>
      </c>
      <c r="H8800" s="17">
        <v>50</v>
      </c>
      <c r="I8800" s="102">
        <v>4</v>
      </c>
    </row>
    <row r="8801" spans="1:9">
      <c r="A8801" s="16" t="s">
        <v>1963</v>
      </c>
      <c r="B8801" s="16" t="s">
        <v>13822</v>
      </c>
      <c r="C8801" s="16" t="s">
        <v>13822</v>
      </c>
      <c r="D8801" s="19">
        <v>44366</v>
      </c>
      <c r="E8801" s="16" t="s">
        <v>13824</v>
      </c>
      <c r="F8801" s="16">
        <v>0</v>
      </c>
      <c r="G8801" s="16" t="s">
        <v>13823</v>
      </c>
      <c r="H8801" s="17">
        <v>50</v>
      </c>
      <c r="I8801" s="102">
        <v>4</v>
      </c>
    </row>
    <row r="8802" spans="1:9">
      <c r="A8802" s="16" t="s">
        <v>1963</v>
      </c>
      <c r="B8802" s="16" t="s">
        <v>13825</v>
      </c>
      <c r="C8802" s="16" t="s">
        <v>13825</v>
      </c>
      <c r="D8802" s="19">
        <v>44366</v>
      </c>
      <c r="E8802" s="16" t="s">
        <v>13824</v>
      </c>
      <c r="F8802" s="16">
        <v>0</v>
      </c>
      <c r="G8802" s="16" t="s">
        <v>13819</v>
      </c>
      <c r="H8802" s="17">
        <v>27</v>
      </c>
      <c r="I8802" s="102">
        <v>4</v>
      </c>
    </row>
    <row r="8803" spans="1:9">
      <c r="A8803" s="16" t="s">
        <v>1963</v>
      </c>
      <c r="B8803" s="16" t="s">
        <v>13826</v>
      </c>
      <c r="C8803" s="16" t="s">
        <v>13826</v>
      </c>
      <c r="D8803" s="19">
        <v>44366</v>
      </c>
      <c r="E8803" s="16" t="s">
        <v>13824</v>
      </c>
      <c r="F8803" s="16">
        <v>0</v>
      </c>
      <c r="G8803" s="16" t="s">
        <v>13827</v>
      </c>
      <c r="H8803" s="17">
        <v>10.5</v>
      </c>
      <c r="I8803" s="102">
        <v>4</v>
      </c>
    </row>
    <row r="8804" spans="1:9">
      <c r="A8804" s="16" t="s">
        <v>1963</v>
      </c>
      <c r="B8804" s="16" t="s">
        <v>13828</v>
      </c>
      <c r="C8804" s="16" t="s">
        <v>13828</v>
      </c>
      <c r="D8804" s="19">
        <v>44366</v>
      </c>
      <c r="E8804" s="16" t="s">
        <v>13824</v>
      </c>
      <c r="F8804" s="16">
        <v>0</v>
      </c>
      <c r="G8804" s="16" t="s">
        <v>13829</v>
      </c>
      <c r="H8804" s="17">
        <v>13.88</v>
      </c>
      <c r="I8804" s="102">
        <v>4</v>
      </c>
    </row>
    <row r="8805" spans="1:9">
      <c r="A8805" s="16" t="s">
        <v>1963</v>
      </c>
      <c r="B8805" s="16" t="s">
        <v>13828</v>
      </c>
      <c r="C8805" s="16" t="s">
        <v>13828</v>
      </c>
      <c r="D8805" s="19">
        <v>44366</v>
      </c>
      <c r="E8805" s="16" t="s">
        <v>13824</v>
      </c>
      <c r="F8805" s="16">
        <v>0</v>
      </c>
      <c r="G8805" s="16" t="s">
        <v>2265</v>
      </c>
      <c r="H8805" s="17">
        <v>10.3</v>
      </c>
      <c r="I8805" s="102">
        <v>4</v>
      </c>
    </row>
    <row r="8806" spans="1:9">
      <c r="A8806" s="16" t="s">
        <v>1963</v>
      </c>
      <c r="B8806" s="16" t="s">
        <v>13828</v>
      </c>
      <c r="C8806" s="16" t="s">
        <v>13828</v>
      </c>
      <c r="D8806" s="19">
        <v>44366</v>
      </c>
      <c r="E8806" s="16" t="s">
        <v>13824</v>
      </c>
      <c r="F8806" s="16">
        <v>0</v>
      </c>
      <c r="G8806" s="16" t="s">
        <v>13830</v>
      </c>
      <c r="H8806" s="17">
        <v>8.6</v>
      </c>
      <c r="I8806" s="102">
        <v>4</v>
      </c>
    </row>
    <row r="8807" spans="1:9">
      <c r="A8807" s="16" t="s">
        <v>1963</v>
      </c>
      <c r="B8807" s="16" t="s">
        <v>13828</v>
      </c>
      <c r="C8807" s="16" t="s">
        <v>13828</v>
      </c>
      <c r="D8807" s="19">
        <v>44366</v>
      </c>
      <c r="E8807" s="16" t="s">
        <v>13824</v>
      </c>
      <c r="F8807" s="16">
        <v>0</v>
      </c>
      <c r="G8807" s="16" t="s">
        <v>13831</v>
      </c>
      <c r="H8807" s="17">
        <v>7.7</v>
      </c>
      <c r="I8807" s="102">
        <v>4</v>
      </c>
    </row>
    <row r="8808" spans="1:9">
      <c r="A8808" s="16" t="s">
        <v>1963</v>
      </c>
      <c r="B8808" s="16" t="s">
        <v>13832</v>
      </c>
      <c r="C8808" s="16" t="s">
        <v>13832</v>
      </c>
      <c r="D8808" s="19">
        <v>44366</v>
      </c>
      <c r="E8808" s="16" t="s">
        <v>13824</v>
      </c>
      <c r="F8808" s="16">
        <v>0</v>
      </c>
      <c r="G8808" s="16" t="s">
        <v>13833</v>
      </c>
      <c r="H8808" s="17">
        <v>27.84</v>
      </c>
      <c r="I8808" s="102">
        <v>4</v>
      </c>
    </row>
    <row r="8809" spans="1:9">
      <c r="A8809" s="16" t="s">
        <v>1963</v>
      </c>
      <c r="B8809" s="16" t="s">
        <v>13832</v>
      </c>
      <c r="C8809" s="16" t="s">
        <v>13832</v>
      </c>
      <c r="D8809" s="19">
        <v>44366</v>
      </c>
      <c r="E8809" s="16" t="s">
        <v>13824</v>
      </c>
      <c r="F8809" s="16">
        <v>0</v>
      </c>
      <c r="G8809" s="16" t="s">
        <v>13834</v>
      </c>
      <c r="H8809" s="17">
        <v>23.64</v>
      </c>
      <c r="I8809" s="102">
        <v>4</v>
      </c>
    </row>
    <row r="8810" spans="1:9">
      <c r="A8810" s="16" t="s">
        <v>1963</v>
      </c>
      <c r="B8810" s="16" t="s">
        <v>13832</v>
      </c>
      <c r="C8810" s="16" t="s">
        <v>13832</v>
      </c>
      <c r="D8810" s="19">
        <v>44366</v>
      </c>
      <c r="E8810" s="16" t="s">
        <v>13824</v>
      </c>
      <c r="F8810" s="16">
        <v>0</v>
      </c>
      <c r="G8810" s="16" t="s">
        <v>13835</v>
      </c>
      <c r="H8810" s="17">
        <v>18.600000000000001</v>
      </c>
      <c r="I8810" s="102">
        <v>4</v>
      </c>
    </row>
    <row r="8811" spans="1:9">
      <c r="A8811" s="16" t="s">
        <v>1963</v>
      </c>
      <c r="B8811" s="16" t="s">
        <v>13832</v>
      </c>
      <c r="C8811" s="16" t="s">
        <v>13832</v>
      </c>
      <c r="D8811" s="19">
        <v>44366</v>
      </c>
      <c r="E8811" s="16" t="s">
        <v>13824</v>
      </c>
      <c r="F8811" s="16">
        <v>0</v>
      </c>
      <c r="G8811" s="16" t="s">
        <v>13836</v>
      </c>
      <c r="H8811" s="17">
        <v>20.84</v>
      </c>
      <c r="I8811" s="102">
        <v>4</v>
      </c>
    </row>
    <row r="8812" spans="1:9">
      <c r="A8812" s="16" t="s">
        <v>1963</v>
      </c>
      <c r="B8812" s="16" t="s">
        <v>13832</v>
      </c>
      <c r="C8812" s="16" t="s">
        <v>13832</v>
      </c>
      <c r="D8812" s="19">
        <v>44366</v>
      </c>
      <c r="E8812" s="16" t="s">
        <v>13824</v>
      </c>
      <c r="F8812" s="16">
        <v>0</v>
      </c>
      <c r="G8812" s="16" t="s">
        <v>13837</v>
      </c>
      <c r="H8812" s="17">
        <v>20.92</v>
      </c>
      <c r="I8812" s="102">
        <v>4</v>
      </c>
    </row>
    <row r="8813" spans="1:9">
      <c r="A8813" s="16" t="s">
        <v>1963</v>
      </c>
      <c r="B8813" s="16" t="s">
        <v>13832</v>
      </c>
      <c r="C8813" s="16" t="s">
        <v>13832</v>
      </c>
      <c r="D8813" s="19">
        <v>44366</v>
      </c>
      <c r="E8813" s="16" t="s">
        <v>13824</v>
      </c>
      <c r="F8813" s="16">
        <v>0</v>
      </c>
      <c r="G8813" s="16" t="s">
        <v>13838</v>
      </c>
      <c r="H8813" s="17">
        <v>20.92</v>
      </c>
      <c r="I8813" s="102">
        <v>4</v>
      </c>
    </row>
    <row r="8814" spans="1:9">
      <c r="A8814" s="16" t="s">
        <v>1963</v>
      </c>
      <c r="B8814" s="16" t="s">
        <v>13832</v>
      </c>
      <c r="C8814" s="16" t="s">
        <v>13832</v>
      </c>
      <c r="D8814" s="19">
        <v>44366</v>
      </c>
      <c r="E8814" s="16" t="s">
        <v>13824</v>
      </c>
      <c r="F8814" s="16">
        <v>0</v>
      </c>
      <c r="G8814" s="16" t="s">
        <v>12364</v>
      </c>
      <c r="H8814" s="17">
        <v>20.92</v>
      </c>
      <c r="I8814" s="102">
        <v>4</v>
      </c>
    </row>
    <row r="8815" spans="1:9">
      <c r="A8815" s="16" t="s">
        <v>1963</v>
      </c>
      <c r="B8815" s="16" t="s">
        <v>13832</v>
      </c>
      <c r="C8815" s="16" t="s">
        <v>13832</v>
      </c>
      <c r="D8815" s="19">
        <v>44366</v>
      </c>
      <c r="E8815" s="16" t="s">
        <v>13824</v>
      </c>
      <c r="F8815" s="16">
        <v>0</v>
      </c>
      <c r="G8815" s="16" t="s">
        <v>13839</v>
      </c>
      <c r="H8815" s="17">
        <v>21.72</v>
      </c>
      <c r="I8815" s="102">
        <v>4</v>
      </c>
    </row>
    <row r="8816" spans="1:9">
      <c r="A8816" s="16" t="s">
        <v>1963</v>
      </c>
      <c r="B8816" s="16" t="s">
        <v>13840</v>
      </c>
      <c r="C8816" s="16" t="s">
        <v>13840</v>
      </c>
      <c r="D8816" s="19">
        <v>44366</v>
      </c>
      <c r="E8816" s="16" t="s">
        <v>13824</v>
      </c>
      <c r="F8816" s="16">
        <v>0</v>
      </c>
      <c r="G8816" s="16" t="s">
        <v>13841</v>
      </c>
      <c r="H8816" s="17">
        <v>37.36</v>
      </c>
      <c r="I8816" s="102">
        <v>4</v>
      </c>
    </row>
    <row r="8817" spans="1:9">
      <c r="A8817" s="16" t="s">
        <v>1963</v>
      </c>
      <c r="B8817" s="16" t="s">
        <v>13840</v>
      </c>
      <c r="C8817" s="16" t="s">
        <v>13840</v>
      </c>
      <c r="D8817" s="19">
        <v>44366</v>
      </c>
      <c r="E8817" s="16" t="s">
        <v>13824</v>
      </c>
      <c r="F8817" s="16">
        <v>0</v>
      </c>
      <c r="G8817" s="16" t="s">
        <v>13842</v>
      </c>
      <c r="H8817" s="17">
        <v>41.08</v>
      </c>
      <c r="I8817" s="102">
        <v>4</v>
      </c>
    </row>
    <row r="8818" spans="1:9">
      <c r="A8818" s="16" t="s">
        <v>1963</v>
      </c>
      <c r="B8818" s="16" t="s">
        <v>13840</v>
      </c>
      <c r="C8818" s="16" t="s">
        <v>13840</v>
      </c>
      <c r="D8818" s="19">
        <v>44366</v>
      </c>
      <c r="E8818" s="16" t="s">
        <v>13824</v>
      </c>
      <c r="F8818" s="16">
        <v>0</v>
      </c>
      <c r="G8818" s="16" t="s">
        <v>13843</v>
      </c>
      <c r="H8818" s="17">
        <v>42.64</v>
      </c>
      <c r="I8818" s="102">
        <v>4</v>
      </c>
    </row>
    <row r="8819" spans="1:9">
      <c r="A8819" s="16" t="s">
        <v>1963</v>
      </c>
      <c r="B8819" s="16" t="s">
        <v>13840</v>
      </c>
      <c r="C8819" s="16" t="s">
        <v>13840</v>
      </c>
      <c r="D8819" s="19">
        <v>44366</v>
      </c>
      <c r="E8819" s="16" t="s">
        <v>13824</v>
      </c>
      <c r="F8819" s="16">
        <v>0</v>
      </c>
      <c r="G8819" s="16" t="s">
        <v>13844</v>
      </c>
      <c r="H8819" s="17">
        <v>37.44</v>
      </c>
      <c r="I8819" s="102">
        <v>4</v>
      </c>
    </row>
    <row r="8820" spans="1:9">
      <c r="A8820" s="16" t="s">
        <v>1963</v>
      </c>
      <c r="B8820" s="16" t="s">
        <v>13840</v>
      </c>
      <c r="C8820" s="16" t="s">
        <v>13840</v>
      </c>
      <c r="D8820" s="19">
        <v>44366</v>
      </c>
      <c r="E8820" s="16" t="s">
        <v>13824</v>
      </c>
      <c r="F8820" s="16">
        <v>0</v>
      </c>
      <c r="G8820" s="16" t="s">
        <v>13845</v>
      </c>
      <c r="H8820" s="17">
        <v>38.200000000000003</v>
      </c>
      <c r="I8820" s="102">
        <v>4</v>
      </c>
    </row>
    <row r="8821" spans="1:9">
      <c r="A8821" s="16" t="s">
        <v>1963</v>
      </c>
      <c r="B8821" s="16" t="s">
        <v>13840</v>
      </c>
      <c r="C8821" s="16" t="s">
        <v>13840</v>
      </c>
      <c r="D8821" s="19">
        <v>44366</v>
      </c>
      <c r="E8821" s="16" t="s">
        <v>13824</v>
      </c>
      <c r="F8821" s="16">
        <v>0</v>
      </c>
      <c r="G8821" s="16" t="s">
        <v>13846</v>
      </c>
      <c r="H8821" s="17">
        <v>37.36</v>
      </c>
      <c r="I8821" s="102">
        <v>4</v>
      </c>
    </row>
    <row r="8822" spans="1:9">
      <c r="A8822" s="16" t="s">
        <v>1963</v>
      </c>
      <c r="B8822" s="16" t="s">
        <v>13840</v>
      </c>
      <c r="C8822" s="16" t="s">
        <v>13840</v>
      </c>
      <c r="D8822" s="19">
        <v>44366</v>
      </c>
      <c r="E8822" s="16" t="s">
        <v>13824</v>
      </c>
      <c r="F8822" s="16">
        <v>0</v>
      </c>
      <c r="G8822" s="16" t="s">
        <v>13847</v>
      </c>
      <c r="H8822" s="17">
        <v>37.36</v>
      </c>
      <c r="I8822" s="102">
        <v>4</v>
      </c>
    </row>
    <row r="8823" spans="1:9">
      <c r="A8823" s="16" t="s">
        <v>1963</v>
      </c>
      <c r="B8823" s="16" t="s">
        <v>13840</v>
      </c>
      <c r="C8823" s="16" t="s">
        <v>13840</v>
      </c>
      <c r="D8823" s="19">
        <v>44366</v>
      </c>
      <c r="E8823" s="16" t="s">
        <v>13824</v>
      </c>
      <c r="F8823" s="16">
        <v>0</v>
      </c>
      <c r="G8823" s="16" t="s">
        <v>13848</v>
      </c>
      <c r="H8823" s="17">
        <v>42.64</v>
      </c>
      <c r="I8823" s="102">
        <v>4</v>
      </c>
    </row>
    <row r="8824" spans="1:9" ht="20.399999999999999">
      <c r="A8824" s="16" t="s">
        <v>1963</v>
      </c>
      <c r="B8824" s="16" t="s">
        <v>13849</v>
      </c>
      <c r="C8824" s="16" t="s">
        <v>13849</v>
      </c>
      <c r="D8824" s="19">
        <v>44460</v>
      </c>
      <c r="E8824" s="16" t="s">
        <v>13850</v>
      </c>
      <c r="F8824" s="16">
        <v>0</v>
      </c>
      <c r="G8824" s="16" t="s">
        <v>11770</v>
      </c>
      <c r="H8824" s="17">
        <v>129</v>
      </c>
      <c r="I8824" s="102">
        <v>4</v>
      </c>
    </row>
    <row r="8825" spans="1:9" ht="20.399999999999999">
      <c r="A8825" s="16" t="s">
        <v>1963</v>
      </c>
      <c r="B8825" s="16" t="s">
        <v>13851</v>
      </c>
      <c r="C8825" s="16" t="s">
        <v>13851</v>
      </c>
      <c r="D8825" s="19">
        <v>44460</v>
      </c>
      <c r="E8825" s="16" t="s">
        <v>13850</v>
      </c>
      <c r="F8825" s="16" t="s">
        <v>13816</v>
      </c>
      <c r="G8825" s="16" t="s">
        <v>2131</v>
      </c>
      <c r="H8825" s="17">
        <v>132</v>
      </c>
      <c r="I8825" s="102">
        <v>4</v>
      </c>
    </row>
    <row r="8826" spans="1:9">
      <c r="A8826" s="16" t="s">
        <v>1963</v>
      </c>
      <c r="B8826" s="16" t="s">
        <v>13852</v>
      </c>
      <c r="C8826" s="16" t="s">
        <v>13852</v>
      </c>
      <c r="D8826" s="19">
        <v>44463</v>
      </c>
      <c r="E8826" s="16" t="s">
        <v>13853</v>
      </c>
      <c r="F8826" s="16">
        <v>0</v>
      </c>
      <c r="G8826" s="16" t="s">
        <v>13823</v>
      </c>
      <c r="H8826" s="17">
        <v>50</v>
      </c>
      <c r="I8826" s="102">
        <v>4</v>
      </c>
    </row>
    <row r="8827" spans="1:9">
      <c r="A8827" s="16" t="s">
        <v>1963</v>
      </c>
      <c r="B8827" s="16" t="s">
        <v>13854</v>
      </c>
      <c r="C8827" s="16" t="s">
        <v>13854</v>
      </c>
      <c r="D8827" s="19">
        <v>44463</v>
      </c>
      <c r="E8827" s="16" t="s">
        <v>13855</v>
      </c>
      <c r="F8827" s="16">
        <v>0</v>
      </c>
      <c r="G8827" s="16" t="s">
        <v>13823</v>
      </c>
      <c r="H8827" s="17">
        <v>50</v>
      </c>
      <c r="I8827" s="102">
        <v>4</v>
      </c>
    </row>
    <row r="8828" spans="1:9">
      <c r="A8828" s="16" t="s">
        <v>1963</v>
      </c>
      <c r="B8828" s="16" t="s">
        <v>13856</v>
      </c>
      <c r="C8828" s="16" t="s">
        <v>13856</v>
      </c>
      <c r="D8828" s="19">
        <v>44463</v>
      </c>
      <c r="E8828" s="16" t="s">
        <v>13855</v>
      </c>
      <c r="F8828" s="16">
        <v>0</v>
      </c>
      <c r="G8828" s="16" t="s">
        <v>13819</v>
      </c>
      <c r="H8828" s="17">
        <v>27</v>
      </c>
      <c r="I8828" s="102">
        <v>4</v>
      </c>
    </row>
    <row r="8829" spans="1:9">
      <c r="A8829" s="16" t="s">
        <v>1963</v>
      </c>
      <c r="B8829" s="16" t="s">
        <v>13857</v>
      </c>
      <c r="C8829" s="16" t="s">
        <v>13857</v>
      </c>
      <c r="D8829" s="19">
        <v>44476</v>
      </c>
      <c r="E8829" s="16" t="s">
        <v>13858</v>
      </c>
      <c r="F8829" s="16">
        <v>0</v>
      </c>
      <c r="G8829" s="16" t="s">
        <v>11770</v>
      </c>
      <c r="H8829" s="17">
        <v>129</v>
      </c>
      <c r="I8829" s="102">
        <v>4</v>
      </c>
    </row>
    <row r="8830" spans="1:9">
      <c r="A8830" s="16" t="s">
        <v>1963</v>
      </c>
      <c r="B8830" s="16" t="s">
        <v>13859</v>
      </c>
      <c r="C8830" s="16" t="s">
        <v>13859</v>
      </c>
      <c r="D8830" s="19">
        <v>44476</v>
      </c>
      <c r="E8830" s="16" t="s">
        <v>13858</v>
      </c>
      <c r="F8830" s="16" t="s">
        <v>12322</v>
      </c>
      <c r="G8830" s="16" t="s">
        <v>6274</v>
      </c>
      <c r="H8830" s="17">
        <v>100</v>
      </c>
      <c r="I8830" s="102">
        <v>4</v>
      </c>
    </row>
    <row r="8831" spans="1:9">
      <c r="A8831" s="16" t="s">
        <v>1963</v>
      </c>
      <c r="B8831" s="16" t="s">
        <v>13860</v>
      </c>
      <c r="C8831" s="16" t="s">
        <v>13860</v>
      </c>
      <c r="D8831" s="19">
        <v>44476</v>
      </c>
      <c r="E8831" s="16" t="s">
        <v>13858</v>
      </c>
      <c r="F8831" s="16" t="s">
        <v>13816</v>
      </c>
      <c r="G8831" s="16" t="s">
        <v>2131</v>
      </c>
      <c r="H8831" s="17">
        <v>132</v>
      </c>
      <c r="I8831" s="102">
        <v>4</v>
      </c>
    </row>
    <row r="8832" spans="1:9">
      <c r="A8832" s="16" t="s">
        <v>1963</v>
      </c>
      <c r="B8832" s="16" t="s">
        <v>13861</v>
      </c>
      <c r="C8832" s="16" t="s">
        <v>13861</v>
      </c>
      <c r="D8832" s="19">
        <v>44491</v>
      </c>
      <c r="E8832" s="16" t="s">
        <v>13862</v>
      </c>
      <c r="F8832" s="16">
        <v>0</v>
      </c>
      <c r="G8832" s="16" t="s">
        <v>13819</v>
      </c>
      <c r="H8832" s="17">
        <v>27</v>
      </c>
      <c r="I8832" s="102">
        <v>4</v>
      </c>
    </row>
    <row r="8833" spans="1:9">
      <c r="A8833" s="16" t="s">
        <v>1963</v>
      </c>
      <c r="B8833" s="16" t="s">
        <v>13861</v>
      </c>
      <c r="C8833" s="16" t="s">
        <v>13861</v>
      </c>
      <c r="D8833" s="19">
        <v>44491</v>
      </c>
      <c r="E8833" s="16" t="s">
        <v>13862</v>
      </c>
      <c r="F8833" s="16">
        <v>0</v>
      </c>
      <c r="G8833" s="16" t="s">
        <v>13863</v>
      </c>
      <c r="H8833" s="17">
        <v>100</v>
      </c>
      <c r="I8833" s="102">
        <v>4</v>
      </c>
    </row>
    <row r="8834" spans="1:9">
      <c r="A8834" s="16" t="s">
        <v>1963</v>
      </c>
      <c r="B8834" s="16" t="s">
        <v>13861</v>
      </c>
      <c r="C8834" s="16" t="s">
        <v>13861</v>
      </c>
      <c r="D8834" s="19">
        <v>44491</v>
      </c>
      <c r="E8834" s="16" t="s">
        <v>13862</v>
      </c>
      <c r="F8834" s="16">
        <v>0</v>
      </c>
      <c r="G8834" s="16" t="s">
        <v>13864</v>
      </c>
      <c r="H8834" s="17">
        <v>120</v>
      </c>
      <c r="I8834" s="102">
        <v>4</v>
      </c>
    </row>
    <row r="8835" spans="1:9">
      <c r="A8835" s="16" t="s">
        <v>1963</v>
      </c>
      <c r="B8835" s="16" t="s">
        <v>13861</v>
      </c>
      <c r="C8835" s="16" t="s">
        <v>13861</v>
      </c>
      <c r="D8835" s="19">
        <v>44491</v>
      </c>
      <c r="E8835" s="16" t="s">
        <v>13862</v>
      </c>
      <c r="F8835" s="16" t="s">
        <v>12328</v>
      </c>
      <c r="G8835" s="16" t="s">
        <v>3361</v>
      </c>
      <c r="H8835" s="17">
        <v>185</v>
      </c>
      <c r="I8835" s="102">
        <v>4</v>
      </c>
    </row>
    <row r="8836" spans="1:9">
      <c r="A8836" s="16" t="s">
        <v>1963</v>
      </c>
      <c r="B8836" s="16" t="s">
        <v>13861</v>
      </c>
      <c r="C8836" s="16" t="s">
        <v>13861</v>
      </c>
      <c r="D8836" s="19">
        <v>44491</v>
      </c>
      <c r="E8836" s="16" t="s">
        <v>13862</v>
      </c>
      <c r="F8836" s="16" t="s">
        <v>13820</v>
      </c>
      <c r="G8836" s="16" t="s">
        <v>13821</v>
      </c>
      <c r="H8836" s="17">
        <v>220</v>
      </c>
      <c r="I8836" s="102">
        <v>4</v>
      </c>
    </row>
    <row r="8837" spans="1:9">
      <c r="A8837" s="16" t="s">
        <v>1963</v>
      </c>
      <c r="B8837" s="16" t="s">
        <v>13861</v>
      </c>
      <c r="C8837" s="16" t="s">
        <v>13861</v>
      </c>
      <c r="D8837" s="19">
        <v>44491</v>
      </c>
      <c r="E8837" s="16" t="s">
        <v>13862</v>
      </c>
      <c r="F8837" s="16" t="s">
        <v>13865</v>
      </c>
      <c r="G8837" s="16" t="s">
        <v>13866</v>
      </c>
      <c r="H8837" s="17">
        <v>102.5</v>
      </c>
      <c r="I8837" s="102">
        <v>4</v>
      </c>
    </row>
    <row r="8838" spans="1:9">
      <c r="A8838" s="16" t="s">
        <v>1963</v>
      </c>
      <c r="B8838" s="16" t="s">
        <v>13861</v>
      </c>
      <c r="C8838" s="16" t="s">
        <v>13861</v>
      </c>
      <c r="D8838" s="19">
        <v>44491</v>
      </c>
      <c r="E8838" s="16" t="s">
        <v>13862</v>
      </c>
      <c r="F8838" s="16">
        <v>0</v>
      </c>
      <c r="G8838" s="16" t="s">
        <v>12316</v>
      </c>
      <c r="H8838" s="17">
        <v>45</v>
      </c>
      <c r="I8838" s="102">
        <v>4</v>
      </c>
    </row>
    <row r="8839" spans="1:9">
      <c r="A8839" s="16" t="s">
        <v>1963</v>
      </c>
      <c r="B8839" s="16" t="s">
        <v>13861</v>
      </c>
      <c r="C8839" s="16" t="s">
        <v>13861</v>
      </c>
      <c r="D8839" s="19">
        <v>44491</v>
      </c>
      <c r="E8839" s="16" t="s">
        <v>13862</v>
      </c>
      <c r="F8839" s="16">
        <v>0</v>
      </c>
      <c r="G8839" s="16" t="s">
        <v>13867</v>
      </c>
      <c r="H8839" s="17">
        <v>75</v>
      </c>
      <c r="I8839" s="102">
        <v>4</v>
      </c>
    </row>
    <row r="8840" spans="1:9">
      <c r="A8840" s="16" t="s">
        <v>1963</v>
      </c>
      <c r="B8840" s="16" t="s">
        <v>13868</v>
      </c>
      <c r="C8840" s="16" t="s">
        <v>13868</v>
      </c>
      <c r="D8840" s="19">
        <v>44491</v>
      </c>
      <c r="E8840" s="16" t="s">
        <v>13862</v>
      </c>
      <c r="F8840" s="16">
        <v>0</v>
      </c>
      <c r="G8840" s="16" t="s">
        <v>8303</v>
      </c>
      <c r="H8840" s="17">
        <v>55</v>
      </c>
      <c r="I8840" s="102">
        <v>4</v>
      </c>
    </row>
    <row r="8841" spans="1:9">
      <c r="A8841" s="16" t="s">
        <v>1963</v>
      </c>
      <c r="B8841" s="16" t="s">
        <v>13869</v>
      </c>
      <c r="C8841" s="16" t="s">
        <v>13869</v>
      </c>
      <c r="D8841" s="19">
        <v>44491</v>
      </c>
      <c r="E8841" s="16" t="s">
        <v>13862</v>
      </c>
      <c r="F8841" s="16">
        <v>0</v>
      </c>
      <c r="G8841" s="16" t="s">
        <v>13823</v>
      </c>
      <c r="H8841" s="17">
        <v>50</v>
      </c>
      <c r="I8841" s="102">
        <v>4</v>
      </c>
    </row>
    <row r="8842" spans="1:9">
      <c r="A8842" s="16" t="s">
        <v>1963</v>
      </c>
      <c r="B8842" s="16" t="s">
        <v>13870</v>
      </c>
      <c r="C8842" s="16" t="s">
        <v>13870</v>
      </c>
      <c r="D8842" s="19">
        <v>44491</v>
      </c>
      <c r="E8842" s="16" t="s">
        <v>13862</v>
      </c>
      <c r="F8842" s="16">
        <v>0</v>
      </c>
      <c r="G8842" s="16" t="s">
        <v>13871</v>
      </c>
      <c r="H8842" s="17">
        <v>139</v>
      </c>
      <c r="I8842" s="102">
        <v>4</v>
      </c>
    </row>
    <row r="8843" spans="1:9">
      <c r="A8843" s="16" t="s">
        <v>1963</v>
      </c>
      <c r="B8843" s="16" t="s">
        <v>13872</v>
      </c>
      <c r="C8843" s="16" t="s">
        <v>13872</v>
      </c>
      <c r="D8843" s="19">
        <v>44512</v>
      </c>
      <c r="E8843" s="16" t="s">
        <v>13873</v>
      </c>
      <c r="F8843" s="16" t="s">
        <v>12322</v>
      </c>
      <c r="G8843" s="16" t="s">
        <v>6274</v>
      </c>
      <c r="H8843" s="17">
        <v>100</v>
      </c>
      <c r="I8843" s="102">
        <v>4</v>
      </c>
    </row>
    <row r="8844" spans="1:9">
      <c r="A8844" s="16" t="s">
        <v>1963</v>
      </c>
      <c r="B8844" s="16" t="s">
        <v>13874</v>
      </c>
      <c r="C8844" s="16" t="s">
        <v>13874</v>
      </c>
      <c r="D8844" s="19">
        <v>44512</v>
      </c>
      <c r="E8844" s="16" t="s">
        <v>13873</v>
      </c>
      <c r="F8844" s="16">
        <v>0</v>
      </c>
      <c r="G8844" s="16" t="s">
        <v>11770</v>
      </c>
      <c r="H8844" s="17">
        <v>129</v>
      </c>
      <c r="I8844" s="102">
        <v>4</v>
      </c>
    </row>
    <row r="8845" spans="1:9">
      <c r="A8845" s="16" t="s">
        <v>1963</v>
      </c>
      <c r="B8845" s="16" t="s">
        <v>13875</v>
      </c>
      <c r="C8845" s="16" t="s">
        <v>13875</v>
      </c>
      <c r="D8845" s="19">
        <v>44512</v>
      </c>
      <c r="E8845" s="16" t="s">
        <v>13873</v>
      </c>
      <c r="F8845" s="16" t="s">
        <v>13816</v>
      </c>
      <c r="G8845" s="16" t="s">
        <v>2131</v>
      </c>
      <c r="H8845" s="17">
        <v>132</v>
      </c>
      <c r="I8845" s="102">
        <v>4</v>
      </c>
    </row>
    <row r="8846" spans="1:9">
      <c r="A8846" s="16" t="s">
        <v>1963</v>
      </c>
      <c r="B8846" s="16" t="s">
        <v>13876</v>
      </c>
      <c r="C8846" s="16" t="s">
        <v>13876</v>
      </c>
      <c r="D8846" s="19">
        <v>44519</v>
      </c>
      <c r="E8846" s="16" t="s">
        <v>13818</v>
      </c>
      <c r="F8846" s="16">
        <v>0</v>
      </c>
      <c r="G8846" s="16" t="s">
        <v>13871</v>
      </c>
      <c r="H8846" s="17">
        <v>9.6</v>
      </c>
      <c r="I8846" s="102">
        <v>4</v>
      </c>
    </row>
    <row r="8847" spans="1:9">
      <c r="A8847" s="16" t="s">
        <v>1963</v>
      </c>
      <c r="B8847" s="16" t="s">
        <v>13877</v>
      </c>
      <c r="C8847" s="16" t="s">
        <v>13877</v>
      </c>
      <c r="D8847" s="19">
        <v>44519</v>
      </c>
      <c r="E8847" s="16" t="s">
        <v>13818</v>
      </c>
      <c r="F8847" s="16">
        <v>0</v>
      </c>
      <c r="G8847" s="16" t="s">
        <v>8303</v>
      </c>
      <c r="H8847" s="17">
        <v>55</v>
      </c>
      <c r="I8847" s="102">
        <v>4</v>
      </c>
    </row>
    <row r="8848" spans="1:9">
      <c r="A8848" s="16" t="s">
        <v>1963</v>
      </c>
      <c r="B8848" s="16" t="s">
        <v>13878</v>
      </c>
      <c r="C8848" s="16" t="s">
        <v>13878</v>
      </c>
      <c r="D8848" s="19">
        <v>44519</v>
      </c>
      <c r="E8848" s="16" t="s">
        <v>13818</v>
      </c>
      <c r="F8848" s="16">
        <v>0</v>
      </c>
      <c r="G8848" s="16" t="s">
        <v>13871</v>
      </c>
      <c r="H8848" s="17">
        <v>139.1</v>
      </c>
      <c r="I8848" s="102">
        <v>4</v>
      </c>
    </row>
    <row r="8849" spans="1:9">
      <c r="A8849" s="16" t="s">
        <v>1963</v>
      </c>
      <c r="B8849" s="16" t="s">
        <v>13878</v>
      </c>
      <c r="C8849" s="16" t="s">
        <v>13878</v>
      </c>
      <c r="D8849" s="19">
        <v>44519</v>
      </c>
      <c r="E8849" s="16" t="s">
        <v>13818</v>
      </c>
      <c r="F8849" s="16">
        <v>0</v>
      </c>
      <c r="G8849" s="16" t="s">
        <v>13819</v>
      </c>
      <c r="H8849" s="17">
        <v>27</v>
      </c>
      <c r="I8849" s="102">
        <v>4</v>
      </c>
    </row>
    <row r="8850" spans="1:9">
      <c r="A8850" s="16" t="s">
        <v>1963</v>
      </c>
      <c r="B8850" s="16" t="s">
        <v>13878</v>
      </c>
      <c r="C8850" s="16" t="s">
        <v>13878</v>
      </c>
      <c r="D8850" s="19">
        <v>44519</v>
      </c>
      <c r="E8850" s="16" t="s">
        <v>13818</v>
      </c>
      <c r="F8850" s="16" t="s">
        <v>12322</v>
      </c>
      <c r="G8850" s="16" t="s">
        <v>6274</v>
      </c>
      <c r="H8850" s="17">
        <v>100</v>
      </c>
      <c r="I8850" s="102">
        <v>4</v>
      </c>
    </row>
    <row r="8851" spans="1:9">
      <c r="A8851" s="16" t="s">
        <v>1963</v>
      </c>
      <c r="B8851" s="16" t="s">
        <v>13878</v>
      </c>
      <c r="C8851" s="16" t="s">
        <v>13878</v>
      </c>
      <c r="D8851" s="19">
        <v>44519</v>
      </c>
      <c r="E8851" s="16" t="s">
        <v>13818</v>
      </c>
      <c r="F8851" s="16">
        <v>0</v>
      </c>
      <c r="G8851" s="16" t="s">
        <v>13823</v>
      </c>
      <c r="H8851" s="17">
        <v>50</v>
      </c>
      <c r="I8851" s="102">
        <v>4</v>
      </c>
    </row>
    <row r="8852" spans="1:9">
      <c r="A8852" s="16" t="s">
        <v>1963</v>
      </c>
      <c r="B8852" s="16" t="s">
        <v>13878</v>
      </c>
      <c r="C8852" s="16" t="s">
        <v>13878</v>
      </c>
      <c r="D8852" s="19">
        <v>44519</v>
      </c>
      <c r="E8852" s="16" t="s">
        <v>13818</v>
      </c>
      <c r="F8852" s="16">
        <v>0</v>
      </c>
      <c r="G8852" s="16" t="s">
        <v>13867</v>
      </c>
      <c r="H8852" s="17">
        <v>75</v>
      </c>
      <c r="I8852" s="102">
        <v>4</v>
      </c>
    </row>
    <row r="8853" spans="1:9">
      <c r="A8853" s="16" t="s">
        <v>1963</v>
      </c>
      <c r="B8853" s="16" t="s">
        <v>13878</v>
      </c>
      <c r="C8853" s="16" t="s">
        <v>13878</v>
      </c>
      <c r="D8853" s="19">
        <v>44519</v>
      </c>
      <c r="E8853" s="16" t="s">
        <v>13818</v>
      </c>
      <c r="F8853" s="16" t="s">
        <v>12328</v>
      </c>
      <c r="G8853" s="16" t="s">
        <v>3361</v>
      </c>
      <c r="H8853" s="17">
        <v>185</v>
      </c>
      <c r="I8853" s="102">
        <v>4</v>
      </c>
    </row>
    <row r="8854" spans="1:9">
      <c r="A8854" s="16" t="s">
        <v>1963</v>
      </c>
      <c r="B8854" s="16" t="s">
        <v>13878</v>
      </c>
      <c r="C8854" s="16" t="s">
        <v>13878</v>
      </c>
      <c r="D8854" s="19">
        <v>44519</v>
      </c>
      <c r="E8854" s="16" t="s">
        <v>13818</v>
      </c>
      <c r="F8854" s="16">
        <v>0</v>
      </c>
      <c r="G8854" s="16" t="s">
        <v>13864</v>
      </c>
      <c r="H8854" s="17">
        <v>120</v>
      </c>
      <c r="I8854" s="102">
        <v>4</v>
      </c>
    </row>
    <row r="8855" spans="1:9">
      <c r="A8855" s="16" t="s">
        <v>1963</v>
      </c>
      <c r="B8855" s="16" t="s">
        <v>13878</v>
      </c>
      <c r="C8855" s="16" t="s">
        <v>13878</v>
      </c>
      <c r="D8855" s="19">
        <v>44519</v>
      </c>
      <c r="E8855" s="16" t="s">
        <v>13818</v>
      </c>
      <c r="F8855" s="16">
        <v>0</v>
      </c>
      <c r="G8855" s="16" t="s">
        <v>12316</v>
      </c>
      <c r="H8855" s="17">
        <v>45</v>
      </c>
      <c r="I8855" s="102">
        <v>4</v>
      </c>
    </row>
    <row r="8856" spans="1:9">
      <c r="A8856" s="16" t="s">
        <v>1963</v>
      </c>
      <c r="B8856" s="16" t="s">
        <v>13878</v>
      </c>
      <c r="C8856" s="16" t="s">
        <v>13878</v>
      </c>
      <c r="D8856" s="19">
        <v>44519</v>
      </c>
      <c r="E8856" s="16" t="s">
        <v>13818</v>
      </c>
      <c r="F8856" s="16">
        <v>0</v>
      </c>
      <c r="G8856" s="16" t="s">
        <v>8303</v>
      </c>
      <c r="H8856" s="17">
        <v>55</v>
      </c>
      <c r="I8856" s="102">
        <v>4</v>
      </c>
    </row>
    <row r="8857" spans="1:9" ht="20.399999999999999">
      <c r="A8857" s="16" t="s">
        <v>1963</v>
      </c>
      <c r="B8857" s="16" t="s">
        <v>13881</v>
      </c>
      <c r="C8857" s="16">
        <v>20210002</v>
      </c>
      <c r="D8857" s="19">
        <v>44236</v>
      </c>
      <c r="E8857" s="16" t="s">
        <v>13882</v>
      </c>
      <c r="F8857" s="16" t="s">
        <v>9085</v>
      </c>
      <c r="G8857" s="16" t="s">
        <v>9086</v>
      </c>
      <c r="H8857" s="17">
        <v>120</v>
      </c>
      <c r="I8857" s="102">
        <v>4</v>
      </c>
    </row>
    <row r="8858" spans="1:9" ht="20.399999999999999">
      <c r="A8858" s="16" t="s">
        <v>1963</v>
      </c>
      <c r="B8858" s="16" t="s">
        <v>13881</v>
      </c>
      <c r="C8858" s="16">
        <v>20210002</v>
      </c>
      <c r="D8858" s="19">
        <v>44236</v>
      </c>
      <c r="E8858" s="16" t="s">
        <v>13883</v>
      </c>
      <c r="F8858" s="16" t="s">
        <v>9085</v>
      </c>
      <c r="G8858" s="16" t="s">
        <v>9086</v>
      </c>
      <c r="H8858" s="17">
        <v>160.08000000000001</v>
      </c>
      <c r="I8858" s="102">
        <v>4</v>
      </c>
    </row>
    <row r="8859" spans="1:9" ht="20.399999999999999">
      <c r="A8859" s="16" t="s">
        <v>1963</v>
      </c>
      <c r="B8859" s="16" t="s">
        <v>13881</v>
      </c>
      <c r="C8859" s="16">
        <v>20210002</v>
      </c>
      <c r="D8859" s="19">
        <v>44236</v>
      </c>
      <c r="E8859" s="16" t="s">
        <v>13884</v>
      </c>
      <c r="F8859" s="16" t="s">
        <v>9085</v>
      </c>
      <c r="G8859" s="16" t="s">
        <v>9086</v>
      </c>
      <c r="H8859" s="17">
        <v>117.6</v>
      </c>
      <c r="I8859" s="102">
        <v>4</v>
      </c>
    </row>
    <row r="8860" spans="1:9">
      <c r="A8860" s="16" t="s">
        <v>1963</v>
      </c>
      <c r="B8860" s="16" t="s">
        <v>13885</v>
      </c>
      <c r="C8860" s="16">
        <v>4012021</v>
      </c>
      <c r="D8860" s="19">
        <v>44242</v>
      </c>
      <c r="E8860" s="16" t="s">
        <v>13886</v>
      </c>
      <c r="F8860" s="16" t="s">
        <v>13887</v>
      </c>
      <c r="G8860" s="16" t="s">
        <v>13888</v>
      </c>
      <c r="H8860" s="17">
        <v>473.1</v>
      </c>
      <c r="I8860" s="102">
        <v>4</v>
      </c>
    </row>
    <row r="8861" spans="1:9">
      <c r="A8861" s="16" t="s">
        <v>1963</v>
      </c>
      <c r="B8861" s="16" t="s">
        <v>13889</v>
      </c>
      <c r="C8861" s="16">
        <v>20210001</v>
      </c>
      <c r="D8861" s="19">
        <v>44236</v>
      </c>
      <c r="E8861" s="16" t="s">
        <v>13890</v>
      </c>
      <c r="F8861" s="16">
        <v>0</v>
      </c>
      <c r="G8861" s="16" t="s">
        <v>8175</v>
      </c>
      <c r="H8861" s="17">
        <v>1450</v>
      </c>
      <c r="I8861" s="102">
        <v>4</v>
      </c>
    </row>
    <row r="8862" spans="1:9">
      <c r="A8862" s="16" t="s">
        <v>1963</v>
      </c>
      <c r="B8862" s="16" t="s">
        <v>13891</v>
      </c>
      <c r="C8862" s="16">
        <v>20210058</v>
      </c>
      <c r="D8862" s="19">
        <v>44281</v>
      </c>
      <c r="E8862" s="16" t="s">
        <v>13892</v>
      </c>
      <c r="F8862" s="16" t="s">
        <v>9085</v>
      </c>
      <c r="G8862" s="16" t="s">
        <v>9086</v>
      </c>
      <c r="H8862" s="17">
        <v>355.1</v>
      </c>
      <c r="I8862" s="102">
        <v>4</v>
      </c>
    </row>
    <row r="8863" spans="1:9">
      <c r="A8863" s="16" t="s">
        <v>1963</v>
      </c>
      <c r="B8863" s="16" t="s">
        <v>13891</v>
      </c>
      <c r="C8863" s="16">
        <v>20210058</v>
      </c>
      <c r="D8863" s="19">
        <v>44281</v>
      </c>
      <c r="E8863" s="16" t="s">
        <v>13893</v>
      </c>
      <c r="F8863" s="16" t="s">
        <v>9085</v>
      </c>
      <c r="G8863" s="16" t="s">
        <v>9086</v>
      </c>
      <c r="H8863" s="17">
        <v>81.599999999999994</v>
      </c>
      <c r="I8863" s="102">
        <v>4</v>
      </c>
    </row>
    <row r="8864" spans="1:9">
      <c r="A8864" s="16" t="s">
        <v>1963</v>
      </c>
      <c r="B8864" s="16" t="s">
        <v>13894</v>
      </c>
      <c r="C8864" s="16">
        <v>20210056</v>
      </c>
      <c r="D8864" s="19">
        <v>44252</v>
      </c>
      <c r="E8864" s="16" t="s">
        <v>13895</v>
      </c>
      <c r="F8864" s="16" t="s">
        <v>9085</v>
      </c>
      <c r="G8864" s="16" t="s">
        <v>9086</v>
      </c>
      <c r="H8864" s="17">
        <v>8.77</v>
      </c>
      <c r="I8864" s="102">
        <v>4</v>
      </c>
    </row>
    <row r="8865" spans="1:9">
      <c r="A8865" s="16" t="s">
        <v>1963</v>
      </c>
      <c r="B8865" s="16" t="s">
        <v>13894</v>
      </c>
      <c r="C8865" s="16">
        <v>20210056</v>
      </c>
      <c r="D8865" s="19">
        <v>44252</v>
      </c>
      <c r="E8865" s="16" t="s">
        <v>13896</v>
      </c>
      <c r="F8865" s="16" t="s">
        <v>9085</v>
      </c>
      <c r="G8865" s="16" t="s">
        <v>9086</v>
      </c>
      <c r="H8865" s="17">
        <v>9.1199999999999992</v>
      </c>
      <c r="I8865" s="102">
        <v>4</v>
      </c>
    </row>
    <row r="8866" spans="1:9">
      <c r="A8866" s="16" t="s">
        <v>1963</v>
      </c>
      <c r="B8866" s="16" t="s">
        <v>13897</v>
      </c>
      <c r="C8866" s="16">
        <v>12110027</v>
      </c>
      <c r="D8866" s="19">
        <v>44427</v>
      </c>
      <c r="E8866" s="16" t="s">
        <v>13898</v>
      </c>
      <c r="F8866" s="16" t="s">
        <v>8252</v>
      </c>
      <c r="G8866" s="16" t="s">
        <v>641</v>
      </c>
      <c r="H8866" s="17">
        <v>492.07</v>
      </c>
      <c r="I8866" s="102">
        <v>4</v>
      </c>
    </row>
    <row r="8867" spans="1:9">
      <c r="A8867" s="16" t="s">
        <v>1963</v>
      </c>
      <c r="B8867" s="16" t="s">
        <v>13899</v>
      </c>
      <c r="C8867" s="16">
        <v>10022021</v>
      </c>
      <c r="D8867" s="19">
        <v>44279</v>
      </c>
      <c r="E8867" s="16" t="s">
        <v>13900</v>
      </c>
      <c r="F8867" s="16" t="s">
        <v>13887</v>
      </c>
      <c r="G8867" s="16" t="s">
        <v>13888</v>
      </c>
      <c r="H8867" s="17">
        <v>199.9</v>
      </c>
      <c r="I8867" s="102">
        <v>4</v>
      </c>
    </row>
    <row r="8868" spans="1:9">
      <c r="A8868" s="16" t="s">
        <v>1963</v>
      </c>
      <c r="B8868" s="16" t="s">
        <v>13901</v>
      </c>
      <c r="C8868" s="16">
        <v>12021</v>
      </c>
      <c r="D8868" s="19">
        <v>44270</v>
      </c>
      <c r="E8868" s="16" t="s">
        <v>13902</v>
      </c>
      <c r="F8868" s="16" t="s">
        <v>13903</v>
      </c>
      <c r="G8868" s="16" t="s">
        <v>13904</v>
      </c>
      <c r="H8868" s="17">
        <v>250</v>
      </c>
      <c r="I8868" s="102">
        <v>4</v>
      </c>
    </row>
    <row r="8869" spans="1:9">
      <c r="A8869" s="16" t="s">
        <v>1963</v>
      </c>
      <c r="B8869" s="16" t="s">
        <v>13905</v>
      </c>
      <c r="C8869" s="16">
        <v>211000148</v>
      </c>
      <c r="D8869" s="19">
        <v>44302</v>
      </c>
      <c r="E8869" s="16" t="s">
        <v>13906</v>
      </c>
      <c r="F8869" s="16" t="s">
        <v>8244</v>
      </c>
      <c r="G8869" s="16" t="s">
        <v>8245</v>
      </c>
      <c r="H8869" s="17">
        <v>4330</v>
      </c>
      <c r="I8869" s="102">
        <v>4</v>
      </c>
    </row>
    <row r="8870" spans="1:9">
      <c r="A8870" s="16" t="s">
        <v>1963</v>
      </c>
      <c r="B8870" s="16" t="s">
        <v>13907</v>
      </c>
      <c r="C8870" s="16">
        <v>20210002</v>
      </c>
      <c r="D8870" s="19">
        <v>44266</v>
      </c>
      <c r="E8870" s="16" t="s">
        <v>13908</v>
      </c>
      <c r="F8870" s="16">
        <v>0</v>
      </c>
      <c r="G8870" s="16" t="s">
        <v>8175</v>
      </c>
      <c r="H8870" s="17">
        <v>1450</v>
      </c>
      <c r="I8870" s="102">
        <v>4</v>
      </c>
    </row>
    <row r="8871" spans="1:9">
      <c r="A8871" s="16" t="s">
        <v>1963</v>
      </c>
      <c r="B8871" s="16" t="s">
        <v>13909</v>
      </c>
      <c r="C8871" s="16">
        <v>22021</v>
      </c>
      <c r="D8871" s="19">
        <v>44267</v>
      </c>
      <c r="E8871" s="16" t="s">
        <v>13910</v>
      </c>
      <c r="F8871" s="16" t="s">
        <v>13911</v>
      </c>
      <c r="G8871" s="16" t="s">
        <v>13912</v>
      </c>
      <c r="H8871" s="17">
        <v>800</v>
      </c>
      <c r="I8871" s="102">
        <v>4</v>
      </c>
    </row>
    <row r="8872" spans="1:9">
      <c r="A8872" s="16" t="s">
        <v>1963</v>
      </c>
      <c r="B8872" s="16" t="s">
        <v>13913</v>
      </c>
      <c r="C8872" s="16">
        <v>12021</v>
      </c>
      <c r="D8872" s="19">
        <v>44267</v>
      </c>
      <c r="E8872" s="16" t="s">
        <v>13914</v>
      </c>
      <c r="F8872" s="16" t="s">
        <v>13911</v>
      </c>
      <c r="G8872" s="16" t="s">
        <v>13912</v>
      </c>
      <c r="H8872" s="17">
        <v>800</v>
      </c>
      <c r="I8872" s="102">
        <v>4</v>
      </c>
    </row>
    <row r="8873" spans="1:9">
      <c r="A8873" s="16" t="s">
        <v>1963</v>
      </c>
      <c r="B8873" s="16" t="s">
        <v>13915</v>
      </c>
      <c r="C8873" s="16">
        <v>12110050</v>
      </c>
      <c r="D8873" s="19">
        <v>44427</v>
      </c>
      <c r="E8873" s="16" t="s">
        <v>13916</v>
      </c>
      <c r="F8873" s="16" t="s">
        <v>8252</v>
      </c>
      <c r="G8873" s="16" t="s">
        <v>641</v>
      </c>
      <c r="H8873" s="17">
        <v>446.96</v>
      </c>
      <c r="I8873" s="102">
        <v>4</v>
      </c>
    </row>
    <row r="8874" spans="1:9">
      <c r="A8874" s="16" t="s">
        <v>1963</v>
      </c>
      <c r="B8874" s="16" t="s">
        <v>13917</v>
      </c>
      <c r="C8874" s="16">
        <v>22021</v>
      </c>
      <c r="D8874" s="19">
        <v>44302</v>
      </c>
      <c r="E8874" s="16" t="s">
        <v>13918</v>
      </c>
      <c r="F8874" s="16" t="s">
        <v>13903</v>
      </c>
      <c r="G8874" s="16" t="s">
        <v>13904</v>
      </c>
      <c r="H8874" s="17">
        <v>250</v>
      </c>
      <c r="I8874" s="102">
        <v>4</v>
      </c>
    </row>
    <row r="8875" spans="1:9">
      <c r="A8875" s="16" t="s">
        <v>1963</v>
      </c>
      <c r="B8875" s="16" t="s">
        <v>13919</v>
      </c>
      <c r="C8875" s="16">
        <v>2021131</v>
      </c>
      <c r="D8875" s="19">
        <v>44295</v>
      </c>
      <c r="E8875" s="16" t="s">
        <v>13920</v>
      </c>
      <c r="F8875" s="16" t="s">
        <v>13921</v>
      </c>
      <c r="G8875" s="16" t="s">
        <v>13922</v>
      </c>
      <c r="H8875" s="17">
        <v>1200</v>
      </c>
      <c r="I8875" s="102">
        <v>4</v>
      </c>
    </row>
    <row r="8876" spans="1:9">
      <c r="A8876" s="16" t="s">
        <v>1963</v>
      </c>
      <c r="B8876" s="16" t="s">
        <v>13923</v>
      </c>
      <c r="C8876" s="16">
        <v>121007</v>
      </c>
      <c r="D8876" s="19">
        <v>44302</v>
      </c>
      <c r="E8876" s="16" t="s">
        <v>13924</v>
      </c>
      <c r="F8876" s="16" t="s">
        <v>13925</v>
      </c>
      <c r="G8876" s="16" t="s">
        <v>13926</v>
      </c>
      <c r="H8876" s="17">
        <v>2070</v>
      </c>
      <c r="I8876" s="102">
        <v>4</v>
      </c>
    </row>
    <row r="8877" spans="1:9">
      <c r="A8877" s="16" t="s">
        <v>1963</v>
      </c>
      <c r="B8877" s="16" t="s">
        <v>13923</v>
      </c>
      <c r="C8877" s="16">
        <v>121007</v>
      </c>
      <c r="D8877" s="19">
        <v>44302</v>
      </c>
      <c r="E8877" s="16" t="s">
        <v>13927</v>
      </c>
      <c r="F8877" s="16" t="s">
        <v>13925</v>
      </c>
      <c r="G8877" s="16" t="s">
        <v>13926</v>
      </c>
      <c r="H8877" s="17">
        <v>900</v>
      </c>
      <c r="I8877" s="102">
        <v>4</v>
      </c>
    </row>
    <row r="8878" spans="1:9">
      <c r="A8878" s="16" t="s">
        <v>1963</v>
      </c>
      <c r="B8878" s="16" t="s">
        <v>13928</v>
      </c>
      <c r="C8878" s="16">
        <v>42021</v>
      </c>
      <c r="D8878" s="19">
        <v>44302</v>
      </c>
      <c r="E8878" s="16" t="s">
        <v>13929</v>
      </c>
      <c r="F8878" s="16" t="s">
        <v>13911</v>
      </c>
      <c r="G8878" s="16" t="s">
        <v>13912</v>
      </c>
      <c r="H8878" s="17">
        <v>800</v>
      </c>
      <c r="I8878" s="102">
        <v>4</v>
      </c>
    </row>
    <row r="8879" spans="1:9">
      <c r="A8879" s="16" t="s">
        <v>1963</v>
      </c>
      <c r="B8879" s="16" t="s">
        <v>9031</v>
      </c>
      <c r="C8879" s="16">
        <v>2021001</v>
      </c>
      <c r="D8879" s="19">
        <v>44347</v>
      </c>
      <c r="E8879" s="16" t="s">
        <v>13930</v>
      </c>
      <c r="F8879" s="16" t="s">
        <v>8470</v>
      </c>
      <c r="G8879" s="16" t="s">
        <v>8471</v>
      </c>
      <c r="H8879" s="17">
        <v>400</v>
      </c>
      <c r="I8879" s="102">
        <v>4</v>
      </c>
    </row>
    <row r="8880" spans="1:9">
      <c r="A8880" s="16" t="s">
        <v>1963</v>
      </c>
      <c r="B8880" s="16" t="s">
        <v>13931</v>
      </c>
      <c r="C8880" s="16">
        <v>12110094</v>
      </c>
      <c r="D8880" s="19">
        <v>44427</v>
      </c>
      <c r="E8880" s="16" t="s">
        <v>13932</v>
      </c>
      <c r="F8880" s="16" t="s">
        <v>8252</v>
      </c>
      <c r="G8880" s="16" t="s">
        <v>641</v>
      </c>
      <c r="H8880" s="17">
        <v>464.68</v>
      </c>
      <c r="I8880" s="102">
        <v>4</v>
      </c>
    </row>
    <row r="8881" spans="1:9">
      <c r="A8881" s="16" t="s">
        <v>1963</v>
      </c>
      <c r="B8881" s="16" t="s">
        <v>13933</v>
      </c>
      <c r="C8881" s="16">
        <v>19230</v>
      </c>
      <c r="D8881" s="19">
        <v>44302</v>
      </c>
      <c r="E8881" s="16" t="s">
        <v>13934</v>
      </c>
      <c r="F8881" s="16" t="s">
        <v>8178</v>
      </c>
      <c r="G8881" s="16" t="s">
        <v>8179</v>
      </c>
      <c r="H8881" s="17">
        <v>986.7</v>
      </c>
      <c r="I8881" s="102">
        <v>4</v>
      </c>
    </row>
    <row r="8882" spans="1:9">
      <c r="A8882" s="16" t="s">
        <v>1963</v>
      </c>
      <c r="B8882" s="16" t="s">
        <v>13935</v>
      </c>
      <c r="C8882" s="16">
        <v>32110009</v>
      </c>
      <c r="D8882" s="19">
        <v>44370</v>
      </c>
      <c r="E8882" s="16" t="s">
        <v>13936</v>
      </c>
      <c r="F8882" s="16" t="s">
        <v>13288</v>
      </c>
      <c r="G8882" s="16" t="s">
        <v>13289</v>
      </c>
      <c r="H8882" s="17">
        <v>13778.4</v>
      </c>
      <c r="I8882" s="102">
        <v>4</v>
      </c>
    </row>
    <row r="8883" spans="1:9">
      <c r="A8883" s="16" t="s">
        <v>1963</v>
      </c>
      <c r="B8883" s="16" t="s">
        <v>13937</v>
      </c>
      <c r="C8883" s="16">
        <v>32021</v>
      </c>
      <c r="D8883" s="19">
        <v>44309</v>
      </c>
      <c r="E8883" s="16" t="s">
        <v>13938</v>
      </c>
      <c r="F8883" s="16" t="s">
        <v>13903</v>
      </c>
      <c r="G8883" s="16" t="s">
        <v>13904</v>
      </c>
      <c r="H8883" s="17">
        <v>250</v>
      </c>
      <c r="I8883" s="102">
        <v>4</v>
      </c>
    </row>
    <row r="8884" spans="1:9">
      <c r="A8884" s="16" t="s">
        <v>1963</v>
      </c>
      <c r="B8884" s="16" t="s">
        <v>9037</v>
      </c>
      <c r="C8884" s="16">
        <v>211000297</v>
      </c>
      <c r="D8884" s="19">
        <v>44334</v>
      </c>
      <c r="E8884" s="16" t="s">
        <v>13906</v>
      </c>
      <c r="F8884" s="16" t="s">
        <v>8244</v>
      </c>
      <c r="G8884" s="16" t="s">
        <v>8245</v>
      </c>
      <c r="H8884" s="17">
        <v>2900</v>
      </c>
      <c r="I8884" s="102">
        <v>4</v>
      </c>
    </row>
    <row r="8885" spans="1:9">
      <c r="A8885" s="16" t="s">
        <v>1963</v>
      </c>
      <c r="B8885" s="16" t="s">
        <v>13939</v>
      </c>
      <c r="C8885" s="16">
        <v>26042021</v>
      </c>
      <c r="D8885" s="19">
        <v>44355</v>
      </c>
      <c r="E8885" s="16" t="s">
        <v>13900</v>
      </c>
      <c r="F8885" s="16" t="s">
        <v>13887</v>
      </c>
      <c r="G8885" s="16" t="s">
        <v>13888</v>
      </c>
      <c r="H8885" s="17">
        <v>350.1</v>
      </c>
      <c r="I8885" s="102">
        <v>4</v>
      </c>
    </row>
    <row r="8886" spans="1:9">
      <c r="A8886" s="16" t="s">
        <v>1963</v>
      </c>
      <c r="B8886" s="16" t="s">
        <v>13940</v>
      </c>
      <c r="C8886" s="16">
        <v>62021</v>
      </c>
      <c r="D8886" s="19">
        <v>44327</v>
      </c>
      <c r="E8886" s="16" t="s">
        <v>13941</v>
      </c>
      <c r="F8886" s="16" t="s">
        <v>13903</v>
      </c>
      <c r="G8886" s="16" t="s">
        <v>13904</v>
      </c>
      <c r="H8886" s="17">
        <v>250</v>
      </c>
      <c r="I8886" s="102">
        <v>4</v>
      </c>
    </row>
    <row r="8887" spans="1:9">
      <c r="A8887" s="16" t="s">
        <v>1963</v>
      </c>
      <c r="B8887" s="16" t="s">
        <v>13942</v>
      </c>
      <c r="C8887" s="16">
        <v>52021</v>
      </c>
      <c r="D8887" s="19">
        <v>44326</v>
      </c>
      <c r="E8887" s="16" t="s">
        <v>13943</v>
      </c>
      <c r="F8887" s="16" t="s">
        <v>13911</v>
      </c>
      <c r="G8887" s="16" t="s">
        <v>13912</v>
      </c>
      <c r="H8887" s="17">
        <v>800</v>
      </c>
      <c r="I8887" s="102">
        <v>4</v>
      </c>
    </row>
    <row r="8888" spans="1:9">
      <c r="A8888" s="16" t="s">
        <v>1963</v>
      </c>
      <c r="B8888" s="16" t="s">
        <v>13944</v>
      </c>
      <c r="C8888" s="16">
        <v>20210005</v>
      </c>
      <c r="D8888" s="19">
        <v>44337</v>
      </c>
      <c r="E8888" s="16" t="s">
        <v>13945</v>
      </c>
      <c r="F8888" s="16">
        <v>0</v>
      </c>
      <c r="G8888" s="16" t="s">
        <v>8175</v>
      </c>
      <c r="H8888" s="17">
        <v>1000</v>
      </c>
      <c r="I8888" s="102">
        <v>4</v>
      </c>
    </row>
    <row r="8889" spans="1:9">
      <c r="A8889" s="16" t="s">
        <v>1963</v>
      </c>
      <c r="B8889" s="16" t="s">
        <v>13946</v>
      </c>
      <c r="C8889" s="16">
        <v>20210004</v>
      </c>
      <c r="D8889" s="19">
        <v>44326</v>
      </c>
      <c r="E8889" s="16" t="s">
        <v>13947</v>
      </c>
      <c r="F8889" s="16">
        <v>0</v>
      </c>
      <c r="G8889" s="16" t="s">
        <v>8175</v>
      </c>
      <c r="H8889" s="17">
        <v>1450</v>
      </c>
      <c r="I8889" s="102">
        <v>4</v>
      </c>
    </row>
    <row r="8890" spans="1:9">
      <c r="A8890" s="16" t="s">
        <v>1963</v>
      </c>
      <c r="B8890" s="16" t="s">
        <v>11009</v>
      </c>
      <c r="C8890" s="16">
        <v>20210014</v>
      </c>
      <c r="D8890" s="19">
        <v>44337</v>
      </c>
      <c r="E8890" s="16" t="s">
        <v>13948</v>
      </c>
      <c r="F8890" s="16" t="s">
        <v>11011</v>
      </c>
      <c r="G8890" s="16" t="s">
        <v>11012</v>
      </c>
      <c r="H8890" s="17">
        <v>30.74</v>
      </c>
      <c r="I8890" s="102">
        <v>4</v>
      </c>
    </row>
    <row r="8891" spans="1:9">
      <c r="A8891" s="16" t="s">
        <v>1963</v>
      </c>
      <c r="B8891" s="16" t="s">
        <v>13949</v>
      </c>
      <c r="C8891" s="16">
        <v>12110128</v>
      </c>
      <c r="D8891" s="19">
        <v>44427</v>
      </c>
      <c r="E8891" s="16" t="s">
        <v>13950</v>
      </c>
      <c r="F8891" s="16" t="s">
        <v>8252</v>
      </c>
      <c r="G8891" s="16" t="s">
        <v>641</v>
      </c>
      <c r="H8891" s="17">
        <v>437.74</v>
      </c>
      <c r="I8891" s="102">
        <v>4</v>
      </c>
    </row>
    <row r="8892" spans="1:9">
      <c r="A8892" s="16" t="s">
        <v>1963</v>
      </c>
      <c r="B8892" s="16" t="s">
        <v>13951</v>
      </c>
      <c r="C8892" s="16">
        <v>20210143</v>
      </c>
      <c r="D8892" s="19">
        <v>44355</v>
      </c>
      <c r="E8892" s="16" t="s">
        <v>13952</v>
      </c>
      <c r="F8892" s="16" t="s">
        <v>9085</v>
      </c>
      <c r="G8892" s="16" t="s">
        <v>9086</v>
      </c>
      <c r="H8892" s="17">
        <v>95.76</v>
      </c>
      <c r="I8892" s="102">
        <v>4</v>
      </c>
    </row>
    <row r="8893" spans="1:9">
      <c r="A8893" s="16" t="s">
        <v>1963</v>
      </c>
      <c r="B8893" s="16" t="s">
        <v>13953</v>
      </c>
      <c r="C8893" s="16">
        <v>211000350</v>
      </c>
      <c r="D8893" s="19">
        <v>44334</v>
      </c>
      <c r="E8893" s="16" t="s">
        <v>13906</v>
      </c>
      <c r="F8893" s="16" t="s">
        <v>8244</v>
      </c>
      <c r="G8893" s="16" t="s">
        <v>8245</v>
      </c>
      <c r="H8893" s="17">
        <v>5700</v>
      </c>
      <c r="I8893" s="102">
        <v>4</v>
      </c>
    </row>
    <row r="8894" spans="1:9">
      <c r="A8894" s="16" t="s">
        <v>1963</v>
      </c>
      <c r="B8894" s="16" t="s">
        <v>13954</v>
      </c>
      <c r="C8894" s="16">
        <v>72021</v>
      </c>
      <c r="D8894" s="19">
        <v>44356</v>
      </c>
      <c r="E8894" s="16" t="s">
        <v>13955</v>
      </c>
      <c r="F8894" s="16" t="s">
        <v>13903</v>
      </c>
      <c r="G8894" s="16" t="s">
        <v>13904</v>
      </c>
      <c r="H8894" s="17">
        <v>250</v>
      </c>
      <c r="I8894" s="102">
        <v>4</v>
      </c>
    </row>
    <row r="8895" spans="1:9">
      <c r="A8895" s="16" t="s">
        <v>1963</v>
      </c>
      <c r="B8895" s="16" t="s">
        <v>13956</v>
      </c>
      <c r="C8895" s="16">
        <v>62021</v>
      </c>
      <c r="D8895" s="19">
        <v>44362</v>
      </c>
      <c r="E8895" s="16" t="s">
        <v>13957</v>
      </c>
      <c r="F8895" s="16" t="s">
        <v>13911</v>
      </c>
      <c r="G8895" s="16" t="s">
        <v>13912</v>
      </c>
      <c r="H8895" s="17">
        <v>800</v>
      </c>
      <c r="I8895" s="102">
        <v>4</v>
      </c>
    </row>
    <row r="8896" spans="1:9">
      <c r="A8896" s="16" t="s">
        <v>1963</v>
      </c>
      <c r="B8896" s="16" t="s">
        <v>13958</v>
      </c>
      <c r="C8896" s="16">
        <v>20210006</v>
      </c>
      <c r="D8896" s="19">
        <v>44356</v>
      </c>
      <c r="E8896" s="16" t="s">
        <v>13959</v>
      </c>
      <c r="F8896" s="16">
        <v>0</v>
      </c>
      <c r="G8896" s="16" t="s">
        <v>8175</v>
      </c>
      <c r="H8896" s="17">
        <v>1450</v>
      </c>
      <c r="I8896" s="102">
        <v>4</v>
      </c>
    </row>
    <row r="8897" spans="1:9">
      <c r="A8897" s="16" t="s">
        <v>1963</v>
      </c>
      <c r="B8897" s="16" t="s">
        <v>8122</v>
      </c>
      <c r="C8897" s="16">
        <v>202021</v>
      </c>
      <c r="D8897" s="19">
        <v>44386</v>
      </c>
      <c r="E8897" s="16" t="s">
        <v>13960</v>
      </c>
      <c r="F8897" s="16" t="s">
        <v>8123</v>
      </c>
      <c r="G8897" s="16" t="s">
        <v>8124</v>
      </c>
      <c r="H8897" s="17">
        <v>547.20000000000005</v>
      </c>
      <c r="I8897" s="102">
        <v>4</v>
      </c>
    </row>
    <row r="8898" spans="1:9">
      <c r="A8898" s="16" t="s">
        <v>1963</v>
      </c>
      <c r="B8898" s="16" t="s">
        <v>13961</v>
      </c>
      <c r="C8898" s="16">
        <v>12110163</v>
      </c>
      <c r="D8898" s="19">
        <v>44427</v>
      </c>
      <c r="E8898" s="16" t="s">
        <v>13962</v>
      </c>
      <c r="F8898" s="16" t="s">
        <v>8252</v>
      </c>
      <c r="G8898" s="16" t="s">
        <v>641</v>
      </c>
      <c r="H8898" s="17">
        <v>449.27</v>
      </c>
      <c r="I8898" s="102">
        <v>4</v>
      </c>
    </row>
    <row r="8899" spans="1:9">
      <c r="A8899" s="16" t="s">
        <v>1963</v>
      </c>
      <c r="B8899" s="16" t="s">
        <v>13963</v>
      </c>
      <c r="C8899" s="16">
        <v>211000456</v>
      </c>
      <c r="D8899" s="19">
        <v>44405</v>
      </c>
      <c r="E8899" s="16" t="s">
        <v>13906</v>
      </c>
      <c r="F8899" s="16" t="s">
        <v>8244</v>
      </c>
      <c r="G8899" s="16" t="s">
        <v>8245</v>
      </c>
      <c r="H8899" s="17">
        <v>2984</v>
      </c>
      <c r="I8899" s="102">
        <v>4</v>
      </c>
    </row>
    <row r="8900" spans="1:9">
      <c r="A8900" s="16" t="s">
        <v>1963</v>
      </c>
      <c r="B8900" s="16" t="s">
        <v>13964</v>
      </c>
      <c r="C8900" s="16">
        <v>20210007</v>
      </c>
      <c r="D8900" s="19">
        <v>44390</v>
      </c>
      <c r="E8900" s="16" t="s">
        <v>13965</v>
      </c>
      <c r="F8900" s="16">
        <v>0</v>
      </c>
      <c r="G8900" s="16" t="s">
        <v>8175</v>
      </c>
      <c r="H8900" s="17">
        <v>1450</v>
      </c>
      <c r="I8900" s="102">
        <v>4</v>
      </c>
    </row>
    <row r="8901" spans="1:9">
      <c r="A8901" s="16" t="s">
        <v>1963</v>
      </c>
      <c r="B8901" s="16" t="s">
        <v>13966</v>
      </c>
      <c r="C8901" s="16">
        <v>82021</v>
      </c>
      <c r="D8901" s="19">
        <v>44400</v>
      </c>
      <c r="E8901" s="16" t="s">
        <v>13967</v>
      </c>
      <c r="F8901" s="16" t="s">
        <v>13903</v>
      </c>
      <c r="G8901" s="16" t="s">
        <v>13904</v>
      </c>
      <c r="H8901" s="17">
        <v>250</v>
      </c>
      <c r="I8901" s="102">
        <v>4</v>
      </c>
    </row>
    <row r="8902" spans="1:9">
      <c r="A8902" s="16" t="s">
        <v>1963</v>
      </c>
      <c r="B8902" s="16" t="s">
        <v>13968</v>
      </c>
      <c r="C8902" s="16">
        <v>82021</v>
      </c>
      <c r="D8902" s="19">
        <v>44403</v>
      </c>
      <c r="E8902" s="16" t="s">
        <v>13969</v>
      </c>
      <c r="F8902" s="16" t="s">
        <v>13911</v>
      </c>
      <c r="G8902" s="16" t="s">
        <v>13912</v>
      </c>
      <c r="H8902" s="17">
        <v>800</v>
      </c>
      <c r="I8902" s="102">
        <v>4</v>
      </c>
    </row>
    <row r="8903" spans="1:9">
      <c r="A8903" s="16" t="s">
        <v>1963</v>
      </c>
      <c r="B8903" s="16" t="s">
        <v>13970</v>
      </c>
      <c r="C8903" s="16">
        <v>50062021</v>
      </c>
      <c r="D8903" s="19">
        <v>44405</v>
      </c>
      <c r="E8903" s="16" t="s">
        <v>13900</v>
      </c>
      <c r="F8903" s="16" t="s">
        <v>13887</v>
      </c>
      <c r="G8903" s="16" t="s">
        <v>13888</v>
      </c>
      <c r="H8903" s="17">
        <v>40.799999999999997</v>
      </c>
      <c r="I8903" s="102">
        <v>4</v>
      </c>
    </row>
    <row r="8904" spans="1:9">
      <c r="A8904" s="16" t="s">
        <v>1963</v>
      </c>
      <c r="B8904" s="16" t="s">
        <v>13971</v>
      </c>
      <c r="C8904" s="16">
        <v>2021002</v>
      </c>
      <c r="D8904" s="19">
        <v>44425</v>
      </c>
      <c r="E8904" s="16" t="s">
        <v>13972</v>
      </c>
      <c r="F8904" s="16" t="s">
        <v>8470</v>
      </c>
      <c r="G8904" s="16" t="s">
        <v>8471</v>
      </c>
      <c r="H8904" s="17">
        <v>200</v>
      </c>
      <c r="I8904" s="102">
        <v>4</v>
      </c>
    </row>
    <row r="8905" spans="1:9">
      <c r="A8905" s="16" t="s">
        <v>1963</v>
      </c>
      <c r="B8905" s="16" t="s">
        <v>13971</v>
      </c>
      <c r="C8905" s="16">
        <v>2021002</v>
      </c>
      <c r="D8905" s="19">
        <v>44425</v>
      </c>
      <c r="E8905" s="16" t="s">
        <v>13973</v>
      </c>
      <c r="F8905" s="16" t="s">
        <v>8470</v>
      </c>
      <c r="G8905" s="16" t="s">
        <v>8471</v>
      </c>
      <c r="H8905" s="17">
        <v>100</v>
      </c>
      <c r="I8905" s="102">
        <v>4</v>
      </c>
    </row>
    <row r="8906" spans="1:9">
      <c r="A8906" s="16" t="s">
        <v>1963</v>
      </c>
      <c r="B8906" s="16" t="s">
        <v>13971</v>
      </c>
      <c r="C8906" s="16">
        <v>2021002</v>
      </c>
      <c r="D8906" s="19">
        <v>44425</v>
      </c>
      <c r="E8906" s="16" t="s">
        <v>13974</v>
      </c>
      <c r="F8906" s="16" t="s">
        <v>8470</v>
      </c>
      <c r="G8906" s="16" t="s">
        <v>8471</v>
      </c>
      <c r="H8906" s="17">
        <v>100</v>
      </c>
      <c r="I8906" s="102">
        <v>4</v>
      </c>
    </row>
    <row r="8907" spans="1:9">
      <c r="A8907" s="16" t="s">
        <v>1963</v>
      </c>
      <c r="B8907" s="16" t="s">
        <v>13975</v>
      </c>
      <c r="C8907" s="16">
        <v>12110200</v>
      </c>
      <c r="D8907" s="19">
        <v>44427</v>
      </c>
      <c r="E8907" s="16" t="s">
        <v>13976</v>
      </c>
      <c r="F8907" s="16" t="s">
        <v>8252</v>
      </c>
      <c r="G8907" s="16" t="s">
        <v>641</v>
      </c>
      <c r="H8907" s="17">
        <v>456.53</v>
      </c>
      <c r="I8907" s="102">
        <v>4</v>
      </c>
    </row>
    <row r="8908" spans="1:9">
      <c r="A8908" s="16" t="s">
        <v>1963</v>
      </c>
      <c r="B8908" s="16" t="s">
        <v>13977</v>
      </c>
      <c r="C8908" s="16">
        <v>32110030</v>
      </c>
      <c r="D8908" s="19">
        <v>44398</v>
      </c>
      <c r="E8908" s="16" t="s">
        <v>13978</v>
      </c>
      <c r="F8908" s="16" t="s">
        <v>13288</v>
      </c>
      <c r="G8908" s="16" t="s">
        <v>13289</v>
      </c>
      <c r="H8908" s="17">
        <v>13778.4</v>
      </c>
      <c r="I8908" s="102">
        <v>4</v>
      </c>
    </row>
    <row r="8909" spans="1:9">
      <c r="A8909" s="16" t="s">
        <v>1963</v>
      </c>
      <c r="B8909" s="16" t="s">
        <v>13979</v>
      </c>
      <c r="C8909" s="16">
        <v>2021016</v>
      </c>
      <c r="D8909" s="19">
        <v>44403</v>
      </c>
      <c r="E8909" s="16" t="s">
        <v>13980</v>
      </c>
      <c r="F8909" s="16" t="s">
        <v>9029</v>
      </c>
      <c r="G8909" s="16" t="s">
        <v>8842</v>
      </c>
      <c r="H8909" s="17">
        <v>300</v>
      </c>
      <c r="I8909" s="102">
        <v>4</v>
      </c>
    </row>
    <row r="8910" spans="1:9">
      <c r="A8910" s="16" t="s">
        <v>1963</v>
      </c>
      <c r="B8910" s="16" t="s">
        <v>13981</v>
      </c>
      <c r="C8910" s="16">
        <v>211000417</v>
      </c>
      <c r="D8910" s="19">
        <v>44413</v>
      </c>
      <c r="E8910" s="16" t="s">
        <v>13906</v>
      </c>
      <c r="F8910" s="16" t="s">
        <v>8244</v>
      </c>
      <c r="G8910" s="16" t="s">
        <v>8245</v>
      </c>
      <c r="H8910" s="17">
        <v>4500</v>
      </c>
      <c r="I8910" s="102">
        <v>4</v>
      </c>
    </row>
    <row r="8911" spans="1:9">
      <c r="A8911" s="16" t="s">
        <v>1963</v>
      </c>
      <c r="B8911" s="16" t="s">
        <v>13982</v>
      </c>
      <c r="C8911" s="16">
        <v>92021</v>
      </c>
      <c r="D8911" s="19">
        <v>44428</v>
      </c>
      <c r="E8911" s="16" t="s">
        <v>13983</v>
      </c>
      <c r="F8911" s="16" t="s">
        <v>13903</v>
      </c>
      <c r="G8911" s="16" t="s">
        <v>13904</v>
      </c>
      <c r="H8911" s="17">
        <v>250</v>
      </c>
      <c r="I8911" s="102">
        <v>4</v>
      </c>
    </row>
    <row r="8912" spans="1:9" ht="20.399999999999999">
      <c r="A8912" s="16" t="s">
        <v>1963</v>
      </c>
      <c r="B8912" s="16" t="s">
        <v>13984</v>
      </c>
      <c r="C8912" s="16">
        <v>10572</v>
      </c>
      <c r="D8912" s="19">
        <v>44427</v>
      </c>
      <c r="E8912" s="16" t="s">
        <v>13985</v>
      </c>
      <c r="F8912" s="16" t="s">
        <v>9035</v>
      </c>
      <c r="G8912" s="16" t="s">
        <v>9036</v>
      </c>
      <c r="H8912" s="17">
        <v>7723.19</v>
      </c>
      <c r="I8912" s="102">
        <v>4</v>
      </c>
    </row>
    <row r="8913" spans="1:9">
      <c r="A8913" s="16" t="s">
        <v>1963</v>
      </c>
      <c r="B8913" s="16" t="s">
        <v>13986</v>
      </c>
      <c r="C8913" s="16">
        <v>20210195</v>
      </c>
      <c r="D8913" s="19">
        <v>44439</v>
      </c>
      <c r="E8913" s="16" t="s">
        <v>13987</v>
      </c>
      <c r="F8913" s="16" t="s">
        <v>9085</v>
      </c>
      <c r="G8913" s="16" t="s">
        <v>9086</v>
      </c>
      <c r="H8913" s="17">
        <v>87.7</v>
      </c>
      <c r="I8913" s="102">
        <v>4</v>
      </c>
    </row>
    <row r="8914" spans="1:9">
      <c r="A8914" s="16" t="s">
        <v>1963</v>
      </c>
      <c r="B8914" s="16" t="s">
        <v>13988</v>
      </c>
      <c r="C8914" s="16">
        <v>211000500</v>
      </c>
      <c r="D8914" s="19">
        <v>44420</v>
      </c>
      <c r="E8914" s="16" t="s">
        <v>13906</v>
      </c>
      <c r="F8914" s="16" t="s">
        <v>8244</v>
      </c>
      <c r="G8914" s="16" t="s">
        <v>8245</v>
      </c>
      <c r="H8914" s="17">
        <v>3450</v>
      </c>
      <c r="I8914" s="102">
        <v>4</v>
      </c>
    </row>
    <row r="8915" spans="1:9">
      <c r="A8915" s="16" t="s">
        <v>1963</v>
      </c>
      <c r="B8915" s="16" t="s">
        <v>13989</v>
      </c>
      <c r="C8915" s="16">
        <v>92021</v>
      </c>
      <c r="D8915" s="19">
        <v>44421</v>
      </c>
      <c r="E8915" s="16" t="s">
        <v>13990</v>
      </c>
      <c r="F8915" s="16" t="s">
        <v>13911</v>
      </c>
      <c r="G8915" s="16" t="s">
        <v>13912</v>
      </c>
      <c r="H8915" s="17">
        <v>800</v>
      </c>
      <c r="I8915" s="102">
        <v>4</v>
      </c>
    </row>
    <row r="8916" spans="1:9">
      <c r="A8916" s="16" t="s">
        <v>1963</v>
      </c>
      <c r="B8916" s="16" t="s">
        <v>13991</v>
      </c>
      <c r="C8916" s="16">
        <v>56072021</v>
      </c>
      <c r="D8916" s="19">
        <v>44439</v>
      </c>
      <c r="E8916" s="16" t="s">
        <v>13992</v>
      </c>
      <c r="F8916" s="16" t="s">
        <v>13887</v>
      </c>
      <c r="G8916" s="16" t="s">
        <v>13888</v>
      </c>
      <c r="H8916" s="17">
        <v>220.8</v>
      </c>
      <c r="I8916" s="102">
        <v>4</v>
      </c>
    </row>
    <row r="8917" spans="1:9">
      <c r="A8917" s="16" t="s">
        <v>1963</v>
      </c>
      <c r="B8917" s="16" t="s">
        <v>13993</v>
      </c>
      <c r="C8917" s="16">
        <v>12110246</v>
      </c>
      <c r="D8917" s="19">
        <v>44427</v>
      </c>
      <c r="E8917" s="16" t="s">
        <v>13994</v>
      </c>
      <c r="F8917" s="16" t="s">
        <v>8252</v>
      </c>
      <c r="G8917" s="16" t="s">
        <v>641</v>
      </c>
      <c r="H8917" s="17">
        <v>464.32</v>
      </c>
      <c r="I8917" s="102">
        <v>4</v>
      </c>
    </row>
    <row r="8918" spans="1:9">
      <c r="A8918" s="16" t="s">
        <v>1963</v>
      </c>
      <c r="B8918" s="16" t="s">
        <v>13995</v>
      </c>
      <c r="C8918" s="16">
        <v>20210008</v>
      </c>
      <c r="D8918" s="19">
        <v>44433</v>
      </c>
      <c r="E8918" s="16" t="s">
        <v>13996</v>
      </c>
      <c r="F8918" s="16">
        <v>0</v>
      </c>
      <c r="G8918" s="16" t="s">
        <v>8175</v>
      </c>
      <c r="H8918" s="17">
        <v>1450</v>
      </c>
      <c r="I8918" s="102">
        <v>4</v>
      </c>
    </row>
    <row r="8919" spans="1:9" ht="20.399999999999999">
      <c r="A8919" s="16" t="s">
        <v>1963</v>
      </c>
      <c r="B8919" s="16" t="s">
        <v>13997</v>
      </c>
      <c r="C8919" s="16">
        <v>2021030048</v>
      </c>
      <c r="D8919" s="19">
        <v>44516</v>
      </c>
      <c r="E8919" s="16" t="s">
        <v>13998</v>
      </c>
      <c r="F8919" s="16" t="s">
        <v>13999</v>
      </c>
      <c r="G8919" s="16" t="s">
        <v>14000</v>
      </c>
      <c r="H8919" s="17">
        <v>94.8</v>
      </c>
      <c r="I8919" s="102">
        <v>4</v>
      </c>
    </row>
    <row r="8920" spans="1:9">
      <c r="A8920" s="16" t="s">
        <v>1963</v>
      </c>
      <c r="B8920" s="16" t="s">
        <v>14001</v>
      </c>
      <c r="C8920" s="16" t="s">
        <v>14001</v>
      </c>
      <c r="D8920" s="19">
        <v>44525</v>
      </c>
      <c r="E8920" s="16" t="s">
        <v>14002</v>
      </c>
      <c r="F8920" s="16" t="s">
        <v>8439</v>
      </c>
      <c r="G8920" s="16" t="s">
        <v>2478</v>
      </c>
      <c r="H8920" s="17">
        <v>1090.9000000000001</v>
      </c>
      <c r="I8920" s="102">
        <v>4</v>
      </c>
    </row>
    <row r="8921" spans="1:9">
      <c r="A8921" s="16" t="s">
        <v>1963</v>
      </c>
      <c r="B8921" s="16" t="s">
        <v>14003</v>
      </c>
      <c r="C8921" s="16">
        <v>102021</v>
      </c>
      <c r="D8921" s="19">
        <v>44453</v>
      </c>
      <c r="E8921" s="16" t="s">
        <v>14004</v>
      </c>
      <c r="F8921" s="16" t="s">
        <v>13903</v>
      </c>
      <c r="G8921" s="16" t="s">
        <v>13904</v>
      </c>
      <c r="H8921" s="17">
        <v>250</v>
      </c>
      <c r="I8921" s="102">
        <v>4</v>
      </c>
    </row>
    <row r="8922" spans="1:9">
      <c r="A8922" s="16" t="s">
        <v>1963</v>
      </c>
      <c r="B8922" s="16" t="s">
        <v>14005</v>
      </c>
      <c r="C8922" s="16">
        <v>102021</v>
      </c>
      <c r="D8922" s="19">
        <v>44519</v>
      </c>
      <c r="E8922" s="16" t="s">
        <v>14006</v>
      </c>
      <c r="F8922" s="16" t="s">
        <v>13911</v>
      </c>
      <c r="G8922" s="16" t="s">
        <v>13912</v>
      </c>
      <c r="H8922" s="17">
        <v>800</v>
      </c>
      <c r="I8922" s="102">
        <v>4</v>
      </c>
    </row>
    <row r="8923" spans="1:9">
      <c r="A8923" s="16" t="s">
        <v>1963</v>
      </c>
      <c r="B8923" s="16" t="s">
        <v>14007</v>
      </c>
      <c r="C8923" s="16">
        <v>20210234</v>
      </c>
      <c r="D8923" s="19">
        <v>44463</v>
      </c>
      <c r="E8923" s="16" t="s">
        <v>14008</v>
      </c>
      <c r="F8923" s="16" t="s">
        <v>9085</v>
      </c>
      <c r="G8923" s="16" t="s">
        <v>9086</v>
      </c>
      <c r="H8923" s="17">
        <v>29.16</v>
      </c>
      <c r="I8923" s="102">
        <v>4</v>
      </c>
    </row>
    <row r="8924" spans="1:9">
      <c r="A8924" s="16" t="s">
        <v>1963</v>
      </c>
      <c r="B8924" s="16" t="s">
        <v>14007</v>
      </c>
      <c r="C8924" s="16">
        <v>20210234</v>
      </c>
      <c r="D8924" s="19">
        <v>44463</v>
      </c>
      <c r="E8924" s="16" t="s">
        <v>14009</v>
      </c>
      <c r="F8924" s="16" t="s">
        <v>9085</v>
      </c>
      <c r="G8924" s="16" t="s">
        <v>9086</v>
      </c>
      <c r="H8924" s="17">
        <v>188.16</v>
      </c>
      <c r="I8924" s="102">
        <v>4</v>
      </c>
    </row>
    <row r="8925" spans="1:9">
      <c r="A8925" s="16" t="s">
        <v>1963</v>
      </c>
      <c r="B8925" s="16" t="s">
        <v>14007</v>
      </c>
      <c r="C8925" s="16">
        <v>20210234</v>
      </c>
      <c r="D8925" s="19">
        <v>44463</v>
      </c>
      <c r="E8925" s="16" t="s">
        <v>14010</v>
      </c>
      <c r="F8925" s="16" t="s">
        <v>9085</v>
      </c>
      <c r="G8925" s="16" t="s">
        <v>9086</v>
      </c>
      <c r="H8925" s="17">
        <v>5.58</v>
      </c>
      <c r="I8925" s="102">
        <v>4</v>
      </c>
    </row>
    <row r="8926" spans="1:9">
      <c r="A8926" s="16" t="s">
        <v>1963</v>
      </c>
      <c r="B8926" s="16" t="s">
        <v>14007</v>
      </c>
      <c r="C8926" s="16">
        <v>20210234</v>
      </c>
      <c r="D8926" s="19">
        <v>44463</v>
      </c>
      <c r="E8926" s="16" t="s">
        <v>14011</v>
      </c>
      <c r="F8926" s="16" t="s">
        <v>9085</v>
      </c>
      <c r="G8926" s="16" t="s">
        <v>9086</v>
      </c>
      <c r="H8926" s="17">
        <v>14.42</v>
      </c>
      <c r="I8926" s="102">
        <v>4</v>
      </c>
    </row>
    <row r="8927" spans="1:9">
      <c r="A8927" s="16" t="s">
        <v>1963</v>
      </c>
      <c r="B8927" s="16" t="s">
        <v>14007</v>
      </c>
      <c r="C8927" s="16">
        <v>20210234</v>
      </c>
      <c r="D8927" s="19">
        <v>44463</v>
      </c>
      <c r="E8927" s="16" t="s">
        <v>14012</v>
      </c>
      <c r="F8927" s="16" t="s">
        <v>9085</v>
      </c>
      <c r="G8927" s="16" t="s">
        <v>9086</v>
      </c>
      <c r="H8927" s="17">
        <v>500.87</v>
      </c>
      <c r="I8927" s="102">
        <v>4</v>
      </c>
    </row>
    <row r="8928" spans="1:9">
      <c r="A8928" s="16" t="s">
        <v>1963</v>
      </c>
      <c r="B8928" s="16" t="s">
        <v>14013</v>
      </c>
      <c r="C8928" s="16">
        <v>20210013</v>
      </c>
      <c r="D8928" s="19">
        <v>44462</v>
      </c>
      <c r="E8928" s="16" t="s">
        <v>14014</v>
      </c>
      <c r="F8928" s="16">
        <v>0</v>
      </c>
      <c r="G8928" s="16" t="s">
        <v>8175</v>
      </c>
      <c r="H8928" s="17">
        <v>1450</v>
      </c>
      <c r="I8928" s="102">
        <v>4</v>
      </c>
    </row>
    <row r="8929" spans="1:9">
      <c r="A8929" s="16" t="s">
        <v>1963</v>
      </c>
      <c r="B8929" s="16" t="s">
        <v>14015</v>
      </c>
      <c r="C8929" s="16">
        <v>2021216</v>
      </c>
      <c r="D8929" s="19">
        <v>44475</v>
      </c>
      <c r="E8929" s="16" t="s">
        <v>13920</v>
      </c>
      <c r="F8929" s="16" t="s">
        <v>13921</v>
      </c>
      <c r="G8929" s="16" t="s">
        <v>13922</v>
      </c>
      <c r="H8929" s="17">
        <v>1200</v>
      </c>
      <c r="I8929" s="102">
        <v>4</v>
      </c>
    </row>
    <row r="8930" spans="1:9">
      <c r="A8930" s="16" t="s">
        <v>1963</v>
      </c>
      <c r="B8930" s="16" t="s">
        <v>14016</v>
      </c>
      <c r="C8930" s="16">
        <v>211000545</v>
      </c>
      <c r="D8930" s="19">
        <v>44467</v>
      </c>
      <c r="E8930" s="16" t="s">
        <v>13906</v>
      </c>
      <c r="F8930" s="16" t="s">
        <v>8244</v>
      </c>
      <c r="G8930" s="16" t="s">
        <v>8245</v>
      </c>
      <c r="H8930" s="17">
        <v>1020</v>
      </c>
      <c r="I8930" s="102">
        <v>4</v>
      </c>
    </row>
    <row r="8931" spans="1:9">
      <c r="A8931" s="16" t="s">
        <v>1963</v>
      </c>
      <c r="B8931" s="16" t="s">
        <v>14017</v>
      </c>
      <c r="C8931" s="16">
        <v>67092021</v>
      </c>
      <c r="D8931" s="19">
        <v>44495</v>
      </c>
      <c r="E8931" s="16" t="s">
        <v>13900</v>
      </c>
      <c r="F8931" s="16" t="s">
        <v>13887</v>
      </c>
      <c r="G8931" s="16" t="s">
        <v>13888</v>
      </c>
      <c r="H8931" s="17">
        <v>412.8</v>
      </c>
      <c r="I8931" s="102">
        <v>4</v>
      </c>
    </row>
    <row r="8932" spans="1:9">
      <c r="A8932" s="16" t="s">
        <v>1963</v>
      </c>
      <c r="B8932" s="16" t="s">
        <v>14018</v>
      </c>
      <c r="C8932" s="16">
        <v>112021</v>
      </c>
      <c r="D8932" s="19">
        <v>44481</v>
      </c>
      <c r="E8932" s="16" t="s">
        <v>14019</v>
      </c>
      <c r="F8932" s="16" t="s">
        <v>13903</v>
      </c>
      <c r="G8932" s="16" t="s">
        <v>13904</v>
      </c>
      <c r="H8932" s="17">
        <v>250</v>
      </c>
      <c r="I8932" s="102">
        <v>4</v>
      </c>
    </row>
    <row r="8933" spans="1:9">
      <c r="A8933" s="16" t="s">
        <v>1963</v>
      </c>
      <c r="B8933" s="16" t="s">
        <v>14020</v>
      </c>
      <c r="C8933" s="16">
        <v>211000593</v>
      </c>
      <c r="D8933" s="19">
        <v>44524</v>
      </c>
      <c r="E8933" s="16" t="s">
        <v>13906</v>
      </c>
      <c r="F8933" s="16" t="s">
        <v>8244</v>
      </c>
      <c r="G8933" s="16" t="s">
        <v>8245</v>
      </c>
      <c r="H8933" s="17">
        <v>1500</v>
      </c>
      <c r="I8933" s="102">
        <v>4</v>
      </c>
    </row>
    <row r="8934" spans="1:9">
      <c r="A8934" s="16" t="s">
        <v>1963</v>
      </c>
      <c r="B8934" s="16" t="s">
        <v>14021</v>
      </c>
      <c r="C8934" s="16">
        <v>121010</v>
      </c>
      <c r="D8934" s="19">
        <v>44482</v>
      </c>
      <c r="E8934" s="16" t="s">
        <v>14022</v>
      </c>
      <c r="F8934" s="16" t="s">
        <v>13925</v>
      </c>
      <c r="G8934" s="16" t="s">
        <v>13926</v>
      </c>
      <c r="H8934" s="17">
        <v>2070</v>
      </c>
      <c r="I8934" s="102">
        <v>4</v>
      </c>
    </row>
    <row r="8935" spans="1:9">
      <c r="A8935" s="16" t="s">
        <v>1963</v>
      </c>
      <c r="B8935" s="16" t="s">
        <v>14021</v>
      </c>
      <c r="C8935" s="16">
        <v>121010</v>
      </c>
      <c r="D8935" s="19">
        <v>44482</v>
      </c>
      <c r="E8935" s="16" t="s">
        <v>14023</v>
      </c>
      <c r="F8935" s="16" t="s">
        <v>13925</v>
      </c>
      <c r="G8935" s="16" t="s">
        <v>13926</v>
      </c>
      <c r="H8935" s="17">
        <v>900</v>
      </c>
      <c r="I8935" s="102">
        <v>4</v>
      </c>
    </row>
    <row r="8936" spans="1:9">
      <c r="A8936" s="16" t="s">
        <v>1963</v>
      </c>
      <c r="B8936" s="16" t="s">
        <v>14024</v>
      </c>
      <c r="C8936" s="16">
        <v>20210016</v>
      </c>
      <c r="D8936" s="19">
        <v>44481</v>
      </c>
      <c r="E8936" s="16" t="s">
        <v>14025</v>
      </c>
      <c r="F8936" s="16">
        <v>0</v>
      </c>
      <c r="G8936" s="16" t="s">
        <v>8175</v>
      </c>
      <c r="H8936" s="17">
        <v>1450</v>
      </c>
      <c r="I8936" s="102">
        <v>4</v>
      </c>
    </row>
    <row r="8937" spans="1:9">
      <c r="A8937" s="16" t="s">
        <v>1963</v>
      </c>
      <c r="B8937" s="16" t="s">
        <v>9229</v>
      </c>
      <c r="C8937" s="16">
        <v>2021003</v>
      </c>
      <c r="D8937" s="19">
        <v>44516</v>
      </c>
      <c r="E8937" s="16" t="s">
        <v>14026</v>
      </c>
      <c r="F8937" s="16" t="s">
        <v>8470</v>
      </c>
      <c r="G8937" s="16" t="s">
        <v>8471</v>
      </c>
      <c r="H8937" s="17">
        <v>200</v>
      </c>
      <c r="I8937" s="102">
        <v>4</v>
      </c>
    </row>
    <row r="8938" spans="1:9" ht="20.399999999999999">
      <c r="A8938" s="16" t="s">
        <v>1963</v>
      </c>
      <c r="B8938" s="16" t="s">
        <v>14027</v>
      </c>
      <c r="C8938" s="16">
        <v>20220</v>
      </c>
      <c r="D8938" s="19">
        <v>44495</v>
      </c>
      <c r="E8938" s="16" t="s">
        <v>14028</v>
      </c>
      <c r="F8938" s="16" t="s">
        <v>8178</v>
      </c>
      <c r="G8938" s="16" t="s">
        <v>8179</v>
      </c>
      <c r="H8938" s="17">
        <v>76.400000000000006</v>
      </c>
      <c r="I8938" s="102">
        <v>4</v>
      </c>
    </row>
    <row r="8939" spans="1:9">
      <c r="A8939" s="16" t="s">
        <v>1963</v>
      </c>
      <c r="B8939" s="16" t="s">
        <v>14029</v>
      </c>
      <c r="C8939" s="16">
        <v>20210246</v>
      </c>
      <c r="D8939" s="19">
        <v>44481</v>
      </c>
      <c r="E8939" s="16" t="s">
        <v>14030</v>
      </c>
      <c r="F8939" s="16" t="s">
        <v>9085</v>
      </c>
      <c r="G8939" s="16" t="s">
        <v>9086</v>
      </c>
      <c r="H8939" s="17">
        <v>633.49</v>
      </c>
      <c r="I8939" s="102">
        <v>4</v>
      </c>
    </row>
    <row r="8940" spans="1:9">
      <c r="A8940" s="16" t="s">
        <v>1963</v>
      </c>
      <c r="B8940" s="16" t="s">
        <v>14029</v>
      </c>
      <c r="C8940" s="16">
        <v>20210246</v>
      </c>
      <c r="D8940" s="19">
        <v>44481</v>
      </c>
      <c r="E8940" s="16" t="s">
        <v>14031</v>
      </c>
      <c r="F8940" s="16" t="s">
        <v>9085</v>
      </c>
      <c r="G8940" s="16" t="s">
        <v>9086</v>
      </c>
      <c r="H8940" s="17">
        <v>188.16</v>
      </c>
      <c r="I8940" s="102">
        <v>4</v>
      </c>
    </row>
    <row r="8941" spans="1:9">
      <c r="A8941" s="16" t="s">
        <v>1963</v>
      </c>
      <c r="B8941" s="16" t="s">
        <v>14029</v>
      </c>
      <c r="C8941" s="16">
        <v>20210246</v>
      </c>
      <c r="D8941" s="19">
        <v>44481</v>
      </c>
      <c r="E8941" s="16" t="s">
        <v>14032</v>
      </c>
      <c r="F8941" s="16" t="s">
        <v>9085</v>
      </c>
      <c r="G8941" s="16" t="s">
        <v>9086</v>
      </c>
      <c r="H8941" s="17">
        <v>10.73</v>
      </c>
      <c r="I8941" s="102">
        <v>4</v>
      </c>
    </row>
    <row r="8942" spans="1:9">
      <c r="A8942" s="16" t="s">
        <v>1963</v>
      </c>
      <c r="B8942" s="16" t="s">
        <v>14033</v>
      </c>
      <c r="C8942" s="16">
        <v>32110059</v>
      </c>
      <c r="D8942" s="19">
        <v>44491</v>
      </c>
      <c r="E8942" s="16" t="s">
        <v>14034</v>
      </c>
      <c r="F8942" s="16" t="s">
        <v>13288</v>
      </c>
      <c r="G8942" s="16" t="s">
        <v>13289</v>
      </c>
      <c r="H8942" s="17">
        <v>13778.4</v>
      </c>
      <c r="I8942" s="102">
        <v>4</v>
      </c>
    </row>
    <row r="8943" spans="1:9">
      <c r="A8943" s="16" t="s">
        <v>1963</v>
      </c>
      <c r="B8943" s="16" t="s">
        <v>14035</v>
      </c>
      <c r="C8943" s="16">
        <v>20210169</v>
      </c>
      <c r="D8943" s="19">
        <v>44491</v>
      </c>
      <c r="E8943" s="16" t="s">
        <v>13948</v>
      </c>
      <c r="F8943" s="16" t="s">
        <v>11011</v>
      </c>
      <c r="G8943" s="16" t="s">
        <v>11012</v>
      </c>
      <c r="H8943" s="17">
        <v>30.74</v>
      </c>
      <c r="I8943" s="102">
        <v>4</v>
      </c>
    </row>
    <row r="8944" spans="1:9">
      <c r="A8944" s="16" t="s">
        <v>1963</v>
      </c>
      <c r="B8944" s="16" t="s">
        <v>14036</v>
      </c>
      <c r="C8944" s="16">
        <v>20210256</v>
      </c>
      <c r="D8944" s="19">
        <v>44516</v>
      </c>
      <c r="E8944" s="16" t="s">
        <v>14037</v>
      </c>
      <c r="F8944" s="16" t="s">
        <v>9085</v>
      </c>
      <c r="G8944" s="16" t="s">
        <v>9086</v>
      </c>
      <c r="H8944" s="17">
        <v>188.16</v>
      </c>
      <c r="I8944" s="102">
        <v>4</v>
      </c>
    </row>
    <row r="8945" spans="1:9">
      <c r="A8945" s="16" t="s">
        <v>1963</v>
      </c>
      <c r="B8945" s="16" t="s">
        <v>14036</v>
      </c>
      <c r="C8945" s="16">
        <v>20210256</v>
      </c>
      <c r="D8945" s="19">
        <v>44516</v>
      </c>
      <c r="E8945" s="16" t="s">
        <v>14038</v>
      </c>
      <c r="F8945" s="16" t="s">
        <v>9085</v>
      </c>
      <c r="G8945" s="16" t="s">
        <v>9086</v>
      </c>
      <c r="H8945" s="17">
        <v>149.34</v>
      </c>
      <c r="I8945" s="102">
        <v>4</v>
      </c>
    </row>
    <row r="8946" spans="1:9">
      <c r="A8946" s="16" t="s">
        <v>1963</v>
      </c>
      <c r="B8946" s="16" t="s">
        <v>14039</v>
      </c>
      <c r="C8946" s="16">
        <v>77102021</v>
      </c>
      <c r="D8946" s="19">
        <v>44525</v>
      </c>
      <c r="E8946" s="16" t="s">
        <v>13900</v>
      </c>
      <c r="F8946" s="16" t="s">
        <v>13887</v>
      </c>
      <c r="G8946" s="16" t="s">
        <v>13888</v>
      </c>
      <c r="H8946" s="17">
        <v>173.6</v>
      </c>
      <c r="I8946" s="102">
        <v>4</v>
      </c>
    </row>
    <row r="8947" spans="1:9">
      <c r="A8947" s="16" t="s">
        <v>1963</v>
      </c>
      <c r="B8947" s="16" t="s">
        <v>14040</v>
      </c>
      <c r="C8947" s="16">
        <v>122021</v>
      </c>
      <c r="D8947" s="19">
        <v>44525</v>
      </c>
      <c r="E8947" s="16" t="s">
        <v>14041</v>
      </c>
      <c r="F8947" s="16" t="s">
        <v>13903</v>
      </c>
      <c r="G8947" s="16" t="s">
        <v>13904</v>
      </c>
      <c r="H8947" s="17">
        <v>250</v>
      </c>
      <c r="I8947" s="102">
        <v>4</v>
      </c>
    </row>
    <row r="8948" spans="1:9">
      <c r="A8948" s="16" t="s">
        <v>1963</v>
      </c>
      <c r="B8948" s="16" t="s">
        <v>14042</v>
      </c>
      <c r="C8948" s="16">
        <v>211000674</v>
      </c>
      <c r="D8948" s="19">
        <v>44524</v>
      </c>
      <c r="E8948" s="16" t="s">
        <v>13906</v>
      </c>
      <c r="F8948" s="16" t="s">
        <v>8244</v>
      </c>
      <c r="G8948" s="16" t="s">
        <v>8245</v>
      </c>
      <c r="H8948" s="17">
        <v>1260</v>
      </c>
      <c r="I8948" s="102">
        <v>4</v>
      </c>
    </row>
    <row r="8949" spans="1:9">
      <c r="A8949" s="16" t="s">
        <v>1963</v>
      </c>
      <c r="B8949" s="16" t="s">
        <v>14043</v>
      </c>
      <c r="C8949" s="16">
        <v>20210278</v>
      </c>
      <c r="D8949" s="19">
        <v>44516</v>
      </c>
      <c r="E8949" s="16" t="s">
        <v>14044</v>
      </c>
      <c r="F8949" s="16" t="s">
        <v>9085</v>
      </c>
      <c r="G8949" s="16" t="s">
        <v>9086</v>
      </c>
      <c r="H8949" s="17">
        <v>72.099999999999994</v>
      </c>
      <c r="I8949" s="102">
        <v>4</v>
      </c>
    </row>
    <row r="8950" spans="1:9">
      <c r="A8950" s="16" t="s">
        <v>1963</v>
      </c>
      <c r="B8950" s="16" t="s">
        <v>14043</v>
      </c>
      <c r="C8950" s="16">
        <v>20210278</v>
      </c>
      <c r="D8950" s="19">
        <v>44516</v>
      </c>
      <c r="E8950" s="16" t="s">
        <v>14045</v>
      </c>
      <c r="F8950" s="16" t="s">
        <v>9085</v>
      </c>
      <c r="G8950" s="16" t="s">
        <v>9086</v>
      </c>
      <c r="H8950" s="17">
        <v>45.62</v>
      </c>
      <c r="I8950" s="102">
        <v>4</v>
      </c>
    </row>
    <row r="8951" spans="1:9">
      <c r="A8951" s="16" t="s">
        <v>1963</v>
      </c>
      <c r="B8951" s="16" t="s">
        <v>14043</v>
      </c>
      <c r="C8951" s="16">
        <v>20210278</v>
      </c>
      <c r="D8951" s="19">
        <v>44516</v>
      </c>
      <c r="E8951" s="16" t="s">
        <v>14046</v>
      </c>
      <c r="F8951" s="16" t="s">
        <v>9085</v>
      </c>
      <c r="G8951" s="16" t="s">
        <v>9086</v>
      </c>
      <c r="H8951" s="17">
        <v>31.16</v>
      </c>
      <c r="I8951" s="102">
        <v>4</v>
      </c>
    </row>
    <row r="8952" spans="1:9">
      <c r="A8952" s="16" t="s">
        <v>1963</v>
      </c>
      <c r="B8952" s="16" t="s">
        <v>14047</v>
      </c>
      <c r="C8952" s="16">
        <v>2021699</v>
      </c>
      <c r="D8952" s="19">
        <v>44525</v>
      </c>
      <c r="E8952" s="16" t="s">
        <v>14048</v>
      </c>
      <c r="F8952" s="16" t="s">
        <v>14049</v>
      </c>
      <c r="G8952" s="16" t="s">
        <v>14050</v>
      </c>
      <c r="H8952" s="17">
        <v>216</v>
      </c>
      <c r="I8952" s="102">
        <v>4</v>
      </c>
    </row>
    <row r="8953" spans="1:9">
      <c r="A8953" s="16" t="s">
        <v>1963</v>
      </c>
      <c r="B8953" s="16" t="s">
        <v>14051</v>
      </c>
      <c r="C8953" s="16">
        <v>2021008</v>
      </c>
      <c r="D8953" s="19">
        <v>44516</v>
      </c>
      <c r="E8953" s="16" t="s">
        <v>14052</v>
      </c>
      <c r="F8953" s="16" t="s">
        <v>14053</v>
      </c>
      <c r="G8953" s="16" t="s">
        <v>14054</v>
      </c>
      <c r="H8953" s="17">
        <v>200</v>
      </c>
      <c r="I8953" s="102">
        <v>4</v>
      </c>
    </row>
    <row r="8954" spans="1:9" ht="20.399999999999999">
      <c r="A8954" s="16" t="s">
        <v>1963</v>
      </c>
      <c r="B8954" s="16" t="s">
        <v>14055</v>
      </c>
      <c r="C8954" s="16">
        <v>20210282</v>
      </c>
      <c r="D8954" s="19">
        <v>44519</v>
      </c>
      <c r="E8954" s="16" t="s">
        <v>14056</v>
      </c>
      <c r="F8954" s="16" t="s">
        <v>9085</v>
      </c>
      <c r="G8954" s="16" t="s">
        <v>9086</v>
      </c>
      <c r="H8954" s="17">
        <v>929</v>
      </c>
      <c r="I8954" s="102">
        <v>4</v>
      </c>
    </row>
    <row r="8955" spans="1:9">
      <c r="A8955" s="16" t="s">
        <v>1963</v>
      </c>
      <c r="B8955" s="16" t="s">
        <v>14057</v>
      </c>
      <c r="C8955" s="16">
        <v>20210017</v>
      </c>
      <c r="D8955" s="19">
        <v>44519</v>
      </c>
      <c r="E8955" s="16" t="s">
        <v>14025</v>
      </c>
      <c r="F8955" s="16">
        <v>0</v>
      </c>
      <c r="G8955" s="16" t="s">
        <v>8175</v>
      </c>
      <c r="H8955" s="17">
        <v>1450</v>
      </c>
      <c r="I8955" s="102">
        <v>4</v>
      </c>
    </row>
    <row r="8956" spans="1:9">
      <c r="A8956" s="16" t="s">
        <v>1963</v>
      </c>
      <c r="B8956" s="16" t="s">
        <v>14058</v>
      </c>
      <c r="C8956" s="16">
        <v>20210204</v>
      </c>
      <c r="D8956" s="19">
        <v>44526</v>
      </c>
      <c r="E8956" s="16" t="s">
        <v>13948</v>
      </c>
      <c r="F8956" s="16" t="s">
        <v>11011</v>
      </c>
      <c r="G8956" s="16" t="s">
        <v>11012</v>
      </c>
      <c r="H8956" s="17">
        <v>30.74</v>
      </c>
      <c r="I8956" s="102">
        <v>4</v>
      </c>
    </row>
    <row r="8957" spans="1:9">
      <c r="A8957" s="16" t="s">
        <v>1963</v>
      </c>
      <c r="B8957" s="16" t="s">
        <v>14059</v>
      </c>
      <c r="C8957" s="16">
        <v>1051121008</v>
      </c>
      <c r="D8957" s="19">
        <v>44505</v>
      </c>
      <c r="E8957" s="16" t="s">
        <v>14060</v>
      </c>
      <c r="F8957" s="16" t="s">
        <v>12769</v>
      </c>
      <c r="G8957" s="16" t="s">
        <v>12770</v>
      </c>
      <c r="H8957" s="17">
        <v>80</v>
      </c>
      <c r="I8957" s="102">
        <v>4</v>
      </c>
    </row>
    <row r="8958" spans="1:9">
      <c r="A8958" s="16" t="s">
        <v>1963</v>
      </c>
      <c r="B8958" s="16" t="s">
        <v>14061</v>
      </c>
      <c r="C8958" s="16">
        <v>20210019</v>
      </c>
      <c r="D8958" s="19">
        <v>44585</v>
      </c>
      <c r="E8958" s="16" t="s">
        <v>14062</v>
      </c>
      <c r="F8958" s="16">
        <v>0</v>
      </c>
      <c r="G8958" s="16" t="s">
        <v>8175</v>
      </c>
      <c r="H8958" s="17">
        <v>1450</v>
      </c>
      <c r="I8958" s="102">
        <v>4</v>
      </c>
    </row>
    <row r="8959" spans="1:9">
      <c r="A8959" s="16" t="s">
        <v>1963</v>
      </c>
      <c r="B8959" s="16" t="s">
        <v>14063</v>
      </c>
      <c r="C8959" s="16">
        <v>211000781</v>
      </c>
      <c r="D8959" s="19">
        <v>44585</v>
      </c>
      <c r="E8959" s="16" t="s">
        <v>14064</v>
      </c>
      <c r="F8959" s="16" t="s">
        <v>8244</v>
      </c>
      <c r="G8959" s="16" t="s">
        <v>8245</v>
      </c>
      <c r="H8959" s="17">
        <v>2447.4</v>
      </c>
      <c r="I8959" s="102">
        <v>4</v>
      </c>
    </row>
    <row r="8960" spans="1:9">
      <c r="A8960" s="16" t="s">
        <v>1963</v>
      </c>
      <c r="B8960" s="16" t="s">
        <v>14065</v>
      </c>
      <c r="C8960" s="16">
        <v>211000782</v>
      </c>
      <c r="D8960" s="19">
        <v>44594</v>
      </c>
      <c r="E8960" s="16" t="s">
        <v>14064</v>
      </c>
      <c r="F8960" s="16" t="s">
        <v>8244</v>
      </c>
      <c r="G8960" s="16" t="s">
        <v>8245</v>
      </c>
      <c r="H8960" s="17">
        <v>2880</v>
      </c>
      <c r="I8960" s="102">
        <v>4</v>
      </c>
    </row>
    <row r="8961" spans="1:9">
      <c r="A8961" s="16" t="s">
        <v>1963</v>
      </c>
      <c r="B8961" s="16" t="s">
        <v>14066</v>
      </c>
      <c r="C8961" s="16">
        <v>20210220</v>
      </c>
      <c r="D8961" s="19">
        <v>44543</v>
      </c>
      <c r="E8961" s="16" t="s">
        <v>13948</v>
      </c>
      <c r="F8961" s="16" t="s">
        <v>11011</v>
      </c>
      <c r="G8961" s="16" t="s">
        <v>11012</v>
      </c>
      <c r="H8961" s="17">
        <v>30.74</v>
      </c>
      <c r="I8961" s="102">
        <v>4</v>
      </c>
    </row>
    <row r="8962" spans="1:9">
      <c r="A8962" s="16" t="s">
        <v>1963</v>
      </c>
      <c r="B8962" s="16" t="s">
        <v>14067</v>
      </c>
      <c r="C8962" s="16">
        <v>202137</v>
      </c>
      <c r="D8962" s="19">
        <v>44552</v>
      </c>
      <c r="E8962" s="16" t="s">
        <v>14068</v>
      </c>
      <c r="F8962" s="16" t="s">
        <v>12322</v>
      </c>
      <c r="G8962" s="16" t="s">
        <v>6274</v>
      </c>
      <c r="H8962" s="17">
        <v>100</v>
      </c>
      <c r="I8962" s="102">
        <v>4</v>
      </c>
    </row>
    <row r="8963" spans="1:9">
      <c r="A8963" s="16" t="s">
        <v>1963</v>
      </c>
      <c r="B8963" s="16" t="s">
        <v>14069</v>
      </c>
      <c r="C8963" s="16">
        <v>2021025</v>
      </c>
      <c r="D8963" s="19">
        <v>44552</v>
      </c>
      <c r="E8963" s="16" t="s">
        <v>14070</v>
      </c>
      <c r="F8963" s="16" t="s">
        <v>9029</v>
      </c>
      <c r="G8963" s="16" t="s">
        <v>8842</v>
      </c>
      <c r="H8963" s="17">
        <v>480</v>
      </c>
      <c r="I8963" s="102">
        <v>4</v>
      </c>
    </row>
    <row r="8964" spans="1:9">
      <c r="A8964" s="16" t="s">
        <v>1963</v>
      </c>
      <c r="B8964" s="16" t="s">
        <v>14071</v>
      </c>
      <c r="C8964" s="16">
        <v>97122021</v>
      </c>
      <c r="D8964" s="19">
        <v>44560</v>
      </c>
      <c r="E8964" s="16" t="s">
        <v>13900</v>
      </c>
      <c r="F8964" s="16" t="s">
        <v>13887</v>
      </c>
      <c r="G8964" s="16" t="s">
        <v>13888</v>
      </c>
      <c r="H8964" s="17">
        <v>429.2</v>
      </c>
      <c r="I8964" s="102">
        <v>4</v>
      </c>
    </row>
    <row r="8965" spans="1:9">
      <c r="A8965" s="16" t="s">
        <v>1963</v>
      </c>
      <c r="B8965" s="16" t="s">
        <v>14072</v>
      </c>
      <c r="C8965" s="16">
        <v>12110505</v>
      </c>
      <c r="D8965" s="19">
        <v>44603</v>
      </c>
      <c r="E8965" s="16" t="s">
        <v>14073</v>
      </c>
      <c r="F8965" s="16" t="s">
        <v>8252</v>
      </c>
      <c r="G8965" s="16" t="s">
        <v>641</v>
      </c>
      <c r="H8965" s="17">
        <v>2592</v>
      </c>
      <c r="I8965" s="102">
        <v>4</v>
      </c>
    </row>
    <row r="8966" spans="1:9">
      <c r="A8966" s="16" t="s">
        <v>1963</v>
      </c>
      <c r="B8966" s="16" t="s">
        <v>8469</v>
      </c>
      <c r="C8966" s="16">
        <v>2021004</v>
      </c>
      <c r="D8966" s="19">
        <v>44573</v>
      </c>
      <c r="E8966" s="16" t="s">
        <v>14074</v>
      </c>
      <c r="F8966" s="16" t="s">
        <v>8470</v>
      </c>
      <c r="G8966" s="16" t="s">
        <v>8471</v>
      </c>
      <c r="H8966" s="17">
        <v>200</v>
      </c>
      <c r="I8966" s="102">
        <v>4</v>
      </c>
    </row>
    <row r="8967" spans="1:9">
      <c r="A8967" s="16" t="s">
        <v>1963</v>
      </c>
      <c r="B8967" s="16" t="s">
        <v>14075</v>
      </c>
      <c r="C8967" s="16">
        <v>20210236</v>
      </c>
      <c r="D8967" s="19">
        <v>44585</v>
      </c>
      <c r="E8967" s="16" t="s">
        <v>13948</v>
      </c>
      <c r="F8967" s="16" t="s">
        <v>11011</v>
      </c>
      <c r="G8967" s="16" t="s">
        <v>11012</v>
      </c>
      <c r="H8967" s="17">
        <v>30.74</v>
      </c>
      <c r="I8967" s="102">
        <v>4</v>
      </c>
    </row>
    <row r="8968" spans="1:9">
      <c r="A8968" s="16" t="s">
        <v>1963</v>
      </c>
      <c r="B8968" s="16" t="s">
        <v>14076</v>
      </c>
      <c r="C8968" s="16">
        <v>12100023</v>
      </c>
      <c r="D8968" s="19">
        <v>44608</v>
      </c>
      <c r="E8968" s="16" t="s">
        <v>14077</v>
      </c>
      <c r="F8968" s="16" t="s">
        <v>14078</v>
      </c>
      <c r="G8968" s="16" t="s">
        <v>14079</v>
      </c>
      <c r="H8968" s="17">
        <v>100</v>
      </c>
      <c r="I8968" s="102">
        <v>4</v>
      </c>
    </row>
    <row r="8969" spans="1:9">
      <c r="A8969" s="16" t="s">
        <v>1963</v>
      </c>
      <c r="B8969" s="16" t="s">
        <v>14080</v>
      </c>
      <c r="C8969" s="16">
        <v>211000904</v>
      </c>
      <c r="D8969" s="19">
        <v>44588</v>
      </c>
      <c r="E8969" s="16" t="s">
        <v>13906</v>
      </c>
      <c r="F8969" s="16" t="s">
        <v>8244</v>
      </c>
      <c r="G8969" s="16" t="s">
        <v>8245</v>
      </c>
      <c r="H8969" s="17">
        <v>1182</v>
      </c>
      <c r="I8969" s="102">
        <v>4</v>
      </c>
    </row>
    <row r="8970" spans="1:9">
      <c r="A8970" s="16" t="s">
        <v>1963</v>
      </c>
      <c r="B8970" s="16" t="s">
        <v>14081</v>
      </c>
      <c r="C8970" s="16" t="s">
        <v>14081</v>
      </c>
      <c r="D8970" s="19">
        <v>44246</v>
      </c>
      <c r="E8970" s="16" t="s">
        <v>14082</v>
      </c>
      <c r="F8970" s="16" t="s">
        <v>14083</v>
      </c>
      <c r="G8970" s="16" t="s">
        <v>14084</v>
      </c>
      <c r="H8970" s="17">
        <v>328</v>
      </c>
      <c r="I8970" s="102">
        <v>4</v>
      </c>
    </row>
    <row r="8971" spans="1:9" ht="20.399999999999999">
      <c r="A8971" s="16" t="s">
        <v>1963</v>
      </c>
      <c r="B8971" s="16" t="s">
        <v>14085</v>
      </c>
      <c r="C8971" s="16" t="s">
        <v>14085</v>
      </c>
      <c r="D8971" s="19">
        <v>44252</v>
      </c>
      <c r="E8971" s="16" t="s">
        <v>14086</v>
      </c>
      <c r="F8971" s="16" t="s">
        <v>14083</v>
      </c>
      <c r="G8971" s="16" t="s">
        <v>14084</v>
      </c>
      <c r="H8971" s="17">
        <v>492</v>
      </c>
      <c r="I8971" s="102">
        <v>4</v>
      </c>
    </row>
    <row r="8972" spans="1:9">
      <c r="A8972" s="16" t="s">
        <v>1963</v>
      </c>
      <c r="B8972" s="16" t="s">
        <v>14087</v>
      </c>
      <c r="C8972" s="16" t="s">
        <v>14087</v>
      </c>
      <c r="D8972" s="19">
        <v>44281</v>
      </c>
      <c r="E8972" s="16" t="s">
        <v>14088</v>
      </c>
      <c r="F8972" s="16" t="s">
        <v>8342</v>
      </c>
      <c r="G8972" s="16" t="s">
        <v>8343</v>
      </c>
      <c r="H8972" s="17">
        <v>490</v>
      </c>
      <c r="I8972" s="102">
        <v>4</v>
      </c>
    </row>
    <row r="8973" spans="1:9">
      <c r="A8973" s="16" t="s">
        <v>1963</v>
      </c>
      <c r="B8973" s="16" t="s">
        <v>14089</v>
      </c>
      <c r="C8973" s="16" t="s">
        <v>14089</v>
      </c>
      <c r="D8973" s="19">
        <v>44308</v>
      </c>
      <c r="E8973" s="16" t="s">
        <v>14090</v>
      </c>
      <c r="F8973" s="16" t="s">
        <v>13699</v>
      </c>
      <c r="G8973" s="16" t="s">
        <v>4886</v>
      </c>
      <c r="H8973" s="17">
        <v>60</v>
      </c>
      <c r="I8973" s="102">
        <v>4</v>
      </c>
    </row>
    <row r="8974" spans="1:9">
      <c r="A8974" s="16" t="s">
        <v>1963</v>
      </c>
      <c r="B8974" s="16" t="s">
        <v>14091</v>
      </c>
      <c r="C8974" s="16" t="s">
        <v>14091</v>
      </c>
      <c r="D8974" s="19">
        <v>44337</v>
      </c>
      <c r="E8974" s="16" t="s">
        <v>13900</v>
      </c>
      <c r="F8974" s="16" t="s">
        <v>8481</v>
      </c>
      <c r="G8974" s="16" t="s">
        <v>8482</v>
      </c>
      <c r="H8974" s="17">
        <v>94.91</v>
      </c>
      <c r="I8974" s="102">
        <v>4</v>
      </c>
    </row>
    <row r="8975" spans="1:9" ht="20.399999999999999">
      <c r="A8975" s="16" t="s">
        <v>1963</v>
      </c>
      <c r="B8975" s="16" t="s">
        <v>14092</v>
      </c>
      <c r="C8975" s="16" t="s">
        <v>14092</v>
      </c>
      <c r="D8975" s="19">
        <v>44363</v>
      </c>
      <c r="E8975" s="16" t="s">
        <v>14093</v>
      </c>
      <c r="F8975" s="16" t="s">
        <v>14094</v>
      </c>
      <c r="G8975" s="16" t="s">
        <v>14095</v>
      </c>
      <c r="H8975" s="17">
        <v>66</v>
      </c>
      <c r="I8975" s="102">
        <v>4</v>
      </c>
    </row>
    <row r="8976" spans="1:9">
      <c r="A8976" s="16" t="s">
        <v>1963</v>
      </c>
      <c r="B8976" s="16" t="s">
        <v>14096</v>
      </c>
      <c r="C8976" s="16" t="s">
        <v>14096</v>
      </c>
      <c r="D8976" s="19">
        <v>44417</v>
      </c>
      <c r="E8976" s="16" t="s">
        <v>14097</v>
      </c>
      <c r="F8976" s="16" t="s">
        <v>14098</v>
      </c>
      <c r="G8976" s="16" t="s">
        <v>14099</v>
      </c>
      <c r="H8976" s="17">
        <v>28.57</v>
      </c>
      <c r="I8976" s="102">
        <v>4</v>
      </c>
    </row>
    <row r="8977" spans="1:9">
      <c r="A8977" s="16" t="s">
        <v>1963</v>
      </c>
      <c r="B8977" s="16" t="s">
        <v>14100</v>
      </c>
      <c r="C8977" s="16" t="s">
        <v>14100</v>
      </c>
      <c r="D8977" s="19">
        <v>44449</v>
      </c>
      <c r="E8977" s="16" t="s">
        <v>14101</v>
      </c>
      <c r="F8977" s="16" t="s">
        <v>14098</v>
      </c>
      <c r="G8977" s="16" t="s">
        <v>14099</v>
      </c>
      <c r="H8977" s="17">
        <v>7.2</v>
      </c>
      <c r="I8977" s="102">
        <v>4</v>
      </c>
    </row>
    <row r="8978" spans="1:9">
      <c r="A8978" s="16" t="s">
        <v>1963</v>
      </c>
      <c r="B8978" s="16" t="s">
        <v>14102</v>
      </c>
      <c r="C8978" s="16" t="s">
        <v>14102</v>
      </c>
      <c r="D8978" s="19">
        <v>44468</v>
      </c>
      <c r="E8978" s="16" t="s">
        <v>13900</v>
      </c>
      <c r="F8978" s="16">
        <v>0</v>
      </c>
      <c r="G8978" s="16" t="s">
        <v>14103</v>
      </c>
      <c r="H8978" s="17">
        <v>14.4</v>
      </c>
      <c r="I8978" s="102">
        <v>4</v>
      </c>
    </row>
    <row r="8979" spans="1:9">
      <c r="A8979" s="16" t="s">
        <v>1963</v>
      </c>
      <c r="B8979" s="16" t="s">
        <v>14104</v>
      </c>
      <c r="C8979" s="16" t="s">
        <v>14104</v>
      </c>
      <c r="D8979" s="19">
        <v>44481</v>
      </c>
      <c r="E8979" s="16" t="s">
        <v>13900</v>
      </c>
      <c r="F8979" s="16" t="s">
        <v>8481</v>
      </c>
      <c r="G8979" s="16" t="s">
        <v>8482</v>
      </c>
      <c r="H8979" s="17">
        <v>124.43</v>
      </c>
      <c r="I8979" s="102">
        <v>4</v>
      </c>
    </row>
    <row r="8980" spans="1:9">
      <c r="A8980" s="16" t="s">
        <v>1963</v>
      </c>
      <c r="B8980" s="16" t="s">
        <v>14105</v>
      </c>
      <c r="C8980" s="16" t="s">
        <v>14105</v>
      </c>
      <c r="D8980" s="19">
        <v>44483</v>
      </c>
      <c r="E8980" s="16" t="s">
        <v>14106</v>
      </c>
      <c r="F8980" s="16">
        <v>0</v>
      </c>
      <c r="G8980" s="16" t="s">
        <v>14103</v>
      </c>
      <c r="H8980" s="17">
        <v>2.2000000000000002</v>
      </c>
      <c r="I8980" s="102">
        <v>4</v>
      </c>
    </row>
    <row r="8981" spans="1:9">
      <c r="A8981" s="16" t="s">
        <v>1963</v>
      </c>
      <c r="B8981" s="16" t="s">
        <v>14107</v>
      </c>
      <c r="C8981" s="16" t="s">
        <v>14107</v>
      </c>
      <c r="D8981" s="19">
        <v>44508</v>
      </c>
      <c r="E8981" s="16" t="s">
        <v>14108</v>
      </c>
      <c r="F8981" s="16" t="s">
        <v>8481</v>
      </c>
      <c r="G8981" s="16" t="s">
        <v>8482</v>
      </c>
      <c r="H8981" s="17">
        <v>156.44</v>
      </c>
      <c r="I8981" s="102">
        <v>4</v>
      </c>
    </row>
    <row r="8982" spans="1:9">
      <c r="A8982" s="16" t="s">
        <v>1963</v>
      </c>
      <c r="B8982" s="16" t="s">
        <v>14109</v>
      </c>
      <c r="C8982" s="16" t="s">
        <v>14109</v>
      </c>
      <c r="D8982" s="19">
        <v>44530</v>
      </c>
      <c r="E8982" s="16" t="s">
        <v>14108</v>
      </c>
      <c r="F8982" s="16" t="s">
        <v>8481</v>
      </c>
      <c r="G8982" s="16" t="s">
        <v>8482</v>
      </c>
      <c r="H8982" s="17">
        <v>38.92</v>
      </c>
      <c r="I8982" s="102">
        <v>4</v>
      </c>
    </row>
    <row r="8983" spans="1:9">
      <c r="A8983" s="16" t="s">
        <v>1963</v>
      </c>
      <c r="B8983" s="16" t="s">
        <v>14110</v>
      </c>
      <c r="C8983" s="16" t="s">
        <v>14110</v>
      </c>
      <c r="D8983" s="19">
        <v>44537</v>
      </c>
      <c r="E8983" s="16" t="s">
        <v>14111</v>
      </c>
      <c r="F8983" s="16" t="s">
        <v>14112</v>
      </c>
      <c r="G8983" s="16" t="s">
        <v>14113</v>
      </c>
      <c r="H8983" s="17">
        <v>54.5</v>
      </c>
      <c r="I8983" s="102">
        <v>4</v>
      </c>
    </row>
    <row r="8984" spans="1:9">
      <c r="A8984" s="16" t="s">
        <v>1963</v>
      </c>
      <c r="B8984" s="16" t="s">
        <v>14339</v>
      </c>
      <c r="C8984" s="16">
        <v>20210003</v>
      </c>
      <c r="D8984" s="19">
        <v>44342</v>
      </c>
      <c r="E8984" s="16" t="s">
        <v>14340</v>
      </c>
      <c r="F8984" s="16">
        <v>0</v>
      </c>
      <c r="G8984" s="16" t="s">
        <v>8175</v>
      </c>
      <c r="H8984" s="17">
        <v>1450</v>
      </c>
      <c r="I8984" s="102">
        <v>4</v>
      </c>
    </row>
    <row r="8985" spans="1:9">
      <c r="A8985" s="16" t="s">
        <v>1963</v>
      </c>
      <c r="B8985" s="16" t="s">
        <v>14114</v>
      </c>
      <c r="C8985" s="16">
        <v>72210013</v>
      </c>
      <c r="D8985" s="19">
        <v>44252</v>
      </c>
      <c r="E8985" s="16" t="s">
        <v>14115</v>
      </c>
      <c r="F8985" s="16" t="s">
        <v>8439</v>
      </c>
      <c r="G8985" s="16" t="s">
        <v>2478</v>
      </c>
      <c r="H8985" s="17">
        <v>1746</v>
      </c>
      <c r="I8985" s="102">
        <v>2</v>
      </c>
    </row>
    <row r="8986" spans="1:9">
      <c r="A8986" s="16" t="s">
        <v>1963</v>
      </c>
      <c r="B8986" s="16" t="s">
        <v>14116</v>
      </c>
      <c r="C8986" s="16">
        <v>210009</v>
      </c>
      <c r="D8986" s="19">
        <v>44266</v>
      </c>
      <c r="E8986" s="16" t="s">
        <v>14117</v>
      </c>
      <c r="F8986" s="16" t="s">
        <v>1942</v>
      </c>
      <c r="G8986" s="16" t="s">
        <v>7288</v>
      </c>
      <c r="H8986" s="17">
        <v>252</v>
      </c>
      <c r="I8986" s="102">
        <v>2</v>
      </c>
    </row>
    <row r="8987" spans="1:9">
      <c r="A8987" s="16" t="s">
        <v>1963</v>
      </c>
      <c r="B8987" s="16" t="s">
        <v>14118</v>
      </c>
      <c r="C8987" s="16">
        <v>62021</v>
      </c>
      <c r="D8987" s="19">
        <v>44286</v>
      </c>
      <c r="E8987" s="16" t="s">
        <v>14119</v>
      </c>
      <c r="F8987" s="16">
        <v>0</v>
      </c>
      <c r="G8987" s="16" t="s">
        <v>14120</v>
      </c>
      <c r="H8987" s="17">
        <v>288.58</v>
      </c>
      <c r="I8987" s="102">
        <v>2</v>
      </c>
    </row>
    <row r="8988" spans="1:9">
      <c r="A8988" s="16" t="s">
        <v>1963</v>
      </c>
      <c r="B8988" s="16" t="s">
        <v>14121</v>
      </c>
      <c r="C8988" s="16">
        <v>12110072</v>
      </c>
      <c r="D8988" s="19">
        <v>44272</v>
      </c>
      <c r="E8988" s="16" t="s">
        <v>14122</v>
      </c>
      <c r="F8988" s="16" t="s">
        <v>8252</v>
      </c>
      <c r="G8988" s="16" t="s">
        <v>641</v>
      </c>
      <c r="H8988" s="17">
        <v>60234</v>
      </c>
      <c r="I8988" s="102">
        <v>2</v>
      </c>
    </row>
    <row r="8989" spans="1:9">
      <c r="A8989" s="16" t="s">
        <v>1963</v>
      </c>
      <c r="B8989" s="16" t="s">
        <v>14123</v>
      </c>
      <c r="C8989" s="16">
        <v>1000012221</v>
      </c>
      <c r="D8989" s="19">
        <v>44302</v>
      </c>
      <c r="E8989" s="16" t="s">
        <v>14124</v>
      </c>
      <c r="F8989" s="16" t="s">
        <v>8473</v>
      </c>
      <c r="G8989" s="16" t="s">
        <v>3904</v>
      </c>
      <c r="H8989" s="17">
        <v>189.9</v>
      </c>
      <c r="I8989" s="102">
        <v>5</v>
      </c>
    </row>
    <row r="8990" spans="1:9">
      <c r="A8990" s="16" t="s">
        <v>1963</v>
      </c>
      <c r="B8990" s="16" t="s">
        <v>14125</v>
      </c>
      <c r="C8990" s="16">
        <v>662021060</v>
      </c>
      <c r="D8990" s="19">
        <v>44333</v>
      </c>
      <c r="E8990" s="16" t="s">
        <v>14126</v>
      </c>
      <c r="F8990" s="16" t="s">
        <v>14127</v>
      </c>
      <c r="G8990" s="16" t="s">
        <v>14128</v>
      </c>
      <c r="H8990" s="17">
        <v>1104</v>
      </c>
      <c r="I8990" s="102">
        <v>2</v>
      </c>
    </row>
    <row r="8991" spans="1:9">
      <c r="A8991" s="16" t="s">
        <v>1963</v>
      </c>
      <c r="B8991" s="16" t="s">
        <v>14129</v>
      </c>
      <c r="C8991" s="16">
        <v>1000019221</v>
      </c>
      <c r="D8991" s="19">
        <v>44355</v>
      </c>
      <c r="E8991" s="16" t="s">
        <v>14130</v>
      </c>
      <c r="F8991" s="16" t="s">
        <v>8473</v>
      </c>
      <c r="G8991" s="16" t="s">
        <v>3904</v>
      </c>
      <c r="H8991" s="17">
        <v>596.70000000000005</v>
      </c>
      <c r="I8991" s="102">
        <v>2</v>
      </c>
    </row>
    <row r="8992" spans="1:9">
      <c r="A8992" s="16" t="s">
        <v>1963</v>
      </c>
      <c r="B8992" s="16" t="s">
        <v>14131</v>
      </c>
      <c r="C8992" s="16">
        <v>2021026</v>
      </c>
      <c r="D8992" s="19">
        <v>44328</v>
      </c>
      <c r="E8992" s="16" t="s">
        <v>14132</v>
      </c>
      <c r="F8992" s="16" t="s">
        <v>8170</v>
      </c>
      <c r="G8992" s="16" t="s">
        <v>8171</v>
      </c>
      <c r="H8992" s="17">
        <v>1188.5899999999999</v>
      </c>
      <c r="I8992" s="102">
        <v>2</v>
      </c>
    </row>
    <row r="8993" spans="1:9">
      <c r="A8993" s="16" t="s">
        <v>1963</v>
      </c>
      <c r="B8993" s="16" t="s">
        <v>14133</v>
      </c>
      <c r="C8993" s="16">
        <v>210040</v>
      </c>
      <c r="D8993" s="19">
        <v>44334</v>
      </c>
      <c r="E8993" s="16" t="s">
        <v>14134</v>
      </c>
      <c r="F8993" s="16" t="s">
        <v>1942</v>
      </c>
      <c r="G8993" s="16" t="s">
        <v>7288</v>
      </c>
      <c r="H8993" s="17">
        <v>914</v>
      </c>
      <c r="I8993" s="102">
        <v>2</v>
      </c>
    </row>
    <row r="8994" spans="1:9">
      <c r="A8994" s="16" t="s">
        <v>1963</v>
      </c>
      <c r="B8994" s="16" t="s">
        <v>14135</v>
      </c>
      <c r="C8994" s="16">
        <v>210065</v>
      </c>
      <c r="D8994" s="19">
        <v>44362</v>
      </c>
      <c r="E8994" s="16" t="s">
        <v>14136</v>
      </c>
      <c r="F8994" s="16" t="s">
        <v>1942</v>
      </c>
      <c r="G8994" s="16" t="s">
        <v>7288</v>
      </c>
      <c r="H8994" s="17">
        <v>2102</v>
      </c>
      <c r="I8994" s="102">
        <v>2</v>
      </c>
    </row>
    <row r="8995" spans="1:9">
      <c r="A8995" s="16" t="s">
        <v>1963</v>
      </c>
      <c r="B8995" s="16" t="s">
        <v>14137</v>
      </c>
      <c r="C8995" s="16">
        <v>2021017</v>
      </c>
      <c r="D8995" s="19">
        <v>44405</v>
      </c>
      <c r="E8995" s="16" t="s">
        <v>14138</v>
      </c>
      <c r="F8995" s="16" t="s">
        <v>8130</v>
      </c>
      <c r="G8995" s="16" t="s">
        <v>8131</v>
      </c>
      <c r="H8995" s="17">
        <v>380.5</v>
      </c>
      <c r="I8995" s="102">
        <v>3</v>
      </c>
    </row>
    <row r="8996" spans="1:9">
      <c r="A8996" s="16" t="s">
        <v>1963</v>
      </c>
      <c r="B8996" s="16" t="s">
        <v>14137</v>
      </c>
      <c r="C8996" s="16">
        <v>2021017</v>
      </c>
      <c r="D8996" s="19">
        <v>44405</v>
      </c>
      <c r="E8996" s="16" t="s">
        <v>14139</v>
      </c>
      <c r="F8996" s="16" t="s">
        <v>8130</v>
      </c>
      <c r="G8996" s="16" t="s">
        <v>8131</v>
      </c>
      <c r="H8996" s="17">
        <v>335.34</v>
      </c>
      <c r="I8996" s="102">
        <v>3</v>
      </c>
    </row>
    <row r="8997" spans="1:9">
      <c r="A8997" s="16" t="s">
        <v>1963</v>
      </c>
      <c r="B8997" s="16" t="s">
        <v>14137</v>
      </c>
      <c r="C8997" s="16">
        <v>2021017</v>
      </c>
      <c r="D8997" s="19">
        <v>44405</v>
      </c>
      <c r="E8997" s="16" t="s">
        <v>14140</v>
      </c>
      <c r="F8997" s="16" t="s">
        <v>8130</v>
      </c>
      <c r="G8997" s="16" t="s">
        <v>8131</v>
      </c>
      <c r="H8997" s="17">
        <v>427.92</v>
      </c>
      <c r="I8997" s="102">
        <v>3</v>
      </c>
    </row>
    <row r="8998" spans="1:9">
      <c r="A8998" s="16" t="s">
        <v>1963</v>
      </c>
      <c r="B8998" s="16" t="s">
        <v>14137</v>
      </c>
      <c r="C8998" s="16">
        <v>2021017</v>
      </c>
      <c r="D8998" s="19">
        <v>44405</v>
      </c>
      <c r="E8998" s="16" t="s">
        <v>14141</v>
      </c>
      <c r="F8998" s="16" t="s">
        <v>8130</v>
      </c>
      <c r="G8998" s="16" t="s">
        <v>8131</v>
      </c>
      <c r="H8998" s="17">
        <v>79.040000000000006</v>
      </c>
      <c r="I8998" s="102">
        <v>3</v>
      </c>
    </row>
    <row r="8999" spans="1:9">
      <c r="A8999" s="16" t="s">
        <v>1963</v>
      </c>
      <c r="B8999" s="16" t="s">
        <v>14142</v>
      </c>
      <c r="C8999" s="16">
        <v>1000040421</v>
      </c>
      <c r="D8999" s="19">
        <v>44390</v>
      </c>
      <c r="E8999" s="16" t="s">
        <v>14143</v>
      </c>
      <c r="F8999" s="16" t="s">
        <v>8473</v>
      </c>
      <c r="G8999" s="16" t="s">
        <v>3904</v>
      </c>
      <c r="H8999" s="17">
        <v>21.42</v>
      </c>
      <c r="I8999" s="102">
        <v>2</v>
      </c>
    </row>
    <row r="9000" spans="1:9">
      <c r="A9000" s="16" t="s">
        <v>1963</v>
      </c>
      <c r="B9000" s="16" t="s">
        <v>14144</v>
      </c>
      <c r="C9000" s="16">
        <v>19437</v>
      </c>
      <c r="D9000" s="19">
        <v>44447</v>
      </c>
      <c r="E9000" s="16" t="s">
        <v>14145</v>
      </c>
      <c r="F9000" s="16" t="s">
        <v>8178</v>
      </c>
      <c r="G9000" s="16" t="s">
        <v>8179</v>
      </c>
      <c r="H9000" s="17">
        <v>76.400000000000006</v>
      </c>
      <c r="I9000" s="102">
        <v>2</v>
      </c>
    </row>
    <row r="9001" spans="1:9">
      <c r="A9001" s="16" t="s">
        <v>1963</v>
      </c>
      <c r="B9001" s="16" t="s">
        <v>14146</v>
      </c>
      <c r="C9001" s="16">
        <v>2021034</v>
      </c>
      <c r="D9001" s="19">
        <v>44405</v>
      </c>
      <c r="E9001" s="16" t="s">
        <v>14147</v>
      </c>
      <c r="F9001" s="16" t="s">
        <v>14148</v>
      </c>
      <c r="G9001" s="16" t="s">
        <v>14149</v>
      </c>
      <c r="H9001" s="17">
        <v>1904.4</v>
      </c>
      <c r="I9001" s="102">
        <v>2</v>
      </c>
    </row>
    <row r="9002" spans="1:9">
      <c r="A9002" s="16" t="s">
        <v>1963</v>
      </c>
      <c r="B9002" s="16" t="s">
        <v>14150</v>
      </c>
      <c r="C9002" s="16">
        <v>2021035</v>
      </c>
      <c r="D9002" s="19">
        <v>44405</v>
      </c>
      <c r="E9002" s="16" t="s">
        <v>14136</v>
      </c>
      <c r="F9002" s="16" t="s">
        <v>14148</v>
      </c>
      <c r="G9002" s="16" t="s">
        <v>14149</v>
      </c>
      <c r="H9002" s="17">
        <v>3466.8</v>
      </c>
      <c r="I9002" s="102">
        <v>2</v>
      </c>
    </row>
    <row r="9003" spans="1:9">
      <c r="A9003" s="16" t="s">
        <v>1963</v>
      </c>
      <c r="B9003" s="16" t="s">
        <v>14151</v>
      </c>
      <c r="C9003" s="16">
        <v>2021042</v>
      </c>
      <c r="D9003" s="19">
        <v>44447</v>
      </c>
      <c r="E9003" s="16" t="s">
        <v>14152</v>
      </c>
      <c r="F9003" s="16" t="s">
        <v>14148</v>
      </c>
      <c r="G9003" s="16" t="s">
        <v>14149</v>
      </c>
      <c r="H9003" s="17">
        <v>3636</v>
      </c>
      <c r="I9003" s="102">
        <v>2</v>
      </c>
    </row>
    <row r="9004" spans="1:9">
      <c r="A9004" s="16" t="s">
        <v>1963</v>
      </c>
      <c r="B9004" s="16" t="s">
        <v>14153</v>
      </c>
      <c r="C9004" s="16">
        <v>20210021</v>
      </c>
      <c r="D9004" s="19">
        <v>44384</v>
      </c>
      <c r="E9004" s="16" t="s">
        <v>14154</v>
      </c>
      <c r="F9004" s="16" t="s">
        <v>11011</v>
      </c>
      <c r="G9004" s="16" t="s">
        <v>11012</v>
      </c>
      <c r="H9004" s="17">
        <v>932.74</v>
      </c>
      <c r="I9004" s="102">
        <v>2</v>
      </c>
    </row>
    <row r="9005" spans="1:9">
      <c r="A9005" s="16" t="s">
        <v>1963</v>
      </c>
      <c r="B9005" s="16" t="s">
        <v>14155</v>
      </c>
      <c r="C9005" s="16">
        <v>210102</v>
      </c>
      <c r="D9005" s="19">
        <v>44403</v>
      </c>
      <c r="E9005" s="16" t="s">
        <v>14156</v>
      </c>
      <c r="F9005" s="16" t="s">
        <v>1942</v>
      </c>
      <c r="G9005" s="16" t="s">
        <v>7288</v>
      </c>
      <c r="H9005" s="17">
        <v>2220</v>
      </c>
      <c r="I9005" s="102">
        <v>2</v>
      </c>
    </row>
    <row r="9006" spans="1:9">
      <c r="A9006" s="16" t="s">
        <v>1963</v>
      </c>
      <c r="B9006" s="16" t="s">
        <v>14157</v>
      </c>
      <c r="C9006" s="16">
        <v>20210053</v>
      </c>
      <c r="D9006" s="19">
        <v>44396</v>
      </c>
      <c r="E9006" s="16" t="s">
        <v>14154</v>
      </c>
      <c r="F9006" s="16" t="s">
        <v>11011</v>
      </c>
      <c r="G9006" s="16" t="s">
        <v>11012</v>
      </c>
      <c r="H9006" s="17">
        <v>873.74</v>
      </c>
      <c r="I9006" s="102">
        <v>2</v>
      </c>
    </row>
    <row r="9007" spans="1:9">
      <c r="A9007" s="16" t="s">
        <v>1963</v>
      </c>
      <c r="B9007" s="16" t="s">
        <v>14158</v>
      </c>
      <c r="C9007" s="16">
        <v>2072021</v>
      </c>
      <c r="D9007" s="19">
        <v>44397</v>
      </c>
      <c r="E9007" s="16" t="s">
        <v>14159</v>
      </c>
      <c r="F9007" s="16" t="s">
        <v>2113</v>
      </c>
      <c r="G9007" s="16" t="s">
        <v>2114</v>
      </c>
      <c r="H9007" s="17">
        <v>5775</v>
      </c>
      <c r="I9007" s="102">
        <v>2</v>
      </c>
    </row>
    <row r="9008" spans="1:9">
      <c r="A9008" s="16" t="s">
        <v>1963</v>
      </c>
      <c r="B9008" s="16" t="s">
        <v>14160</v>
      </c>
      <c r="C9008" s="16">
        <v>1000056621</v>
      </c>
      <c r="D9008" s="19">
        <v>44439</v>
      </c>
      <c r="E9008" s="16" t="s">
        <v>14130</v>
      </c>
      <c r="F9008" s="16" t="s">
        <v>8473</v>
      </c>
      <c r="G9008" s="16" t="s">
        <v>3904</v>
      </c>
      <c r="H9008" s="17">
        <v>635.12</v>
      </c>
      <c r="I9008" s="102">
        <v>2</v>
      </c>
    </row>
    <row r="9009" spans="1:9">
      <c r="A9009" s="16" t="s">
        <v>1963</v>
      </c>
      <c r="B9009" s="16" t="s">
        <v>14161</v>
      </c>
      <c r="C9009" s="16">
        <v>12110226</v>
      </c>
      <c r="D9009" s="19">
        <v>44407</v>
      </c>
      <c r="E9009" s="16" t="s">
        <v>14162</v>
      </c>
      <c r="F9009" s="16" t="s">
        <v>8252</v>
      </c>
      <c r="G9009" s="16" t="s">
        <v>641</v>
      </c>
      <c r="H9009" s="17">
        <v>45077.99</v>
      </c>
      <c r="I9009" s="102">
        <v>2</v>
      </c>
    </row>
    <row r="9010" spans="1:9">
      <c r="A9010" s="16" t="s">
        <v>1963</v>
      </c>
      <c r="B9010" s="16" t="s">
        <v>14163</v>
      </c>
      <c r="C9010" s="16">
        <v>162021</v>
      </c>
      <c r="D9010" s="19">
        <v>44420</v>
      </c>
      <c r="E9010" s="16" t="s">
        <v>14164</v>
      </c>
      <c r="F9010" s="16" t="s">
        <v>8308</v>
      </c>
      <c r="G9010" s="16" t="s">
        <v>8309</v>
      </c>
      <c r="H9010" s="17">
        <v>2500</v>
      </c>
      <c r="I9010" s="102">
        <v>3</v>
      </c>
    </row>
    <row r="9011" spans="1:9">
      <c r="A9011" s="16" t="s">
        <v>1963</v>
      </c>
      <c r="B9011" s="16" t="s">
        <v>14165</v>
      </c>
      <c r="C9011" s="16">
        <v>21385</v>
      </c>
      <c r="D9011" s="19">
        <v>44456</v>
      </c>
      <c r="E9011" s="16" t="s">
        <v>14166</v>
      </c>
      <c r="F9011" s="16" t="s">
        <v>9035</v>
      </c>
      <c r="G9011" s="16" t="s">
        <v>9036</v>
      </c>
      <c r="H9011" s="17">
        <v>450</v>
      </c>
      <c r="I9011" s="102">
        <v>2</v>
      </c>
    </row>
    <row r="9012" spans="1:9">
      <c r="A9012" s="16" t="s">
        <v>1963</v>
      </c>
      <c r="B9012" s="16" t="s">
        <v>14165</v>
      </c>
      <c r="C9012" s="16">
        <v>21385</v>
      </c>
      <c r="D9012" s="19">
        <v>44456</v>
      </c>
      <c r="E9012" s="16" t="s">
        <v>14167</v>
      </c>
      <c r="F9012" s="16" t="s">
        <v>9035</v>
      </c>
      <c r="G9012" s="16" t="s">
        <v>9036</v>
      </c>
      <c r="H9012" s="17">
        <v>300</v>
      </c>
      <c r="I9012" s="102">
        <v>2</v>
      </c>
    </row>
    <row r="9013" spans="1:9">
      <c r="A9013" s="16" t="s">
        <v>1963</v>
      </c>
      <c r="B9013" s="16" t="s">
        <v>14168</v>
      </c>
      <c r="C9013" s="16">
        <v>210147</v>
      </c>
      <c r="D9013" s="19">
        <v>44420</v>
      </c>
      <c r="E9013" s="16" t="s">
        <v>14169</v>
      </c>
      <c r="F9013" s="16" t="s">
        <v>1942</v>
      </c>
      <c r="G9013" s="16" t="s">
        <v>7288</v>
      </c>
      <c r="H9013" s="17">
        <v>1864</v>
      </c>
      <c r="I9013" s="102">
        <v>2</v>
      </c>
    </row>
    <row r="9014" spans="1:9">
      <c r="A9014" s="16" t="s">
        <v>1963</v>
      </c>
      <c r="B9014" s="16" t="s">
        <v>14170</v>
      </c>
      <c r="C9014" s="16">
        <v>72210175</v>
      </c>
      <c r="D9014" s="19">
        <v>44439</v>
      </c>
      <c r="E9014" s="16" t="s">
        <v>14171</v>
      </c>
      <c r="F9014" s="16" t="s">
        <v>8439</v>
      </c>
      <c r="G9014" s="16" t="s">
        <v>2478</v>
      </c>
      <c r="H9014" s="17">
        <v>5377.68</v>
      </c>
      <c r="I9014" s="102">
        <v>2</v>
      </c>
    </row>
    <row r="9015" spans="1:9">
      <c r="A9015" s="16" t="s">
        <v>1963</v>
      </c>
      <c r="B9015" s="16" t="s">
        <v>14172</v>
      </c>
      <c r="C9015" s="16">
        <v>20210082</v>
      </c>
      <c r="D9015" s="19">
        <v>44428</v>
      </c>
      <c r="E9015" s="16" t="s">
        <v>14154</v>
      </c>
      <c r="F9015" s="16" t="s">
        <v>11011</v>
      </c>
      <c r="G9015" s="16" t="s">
        <v>11012</v>
      </c>
      <c r="H9015" s="17">
        <v>760.74</v>
      </c>
      <c r="I9015" s="102">
        <v>2</v>
      </c>
    </row>
    <row r="9016" spans="1:9" ht="20.399999999999999">
      <c r="A9016" s="16" t="s">
        <v>1963</v>
      </c>
      <c r="B9016" s="16" t="s">
        <v>14173</v>
      </c>
      <c r="C9016" s="16">
        <v>21257</v>
      </c>
      <c r="D9016" s="19">
        <v>44431</v>
      </c>
      <c r="E9016" s="16" t="s">
        <v>14174</v>
      </c>
      <c r="F9016" s="16" t="s">
        <v>9035</v>
      </c>
      <c r="G9016" s="16" t="s">
        <v>9036</v>
      </c>
      <c r="H9016" s="17">
        <v>250</v>
      </c>
      <c r="I9016" s="102">
        <v>2</v>
      </c>
    </row>
    <row r="9017" spans="1:9" ht="20.399999999999999">
      <c r="A9017" s="16" t="s">
        <v>1963</v>
      </c>
      <c r="B9017" s="16" t="s">
        <v>14173</v>
      </c>
      <c r="C9017" s="16">
        <v>21257</v>
      </c>
      <c r="D9017" s="19">
        <v>44431</v>
      </c>
      <c r="E9017" s="16" t="s">
        <v>14175</v>
      </c>
      <c r="F9017" s="16" t="s">
        <v>9035</v>
      </c>
      <c r="G9017" s="16" t="s">
        <v>9036</v>
      </c>
      <c r="H9017" s="17">
        <v>250</v>
      </c>
      <c r="I9017" s="102">
        <v>2</v>
      </c>
    </row>
    <row r="9018" spans="1:9" ht="20.399999999999999">
      <c r="A9018" s="16" t="s">
        <v>1963</v>
      </c>
      <c r="B9018" s="16" t="s">
        <v>14173</v>
      </c>
      <c r="C9018" s="16">
        <v>21257</v>
      </c>
      <c r="D9018" s="19">
        <v>44431</v>
      </c>
      <c r="E9018" s="16" t="s">
        <v>14176</v>
      </c>
      <c r="F9018" s="16" t="s">
        <v>9035</v>
      </c>
      <c r="G9018" s="16" t="s">
        <v>9036</v>
      </c>
      <c r="H9018" s="17">
        <v>250</v>
      </c>
      <c r="I9018" s="102">
        <v>2</v>
      </c>
    </row>
    <row r="9019" spans="1:9" ht="20.399999999999999">
      <c r="A9019" s="16" t="s">
        <v>1963</v>
      </c>
      <c r="B9019" s="16" t="s">
        <v>14173</v>
      </c>
      <c r="C9019" s="16">
        <v>21257</v>
      </c>
      <c r="D9019" s="19">
        <v>44431</v>
      </c>
      <c r="E9019" s="16" t="s">
        <v>14177</v>
      </c>
      <c r="F9019" s="16" t="s">
        <v>9035</v>
      </c>
      <c r="G9019" s="16" t="s">
        <v>9036</v>
      </c>
      <c r="H9019" s="17">
        <v>250</v>
      </c>
      <c r="I9019" s="102">
        <v>2</v>
      </c>
    </row>
    <row r="9020" spans="1:9" ht="20.399999999999999">
      <c r="A9020" s="16" t="s">
        <v>1963</v>
      </c>
      <c r="B9020" s="16" t="s">
        <v>14173</v>
      </c>
      <c r="C9020" s="16">
        <v>21257</v>
      </c>
      <c r="D9020" s="19">
        <v>44431</v>
      </c>
      <c r="E9020" s="16" t="s">
        <v>14178</v>
      </c>
      <c r="F9020" s="16" t="s">
        <v>9035</v>
      </c>
      <c r="G9020" s="16" t="s">
        <v>9036</v>
      </c>
      <c r="H9020" s="17">
        <v>250</v>
      </c>
      <c r="I9020" s="102">
        <v>2</v>
      </c>
    </row>
    <row r="9021" spans="1:9" ht="20.399999999999999">
      <c r="A9021" s="16" t="s">
        <v>1963</v>
      </c>
      <c r="B9021" s="16" t="s">
        <v>14173</v>
      </c>
      <c r="C9021" s="16">
        <v>21257</v>
      </c>
      <c r="D9021" s="19">
        <v>44431</v>
      </c>
      <c r="E9021" s="16" t="s">
        <v>14179</v>
      </c>
      <c r="F9021" s="16" t="s">
        <v>9035</v>
      </c>
      <c r="G9021" s="16" t="s">
        <v>9036</v>
      </c>
      <c r="H9021" s="17">
        <v>250</v>
      </c>
      <c r="I9021" s="102">
        <v>2</v>
      </c>
    </row>
    <row r="9022" spans="1:9">
      <c r="A9022" s="16" t="s">
        <v>1963</v>
      </c>
      <c r="B9022" s="16" t="s">
        <v>14180</v>
      </c>
      <c r="C9022" s="16">
        <v>21354</v>
      </c>
      <c r="D9022" s="19">
        <v>44456</v>
      </c>
      <c r="E9022" s="16" t="s">
        <v>14181</v>
      </c>
      <c r="F9022" s="16" t="s">
        <v>9035</v>
      </c>
      <c r="G9022" s="16" t="s">
        <v>9036</v>
      </c>
      <c r="H9022" s="17">
        <v>300</v>
      </c>
      <c r="I9022" s="102">
        <v>2</v>
      </c>
    </row>
    <row r="9023" spans="1:9">
      <c r="A9023" s="16" t="s">
        <v>1963</v>
      </c>
      <c r="B9023" s="16" t="s">
        <v>14180</v>
      </c>
      <c r="C9023" s="16">
        <v>21354</v>
      </c>
      <c r="D9023" s="19">
        <v>44456</v>
      </c>
      <c r="E9023" s="16" t="s">
        <v>14182</v>
      </c>
      <c r="F9023" s="16" t="s">
        <v>9035</v>
      </c>
      <c r="G9023" s="16" t="s">
        <v>9036</v>
      </c>
      <c r="H9023" s="17">
        <v>300</v>
      </c>
      <c r="I9023" s="102">
        <v>2</v>
      </c>
    </row>
    <row r="9024" spans="1:9">
      <c r="A9024" s="16" t="s">
        <v>1963</v>
      </c>
      <c r="B9024" s="16" t="s">
        <v>14183</v>
      </c>
      <c r="C9024" s="16">
        <v>202112</v>
      </c>
      <c r="D9024" s="19">
        <v>44420</v>
      </c>
      <c r="E9024" s="16" t="s">
        <v>14184</v>
      </c>
      <c r="F9024" s="16" t="s">
        <v>14185</v>
      </c>
      <c r="G9024" s="16" t="s">
        <v>14186</v>
      </c>
      <c r="H9024" s="17">
        <v>2000</v>
      </c>
      <c r="I9024" s="102">
        <v>3</v>
      </c>
    </row>
    <row r="9025" spans="1:9">
      <c r="A9025" s="16" t="s">
        <v>1963</v>
      </c>
      <c r="B9025" s="16" t="s">
        <v>14187</v>
      </c>
      <c r="C9025" s="16">
        <v>2021002</v>
      </c>
      <c r="D9025" s="19">
        <v>44428</v>
      </c>
      <c r="E9025" s="16" t="s">
        <v>14184</v>
      </c>
      <c r="F9025" s="16">
        <v>0</v>
      </c>
      <c r="G9025" s="16" t="s">
        <v>14188</v>
      </c>
      <c r="H9025" s="17">
        <v>2000</v>
      </c>
      <c r="I9025" s="102">
        <v>3</v>
      </c>
    </row>
    <row r="9026" spans="1:9">
      <c r="A9026" s="16" t="s">
        <v>1963</v>
      </c>
      <c r="B9026" s="16" t="s">
        <v>14189</v>
      </c>
      <c r="C9026" s="16">
        <v>10210009</v>
      </c>
      <c r="D9026" s="19">
        <v>44424</v>
      </c>
      <c r="E9026" s="16" t="s">
        <v>14190</v>
      </c>
      <c r="F9026" s="16" t="s">
        <v>8291</v>
      </c>
      <c r="G9026" s="16" t="s">
        <v>8292</v>
      </c>
      <c r="H9026" s="17">
        <v>2000</v>
      </c>
      <c r="I9026" s="102">
        <v>3</v>
      </c>
    </row>
    <row r="9027" spans="1:9">
      <c r="A9027" s="16" t="s">
        <v>1963</v>
      </c>
      <c r="B9027" s="16" t="s">
        <v>14191</v>
      </c>
      <c r="C9027" s="16">
        <v>2021051</v>
      </c>
      <c r="D9027" s="19">
        <v>44491</v>
      </c>
      <c r="E9027" s="16" t="s">
        <v>14169</v>
      </c>
      <c r="F9027" s="16" t="s">
        <v>14148</v>
      </c>
      <c r="G9027" s="16" t="s">
        <v>14149</v>
      </c>
      <c r="H9027" s="17">
        <v>2842.2</v>
      </c>
      <c r="I9027" s="102">
        <v>2</v>
      </c>
    </row>
    <row r="9028" spans="1:9">
      <c r="A9028" s="16" t="s">
        <v>1963</v>
      </c>
      <c r="B9028" s="16" t="s">
        <v>14001</v>
      </c>
      <c r="C9028" s="16">
        <v>72210191</v>
      </c>
      <c r="D9028" s="19">
        <v>44525</v>
      </c>
      <c r="E9028" s="16" t="s">
        <v>14192</v>
      </c>
      <c r="F9028" s="16" t="s">
        <v>8439</v>
      </c>
      <c r="G9028" s="16" t="s">
        <v>2478</v>
      </c>
      <c r="H9028" s="17">
        <v>5454.5</v>
      </c>
      <c r="I9028" s="102">
        <v>2</v>
      </c>
    </row>
    <row r="9029" spans="1:9">
      <c r="A9029" s="16" t="s">
        <v>1963</v>
      </c>
      <c r="B9029" s="16" t="s">
        <v>8438</v>
      </c>
      <c r="C9029" s="16">
        <v>72210204</v>
      </c>
      <c r="D9029" s="19">
        <v>44455</v>
      </c>
      <c r="E9029" s="16" t="s">
        <v>14193</v>
      </c>
      <c r="F9029" s="16" t="s">
        <v>8439</v>
      </c>
      <c r="G9029" s="16" t="s">
        <v>2478</v>
      </c>
      <c r="H9029" s="17">
        <v>1900.8</v>
      </c>
      <c r="I9029" s="102">
        <v>2</v>
      </c>
    </row>
    <row r="9030" spans="1:9">
      <c r="A9030" s="16" t="s">
        <v>1963</v>
      </c>
      <c r="B9030" s="16" t="s">
        <v>14194</v>
      </c>
      <c r="C9030" s="16">
        <v>2092021</v>
      </c>
      <c r="D9030" s="19">
        <v>44460</v>
      </c>
      <c r="E9030" s="16" t="s">
        <v>14195</v>
      </c>
      <c r="F9030" s="16" t="s">
        <v>2113</v>
      </c>
      <c r="G9030" s="16" t="s">
        <v>2114</v>
      </c>
      <c r="H9030" s="17">
        <v>1920</v>
      </c>
      <c r="I9030" s="102">
        <v>2</v>
      </c>
    </row>
    <row r="9031" spans="1:9">
      <c r="A9031" s="16" t="s">
        <v>1963</v>
      </c>
      <c r="B9031" s="16" t="s">
        <v>14196</v>
      </c>
      <c r="C9031" s="16">
        <v>12110276</v>
      </c>
      <c r="D9031" s="19">
        <v>44449</v>
      </c>
      <c r="E9031" s="16" t="s">
        <v>14197</v>
      </c>
      <c r="F9031" s="16" t="s">
        <v>8252</v>
      </c>
      <c r="G9031" s="16" t="s">
        <v>641</v>
      </c>
      <c r="H9031" s="17">
        <v>3703</v>
      </c>
      <c r="I9031" s="102">
        <v>2</v>
      </c>
    </row>
    <row r="9032" spans="1:9">
      <c r="A9032" s="16" t="s">
        <v>1963</v>
      </c>
      <c r="B9032" s="16" t="s">
        <v>14198</v>
      </c>
      <c r="C9032" s="16">
        <v>2021058</v>
      </c>
      <c r="D9032" s="19">
        <v>44491</v>
      </c>
      <c r="E9032" s="16" t="s">
        <v>14199</v>
      </c>
      <c r="F9032" s="16" t="s">
        <v>14148</v>
      </c>
      <c r="G9032" s="16" t="s">
        <v>14149</v>
      </c>
      <c r="H9032" s="17">
        <v>6432</v>
      </c>
      <c r="I9032" s="102">
        <v>2</v>
      </c>
    </row>
    <row r="9033" spans="1:9">
      <c r="A9033" s="16" t="s">
        <v>1963</v>
      </c>
      <c r="B9033" s="16" t="s">
        <v>14200</v>
      </c>
      <c r="C9033" s="16">
        <v>210183</v>
      </c>
      <c r="D9033" s="19">
        <v>44463</v>
      </c>
      <c r="E9033" s="16" t="s">
        <v>14199</v>
      </c>
      <c r="F9033" s="16" t="s">
        <v>1942</v>
      </c>
      <c r="G9033" s="16" t="s">
        <v>7288</v>
      </c>
      <c r="H9033" s="17">
        <v>1876</v>
      </c>
      <c r="I9033" s="102">
        <v>2</v>
      </c>
    </row>
    <row r="9034" spans="1:9">
      <c r="A9034" s="16" t="s">
        <v>1963</v>
      </c>
      <c r="B9034" s="16" t="s">
        <v>14201</v>
      </c>
      <c r="C9034" s="16">
        <v>20210120</v>
      </c>
      <c r="D9034" s="19">
        <v>44463</v>
      </c>
      <c r="E9034" s="16" t="s">
        <v>14154</v>
      </c>
      <c r="F9034" s="16" t="s">
        <v>11011</v>
      </c>
      <c r="G9034" s="16" t="s">
        <v>11012</v>
      </c>
      <c r="H9034" s="17">
        <v>575.74</v>
      </c>
      <c r="I9034" s="102">
        <v>2</v>
      </c>
    </row>
    <row r="9035" spans="1:9">
      <c r="A9035" s="16" t="s">
        <v>1963</v>
      </c>
      <c r="B9035" s="16" t="s">
        <v>14202</v>
      </c>
      <c r="C9035" s="16">
        <v>202109002</v>
      </c>
      <c r="D9035" s="19">
        <v>44482</v>
      </c>
      <c r="E9035" s="16" t="s">
        <v>14203</v>
      </c>
      <c r="F9035" s="16">
        <v>0</v>
      </c>
      <c r="G9035" s="16" t="s">
        <v>14204</v>
      </c>
      <c r="H9035" s="17">
        <v>210</v>
      </c>
      <c r="I9035" s="102">
        <v>2</v>
      </c>
    </row>
    <row r="9036" spans="1:9">
      <c r="A9036" s="16" t="s">
        <v>1963</v>
      </c>
      <c r="B9036" s="16" t="s">
        <v>8232</v>
      </c>
      <c r="C9036" s="16">
        <v>352021</v>
      </c>
      <c r="D9036" s="19">
        <v>44470</v>
      </c>
      <c r="E9036" s="16" t="s">
        <v>14205</v>
      </c>
      <c r="F9036" s="16" t="s">
        <v>8123</v>
      </c>
      <c r="G9036" s="16" t="s">
        <v>8124</v>
      </c>
      <c r="H9036" s="17">
        <v>117.6</v>
      </c>
      <c r="I9036" s="102">
        <v>5</v>
      </c>
    </row>
    <row r="9037" spans="1:9">
      <c r="A9037" s="16" t="s">
        <v>1963</v>
      </c>
      <c r="B9037" s="16" t="s">
        <v>14206</v>
      </c>
      <c r="C9037" s="16">
        <v>210215</v>
      </c>
      <c r="D9037" s="19">
        <v>44495</v>
      </c>
      <c r="E9037" s="16" t="s">
        <v>14207</v>
      </c>
      <c r="F9037" s="16" t="s">
        <v>1942</v>
      </c>
      <c r="G9037" s="16" t="s">
        <v>7288</v>
      </c>
      <c r="H9037" s="17">
        <v>1244</v>
      </c>
      <c r="I9037" s="102">
        <v>2</v>
      </c>
    </row>
    <row r="9038" spans="1:9">
      <c r="A9038" s="16" t="s">
        <v>1963</v>
      </c>
      <c r="B9038" s="16" t="s">
        <v>14208</v>
      </c>
      <c r="C9038" s="16">
        <v>2021068</v>
      </c>
      <c r="D9038" s="19">
        <v>44495</v>
      </c>
      <c r="E9038" s="16" t="s">
        <v>14207</v>
      </c>
      <c r="F9038" s="16" t="s">
        <v>14148</v>
      </c>
      <c r="G9038" s="16" t="s">
        <v>14149</v>
      </c>
      <c r="H9038" s="17">
        <v>3758.4</v>
      </c>
      <c r="I9038" s="102">
        <v>2</v>
      </c>
    </row>
    <row r="9039" spans="1:9">
      <c r="A9039" s="16" t="s">
        <v>1963</v>
      </c>
      <c r="B9039" s="16" t="s">
        <v>14209</v>
      </c>
      <c r="C9039" s="16">
        <v>20210072</v>
      </c>
      <c r="D9039" s="19">
        <v>44495</v>
      </c>
      <c r="E9039" s="16" t="s">
        <v>14210</v>
      </c>
      <c r="F9039" s="16" t="s">
        <v>3300</v>
      </c>
      <c r="G9039" s="16" t="s">
        <v>3301</v>
      </c>
      <c r="H9039" s="17">
        <v>27</v>
      </c>
      <c r="I9039" s="102">
        <v>2</v>
      </c>
    </row>
    <row r="9040" spans="1:9">
      <c r="A9040" s="16" t="s">
        <v>1963</v>
      </c>
      <c r="B9040" s="16" t="s">
        <v>14035</v>
      </c>
      <c r="C9040" s="16">
        <v>20210169</v>
      </c>
      <c r="D9040" s="19">
        <v>44491</v>
      </c>
      <c r="E9040" s="16" t="s">
        <v>14154</v>
      </c>
      <c r="F9040" s="16" t="s">
        <v>11011</v>
      </c>
      <c r="G9040" s="16" t="s">
        <v>11012</v>
      </c>
      <c r="H9040" s="17">
        <v>826</v>
      </c>
      <c r="I9040" s="102">
        <v>2</v>
      </c>
    </row>
    <row r="9041" spans="1:9">
      <c r="A9041" s="16" t="s">
        <v>1963</v>
      </c>
      <c r="B9041" s="16" t="s">
        <v>14211</v>
      </c>
      <c r="C9041" s="16">
        <v>6102021</v>
      </c>
      <c r="D9041" s="19">
        <v>44497</v>
      </c>
      <c r="E9041" s="16" t="s">
        <v>14212</v>
      </c>
      <c r="F9041" s="16" t="s">
        <v>2113</v>
      </c>
      <c r="G9041" s="16" t="s">
        <v>2114</v>
      </c>
      <c r="H9041" s="17">
        <v>75</v>
      </c>
      <c r="I9041" s="102">
        <v>2</v>
      </c>
    </row>
    <row r="9042" spans="1:9">
      <c r="A9042" s="16" t="s">
        <v>1963</v>
      </c>
      <c r="B9042" s="16" t="s">
        <v>14213</v>
      </c>
      <c r="C9042" s="16">
        <v>5211016</v>
      </c>
      <c r="D9042" s="19">
        <v>44525</v>
      </c>
      <c r="E9042" s="16" t="s">
        <v>14212</v>
      </c>
      <c r="F9042" s="16" t="s">
        <v>14214</v>
      </c>
      <c r="G9042" s="16" t="s">
        <v>14215</v>
      </c>
      <c r="H9042" s="17">
        <v>155.94999999999999</v>
      </c>
      <c r="I9042" s="102">
        <v>2</v>
      </c>
    </row>
    <row r="9043" spans="1:9">
      <c r="A9043" s="16" t="s">
        <v>1963</v>
      </c>
      <c r="B9043" s="16" t="s">
        <v>14216</v>
      </c>
      <c r="C9043" s="16">
        <v>3112021</v>
      </c>
      <c r="D9043" s="19">
        <v>44525</v>
      </c>
      <c r="E9043" s="16" t="s">
        <v>14217</v>
      </c>
      <c r="F9043" s="16" t="s">
        <v>2113</v>
      </c>
      <c r="G9043" s="16" t="s">
        <v>2114</v>
      </c>
      <c r="H9043" s="17">
        <v>4485</v>
      </c>
      <c r="I9043" s="102">
        <v>2</v>
      </c>
    </row>
    <row r="9044" spans="1:9">
      <c r="A9044" s="16" t="s">
        <v>1963</v>
      </c>
      <c r="B9044" s="16" t="s">
        <v>14218</v>
      </c>
      <c r="C9044" s="16">
        <v>210253</v>
      </c>
      <c r="D9044" s="19">
        <v>44525</v>
      </c>
      <c r="E9044" s="16" t="s">
        <v>14219</v>
      </c>
      <c r="F9044" s="16" t="s">
        <v>1942</v>
      </c>
      <c r="G9044" s="16" t="s">
        <v>7288</v>
      </c>
      <c r="H9044" s="17">
        <v>342</v>
      </c>
      <c r="I9044" s="102">
        <v>2</v>
      </c>
    </row>
    <row r="9045" spans="1:9">
      <c r="A9045" s="16" t="s">
        <v>1963</v>
      </c>
      <c r="B9045" s="16" t="s">
        <v>14058</v>
      </c>
      <c r="C9045" s="16">
        <v>20210204</v>
      </c>
      <c r="D9045" s="19">
        <v>44526</v>
      </c>
      <c r="E9045" s="16" t="s">
        <v>14154</v>
      </c>
      <c r="F9045" s="16" t="s">
        <v>11011</v>
      </c>
      <c r="G9045" s="16" t="s">
        <v>11012</v>
      </c>
      <c r="H9045" s="17">
        <v>1517</v>
      </c>
      <c r="I9045" s="102">
        <v>2</v>
      </c>
    </row>
    <row r="9046" spans="1:9">
      <c r="A9046" s="16" t="s">
        <v>1963</v>
      </c>
      <c r="B9046" s="16" t="s">
        <v>14066</v>
      </c>
      <c r="C9046" s="16">
        <v>20210220</v>
      </c>
      <c r="D9046" s="19">
        <v>44543</v>
      </c>
      <c r="E9046" s="16" t="s">
        <v>14220</v>
      </c>
      <c r="F9046" s="16" t="s">
        <v>11011</v>
      </c>
      <c r="G9046" s="16" t="s">
        <v>11012</v>
      </c>
      <c r="H9046" s="17">
        <v>516</v>
      </c>
      <c r="I9046" s="102">
        <v>2</v>
      </c>
    </row>
    <row r="9047" spans="1:9">
      <c r="A9047" s="16" t="s">
        <v>1963</v>
      </c>
      <c r="B9047" s="16" t="s">
        <v>14221</v>
      </c>
      <c r="C9047" s="16">
        <v>1000127821</v>
      </c>
      <c r="D9047" s="19">
        <v>44552</v>
      </c>
      <c r="E9047" s="16" t="s">
        <v>14222</v>
      </c>
      <c r="F9047" s="16" t="s">
        <v>8473</v>
      </c>
      <c r="G9047" s="16" t="s">
        <v>3904</v>
      </c>
      <c r="H9047" s="17">
        <v>353.52</v>
      </c>
      <c r="I9047" s="102">
        <v>4</v>
      </c>
    </row>
    <row r="9048" spans="1:9">
      <c r="A9048" s="16" t="s">
        <v>1963</v>
      </c>
      <c r="B9048" s="16" t="s">
        <v>14223</v>
      </c>
      <c r="C9048" s="16">
        <v>210275</v>
      </c>
      <c r="D9048" s="19">
        <v>44552</v>
      </c>
      <c r="E9048" s="16" t="s">
        <v>14224</v>
      </c>
      <c r="F9048" s="16" t="s">
        <v>1942</v>
      </c>
      <c r="G9048" s="16" t="s">
        <v>7288</v>
      </c>
      <c r="H9048" s="17">
        <v>783</v>
      </c>
      <c r="I9048" s="102">
        <v>2</v>
      </c>
    </row>
    <row r="9049" spans="1:9">
      <c r="A9049" s="16" t="s">
        <v>1963</v>
      </c>
      <c r="B9049" s="16" t="s">
        <v>14225</v>
      </c>
      <c r="C9049" s="16">
        <v>10210014</v>
      </c>
      <c r="D9049" s="19">
        <v>44559</v>
      </c>
      <c r="E9049" s="16" t="s">
        <v>14226</v>
      </c>
      <c r="F9049" s="16" t="s">
        <v>8291</v>
      </c>
      <c r="G9049" s="16" t="s">
        <v>8292</v>
      </c>
      <c r="H9049" s="17">
        <v>1000</v>
      </c>
      <c r="I9049" s="102">
        <v>2</v>
      </c>
    </row>
    <row r="9050" spans="1:9">
      <c r="A9050" s="16" t="s">
        <v>1963</v>
      </c>
      <c r="B9050" s="16" t="s">
        <v>14227</v>
      </c>
      <c r="C9050" s="16">
        <v>2021082</v>
      </c>
      <c r="D9050" s="19">
        <v>44552</v>
      </c>
      <c r="E9050" s="16" t="s">
        <v>14228</v>
      </c>
      <c r="F9050" s="16" t="s">
        <v>8170</v>
      </c>
      <c r="G9050" s="16" t="s">
        <v>8171</v>
      </c>
      <c r="H9050" s="17">
        <v>995.4</v>
      </c>
      <c r="I9050" s="102">
        <v>2</v>
      </c>
    </row>
    <row r="9051" spans="1:9">
      <c r="A9051" s="16" t="s">
        <v>1963</v>
      </c>
      <c r="B9051" s="16" t="s">
        <v>14229</v>
      </c>
      <c r="C9051" s="16">
        <v>20210012</v>
      </c>
      <c r="D9051" s="19">
        <v>44552</v>
      </c>
      <c r="E9051" s="16" t="s">
        <v>14230</v>
      </c>
      <c r="F9051" s="16" t="s">
        <v>11508</v>
      </c>
      <c r="G9051" s="16" t="s">
        <v>11509</v>
      </c>
      <c r="H9051" s="17">
        <v>1000</v>
      </c>
      <c r="I9051" s="102">
        <v>2</v>
      </c>
    </row>
    <row r="9052" spans="1:9">
      <c r="A9052" s="16" t="s">
        <v>1963</v>
      </c>
      <c r="B9052" s="16" t="s">
        <v>14231</v>
      </c>
      <c r="C9052" s="16">
        <v>72210286</v>
      </c>
      <c r="D9052" s="19">
        <v>44585</v>
      </c>
      <c r="E9052" s="16" t="s">
        <v>14232</v>
      </c>
      <c r="F9052" s="16" t="s">
        <v>8439</v>
      </c>
      <c r="G9052" s="16" t="s">
        <v>2478</v>
      </c>
      <c r="H9052" s="17">
        <v>1872</v>
      </c>
      <c r="I9052" s="102">
        <v>2</v>
      </c>
    </row>
    <row r="9053" spans="1:9">
      <c r="A9053" s="16" t="s">
        <v>1963</v>
      </c>
      <c r="B9053" s="16" t="s">
        <v>14233</v>
      </c>
      <c r="C9053" s="16">
        <v>12110516</v>
      </c>
      <c r="D9053" s="19">
        <v>44603</v>
      </c>
      <c r="E9053" s="16" t="s">
        <v>14234</v>
      </c>
      <c r="F9053" s="16" t="s">
        <v>8252</v>
      </c>
      <c r="G9053" s="16" t="s">
        <v>641</v>
      </c>
      <c r="H9053" s="17">
        <v>46171.5</v>
      </c>
      <c r="I9053" s="102">
        <v>2</v>
      </c>
    </row>
    <row r="9054" spans="1:9">
      <c r="A9054" s="16" t="s">
        <v>1963</v>
      </c>
      <c r="B9054" s="16" t="s">
        <v>14235</v>
      </c>
      <c r="C9054" s="16">
        <v>12110540</v>
      </c>
      <c r="D9054" s="19">
        <v>44603</v>
      </c>
      <c r="E9054" s="16" t="s">
        <v>14236</v>
      </c>
      <c r="F9054" s="16" t="s">
        <v>8252</v>
      </c>
      <c r="G9054" s="16" t="s">
        <v>641</v>
      </c>
      <c r="H9054" s="17">
        <f>30362.86-10090.77</f>
        <v>20272.09</v>
      </c>
      <c r="I9054" s="102">
        <v>2</v>
      </c>
    </row>
    <row r="9055" spans="1:9">
      <c r="A9055" s="16" t="s">
        <v>1963</v>
      </c>
      <c r="B9055" s="16" t="s">
        <v>14075</v>
      </c>
      <c r="C9055" s="16">
        <v>20210236</v>
      </c>
      <c r="D9055" s="19">
        <v>44585</v>
      </c>
      <c r="E9055" s="16" t="s">
        <v>14237</v>
      </c>
      <c r="F9055" s="16" t="s">
        <v>11011</v>
      </c>
      <c r="G9055" s="16" t="s">
        <v>11012</v>
      </c>
      <c r="H9055" s="17">
        <v>187</v>
      </c>
      <c r="I9055" s="102">
        <v>2</v>
      </c>
    </row>
    <row r="9056" spans="1:9">
      <c r="A9056" s="16" t="s">
        <v>1963</v>
      </c>
      <c r="B9056" s="16" t="s">
        <v>14238</v>
      </c>
      <c r="C9056" s="16">
        <v>72210226</v>
      </c>
      <c r="D9056" s="19">
        <v>44600</v>
      </c>
      <c r="E9056" s="16" t="s">
        <v>14239</v>
      </c>
      <c r="F9056" s="16" t="s">
        <v>8439</v>
      </c>
      <c r="G9056" s="16" t="s">
        <v>2478</v>
      </c>
      <c r="H9056" s="17">
        <v>243</v>
      </c>
      <c r="I9056" s="102">
        <v>2</v>
      </c>
    </row>
    <row r="9057" spans="1:9">
      <c r="A9057" s="16" t="s">
        <v>1963</v>
      </c>
      <c r="B9057" s="16" t="s">
        <v>14240</v>
      </c>
      <c r="C9057" s="16" t="s">
        <v>14240</v>
      </c>
      <c r="D9057" s="19">
        <v>44218</v>
      </c>
      <c r="E9057" s="16" t="s">
        <v>14241</v>
      </c>
      <c r="F9057" s="16" t="s">
        <v>8350</v>
      </c>
      <c r="G9057" s="16" t="s">
        <v>8351</v>
      </c>
      <c r="H9057" s="17">
        <v>38.340000000000003</v>
      </c>
      <c r="I9057" s="102">
        <v>2</v>
      </c>
    </row>
    <row r="9058" spans="1:9">
      <c r="A9058" s="16" t="s">
        <v>1963</v>
      </c>
      <c r="B9058" s="16" t="s">
        <v>14242</v>
      </c>
      <c r="C9058" s="16" t="s">
        <v>14242</v>
      </c>
      <c r="D9058" s="19">
        <v>44227</v>
      </c>
      <c r="E9058" s="16" t="s">
        <v>14241</v>
      </c>
      <c r="F9058" s="16" t="s">
        <v>8350</v>
      </c>
      <c r="G9058" s="16" t="s">
        <v>8351</v>
      </c>
      <c r="H9058" s="17">
        <v>18.72</v>
      </c>
      <c r="I9058" s="102">
        <v>2</v>
      </c>
    </row>
    <row r="9059" spans="1:9">
      <c r="A9059" s="16" t="s">
        <v>1963</v>
      </c>
      <c r="B9059" s="16" t="s">
        <v>14243</v>
      </c>
      <c r="C9059" s="16" t="s">
        <v>14243</v>
      </c>
      <c r="D9059" s="19">
        <v>44227</v>
      </c>
      <c r="E9059" s="16" t="s">
        <v>14241</v>
      </c>
      <c r="F9059" s="16" t="s">
        <v>8350</v>
      </c>
      <c r="G9059" s="16" t="s">
        <v>8351</v>
      </c>
      <c r="H9059" s="17">
        <v>28.08</v>
      </c>
      <c r="I9059" s="102">
        <v>2</v>
      </c>
    </row>
    <row r="9060" spans="1:9">
      <c r="A9060" s="16" t="s">
        <v>1963</v>
      </c>
      <c r="B9060" s="16" t="s">
        <v>14244</v>
      </c>
      <c r="C9060" s="16" t="s">
        <v>14244</v>
      </c>
      <c r="D9060" s="19">
        <v>44228</v>
      </c>
      <c r="E9060" s="16" t="s">
        <v>14245</v>
      </c>
      <c r="F9060" s="16" t="s">
        <v>8350</v>
      </c>
      <c r="G9060" s="16" t="s">
        <v>8351</v>
      </c>
      <c r="H9060" s="17">
        <v>18.36</v>
      </c>
      <c r="I9060" s="102">
        <v>2</v>
      </c>
    </row>
    <row r="9061" spans="1:9">
      <c r="A9061" s="16" t="s">
        <v>1963</v>
      </c>
      <c r="B9061" s="16" t="s">
        <v>14246</v>
      </c>
      <c r="C9061" s="16" t="s">
        <v>14246</v>
      </c>
      <c r="D9061" s="19">
        <v>44245</v>
      </c>
      <c r="E9061" s="16" t="s">
        <v>14245</v>
      </c>
      <c r="F9061" s="16" t="s">
        <v>8350</v>
      </c>
      <c r="G9061" s="16" t="s">
        <v>8351</v>
      </c>
      <c r="H9061" s="17">
        <v>30.54</v>
      </c>
      <c r="I9061" s="102">
        <v>2</v>
      </c>
    </row>
    <row r="9062" spans="1:9">
      <c r="A9062" s="16" t="s">
        <v>1963</v>
      </c>
      <c r="B9062" s="16" t="s">
        <v>11588</v>
      </c>
      <c r="C9062" s="16" t="s">
        <v>11588</v>
      </c>
      <c r="D9062" s="19">
        <v>44252</v>
      </c>
      <c r="E9062" s="16" t="s">
        <v>14245</v>
      </c>
      <c r="F9062" s="16" t="s">
        <v>8350</v>
      </c>
      <c r="G9062" s="16" t="s">
        <v>8351</v>
      </c>
      <c r="H9062" s="17">
        <v>37.799999999999997</v>
      </c>
      <c r="I9062" s="102">
        <v>2</v>
      </c>
    </row>
    <row r="9063" spans="1:9">
      <c r="A9063" s="16" t="s">
        <v>1963</v>
      </c>
      <c r="B9063" s="16" t="s">
        <v>14247</v>
      </c>
      <c r="C9063" s="16" t="s">
        <v>14247</v>
      </c>
      <c r="D9063" s="19">
        <v>44293</v>
      </c>
      <c r="E9063" s="16" t="s">
        <v>14248</v>
      </c>
      <c r="F9063" s="16" t="s">
        <v>8350</v>
      </c>
      <c r="G9063" s="16" t="s">
        <v>8351</v>
      </c>
      <c r="H9063" s="17">
        <v>29.64</v>
      </c>
      <c r="I9063" s="102">
        <v>2</v>
      </c>
    </row>
    <row r="9064" spans="1:9">
      <c r="A9064" s="16" t="s">
        <v>1963</v>
      </c>
      <c r="B9064" s="16" t="s">
        <v>14249</v>
      </c>
      <c r="C9064" s="16" t="s">
        <v>14249</v>
      </c>
      <c r="D9064" s="19">
        <v>44316</v>
      </c>
      <c r="E9064" s="16" t="s">
        <v>14248</v>
      </c>
      <c r="F9064" s="16" t="s">
        <v>8350</v>
      </c>
      <c r="G9064" s="16" t="s">
        <v>8351</v>
      </c>
      <c r="H9064" s="17">
        <v>116.34</v>
      </c>
      <c r="I9064" s="102">
        <v>2</v>
      </c>
    </row>
    <row r="9065" spans="1:9">
      <c r="A9065" s="16" t="s">
        <v>1963</v>
      </c>
      <c r="B9065" s="16" t="s">
        <v>14250</v>
      </c>
      <c r="C9065" s="16" t="s">
        <v>14250</v>
      </c>
      <c r="D9065" s="19">
        <v>44350</v>
      </c>
      <c r="E9065" s="16" t="s">
        <v>14251</v>
      </c>
      <c r="F9065" s="16" t="s">
        <v>8350</v>
      </c>
      <c r="G9065" s="16" t="s">
        <v>8351</v>
      </c>
      <c r="H9065" s="17">
        <v>108.18</v>
      </c>
      <c r="I9065" s="102">
        <v>2</v>
      </c>
    </row>
    <row r="9066" spans="1:9">
      <c r="A9066" s="16" t="s">
        <v>1963</v>
      </c>
      <c r="B9066" s="16" t="s">
        <v>14252</v>
      </c>
      <c r="C9066" s="16" t="s">
        <v>14252</v>
      </c>
      <c r="D9066" s="19">
        <v>44357</v>
      </c>
      <c r="E9066" s="16" t="s">
        <v>14253</v>
      </c>
      <c r="F9066" s="16" t="s">
        <v>14254</v>
      </c>
      <c r="G9066" s="16" t="s">
        <v>8029</v>
      </c>
      <c r="H9066" s="17">
        <v>102</v>
      </c>
      <c r="I9066" s="102">
        <v>2</v>
      </c>
    </row>
    <row r="9067" spans="1:9">
      <c r="A9067" s="16" t="s">
        <v>1963</v>
      </c>
      <c r="B9067" s="16" t="s">
        <v>14255</v>
      </c>
      <c r="C9067" s="16" t="s">
        <v>14255</v>
      </c>
      <c r="D9067" s="19">
        <v>44362</v>
      </c>
      <c r="E9067" s="16" t="s">
        <v>14256</v>
      </c>
      <c r="F9067" s="16" t="s">
        <v>13816</v>
      </c>
      <c r="G9067" s="16" t="s">
        <v>2131</v>
      </c>
      <c r="H9067" s="17">
        <v>81</v>
      </c>
      <c r="I9067" s="102">
        <v>2</v>
      </c>
    </row>
    <row r="9068" spans="1:9">
      <c r="A9068" s="16" t="s">
        <v>1963</v>
      </c>
      <c r="B9068" s="16" t="s">
        <v>14257</v>
      </c>
      <c r="C9068" s="16" t="s">
        <v>14257</v>
      </c>
      <c r="D9068" s="19">
        <v>44376</v>
      </c>
      <c r="E9068" s="16" t="s">
        <v>14258</v>
      </c>
      <c r="F9068" s="16" t="s">
        <v>14259</v>
      </c>
      <c r="G9068" s="16" t="s">
        <v>14260</v>
      </c>
      <c r="H9068" s="17">
        <v>139.30000000000001</v>
      </c>
      <c r="I9068" s="102">
        <v>2</v>
      </c>
    </row>
    <row r="9069" spans="1:9">
      <c r="A9069" s="16" t="s">
        <v>1963</v>
      </c>
      <c r="B9069" s="16" t="s">
        <v>14261</v>
      </c>
      <c r="C9069" s="16" t="s">
        <v>14261</v>
      </c>
      <c r="D9069" s="19">
        <v>44383</v>
      </c>
      <c r="E9069" s="16" t="s">
        <v>14248</v>
      </c>
      <c r="F9069" s="16" t="s">
        <v>8350</v>
      </c>
      <c r="G9069" s="16" t="s">
        <v>8351</v>
      </c>
      <c r="H9069" s="17">
        <v>275.94</v>
      </c>
      <c r="I9069" s="102">
        <v>2</v>
      </c>
    </row>
    <row r="9070" spans="1:9" ht="20.399999999999999">
      <c r="A9070" s="16" t="s">
        <v>1963</v>
      </c>
      <c r="B9070" s="16" t="s">
        <v>14262</v>
      </c>
      <c r="C9070" s="16" t="s">
        <v>14262</v>
      </c>
      <c r="D9070" s="19">
        <v>44412</v>
      </c>
      <c r="E9070" s="16" t="s">
        <v>14263</v>
      </c>
      <c r="F9070" s="16">
        <v>0</v>
      </c>
      <c r="G9070" s="16" t="s">
        <v>14264</v>
      </c>
      <c r="H9070" s="17">
        <v>34.04</v>
      </c>
      <c r="I9070" s="102">
        <v>2</v>
      </c>
    </row>
    <row r="9071" spans="1:9">
      <c r="A9071" s="16" t="s">
        <v>1963</v>
      </c>
      <c r="B9071" s="16" t="s">
        <v>14265</v>
      </c>
      <c r="C9071" s="16" t="s">
        <v>14265</v>
      </c>
      <c r="D9071" s="19">
        <v>44414</v>
      </c>
      <c r="E9071" s="16" t="s">
        <v>14248</v>
      </c>
      <c r="F9071" s="16" t="s">
        <v>8350</v>
      </c>
      <c r="G9071" s="16" t="s">
        <v>8351</v>
      </c>
      <c r="H9071" s="17">
        <v>205.62</v>
      </c>
      <c r="I9071" s="102">
        <v>2</v>
      </c>
    </row>
    <row r="9072" spans="1:9">
      <c r="A9072" s="16" t="s">
        <v>1963</v>
      </c>
      <c r="B9072" s="16" t="s">
        <v>14266</v>
      </c>
      <c r="C9072" s="16" t="s">
        <v>14266</v>
      </c>
      <c r="D9072" s="19">
        <v>44421</v>
      </c>
      <c r="E9072" s="16" t="s">
        <v>14267</v>
      </c>
      <c r="F9072" s="16" t="s">
        <v>14268</v>
      </c>
      <c r="G9072" s="16" t="s">
        <v>14269</v>
      </c>
      <c r="H9072" s="17">
        <v>38</v>
      </c>
      <c r="I9072" s="102">
        <v>2</v>
      </c>
    </row>
    <row r="9073" spans="1:9">
      <c r="A9073" s="16" t="s">
        <v>1963</v>
      </c>
      <c r="B9073" s="16" t="s">
        <v>14270</v>
      </c>
      <c r="C9073" s="16" t="s">
        <v>14270</v>
      </c>
      <c r="D9073" s="19">
        <v>44426</v>
      </c>
      <c r="E9073" s="16" t="s">
        <v>14271</v>
      </c>
      <c r="F9073" s="16" t="s">
        <v>8216</v>
      </c>
      <c r="G9073" s="16" t="s">
        <v>8217</v>
      </c>
      <c r="H9073" s="17">
        <v>15.3</v>
      </c>
      <c r="I9073" s="102">
        <v>2</v>
      </c>
    </row>
    <row r="9074" spans="1:9">
      <c r="A9074" s="16" t="s">
        <v>1963</v>
      </c>
      <c r="B9074" s="16" t="s">
        <v>14272</v>
      </c>
      <c r="C9074" s="16" t="s">
        <v>14272</v>
      </c>
      <c r="D9074" s="19">
        <v>44426</v>
      </c>
      <c r="E9074" s="16" t="s">
        <v>14273</v>
      </c>
      <c r="F9074" s="16" t="s">
        <v>8216</v>
      </c>
      <c r="G9074" s="16" t="s">
        <v>8217</v>
      </c>
      <c r="H9074" s="17">
        <v>15.3</v>
      </c>
      <c r="I9074" s="102">
        <v>2</v>
      </c>
    </row>
    <row r="9075" spans="1:9">
      <c r="A9075" s="16" t="s">
        <v>1963</v>
      </c>
      <c r="B9075" s="16" t="s">
        <v>14274</v>
      </c>
      <c r="C9075" s="16" t="s">
        <v>14274</v>
      </c>
      <c r="D9075" s="19">
        <v>44426</v>
      </c>
      <c r="E9075" s="16" t="s">
        <v>14275</v>
      </c>
      <c r="F9075" s="16" t="s">
        <v>8216</v>
      </c>
      <c r="G9075" s="16" t="s">
        <v>8217</v>
      </c>
      <c r="H9075" s="17">
        <v>34.799999999999997</v>
      </c>
      <c r="I9075" s="102">
        <v>2</v>
      </c>
    </row>
    <row r="9076" spans="1:9">
      <c r="A9076" s="16" t="s">
        <v>1963</v>
      </c>
      <c r="B9076" s="16" t="s">
        <v>14276</v>
      </c>
      <c r="C9076" s="16" t="s">
        <v>14276</v>
      </c>
      <c r="D9076" s="19">
        <v>44434</v>
      </c>
      <c r="E9076" s="16" t="s">
        <v>14277</v>
      </c>
      <c r="F9076" s="16" t="s">
        <v>8216</v>
      </c>
      <c r="G9076" s="16" t="s">
        <v>8217</v>
      </c>
      <c r="H9076" s="17">
        <v>30.4</v>
      </c>
      <c r="I9076" s="102">
        <v>2</v>
      </c>
    </row>
    <row r="9077" spans="1:9">
      <c r="A9077" s="16" t="s">
        <v>1963</v>
      </c>
      <c r="B9077" s="16" t="s">
        <v>14278</v>
      </c>
      <c r="C9077" s="16" t="s">
        <v>14278</v>
      </c>
      <c r="D9077" s="19">
        <v>44434</v>
      </c>
      <c r="E9077" s="16" t="s">
        <v>14279</v>
      </c>
      <c r="F9077" s="16" t="s">
        <v>8216</v>
      </c>
      <c r="G9077" s="16" t="s">
        <v>8217</v>
      </c>
      <c r="H9077" s="17">
        <v>23.2</v>
      </c>
      <c r="I9077" s="102">
        <v>2</v>
      </c>
    </row>
    <row r="9078" spans="1:9">
      <c r="A9078" s="16" t="s">
        <v>1963</v>
      </c>
      <c r="B9078" s="16" t="s">
        <v>14280</v>
      </c>
      <c r="C9078" s="16" t="s">
        <v>14280</v>
      </c>
      <c r="D9078" s="19">
        <v>44434</v>
      </c>
      <c r="E9078" s="16" t="s">
        <v>14279</v>
      </c>
      <c r="F9078" s="16" t="s">
        <v>8216</v>
      </c>
      <c r="G9078" s="16" t="s">
        <v>8217</v>
      </c>
      <c r="H9078" s="17">
        <v>23.2</v>
      </c>
      <c r="I9078" s="102">
        <v>2</v>
      </c>
    </row>
    <row r="9079" spans="1:9">
      <c r="A9079" s="16" t="s">
        <v>1963</v>
      </c>
      <c r="B9079" s="16" t="s">
        <v>14281</v>
      </c>
      <c r="C9079" s="16" t="s">
        <v>14281</v>
      </c>
      <c r="D9079" s="19">
        <v>44446</v>
      </c>
      <c r="E9079" s="16" t="s">
        <v>14282</v>
      </c>
      <c r="F9079" s="16" t="s">
        <v>8473</v>
      </c>
      <c r="G9079" s="16" t="s">
        <v>3904</v>
      </c>
      <c r="H9079" s="17">
        <v>1.71</v>
      </c>
      <c r="I9079" s="102">
        <v>2</v>
      </c>
    </row>
    <row r="9080" spans="1:9">
      <c r="A9080" s="16" t="s">
        <v>1963</v>
      </c>
      <c r="B9080" s="16" t="s">
        <v>14283</v>
      </c>
      <c r="C9080" s="16" t="s">
        <v>14283</v>
      </c>
      <c r="D9080" s="19">
        <v>44447</v>
      </c>
      <c r="E9080" s="16" t="s">
        <v>14245</v>
      </c>
      <c r="F9080" s="16" t="s">
        <v>8350</v>
      </c>
      <c r="G9080" s="16" t="s">
        <v>8351</v>
      </c>
      <c r="H9080" s="17">
        <v>274.5</v>
      </c>
      <c r="I9080" s="102">
        <v>2</v>
      </c>
    </row>
    <row r="9081" spans="1:9" ht="20.399999999999999">
      <c r="A9081" s="16" t="s">
        <v>1963</v>
      </c>
      <c r="B9081" s="16" t="s">
        <v>14284</v>
      </c>
      <c r="C9081" s="16" t="s">
        <v>14284</v>
      </c>
      <c r="D9081" s="19">
        <v>44448</v>
      </c>
      <c r="E9081" s="16" t="s">
        <v>14285</v>
      </c>
      <c r="F9081" s="16" t="s">
        <v>14286</v>
      </c>
      <c r="G9081" s="16" t="s">
        <v>7696</v>
      </c>
      <c r="H9081" s="17">
        <v>400</v>
      </c>
      <c r="I9081" s="102">
        <v>2</v>
      </c>
    </row>
    <row r="9082" spans="1:9">
      <c r="A9082" s="16" t="s">
        <v>1963</v>
      </c>
      <c r="B9082" s="16" t="s">
        <v>14287</v>
      </c>
      <c r="C9082" s="16" t="s">
        <v>14287</v>
      </c>
      <c r="D9082" s="19">
        <v>44453</v>
      </c>
      <c r="E9082" s="16" t="s">
        <v>14288</v>
      </c>
      <c r="F9082" s="16" t="s">
        <v>8216</v>
      </c>
      <c r="G9082" s="16" t="s">
        <v>8217</v>
      </c>
      <c r="H9082" s="17">
        <v>23.2</v>
      </c>
      <c r="I9082" s="102">
        <v>2</v>
      </c>
    </row>
    <row r="9083" spans="1:9">
      <c r="A9083" s="16" t="s">
        <v>1963</v>
      </c>
      <c r="B9083" s="16" t="s">
        <v>13653</v>
      </c>
      <c r="C9083" s="16" t="s">
        <v>13653</v>
      </c>
      <c r="D9083" s="19">
        <v>44453</v>
      </c>
      <c r="E9083" s="16" t="s">
        <v>14289</v>
      </c>
      <c r="F9083" s="16" t="s">
        <v>8216</v>
      </c>
      <c r="G9083" s="16" t="s">
        <v>8217</v>
      </c>
      <c r="H9083" s="17">
        <v>5.8</v>
      </c>
      <c r="I9083" s="102">
        <v>2</v>
      </c>
    </row>
    <row r="9084" spans="1:9">
      <c r="A9084" s="16" t="s">
        <v>1963</v>
      </c>
      <c r="B9084" s="16" t="s">
        <v>14290</v>
      </c>
      <c r="C9084" s="16" t="s">
        <v>14290</v>
      </c>
      <c r="D9084" s="19">
        <v>44455</v>
      </c>
      <c r="E9084" s="16" t="s">
        <v>14291</v>
      </c>
      <c r="F9084" s="16" t="s">
        <v>14292</v>
      </c>
      <c r="G9084" s="16" t="s">
        <v>14293</v>
      </c>
      <c r="H9084" s="17">
        <v>27.79</v>
      </c>
      <c r="I9084" s="102">
        <v>2</v>
      </c>
    </row>
    <row r="9085" spans="1:9">
      <c r="A9085" s="16" t="s">
        <v>1963</v>
      </c>
      <c r="B9085" s="16" t="s">
        <v>14294</v>
      </c>
      <c r="C9085" s="16" t="s">
        <v>14294</v>
      </c>
      <c r="D9085" s="19">
        <v>44524</v>
      </c>
      <c r="E9085" s="16" t="s">
        <v>14295</v>
      </c>
      <c r="F9085" s="16" t="s">
        <v>13679</v>
      </c>
      <c r="G9085" s="16" t="s">
        <v>7707</v>
      </c>
      <c r="H9085" s="17">
        <v>181.98</v>
      </c>
      <c r="I9085" s="102">
        <v>2</v>
      </c>
    </row>
    <row r="9086" spans="1:9">
      <c r="A9086" s="16" t="s">
        <v>1963</v>
      </c>
      <c r="B9086" s="16" t="s">
        <v>14296</v>
      </c>
      <c r="C9086" s="16" t="s">
        <v>14296</v>
      </c>
      <c r="D9086" s="19">
        <v>44529</v>
      </c>
      <c r="E9086" s="16" t="s">
        <v>14297</v>
      </c>
      <c r="F9086" s="16" t="s">
        <v>8216</v>
      </c>
      <c r="G9086" s="16" t="s">
        <v>8217</v>
      </c>
      <c r="H9086" s="17">
        <v>5.0999999999999996</v>
      </c>
      <c r="I9086" s="102">
        <v>2</v>
      </c>
    </row>
    <row r="9087" spans="1:9">
      <c r="A9087" s="16" t="s">
        <v>1963</v>
      </c>
      <c r="B9087" s="16" t="s">
        <v>14298</v>
      </c>
      <c r="C9087" s="16" t="s">
        <v>14298</v>
      </c>
      <c r="D9087" s="19">
        <v>44529</v>
      </c>
      <c r="E9087" s="16" t="s">
        <v>14299</v>
      </c>
      <c r="F9087" s="16" t="s">
        <v>8216</v>
      </c>
      <c r="G9087" s="16" t="s">
        <v>8217</v>
      </c>
      <c r="H9087" s="17">
        <v>7.6</v>
      </c>
      <c r="I9087" s="102">
        <v>2</v>
      </c>
    </row>
    <row r="9088" spans="1:9">
      <c r="A9088" s="16" t="s">
        <v>1963</v>
      </c>
      <c r="B9088" s="16" t="s">
        <v>14300</v>
      </c>
      <c r="C9088" s="16" t="s">
        <v>14300</v>
      </c>
      <c r="D9088" s="19">
        <v>44529</v>
      </c>
      <c r="E9088" s="16" t="s">
        <v>14301</v>
      </c>
      <c r="F9088" s="16" t="s">
        <v>8216</v>
      </c>
      <c r="G9088" s="16" t="s">
        <v>8217</v>
      </c>
      <c r="H9088" s="17">
        <v>5.0999999999999996</v>
      </c>
      <c r="I9088" s="102">
        <v>2</v>
      </c>
    </row>
    <row r="9089" spans="1:9">
      <c r="A9089" s="16" t="s">
        <v>1963</v>
      </c>
      <c r="B9089" s="16" t="s">
        <v>14302</v>
      </c>
      <c r="C9089" s="16" t="s">
        <v>14302</v>
      </c>
      <c r="D9089" s="19">
        <v>44543</v>
      </c>
      <c r="E9089" s="16" t="s">
        <v>14303</v>
      </c>
      <c r="F9089" s="16" t="s">
        <v>14304</v>
      </c>
      <c r="G9089" s="16" t="s">
        <v>14305</v>
      </c>
      <c r="H9089" s="17">
        <v>36</v>
      </c>
      <c r="I9089" s="102">
        <v>2</v>
      </c>
    </row>
    <row r="9090" spans="1:9">
      <c r="A9090" s="16" t="s">
        <v>1963</v>
      </c>
      <c r="B9090" s="16" t="s">
        <v>14306</v>
      </c>
      <c r="C9090" s="16" t="s">
        <v>14306</v>
      </c>
      <c r="D9090" s="19">
        <v>44551</v>
      </c>
      <c r="E9090" s="16" t="s">
        <v>14307</v>
      </c>
      <c r="F9090" s="16" t="s">
        <v>14308</v>
      </c>
      <c r="G9090" s="16" t="s">
        <v>14309</v>
      </c>
      <c r="H9090" s="17">
        <v>14.1</v>
      </c>
      <c r="I9090" s="102">
        <v>2</v>
      </c>
    </row>
    <row r="9091" spans="1:9">
      <c r="A9091" s="16" t="s">
        <v>1963</v>
      </c>
      <c r="B9091" s="16" t="s">
        <v>14310</v>
      </c>
      <c r="C9091" s="16" t="s">
        <v>14310</v>
      </c>
      <c r="D9091" s="19">
        <v>44551</v>
      </c>
      <c r="E9091" s="16" t="s">
        <v>14311</v>
      </c>
      <c r="F9091" s="16" t="s">
        <v>14312</v>
      </c>
      <c r="G9091" s="16" t="s">
        <v>14313</v>
      </c>
      <c r="H9091" s="17">
        <v>89.25</v>
      </c>
      <c r="I9091" s="102">
        <v>2</v>
      </c>
    </row>
    <row r="9092" spans="1:9">
      <c r="A9092" s="16" t="s">
        <v>1963</v>
      </c>
      <c r="B9092" s="16" t="s">
        <v>14314</v>
      </c>
      <c r="C9092" s="16" t="s">
        <v>14314</v>
      </c>
      <c r="D9092" s="19">
        <v>44551</v>
      </c>
      <c r="E9092" s="16" t="s">
        <v>14315</v>
      </c>
      <c r="F9092" s="16" t="s">
        <v>13679</v>
      </c>
      <c r="G9092" s="16" t="s">
        <v>7707</v>
      </c>
      <c r="H9092" s="17">
        <v>117.9</v>
      </c>
      <c r="I9092" s="102">
        <v>2</v>
      </c>
    </row>
    <row r="9093" spans="1:9">
      <c r="A9093" s="16" t="s">
        <v>1963</v>
      </c>
      <c r="B9093" s="16" t="s">
        <v>14316</v>
      </c>
      <c r="C9093" s="16" t="s">
        <v>14316</v>
      </c>
      <c r="D9093" s="19">
        <v>44551</v>
      </c>
      <c r="E9093" s="16" t="s">
        <v>14317</v>
      </c>
      <c r="F9093" s="16" t="s">
        <v>10540</v>
      </c>
      <c r="G9093" s="16" t="s">
        <v>6923</v>
      </c>
      <c r="H9093" s="17">
        <v>1677.2</v>
      </c>
      <c r="I9093" s="102">
        <v>2</v>
      </c>
    </row>
    <row r="9094" spans="1:9">
      <c r="A9094" s="16" t="s">
        <v>1963</v>
      </c>
      <c r="B9094" s="16" t="s">
        <v>14318</v>
      </c>
      <c r="C9094" s="16" t="s">
        <v>14318</v>
      </c>
      <c r="D9094" s="19">
        <v>44551</v>
      </c>
      <c r="E9094" s="16" t="s">
        <v>14317</v>
      </c>
      <c r="F9094" s="16" t="s">
        <v>10540</v>
      </c>
      <c r="G9094" s="16" t="s">
        <v>6923</v>
      </c>
      <c r="H9094" s="17">
        <v>1689.6</v>
      </c>
      <c r="I9094" s="102">
        <v>2</v>
      </c>
    </row>
    <row r="9095" spans="1:9" ht="20.399999999999999">
      <c r="A9095" s="16" t="s">
        <v>1963</v>
      </c>
      <c r="B9095" s="16" t="s">
        <v>14319</v>
      </c>
      <c r="C9095" s="16" t="s">
        <v>14319</v>
      </c>
      <c r="D9095" s="19">
        <v>44551</v>
      </c>
      <c r="E9095" s="16" t="s">
        <v>14320</v>
      </c>
      <c r="F9095" s="16">
        <v>0</v>
      </c>
      <c r="G9095" s="16" t="s">
        <v>14321</v>
      </c>
      <c r="H9095" s="17">
        <v>9.93</v>
      </c>
      <c r="I9095" s="102">
        <v>4</v>
      </c>
    </row>
    <row r="9096" spans="1:9">
      <c r="A9096" s="16" t="s">
        <v>1963</v>
      </c>
      <c r="B9096" s="16" t="s">
        <v>14322</v>
      </c>
      <c r="C9096" s="16" t="s">
        <v>14322</v>
      </c>
      <c r="D9096" s="19">
        <v>44557</v>
      </c>
      <c r="E9096" s="16" t="s">
        <v>14323</v>
      </c>
      <c r="F9096" s="16" t="s">
        <v>8216</v>
      </c>
      <c r="G9096" s="16" t="s">
        <v>8217</v>
      </c>
      <c r="H9096" s="17">
        <v>11.6</v>
      </c>
      <c r="I9096" s="102">
        <v>2</v>
      </c>
    </row>
    <row r="9097" spans="1:9">
      <c r="A9097" s="16" t="s">
        <v>1963</v>
      </c>
      <c r="B9097" s="16" t="s">
        <v>14324</v>
      </c>
      <c r="C9097" s="16" t="s">
        <v>14324</v>
      </c>
      <c r="D9097" s="19">
        <v>44557</v>
      </c>
      <c r="E9097" s="16" t="s">
        <v>14325</v>
      </c>
      <c r="F9097" s="16" t="s">
        <v>8216</v>
      </c>
      <c r="G9097" s="16" t="s">
        <v>8217</v>
      </c>
      <c r="H9097" s="17">
        <v>11.6</v>
      </c>
      <c r="I9097" s="102">
        <v>2</v>
      </c>
    </row>
    <row r="9098" spans="1:9">
      <c r="A9098" s="16" t="s">
        <v>1963</v>
      </c>
      <c r="B9098" s="16" t="s">
        <v>14326</v>
      </c>
      <c r="C9098" s="16" t="s">
        <v>14326</v>
      </c>
      <c r="D9098" s="19">
        <v>44557</v>
      </c>
      <c r="E9098" s="16" t="s">
        <v>14327</v>
      </c>
      <c r="F9098" s="16" t="s">
        <v>8216</v>
      </c>
      <c r="G9098" s="16" t="s">
        <v>8217</v>
      </c>
      <c r="H9098" s="17">
        <v>11.6</v>
      </c>
      <c r="I9098" s="102">
        <v>2</v>
      </c>
    </row>
    <row r="9099" spans="1:9">
      <c r="A9099" s="16" t="s">
        <v>1963</v>
      </c>
      <c r="B9099" s="16" t="s">
        <v>14328</v>
      </c>
      <c r="C9099" s="16" t="s">
        <v>14328</v>
      </c>
      <c r="D9099" s="19">
        <v>44557</v>
      </c>
      <c r="E9099" s="16" t="s">
        <v>14325</v>
      </c>
      <c r="F9099" s="16" t="s">
        <v>8216</v>
      </c>
      <c r="G9099" s="16" t="s">
        <v>8217</v>
      </c>
      <c r="H9099" s="17">
        <v>169.1</v>
      </c>
      <c r="I9099" s="102">
        <v>2</v>
      </c>
    </row>
    <row r="9100" spans="1:9" ht="40.799999999999997">
      <c r="A9100" s="16" t="s">
        <v>14332</v>
      </c>
      <c r="B9100" s="16" t="s">
        <v>12785</v>
      </c>
      <c r="C9100" s="16" t="s">
        <v>12785</v>
      </c>
      <c r="D9100" s="19">
        <v>44551</v>
      </c>
      <c r="E9100" s="16" t="s">
        <v>14330</v>
      </c>
      <c r="F9100" s="16"/>
      <c r="G9100" s="16" t="s">
        <v>14331</v>
      </c>
      <c r="H9100" s="17">
        <v>1353</v>
      </c>
      <c r="I9100" s="102"/>
    </row>
    <row r="9101" spans="1:9" ht="30.6">
      <c r="A9101" s="16" t="s">
        <v>14333</v>
      </c>
      <c r="B9101" s="16" t="s">
        <v>12785</v>
      </c>
      <c r="C9101" s="16" t="s">
        <v>12785</v>
      </c>
      <c r="D9101" s="19">
        <v>44551</v>
      </c>
      <c r="E9101" s="16" t="s">
        <v>14330</v>
      </c>
      <c r="F9101" s="16"/>
      <c r="G9101" s="16" t="s">
        <v>11541</v>
      </c>
      <c r="H9101" s="17">
        <v>1353</v>
      </c>
      <c r="I9101" s="102"/>
    </row>
    <row r="9102" spans="1:9" ht="30.6">
      <c r="A9102" s="16" t="s">
        <v>14334</v>
      </c>
      <c r="B9102" s="16" t="s">
        <v>12785</v>
      </c>
      <c r="C9102" s="16" t="s">
        <v>12785</v>
      </c>
      <c r="D9102" s="19">
        <v>44551</v>
      </c>
      <c r="E9102" s="16" t="s">
        <v>14330</v>
      </c>
      <c r="F9102" s="16"/>
      <c r="G9102" s="16" t="s">
        <v>4650</v>
      </c>
      <c r="H9102" s="17">
        <v>1804</v>
      </c>
      <c r="I9102" s="102"/>
    </row>
  </sheetData>
  <dataConsolidate/>
  <mergeCells count="5">
    <mergeCell ref="A105:I105"/>
    <mergeCell ref="A100:G100"/>
    <mergeCell ref="H101:I101"/>
    <mergeCell ref="H100:I100"/>
    <mergeCell ref="A101:G101"/>
  </mergeCells>
  <conditionalFormatting sqref="H228:I228 H1069:I1071 B1479:C1480 H1183:I1183 H457:I458 B1309:C1309 H1384:I1387 B1427:C1427 B1406:C1408 B1425:C1425 E159:I162 H1463:I1467 H1471:I1473 H1273:I1274 H1276:I1290 G1413:I1422 G830:I830 G838:I838 H1130:I1145 E164:I169 B839:C844 B1102:C1107 B1109:C1128 B321:C322 H1074:I1101 H924:I924 A923:C923 H1188:I1238 H325:I328 A324:C324 H1409:I1410 H1428:I1429 G845:I845 B459:C469 E229:I241 H1423:I1424 H1150:I1155 B500:C598 A925:C1068 B329:C348 B421:C456 B828:C829 B846:C922 B831:C837 B723:C826 H1322:I1379 B1411:C1412 E1468:I1470 B644:C663 B2001:C2479 E1965:I1989 C1160:C2480 H1481:I2480 A2481:C4733 H599:I625 C107:H108 I138:I2480 A107:B2480 A5340:A5356 A5089:C5193 A4749:A4756 A8060:C8207 B4749:C4884 E4749:I4884 E8060:I8207 E5089:I5193 E839:I844 E1102:I1107 E1109:I1128 E321:I324 E459:I469 E500:I598 E925:I1068 E329:I348 E421:I456 E828:I829 E846:I923 E831:I837 E723:I826 E643:I663 C109:C1158 E109:H1158 E2481:I4733 E1479:I1480 E1309:I1309 E1427:I1427 E1406:I1408 E1425:I1425 E1411:I1412 E2408:I2425 E2293:I2389 E2257:I2266 E2226:I2254 E2162:I2170 E2135:I2135 E1160:H2480 A5536:C6293 E5536:I6293 A1937:C2000 E1938:I1938">
    <cfRule type="expression" dxfId="5667" priority="11893" stopIfTrue="1">
      <formula>$A107&lt;&gt;""</formula>
    </cfRule>
  </conditionalFormatting>
  <conditionalFormatting sqref="E1384:G1384 E1274:F1274 E1276:G1280">
    <cfRule type="expression" dxfId="5666" priority="11892" stopIfTrue="1">
      <formula>$A1274&lt;&gt;""</formula>
    </cfRule>
  </conditionalFormatting>
  <conditionalFormatting sqref="E1069:G1071 B1178:C1180 E1178:I1180 I1156:I1177 A1069:C1071 A1074:C1075 E1074:G1075">
    <cfRule type="expression" dxfId="5665" priority="11885" stopIfTrue="1">
      <formula>$A1069&lt;&gt;""</formula>
    </cfRule>
  </conditionalFormatting>
  <conditionalFormatting sqref="B1150:C1150">
    <cfRule type="expression" dxfId="5664" priority="11884" stopIfTrue="1">
      <formula>$A1150&lt;&gt;""</formula>
    </cfRule>
  </conditionalFormatting>
  <conditionalFormatting sqref="E1150:G1150">
    <cfRule type="expression" dxfId="5663" priority="11883" stopIfTrue="1">
      <formula>$A1150&lt;&gt;""</formula>
    </cfRule>
  </conditionalFormatting>
  <conditionalFormatting sqref="B150:C158 E150:I158">
    <cfRule type="expression" dxfId="5662" priority="11881" stopIfTrue="1">
      <formula>$A150&lt;&gt;""</formula>
    </cfRule>
  </conditionalFormatting>
  <conditionalFormatting sqref="H1182:I1182">
    <cfRule type="expression" dxfId="5661" priority="11880" stopIfTrue="1">
      <formula>$A1182&lt;&gt;""</formula>
    </cfRule>
  </conditionalFormatting>
  <conditionalFormatting sqref="G228">
    <cfRule type="expression" dxfId="5660" priority="11877" stopIfTrue="1">
      <formula>$A228&lt;&gt;""</formula>
    </cfRule>
  </conditionalFormatting>
  <conditionalFormatting sqref="E1182:G1182">
    <cfRule type="expression" dxfId="5659" priority="11876" stopIfTrue="1">
      <formula>$A1182&lt;&gt;""</formula>
    </cfRule>
  </conditionalFormatting>
  <conditionalFormatting sqref="G1152:G1155">
    <cfRule type="expression" dxfId="5658" priority="11874" stopIfTrue="1">
      <formula>$A1152&lt;&gt;""</formula>
    </cfRule>
  </conditionalFormatting>
  <conditionalFormatting sqref="E1152:F1155">
    <cfRule type="expression" dxfId="5657" priority="11873" stopIfTrue="1">
      <formula>$A1152&lt;&gt;""</formula>
    </cfRule>
  </conditionalFormatting>
  <conditionalFormatting sqref="B1152:C1155">
    <cfRule type="expression" dxfId="5656" priority="11872" stopIfTrue="1">
      <formula>$A1152&lt;&gt;""</formula>
    </cfRule>
  </conditionalFormatting>
  <conditionalFormatting sqref="G1323:G1326 G1336:G1346 G1329:G1334">
    <cfRule type="expression" dxfId="5655" priority="11870" stopIfTrue="1">
      <formula>$A1323&lt;&gt;""</formula>
    </cfRule>
  </conditionalFormatting>
  <conditionalFormatting sqref="E1323:F1326 E1336:F1346 E1329:F1334">
    <cfRule type="expression" dxfId="5654" priority="11869" stopIfTrue="1">
      <formula>$A1323&lt;&gt;""</formula>
    </cfRule>
  </conditionalFormatting>
  <conditionalFormatting sqref="B1323:C1326 B1336:C1346 B1329:C1334">
    <cfRule type="expression" dxfId="5653" priority="11868" stopIfTrue="1">
      <formula>$A1323&lt;&gt;""</formula>
    </cfRule>
  </conditionalFormatting>
  <conditionalFormatting sqref="E1183:G1183">
    <cfRule type="expression" dxfId="5652" priority="11866" stopIfTrue="1">
      <formula>$A1183&lt;&gt;""</formula>
    </cfRule>
  </conditionalFormatting>
  <conditionalFormatting sqref="B1183:C1183">
    <cfRule type="expression" dxfId="5651" priority="11865" stopIfTrue="1">
      <formula>$A1183&lt;&gt;""</formula>
    </cfRule>
  </conditionalFormatting>
  <conditionalFormatting sqref="B411:C420 E411:H420">
    <cfRule type="expression" dxfId="5650" priority="11864" stopIfTrue="1">
      <formula>$A411&lt;&gt;""</formula>
    </cfRule>
  </conditionalFormatting>
  <conditionalFormatting sqref="B242:C247 E242:H242">
    <cfRule type="expression" dxfId="5649" priority="11863" stopIfTrue="1">
      <formula>$A242&lt;&gt;""</formula>
    </cfRule>
  </conditionalFormatting>
  <conditionalFormatting sqref="E1385:F1387">
    <cfRule type="expression" dxfId="5648" priority="11860" stopIfTrue="1">
      <formula>$A1385&lt;&gt;""</formula>
    </cfRule>
  </conditionalFormatting>
  <conditionalFormatting sqref="G1385:G1387">
    <cfRule type="expression" dxfId="5647" priority="11861" stopIfTrue="1">
      <formula>$A1385&lt;&gt;""</formula>
    </cfRule>
  </conditionalFormatting>
  <conditionalFormatting sqref="B664:C664 E664:H664">
    <cfRule type="expression" dxfId="5646" priority="11859" stopIfTrue="1">
      <formula>$A664&lt;&gt;""</formula>
    </cfRule>
  </conditionalFormatting>
  <conditionalFormatting sqref="H1474:H1478">
    <cfRule type="expression" dxfId="5645" priority="11858" stopIfTrue="1">
      <formula>$A1474&lt;&gt;""</formula>
    </cfRule>
  </conditionalFormatting>
  <conditionalFormatting sqref="G1474:G1478">
    <cfRule type="expression" dxfId="5644" priority="11856" stopIfTrue="1">
      <formula>$A1474&lt;&gt;""</formula>
    </cfRule>
  </conditionalFormatting>
  <conditionalFormatting sqref="E1474:F1478">
    <cfRule type="expression" dxfId="5643" priority="11855" stopIfTrue="1">
      <formula>$A1474&lt;&gt;""</formula>
    </cfRule>
  </conditionalFormatting>
  <conditionalFormatting sqref="B1474:C1478">
    <cfRule type="expression" dxfId="5642" priority="11854" stopIfTrue="1">
      <formula>$A1474&lt;&gt;""</formula>
    </cfRule>
  </conditionalFormatting>
  <conditionalFormatting sqref="E170:H172 E173:F174 H173:H174">
    <cfRule type="expression" dxfId="5641" priority="11853" stopIfTrue="1">
      <formula>$A170&lt;&gt;""</formula>
    </cfRule>
  </conditionalFormatting>
  <conditionalFormatting sqref="G243:H246">
    <cfRule type="expression" dxfId="5640" priority="11852" stopIfTrue="1">
      <formula>$A243&lt;&gt;""</formula>
    </cfRule>
  </conditionalFormatting>
  <conditionalFormatting sqref="E243:F246">
    <cfRule type="expression" dxfId="5639" priority="11851" stopIfTrue="1">
      <formula>$A243&lt;&gt;""</formula>
    </cfRule>
  </conditionalFormatting>
  <conditionalFormatting sqref="G173:G174">
    <cfRule type="expression" dxfId="5638" priority="11850" stopIfTrue="1">
      <formula>$A173&lt;&gt;""</formula>
    </cfRule>
  </conditionalFormatting>
  <conditionalFormatting sqref="H190:H227 B175:C227 E175:H189">
    <cfRule type="expression" dxfId="5637" priority="11849" stopIfTrue="1">
      <formula>$A175&lt;&gt;""</formula>
    </cfRule>
  </conditionalFormatting>
  <conditionalFormatting sqref="H1158 H1160">
    <cfRule type="expression" dxfId="5636" priority="11848" stopIfTrue="1">
      <formula>$A1158&lt;&gt;""</formula>
    </cfRule>
  </conditionalFormatting>
  <conditionalFormatting sqref="B1188:C1188 E1188:G1188">
    <cfRule type="expression" dxfId="5635" priority="11847" stopIfTrue="1">
      <formula>$A1188&lt;&gt;""</formula>
    </cfRule>
  </conditionalFormatting>
  <conditionalFormatting sqref="B1158:B1160 C1158 C1160">
    <cfRule type="expression" dxfId="5634" priority="11845" stopIfTrue="1">
      <formula>$A1158&lt;&gt;""</formula>
    </cfRule>
  </conditionalFormatting>
  <conditionalFormatting sqref="G1158 G1160">
    <cfRule type="expression" dxfId="5633" priority="11844" stopIfTrue="1">
      <formula>$A1158&lt;&gt;""</formula>
    </cfRule>
  </conditionalFormatting>
  <conditionalFormatting sqref="E1158:F1158 E1160:F1160">
    <cfRule type="expression" dxfId="5632" priority="11843" stopIfTrue="1">
      <formula>$A1158&lt;&gt;""</formula>
    </cfRule>
  </conditionalFormatting>
  <conditionalFormatting sqref="H1390:H1396">
    <cfRule type="expression" dxfId="5631" priority="11838" stopIfTrue="1">
      <formula>$A1390&lt;&gt;""</formula>
    </cfRule>
  </conditionalFormatting>
  <conditionalFormatting sqref="H1161:H1168">
    <cfRule type="expression" dxfId="5630" priority="11842" stopIfTrue="1">
      <formula>$A1161&lt;&gt;""</formula>
    </cfRule>
  </conditionalFormatting>
  <conditionalFormatting sqref="G1390:G1396">
    <cfRule type="expression" dxfId="5629" priority="11837" stopIfTrue="1">
      <formula>$A1390&lt;&gt;""</formula>
    </cfRule>
  </conditionalFormatting>
  <conditionalFormatting sqref="G1161 G1164">
    <cfRule type="expression" dxfId="5628" priority="11841" stopIfTrue="1">
      <formula>$A1161&lt;&gt;""</formula>
    </cfRule>
  </conditionalFormatting>
  <conditionalFormatting sqref="E1161:F1161 E1164:F1164">
    <cfRule type="expression" dxfId="5627" priority="11840" stopIfTrue="1">
      <formula>$A1161&lt;&gt;""</formula>
    </cfRule>
  </conditionalFormatting>
  <conditionalFormatting sqref="B1161:C1161 B1164:C1164">
    <cfRule type="expression" dxfId="5626" priority="11839" stopIfTrue="1">
      <formula>$A1161&lt;&gt;""</formula>
    </cfRule>
  </conditionalFormatting>
  <conditionalFormatting sqref="B1390:C1391">
    <cfRule type="expression" dxfId="5625" priority="11836" stopIfTrue="1">
      <formula>$A1390&lt;&gt;""</formula>
    </cfRule>
  </conditionalFormatting>
  <conditionalFormatting sqref="E1390:F1396">
    <cfRule type="expression" dxfId="5624" priority="11835" stopIfTrue="1">
      <formula>$A1390&lt;&gt;""</formula>
    </cfRule>
  </conditionalFormatting>
  <conditionalFormatting sqref="B1072:C1072 E1072:G1072">
    <cfRule type="expression" dxfId="5623" priority="11834" stopIfTrue="1">
      <formula>$A1072&lt;&gt;""</formula>
    </cfRule>
  </conditionalFormatting>
  <conditionalFormatting sqref="B1189:C1189 B1192:C1196 E1192:G1196 E1189:G1189">
    <cfRule type="expression" dxfId="5622" priority="11833" stopIfTrue="1">
      <formula>$A1189&lt;&gt;""</formula>
    </cfRule>
  </conditionalFormatting>
  <conditionalFormatting sqref="E476:G477 G475">
    <cfRule type="expression" dxfId="5621" priority="11832" stopIfTrue="1">
      <formula>$A475&lt;&gt;""</formula>
    </cfRule>
  </conditionalFormatting>
  <conditionalFormatting sqref="B475:C477">
    <cfRule type="expression" dxfId="5620" priority="11830" stopIfTrue="1">
      <formula>$A475&lt;&gt;""</formula>
    </cfRule>
  </conditionalFormatting>
  <conditionalFormatting sqref="G1473">
    <cfRule type="expression" dxfId="5619" priority="11828" stopIfTrue="1">
      <formula>$A1473&lt;&gt;""</formula>
    </cfRule>
  </conditionalFormatting>
  <conditionalFormatting sqref="E1473:F1473">
    <cfRule type="expression" dxfId="5618" priority="11827" stopIfTrue="1">
      <formula>$A1473&lt;&gt;""</formula>
    </cfRule>
  </conditionalFormatting>
  <conditionalFormatting sqref="B1473:C1473">
    <cfRule type="expression" dxfId="5617" priority="11826" stopIfTrue="1">
      <formula>$A1473&lt;&gt;""</formula>
    </cfRule>
  </conditionalFormatting>
  <conditionalFormatting sqref="B457:C458 E457:G458">
    <cfRule type="expression" dxfId="5616" priority="11825" stopIfTrue="1">
      <formula>$A457&lt;&gt;""</formula>
    </cfRule>
  </conditionalFormatting>
  <conditionalFormatting sqref="B1185:C1185 E1185:H1185 E1187:H1187 B1187:C1187">
    <cfRule type="expression" dxfId="5615" priority="11823" stopIfTrue="1">
      <formula>$A1185&lt;&gt;""</formula>
    </cfRule>
  </conditionalFormatting>
  <conditionalFormatting sqref="B1101:C1101 E1101:G1101">
    <cfRule type="expression" dxfId="5614" priority="11822" stopIfTrue="1">
      <formula>$A1101&lt;&gt;""</formula>
    </cfRule>
  </conditionalFormatting>
  <conditionalFormatting sqref="H1073">
    <cfRule type="expression" dxfId="5613" priority="11821" stopIfTrue="1">
      <formula>$A1073&lt;&gt;""</formula>
    </cfRule>
  </conditionalFormatting>
  <conditionalFormatting sqref="B1073:C1073 E1073:G1073">
    <cfRule type="expression" dxfId="5612" priority="11820" stopIfTrue="1">
      <formula>$A1073&lt;&gt;""</formula>
    </cfRule>
  </conditionalFormatting>
  <conditionalFormatting sqref="H1310:H1317 H1320:H1321">
    <cfRule type="expression" dxfId="5611" priority="11819" stopIfTrue="1">
      <formula>$A1310&lt;&gt;""</formula>
    </cfRule>
  </conditionalFormatting>
  <conditionalFormatting sqref="E1320:F1321 E1313:F1317">
    <cfRule type="expression" dxfId="5610" priority="11818" stopIfTrue="1">
      <formula>$A1313&lt;&gt;""</formula>
    </cfRule>
  </conditionalFormatting>
  <conditionalFormatting sqref="B1310:C1310">
    <cfRule type="expression" dxfId="5609" priority="11817" stopIfTrue="1">
      <formula>$A1310&lt;&gt;""</formula>
    </cfRule>
  </conditionalFormatting>
  <conditionalFormatting sqref="E1310:G1310 G1320:G1321 G1313:G1317">
    <cfRule type="expression" dxfId="5608" priority="11816" stopIfTrue="1">
      <formula>$A1310&lt;&gt;""</formula>
    </cfRule>
  </conditionalFormatting>
  <conditionalFormatting sqref="B1313:C1317 B1320:C1321">
    <cfRule type="expression" dxfId="5607" priority="11814" stopIfTrue="1">
      <formula>$A1313&lt;&gt;""</formula>
    </cfRule>
  </conditionalFormatting>
  <conditionalFormatting sqref="H1381:H1383">
    <cfRule type="expression" dxfId="5606" priority="11813" stopIfTrue="1">
      <formula>$A1381&lt;&gt;""</formula>
    </cfRule>
  </conditionalFormatting>
  <conditionalFormatting sqref="G1381">
    <cfRule type="expression" dxfId="5605" priority="11812" stopIfTrue="1">
      <formula>$A1381&lt;&gt;""</formula>
    </cfRule>
  </conditionalFormatting>
  <conditionalFormatting sqref="B1381:C1381">
    <cfRule type="expression" dxfId="5604" priority="11811" stopIfTrue="1">
      <formula>$A1381&lt;&gt;""</formula>
    </cfRule>
  </conditionalFormatting>
  <conditionalFormatting sqref="E1381:F1381">
    <cfRule type="expression" dxfId="5603" priority="11810" stopIfTrue="1">
      <formula>$A1381&lt;&gt;""</formula>
    </cfRule>
  </conditionalFormatting>
  <conditionalFormatting sqref="B1186:C1186 E1186:H1186">
    <cfRule type="expression" dxfId="5602" priority="11809" stopIfTrue="1">
      <formula>$A1186&lt;&gt;""</formula>
    </cfRule>
  </conditionalFormatting>
  <conditionalFormatting sqref="H1181">
    <cfRule type="expression" dxfId="5601" priority="11808" stopIfTrue="1">
      <formula>$A1181&lt;&gt;""</formula>
    </cfRule>
  </conditionalFormatting>
  <conditionalFormatting sqref="E1181:G1181">
    <cfRule type="expression" dxfId="5600" priority="11806" stopIfTrue="1">
      <formula>$A1181&lt;&gt;""</formula>
    </cfRule>
  </conditionalFormatting>
  <conditionalFormatting sqref="B1181:C1181">
    <cfRule type="expression" dxfId="5599" priority="11805" stopIfTrue="1">
      <formula>$A1181&lt;&gt;""</formula>
    </cfRule>
  </conditionalFormatting>
  <conditionalFormatting sqref="H1426">
    <cfRule type="expression" dxfId="5598" priority="11804" stopIfTrue="1">
      <formula>$A1426&lt;&gt;""</formula>
    </cfRule>
  </conditionalFormatting>
  <conditionalFormatting sqref="E1426:G1426">
    <cfRule type="expression" dxfId="5597" priority="11803" stopIfTrue="1">
      <formula>$A1426&lt;&gt;""</formula>
    </cfRule>
  </conditionalFormatting>
  <conditionalFormatting sqref="B1426:C1426">
    <cfRule type="expression" dxfId="5596" priority="11801" stopIfTrue="1">
      <formula>$A1426&lt;&gt;""</formula>
    </cfRule>
  </conditionalFormatting>
  <conditionalFormatting sqref="H1430:H1431 B1430:C1431">
    <cfRule type="expression" dxfId="5595" priority="11800" stopIfTrue="1">
      <formula>$A1430&lt;&gt;""</formula>
    </cfRule>
  </conditionalFormatting>
  <conditionalFormatting sqref="E1430:G1431">
    <cfRule type="expression" dxfId="5594" priority="11799" stopIfTrue="1">
      <formula>$A1430&lt;&gt;""</formula>
    </cfRule>
  </conditionalFormatting>
  <conditionalFormatting sqref="H1184">
    <cfRule type="expression" dxfId="5593" priority="11798" stopIfTrue="1">
      <formula>$A1184&lt;&gt;""</formula>
    </cfRule>
  </conditionalFormatting>
  <conditionalFormatting sqref="B1184:C1184 E1184:G1184">
    <cfRule type="expression" dxfId="5592" priority="11797" stopIfTrue="1">
      <formula>$A1184&lt;&gt;""</formula>
    </cfRule>
  </conditionalFormatting>
  <conditionalFormatting sqref="G489 B478:C483 E478:G483">
    <cfRule type="expression" dxfId="5591" priority="11796" stopIfTrue="1">
      <formula>$A478&lt;&gt;""</formula>
    </cfRule>
  </conditionalFormatting>
  <conditionalFormatting sqref="G1274">
    <cfRule type="expression" dxfId="5590" priority="11795" stopIfTrue="1">
      <formula>$A1274&lt;&gt;""</formula>
    </cfRule>
  </conditionalFormatting>
  <conditionalFormatting sqref="E1133:F1133">
    <cfRule type="expression" dxfId="5589" priority="11794" stopIfTrue="1">
      <formula>$A1133&lt;&gt;""</formula>
    </cfRule>
  </conditionalFormatting>
  <conditionalFormatting sqref="B1133:C1133">
    <cfRule type="expression" dxfId="5588" priority="11792" stopIfTrue="1">
      <formula>$A1133&lt;&gt;""</formula>
    </cfRule>
  </conditionalFormatting>
  <conditionalFormatting sqref="B1392:C1396">
    <cfRule type="expression" dxfId="5587" priority="11790" stopIfTrue="1">
      <formula>$A1392&lt;&gt;""</formula>
    </cfRule>
  </conditionalFormatting>
  <conditionalFormatting sqref="G1165:G1168">
    <cfRule type="expression" dxfId="5586" priority="11789" stopIfTrue="1">
      <formula>$A1165&lt;&gt;""</formula>
    </cfRule>
  </conditionalFormatting>
  <conditionalFormatting sqref="E1165:F1168">
    <cfRule type="expression" dxfId="5585" priority="11787" stopIfTrue="1">
      <formula>$A1165&lt;&gt;""</formula>
    </cfRule>
  </conditionalFormatting>
  <conditionalFormatting sqref="B1165:C1168">
    <cfRule type="expression" dxfId="5584" priority="11786" stopIfTrue="1">
      <formula>$A1165&lt;&gt;""</formula>
    </cfRule>
  </conditionalFormatting>
  <conditionalFormatting sqref="G1151">
    <cfRule type="expression" dxfId="5583" priority="11784" stopIfTrue="1">
      <formula>$A1151&lt;&gt;""</formula>
    </cfRule>
  </conditionalFormatting>
  <conditionalFormatting sqref="E1151:F1151">
    <cfRule type="expression" dxfId="5582" priority="11783" stopIfTrue="1">
      <formula>$A1151&lt;&gt;""</formula>
    </cfRule>
  </conditionalFormatting>
  <conditionalFormatting sqref="B1151:C1151">
    <cfRule type="expression" dxfId="5581" priority="11782" stopIfTrue="1">
      <formula>$A1151&lt;&gt;""</formula>
    </cfRule>
  </conditionalFormatting>
  <conditionalFormatting sqref="H1380">
    <cfRule type="expression" dxfId="5580" priority="11781" stopIfTrue="1">
      <formula>$A1380&lt;&gt;""</formula>
    </cfRule>
  </conditionalFormatting>
  <conditionalFormatting sqref="G1380">
    <cfRule type="expression" dxfId="5579" priority="11779" stopIfTrue="1">
      <formula>$A1380&lt;&gt;""</formula>
    </cfRule>
  </conditionalFormatting>
  <conditionalFormatting sqref="E1380:F1380">
    <cfRule type="expression" dxfId="5578" priority="11778" stopIfTrue="1">
      <formula>$A1380&lt;&gt;""</formula>
    </cfRule>
  </conditionalFormatting>
  <conditionalFormatting sqref="B1380:C1380">
    <cfRule type="expression" dxfId="5577" priority="11777" stopIfTrue="1">
      <formula>$A1380&lt;&gt;""</formula>
    </cfRule>
  </conditionalFormatting>
  <conditionalFormatting sqref="B489:C496 E489:F489">
    <cfRule type="expression" dxfId="5576" priority="11776" stopIfTrue="1">
      <formula>$A489&lt;&gt;""</formula>
    </cfRule>
  </conditionalFormatting>
  <conditionalFormatting sqref="H484:H488 B484:C488 B488:B496">
    <cfRule type="expression" dxfId="5575" priority="11775" stopIfTrue="1">
      <formula>$A484&lt;&gt;""</formula>
    </cfRule>
  </conditionalFormatting>
  <conditionalFormatting sqref="G487:G488 E484:G486">
    <cfRule type="expression" dxfId="5574" priority="11774" stopIfTrue="1">
      <formula>$A484&lt;&gt;""</formula>
    </cfRule>
  </conditionalFormatting>
  <conditionalFormatting sqref="H1157">
    <cfRule type="expression" dxfId="5573" priority="11773" stopIfTrue="1">
      <formula>$A1157&lt;&gt;""</formula>
    </cfRule>
  </conditionalFormatting>
  <conditionalFormatting sqref="G1157">
    <cfRule type="expression" dxfId="5572" priority="11772" stopIfTrue="1">
      <formula>$A1157&lt;&gt;""</formula>
    </cfRule>
  </conditionalFormatting>
  <conditionalFormatting sqref="E1157:F1157">
    <cfRule type="expression" dxfId="5571" priority="11771" stopIfTrue="1">
      <formula>$A1157&lt;&gt;""</formula>
    </cfRule>
  </conditionalFormatting>
  <conditionalFormatting sqref="B1157:C1157">
    <cfRule type="expression" dxfId="5570" priority="11770" stopIfTrue="1">
      <formula>$A1157&lt;&gt;""</formula>
    </cfRule>
  </conditionalFormatting>
  <conditionalFormatting sqref="H1389">
    <cfRule type="expression" dxfId="5569" priority="11769" stopIfTrue="1">
      <formula>$A1389&lt;&gt;""</formula>
    </cfRule>
  </conditionalFormatting>
  <conditionalFormatting sqref="G1389">
    <cfRule type="expression" dxfId="5568" priority="11768" stopIfTrue="1">
      <formula>$A1389&lt;&gt;""</formula>
    </cfRule>
  </conditionalFormatting>
  <conditionalFormatting sqref="E1389:F1389">
    <cfRule type="expression" dxfId="5567" priority="11767" stopIfTrue="1">
      <formula>$A1389&lt;&gt;""</formula>
    </cfRule>
  </conditionalFormatting>
  <conditionalFormatting sqref="B1389:C1389">
    <cfRule type="expression" dxfId="5566" priority="11766" stopIfTrue="1">
      <formula>$A1389&lt;&gt;""</formula>
    </cfRule>
  </conditionalFormatting>
  <conditionalFormatting sqref="H1318:H1319">
    <cfRule type="expression" dxfId="5565" priority="11765" stopIfTrue="1">
      <formula>$A1318&lt;&gt;""</formula>
    </cfRule>
  </conditionalFormatting>
  <conditionalFormatting sqref="G1318:G1319">
    <cfRule type="expression" dxfId="5564" priority="11763" stopIfTrue="1">
      <formula>$A1318&lt;&gt;""</formula>
    </cfRule>
  </conditionalFormatting>
  <conditionalFormatting sqref="E1318:F1319">
    <cfRule type="expression" dxfId="5563" priority="11762" stopIfTrue="1">
      <formula>$A1318&lt;&gt;""</formula>
    </cfRule>
  </conditionalFormatting>
  <conditionalFormatting sqref="B1318:C1319">
    <cfRule type="expression" dxfId="5562" priority="11761" stopIfTrue="1">
      <formula>$A1318&lt;&gt;""</formula>
    </cfRule>
  </conditionalFormatting>
  <conditionalFormatting sqref="H1432">
    <cfRule type="expression" dxfId="5561" priority="11760" stopIfTrue="1">
      <formula>$A1432&lt;&gt;""</formula>
    </cfRule>
  </conditionalFormatting>
  <conditionalFormatting sqref="G1432">
    <cfRule type="expression" dxfId="5560" priority="11758" stopIfTrue="1">
      <formula>$A1432&lt;&gt;""</formula>
    </cfRule>
  </conditionalFormatting>
  <conditionalFormatting sqref="E1432:F1432">
    <cfRule type="expression" dxfId="5559" priority="11757" stopIfTrue="1">
      <formula>$A1432&lt;&gt;""</formula>
    </cfRule>
  </conditionalFormatting>
  <conditionalFormatting sqref="B1432:C1432">
    <cfRule type="expression" dxfId="5558" priority="11756" stopIfTrue="1">
      <formula>$A1432&lt;&gt;""</formula>
    </cfRule>
  </conditionalFormatting>
  <conditionalFormatting sqref="B1197:C1213 E1197:G1213">
    <cfRule type="expression" dxfId="5557" priority="11755" stopIfTrue="1">
      <formula>$A1197&lt;&gt;""</formula>
    </cfRule>
  </conditionalFormatting>
  <conditionalFormatting sqref="B1291:C1291 H1292:H1308 E1291:H1291">
    <cfRule type="expression" dxfId="5556" priority="11754" stopIfTrue="1">
      <formula>$A1291&lt;&gt;""</formula>
    </cfRule>
  </conditionalFormatting>
  <conditionalFormatting sqref="E247:H247">
    <cfRule type="expression" dxfId="5555" priority="11753" stopIfTrue="1">
      <formula>$A247&lt;&gt;""</formula>
    </cfRule>
  </conditionalFormatting>
  <conditionalFormatting sqref="E490:G496">
    <cfRule type="expression" dxfId="5554" priority="11752" stopIfTrue="1">
      <formula>$A490&lt;&gt;""</formula>
    </cfRule>
  </conditionalFormatting>
  <conditionalFormatting sqref="G1295:G1308 B1292:C1308 E1292:G1294">
    <cfRule type="expression" dxfId="5553" priority="11751" stopIfTrue="1">
      <formula>$A1292&lt;&gt;""</formula>
    </cfRule>
  </conditionalFormatting>
  <conditionalFormatting sqref="B1156:C1156 E1156:H1156">
    <cfRule type="expression" dxfId="5552" priority="11750" stopIfTrue="1">
      <formula>$A1156&lt;&gt;""</formula>
    </cfRule>
  </conditionalFormatting>
  <conditionalFormatting sqref="B1388:C1388 E1388:H1388">
    <cfRule type="expression" dxfId="5551" priority="11749" stopIfTrue="1">
      <formula>$A1388&lt;&gt;""</formula>
    </cfRule>
  </conditionalFormatting>
  <conditionalFormatting sqref="H248">
    <cfRule type="expression" dxfId="5550" priority="11748" stopIfTrue="1">
      <formula>$A248&lt;&gt;""</formula>
    </cfRule>
  </conditionalFormatting>
  <conditionalFormatting sqref="E474:F474">
    <cfRule type="expression" dxfId="5549" priority="11746" stopIfTrue="1">
      <formula>$A474&lt;&gt;""</formula>
    </cfRule>
  </conditionalFormatting>
  <conditionalFormatting sqref="G474">
    <cfRule type="expression" dxfId="5548" priority="11745" stopIfTrue="1">
      <formula>$A474&lt;&gt;""</formula>
    </cfRule>
  </conditionalFormatting>
  <conditionalFormatting sqref="B474:C474">
    <cfRule type="expression" dxfId="5547" priority="11743" stopIfTrue="1">
      <formula>$A474&lt;&gt;""</formula>
    </cfRule>
  </conditionalFormatting>
  <conditionalFormatting sqref="H472:H473">
    <cfRule type="expression" dxfId="5546" priority="11742" stopIfTrue="1">
      <formula>$A472&lt;&gt;""</formula>
    </cfRule>
  </conditionalFormatting>
  <conditionalFormatting sqref="E472:G473">
    <cfRule type="expression" dxfId="5545" priority="11741" stopIfTrue="1">
      <formula>$A472&lt;&gt;""</formula>
    </cfRule>
  </conditionalFormatting>
  <conditionalFormatting sqref="B472:C473">
    <cfRule type="expression" dxfId="5544" priority="11739" stopIfTrue="1">
      <formula>$A472&lt;&gt;""</formula>
    </cfRule>
  </conditionalFormatting>
  <conditionalFormatting sqref="E475:F475">
    <cfRule type="expression" dxfId="5543" priority="11738" stopIfTrue="1">
      <formula>$A475&lt;&gt;""</formula>
    </cfRule>
  </conditionalFormatting>
  <conditionalFormatting sqref="E190:F190">
    <cfRule type="expression" dxfId="5542" priority="11733" stopIfTrue="1">
      <formula>$A190&lt;&gt;""</formula>
    </cfRule>
  </conditionalFormatting>
  <conditionalFormatting sqref="H1129">
    <cfRule type="expression" dxfId="5541" priority="11737" stopIfTrue="1">
      <formula>$A1129&lt;&gt;""</formula>
    </cfRule>
  </conditionalFormatting>
  <conditionalFormatting sqref="B1129:C1129">
    <cfRule type="expression" dxfId="5540" priority="11735" stopIfTrue="1">
      <formula>$A1129&lt;&gt;""</formula>
    </cfRule>
  </conditionalFormatting>
  <conditionalFormatting sqref="G1129">
    <cfRule type="expression" dxfId="5539" priority="11734" stopIfTrue="1">
      <formula>$A1129&lt;&gt;""</formula>
    </cfRule>
  </conditionalFormatting>
  <conditionalFormatting sqref="G190">
    <cfRule type="expression" dxfId="5538" priority="11732" stopIfTrue="1">
      <formula>$A190&lt;&gt;""</formula>
    </cfRule>
  </conditionalFormatting>
  <conditionalFormatting sqref="E191:G194">
    <cfRule type="expression" dxfId="5537" priority="11731" stopIfTrue="1">
      <formula>$A191&lt;&gt;""</formula>
    </cfRule>
  </conditionalFormatting>
  <conditionalFormatting sqref="E1295:F1308">
    <cfRule type="expression" dxfId="5536" priority="11730" stopIfTrue="1">
      <formula>$A1295&lt;&gt;""</formula>
    </cfRule>
  </conditionalFormatting>
  <conditionalFormatting sqref="E487:F488">
    <cfRule type="expression" dxfId="5535" priority="11729" stopIfTrue="1">
      <formula>$A487&lt;&gt;""</formula>
    </cfRule>
  </conditionalFormatting>
  <conditionalFormatting sqref="E248:F248">
    <cfRule type="expression" dxfId="5534" priority="11728" stopIfTrue="1">
      <formula>$A248&lt;&gt;""</formula>
    </cfRule>
  </conditionalFormatting>
  <conditionalFormatting sqref="G248">
    <cfRule type="expression" dxfId="5533" priority="11727" stopIfTrue="1">
      <formula>$A248&lt;&gt;""</formula>
    </cfRule>
  </conditionalFormatting>
  <conditionalFormatting sqref="E195:G195">
    <cfRule type="expression" dxfId="5532" priority="11726" stopIfTrue="1">
      <formula>$A195&lt;&gt;""</formula>
    </cfRule>
  </conditionalFormatting>
  <conditionalFormatting sqref="H1275 B1275:C1275">
    <cfRule type="expression" dxfId="5531" priority="11725" stopIfTrue="1">
      <formula>$A1275&lt;&gt;""</formula>
    </cfRule>
  </conditionalFormatting>
  <conditionalFormatting sqref="E1275:G1275">
    <cfRule type="expression" dxfId="5530" priority="11724" stopIfTrue="1">
      <formula>$A1275&lt;&gt;""</formula>
    </cfRule>
  </conditionalFormatting>
  <conditionalFormatting sqref="E1413:F1422">
    <cfRule type="expression" dxfId="5529" priority="11723" stopIfTrue="1">
      <formula>$A1413&lt;&gt;""</formula>
    </cfRule>
  </conditionalFormatting>
  <conditionalFormatting sqref="E196:F197">
    <cfRule type="expression" dxfId="5528" priority="11722" stopIfTrue="1">
      <formula>$A196&lt;&gt;""</formula>
    </cfRule>
  </conditionalFormatting>
  <conditionalFormatting sqref="G196:G197">
    <cfRule type="expression" dxfId="5527" priority="11721" stopIfTrue="1">
      <formula>$A196&lt;&gt;""</formula>
    </cfRule>
  </conditionalFormatting>
  <conditionalFormatting sqref="E198:G199 E200:F204">
    <cfRule type="expression" dxfId="5526" priority="11720" stopIfTrue="1">
      <formula>$A198&lt;&gt;""</formula>
    </cfRule>
  </conditionalFormatting>
  <conditionalFormatting sqref="G200">
    <cfRule type="expression" dxfId="5525" priority="11719" stopIfTrue="1">
      <formula>$A200&lt;&gt;""</formula>
    </cfRule>
  </conditionalFormatting>
  <conditionalFormatting sqref="B1414:C1424">
    <cfRule type="expression" dxfId="5524" priority="11718" stopIfTrue="1">
      <formula>$A1414&lt;&gt;""</formula>
    </cfRule>
  </conditionalFormatting>
  <conditionalFormatting sqref="G201:G205">
    <cfRule type="expression" dxfId="5523" priority="11717" stopIfTrue="1">
      <formula>$A201&lt;&gt;""</formula>
    </cfRule>
  </conditionalFormatting>
  <conditionalFormatting sqref="B643">
    <cfRule type="expression" dxfId="5522" priority="11716" stopIfTrue="1">
      <formula>$A643&lt;&gt;""</formula>
    </cfRule>
  </conditionalFormatting>
  <conditionalFormatting sqref="B276:C276 E276:H276">
    <cfRule type="expression" dxfId="5521" priority="11715" stopIfTrue="1">
      <formula>$A276&lt;&gt;""</formula>
    </cfRule>
  </conditionalFormatting>
  <conditionalFormatting sqref="B277:C277 E277:H277">
    <cfRule type="expression" dxfId="5520" priority="11714" stopIfTrue="1">
      <formula>$A277&lt;&gt;""</formula>
    </cfRule>
  </conditionalFormatting>
  <conditionalFormatting sqref="B278:C290 H281:H283 E278:H280">
    <cfRule type="expression" dxfId="5519" priority="11713" stopIfTrue="1">
      <formula>$A278&lt;&gt;""</formula>
    </cfRule>
  </conditionalFormatting>
  <conditionalFormatting sqref="E281:G283">
    <cfRule type="expression" dxfId="5518" priority="11712" stopIfTrue="1">
      <formula>$A281&lt;&gt;""</formula>
    </cfRule>
  </conditionalFormatting>
  <conditionalFormatting sqref="E205:F205">
    <cfRule type="expression" dxfId="5517" priority="11711" stopIfTrue="1">
      <formula>$A205&lt;&gt;""</formula>
    </cfRule>
  </conditionalFormatting>
  <conditionalFormatting sqref="G206:G209">
    <cfRule type="expression" dxfId="5516" priority="11709" stopIfTrue="1">
      <formula>$A206&lt;&gt;""</formula>
    </cfRule>
  </conditionalFormatting>
  <conditionalFormatting sqref="E206:F210">
    <cfRule type="expression" dxfId="5515" priority="11710" stopIfTrue="1">
      <formula>$A206&lt;&gt;""</formula>
    </cfRule>
  </conditionalFormatting>
  <conditionalFormatting sqref="G210">
    <cfRule type="expression" dxfId="5514" priority="11708" stopIfTrue="1">
      <formula>$A210&lt;&gt;""</formula>
    </cfRule>
  </conditionalFormatting>
  <conditionalFormatting sqref="H284:H290">
    <cfRule type="expression" dxfId="5513" priority="11707" stopIfTrue="1">
      <formula>$A284&lt;&gt;""</formula>
    </cfRule>
  </conditionalFormatting>
  <conditionalFormatting sqref="E284:G290">
    <cfRule type="expression" dxfId="5512" priority="11706" stopIfTrue="1">
      <formula>$A284&lt;&gt;""</formula>
    </cfRule>
  </conditionalFormatting>
  <conditionalFormatting sqref="B1239:C1239 B1247:C1252 B1241:C1245 E1241:H1245 E1247:H1252 E1239:H1239">
    <cfRule type="expression" dxfId="5511" priority="11705" stopIfTrue="1">
      <formula>$A1239&lt;&gt;""</formula>
    </cfRule>
  </conditionalFormatting>
  <conditionalFormatting sqref="E1129:F1129">
    <cfRule type="expression" dxfId="5510" priority="11704" stopIfTrue="1">
      <formula>$A1129&lt;&gt;""</formula>
    </cfRule>
  </conditionalFormatting>
  <conditionalFormatting sqref="B1335:C1335">
    <cfRule type="expression" dxfId="5509" priority="11702" stopIfTrue="1">
      <formula>$A1335&lt;&gt;""</formula>
    </cfRule>
  </conditionalFormatting>
  <conditionalFormatting sqref="G1335">
    <cfRule type="expression" dxfId="5508" priority="11701" stopIfTrue="1">
      <formula>$A1335&lt;&gt;""</formula>
    </cfRule>
  </conditionalFormatting>
  <conditionalFormatting sqref="E1335:F1335">
    <cfRule type="expression" dxfId="5507" priority="11700" stopIfTrue="1">
      <formula>$A1335&lt;&gt;""</formula>
    </cfRule>
  </conditionalFormatting>
  <conditionalFormatting sqref="G211:G225">
    <cfRule type="expression" dxfId="5506" priority="11698" stopIfTrue="1">
      <formula>$A211&lt;&gt;""</formula>
    </cfRule>
  </conditionalFormatting>
  <conditionalFormatting sqref="E211:F225">
    <cfRule type="expression" dxfId="5505" priority="11699" stopIfTrue="1">
      <formula>$A211&lt;&gt;""</formula>
    </cfRule>
  </conditionalFormatting>
  <conditionalFormatting sqref="B497:C499 E497:H499">
    <cfRule type="expression" dxfId="5504" priority="11697" stopIfTrue="1">
      <formula>$A497&lt;&gt;""</formula>
    </cfRule>
  </conditionalFormatting>
  <conditionalFormatting sqref="B291:C320 E291:H291">
    <cfRule type="expression" dxfId="5503" priority="11696" stopIfTrue="1">
      <formula>$A291&lt;&gt;""</formula>
    </cfRule>
  </conditionalFormatting>
  <conditionalFormatting sqref="E292:H320">
    <cfRule type="expression" dxfId="5502" priority="11695" stopIfTrue="1">
      <formula>$A292&lt;&gt;""</formula>
    </cfRule>
  </conditionalFormatting>
  <conditionalFormatting sqref="B1246:C1246 E1246:H1246">
    <cfRule type="expression" dxfId="5501" priority="11694" stopIfTrue="1">
      <formula>$A1246&lt;&gt;""</formula>
    </cfRule>
  </conditionalFormatting>
  <conditionalFormatting sqref="B1240:C1240 E1240:H1240">
    <cfRule type="expression" dxfId="5500" priority="11693" stopIfTrue="1">
      <formula>$A1240&lt;&gt;""</formula>
    </cfRule>
  </conditionalFormatting>
  <conditionalFormatting sqref="A827:C827 E827:I827">
    <cfRule type="expression" dxfId="5499" priority="11692" stopIfTrue="1">
      <formula>$A827&lt;&gt;""</formula>
    </cfRule>
  </conditionalFormatting>
  <conditionalFormatting sqref="A828:A837">
    <cfRule type="expression" dxfId="5498" priority="11691" stopIfTrue="1">
      <formula>$A828&lt;&gt;""</formula>
    </cfRule>
  </conditionalFormatting>
  <conditionalFormatting sqref="E830:F830">
    <cfRule type="expression" dxfId="5497" priority="11690" stopIfTrue="1">
      <formula>$A830&lt;&gt;""</formula>
    </cfRule>
  </conditionalFormatting>
  <conditionalFormatting sqref="B838:C838">
    <cfRule type="expression" dxfId="5496" priority="11689" stopIfTrue="1">
      <formula>$A838&lt;&gt;""</formula>
    </cfRule>
  </conditionalFormatting>
  <conditionalFormatting sqref="A838">
    <cfRule type="expression" dxfId="5495" priority="11688" stopIfTrue="1">
      <formula>$A838&lt;&gt;""</formula>
    </cfRule>
  </conditionalFormatting>
  <conditionalFormatting sqref="E838:F838">
    <cfRule type="expression" dxfId="5494" priority="11687" stopIfTrue="1">
      <formula>$A838&lt;&gt;""</formula>
    </cfRule>
  </conditionalFormatting>
  <conditionalFormatting sqref="A839">
    <cfRule type="expression" dxfId="5493" priority="11686" stopIfTrue="1">
      <formula>$A839&lt;&gt;""</formula>
    </cfRule>
  </conditionalFormatting>
  <conditionalFormatting sqref="B1253:C1272 E1253:H1272">
    <cfRule type="expression" dxfId="5492" priority="11685" stopIfTrue="1">
      <formula>$A1253&lt;&gt;""</formula>
    </cfRule>
  </conditionalFormatting>
  <conditionalFormatting sqref="H1397:H1405">
    <cfRule type="expression" dxfId="5491" priority="11684" stopIfTrue="1">
      <formula>$A1397&lt;&gt;""</formula>
    </cfRule>
  </conditionalFormatting>
  <conditionalFormatting sqref="G1397">
    <cfRule type="expression" dxfId="5490" priority="11683" stopIfTrue="1">
      <formula>$A1397&lt;&gt;""</formula>
    </cfRule>
  </conditionalFormatting>
  <conditionalFormatting sqref="E1397:F1399">
    <cfRule type="expression" dxfId="5489" priority="11681" stopIfTrue="1">
      <formula>$A1397&lt;&gt;""</formula>
    </cfRule>
  </conditionalFormatting>
  <conditionalFormatting sqref="B1397:C1399">
    <cfRule type="expression" dxfId="5488" priority="11680" stopIfTrue="1">
      <formula>$A1397&lt;&gt;""</formula>
    </cfRule>
  </conditionalFormatting>
  <conditionalFormatting sqref="H1172">
    <cfRule type="expression" dxfId="5487" priority="11679" stopIfTrue="1">
      <formula>$A1172&lt;&gt;""</formula>
    </cfRule>
  </conditionalFormatting>
  <conditionalFormatting sqref="G1172">
    <cfRule type="expression" dxfId="5486" priority="11678" stopIfTrue="1">
      <formula>$A1172&lt;&gt;""</formula>
    </cfRule>
  </conditionalFormatting>
  <conditionalFormatting sqref="E1172:F1172">
    <cfRule type="expression" dxfId="5485" priority="11676" stopIfTrue="1">
      <formula>$A1172&lt;&gt;""</formula>
    </cfRule>
  </conditionalFormatting>
  <conditionalFormatting sqref="B1172:C1172">
    <cfRule type="expression" dxfId="5484" priority="11675" stopIfTrue="1">
      <formula>$A1172&lt;&gt;""</formula>
    </cfRule>
  </conditionalFormatting>
  <conditionalFormatting sqref="G1398">
    <cfRule type="expression" dxfId="5483" priority="11674" stopIfTrue="1">
      <formula>$A1398&lt;&gt;""</formula>
    </cfRule>
  </conditionalFormatting>
  <conditionalFormatting sqref="B1169:C1170 E1169:H1170">
    <cfRule type="expression" dxfId="5482" priority="11673" stopIfTrue="1">
      <formula>$A1169&lt;&gt;""</formula>
    </cfRule>
  </conditionalFormatting>
  <conditionalFormatting sqref="H163 B163:C163 E163:F163">
    <cfRule type="expression" dxfId="5481" priority="11672" stopIfTrue="1">
      <formula>$A163&lt;&gt;""</formula>
    </cfRule>
  </conditionalFormatting>
  <conditionalFormatting sqref="G163">
    <cfRule type="expression" dxfId="5480" priority="11671" stopIfTrue="1">
      <formula>$A163&lt;&gt;""</formula>
    </cfRule>
  </conditionalFormatting>
  <conditionalFormatting sqref="H708">
    <cfRule type="expression" dxfId="5479" priority="11670" stopIfTrue="1">
      <formula>$A708&lt;&gt;""</formula>
    </cfRule>
  </conditionalFormatting>
  <conditionalFormatting sqref="G708">
    <cfRule type="expression" dxfId="5478" priority="11668" stopIfTrue="1">
      <formula>$A708&lt;&gt;""</formula>
    </cfRule>
  </conditionalFormatting>
  <conditionalFormatting sqref="E708:F708">
    <cfRule type="expression" dxfId="5477" priority="11667" stopIfTrue="1">
      <formula>$A708&lt;&gt;""</formula>
    </cfRule>
  </conditionalFormatting>
  <conditionalFormatting sqref="B708:C708">
    <cfRule type="expression" dxfId="5476" priority="11666" stopIfTrue="1">
      <formula>$A708&lt;&gt;""</formula>
    </cfRule>
  </conditionalFormatting>
  <conditionalFormatting sqref="A1108:C1108 E1108:H1108">
    <cfRule type="expression" dxfId="5475" priority="11665" stopIfTrue="1">
      <formula>$A1108&lt;&gt;""</formula>
    </cfRule>
  </conditionalFormatting>
  <conditionalFormatting sqref="B349:C359 E349:I359">
    <cfRule type="expression" dxfId="5474" priority="11664" stopIfTrue="1">
      <formula>$A349&lt;&gt;""</formula>
    </cfRule>
  </conditionalFormatting>
  <conditionalFormatting sqref="A924:C924 E924:G924">
    <cfRule type="expression" dxfId="5473" priority="11663" stopIfTrue="1">
      <formula>$A924&lt;&gt;""</formula>
    </cfRule>
  </conditionalFormatting>
  <conditionalFormatting sqref="A325:C328 E325:G328">
    <cfRule type="expression" dxfId="5472" priority="11662" stopIfTrue="1">
      <formula>$A325&lt;&gt;""</formula>
    </cfRule>
  </conditionalFormatting>
  <conditionalFormatting sqref="A323:C323">
    <cfRule type="expression" dxfId="5471" priority="11661" stopIfTrue="1">
      <formula>$A323&lt;&gt;""</formula>
    </cfRule>
  </conditionalFormatting>
  <conditionalFormatting sqref="A1409:C1410 E1409:G1410">
    <cfRule type="expression" dxfId="5470" priority="11660" stopIfTrue="1">
      <formula>$A1409&lt;&gt;""</formula>
    </cfRule>
  </conditionalFormatting>
  <conditionalFormatting sqref="A1382:A1383">
    <cfRule type="expression" dxfId="5469" priority="11659" stopIfTrue="1">
      <formula>$A1382&lt;&gt;""</formula>
    </cfRule>
  </conditionalFormatting>
  <conditionalFormatting sqref="G1382:G1383">
    <cfRule type="expression" dxfId="5468" priority="11657" stopIfTrue="1">
      <formula>$A1382&lt;&gt;""</formula>
    </cfRule>
  </conditionalFormatting>
  <conditionalFormatting sqref="B1382:C1383">
    <cfRule type="expression" dxfId="5467" priority="11656" stopIfTrue="1">
      <formula>$A1382&lt;&gt;""</formula>
    </cfRule>
  </conditionalFormatting>
  <conditionalFormatting sqref="E1382:F1383">
    <cfRule type="expression" dxfId="5466" priority="11655" stopIfTrue="1">
      <formula>$A1382&lt;&gt;""</formula>
    </cfRule>
  </conditionalFormatting>
  <conditionalFormatting sqref="A1162:A1163">
    <cfRule type="expression" dxfId="5465" priority="11654" stopIfTrue="1">
      <formula>$A1162&lt;&gt;""</formula>
    </cfRule>
  </conditionalFormatting>
  <conditionalFormatting sqref="G1162:G1163">
    <cfRule type="expression" dxfId="5464" priority="11652" stopIfTrue="1">
      <formula>$A1162&lt;&gt;""</formula>
    </cfRule>
  </conditionalFormatting>
  <conditionalFormatting sqref="E1162:F1163">
    <cfRule type="expression" dxfId="5463" priority="11651" stopIfTrue="1">
      <formula>$A1162&lt;&gt;""</formula>
    </cfRule>
  </conditionalFormatting>
  <conditionalFormatting sqref="C1162:C1163">
    <cfRule type="expression" dxfId="5462" priority="11650" stopIfTrue="1">
      <formula>$A1162&lt;&gt;""</formula>
    </cfRule>
  </conditionalFormatting>
  <conditionalFormatting sqref="B1162:B1163">
    <cfRule type="expression" dxfId="5461" priority="11649" stopIfTrue="1">
      <formula>$A1162&lt;&gt;""</formula>
    </cfRule>
  </conditionalFormatting>
  <conditionalFormatting sqref="A1131:C1132 E1131:G1132">
    <cfRule type="expression" dxfId="5460" priority="11648" stopIfTrue="1">
      <formula>$A1131&lt;&gt;""</formula>
    </cfRule>
  </conditionalFormatting>
  <conditionalFormatting sqref="A1311:A1312">
    <cfRule type="expression" dxfId="5459" priority="11647" stopIfTrue="1">
      <formula>$A1311&lt;&gt;""</formula>
    </cfRule>
  </conditionalFormatting>
  <conditionalFormatting sqref="B1311:C1312">
    <cfRule type="expression" dxfId="5458" priority="11646" stopIfTrue="1">
      <formula>$A1311&lt;&gt;""</formula>
    </cfRule>
  </conditionalFormatting>
  <conditionalFormatting sqref="E1311:G1312">
    <cfRule type="expression" dxfId="5457" priority="11645" stopIfTrue="1">
      <formula>$A1311&lt;&gt;""</formula>
    </cfRule>
  </conditionalFormatting>
  <conditionalFormatting sqref="B1481:C1481 E1481:G1481">
    <cfRule type="expression" dxfId="5456" priority="11644" stopIfTrue="1">
      <formula>$A1481&lt;&gt;""</formula>
    </cfRule>
  </conditionalFormatting>
  <conditionalFormatting sqref="A1327:A1328">
    <cfRule type="expression" dxfId="5455" priority="11643" stopIfTrue="1">
      <formula>$A1327&lt;&gt;""</formula>
    </cfRule>
  </conditionalFormatting>
  <conditionalFormatting sqref="G1327:G1328">
    <cfRule type="expression" dxfId="5454" priority="11641" stopIfTrue="1">
      <formula>$A1327&lt;&gt;""</formula>
    </cfRule>
  </conditionalFormatting>
  <conditionalFormatting sqref="E1327:F1328">
    <cfRule type="expression" dxfId="5453" priority="11640" stopIfTrue="1">
      <formula>$A1327&lt;&gt;""</formula>
    </cfRule>
  </conditionalFormatting>
  <conditionalFormatting sqref="B1327:C1328">
    <cfRule type="expression" dxfId="5452" priority="11639" stopIfTrue="1">
      <formula>$A1327&lt;&gt;""</formula>
    </cfRule>
  </conditionalFormatting>
  <conditionalFormatting sqref="A1428:C1429 E1428:G1429">
    <cfRule type="expression" dxfId="5451" priority="11638" stopIfTrue="1">
      <formula>$A1428&lt;&gt;""</formula>
    </cfRule>
  </conditionalFormatting>
  <conditionalFormatting sqref="A1078:C1079 E1078:G1079">
    <cfRule type="expression" dxfId="5450" priority="11637" stopIfTrue="1">
      <formula>$A1078&lt;&gt;""</formula>
    </cfRule>
  </conditionalFormatting>
  <conditionalFormatting sqref="A1190:A1191">
    <cfRule type="expression" dxfId="5449" priority="11636" stopIfTrue="1">
      <formula>$A1190&lt;&gt;""</formula>
    </cfRule>
  </conditionalFormatting>
  <conditionalFormatting sqref="B1190:C1191 E1190:G1191">
    <cfRule type="expression" dxfId="5448" priority="11635" stopIfTrue="1">
      <formula>$A1190&lt;&gt;""</formula>
    </cfRule>
  </conditionalFormatting>
  <conditionalFormatting sqref="E277:F277">
    <cfRule type="expression" dxfId="5447" priority="11634" stopIfTrue="1">
      <formula>$A277&lt;&gt;""</formula>
    </cfRule>
  </conditionalFormatting>
  <conditionalFormatting sqref="A493:C495 E493:I495">
    <cfRule type="expression" dxfId="5446" priority="11633" stopIfTrue="1">
      <formula>$A493&lt;&gt;""</formula>
    </cfRule>
  </conditionalFormatting>
  <conditionalFormatting sqref="A532:C534 E532:I534">
    <cfRule type="expression" dxfId="5445" priority="11632" stopIfTrue="1">
      <formula>$A532&lt;&gt;""</formula>
    </cfRule>
  </conditionalFormatting>
  <conditionalFormatting sqref="E543:F543">
    <cfRule type="expression" dxfId="5444" priority="11631" stopIfTrue="1">
      <formula>$A543&lt;&gt;""</formula>
    </cfRule>
  </conditionalFormatting>
  <conditionalFormatting sqref="A929:C934 E929:I934">
    <cfRule type="expression" dxfId="5443" priority="11630" stopIfTrue="1">
      <formula>$A929&lt;&gt;""</formula>
    </cfRule>
  </conditionalFormatting>
  <conditionalFormatting sqref="A938:C940 E938:I940">
    <cfRule type="expression" dxfId="5442" priority="11629" stopIfTrue="1">
      <formula>$A938&lt;&gt;""</formula>
    </cfRule>
  </conditionalFormatting>
  <conditionalFormatting sqref="A1081:C1083 E1081:I1083">
    <cfRule type="expression" dxfId="5441" priority="11628" stopIfTrue="1">
      <formula>$A1081&lt;&gt;""</formula>
    </cfRule>
  </conditionalFormatting>
  <conditionalFormatting sqref="A1390:C1391 E1390:I1391">
    <cfRule type="expression" dxfId="5440" priority="11627" stopIfTrue="1">
      <formula>$A1390&lt;&gt;""</formula>
    </cfRule>
  </conditionalFormatting>
  <conditionalFormatting sqref="G713:H718 B710:C718 G710:H710 E711:H712">
    <cfRule type="expression" dxfId="5439" priority="11626" stopIfTrue="1">
      <formula>$A710&lt;&gt;""</formula>
    </cfRule>
  </conditionalFormatting>
  <conditionalFormatting sqref="E845:F845">
    <cfRule type="expression" dxfId="5438" priority="11625" stopIfTrue="1">
      <formula>$A845&lt;&gt;""</formula>
    </cfRule>
  </conditionalFormatting>
  <conditionalFormatting sqref="B709:C709 E710:F710 E709:H709">
    <cfRule type="expression" dxfId="5437" priority="11624" stopIfTrue="1">
      <formula>$A709&lt;&gt;""</formula>
    </cfRule>
  </conditionalFormatting>
  <conditionalFormatting sqref="E713:F713">
    <cfRule type="expression" dxfId="5436" priority="11623" stopIfTrue="1">
      <formula>$A713&lt;&gt;""</formula>
    </cfRule>
  </conditionalFormatting>
  <conditionalFormatting sqref="E714:F718">
    <cfRule type="expression" dxfId="5435" priority="11622" stopIfTrue="1">
      <formula>$A714&lt;&gt;""</formula>
    </cfRule>
  </conditionalFormatting>
  <conditionalFormatting sqref="G1399">
    <cfRule type="expression" dxfId="5434" priority="11621" stopIfTrue="1">
      <formula>$A1399&lt;&gt;""</formula>
    </cfRule>
  </conditionalFormatting>
  <conditionalFormatting sqref="B1173:C1177 E1173:H1177">
    <cfRule type="expression" dxfId="5433" priority="11620" stopIfTrue="1">
      <formula>$A1173&lt;&gt;""</formula>
    </cfRule>
  </conditionalFormatting>
  <conditionalFormatting sqref="B1400:C1405 E1400:G1405">
    <cfRule type="expression" dxfId="5432" priority="11619" stopIfTrue="1">
      <formula>$A1400&lt;&gt;""</formula>
    </cfRule>
  </conditionalFormatting>
  <conditionalFormatting sqref="B1171:C1171 E1171:H1171">
    <cfRule type="expression" dxfId="5431" priority="11618" stopIfTrue="1">
      <formula>$A1171&lt;&gt;""</formula>
    </cfRule>
  </conditionalFormatting>
  <conditionalFormatting sqref="B720:C720 G720:H720">
    <cfRule type="expression" dxfId="5430" priority="11617" stopIfTrue="1">
      <formula>$A720&lt;&gt;""</formula>
    </cfRule>
  </conditionalFormatting>
  <conditionalFormatting sqref="G1423:G1424">
    <cfRule type="expression" dxfId="5429" priority="11616" stopIfTrue="1">
      <formula>$A1423&lt;&gt;""</formula>
    </cfRule>
  </conditionalFormatting>
  <conditionalFormatting sqref="E1423:F1424">
    <cfRule type="expression" dxfId="5428" priority="11615" stopIfTrue="1">
      <formula>$A1423&lt;&gt;""</formula>
    </cfRule>
  </conditionalFormatting>
  <conditionalFormatting sqref="B1146:C1146 E1146:H1146">
    <cfRule type="expression" dxfId="5427" priority="11614" stopIfTrue="1">
      <formula>$A1146&lt;&gt;""</formula>
    </cfRule>
  </conditionalFormatting>
  <conditionalFormatting sqref="B1147:C1147 H1148:H1149 E1147:H1147">
    <cfRule type="expression" dxfId="5426" priority="11613" stopIfTrue="1">
      <formula>$A1147&lt;&gt;""</formula>
    </cfRule>
  </conditionalFormatting>
  <conditionalFormatting sqref="G226:G227">
    <cfRule type="expression" dxfId="5425" priority="11611" stopIfTrue="1">
      <formula>$A226&lt;&gt;""</formula>
    </cfRule>
  </conditionalFormatting>
  <conditionalFormatting sqref="E226:F227">
    <cfRule type="expression" dxfId="5424" priority="11612" stopIfTrue="1">
      <formula>$A226&lt;&gt;""</formula>
    </cfRule>
  </conditionalFormatting>
  <conditionalFormatting sqref="B1148:C1149 E1148:G1149">
    <cfRule type="expression" dxfId="5423" priority="11609" stopIfTrue="1">
      <formula>$A1148&lt;&gt;""</formula>
    </cfRule>
  </conditionalFormatting>
  <conditionalFormatting sqref="E720:F720">
    <cfRule type="expression" dxfId="5422" priority="11608" stopIfTrue="1">
      <formula>$A720&lt;&gt;""</formula>
    </cfRule>
  </conditionalFormatting>
  <conditionalFormatting sqref="B626:C639 E626:H639">
    <cfRule type="expression" dxfId="5421" priority="11607" stopIfTrue="1">
      <formula>$A626&lt;&gt;""</formula>
    </cfRule>
  </conditionalFormatting>
  <conditionalFormatting sqref="B640:C640 E640:H640">
    <cfRule type="expression" dxfId="5420" priority="11606" stopIfTrue="1">
      <formula>$A640&lt;&gt;""</formula>
    </cfRule>
  </conditionalFormatting>
  <conditionalFormatting sqref="B641:C641 E641:H641">
    <cfRule type="expression" dxfId="5419" priority="11605" stopIfTrue="1">
      <formula>$A641&lt;&gt;""</formula>
    </cfRule>
  </conditionalFormatting>
  <conditionalFormatting sqref="B642:C642 E642:H642">
    <cfRule type="expression" dxfId="5418" priority="11604" stopIfTrue="1">
      <formula>$A642&lt;&gt;""</formula>
    </cfRule>
  </conditionalFormatting>
  <conditionalFormatting sqref="E107">
    <cfRule type="expression" dxfId="5417" priority="11602" stopIfTrue="1">
      <formula>$A107&lt;&gt;""</formula>
    </cfRule>
  </conditionalFormatting>
  <conditionalFormatting sqref="E138">
    <cfRule type="expression" dxfId="5416" priority="11601" stopIfTrue="1">
      <formula>$A138&lt;&gt;""</formula>
    </cfRule>
  </conditionalFormatting>
  <conditionalFormatting sqref="E179">
    <cfRule type="expression" dxfId="5415" priority="11600" stopIfTrue="1">
      <formula>$A179&lt;&gt;""</formula>
    </cfRule>
  </conditionalFormatting>
  <conditionalFormatting sqref="E179">
    <cfRule type="expression" dxfId="5414" priority="11599" stopIfTrue="1">
      <formula>$A179&lt;&gt;""</formula>
    </cfRule>
  </conditionalFormatting>
  <conditionalFormatting sqref="G179">
    <cfRule type="expression" dxfId="5413" priority="11598" stopIfTrue="1">
      <formula>$A179&lt;&gt;""</formula>
    </cfRule>
  </conditionalFormatting>
  <conditionalFormatting sqref="E224">
    <cfRule type="expression" dxfId="5412" priority="11597" stopIfTrue="1">
      <formula>$A224&lt;&gt;""</formula>
    </cfRule>
  </conditionalFormatting>
  <conditionalFormatting sqref="E224">
    <cfRule type="expression" dxfId="5411" priority="11596" stopIfTrue="1">
      <formula>$A224&lt;&gt;""</formula>
    </cfRule>
  </conditionalFormatting>
  <conditionalFormatting sqref="E319">
    <cfRule type="expression" dxfId="5410" priority="11595" stopIfTrue="1">
      <formula>$A319&lt;&gt;""</formula>
    </cfRule>
  </conditionalFormatting>
  <conditionalFormatting sqref="E319">
    <cfRule type="expression" dxfId="5409" priority="11594" stopIfTrue="1">
      <formula>$A319&lt;&gt;""</formula>
    </cfRule>
  </conditionalFormatting>
  <conditionalFormatting sqref="E319">
    <cfRule type="expression" dxfId="5408" priority="11593" stopIfTrue="1">
      <formula>$A319&lt;&gt;""</formula>
    </cfRule>
  </conditionalFormatting>
  <conditionalFormatting sqref="E1087">
    <cfRule type="expression" dxfId="5407" priority="11592" stopIfTrue="1">
      <formula>$A1087&lt;&gt;""</formula>
    </cfRule>
  </conditionalFormatting>
  <conditionalFormatting sqref="E1162">
    <cfRule type="expression" dxfId="5406" priority="11591" stopIfTrue="1">
      <formula>$A1162&lt;&gt;""</formula>
    </cfRule>
  </conditionalFormatting>
  <conditionalFormatting sqref="E1178">
    <cfRule type="expression" dxfId="5405" priority="11590" stopIfTrue="1">
      <formula>$A1178&lt;&gt;""</formula>
    </cfRule>
  </conditionalFormatting>
  <conditionalFormatting sqref="E1178">
    <cfRule type="expression" dxfId="5404" priority="11589" stopIfTrue="1">
      <formula>$A1178&lt;&gt;""</formula>
    </cfRule>
  </conditionalFormatting>
  <conditionalFormatting sqref="E1187">
    <cfRule type="expression" dxfId="5403" priority="11588" stopIfTrue="1">
      <formula>$A1187&lt;&gt;""</formula>
    </cfRule>
  </conditionalFormatting>
  <conditionalFormatting sqref="E1187">
    <cfRule type="expression" dxfId="5402" priority="11587" stopIfTrue="1">
      <formula>$A1187&lt;&gt;""</formula>
    </cfRule>
  </conditionalFormatting>
  <conditionalFormatting sqref="E1187">
    <cfRule type="expression" dxfId="5401" priority="11586" stopIfTrue="1">
      <formula>$A1187&lt;&gt;""</formula>
    </cfRule>
  </conditionalFormatting>
  <conditionalFormatting sqref="E1207">
    <cfRule type="expression" dxfId="5400" priority="11585" stopIfTrue="1">
      <formula>$A1207&lt;&gt;""</formula>
    </cfRule>
  </conditionalFormatting>
  <conditionalFormatting sqref="E1207">
    <cfRule type="expression" dxfId="5399" priority="11584" stopIfTrue="1">
      <formula>$A1207&lt;&gt;""</formula>
    </cfRule>
  </conditionalFormatting>
  <conditionalFormatting sqref="E1207">
    <cfRule type="expression" dxfId="5398" priority="11583" stopIfTrue="1">
      <formula>$A1207&lt;&gt;""</formula>
    </cfRule>
  </conditionalFormatting>
  <conditionalFormatting sqref="E1207">
    <cfRule type="expression" dxfId="5397" priority="11582" stopIfTrue="1">
      <formula>$A1207&lt;&gt;""</formula>
    </cfRule>
  </conditionalFormatting>
  <conditionalFormatting sqref="E1211">
    <cfRule type="expression" dxfId="5396" priority="11581" stopIfTrue="1">
      <formula>$A1211&lt;&gt;""</formula>
    </cfRule>
  </conditionalFormatting>
  <conditionalFormatting sqref="E1211">
    <cfRule type="expression" dxfId="5395" priority="11580" stopIfTrue="1">
      <formula>$A1211&lt;&gt;""</formula>
    </cfRule>
  </conditionalFormatting>
  <conditionalFormatting sqref="E1211">
    <cfRule type="expression" dxfId="5394" priority="11579" stopIfTrue="1">
      <formula>$A1211&lt;&gt;""</formula>
    </cfRule>
  </conditionalFormatting>
  <conditionalFormatting sqref="E1211">
    <cfRule type="expression" dxfId="5393" priority="11578" stopIfTrue="1">
      <formula>$A1211&lt;&gt;""</formula>
    </cfRule>
  </conditionalFormatting>
  <conditionalFormatting sqref="E1221">
    <cfRule type="expression" dxfId="5392" priority="11577" stopIfTrue="1">
      <formula>$A1221&lt;&gt;""</formula>
    </cfRule>
  </conditionalFormatting>
  <conditionalFormatting sqref="E1221">
    <cfRule type="expression" dxfId="5391" priority="11576" stopIfTrue="1">
      <formula>$A1221&lt;&gt;""</formula>
    </cfRule>
  </conditionalFormatting>
  <conditionalFormatting sqref="E1221">
    <cfRule type="expression" dxfId="5390" priority="11575" stopIfTrue="1">
      <formula>$A1221&lt;&gt;""</formula>
    </cfRule>
  </conditionalFormatting>
  <conditionalFormatting sqref="E1221">
    <cfRule type="expression" dxfId="5389" priority="11574" stopIfTrue="1">
      <formula>$A1221&lt;&gt;""</formula>
    </cfRule>
  </conditionalFormatting>
  <conditionalFormatting sqref="E1221">
    <cfRule type="expression" dxfId="5388" priority="11573" stopIfTrue="1">
      <formula>$A1221&lt;&gt;""</formula>
    </cfRule>
  </conditionalFormatting>
  <conditionalFormatting sqref="E1231">
    <cfRule type="expression" dxfId="5387" priority="11572" stopIfTrue="1">
      <formula>$A1231&lt;&gt;""</formula>
    </cfRule>
  </conditionalFormatting>
  <conditionalFormatting sqref="E1231">
    <cfRule type="expression" dxfId="5386" priority="11571" stopIfTrue="1">
      <formula>$A1231&lt;&gt;""</formula>
    </cfRule>
  </conditionalFormatting>
  <conditionalFormatting sqref="E1231">
    <cfRule type="expression" dxfId="5385" priority="11570" stopIfTrue="1">
      <formula>$A1231&lt;&gt;""</formula>
    </cfRule>
  </conditionalFormatting>
  <conditionalFormatting sqref="E1231">
    <cfRule type="expression" dxfId="5384" priority="11569" stopIfTrue="1">
      <formula>$A1231&lt;&gt;""</formula>
    </cfRule>
  </conditionalFormatting>
  <conditionalFormatting sqref="E1231">
    <cfRule type="expression" dxfId="5383" priority="11568" stopIfTrue="1">
      <formula>$A1231&lt;&gt;""</formula>
    </cfRule>
  </conditionalFormatting>
  <conditionalFormatting sqref="E1236">
    <cfRule type="expression" dxfId="5382" priority="11567" stopIfTrue="1">
      <formula>$A1236&lt;&gt;""</formula>
    </cfRule>
  </conditionalFormatting>
  <conditionalFormatting sqref="E1236">
    <cfRule type="expression" dxfId="5381" priority="11566" stopIfTrue="1">
      <formula>$A1236&lt;&gt;""</formula>
    </cfRule>
  </conditionalFormatting>
  <conditionalFormatting sqref="E1236">
    <cfRule type="expression" dxfId="5380" priority="11565" stopIfTrue="1">
      <formula>$A1236&lt;&gt;""</formula>
    </cfRule>
  </conditionalFormatting>
  <conditionalFormatting sqref="E1236">
    <cfRule type="expression" dxfId="5379" priority="11564" stopIfTrue="1">
      <formula>$A1236&lt;&gt;""</formula>
    </cfRule>
  </conditionalFormatting>
  <conditionalFormatting sqref="E1236">
    <cfRule type="expression" dxfId="5378" priority="11563" stopIfTrue="1">
      <formula>$A1236&lt;&gt;""</formula>
    </cfRule>
  </conditionalFormatting>
  <conditionalFormatting sqref="E1245">
    <cfRule type="expression" dxfId="5377" priority="11562" stopIfTrue="1">
      <formula>$A1245&lt;&gt;""</formula>
    </cfRule>
  </conditionalFormatting>
  <conditionalFormatting sqref="E1245">
    <cfRule type="expression" dxfId="5376" priority="11561" stopIfTrue="1">
      <formula>$A1245&lt;&gt;""</formula>
    </cfRule>
  </conditionalFormatting>
  <conditionalFormatting sqref="E1245">
    <cfRule type="expression" dxfId="5375" priority="11560" stopIfTrue="1">
      <formula>$A1245&lt;&gt;""</formula>
    </cfRule>
  </conditionalFormatting>
  <conditionalFormatting sqref="E1245">
    <cfRule type="expression" dxfId="5374" priority="11559" stopIfTrue="1">
      <formula>$A1245&lt;&gt;""</formula>
    </cfRule>
  </conditionalFormatting>
  <conditionalFormatting sqref="E1245">
    <cfRule type="expression" dxfId="5373" priority="11558" stopIfTrue="1">
      <formula>$A1245&lt;&gt;""</formula>
    </cfRule>
  </conditionalFormatting>
  <conditionalFormatting sqref="E1245">
    <cfRule type="expression" dxfId="5372" priority="11557" stopIfTrue="1">
      <formula>$A1245&lt;&gt;""</formula>
    </cfRule>
  </conditionalFormatting>
  <conditionalFormatting sqref="E1262">
    <cfRule type="expression" dxfId="5371" priority="11556" stopIfTrue="1">
      <formula>$A1262&lt;&gt;""</formula>
    </cfRule>
  </conditionalFormatting>
  <conditionalFormatting sqref="E1262">
    <cfRule type="expression" dxfId="5370" priority="11555" stopIfTrue="1">
      <formula>$A1262&lt;&gt;""</formula>
    </cfRule>
  </conditionalFormatting>
  <conditionalFormatting sqref="E1262">
    <cfRule type="expression" dxfId="5369" priority="11554" stopIfTrue="1">
      <formula>$A1262&lt;&gt;""</formula>
    </cfRule>
  </conditionalFormatting>
  <conditionalFormatting sqref="E1262">
    <cfRule type="expression" dxfId="5368" priority="11553" stopIfTrue="1">
      <formula>$A1262&lt;&gt;""</formula>
    </cfRule>
  </conditionalFormatting>
  <conditionalFormatting sqref="E1262">
    <cfRule type="expression" dxfId="5367" priority="11552" stopIfTrue="1">
      <formula>$A1262&lt;&gt;""</formula>
    </cfRule>
  </conditionalFormatting>
  <conditionalFormatting sqref="E1262">
    <cfRule type="expression" dxfId="5366" priority="11551" stopIfTrue="1">
      <formula>$A1262&lt;&gt;""</formula>
    </cfRule>
  </conditionalFormatting>
  <conditionalFormatting sqref="E1262">
    <cfRule type="expression" dxfId="5365" priority="11550" stopIfTrue="1">
      <formula>$A1262&lt;&gt;""</formula>
    </cfRule>
  </conditionalFormatting>
  <conditionalFormatting sqref="E1272">
    <cfRule type="expression" dxfId="5364" priority="11549" stopIfTrue="1">
      <formula>$A1272&lt;&gt;""</formula>
    </cfRule>
  </conditionalFormatting>
  <conditionalFormatting sqref="E1272">
    <cfRule type="expression" dxfId="5363" priority="11548" stopIfTrue="1">
      <formula>$A1272&lt;&gt;""</formula>
    </cfRule>
  </conditionalFormatting>
  <conditionalFormatting sqref="E1272">
    <cfRule type="expression" dxfId="5362" priority="11547" stopIfTrue="1">
      <formula>$A1272&lt;&gt;""</formula>
    </cfRule>
  </conditionalFormatting>
  <conditionalFormatting sqref="E1272">
    <cfRule type="expression" dxfId="5361" priority="11546" stopIfTrue="1">
      <formula>$A1272&lt;&gt;""</formula>
    </cfRule>
  </conditionalFormatting>
  <conditionalFormatting sqref="E1272">
    <cfRule type="expression" dxfId="5360" priority="11545" stopIfTrue="1">
      <formula>$A1272&lt;&gt;""</formula>
    </cfRule>
  </conditionalFormatting>
  <conditionalFormatting sqref="E1272">
    <cfRule type="expression" dxfId="5359" priority="11544" stopIfTrue="1">
      <formula>$A1272&lt;&gt;""</formula>
    </cfRule>
  </conditionalFormatting>
  <conditionalFormatting sqref="E1272">
    <cfRule type="expression" dxfId="5358" priority="11543" stopIfTrue="1">
      <formula>$A1272&lt;&gt;""</formula>
    </cfRule>
  </conditionalFormatting>
  <conditionalFormatting sqref="E1281">
    <cfRule type="expression" dxfId="5357" priority="11542" stopIfTrue="1">
      <formula>$A1281&lt;&gt;""</formula>
    </cfRule>
  </conditionalFormatting>
  <conditionalFormatting sqref="E1281">
    <cfRule type="expression" dxfId="5356" priority="11541" stopIfTrue="1">
      <formula>$A1281&lt;&gt;""</formula>
    </cfRule>
  </conditionalFormatting>
  <conditionalFormatting sqref="E1281">
    <cfRule type="expression" dxfId="5355" priority="11540" stopIfTrue="1">
      <formula>$A1281&lt;&gt;""</formula>
    </cfRule>
  </conditionalFormatting>
  <conditionalFormatting sqref="E1281">
    <cfRule type="expression" dxfId="5354" priority="11539" stopIfTrue="1">
      <formula>$A1281&lt;&gt;""</formula>
    </cfRule>
  </conditionalFormatting>
  <conditionalFormatting sqref="E1281">
    <cfRule type="expression" dxfId="5353" priority="11538" stopIfTrue="1">
      <formula>$A1281&lt;&gt;""</formula>
    </cfRule>
  </conditionalFormatting>
  <conditionalFormatting sqref="E1281">
    <cfRule type="expression" dxfId="5352" priority="11537" stopIfTrue="1">
      <formula>$A1281&lt;&gt;""</formula>
    </cfRule>
  </conditionalFormatting>
  <conditionalFormatting sqref="E1281">
    <cfRule type="expression" dxfId="5351" priority="11536" stopIfTrue="1">
      <formula>$A1281&lt;&gt;""</formula>
    </cfRule>
  </conditionalFormatting>
  <conditionalFormatting sqref="E1281">
    <cfRule type="expression" dxfId="5350" priority="11535" stopIfTrue="1">
      <formula>$A1281&lt;&gt;""</formula>
    </cfRule>
  </conditionalFormatting>
  <conditionalFormatting sqref="E1287">
    <cfRule type="expression" dxfId="5349" priority="11534" stopIfTrue="1">
      <formula>$A1287&lt;&gt;""</formula>
    </cfRule>
  </conditionalFormatting>
  <conditionalFormatting sqref="E1287">
    <cfRule type="expression" dxfId="5348" priority="11533" stopIfTrue="1">
      <formula>$A1287&lt;&gt;""</formula>
    </cfRule>
  </conditionalFormatting>
  <conditionalFormatting sqref="E1287">
    <cfRule type="expression" dxfId="5347" priority="11532" stopIfTrue="1">
      <formula>$A1287&lt;&gt;""</formula>
    </cfRule>
  </conditionalFormatting>
  <conditionalFormatting sqref="E1287">
    <cfRule type="expression" dxfId="5346" priority="11531" stopIfTrue="1">
      <formula>$A1287&lt;&gt;""</formula>
    </cfRule>
  </conditionalFormatting>
  <conditionalFormatting sqref="E1287">
    <cfRule type="expression" dxfId="5345" priority="11530" stopIfTrue="1">
      <formula>$A1287&lt;&gt;""</formula>
    </cfRule>
  </conditionalFormatting>
  <conditionalFormatting sqref="E1287">
    <cfRule type="expression" dxfId="5344" priority="11529" stopIfTrue="1">
      <formula>$A1287&lt;&gt;""</formula>
    </cfRule>
  </conditionalFormatting>
  <conditionalFormatting sqref="E1287">
    <cfRule type="expression" dxfId="5343" priority="11528" stopIfTrue="1">
      <formula>$A1287&lt;&gt;""</formula>
    </cfRule>
  </conditionalFormatting>
  <conditionalFormatting sqref="E1287">
    <cfRule type="expression" dxfId="5342" priority="11527" stopIfTrue="1">
      <formula>$A1287&lt;&gt;""</formula>
    </cfRule>
  </conditionalFormatting>
  <conditionalFormatting sqref="E1299">
    <cfRule type="expression" dxfId="5341" priority="11526" stopIfTrue="1">
      <formula>$A1299&lt;&gt;""</formula>
    </cfRule>
  </conditionalFormatting>
  <conditionalFormatting sqref="E1299">
    <cfRule type="expression" dxfId="5340" priority="11525" stopIfTrue="1">
      <formula>$A1299&lt;&gt;""</formula>
    </cfRule>
  </conditionalFormatting>
  <conditionalFormatting sqref="E1299">
    <cfRule type="expression" dxfId="5339" priority="11524" stopIfTrue="1">
      <formula>$A1299&lt;&gt;""</formula>
    </cfRule>
  </conditionalFormatting>
  <conditionalFormatting sqref="E1299">
    <cfRule type="expression" dxfId="5338" priority="11523" stopIfTrue="1">
      <formula>$A1299&lt;&gt;""</formula>
    </cfRule>
  </conditionalFormatting>
  <conditionalFormatting sqref="E1299">
    <cfRule type="expression" dxfId="5337" priority="11522" stopIfTrue="1">
      <formula>$A1299&lt;&gt;""</formula>
    </cfRule>
  </conditionalFormatting>
  <conditionalFormatting sqref="E1299">
    <cfRule type="expression" dxfId="5336" priority="11521" stopIfTrue="1">
      <formula>$A1299&lt;&gt;""</formula>
    </cfRule>
  </conditionalFormatting>
  <conditionalFormatting sqref="E1299">
    <cfRule type="expression" dxfId="5335" priority="11520" stopIfTrue="1">
      <formula>$A1299&lt;&gt;""</formula>
    </cfRule>
  </conditionalFormatting>
  <conditionalFormatting sqref="E1299">
    <cfRule type="expression" dxfId="5334" priority="11519" stopIfTrue="1">
      <formula>$A1299&lt;&gt;""</formula>
    </cfRule>
  </conditionalFormatting>
  <conditionalFormatting sqref="E1299">
    <cfRule type="expression" dxfId="5333" priority="11518" stopIfTrue="1">
      <formula>$A1299&lt;&gt;""</formula>
    </cfRule>
  </conditionalFormatting>
  <conditionalFormatting sqref="E1308">
    <cfRule type="expression" dxfId="5332" priority="11517" stopIfTrue="1">
      <formula>$A1308&lt;&gt;""</formula>
    </cfRule>
  </conditionalFormatting>
  <conditionalFormatting sqref="E1308">
    <cfRule type="expression" dxfId="5331" priority="11516" stopIfTrue="1">
      <formula>$A1308&lt;&gt;""</formula>
    </cfRule>
  </conditionalFormatting>
  <conditionalFormatting sqref="E1308">
    <cfRule type="expression" dxfId="5330" priority="11515" stopIfTrue="1">
      <formula>$A1308&lt;&gt;""</formula>
    </cfRule>
  </conditionalFormatting>
  <conditionalFormatting sqref="E1308">
    <cfRule type="expression" dxfId="5329" priority="11514" stopIfTrue="1">
      <formula>$A1308&lt;&gt;""</formula>
    </cfRule>
  </conditionalFormatting>
  <conditionalFormatting sqref="E1308">
    <cfRule type="expression" dxfId="5328" priority="11513" stopIfTrue="1">
      <formula>$A1308&lt;&gt;""</formula>
    </cfRule>
  </conditionalFormatting>
  <conditionalFormatting sqref="E1308">
    <cfRule type="expression" dxfId="5327" priority="11512" stopIfTrue="1">
      <formula>$A1308&lt;&gt;""</formula>
    </cfRule>
  </conditionalFormatting>
  <conditionalFormatting sqref="E1308">
    <cfRule type="expression" dxfId="5326" priority="11511" stopIfTrue="1">
      <formula>$A1308&lt;&gt;""</formula>
    </cfRule>
  </conditionalFormatting>
  <conditionalFormatting sqref="E1308">
    <cfRule type="expression" dxfId="5325" priority="11510" stopIfTrue="1">
      <formula>$A1308&lt;&gt;""</formula>
    </cfRule>
  </conditionalFormatting>
  <conditionalFormatting sqref="E1308">
    <cfRule type="expression" dxfId="5324" priority="11509" stopIfTrue="1">
      <formula>$A1308&lt;&gt;""</formula>
    </cfRule>
  </conditionalFormatting>
  <conditionalFormatting sqref="E1315">
    <cfRule type="expression" dxfId="5323" priority="11508" stopIfTrue="1">
      <formula>$A1315&lt;&gt;""</formula>
    </cfRule>
  </conditionalFormatting>
  <conditionalFormatting sqref="E1315">
    <cfRule type="expression" dxfId="5322" priority="11507" stopIfTrue="1">
      <formula>$A1315&lt;&gt;""</formula>
    </cfRule>
  </conditionalFormatting>
  <conditionalFormatting sqref="E1315">
    <cfRule type="expression" dxfId="5321" priority="11506" stopIfTrue="1">
      <formula>$A1315&lt;&gt;""</formula>
    </cfRule>
  </conditionalFormatting>
  <conditionalFormatting sqref="E1315">
    <cfRule type="expression" dxfId="5320" priority="11505" stopIfTrue="1">
      <formula>$A1315&lt;&gt;""</formula>
    </cfRule>
  </conditionalFormatting>
  <conditionalFormatting sqref="E1315">
    <cfRule type="expression" dxfId="5319" priority="11504" stopIfTrue="1">
      <formula>$A1315&lt;&gt;""</formula>
    </cfRule>
  </conditionalFormatting>
  <conditionalFormatting sqref="E1315">
    <cfRule type="expression" dxfId="5318" priority="11503" stopIfTrue="1">
      <formula>$A1315&lt;&gt;""</formula>
    </cfRule>
  </conditionalFormatting>
  <conditionalFormatting sqref="E1315">
    <cfRule type="expression" dxfId="5317" priority="11502" stopIfTrue="1">
      <formula>$A1315&lt;&gt;""</formula>
    </cfRule>
  </conditionalFormatting>
  <conditionalFormatting sqref="E1315">
    <cfRule type="expression" dxfId="5316" priority="11501" stopIfTrue="1">
      <formula>$A1315&lt;&gt;""</formula>
    </cfRule>
  </conditionalFormatting>
  <conditionalFormatting sqref="E1315">
    <cfRule type="expression" dxfId="5315" priority="11500" stopIfTrue="1">
      <formula>$A1315&lt;&gt;""</formula>
    </cfRule>
  </conditionalFormatting>
  <conditionalFormatting sqref="E1315">
    <cfRule type="expression" dxfId="5314" priority="11499" stopIfTrue="1">
      <formula>$A1315&lt;&gt;""</formula>
    </cfRule>
  </conditionalFormatting>
  <conditionalFormatting sqref="E1344">
    <cfRule type="expression" dxfId="5313" priority="11498" stopIfTrue="1">
      <formula>$A1344&lt;&gt;""</formula>
    </cfRule>
  </conditionalFormatting>
  <conditionalFormatting sqref="E1344">
    <cfRule type="expression" dxfId="5312" priority="11497" stopIfTrue="1">
      <formula>$A1344&lt;&gt;""</formula>
    </cfRule>
  </conditionalFormatting>
  <conditionalFormatting sqref="E1344">
    <cfRule type="expression" dxfId="5311" priority="11496" stopIfTrue="1">
      <formula>$A1344&lt;&gt;""</formula>
    </cfRule>
  </conditionalFormatting>
  <conditionalFormatting sqref="E1344">
    <cfRule type="expression" dxfId="5310" priority="11495" stopIfTrue="1">
      <formula>$A1344&lt;&gt;""</formula>
    </cfRule>
  </conditionalFormatting>
  <conditionalFormatting sqref="E1344">
    <cfRule type="expression" dxfId="5309" priority="11494" stopIfTrue="1">
      <formula>$A1344&lt;&gt;""</formula>
    </cfRule>
  </conditionalFormatting>
  <conditionalFormatting sqref="E1344">
    <cfRule type="expression" dxfId="5308" priority="11493" stopIfTrue="1">
      <formula>$A1344&lt;&gt;""</formula>
    </cfRule>
  </conditionalFormatting>
  <conditionalFormatting sqref="E1344">
    <cfRule type="expression" dxfId="5307" priority="11492" stopIfTrue="1">
      <formula>$A1344&lt;&gt;""</formula>
    </cfRule>
  </conditionalFormatting>
  <conditionalFormatting sqref="E1344">
    <cfRule type="expression" dxfId="5306" priority="11491" stopIfTrue="1">
      <formula>$A1344&lt;&gt;""</formula>
    </cfRule>
  </conditionalFormatting>
  <conditionalFormatting sqref="E1344">
    <cfRule type="expression" dxfId="5305" priority="11490" stopIfTrue="1">
      <formula>$A1344&lt;&gt;""</formula>
    </cfRule>
  </conditionalFormatting>
  <conditionalFormatting sqref="E1344">
    <cfRule type="expression" dxfId="5304" priority="11489" stopIfTrue="1">
      <formula>$A1344&lt;&gt;""</formula>
    </cfRule>
  </conditionalFormatting>
  <conditionalFormatting sqref="E1344">
    <cfRule type="expression" dxfId="5303" priority="11488" stopIfTrue="1">
      <formula>$A1344&lt;&gt;""</formula>
    </cfRule>
  </conditionalFormatting>
  <conditionalFormatting sqref="E1362">
    <cfRule type="expression" dxfId="5302" priority="11487" stopIfTrue="1">
      <formula>$A1362&lt;&gt;""</formula>
    </cfRule>
  </conditionalFormatting>
  <conditionalFormatting sqref="E1362">
    <cfRule type="expression" dxfId="5301" priority="11486" stopIfTrue="1">
      <formula>$A1362&lt;&gt;""</formula>
    </cfRule>
  </conditionalFormatting>
  <conditionalFormatting sqref="E1362">
    <cfRule type="expression" dxfId="5300" priority="11485" stopIfTrue="1">
      <formula>$A1362&lt;&gt;""</formula>
    </cfRule>
  </conditionalFormatting>
  <conditionalFormatting sqref="E1362">
    <cfRule type="expression" dxfId="5299" priority="11484" stopIfTrue="1">
      <formula>$A1362&lt;&gt;""</formula>
    </cfRule>
  </conditionalFormatting>
  <conditionalFormatting sqref="E1362">
    <cfRule type="expression" dxfId="5298" priority="11483" stopIfTrue="1">
      <formula>$A1362&lt;&gt;""</formula>
    </cfRule>
  </conditionalFormatting>
  <conditionalFormatting sqref="E1362">
    <cfRule type="expression" dxfId="5297" priority="11482" stopIfTrue="1">
      <formula>$A1362&lt;&gt;""</formula>
    </cfRule>
  </conditionalFormatting>
  <conditionalFormatting sqref="E1362">
    <cfRule type="expression" dxfId="5296" priority="11481" stopIfTrue="1">
      <formula>$A1362&lt;&gt;""</formula>
    </cfRule>
  </conditionalFormatting>
  <conditionalFormatting sqref="E1362">
    <cfRule type="expression" dxfId="5295" priority="11480" stopIfTrue="1">
      <formula>$A1362&lt;&gt;""</formula>
    </cfRule>
  </conditionalFormatting>
  <conditionalFormatting sqref="E1362">
    <cfRule type="expression" dxfId="5294" priority="11479" stopIfTrue="1">
      <formula>$A1362&lt;&gt;""</formula>
    </cfRule>
  </conditionalFormatting>
  <conditionalFormatting sqref="E1362">
    <cfRule type="expression" dxfId="5293" priority="11478" stopIfTrue="1">
      <formula>$A1362&lt;&gt;""</formula>
    </cfRule>
  </conditionalFormatting>
  <conditionalFormatting sqref="E1362">
    <cfRule type="expression" dxfId="5292" priority="11477" stopIfTrue="1">
      <formula>$A1362&lt;&gt;""</formula>
    </cfRule>
  </conditionalFormatting>
  <conditionalFormatting sqref="E1362">
    <cfRule type="expression" dxfId="5291" priority="11476" stopIfTrue="1">
      <formula>$A1362&lt;&gt;""</formula>
    </cfRule>
  </conditionalFormatting>
  <conditionalFormatting sqref="E1366">
    <cfRule type="expression" dxfId="5290" priority="11475" stopIfTrue="1">
      <formula>$A1366&lt;&gt;""</formula>
    </cfRule>
  </conditionalFormatting>
  <conditionalFormatting sqref="E1366">
    <cfRule type="expression" dxfId="5289" priority="11474" stopIfTrue="1">
      <formula>$A1366&lt;&gt;""</formula>
    </cfRule>
  </conditionalFormatting>
  <conditionalFormatting sqref="E1366">
    <cfRule type="expression" dxfId="5288" priority="11473" stopIfTrue="1">
      <formula>$A1366&lt;&gt;""</formula>
    </cfRule>
  </conditionalFormatting>
  <conditionalFormatting sqref="E1366">
    <cfRule type="expression" dxfId="5287" priority="11472" stopIfTrue="1">
      <formula>$A1366&lt;&gt;""</formula>
    </cfRule>
  </conditionalFormatting>
  <conditionalFormatting sqref="E1366">
    <cfRule type="expression" dxfId="5286" priority="11471" stopIfTrue="1">
      <formula>$A1366&lt;&gt;""</formula>
    </cfRule>
  </conditionalFormatting>
  <conditionalFormatting sqref="E1366">
    <cfRule type="expression" dxfId="5285" priority="11470" stopIfTrue="1">
      <formula>$A1366&lt;&gt;""</formula>
    </cfRule>
  </conditionalFormatting>
  <conditionalFormatting sqref="E1366">
    <cfRule type="expression" dxfId="5284" priority="11469" stopIfTrue="1">
      <formula>$A1366&lt;&gt;""</formula>
    </cfRule>
  </conditionalFormatting>
  <conditionalFormatting sqref="E1366">
    <cfRule type="expression" dxfId="5283" priority="11468" stopIfTrue="1">
      <formula>$A1366&lt;&gt;""</formula>
    </cfRule>
  </conditionalFormatting>
  <conditionalFormatting sqref="E1366">
    <cfRule type="expression" dxfId="5282" priority="11467" stopIfTrue="1">
      <formula>$A1366&lt;&gt;""</formula>
    </cfRule>
  </conditionalFormatting>
  <conditionalFormatting sqref="E1366">
    <cfRule type="expression" dxfId="5281" priority="11466" stopIfTrue="1">
      <formula>$A1366&lt;&gt;""</formula>
    </cfRule>
  </conditionalFormatting>
  <conditionalFormatting sqref="E1366">
    <cfRule type="expression" dxfId="5280" priority="11465" stopIfTrue="1">
      <formula>$A1366&lt;&gt;""</formula>
    </cfRule>
  </conditionalFormatting>
  <conditionalFormatting sqref="E1366">
    <cfRule type="expression" dxfId="5279" priority="11464" stopIfTrue="1">
      <formula>$A1366&lt;&gt;""</formula>
    </cfRule>
  </conditionalFormatting>
  <conditionalFormatting sqref="E1394">
    <cfRule type="expression" dxfId="5278" priority="11463" stopIfTrue="1">
      <formula>$A1394&lt;&gt;""</formula>
    </cfRule>
  </conditionalFormatting>
  <conditionalFormatting sqref="E1394">
    <cfRule type="expression" dxfId="5277" priority="11462" stopIfTrue="1">
      <formula>$A1394&lt;&gt;""</formula>
    </cfRule>
  </conditionalFormatting>
  <conditionalFormatting sqref="E1394">
    <cfRule type="expression" dxfId="5276" priority="11461" stopIfTrue="1">
      <formula>$A1394&lt;&gt;""</formula>
    </cfRule>
  </conditionalFormatting>
  <conditionalFormatting sqref="E1394">
    <cfRule type="expression" dxfId="5275" priority="11460" stopIfTrue="1">
      <formula>$A1394&lt;&gt;""</formula>
    </cfRule>
  </conditionalFormatting>
  <conditionalFormatting sqref="E1394">
    <cfRule type="expression" dxfId="5274" priority="11459" stopIfTrue="1">
      <formula>$A1394&lt;&gt;""</formula>
    </cfRule>
  </conditionalFormatting>
  <conditionalFormatting sqref="E1394">
    <cfRule type="expression" dxfId="5273" priority="11458" stopIfTrue="1">
      <formula>$A1394&lt;&gt;""</formula>
    </cfRule>
  </conditionalFormatting>
  <conditionalFormatting sqref="E1394">
    <cfRule type="expression" dxfId="5272" priority="11457" stopIfTrue="1">
      <formula>$A1394&lt;&gt;""</formula>
    </cfRule>
  </conditionalFormatting>
  <conditionalFormatting sqref="E1394">
    <cfRule type="expression" dxfId="5271" priority="11456" stopIfTrue="1">
      <formula>$A1394&lt;&gt;""</formula>
    </cfRule>
  </conditionalFormatting>
  <conditionalFormatting sqref="E1394">
    <cfRule type="expression" dxfId="5270" priority="11455" stopIfTrue="1">
      <formula>$A1394&lt;&gt;""</formula>
    </cfRule>
  </conditionalFormatting>
  <conditionalFormatting sqref="E1394">
    <cfRule type="expression" dxfId="5269" priority="11454" stopIfTrue="1">
      <formula>$A1394&lt;&gt;""</formula>
    </cfRule>
  </conditionalFormatting>
  <conditionalFormatting sqref="E1394">
    <cfRule type="expression" dxfId="5268" priority="11453" stopIfTrue="1">
      <formula>$A1394&lt;&gt;""</formula>
    </cfRule>
  </conditionalFormatting>
  <conditionalFormatting sqref="E1394">
    <cfRule type="expression" dxfId="5267" priority="11452" stopIfTrue="1">
      <formula>$A1394&lt;&gt;""</formula>
    </cfRule>
  </conditionalFormatting>
  <conditionalFormatting sqref="E1394">
    <cfRule type="expression" dxfId="5266" priority="11451" stopIfTrue="1">
      <formula>$A1394&lt;&gt;""</formula>
    </cfRule>
  </conditionalFormatting>
  <conditionalFormatting sqref="E1406">
    <cfRule type="expression" dxfId="5265" priority="11450" stopIfTrue="1">
      <formula>$A1406&lt;&gt;""</formula>
    </cfRule>
  </conditionalFormatting>
  <conditionalFormatting sqref="E1406">
    <cfRule type="expression" dxfId="5264" priority="11449" stopIfTrue="1">
      <formula>$A1406&lt;&gt;""</formula>
    </cfRule>
  </conditionalFormatting>
  <conditionalFormatting sqref="E1406">
    <cfRule type="expression" dxfId="5263" priority="11448" stopIfTrue="1">
      <formula>$A1406&lt;&gt;""</formula>
    </cfRule>
  </conditionalFormatting>
  <conditionalFormatting sqref="E1406">
    <cfRule type="expression" dxfId="5262" priority="11447" stopIfTrue="1">
      <formula>$A1406&lt;&gt;""</formula>
    </cfRule>
  </conditionalFormatting>
  <conditionalFormatting sqref="E1406">
    <cfRule type="expression" dxfId="5261" priority="11446" stopIfTrue="1">
      <formula>$A1406&lt;&gt;""</formula>
    </cfRule>
  </conditionalFormatting>
  <conditionalFormatting sqref="E1406">
    <cfRule type="expression" dxfId="5260" priority="11445" stopIfTrue="1">
      <formula>$A1406&lt;&gt;""</formula>
    </cfRule>
  </conditionalFormatting>
  <conditionalFormatting sqref="E1406">
    <cfRule type="expression" dxfId="5259" priority="11444" stopIfTrue="1">
      <formula>$A1406&lt;&gt;""</formula>
    </cfRule>
  </conditionalFormatting>
  <conditionalFormatting sqref="E1406">
    <cfRule type="expression" dxfId="5258" priority="11443" stopIfTrue="1">
      <formula>$A1406&lt;&gt;""</formula>
    </cfRule>
  </conditionalFormatting>
  <conditionalFormatting sqref="E1406">
    <cfRule type="expression" dxfId="5257" priority="11442" stopIfTrue="1">
      <formula>$A1406&lt;&gt;""</formula>
    </cfRule>
  </conditionalFormatting>
  <conditionalFormatting sqref="E1406">
    <cfRule type="expression" dxfId="5256" priority="11441" stopIfTrue="1">
      <formula>$A1406&lt;&gt;""</formula>
    </cfRule>
  </conditionalFormatting>
  <conditionalFormatting sqref="E1406">
    <cfRule type="expression" dxfId="5255" priority="11440" stopIfTrue="1">
      <formula>$A1406&lt;&gt;""</formula>
    </cfRule>
  </conditionalFormatting>
  <conditionalFormatting sqref="E1406">
    <cfRule type="expression" dxfId="5254" priority="11439" stopIfTrue="1">
      <formula>$A1406&lt;&gt;""</formula>
    </cfRule>
  </conditionalFormatting>
  <conditionalFormatting sqref="E1406">
    <cfRule type="expression" dxfId="5253" priority="11438" stopIfTrue="1">
      <formula>$A1406&lt;&gt;""</formula>
    </cfRule>
  </conditionalFormatting>
  <conditionalFormatting sqref="E1406">
    <cfRule type="expression" dxfId="5252" priority="11437" stopIfTrue="1">
      <formula>$A1406&lt;&gt;""</formula>
    </cfRule>
  </conditionalFormatting>
  <conditionalFormatting sqref="E1411">
    <cfRule type="expression" dxfId="5251" priority="11436" stopIfTrue="1">
      <formula>$A1411&lt;&gt;""</formula>
    </cfRule>
  </conditionalFormatting>
  <conditionalFormatting sqref="E1411">
    <cfRule type="expression" dxfId="5250" priority="11435" stopIfTrue="1">
      <formula>$A1411&lt;&gt;""</formula>
    </cfRule>
  </conditionalFormatting>
  <conditionalFormatting sqref="E1411">
    <cfRule type="expression" dxfId="5249" priority="11434" stopIfTrue="1">
      <formula>$A1411&lt;&gt;""</formula>
    </cfRule>
  </conditionalFormatting>
  <conditionalFormatting sqref="E1411">
    <cfRule type="expression" dxfId="5248" priority="11433" stopIfTrue="1">
      <formula>$A1411&lt;&gt;""</formula>
    </cfRule>
  </conditionalFormatting>
  <conditionalFormatting sqref="E1411">
    <cfRule type="expression" dxfId="5247" priority="11432" stopIfTrue="1">
      <formula>$A1411&lt;&gt;""</formula>
    </cfRule>
  </conditionalFormatting>
  <conditionalFormatting sqref="E1411">
    <cfRule type="expression" dxfId="5246" priority="11431" stopIfTrue="1">
      <formula>$A1411&lt;&gt;""</formula>
    </cfRule>
  </conditionalFormatting>
  <conditionalFormatting sqref="E1411">
    <cfRule type="expression" dxfId="5245" priority="11430" stopIfTrue="1">
      <formula>$A1411&lt;&gt;""</formula>
    </cfRule>
  </conditionalFormatting>
  <conditionalFormatting sqref="E1411">
    <cfRule type="expression" dxfId="5244" priority="11429" stopIfTrue="1">
      <formula>$A1411&lt;&gt;""</formula>
    </cfRule>
  </conditionalFormatting>
  <conditionalFormatting sqref="E1411">
    <cfRule type="expression" dxfId="5243" priority="11428" stopIfTrue="1">
      <formula>$A1411&lt;&gt;""</formula>
    </cfRule>
  </conditionalFormatting>
  <conditionalFormatting sqref="E1411">
    <cfRule type="expression" dxfId="5242" priority="11427" stopIfTrue="1">
      <formula>$A1411&lt;&gt;""</formula>
    </cfRule>
  </conditionalFormatting>
  <conditionalFormatting sqref="E1411">
    <cfRule type="expression" dxfId="5241" priority="11426" stopIfTrue="1">
      <formula>$A1411&lt;&gt;""</formula>
    </cfRule>
  </conditionalFormatting>
  <conditionalFormatting sqref="E1411">
    <cfRule type="expression" dxfId="5240" priority="11425" stopIfTrue="1">
      <formula>$A1411&lt;&gt;""</formula>
    </cfRule>
  </conditionalFormatting>
  <conditionalFormatting sqref="E1411">
    <cfRule type="expression" dxfId="5239" priority="11424" stopIfTrue="1">
      <formula>$A1411&lt;&gt;""</formula>
    </cfRule>
  </conditionalFormatting>
  <conditionalFormatting sqref="E1411">
    <cfRule type="expression" dxfId="5238" priority="11423" stopIfTrue="1">
      <formula>$A1411&lt;&gt;""</formula>
    </cfRule>
  </conditionalFormatting>
  <conditionalFormatting sqref="E1438">
    <cfRule type="expression" dxfId="5237" priority="11422" stopIfTrue="1">
      <formula>$A1438&lt;&gt;""</formula>
    </cfRule>
  </conditionalFormatting>
  <conditionalFormatting sqref="E1438">
    <cfRule type="expression" dxfId="5236" priority="11421" stopIfTrue="1">
      <formula>$A1438&lt;&gt;""</formula>
    </cfRule>
  </conditionalFormatting>
  <conditionalFormatting sqref="E1438">
    <cfRule type="expression" dxfId="5235" priority="11420" stopIfTrue="1">
      <formula>$A1438&lt;&gt;""</formula>
    </cfRule>
  </conditionalFormatting>
  <conditionalFormatting sqref="E1438">
    <cfRule type="expression" dxfId="5234" priority="11419" stopIfTrue="1">
      <formula>$A1438&lt;&gt;""</formula>
    </cfRule>
  </conditionalFormatting>
  <conditionalFormatting sqref="E1438">
    <cfRule type="expression" dxfId="5233" priority="11418" stopIfTrue="1">
      <formula>$A1438&lt;&gt;""</formula>
    </cfRule>
  </conditionalFormatting>
  <conditionalFormatting sqref="E1438">
    <cfRule type="expression" dxfId="5232" priority="11417" stopIfTrue="1">
      <formula>$A1438&lt;&gt;""</formula>
    </cfRule>
  </conditionalFormatting>
  <conditionalFormatting sqref="E1438">
    <cfRule type="expression" dxfId="5231" priority="11416" stopIfTrue="1">
      <formula>$A1438&lt;&gt;""</formula>
    </cfRule>
  </conditionalFormatting>
  <conditionalFormatting sqref="E1438">
    <cfRule type="expression" dxfId="5230" priority="11415" stopIfTrue="1">
      <formula>$A1438&lt;&gt;""</formula>
    </cfRule>
  </conditionalFormatting>
  <conditionalFormatting sqref="E1438">
    <cfRule type="expression" dxfId="5229" priority="11414" stopIfTrue="1">
      <formula>$A1438&lt;&gt;""</formula>
    </cfRule>
  </conditionalFormatting>
  <conditionalFormatting sqref="E1438">
    <cfRule type="expression" dxfId="5228" priority="11413" stopIfTrue="1">
      <formula>$A1438&lt;&gt;""</formula>
    </cfRule>
  </conditionalFormatting>
  <conditionalFormatting sqref="E1438">
    <cfRule type="expression" dxfId="5227" priority="11412" stopIfTrue="1">
      <formula>$A1438&lt;&gt;""</formula>
    </cfRule>
  </conditionalFormatting>
  <conditionalFormatting sqref="E1438">
    <cfRule type="expression" dxfId="5226" priority="11411" stopIfTrue="1">
      <formula>$A1438&lt;&gt;""</formula>
    </cfRule>
  </conditionalFormatting>
  <conditionalFormatting sqref="E1438">
    <cfRule type="expression" dxfId="5225" priority="11410" stopIfTrue="1">
      <formula>$A1438&lt;&gt;""</formula>
    </cfRule>
  </conditionalFormatting>
  <conditionalFormatting sqref="E1438">
    <cfRule type="expression" dxfId="5224" priority="11409" stopIfTrue="1">
      <formula>$A1438&lt;&gt;""</formula>
    </cfRule>
  </conditionalFormatting>
  <conditionalFormatting sqref="E1452">
    <cfRule type="expression" dxfId="5223" priority="11408" stopIfTrue="1">
      <formula>$A1452&lt;&gt;""</formula>
    </cfRule>
  </conditionalFormatting>
  <conditionalFormatting sqref="E1452">
    <cfRule type="expression" dxfId="5222" priority="11407" stopIfTrue="1">
      <formula>$A1452&lt;&gt;""</formula>
    </cfRule>
  </conditionalFormatting>
  <conditionalFormatting sqref="E1452">
    <cfRule type="expression" dxfId="5221" priority="11406" stopIfTrue="1">
      <formula>$A1452&lt;&gt;""</formula>
    </cfRule>
  </conditionalFormatting>
  <conditionalFormatting sqref="E1452">
    <cfRule type="expression" dxfId="5220" priority="11405" stopIfTrue="1">
      <formula>$A1452&lt;&gt;""</formula>
    </cfRule>
  </conditionalFormatting>
  <conditionalFormatting sqref="E1452">
    <cfRule type="expression" dxfId="5219" priority="11404" stopIfTrue="1">
      <formula>$A1452&lt;&gt;""</formula>
    </cfRule>
  </conditionalFormatting>
  <conditionalFormatting sqref="E1452">
    <cfRule type="expression" dxfId="5218" priority="11403" stopIfTrue="1">
      <formula>$A1452&lt;&gt;""</formula>
    </cfRule>
  </conditionalFormatting>
  <conditionalFormatting sqref="E1452">
    <cfRule type="expression" dxfId="5217" priority="11402" stopIfTrue="1">
      <formula>$A1452&lt;&gt;""</formula>
    </cfRule>
  </conditionalFormatting>
  <conditionalFormatting sqref="E1452">
    <cfRule type="expression" dxfId="5216" priority="11401" stopIfTrue="1">
      <formula>$A1452&lt;&gt;""</formula>
    </cfRule>
  </conditionalFormatting>
  <conditionalFormatting sqref="E1452">
    <cfRule type="expression" dxfId="5215" priority="11400" stopIfTrue="1">
      <formula>$A1452&lt;&gt;""</formula>
    </cfRule>
  </conditionalFormatting>
  <conditionalFormatting sqref="E1452">
    <cfRule type="expression" dxfId="5214" priority="11399" stopIfTrue="1">
      <formula>$A1452&lt;&gt;""</formula>
    </cfRule>
  </conditionalFormatting>
  <conditionalFormatting sqref="E1452">
    <cfRule type="expression" dxfId="5213" priority="11398" stopIfTrue="1">
      <formula>$A1452&lt;&gt;""</formula>
    </cfRule>
  </conditionalFormatting>
  <conditionalFormatting sqref="E1452">
    <cfRule type="expression" dxfId="5212" priority="11397" stopIfTrue="1">
      <formula>$A1452&lt;&gt;""</formula>
    </cfRule>
  </conditionalFormatting>
  <conditionalFormatting sqref="E1452">
    <cfRule type="expression" dxfId="5211" priority="11396" stopIfTrue="1">
      <formula>$A1452&lt;&gt;""</formula>
    </cfRule>
  </conditionalFormatting>
  <conditionalFormatting sqref="E1452">
    <cfRule type="expression" dxfId="5210" priority="11395" stopIfTrue="1">
      <formula>$A1452&lt;&gt;""</formula>
    </cfRule>
  </conditionalFormatting>
  <conditionalFormatting sqref="E1468">
    <cfRule type="expression" dxfId="5209" priority="11394" stopIfTrue="1">
      <formula>$A1468&lt;&gt;""</formula>
    </cfRule>
  </conditionalFormatting>
  <conditionalFormatting sqref="E1468">
    <cfRule type="expression" dxfId="5208" priority="11393" stopIfTrue="1">
      <formula>$A1468&lt;&gt;""</formula>
    </cfRule>
  </conditionalFormatting>
  <conditionalFormatting sqref="E1468">
    <cfRule type="expression" dxfId="5207" priority="11392" stopIfTrue="1">
      <formula>$A1468&lt;&gt;""</formula>
    </cfRule>
  </conditionalFormatting>
  <conditionalFormatting sqref="E1468">
    <cfRule type="expression" dxfId="5206" priority="11391" stopIfTrue="1">
      <formula>$A1468&lt;&gt;""</formula>
    </cfRule>
  </conditionalFormatting>
  <conditionalFormatting sqref="E1468">
    <cfRule type="expression" dxfId="5205" priority="11390" stopIfTrue="1">
      <formula>$A1468&lt;&gt;""</formula>
    </cfRule>
  </conditionalFormatting>
  <conditionalFormatting sqref="E1468">
    <cfRule type="expression" dxfId="5204" priority="11389" stopIfTrue="1">
      <formula>$A1468&lt;&gt;""</formula>
    </cfRule>
  </conditionalFormatting>
  <conditionalFormatting sqref="E1468">
    <cfRule type="expression" dxfId="5203" priority="11388" stopIfTrue="1">
      <formula>$A1468&lt;&gt;""</formula>
    </cfRule>
  </conditionalFormatting>
  <conditionalFormatting sqref="E1468">
    <cfRule type="expression" dxfId="5202" priority="11387" stopIfTrue="1">
      <formula>$A1468&lt;&gt;""</formula>
    </cfRule>
  </conditionalFormatting>
  <conditionalFormatting sqref="E1468">
    <cfRule type="expression" dxfId="5201" priority="11386" stopIfTrue="1">
      <formula>$A1468&lt;&gt;""</formula>
    </cfRule>
  </conditionalFormatting>
  <conditionalFormatting sqref="E1468">
    <cfRule type="expression" dxfId="5200" priority="11385" stopIfTrue="1">
      <formula>$A1468&lt;&gt;""</formula>
    </cfRule>
  </conditionalFormatting>
  <conditionalFormatting sqref="E1468">
    <cfRule type="expression" dxfId="5199" priority="11384" stopIfTrue="1">
      <formula>$A1468&lt;&gt;""</formula>
    </cfRule>
  </conditionalFormatting>
  <conditionalFormatting sqref="E1468">
    <cfRule type="expression" dxfId="5198" priority="11383" stopIfTrue="1">
      <formula>$A1468&lt;&gt;""</formula>
    </cfRule>
  </conditionalFormatting>
  <conditionalFormatting sqref="E1468">
    <cfRule type="expression" dxfId="5197" priority="11382" stopIfTrue="1">
      <formula>$A1468&lt;&gt;""</formula>
    </cfRule>
  </conditionalFormatting>
  <conditionalFormatting sqref="E1468">
    <cfRule type="expression" dxfId="5196" priority="11381" stopIfTrue="1">
      <formula>$A1468&lt;&gt;""</formula>
    </cfRule>
  </conditionalFormatting>
  <conditionalFormatting sqref="E1503">
    <cfRule type="expression" dxfId="5195" priority="11380" stopIfTrue="1">
      <formula>$A1503&lt;&gt;""</formula>
    </cfRule>
  </conditionalFormatting>
  <conditionalFormatting sqref="E1503">
    <cfRule type="expression" dxfId="5194" priority="11379" stopIfTrue="1">
      <formula>$A1503&lt;&gt;""</formula>
    </cfRule>
  </conditionalFormatting>
  <conditionalFormatting sqref="E1503">
    <cfRule type="expression" dxfId="5193" priority="11378" stopIfTrue="1">
      <formula>$A1503&lt;&gt;""</formula>
    </cfRule>
  </conditionalFormatting>
  <conditionalFormatting sqref="E1503">
    <cfRule type="expression" dxfId="5192" priority="11377" stopIfTrue="1">
      <formula>$A1503&lt;&gt;""</formula>
    </cfRule>
  </conditionalFormatting>
  <conditionalFormatting sqref="E1503">
    <cfRule type="expression" dxfId="5191" priority="11376" stopIfTrue="1">
      <formula>$A1503&lt;&gt;""</formula>
    </cfRule>
  </conditionalFormatting>
  <conditionalFormatting sqref="E1503">
    <cfRule type="expression" dxfId="5190" priority="11375" stopIfTrue="1">
      <formula>$A1503&lt;&gt;""</formula>
    </cfRule>
  </conditionalFormatting>
  <conditionalFormatting sqref="E1503">
    <cfRule type="expression" dxfId="5189" priority="11374" stopIfTrue="1">
      <formula>$A1503&lt;&gt;""</formula>
    </cfRule>
  </conditionalFormatting>
  <conditionalFormatting sqref="E1503">
    <cfRule type="expression" dxfId="5188" priority="11373" stopIfTrue="1">
      <formula>$A1503&lt;&gt;""</formula>
    </cfRule>
  </conditionalFormatting>
  <conditionalFormatting sqref="E1503">
    <cfRule type="expression" dxfId="5187" priority="11372" stopIfTrue="1">
      <formula>$A1503&lt;&gt;""</formula>
    </cfRule>
  </conditionalFormatting>
  <conditionalFormatting sqref="E1503">
    <cfRule type="expression" dxfId="5186" priority="11371" stopIfTrue="1">
      <formula>$A1503&lt;&gt;""</formula>
    </cfRule>
  </conditionalFormatting>
  <conditionalFormatting sqref="E1503">
    <cfRule type="expression" dxfId="5185" priority="11370" stopIfTrue="1">
      <formula>$A1503&lt;&gt;""</formula>
    </cfRule>
  </conditionalFormatting>
  <conditionalFormatting sqref="E1503">
    <cfRule type="expression" dxfId="5184" priority="11369" stopIfTrue="1">
      <formula>$A1503&lt;&gt;""</formula>
    </cfRule>
  </conditionalFormatting>
  <conditionalFormatting sqref="E1503">
    <cfRule type="expression" dxfId="5183" priority="11368" stopIfTrue="1">
      <formula>$A1503&lt;&gt;""</formula>
    </cfRule>
  </conditionalFormatting>
  <conditionalFormatting sqref="E1503">
    <cfRule type="expression" dxfId="5182" priority="11367" stopIfTrue="1">
      <formula>$A1503&lt;&gt;""</formula>
    </cfRule>
  </conditionalFormatting>
  <conditionalFormatting sqref="E1512">
    <cfRule type="expression" dxfId="5181" priority="11366" stopIfTrue="1">
      <formula>$A1512&lt;&gt;""</formula>
    </cfRule>
  </conditionalFormatting>
  <conditionalFormatting sqref="E1512">
    <cfRule type="expression" dxfId="5180" priority="11365" stopIfTrue="1">
      <formula>$A1512&lt;&gt;""</formula>
    </cfRule>
  </conditionalFormatting>
  <conditionalFormatting sqref="E1512">
    <cfRule type="expression" dxfId="5179" priority="11364" stopIfTrue="1">
      <formula>$A1512&lt;&gt;""</formula>
    </cfRule>
  </conditionalFormatting>
  <conditionalFormatting sqref="E1512">
    <cfRule type="expression" dxfId="5178" priority="11363" stopIfTrue="1">
      <formula>$A1512&lt;&gt;""</formula>
    </cfRule>
  </conditionalFormatting>
  <conditionalFormatting sqref="E1512">
    <cfRule type="expression" dxfId="5177" priority="11362" stopIfTrue="1">
      <formula>$A1512&lt;&gt;""</formula>
    </cfRule>
  </conditionalFormatting>
  <conditionalFormatting sqref="E1512">
    <cfRule type="expression" dxfId="5176" priority="11361" stopIfTrue="1">
      <formula>$A1512&lt;&gt;""</formula>
    </cfRule>
  </conditionalFormatting>
  <conditionalFormatting sqref="E1512">
    <cfRule type="expression" dxfId="5175" priority="11360" stopIfTrue="1">
      <formula>$A1512&lt;&gt;""</formula>
    </cfRule>
  </conditionalFormatting>
  <conditionalFormatting sqref="E1512">
    <cfRule type="expression" dxfId="5174" priority="11359" stopIfTrue="1">
      <formula>$A1512&lt;&gt;""</formula>
    </cfRule>
  </conditionalFormatting>
  <conditionalFormatting sqref="E1512">
    <cfRule type="expression" dxfId="5173" priority="11358" stopIfTrue="1">
      <formula>$A1512&lt;&gt;""</formula>
    </cfRule>
  </conditionalFormatting>
  <conditionalFormatting sqref="E1512">
    <cfRule type="expression" dxfId="5172" priority="11357" stopIfTrue="1">
      <formula>$A1512&lt;&gt;""</formula>
    </cfRule>
  </conditionalFormatting>
  <conditionalFormatting sqref="E1512">
    <cfRule type="expression" dxfId="5171" priority="11356" stopIfTrue="1">
      <formula>$A1512&lt;&gt;""</formula>
    </cfRule>
  </conditionalFormatting>
  <conditionalFormatting sqref="E1512">
    <cfRule type="expression" dxfId="5170" priority="11355" stopIfTrue="1">
      <formula>$A1512&lt;&gt;""</formula>
    </cfRule>
  </conditionalFormatting>
  <conditionalFormatting sqref="E1512">
    <cfRule type="expression" dxfId="5169" priority="11354" stopIfTrue="1">
      <formula>$A1512&lt;&gt;""</formula>
    </cfRule>
  </conditionalFormatting>
  <conditionalFormatting sqref="E1512">
    <cfRule type="expression" dxfId="5168" priority="11353" stopIfTrue="1">
      <formula>$A1512&lt;&gt;""</formula>
    </cfRule>
  </conditionalFormatting>
  <conditionalFormatting sqref="E1518">
    <cfRule type="expression" dxfId="5167" priority="11352" stopIfTrue="1">
      <formula>$A1518&lt;&gt;""</formula>
    </cfRule>
  </conditionalFormatting>
  <conditionalFormatting sqref="E1518">
    <cfRule type="expression" dxfId="5166" priority="11351" stopIfTrue="1">
      <formula>$A1518&lt;&gt;""</formula>
    </cfRule>
  </conditionalFormatting>
  <conditionalFormatting sqref="E1518">
    <cfRule type="expression" dxfId="5165" priority="11350" stopIfTrue="1">
      <formula>$A1518&lt;&gt;""</formula>
    </cfRule>
  </conditionalFormatting>
  <conditionalFormatting sqref="E1518">
    <cfRule type="expression" dxfId="5164" priority="11349" stopIfTrue="1">
      <formula>$A1518&lt;&gt;""</formula>
    </cfRule>
  </conditionalFormatting>
  <conditionalFormatting sqref="E1518">
    <cfRule type="expression" dxfId="5163" priority="11348" stopIfTrue="1">
      <formula>$A1518&lt;&gt;""</formula>
    </cfRule>
  </conditionalFormatting>
  <conditionalFormatting sqref="E1518">
    <cfRule type="expression" dxfId="5162" priority="11347" stopIfTrue="1">
      <formula>$A1518&lt;&gt;""</formula>
    </cfRule>
  </conditionalFormatting>
  <conditionalFormatting sqref="E1518">
    <cfRule type="expression" dxfId="5161" priority="11346" stopIfTrue="1">
      <formula>$A1518&lt;&gt;""</formula>
    </cfRule>
  </conditionalFormatting>
  <conditionalFormatting sqref="E1518">
    <cfRule type="expression" dxfId="5160" priority="11345" stopIfTrue="1">
      <formula>$A1518&lt;&gt;""</formula>
    </cfRule>
  </conditionalFormatting>
  <conditionalFormatting sqref="E1518">
    <cfRule type="expression" dxfId="5159" priority="11344" stopIfTrue="1">
      <formula>$A1518&lt;&gt;""</formula>
    </cfRule>
  </conditionalFormatting>
  <conditionalFormatting sqref="E1518">
    <cfRule type="expression" dxfId="5158" priority="11343" stopIfTrue="1">
      <formula>$A1518&lt;&gt;""</formula>
    </cfRule>
  </conditionalFormatting>
  <conditionalFormatting sqref="E1518">
    <cfRule type="expression" dxfId="5157" priority="11342" stopIfTrue="1">
      <formula>$A1518&lt;&gt;""</formula>
    </cfRule>
  </conditionalFormatting>
  <conditionalFormatting sqref="E1518">
    <cfRule type="expression" dxfId="5156" priority="11341" stopIfTrue="1">
      <formula>$A1518&lt;&gt;""</formula>
    </cfRule>
  </conditionalFormatting>
  <conditionalFormatting sqref="E1518">
    <cfRule type="expression" dxfId="5155" priority="11340" stopIfTrue="1">
      <formula>$A1518&lt;&gt;""</formula>
    </cfRule>
  </conditionalFormatting>
  <conditionalFormatting sqref="E1518">
    <cfRule type="expression" dxfId="5154" priority="11339" stopIfTrue="1">
      <formula>$A1518&lt;&gt;""</formula>
    </cfRule>
  </conditionalFormatting>
  <conditionalFormatting sqref="E1522">
    <cfRule type="expression" dxfId="5153" priority="11338" stopIfTrue="1">
      <formula>$A1522&lt;&gt;""</formula>
    </cfRule>
  </conditionalFormatting>
  <conditionalFormatting sqref="E1522">
    <cfRule type="expression" dxfId="5152" priority="11337" stopIfTrue="1">
      <formula>$A1522&lt;&gt;""</formula>
    </cfRule>
  </conditionalFormatting>
  <conditionalFormatting sqref="E1522">
    <cfRule type="expression" dxfId="5151" priority="11336" stopIfTrue="1">
      <formula>$A1522&lt;&gt;""</formula>
    </cfRule>
  </conditionalFormatting>
  <conditionalFormatting sqref="E1522">
    <cfRule type="expression" dxfId="5150" priority="11335" stopIfTrue="1">
      <formula>$A1522&lt;&gt;""</formula>
    </cfRule>
  </conditionalFormatting>
  <conditionalFormatting sqref="E1522">
    <cfRule type="expression" dxfId="5149" priority="11334" stopIfTrue="1">
      <formula>$A1522&lt;&gt;""</formula>
    </cfRule>
  </conditionalFormatting>
  <conditionalFormatting sqref="E1522">
    <cfRule type="expression" dxfId="5148" priority="11333" stopIfTrue="1">
      <formula>$A1522&lt;&gt;""</formula>
    </cfRule>
  </conditionalFormatting>
  <conditionalFormatting sqref="E1522">
    <cfRule type="expression" dxfId="5147" priority="11332" stopIfTrue="1">
      <formula>$A1522&lt;&gt;""</formula>
    </cfRule>
  </conditionalFormatting>
  <conditionalFormatting sqref="E1522">
    <cfRule type="expression" dxfId="5146" priority="11331" stopIfTrue="1">
      <formula>$A1522&lt;&gt;""</formula>
    </cfRule>
  </conditionalFormatting>
  <conditionalFormatting sqref="E1522">
    <cfRule type="expression" dxfId="5145" priority="11330" stopIfTrue="1">
      <formula>$A1522&lt;&gt;""</formula>
    </cfRule>
  </conditionalFormatting>
  <conditionalFormatting sqref="E1522">
    <cfRule type="expression" dxfId="5144" priority="11329" stopIfTrue="1">
      <formula>$A1522&lt;&gt;""</formula>
    </cfRule>
  </conditionalFormatting>
  <conditionalFormatting sqref="E1522">
    <cfRule type="expression" dxfId="5143" priority="11328" stopIfTrue="1">
      <formula>$A1522&lt;&gt;""</formula>
    </cfRule>
  </conditionalFormatting>
  <conditionalFormatting sqref="E1522">
    <cfRule type="expression" dxfId="5142" priority="11327" stopIfTrue="1">
      <formula>$A1522&lt;&gt;""</formula>
    </cfRule>
  </conditionalFormatting>
  <conditionalFormatting sqref="E1522">
    <cfRule type="expression" dxfId="5141" priority="11326" stopIfTrue="1">
      <formula>$A1522&lt;&gt;""</formula>
    </cfRule>
  </conditionalFormatting>
  <conditionalFormatting sqref="E1522">
    <cfRule type="expression" dxfId="5140" priority="11325" stopIfTrue="1">
      <formula>$A1522&lt;&gt;""</formula>
    </cfRule>
  </conditionalFormatting>
  <conditionalFormatting sqref="E1535">
    <cfRule type="expression" dxfId="5139" priority="11324" stopIfTrue="1">
      <formula>$A1535&lt;&gt;""</formula>
    </cfRule>
  </conditionalFormatting>
  <conditionalFormatting sqref="E1535">
    <cfRule type="expression" dxfId="5138" priority="11323" stopIfTrue="1">
      <formula>$A1535&lt;&gt;""</formula>
    </cfRule>
  </conditionalFormatting>
  <conditionalFormatting sqref="E1535">
    <cfRule type="expression" dxfId="5137" priority="11322" stopIfTrue="1">
      <formula>$A1535&lt;&gt;""</formula>
    </cfRule>
  </conditionalFormatting>
  <conditionalFormatting sqref="E1535">
    <cfRule type="expression" dxfId="5136" priority="11321" stopIfTrue="1">
      <formula>$A1535&lt;&gt;""</formula>
    </cfRule>
  </conditionalFormatting>
  <conditionalFormatting sqref="E1535">
    <cfRule type="expression" dxfId="5135" priority="11320" stopIfTrue="1">
      <formula>$A1535&lt;&gt;""</formula>
    </cfRule>
  </conditionalFormatting>
  <conditionalFormatting sqref="E1535">
    <cfRule type="expression" dxfId="5134" priority="11319" stopIfTrue="1">
      <formula>$A1535&lt;&gt;""</formula>
    </cfRule>
  </conditionalFormatting>
  <conditionalFormatting sqref="E1535">
    <cfRule type="expression" dxfId="5133" priority="11318" stopIfTrue="1">
      <formula>$A1535&lt;&gt;""</formula>
    </cfRule>
  </conditionalFormatting>
  <conditionalFormatting sqref="E1535">
    <cfRule type="expression" dxfId="5132" priority="11317" stopIfTrue="1">
      <formula>$A1535&lt;&gt;""</formula>
    </cfRule>
  </conditionalFormatting>
  <conditionalFormatting sqref="E1535">
    <cfRule type="expression" dxfId="5131" priority="11316" stopIfTrue="1">
      <formula>$A1535&lt;&gt;""</formula>
    </cfRule>
  </conditionalFormatting>
  <conditionalFormatting sqref="E1535">
    <cfRule type="expression" dxfId="5130" priority="11315" stopIfTrue="1">
      <formula>$A1535&lt;&gt;""</formula>
    </cfRule>
  </conditionalFormatting>
  <conditionalFormatting sqref="E1535">
    <cfRule type="expression" dxfId="5129" priority="11314" stopIfTrue="1">
      <formula>$A1535&lt;&gt;""</formula>
    </cfRule>
  </conditionalFormatting>
  <conditionalFormatting sqref="E1535">
    <cfRule type="expression" dxfId="5128" priority="11313" stopIfTrue="1">
      <formula>$A1535&lt;&gt;""</formula>
    </cfRule>
  </conditionalFormatting>
  <conditionalFormatting sqref="E1535">
    <cfRule type="expression" dxfId="5127" priority="11312" stopIfTrue="1">
      <formula>$A1535&lt;&gt;""</formula>
    </cfRule>
  </conditionalFormatting>
  <conditionalFormatting sqref="E1535">
    <cfRule type="expression" dxfId="5126" priority="11311" stopIfTrue="1">
      <formula>$A1535&lt;&gt;""</formula>
    </cfRule>
  </conditionalFormatting>
  <conditionalFormatting sqref="E1546">
    <cfRule type="expression" dxfId="5125" priority="11310" stopIfTrue="1">
      <formula>$A1546&lt;&gt;""</formula>
    </cfRule>
  </conditionalFormatting>
  <conditionalFormatting sqref="E1546">
    <cfRule type="expression" dxfId="5124" priority="11309" stopIfTrue="1">
      <formula>$A1546&lt;&gt;""</formula>
    </cfRule>
  </conditionalFormatting>
  <conditionalFormatting sqref="E1546">
    <cfRule type="expression" dxfId="5123" priority="11308" stopIfTrue="1">
      <formula>$A1546&lt;&gt;""</formula>
    </cfRule>
  </conditionalFormatting>
  <conditionalFormatting sqref="E1546">
    <cfRule type="expression" dxfId="5122" priority="11307" stopIfTrue="1">
      <formula>$A1546&lt;&gt;""</formula>
    </cfRule>
  </conditionalFormatting>
  <conditionalFormatting sqref="E1546">
    <cfRule type="expression" dxfId="5121" priority="11306" stopIfTrue="1">
      <formula>$A1546&lt;&gt;""</formula>
    </cfRule>
  </conditionalFormatting>
  <conditionalFormatting sqref="E1546">
    <cfRule type="expression" dxfId="5120" priority="11305" stopIfTrue="1">
      <formula>$A1546&lt;&gt;""</formula>
    </cfRule>
  </conditionalFormatting>
  <conditionalFormatting sqref="E1546">
    <cfRule type="expression" dxfId="5119" priority="11304" stopIfTrue="1">
      <formula>$A1546&lt;&gt;""</formula>
    </cfRule>
  </conditionalFormatting>
  <conditionalFormatting sqref="E1546">
    <cfRule type="expression" dxfId="5118" priority="11303" stopIfTrue="1">
      <formula>$A1546&lt;&gt;""</formula>
    </cfRule>
  </conditionalFormatting>
  <conditionalFormatting sqref="E1546">
    <cfRule type="expression" dxfId="5117" priority="11302" stopIfTrue="1">
      <formula>$A1546&lt;&gt;""</formula>
    </cfRule>
  </conditionalFormatting>
  <conditionalFormatting sqref="E1546">
    <cfRule type="expression" dxfId="5116" priority="11301" stopIfTrue="1">
      <formula>$A1546&lt;&gt;""</formula>
    </cfRule>
  </conditionalFormatting>
  <conditionalFormatting sqref="E1546">
    <cfRule type="expression" dxfId="5115" priority="11300" stopIfTrue="1">
      <formula>$A1546&lt;&gt;""</formula>
    </cfRule>
  </conditionalFormatting>
  <conditionalFormatting sqref="E1546">
    <cfRule type="expression" dxfId="5114" priority="11299" stopIfTrue="1">
      <formula>$A1546&lt;&gt;""</formula>
    </cfRule>
  </conditionalFormatting>
  <conditionalFormatting sqref="E1546">
    <cfRule type="expression" dxfId="5113" priority="11298" stopIfTrue="1">
      <formula>$A1546&lt;&gt;""</formula>
    </cfRule>
  </conditionalFormatting>
  <conditionalFormatting sqref="E1546">
    <cfRule type="expression" dxfId="5112" priority="11297" stopIfTrue="1">
      <formula>$A1546&lt;&gt;""</formula>
    </cfRule>
  </conditionalFormatting>
  <conditionalFormatting sqref="E1556">
    <cfRule type="expression" dxfId="5111" priority="11296" stopIfTrue="1">
      <formula>$A1556&lt;&gt;""</formula>
    </cfRule>
  </conditionalFormatting>
  <conditionalFormatting sqref="E1556">
    <cfRule type="expression" dxfId="5110" priority="11295" stopIfTrue="1">
      <formula>$A1556&lt;&gt;""</formula>
    </cfRule>
  </conditionalFormatting>
  <conditionalFormatting sqref="E1556">
    <cfRule type="expression" dxfId="5109" priority="11294" stopIfTrue="1">
      <formula>$A1556&lt;&gt;""</formula>
    </cfRule>
  </conditionalFormatting>
  <conditionalFormatting sqref="E1556">
    <cfRule type="expression" dxfId="5108" priority="11293" stopIfTrue="1">
      <formula>$A1556&lt;&gt;""</formula>
    </cfRule>
  </conditionalFormatting>
  <conditionalFormatting sqref="E1556">
    <cfRule type="expression" dxfId="5107" priority="11292" stopIfTrue="1">
      <formula>$A1556&lt;&gt;""</formula>
    </cfRule>
  </conditionalFormatting>
  <conditionalFormatting sqref="E1556">
    <cfRule type="expression" dxfId="5106" priority="11291" stopIfTrue="1">
      <formula>$A1556&lt;&gt;""</formula>
    </cfRule>
  </conditionalFormatting>
  <conditionalFormatting sqref="E1556">
    <cfRule type="expression" dxfId="5105" priority="11290" stopIfTrue="1">
      <formula>$A1556&lt;&gt;""</formula>
    </cfRule>
  </conditionalFormatting>
  <conditionalFormatting sqref="E1556">
    <cfRule type="expression" dxfId="5104" priority="11289" stopIfTrue="1">
      <formula>$A1556&lt;&gt;""</formula>
    </cfRule>
  </conditionalFormatting>
  <conditionalFormatting sqref="E1556">
    <cfRule type="expression" dxfId="5103" priority="11288" stopIfTrue="1">
      <formula>$A1556&lt;&gt;""</formula>
    </cfRule>
  </conditionalFormatting>
  <conditionalFormatting sqref="E1556">
    <cfRule type="expression" dxfId="5102" priority="11287" stopIfTrue="1">
      <formula>$A1556&lt;&gt;""</formula>
    </cfRule>
  </conditionalFormatting>
  <conditionalFormatting sqref="E1556">
    <cfRule type="expression" dxfId="5101" priority="11286" stopIfTrue="1">
      <formula>$A1556&lt;&gt;""</formula>
    </cfRule>
  </conditionalFormatting>
  <conditionalFormatting sqref="E1556">
    <cfRule type="expression" dxfId="5100" priority="11285" stopIfTrue="1">
      <formula>$A1556&lt;&gt;""</formula>
    </cfRule>
  </conditionalFormatting>
  <conditionalFormatting sqref="E1556">
    <cfRule type="expression" dxfId="5099" priority="11284" stopIfTrue="1">
      <formula>$A1556&lt;&gt;""</formula>
    </cfRule>
  </conditionalFormatting>
  <conditionalFormatting sqref="E1556">
    <cfRule type="expression" dxfId="5098" priority="11283" stopIfTrue="1">
      <formula>$A1556&lt;&gt;""</formula>
    </cfRule>
  </conditionalFormatting>
  <conditionalFormatting sqref="E1560">
    <cfRule type="expression" dxfId="5097" priority="11282" stopIfTrue="1">
      <formula>$A1560&lt;&gt;""</formula>
    </cfRule>
  </conditionalFormatting>
  <conditionalFormatting sqref="E1560">
    <cfRule type="expression" dxfId="5096" priority="11281" stopIfTrue="1">
      <formula>$A1560&lt;&gt;""</formula>
    </cfRule>
  </conditionalFormatting>
  <conditionalFormatting sqref="E1560">
    <cfRule type="expression" dxfId="5095" priority="11280" stopIfTrue="1">
      <formula>$A1560&lt;&gt;""</formula>
    </cfRule>
  </conditionalFormatting>
  <conditionalFormatting sqref="E1560">
    <cfRule type="expression" dxfId="5094" priority="11279" stopIfTrue="1">
      <formula>$A1560&lt;&gt;""</formula>
    </cfRule>
  </conditionalFormatting>
  <conditionalFormatting sqref="E1560">
    <cfRule type="expression" dxfId="5093" priority="11278" stopIfTrue="1">
      <formula>$A1560&lt;&gt;""</formula>
    </cfRule>
  </conditionalFormatting>
  <conditionalFormatting sqref="E1560">
    <cfRule type="expression" dxfId="5092" priority="11277" stopIfTrue="1">
      <formula>$A1560&lt;&gt;""</formula>
    </cfRule>
  </conditionalFormatting>
  <conditionalFormatting sqref="E1560">
    <cfRule type="expression" dxfId="5091" priority="11276" stopIfTrue="1">
      <formula>$A1560&lt;&gt;""</formula>
    </cfRule>
  </conditionalFormatting>
  <conditionalFormatting sqref="E1560">
    <cfRule type="expression" dxfId="5090" priority="11275" stopIfTrue="1">
      <formula>$A1560&lt;&gt;""</formula>
    </cfRule>
  </conditionalFormatting>
  <conditionalFormatting sqref="E1560">
    <cfRule type="expression" dxfId="5089" priority="11274" stopIfTrue="1">
      <formula>$A1560&lt;&gt;""</formula>
    </cfRule>
  </conditionalFormatting>
  <conditionalFormatting sqref="E1560">
    <cfRule type="expression" dxfId="5088" priority="11273" stopIfTrue="1">
      <formula>$A1560&lt;&gt;""</formula>
    </cfRule>
  </conditionalFormatting>
  <conditionalFormatting sqref="E1560">
    <cfRule type="expression" dxfId="5087" priority="11272" stopIfTrue="1">
      <formula>$A1560&lt;&gt;""</formula>
    </cfRule>
  </conditionalFormatting>
  <conditionalFormatting sqref="E1560">
    <cfRule type="expression" dxfId="5086" priority="11271" stopIfTrue="1">
      <formula>$A1560&lt;&gt;""</formula>
    </cfRule>
  </conditionalFormatting>
  <conditionalFormatting sqref="E1560">
    <cfRule type="expression" dxfId="5085" priority="11270" stopIfTrue="1">
      <formula>$A1560&lt;&gt;""</formula>
    </cfRule>
  </conditionalFormatting>
  <conditionalFormatting sqref="E1560">
    <cfRule type="expression" dxfId="5084" priority="11269" stopIfTrue="1">
      <formula>$A1560&lt;&gt;""</formula>
    </cfRule>
  </conditionalFormatting>
  <conditionalFormatting sqref="E1573">
    <cfRule type="expression" dxfId="5083" priority="11268" stopIfTrue="1">
      <formula>$A1573&lt;&gt;""</formula>
    </cfRule>
  </conditionalFormatting>
  <conditionalFormatting sqref="E1573">
    <cfRule type="expression" dxfId="5082" priority="11267" stopIfTrue="1">
      <formula>$A1573&lt;&gt;""</formula>
    </cfRule>
  </conditionalFormatting>
  <conditionalFormatting sqref="E1573">
    <cfRule type="expression" dxfId="5081" priority="11266" stopIfTrue="1">
      <formula>$A1573&lt;&gt;""</formula>
    </cfRule>
  </conditionalFormatting>
  <conditionalFormatting sqref="E1573">
    <cfRule type="expression" dxfId="5080" priority="11265" stopIfTrue="1">
      <formula>$A1573&lt;&gt;""</formula>
    </cfRule>
  </conditionalFormatting>
  <conditionalFormatting sqref="E1573">
    <cfRule type="expression" dxfId="5079" priority="11264" stopIfTrue="1">
      <formula>$A1573&lt;&gt;""</formula>
    </cfRule>
  </conditionalFormatting>
  <conditionalFormatting sqref="E1573">
    <cfRule type="expression" dxfId="5078" priority="11263" stopIfTrue="1">
      <formula>$A1573&lt;&gt;""</formula>
    </cfRule>
  </conditionalFormatting>
  <conditionalFormatting sqref="E1573">
    <cfRule type="expression" dxfId="5077" priority="11262" stopIfTrue="1">
      <formula>$A1573&lt;&gt;""</formula>
    </cfRule>
  </conditionalFormatting>
  <conditionalFormatting sqref="E1573">
    <cfRule type="expression" dxfId="5076" priority="11261" stopIfTrue="1">
      <formula>$A1573&lt;&gt;""</formula>
    </cfRule>
  </conditionalFormatting>
  <conditionalFormatting sqref="E1573">
    <cfRule type="expression" dxfId="5075" priority="11260" stopIfTrue="1">
      <formula>$A1573&lt;&gt;""</formula>
    </cfRule>
  </conditionalFormatting>
  <conditionalFormatting sqref="E1573">
    <cfRule type="expression" dxfId="5074" priority="11259" stopIfTrue="1">
      <formula>$A1573&lt;&gt;""</formula>
    </cfRule>
  </conditionalFormatting>
  <conditionalFormatting sqref="E1573">
    <cfRule type="expression" dxfId="5073" priority="11258" stopIfTrue="1">
      <formula>$A1573&lt;&gt;""</formula>
    </cfRule>
  </conditionalFormatting>
  <conditionalFormatting sqref="E1573">
    <cfRule type="expression" dxfId="5072" priority="11257" stopIfTrue="1">
      <formula>$A1573&lt;&gt;""</formula>
    </cfRule>
  </conditionalFormatting>
  <conditionalFormatting sqref="E1573">
    <cfRule type="expression" dxfId="5071" priority="11256" stopIfTrue="1">
      <formula>$A1573&lt;&gt;""</formula>
    </cfRule>
  </conditionalFormatting>
  <conditionalFormatting sqref="E1573">
    <cfRule type="expression" dxfId="5070" priority="11255" stopIfTrue="1">
      <formula>$A1573&lt;&gt;""</formula>
    </cfRule>
  </conditionalFormatting>
  <conditionalFormatting sqref="E1586">
    <cfRule type="expression" dxfId="5069" priority="11254" stopIfTrue="1">
      <formula>$A1586&lt;&gt;""</formula>
    </cfRule>
  </conditionalFormatting>
  <conditionalFormatting sqref="E1586">
    <cfRule type="expression" dxfId="5068" priority="11253" stopIfTrue="1">
      <formula>$A1586&lt;&gt;""</formula>
    </cfRule>
  </conditionalFormatting>
  <conditionalFormatting sqref="E1586">
    <cfRule type="expression" dxfId="5067" priority="11252" stopIfTrue="1">
      <formula>$A1586&lt;&gt;""</formula>
    </cfRule>
  </conditionalFormatting>
  <conditionalFormatting sqref="E1586">
    <cfRule type="expression" dxfId="5066" priority="11251" stopIfTrue="1">
      <formula>$A1586&lt;&gt;""</formula>
    </cfRule>
  </conditionalFormatting>
  <conditionalFormatting sqref="E1586">
    <cfRule type="expression" dxfId="5065" priority="11250" stopIfTrue="1">
      <formula>$A1586&lt;&gt;""</formula>
    </cfRule>
  </conditionalFormatting>
  <conditionalFormatting sqref="E1586">
    <cfRule type="expression" dxfId="5064" priority="11249" stopIfTrue="1">
      <formula>$A1586&lt;&gt;""</formula>
    </cfRule>
  </conditionalFormatting>
  <conditionalFormatting sqref="E1586">
    <cfRule type="expression" dxfId="5063" priority="11248" stopIfTrue="1">
      <formula>$A1586&lt;&gt;""</formula>
    </cfRule>
  </conditionalFormatting>
  <conditionalFormatting sqref="E1586">
    <cfRule type="expression" dxfId="5062" priority="11247" stopIfTrue="1">
      <formula>$A1586&lt;&gt;""</formula>
    </cfRule>
  </conditionalFormatting>
  <conditionalFormatting sqref="E1586">
    <cfRule type="expression" dxfId="5061" priority="11246" stopIfTrue="1">
      <formula>$A1586&lt;&gt;""</formula>
    </cfRule>
  </conditionalFormatting>
  <conditionalFormatting sqref="E1586">
    <cfRule type="expression" dxfId="5060" priority="11245" stopIfTrue="1">
      <formula>$A1586&lt;&gt;""</formula>
    </cfRule>
  </conditionalFormatting>
  <conditionalFormatting sqref="E1586">
    <cfRule type="expression" dxfId="5059" priority="11244" stopIfTrue="1">
      <formula>$A1586&lt;&gt;""</formula>
    </cfRule>
  </conditionalFormatting>
  <conditionalFormatting sqref="E1586">
    <cfRule type="expression" dxfId="5058" priority="11243" stopIfTrue="1">
      <formula>$A1586&lt;&gt;""</formula>
    </cfRule>
  </conditionalFormatting>
  <conditionalFormatting sqref="E1586">
    <cfRule type="expression" dxfId="5057" priority="11242" stopIfTrue="1">
      <formula>$A1586&lt;&gt;""</formula>
    </cfRule>
  </conditionalFormatting>
  <conditionalFormatting sqref="E1586">
    <cfRule type="expression" dxfId="5056" priority="11241" stopIfTrue="1">
      <formula>$A1586&lt;&gt;""</formula>
    </cfRule>
  </conditionalFormatting>
  <conditionalFormatting sqref="E1604">
    <cfRule type="expression" dxfId="5055" priority="11240" stopIfTrue="1">
      <formula>$A1604&lt;&gt;""</formula>
    </cfRule>
  </conditionalFormatting>
  <conditionalFormatting sqref="E1604">
    <cfRule type="expression" dxfId="5054" priority="11239" stopIfTrue="1">
      <formula>$A1604&lt;&gt;""</formula>
    </cfRule>
  </conditionalFormatting>
  <conditionalFormatting sqref="E1604">
    <cfRule type="expression" dxfId="5053" priority="11238" stopIfTrue="1">
      <formula>$A1604&lt;&gt;""</formula>
    </cfRule>
  </conditionalFormatting>
  <conditionalFormatting sqref="E1604">
    <cfRule type="expression" dxfId="5052" priority="11237" stopIfTrue="1">
      <formula>$A1604&lt;&gt;""</formula>
    </cfRule>
  </conditionalFormatting>
  <conditionalFormatting sqref="E1604">
    <cfRule type="expression" dxfId="5051" priority="11236" stopIfTrue="1">
      <formula>$A1604&lt;&gt;""</formula>
    </cfRule>
  </conditionalFormatting>
  <conditionalFormatting sqref="E1604">
    <cfRule type="expression" dxfId="5050" priority="11235" stopIfTrue="1">
      <formula>$A1604&lt;&gt;""</formula>
    </cfRule>
  </conditionalFormatting>
  <conditionalFormatting sqref="E1604">
    <cfRule type="expression" dxfId="5049" priority="11234" stopIfTrue="1">
      <formula>$A1604&lt;&gt;""</formula>
    </cfRule>
  </conditionalFormatting>
  <conditionalFormatting sqref="E1604">
    <cfRule type="expression" dxfId="5048" priority="11233" stopIfTrue="1">
      <formula>$A1604&lt;&gt;""</formula>
    </cfRule>
  </conditionalFormatting>
  <conditionalFormatting sqref="E1604">
    <cfRule type="expression" dxfId="5047" priority="11232" stopIfTrue="1">
      <formula>$A1604&lt;&gt;""</formula>
    </cfRule>
  </conditionalFormatting>
  <conditionalFormatting sqref="E1604">
    <cfRule type="expression" dxfId="5046" priority="11231" stopIfTrue="1">
      <formula>$A1604&lt;&gt;""</formula>
    </cfRule>
  </conditionalFormatting>
  <conditionalFormatting sqref="E1604">
    <cfRule type="expression" dxfId="5045" priority="11230" stopIfTrue="1">
      <formula>$A1604&lt;&gt;""</formula>
    </cfRule>
  </conditionalFormatting>
  <conditionalFormatting sqref="E1604">
    <cfRule type="expression" dxfId="5044" priority="11229" stopIfTrue="1">
      <formula>$A1604&lt;&gt;""</formula>
    </cfRule>
  </conditionalFormatting>
  <conditionalFormatting sqref="E1604">
    <cfRule type="expression" dxfId="5043" priority="11228" stopIfTrue="1">
      <formula>$A1604&lt;&gt;""</formula>
    </cfRule>
  </conditionalFormatting>
  <conditionalFormatting sqref="E1604">
    <cfRule type="expression" dxfId="5042" priority="11227" stopIfTrue="1">
      <formula>$A1604&lt;&gt;""</formula>
    </cfRule>
  </conditionalFormatting>
  <conditionalFormatting sqref="E1623">
    <cfRule type="expression" dxfId="5041" priority="11226" stopIfTrue="1">
      <formula>$A1623&lt;&gt;""</formula>
    </cfRule>
  </conditionalFormatting>
  <conditionalFormatting sqref="E1623">
    <cfRule type="expression" dxfId="5040" priority="11225" stopIfTrue="1">
      <formula>$A1623&lt;&gt;""</formula>
    </cfRule>
  </conditionalFormatting>
  <conditionalFormatting sqref="E1623">
    <cfRule type="expression" dxfId="5039" priority="11224" stopIfTrue="1">
      <formula>$A1623&lt;&gt;""</formula>
    </cfRule>
  </conditionalFormatting>
  <conditionalFormatting sqref="E1623">
    <cfRule type="expression" dxfId="5038" priority="11223" stopIfTrue="1">
      <formula>$A1623&lt;&gt;""</formula>
    </cfRule>
  </conditionalFormatting>
  <conditionalFormatting sqref="E1623">
    <cfRule type="expression" dxfId="5037" priority="11222" stopIfTrue="1">
      <formula>$A1623&lt;&gt;""</formula>
    </cfRule>
  </conditionalFormatting>
  <conditionalFormatting sqref="E1623">
    <cfRule type="expression" dxfId="5036" priority="11221" stopIfTrue="1">
      <formula>$A1623&lt;&gt;""</formula>
    </cfRule>
  </conditionalFormatting>
  <conditionalFormatting sqref="E1623">
    <cfRule type="expression" dxfId="5035" priority="11220" stopIfTrue="1">
      <formula>$A1623&lt;&gt;""</formula>
    </cfRule>
  </conditionalFormatting>
  <conditionalFormatting sqref="E1623">
    <cfRule type="expression" dxfId="5034" priority="11219" stopIfTrue="1">
      <formula>$A1623&lt;&gt;""</formula>
    </cfRule>
  </conditionalFormatting>
  <conditionalFormatting sqref="E1623">
    <cfRule type="expression" dxfId="5033" priority="11218" stopIfTrue="1">
      <formula>$A1623&lt;&gt;""</formula>
    </cfRule>
  </conditionalFormatting>
  <conditionalFormatting sqref="E1623">
    <cfRule type="expression" dxfId="5032" priority="11217" stopIfTrue="1">
      <formula>$A1623&lt;&gt;""</formula>
    </cfRule>
  </conditionalFormatting>
  <conditionalFormatting sqref="E1623">
    <cfRule type="expression" dxfId="5031" priority="11216" stopIfTrue="1">
      <formula>$A1623&lt;&gt;""</formula>
    </cfRule>
  </conditionalFormatting>
  <conditionalFormatting sqref="E1623">
    <cfRule type="expression" dxfId="5030" priority="11215" stopIfTrue="1">
      <formula>$A1623&lt;&gt;""</formula>
    </cfRule>
  </conditionalFormatting>
  <conditionalFormatting sqref="E1623">
    <cfRule type="expression" dxfId="5029" priority="11214" stopIfTrue="1">
      <formula>$A1623&lt;&gt;""</formula>
    </cfRule>
  </conditionalFormatting>
  <conditionalFormatting sqref="E1623">
    <cfRule type="expression" dxfId="5028" priority="11213" stopIfTrue="1">
      <formula>$A1623&lt;&gt;""</formula>
    </cfRule>
  </conditionalFormatting>
  <conditionalFormatting sqref="E1630">
    <cfRule type="expression" dxfId="5027" priority="11212" stopIfTrue="1">
      <formula>$A1630&lt;&gt;""</formula>
    </cfRule>
  </conditionalFormatting>
  <conditionalFormatting sqref="E1630">
    <cfRule type="expression" dxfId="5026" priority="11211" stopIfTrue="1">
      <formula>$A1630&lt;&gt;""</formula>
    </cfRule>
  </conditionalFormatting>
  <conditionalFormatting sqref="E1630">
    <cfRule type="expression" dxfId="5025" priority="11210" stopIfTrue="1">
      <formula>$A1630&lt;&gt;""</formula>
    </cfRule>
  </conditionalFormatting>
  <conditionalFormatting sqref="E1630">
    <cfRule type="expression" dxfId="5024" priority="11209" stopIfTrue="1">
      <formula>$A1630&lt;&gt;""</formula>
    </cfRule>
  </conditionalFormatting>
  <conditionalFormatting sqref="E1630">
    <cfRule type="expression" dxfId="5023" priority="11208" stopIfTrue="1">
      <formula>$A1630&lt;&gt;""</formula>
    </cfRule>
  </conditionalFormatting>
  <conditionalFormatting sqref="E1630">
    <cfRule type="expression" dxfId="5022" priority="11207" stopIfTrue="1">
      <formula>$A1630&lt;&gt;""</formula>
    </cfRule>
  </conditionalFormatting>
  <conditionalFormatting sqref="E1630">
    <cfRule type="expression" dxfId="5021" priority="11206" stopIfTrue="1">
      <formula>$A1630&lt;&gt;""</formula>
    </cfRule>
  </conditionalFormatting>
  <conditionalFormatting sqref="E1630">
    <cfRule type="expression" dxfId="5020" priority="11205" stopIfTrue="1">
      <formula>$A1630&lt;&gt;""</formula>
    </cfRule>
  </conditionalFormatting>
  <conditionalFormatting sqref="E1630">
    <cfRule type="expression" dxfId="5019" priority="11204" stopIfTrue="1">
      <formula>$A1630&lt;&gt;""</formula>
    </cfRule>
  </conditionalFormatting>
  <conditionalFormatting sqref="E1630">
    <cfRule type="expression" dxfId="5018" priority="11203" stopIfTrue="1">
      <formula>$A1630&lt;&gt;""</formula>
    </cfRule>
  </conditionalFormatting>
  <conditionalFormatting sqref="E1630">
    <cfRule type="expression" dxfId="5017" priority="11202" stopIfTrue="1">
      <formula>$A1630&lt;&gt;""</formula>
    </cfRule>
  </conditionalFormatting>
  <conditionalFormatting sqref="E1630">
    <cfRule type="expression" dxfId="5016" priority="11201" stopIfTrue="1">
      <formula>$A1630&lt;&gt;""</formula>
    </cfRule>
  </conditionalFormatting>
  <conditionalFormatting sqref="E1630">
    <cfRule type="expression" dxfId="5015" priority="11200" stopIfTrue="1">
      <formula>$A1630&lt;&gt;""</formula>
    </cfRule>
  </conditionalFormatting>
  <conditionalFormatting sqref="E1630">
    <cfRule type="expression" dxfId="5014" priority="11199" stopIfTrue="1">
      <formula>$A1630&lt;&gt;""</formula>
    </cfRule>
  </conditionalFormatting>
  <conditionalFormatting sqref="E1633">
    <cfRule type="expression" dxfId="5013" priority="11198" stopIfTrue="1">
      <formula>$A1633&lt;&gt;""</formula>
    </cfRule>
  </conditionalFormatting>
  <conditionalFormatting sqref="E1633">
    <cfRule type="expression" dxfId="5012" priority="11197" stopIfTrue="1">
      <formula>$A1633&lt;&gt;""</formula>
    </cfRule>
  </conditionalFormatting>
  <conditionalFormatting sqref="E1633">
    <cfRule type="expression" dxfId="5011" priority="11196" stopIfTrue="1">
      <formula>$A1633&lt;&gt;""</formula>
    </cfRule>
  </conditionalFormatting>
  <conditionalFormatting sqref="E1633">
    <cfRule type="expression" dxfId="5010" priority="11195" stopIfTrue="1">
      <formula>$A1633&lt;&gt;""</formula>
    </cfRule>
  </conditionalFormatting>
  <conditionalFormatting sqref="E1633">
    <cfRule type="expression" dxfId="5009" priority="11194" stopIfTrue="1">
      <formula>$A1633&lt;&gt;""</formula>
    </cfRule>
  </conditionalFormatting>
  <conditionalFormatting sqref="E1633">
    <cfRule type="expression" dxfId="5008" priority="11193" stopIfTrue="1">
      <formula>$A1633&lt;&gt;""</formula>
    </cfRule>
  </conditionalFormatting>
  <conditionalFormatting sqref="E1633">
    <cfRule type="expression" dxfId="5007" priority="11192" stopIfTrue="1">
      <formula>$A1633&lt;&gt;""</formula>
    </cfRule>
  </conditionalFormatting>
  <conditionalFormatting sqref="E1633">
    <cfRule type="expression" dxfId="5006" priority="11191" stopIfTrue="1">
      <formula>$A1633&lt;&gt;""</formula>
    </cfRule>
  </conditionalFormatting>
  <conditionalFormatting sqref="E1633">
    <cfRule type="expression" dxfId="5005" priority="11190" stopIfTrue="1">
      <formula>$A1633&lt;&gt;""</formula>
    </cfRule>
  </conditionalFormatting>
  <conditionalFormatting sqref="E1633">
    <cfRule type="expression" dxfId="5004" priority="11189" stopIfTrue="1">
      <formula>$A1633&lt;&gt;""</formula>
    </cfRule>
  </conditionalFormatting>
  <conditionalFormatting sqref="E1633">
    <cfRule type="expression" dxfId="5003" priority="11188" stopIfTrue="1">
      <formula>$A1633&lt;&gt;""</formula>
    </cfRule>
  </conditionalFormatting>
  <conditionalFormatting sqref="E1633">
    <cfRule type="expression" dxfId="5002" priority="11187" stopIfTrue="1">
      <formula>$A1633&lt;&gt;""</formula>
    </cfRule>
  </conditionalFormatting>
  <conditionalFormatting sqref="E1633">
    <cfRule type="expression" dxfId="5001" priority="11186" stopIfTrue="1">
      <formula>$A1633&lt;&gt;""</formula>
    </cfRule>
  </conditionalFormatting>
  <conditionalFormatting sqref="E1633">
    <cfRule type="expression" dxfId="5000" priority="11185" stopIfTrue="1">
      <formula>$A1633&lt;&gt;""</formula>
    </cfRule>
  </conditionalFormatting>
  <conditionalFormatting sqref="E1647">
    <cfRule type="expression" dxfId="4999" priority="11184" stopIfTrue="1">
      <formula>$A1647&lt;&gt;""</formula>
    </cfRule>
  </conditionalFormatting>
  <conditionalFormatting sqref="E1647">
    <cfRule type="expression" dxfId="4998" priority="11183" stopIfTrue="1">
      <formula>$A1647&lt;&gt;""</formula>
    </cfRule>
  </conditionalFormatting>
  <conditionalFormatting sqref="E1647">
    <cfRule type="expression" dxfId="4997" priority="11182" stopIfTrue="1">
      <formula>$A1647&lt;&gt;""</formula>
    </cfRule>
  </conditionalFormatting>
  <conditionalFormatting sqref="E1647">
    <cfRule type="expression" dxfId="4996" priority="11181" stopIfTrue="1">
      <formula>$A1647&lt;&gt;""</formula>
    </cfRule>
  </conditionalFormatting>
  <conditionalFormatting sqref="E1647">
    <cfRule type="expression" dxfId="4995" priority="11180" stopIfTrue="1">
      <formula>$A1647&lt;&gt;""</formula>
    </cfRule>
  </conditionalFormatting>
  <conditionalFormatting sqref="E1647">
    <cfRule type="expression" dxfId="4994" priority="11179" stopIfTrue="1">
      <formula>$A1647&lt;&gt;""</formula>
    </cfRule>
  </conditionalFormatting>
  <conditionalFormatting sqref="E1647">
    <cfRule type="expression" dxfId="4993" priority="11178" stopIfTrue="1">
      <formula>$A1647&lt;&gt;""</formula>
    </cfRule>
  </conditionalFormatting>
  <conditionalFormatting sqref="E1647">
    <cfRule type="expression" dxfId="4992" priority="11177" stopIfTrue="1">
      <formula>$A1647&lt;&gt;""</formula>
    </cfRule>
  </conditionalFormatting>
  <conditionalFormatting sqref="E1647">
    <cfRule type="expression" dxfId="4991" priority="11176" stopIfTrue="1">
      <formula>$A1647&lt;&gt;""</formula>
    </cfRule>
  </conditionalFormatting>
  <conditionalFormatting sqref="E1647">
    <cfRule type="expression" dxfId="4990" priority="11175" stopIfTrue="1">
      <formula>$A1647&lt;&gt;""</formula>
    </cfRule>
  </conditionalFormatting>
  <conditionalFormatting sqref="E1647">
    <cfRule type="expression" dxfId="4989" priority="11174" stopIfTrue="1">
      <formula>$A1647&lt;&gt;""</formula>
    </cfRule>
  </conditionalFormatting>
  <conditionalFormatting sqref="E1647">
    <cfRule type="expression" dxfId="4988" priority="11173" stopIfTrue="1">
      <formula>$A1647&lt;&gt;""</formula>
    </cfRule>
  </conditionalFormatting>
  <conditionalFormatting sqref="E1647">
    <cfRule type="expression" dxfId="4987" priority="11172" stopIfTrue="1">
      <formula>$A1647&lt;&gt;""</formula>
    </cfRule>
  </conditionalFormatting>
  <conditionalFormatting sqref="E1647">
    <cfRule type="expression" dxfId="4986" priority="11171" stopIfTrue="1">
      <formula>$A1647&lt;&gt;""</formula>
    </cfRule>
  </conditionalFormatting>
  <conditionalFormatting sqref="E1650">
    <cfRule type="expression" dxfId="4985" priority="11170" stopIfTrue="1">
      <formula>$A1650&lt;&gt;""</formula>
    </cfRule>
  </conditionalFormatting>
  <conditionalFormatting sqref="E1650">
    <cfRule type="expression" dxfId="4984" priority="11169" stopIfTrue="1">
      <formula>$A1650&lt;&gt;""</formula>
    </cfRule>
  </conditionalFormatting>
  <conditionalFormatting sqref="E1650">
    <cfRule type="expression" dxfId="4983" priority="11168" stopIfTrue="1">
      <formula>$A1650&lt;&gt;""</formula>
    </cfRule>
  </conditionalFormatting>
  <conditionalFormatting sqref="E1650">
    <cfRule type="expression" dxfId="4982" priority="11167" stopIfTrue="1">
      <formula>$A1650&lt;&gt;""</formula>
    </cfRule>
  </conditionalFormatting>
  <conditionalFormatting sqref="E1650">
    <cfRule type="expression" dxfId="4981" priority="11166" stopIfTrue="1">
      <formula>$A1650&lt;&gt;""</formula>
    </cfRule>
  </conditionalFormatting>
  <conditionalFormatting sqref="E1650">
    <cfRule type="expression" dxfId="4980" priority="11165" stopIfTrue="1">
      <formula>$A1650&lt;&gt;""</formula>
    </cfRule>
  </conditionalFormatting>
  <conditionalFormatting sqref="E1650">
    <cfRule type="expression" dxfId="4979" priority="11164" stopIfTrue="1">
      <formula>$A1650&lt;&gt;""</formula>
    </cfRule>
  </conditionalFormatting>
  <conditionalFormatting sqref="E1650">
    <cfRule type="expression" dxfId="4978" priority="11163" stopIfTrue="1">
      <formula>$A1650&lt;&gt;""</formula>
    </cfRule>
  </conditionalFormatting>
  <conditionalFormatting sqref="E1650">
    <cfRule type="expression" dxfId="4977" priority="11162" stopIfTrue="1">
      <formula>$A1650&lt;&gt;""</formula>
    </cfRule>
  </conditionalFormatting>
  <conditionalFormatting sqref="E1650">
    <cfRule type="expression" dxfId="4976" priority="11161" stopIfTrue="1">
      <formula>$A1650&lt;&gt;""</formula>
    </cfRule>
  </conditionalFormatting>
  <conditionalFormatting sqref="E1650">
    <cfRule type="expression" dxfId="4975" priority="11160" stopIfTrue="1">
      <formula>$A1650&lt;&gt;""</formula>
    </cfRule>
  </conditionalFormatting>
  <conditionalFormatting sqref="E1650">
    <cfRule type="expression" dxfId="4974" priority="11159" stopIfTrue="1">
      <formula>$A1650&lt;&gt;""</formula>
    </cfRule>
  </conditionalFormatting>
  <conditionalFormatting sqref="E1650">
    <cfRule type="expression" dxfId="4973" priority="11158" stopIfTrue="1">
      <formula>$A1650&lt;&gt;""</formula>
    </cfRule>
  </conditionalFormatting>
  <conditionalFormatting sqref="E1650">
    <cfRule type="expression" dxfId="4972" priority="11157" stopIfTrue="1">
      <formula>$A1650&lt;&gt;""</formula>
    </cfRule>
  </conditionalFormatting>
  <conditionalFormatting sqref="E1669">
    <cfRule type="expression" dxfId="4971" priority="11156" stopIfTrue="1">
      <formula>$A1669&lt;&gt;""</formula>
    </cfRule>
  </conditionalFormatting>
  <conditionalFormatting sqref="E1669">
    <cfRule type="expression" dxfId="4970" priority="11155" stopIfTrue="1">
      <formula>$A1669&lt;&gt;""</formula>
    </cfRule>
  </conditionalFormatting>
  <conditionalFormatting sqref="E1669">
    <cfRule type="expression" dxfId="4969" priority="11154" stopIfTrue="1">
      <formula>$A1669&lt;&gt;""</formula>
    </cfRule>
  </conditionalFormatting>
  <conditionalFormatting sqref="E1669">
    <cfRule type="expression" dxfId="4968" priority="11153" stopIfTrue="1">
      <formula>$A1669&lt;&gt;""</formula>
    </cfRule>
  </conditionalFormatting>
  <conditionalFormatting sqref="E1669">
    <cfRule type="expression" dxfId="4967" priority="11152" stopIfTrue="1">
      <formula>$A1669&lt;&gt;""</formula>
    </cfRule>
  </conditionalFormatting>
  <conditionalFormatting sqref="E1669">
    <cfRule type="expression" dxfId="4966" priority="11151" stopIfTrue="1">
      <formula>$A1669&lt;&gt;""</formula>
    </cfRule>
  </conditionalFormatting>
  <conditionalFormatting sqref="E1669">
    <cfRule type="expression" dxfId="4965" priority="11150" stopIfTrue="1">
      <formula>$A1669&lt;&gt;""</formula>
    </cfRule>
  </conditionalFormatting>
  <conditionalFormatting sqref="E1669">
    <cfRule type="expression" dxfId="4964" priority="11149" stopIfTrue="1">
      <formula>$A1669&lt;&gt;""</formula>
    </cfRule>
  </conditionalFormatting>
  <conditionalFormatting sqref="E1669">
    <cfRule type="expression" dxfId="4963" priority="11148" stopIfTrue="1">
      <formula>$A1669&lt;&gt;""</formula>
    </cfRule>
  </conditionalFormatting>
  <conditionalFormatting sqref="E1669">
    <cfRule type="expression" dxfId="4962" priority="11147" stopIfTrue="1">
      <formula>$A1669&lt;&gt;""</formula>
    </cfRule>
  </conditionalFormatting>
  <conditionalFormatting sqref="E1669">
    <cfRule type="expression" dxfId="4961" priority="11146" stopIfTrue="1">
      <formula>$A1669&lt;&gt;""</formula>
    </cfRule>
  </conditionalFormatting>
  <conditionalFormatting sqref="E1669">
    <cfRule type="expression" dxfId="4960" priority="11145" stopIfTrue="1">
      <formula>$A1669&lt;&gt;""</formula>
    </cfRule>
  </conditionalFormatting>
  <conditionalFormatting sqref="E1669">
    <cfRule type="expression" dxfId="4959" priority="11144" stopIfTrue="1">
      <formula>$A1669&lt;&gt;""</formula>
    </cfRule>
  </conditionalFormatting>
  <conditionalFormatting sqref="E1669">
    <cfRule type="expression" dxfId="4958" priority="11143" stopIfTrue="1">
      <formula>$A1669&lt;&gt;""</formula>
    </cfRule>
  </conditionalFormatting>
  <conditionalFormatting sqref="E1671">
    <cfRule type="expression" dxfId="4957" priority="11142" stopIfTrue="1">
      <formula>$A1671&lt;&gt;""</formula>
    </cfRule>
  </conditionalFormatting>
  <conditionalFormatting sqref="E1671">
    <cfRule type="expression" dxfId="4956" priority="11141" stopIfTrue="1">
      <formula>$A1671&lt;&gt;""</formula>
    </cfRule>
  </conditionalFormatting>
  <conditionalFormatting sqref="E1671">
    <cfRule type="expression" dxfId="4955" priority="11140" stopIfTrue="1">
      <formula>$A1671&lt;&gt;""</formula>
    </cfRule>
  </conditionalFormatting>
  <conditionalFormatting sqref="E1671">
    <cfRule type="expression" dxfId="4954" priority="11139" stopIfTrue="1">
      <formula>$A1671&lt;&gt;""</formula>
    </cfRule>
  </conditionalFormatting>
  <conditionalFormatting sqref="E1671">
    <cfRule type="expression" dxfId="4953" priority="11138" stopIfTrue="1">
      <formula>$A1671&lt;&gt;""</formula>
    </cfRule>
  </conditionalFormatting>
  <conditionalFormatting sqref="E1671">
    <cfRule type="expression" dxfId="4952" priority="11137" stopIfTrue="1">
      <formula>$A1671&lt;&gt;""</formula>
    </cfRule>
  </conditionalFormatting>
  <conditionalFormatting sqref="E1671">
    <cfRule type="expression" dxfId="4951" priority="11136" stopIfTrue="1">
      <formula>$A1671&lt;&gt;""</formula>
    </cfRule>
  </conditionalFormatting>
  <conditionalFormatting sqref="E1671">
    <cfRule type="expression" dxfId="4950" priority="11135" stopIfTrue="1">
      <formula>$A1671&lt;&gt;""</formula>
    </cfRule>
  </conditionalFormatting>
  <conditionalFormatting sqref="E1671">
    <cfRule type="expression" dxfId="4949" priority="11134" stopIfTrue="1">
      <formula>$A1671&lt;&gt;""</formula>
    </cfRule>
  </conditionalFormatting>
  <conditionalFormatting sqref="E1671">
    <cfRule type="expression" dxfId="4948" priority="11133" stopIfTrue="1">
      <formula>$A1671&lt;&gt;""</formula>
    </cfRule>
  </conditionalFormatting>
  <conditionalFormatting sqref="E1671">
    <cfRule type="expression" dxfId="4947" priority="11132" stopIfTrue="1">
      <formula>$A1671&lt;&gt;""</formula>
    </cfRule>
  </conditionalFormatting>
  <conditionalFormatting sqref="E1671">
    <cfRule type="expression" dxfId="4946" priority="11131" stopIfTrue="1">
      <formula>$A1671&lt;&gt;""</formula>
    </cfRule>
  </conditionalFormatting>
  <conditionalFormatting sqref="E1671">
    <cfRule type="expression" dxfId="4945" priority="11130" stopIfTrue="1">
      <formula>$A1671&lt;&gt;""</formula>
    </cfRule>
  </conditionalFormatting>
  <conditionalFormatting sqref="E1671">
    <cfRule type="expression" dxfId="4944" priority="11129" stopIfTrue="1">
      <formula>$A1671&lt;&gt;""</formula>
    </cfRule>
  </conditionalFormatting>
  <conditionalFormatting sqref="E1683">
    <cfRule type="expression" dxfId="4943" priority="11128" stopIfTrue="1">
      <formula>$A1683&lt;&gt;""</formula>
    </cfRule>
  </conditionalFormatting>
  <conditionalFormatting sqref="E1683">
    <cfRule type="expression" dxfId="4942" priority="11127" stopIfTrue="1">
      <formula>$A1683&lt;&gt;""</formula>
    </cfRule>
  </conditionalFormatting>
  <conditionalFormatting sqref="E1683">
    <cfRule type="expression" dxfId="4941" priority="11126" stopIfTrue="1">
      <formula>$A1683&lt;&gt;""</formula>
    </cfRule>
  </conditionalFormatting>
  <conditionalFormatting sqref="E1683">
    <cfRule type="expression" dxfId="4940" priority="11125" stopIfTrue="1">
      <formula>$A1683&lt;&gt;""</formula>
    </cfRule>
  </conditionalFormatting>
  <conditionalFormatting sqref="E1683">
    <cfRule type="expression" dxfId="4939" priority="11124" stopIfTrue="1">
      <formula>$A1683&lt;&gt;""</formula>
    </cfRule>
  </conditionalFormatting>
  <conditionalFormatting sqref="E1683">
    <cfRule type="expression" dxfId="4938" priority="11123" stopIfTrue="1">
      <formula>$A1683&lt;&gt;""</formula>
    </cfRule>
  </conditionalFormatting>
  <conditionalFormatting sqref="E1683">
    <cfRule type="expression" dxfId="4937" priority="11122" stopIfTrue="1">
      <formula>$A1683&lt;&gt;""</formula>
    </cfRule>
  </conditionalFormatting>
  <conditionalFormatting sqref="E1683">
    <cfRule type="expression" dxfId="4936" priority="11121" stopIfTrue="1">
      <formula>$A1683&lt;&gt;""</formula>
    </cfRule>
  </conditionalFormatting>
  <conditionalFormatting sqref="E1683">
    <cfRule type="expression" dxfId="4935" priority="11120" stopIfTrue="1">
      <formula>$A1683&lt;&gt;""</formula>
    </cfRule>
  </conditionalFormatting>
  <conditionalFormatting sqref="E1683">
    <cfRule type="expression" dxfId="4934" priority="11119" stopIfTrue="1">
      <formula>$A1683&lt;&gt;""</formula>
    </cfRule>
  </conditionalFormatting>
  <conditionalFormatting sqref="E1683">
    <cfRule type="expression" dxfId="4933" priority="11118" stopIfTrue="1">
      <formula>$A1683&lt;&gt;""</formula>
    </cfRule>
  </conditionalFormatting>
  <conditionalFormatting sqref="E1683">
    <cfRule type="expression" dxfId="4932" priority="11117" stopIfTrue="1">
      <formula>$A1683&lt;&gt;""</formula>
    </cfRule>
  </conditionalFormatting>
  <conditionalFormatting sqref="E1683">
    <cfRule type="expression" dxfId="4931" priority="11116" stopIfTrue="1">
      <formula>$A1683&lt;&gt;""</formula>
    </cfRule>
  </conditionalFormatting>
  <conditionalFormatting sqref="E1683">
    <cfRule type="expression" dxfId="4930" priority="11115" stopIfTrue="1">
      <formula>$A1683&lt;&gt;""</formula>
    </cfRule>
  </conditionalFormatting>
  <conditionalFormatting sqref="E1689">
    <cfRule type="expression" dxfId="4929" priority="11114" stopIfTrue="1">
      <formula>$A1689&lt;&gt;""</formula>
    </cfRule>
  </conditionalFormatting>
  <conditionalFormatting sqref="E1689">
    <cfRule type="expression" dxfId="4928" priority="11113" stopIfTrue="1">
      <formula>$A1689&lt;&gt;""</formula>
    </cfRule>
  </conditionalFormatting>
  <conditionalFormatting sqref="E1689">
    <cfRule type="expression" dxfId="4927" priority="11112" stopIfTrue="1">
      <formula>$A1689&lt;&gt;""</formula>
    </cfRule>
  </conditionalFormatting>
  <conditionalFormatting sqref="E1689">
    <cfRule type="expression" dxfId="4926" priority="11111" stopIfTrue="1">
      <formula>$A1689&lt;&gt;""</formula>
    </cfRule>
  </conditionalFormatting>
  <conditionalFormatting sqref="E1689">
    <cfRule type="expression" dxfId="4925" priority="11110" stopIfTrue="1">
      <formula>$A1689&lt;&gt;""</formula>
    </cfRule>
  </conditionalFormatting>
  <conditionalFormatting sqref="E1689">
    <cfRule type="expression" dxfId="4924" priority="11109" stopIfTrue="1">
      <formula>$A1689&lt;&gt;""</formula>
    </cfRule>
  </conditionalFormatting>
  <conditionalFormatting sqref="E1689">
    <cfRule type="expression" dxfId="4923" priority="11108" stopIfTrue="1">
      <formula>$A1689&lt;&gt;""</formula>
    </cfRule>
  </conditionalFormatting>
  <conditionalFormatting sqref="E1689">
    <cfRule type="expression" dxfId="4922" priority="11107" stopIfTrue="1">
      <formula>$A1689&lt;&gt;""</formula>
    </cfRule>
  </conditionalFormatting>
  <conditionalFormatting sqref="E1689">
    <cfRule type="expression" dxfId="4921" priority="11106" stopIfTrue="1">
      <formula>$A1689&lt;&gt;""</formula>
    </cfRule>
  </conditionalFormatting>
  <conditionalFormatting sqref="E1689">
    <cfRule type="expression" dxfId="4920" priority="11105" stopIfTrue="1">
      <formula>$A1689&lt;&gt;""</formula>
    </cfRule>
  </conditionalFormatting>
  <conditionalFormatting sqref="E1689">
    <cfRule type="expression" dxfId="4919" priority="11104" stopIfTrue="1">
      <formula>$A1689&lt;&gt;""</formula>
    </cfRule>
  </conditionalFormatting>
  <conditionalFormatting sqref="E1689">
    <cfRule type="expression" dxfId="4918" priority="11103" stopIfTrue="1">
      <formula>$A1689&lt;&gt;""</formula>
    </cfRule>
  </conditionalFormatting>
  <conditionalFormatting sqref="E1689">
    <cfRule type="expression" dxfId="4917" priority="11102" stopIfTrue="1">
      <formula>$A1689&lt;&gt;""</formula>
    </cfRule>
  </conditionalFormatting>
  <conditionalFormatting sqref="E1689">
    <cfRule type="expression" dxfId="4916" priority="11101" stopIfTrue="1">
      <formula>$A1689&lt;&gt;""</formula>
    </cfRule>
  </conditionalFormatting>
  <conditionalFormatting sqref="E1701">
    <cfRule type="expression" dxfId="4915" priority="11100" stopIfTrue="1">
      <formula>$A1701&lt;&gt;""</formula>
    </cfRule>
  </conditionalFormatting>
  <conditionalFormatting sqref="E1701">
    <cfRule type="expression" dxfId="4914" priority="11099" stopIfTrue="1">
      <formula>$A1701&lt;&gt;""</formula>
    </cfRule>
  </conditionalFormatting>
  <conditionalFormatting sqref="E1701">
    <cfRule type="expression" dxfId="4913" priority="11098" stopIfTrue="1">
      <formula>$A1701&lt;&gt;""</formula>
    </cfRule>
  </conditionalFormatting>
  <conditionalFormatting sqref="E1701">
    <cfRule type="expression" dxfId="4912" priority="11097" stopIfTrue="1">
      <formula>$A1701&lt;&gt;""</formula>
    </cfRule>
  </conditionalFormatting>
  <conditionalFormatting sqref="E1701">
    <cfRule type="expression" dxfId="4911" priority="11096" stopIfTrue="1">
      <formula>$A1701&lt;&gt;""</formula>
    </cfRule>
  </conditionalFormatting>
  <conditionalFormatting sqref="E1701">
    <cfRule type="expression" dxfId="4910" priority="11095" stopIfTrue="1">
      <formula>$A1701&lt;&gt;""</formula>
    </cfRule>
  </conditionalFormatting>
  <conditionalFormatting sqref="E1701">
    <cfRule type="expression" dxfId="4909" priority="11094" stopIfTrue="1">
      <formula>$A1701&lt;&gt;""</formula>
    </cfRule>
  </conditionalFormatting>
  <conditionalFormatting sqref="E1701">
    <cfRule type="expression" dxfId="4908" priority="11093" stopIfTrue="1">
      <formula>$A1701&lt;&gt;""</formula>
    </cfRule>
  </conditionalFormatting>
  <conditionalFormatting sqref="E1701">
    <cfRule type="expression" dxfId="4907" priority="11092" stopIfTrue="1">
      <formula>$A1701&lt;&gt;""</formula>
    </cfRule>
  </conditionalFormatting>
  <conditionalFormatting sqref="E1701">
    <cfRule type="expression" dxfId="4906" priority="11091" stopIfTrue="1">
      <formula>$A1701&lt;&gt;""</formula>
    </cfRule>
  </conditionalFormatting>
  <conditionalFormatting sqref="E1701">
    <cfRule type="expression" dxfId="4905" priority="11090" stopIfTrue="1">
      <formula>$A1701&lt;&gt;""</formula>
    </cfRule>
  </conditionalFormatting>
  <conditionalFormatting sqref="E1701">
    <cfRule type="expression" dxfId="4904" priority="11089" stopIfTrue="1">
      <formula>$A1701&lt;&gt;""</formula>
    </cfRule>
  </conditionalFormatting>
  <conditionalFormatting sqref="E1701">
    <cfRule type="expression" dxfId="4903" priority="11088" stopIfTrue="1">
      <formula>$A1701&lt;&gt;""</formula>
    </cfRule>
  </conditionalFormatting>
  <conditionalFormatting sqref="E1701">
    <cfRule type="expression" dxfId="4902" priority="11087" stopIfTrue="1">
      <formula>$A1701&lt;&gt;""</formula>
    </cfRule>
  </conditionalFormatting>
  <conditionalFormatting sqref="E1708">
    <cfRule type="expression" dxfId="4901" priority="11086" stopIfTrue="1">
      <formula>$A1708&lt;&gt;""</formula>
    </cfRule>
  </conditionalFormatting>
  <conditionalFormatting sqref="E1708">
    <cfRule type="expression" dxfId="4900" priority="11085" stopIfTrue="1">
      <formula>$A1708&lt;&gt;""</formula>
    </cfRule>
  </conditionalFormatting>
  <conditionalFormatting sqref="E1708">
    <cfRule type="expression" dxfId="4899" priority="11084" stopIfTrue="1">
      <formula>$A1708&lt;&gt;""</formula>
    </cfRule>
  </conditionalFormatting>
  <conditionalFormatting sqref="E1708">
    <cfRule type="expression" dxfId="4898" priority="11083" stopIfTrue="1">
      <formula>$A1708&lt;&gt;""</formula>
    </cfRule>
  </conditionalFormatting>
  <conditionalFormatting sqref="E1708">
    <cfRule type="expression" dxfId="4897" priority="11082" stopIfTrue="1">
      <formula>$A1708&lt;&gt;""</formula>
    </cfRule>
  </conditionalFormatting>
  <conditionalFormatting sqref="E1708">
    <cfRule type="expression" dxfId="4896" priority="11081" stopIfTrue="1">
      <formula>$A1708&lt;&gt;""</formula>
    </cfRule>
  </conditionalFormatting>
  <conditionalFormatting sqref="E1708">
    <cfRule type="expression" dxfId="4895" priority="11080" stopIfTrue="1">
      <formula>$A1708&lt;&gt;""</formula>
    </cfRule>
  </conditionalFormatting>
  <conditionalFormatting sqref="E1708">
    <cfRule type="expression" dxfId="4894" priority="11079" stopIfTrue="1">
      <formula>$A1708&lt;&gt;""</formula>
    </cfRule>
  </conditionalFormatting>
  <conditionalFormatting sqref="E1708">
    <cfRule type="expression" dxfId="4893" priority="11078" stopIfTrue="1">
      <formula>$A1708&lt;&gt;""</formula>
    </cfRule>
  </conditionalFormatting>
  <conditionalFormatting sqref="E1708">
    <cfRule type="expression" dxfId="4892" priority="11077" stopIfTrue="1">
      <formula>$A1708&lt;&gt;""</formula>
    </cfRule>
  </conditionalFormatting>
  <conditionalFormatting sqref="E1708">
    <cfRule type="expression" dxfId="4891" priority="11076" stopIfTrue="1">
      <formula>$A1708&lt;&gt;""</formula>
    </cfRule>
  </conditionalFormatting>
  <conditionalFormatting sqref="E1708">
    <cfRule type="expression" dxfId="4890" priority="11075" stopIfTrue="1">
      <formula>$A1708&lt;&gt;""</formula>
    </cfRule>
  </conditionalFormatting>
  <conditionalFormatting sqref="E1708">
    <cfRule type="expression" dxfId="4889" priority="11074" stopIfTrue="1">
      <formula>$A1708&lt;&gt;""</formula>
    </cfRule>
  </conditionalFormatting>
  <conditionalFormatting sqref="E1708">
    <cfRule type="expression" dxfId="4888" priority="11073" stopIfTrue="1">
      <formula>$A1708&lt;&gt;""</formula>
    </cfRule>
  </conditionalFormatting>
  <conditionalFormatting sqref="E1727">
    <cfRule type="expression" dxfId="4887" priority="11072" stopIfTrue="1">
      <formula>$A1727&lt;&gt;""</formula>
    </cfRule>
  </conditionalFormatting>
  <conditionalFormatting sqref="E1727">
    <cfRule type="expression" dxfId="4886" priority="11071" stopIfTrue="1">
      <formula>$A1727&lt;&gt;""</formula>
    </cfRule>
  </conditionalFormatting>
  <conditionalFormatting sqref="E1727">
    <cfRule type="expression" dxfId="4885" priority="11070" stopIfTrue="1">
      <formula>$A1727&lt;&gt;""</formula>
    </cfRule>
  </conditionalFormatting>
  <conditionalFormatting sqref="E1727">
    <cfRule type="expression" dxfId="4884" priority="11069" stopIfTrue="1">
      <formula>$A1727&lt;&gt;""</formula>
    </cfRule>
  </conditionalFormatting>
  <conditionalFormatting sqref="E1727">
    <cfRule type="expression" dxfId="4883" priority="11068" stopIfTrue="1">
      <formula>$A1727&lt;&gt;""</formula>
    </cfRule>
  </conditionalFormatting>
  <conditionalFormatting sqref="E1727">
    <cfRule type="expression" dxfId="4882" priority="11067" stopIfTrue="1">
      <formula>$A1727&lt;&gt;""</formula>
    </cfRule>
  </conditionalFormatting>
  <conditionalFormatting sqref="E1727">
    <cfRule type="expression" dxfId="4881" priority="11066" stopIfTrue="1">
      <formula>$A1727&lt;&gt;""</formula>
    </cfRule>
  </conditionalFormatting>
  <conditionalFormatting sqref="E1727">
    <cfRule type="expression" dxfId="4880" priority="11065" stopIfTrue="1">
      <formula>$A1727&lt;&gt;""</formula>
    </cfRule>
  </conditionalFormatting>
  <conditionalFormatting sqref="E1727">
    <cfRule type="expression" dxfId="4879" priority="11064" stopIfTrue="1">
      <formula>$A1727&lt;&gt;""</formula>
    </cfRule>
  </conditionalFormatting>
  <conditionalFormatting sqref="E1727">
    <cfRule type="expression" dxfId="4878" priority="11063" stopIfTrue="1">
      <formula>$A1727&lt;&gt;""</formula>
    </cfRule>
  </conditionalFormatting>
  <conditionalFormatting sqref="E1727">
    <cfRule type="expression" dxfId="4877" priority="11062" stopIfTrue="1">
      <formula>$A1727&lt;&gt;""</formula>
    </cfRule>
  </conditionalFormatting>
  <conditionalFormatting sqref="E1727">
    <cfRule type="expression" dxfId="4876" priority="11061" stopIfTrue="1">
      <formula>$A1727&lt;&gt;""</formula>
    </cfRule>
  </conditionalFormatting>
  <conditionalFormatting sqref="E1727">
    <cfRule type="expression" dxfId="4875" priority="11060" stopIfTrue="1">
      <formula>$A1727&lt;&gt;""</formula>
    </cfRule>
  </conditionalFormatting>
  <conditionalFormatting sqref="E1727">
    <cfRule type="expression" dxfId="4874" priority="11059" stopIfTrue="1">
      <formula>$A1727&lt;&gt;""</formula>
    </cfRule>
  </conditionalFormatting>
  <conditionalFormatting sqref="E1729">
    <cfRule type="expression" dxfId="4873" priority="11058" stopIfTrue="1">
      <formula>$A1729&lt;&gt;""</formula>
    </cfRule>
  </conditionalFormatting>
  <conditionalFormatting sqref="E1729">
    <cfRule type="expression" dxfId="4872" priority="11057" stopIfTrue="1">
      <formula>$A1729&lt;&gt;""</formula>
    </cfRule>
  </conditionalFormatting>
  <conditionalFormatting sqref="E1729">
    <cfRule type="expression" dxfId="4871" priority="11056" stopIfTrue="1">
      <formula>$A1729&lt;&gt;""</formula>
    </cfRule>
  </conditionalFormatting>
  <conditionalFormatting sqref="E1729">
    <cfRule type="expression" dxfId="4870" priority="11055" stopIfTrue="1">
      <formula>$A1729&lt;&gt;""</formula>
    </cfRule>
  </conditionalFormatting>
  <conditionalFormatting sqref="E1729">
    <cfRule type="expression" dxfId="4869" priority="11054" stopIfTrue="1">
      <formula>$A1729&lt;&gt;""</formula>
    </cfRule>
  </conditionalFormatting>
  <conditionalFormatting sqref="E1729">
    <cfRule type="expression" dxfId="4868" priority="11053" stopIfTrue="1">
      <formula>$A1729&lt;&gt;""</formula>
    </cfRule>
  </conditionalFormatting>
  <conditionalFormatting sqref="E1729">
    <cfRule type="expression" dxfId="4867" priority="11052" stopIfTrue="1">
      <formula>$A1729&lt;&gt;""</formula>
    </cfRule>
  </conditionalFormatting>
  <conditionalFormatting sqref="E1729">
    <cfRule type="expression" dxfId="4866" priority="11051" stopIfTrue="1">
      <formula>$A1729&lt;&gt;""</formula>
    </cfRule>
  </conditionalFormatting>
  <conditionalFormatting sqref="E1729">
    <cfRule type="expression" dxfId="4865" priority="11050" stopIfTrue="1">
      <formula>$A1729&lt;&gt;""</formula>
    </cfRule>
  </conditionalFormatting>
  <conditionalFormatting sqref="E1729">
    <cfRule type="expression" dxfId="4864" priority="11049" stopIfTrue="1">
      <formula>$A1729&lt;&gt;""</formula>
    </cfRule>
  </conditionalFormatting>
  <conditionalFormatting sqref="E1729">
    <cfRule type="expression" dxfId="4863" priority="11048" stopIfTrue="1">
      <formula>$A1729&lt;&gt;""</formula>
    </cfRule>
  </conditionalFormatting>
  <conditionalFormatting sqref="E1729">
    <cfRule type="expression" dxfId="4862" priority="11047" stopIfTrue="1">
      <formula>$A1729&lt;&gt;""</formula>
    </cfRule>
  </conditionalFormatting>
  <conditionalFormatting sqref="E1729">
    <cfRule type="expression" dxfId="4861" priority="11046" stopIfTrue="1">
      <formula>$A1729&lt;&gt;""</formula>
    </cfRule>
  </conditionalFormatting>
  <conditionalFormatting sqref="E1729">
    <cfRule type="expression" dxfId="4860" priority="11045" stopIfTrue="1">
      <formula>$A1729&lt;&gt;""</formula>
    </cfRule>
  </conditionalFormatting>
  <conditionalFormatting sqref="E1731">
    <cfRule type="expression" dxfId="4859" priority="11044" stopIfTrue="1">
      <formula>$A1731&lt;&gt;""</formula>
    </cfRule>
  </conditionalFormatting>
  <conditionalFormatting sqref="E1731">
    <cfRule type="expression" dxfId="4858" priority="11043" stopIfTrue="1">
      <formula>$A1731&lt;&gt;""</formula>
    </cfRule>
  </conditionalFormatting>
  <conditionalFormatting sqref="E1731">
    <cfRule type="expression" dxfId="4857" priority="11042" stopIfTrue="1">
      <formula>$A1731&lt;&gt;""</formula>
    </cfRule>
  </conditionalFormatting>
  <conditionalFormatting sqref="E1731">
    <cfRule type="expression" dxfId="4856" priority="11041" stopIfTrue="1">
      <formula>$A1731&lt;&gt;""</formula>
    </cfRule>
  </conditionalFormatting>
  <conditionalFormatting sqref="E1731">
    <cfRule type="expression" dxfId="4855" priority="11040" stopIfTrue="1">
      <formula>$A1731&lt;&gt;""</formula>
    </cfRule>
  </conditionalFormatting>
  <conditionalFormatting sqref="E1731">
    <cfRule type="expression" dxfId="4854" priority="11039" stopIfTrue="1">
      <formula>$A1731&lt;&gt;""</formula>
    </cfRule>
  </conditionalFormatting>
  <conditionalFormatting sqref="E1731">
    <cfRule type="expression" dxfId="4853" priority="11038" stopIfTrue="1">
      <formula>$A1731&lt;&gt;""</formula>
    </cfRule>
  </conditionalFormatting>
  <conditionalFormatting sqref="E1731">
    <cfRule type="expression" dxfId="4852" priority="11037" stopIfTrue="1">
      <formula>$A1731&lt;&gt;""</formula>
    </cfRule>
  </conditionalFormatting>
  <conditionalFormatting sqref="E1731">
    <cfRule type="expression" dxfId="4851" priority="11036" stopIfTrue="1">
      <formula>$A1731&lt;&gt;""</formula>
    </cfRule>
  </conditionalFormatting>
  <conditionalFormatting sqref="E1731">
    <cfRule type="expression" dxfId="4850" priority="11035" stopIfTrue="1">
      <formula>$A1731&lt;&gt;""</formula>
    </cfRule>
  </conditionalFormatting>
  <conditionalFormatting sqref="E1731">
    <cfRule type="expression" dxfId="4849" priority="11034" stopIfTrue="1">
      <formula>$A1731&lt;&gt;""</formula>
    </cfRule>
  </conditionalFormatting>
  <conditionalFormatting sqref="E1731">
    <cfRule type="expression" dxfId="4848" priority="11033" stopIfTrue="1">
      <formula>$A1731&lt;&gt;""</formula>
    </cfRule>
  </conditionalFormatting>
  <conditionalFormatting sqref="E1731">
    <cfRule type="expression" dxfId="4847" priority="11032" stopIfTrue="1">
      <formula>$A1731&lt;&gt;""</formula>
    </cfRule>
  </conditionalFormatting>
  <conditionalFormatting sqref="E1731">
    <cfRule type="expression" dxfId="4846" priority="11031" stopIfTrue="1">
      <formula>$A1731&lt;&gt;""</formula>
    </cfRule>
  </conditionalFormatting>
  <conditionalFormatting sqref="E1742">
    <cfRule type="expression" dxfId="4845" priority="11030" stopIfTrue="1">
      <formula>$A1742&lt;&gt;""</formula>
    </cfRule>
  </conditionalFormatting>
  <conditionalFormatting sqref="E1742">
    <cfRule type="expression" dxfId="4844" priority="11029" stopIfTrue="1">
      <formula>$A1742&lt;&gt;""</formula>
    </cfRule>
  </conditionalFormatting>
  <conditionalFormatting sqref="E1742">
    <cfRule type="expression" dxfId="4843" priority="11028" stopIfTrue="1">
      <formula>$A1742&lt;&gt;""</formula>
    </cfRule>
  </conditionalFormatting>
  <conditionalFormatting sqref="E1742">
    <cfRule type="expression" dxfId="4842" priority="11027" stopIfTrue="1">
      <formula>$A1742&lt;&gt;""</formula>
    </cfRule>
  </conditionalFormatting>
  <conditionalFormatting sqref="E1742">
    <cfRule type="expression" dxfId="4841" priority="11026" stopIfTrue="1">
      <formula>$A1742&lt;&gt;""</formula>
    </cfRule>
  </conditionalFormatting>
  <conditionalFormatting sqref="E1742">
    <cfRule type="expression" dxfId="4840" priority="11025" stopIfTrue="1">
      <formula>$A1742&lt;&gt;""</formula>
    </cfRule>
  </conditionalFormatting>
  <conditionalFormatting sqref="E1742">
    <cfRule type="expression" dxfId="4839" priority="11024" stopIfTrue="1">
      <formula>$A1742&lt;&gt;""</formula>
    </cfRule>
  </conditionalFormatting>
  <conditionalFormatting sqref="E1742">
    <cfRule type="expression" dxfId="4838" priority="11023" stopIfTrue="1">
      <formula>$A1742&lt;&gt;""</formula>
    </cfRule>
  </conditionalFormatting>
  <conditionalFormatting sqref="E1742">
    <cfRule type="expression" dxfId="4837" priority="11022" stopIfTrue="1">
      <formula>$A1742&lt;&gt;""</formula>
    </cfRule>
  </conditionalFormatting>
  <conditionalFormatting sqref="E1742">
    <cfRule type="expression" dxfId="4836" priority="11021" stopIfTrue="1">
      <formula>$A1742&lt;&gt;""</formula>
    </cfRule>
  </conditionalFormatting>
  <conditionalFormatting sqref="E1742">
    <cfRule type="expression" dxfId="4835" priority="11020" stopIfTrue="1">
      <formula>$A1742&lt;&gt;""</formula>
    </cfRule>
  </conditionalFormatting>
  <conditionalFormatting sqref="E1742">
    <cfRule type="expression" dxfId="4834" priority="11019" stopIfTrue="1">
      <formula>$A1742&lt;&gt;""</formula>
    </cfRule>
  </conditionalFormatting>
  <conditionalFormatting sqref="E1742">
    <cfRule type="expression" dxfId="4833" priority="11018" stopIfTrue="1">
      <formula>$A1742&lt;&gt;""</formula>
    </cfRule>
  </conditionalFormatting>
  <conditionalFormatting sqref="E1742">
    <cfRule type="expression" dxfId="4832" priority="11017" stopIfTrue="1">
      <formula>$A1742&lt;&gt;""</formula>
    </cfRule>
  </conditionalFormatting>
  <conditionalFormatting sqref="E1747">
    <cfRule type="expression" dxfId="4831" priority="11016" stopIfTrue="1">
      <formula>$A1747&lt;&gt;""</formula>
    </cfRule>
  </conditionalFormatting>
  <conditionalFormatting sqref="E1747">
    <cfRule type="expression" dxfId="4830" priority="11015" stopIfTrue="1">
      <formula>$A1747&lt;&gt;""</formula>
    </cfRule>
  </conditionalFormatting>
  <conditionalFormatting sqref="E1747">
    <cfRule type="expression" dxfId="4829" priority="11014" stopIfTrue="1">
      <formula>$A1747&lt;&gt;""</formula>
    </cfRule>
  </conditionalFormatting>
  <conditionalFormatting sqref="E1747">
    <cfRule type="expression" dxfId="4828" priority="11013" stopIfTrue="1">
      <formula>$A1747&lt;&gt;""</formula>
    </cfRule>
  </conditionalFormatting>
  <conditionalFormatting sqref="E1747">
    <cfRule type="expression" dxfId="4827" priority="11012" stopIfTrue="1">
      <formula>$A1747&lt;&gt;""</formula>
    </cfRule>
  </conditionalFormatting>
  <conditionalFormatting sqref="E1747">
    <cfRule type="expression" dxfId="4826" priority="11011" stopIfTrue="1">
      <formula>$A1747&lt;&gt;""</formula>
    </cfRule>
  </conditionalFormatting>
  <conditionalFormatting sqref="E1747">
    <cfRule type="expression" dxfId="4825" priority="11010" stopIfTrue="1">
      <formula>$A1747&lt;&gt;""</formula>
    </cfRule>
  </conditionalFormatting>
  <conditionalFormatting sqref="E1747">
    <cfRule type="expression" dxfId="4824" priority="11009" stopIfTrue="1">
      <formula>$A1747&lt;&gt;""</formula>
    </cfRule>
  </conditionalFormatting>
  <conditionalFormatting sqref="E1747">
    <cfRule type="expression" dxfId="4823" priority="11008" stopIfTrue="1">
      <formula>$A1747&lt;&gt;""</formula>
    </cfRule>
  </conditionalFormatting>
  <conditionalFormatting sqref="E1747">
    <cfRule type="expression" dxfId="4822" priority="11007" stopIfTrue="1">
      <formula>$A1747&lt;&gt;""</formula>
    </cfRule>
  </conditionalFormatting>
  <conditionalFormatting sqref="E1747">
    <cfRule type="expression" dxfId="4821" priority="11006" stopIfTrue="1">
      <formula>$A1747&lt;&gt;""</formula>
    </cfRule>
  </conditionalFormatting>
  <conditionalFormatting sqref="E1747">
    <cfRule type="expression" dxfId="4820" priority="11005" stopIfTrue="1">
      <formula>$A1747&lt;&gt;""</formula>
    </cfRule>
  </conditionalFormatting>
  <conditionalFormatting sqref="E1747">
    <cfRule type="expression" dxfId="4819" priority="11004" stopIfTrue="1">
      <formula>$A1747&lt;&gt;""</formula>
    </cfRule>
  </conditionalFormatting>
  <conditionalFormatting sqref="E1747">
    <cfRule type="expression" dxfId="4818" priority="11003" stopIfTrue="1">
      <formula>$A1747&lt;&gt;""</formula>
    </cfRule>
  </conditionalFormatting>
  <conditionalFormatting sqref="E1776">
    <cfRule type="expression" dxfId="4817" priority="11002" stopIfTrue="1">
      <formula>$A1776&lt;&gt;""</formula>
    </cfRule>
  </conditionalFormatting>
  <conditionalFormatting sqref="E1776">
    <cfRule type="expression" dxfId="4816" priority="11001" stopIfTrue="1">
      <formula>$A1776&lt;&gt;""</formula>
    </cfRule>
  </conditionalFormatting>
  <conditionalFormatting sqref="E1776">
    <cfRule type="expression" dxfId="4815" priority="11000" stopIfTrue="1">
      <formula>$A1776&lt;&gt;""</formula>
    </cfRule>
  </conditionalFormatting>
  <conditionalFormatting sqref="E1776">
    <cfRule type="expression" dxfId="4814" priority="10999" stopIfTrue="1">
      <formula>$A1776&lt;&gt;""</formula>
    </cfRule>
  </conditionalFormatting>
  <conditionalFormatting sqref="E1776">
    <cfRule type="expression" dxfId="4813" priority="10998" stopIfTrue="1">
      <formula>$A1776&lt;&gt;""</formula>
    </cfRule>
  </conditionalFormatting>
  <conditionalFormatting sqref="E1776">
    <cfRule type="expression" dxfId="4812" priority="10997" stopIfTrue="1">
      <formula>$A1776&lt;&gt;""</formula>
    </cfRule>
  </conditionalFormatting>
  <conditionalFormatting sqref="E1776">
    <cfRule type="expression" dxfId="4811" priority="10996" stopIfTrue="1">
      <formula>$A1776&lt;&gt;""</formula>
    </cfRule>
  </conditionalFormatting>
  <conditionalFormatting sqref="E1776">
    <cfRule type="expression" dxfId="4810" priority="10995" stopIfTrue="1">
      <formula>$A1776&lt;&gt;""</formula>
    </cfRule>
  </conditionalFormatting>
  <conditionalFormatting sqref="E1776">
    <cfRule type="expression" dxfId="4809" priority="10994" stopIfTrue="1">
      <formula>$A1776&lt;&gt;""</formula>
    </cfRule>
  </conditionalFormatting>
  <conditionalFormatting sqref="E1776">
    <cfRule type="expression" dxfId="4808" priority="10993" stopIfTrue="1">
      <formula>$A1776&lt;&gt;""</formula>
    </cfRule>
  </conditionalFormatting>
  <conditionalFormatting sqref="E1776">
    <cfRule type="expression" dxfId="4807" priority="10992" stopIfTrue="1">
      <formula>$A1776&lt;&gt;""</formula>
    </cfRule>
  </conditionalFormatting>
  <conditionalFormatting sqref="E1776">
    <cfRule type="expression" dxfId="4806" priority="10991" stopIfTrue="1">
      <formula>$A1776&lt;&gt;""</formula>
    </cfRule>
  </conditionalFormatting>
  <conditionalFormatting sqref="E1776">
    <cfRule type="expression" dxfId="4805" priority="10990" stopIfTrue="1">
      <formula>$A1776&lt;&gt;""</formula>
    </cfRule>
  </conditionalFormatting>
  <conditionalFormatting sqref="E1776">
    <cfRule type="expression" dxfId="4804" priority="10989" stopIfTrue="1">
      <formula>$A1776&lt;&gt;""</formula>
    </cfRule>
  </conditionalFormatting>
  <conditionalFormatting sqref="E1778">
    <cfRule type="expression" dxfId="4803" priority="10988" stopIfTrue="1">
      <formula>$A1778&lt;&gt;""</formula>
    </cfRule>
  </conditionalFormatting>
  <conditionalFormatting sqref="E1778">
    <cfRule type="expression" dxfId="4802" priority="10987" stopIfTrue="1">
      <formula>$A1778&lt;&gt;""</formula>
    </cfRule>
  </conditionalFormatting>
  <conditionalFormatting sqref="E1778">
    <cfRule type="expression" dxfId="4801" priority="10986" stopIfTrue="1">
      <formula>$A1778&lt;&gt;""</formula>
    </cfRule>
  </conditionalFormatting>
  <conditionalFormatting sqref="E1778">
    <cfRule type="expression" dxfId="4800" priority="10985" stopIfTrue="1">
      <formula>$A1778&lt;&gt;""</formula>
    </cfRule>
  </conditionalFormatting>
  <conditionalFormatting sqref="E1778">
    <cfRule type="expression" dxfId="4799" priority="10984" stopIfTrue="1">
      <formula>$A1778&lt;&gt;""</formula>
    </cfRule>
  </conditionalFormatting>
  <conditionalFormatting sqref="E1778">
    <cfRule type="expression" dxfId="4798" priority="10983" stopIfTrue="1">
      <formula>$A1778&lt;&gt;""</formula>
    </cfRule>
  </conditionalFormatting>
  <conditionalFormatting sqref="E1778">
    <cfRule type="expression" dxfId="4797" priority="10982" stopIfTrue="1">
      <formula>$A1778&lt;&gt;""</formula>
    </cfRule>
  </conditionalFormatting>
  <conditionalFormatting sqref="E1778">
    <cfRule type="expression" dxfId="4796" priority="10981" stopIfTrue="1">
      <formula>$A1778&lt;&gt;""</formula>
    </cfRule>
  </conditionalFormatting>
  <conditionalFormatting sqref="E1778">
    <cfRule type="expression" dxfId="4795" priority="10980" stopIfTrue="1">
      <formula>$A1778&lt;&gt;""</formula>
    </cfRule>
  </conditionalFormatting>
  <conditionalFormatting sqref="E1778">
    <cfRule type="expression" dxfId="4794" priority="10979" stopIfTrue="1">
      <formula>$A1778&lt;&gt;""</formula>
    </cfRule>
  </conditionalFormatting>
  <conditionalFormatting sqref="E1778">
    <cfRule type="expression" dxfId="4793" priority="10978" stopIfTrue="1">
      <formula>$A1778&lt;&gt;""</formula>
    </cfRule>
  </conditionalFormatting>
  <conditionalFormatting sqref="E1778">
    <cfRule type="expression" dxfId="4792" priority="10977" stopIfTrue="1">
      <formula>$A1778&lt;&gt;""</formula>
    </cfRule>
  </conditionalFormatting>
  <conditionalFormatting sqref="E1778">
    <cfRule type="expression" dxfId="4791" priority="10976" stopIfTrue="1">
      <formula>$A1778&lt;&gt;""</formula>
    </cfRule>
  </conditionalFormatting>
  <conditionalFormatting sqref="E1778">
    <cfRule type="expression" dxfId="4790" priority="10975" stopIfTrue="1">
      <formula>$A1778&lt;&gt;""</formula>
    </cfRule>
  </conditionalFormatting>
  <conditionalFormatting sqref="E1780">
    <cfRule type="expression" dxfId="4789" priority="10974" stopIfTrue="1">
      <formula>$A1780&lt;&gt;""</formula>
    </cfRule>
  </conditionalFormatting>
  <conditionalFormatting sqref="E1780">
    <cfRule type="expression" dxfId="4788" priority="10973" stopIfTrue="1">
      <formula>$A1780&lt;&gt;""</formula>
    </cfRule>
  </conditionalFormatting>
  <conditionalFormatting sqref="E1780">
    <cfRule type="expression" dxfId="4787" priority="10972" stopIfTrue="1">
      <formula>$A1780&lt;&gt;""</formula>
    </cfRule>
  </conditionalFormatting>
  <conditionalFormatting sqref="E1780">
    <cfRule type="expression" dxfId="4786" priority="10971" stopIfTrue="1">
      <formula>$A1780&lt;&gt;""</formula>
    </cfRule>
  </conditionalFormatting>
  <conditionalFormatting sqref="E1780">
    <cfRule type="expression" dxfId="4785" priority="10970" stopIfTrue="1">
      <formula>$A1780&lt;&gt;""</formula>
    </cfRule>
  </conditionalFormatting>
  <conditionalFormatting sqref="E1780">
    <cfRule type="expression" dxfId="4784" priority="10969" stopIfTrue="1">
      <formula>$A1780&lt;&gt;""</formula>
    </cfRule>
  </conditionalFormatting>
  <conditionalFormatting sqref="E1780">
    <cfRule type="expression" dxfId="4783" priority="10968" stopIfTrue="1">
      <formula>$A1780&lt;&gt;""</formula>
    </cfRule>
  </conditionalFormatting>
  <conditionalFormatting sqref="E1780">
    <cfRule type="expression" dxfId="4782" priority="10967" stopIfTrue="1">
      <formula>$A1780&lt;&gt;""</formula>
    </cfRule>
  </conditionalFormatting>
  <conditionalFormatting sqref="E1780">
    <cfRule type="expression" dxfId="4781" priority="10966" stopIfTrue="1">
      <formula>$A1780&lt;&gt;""</formula>
    </cfRule>
  </conditionalFormatting>
  <conditionalFormatting sqref="E1780">
    <cfRule type="expression" dxfId="4780" priority="10965" stopIfTrue="1">
      <formula>$A1780&lt;&gt;""</formula>
    </cfRule>
  </conditionalFormatting>
  <conditionalFormatting sqref="E1780">
    <cfRule type="expression" dxfId="4779" priority="10964" stopIfTrue="1">
      <formula>$A1780&lt;&gt;""</formula>
    </cfRule>
  </conditionalFormatting>
  <conditionalFormatting sqref="E1780">
    <cfRule type="expression" dxfId="4778" priority="10963" stopIfTrue="1">
      <formula>$A1780&lt;&gt;""</formula>
    </cfRule>
  </conditionalFormatting>
  <conditionalFormatting sqref="E1780">
    <cfRule type="expression" dxfId="4777" priority="10962" stopIfTrue="1">
      <formula>$A1780&lt;&gt;""</formula>
    </cfRule>
  </conditionalFormatting>
  <conditionalFormatting sqref="E1780">
    <cfRule type="expression" dxfId="4776" priority="10961" stopIfTrue="1">
      <formula>$A1780&lt;&gt;""</formula>
    </cfRule>
  </conditionalFormatting>
  <conditionalFormatting sqref="E1783">
    <cfRule type="expression" dxfId="4775" priority="10960" stopIfTrue="1">
      <formula>$A1783&lt;&gt;""</formula>
    </cfRule>
  </conditionalFormatting>
  <conditionalFormatting sqref="E1783">
    <cfRule type="expression" dxfId="4774" priority="10959" stopIfTrue="1">
      <formula>$A1783&lt;&gt;""</formula>
    </cfRule>
  </conditionalFormatting>
  <conditionalFormatting sqref="E1783">
    <cfRule type="expression" dxfId="4773" priority="10958" stopIfTrue="1">
      <formula>$A1783&lt;&gt;""</formula>
    </cfRule>
  </conditionalFormatting>
  <conditionalFormatting sqref="E1783">
    <cfRule type="expression" dxfId="4772" priority="10957" stopIfTrue="1">
      <formula>$A1783&lt;&gt;""</formula>
    </cfRule>
  </conditionalFormatting>
  <conditionalFormatting sqref="E1783">
    <cfRule type="expression" dxfId="4771" priority="10956" stopIfTrue="1">
      <formula>$A1783&lt;&gt;""</formula>
    </cfRule>
  </conditionalFormatting>
  <conditionalFormatting sqref="E1783">
    <cfRule type="expression" dxfId="4770" priority="10955" stopIfTrue="1">
      <formula>$A1783&lt;&gt;""</formula>
    </cfRule>
  </conditionalFormatting>
  <conditionalFormatting sqref="E1783">
    <cfRule type="expression" dxfId="4769" priority="10954" stopIfTrue="1">
      <formula>$A1783&lt;&gt;""</formula>
    </cfRule>
  </conditionalFormatting>
  <conditionalFormatting sqref="E1783">
    <cfRule type="expression" dxfId="4768" priority="10953" stopIfTrue="1">
      <formula>$A1783&lt;&gt;""</formula>
    </cfRule>
  </conditionalFormatting>
  <conditionalFormatting sqref="E1783">
    <cfRule type="expression" dxfId="4767" priority="10952" stopIfTrue="1">
      <formula>$A1783&lt;&gt;""</formula>
    </cfRule>
  </conditionalFormatting>
  <conditionalFormatting sqref="E1783">
    <cfRule type="expression" dxfId="4766" priority="10951" stopIfTrue="1">
      <formula>$A1783&lt;&gt;""</formula>
    </cfRule>
  </conditionalFormatting>
  <conditionalFormatting sqref="E1783">
    <cfRule type="expression" dxfId="4765" priority="10950" stopIfTrue="1">
      <formula>$A1783&lt;&gt;""</formula>
    </cfRule>
  </conditionalFormatting>
  <conditionalFormatting sqref="E1783">
    <cfRule type="expression" dxfId="4764" priority="10949" stopIfTrue="1">
      <formula>$A1783&lt;&gt;""</formula>
    </cfRule>
  </conditionalFormatting>
  <conditionalFormatting sqref="E1783">
    <cfRule type="expression" dxfId="4763" priority="10948" stopIfTrue="1">
      <formula>$A1783&lt;&gt;""</formula>
    </cfRule>
  </conditionalFormatting>
  <conditionalFormatting sqref="E1783">
    <cfRule type="expression" dxfId="4762" priority="10947" stopIfTrue="1">
      <formula>$A1783&lt;&gt;""</formula>
    </cfRule>
  </conditionalFormatting>
  <conditionalFormatting sqref="E1789">
    <cfRule type="expression" dxfId="4761" priority="10946" stopIfTrue="1">
      <formula>$A1789&lt;&gt;""</formula>
    </cfRule>
  </conditionalFormatting>
  <conditionalFormatting sqref="E1789">
    <cfRule type="expression" dxfId="4760" priority="10945" stopIfTrue="1">
      <formula>$A1789&lt;&gt;""</formula>
    </cfRule>
  </conditionalFormatting>
  <conditionalFormatting sqref="E1789">
    <cfRule type="expression" dxfId="4759" priority="10944" stopIfTrue="1">
      <formula>$A1789&lt;&gt;""</formula>
    </cfRule>
  </conditionalFormatting>
  <conditionalFormatting sqref="E1789">
    <cfRule type="expression" dxfId="4758" priority="10943" stopIfTrue="1">
      <formula>$A1789&lt;&gt;""</formula>
    </cfRule>
  </conditionalFormatting>
  <conditionalFormatting sqref="E1789">
    <cfRule type="expression" dxfId="4757" priority="10942" stopIfTrue="1">
      <formula>$A1789&lt;&gt;""</formula>
    </cfRule>
  </conditionalFormatting>
  <conditionalFormatting sqref="E1789">
    <cfRule type="expression" dxfId="4756" priority="10941" stopIfTrue="1">
      <formula>$A1789&lt;&gt;""</formula>
    </cfRule>
  </conditionalFormatting>
  <conditionalFormatting sqref="E1789">
    <cfRule type="expression" dxfId="4755" priority="10940" stopIfTrue="1">
      <formula>$A1789&lt;&gt;""</formula>
    </cfRule>
  </conditionalFormatting>
  <conditionalFormatting sqref="E1789">
    <cfRule type="expression" dxfId="4754" priority="10939" stopIfTrue="1">
      <formula>$A1789&lt;&gt;""</formula>
    </cfRule>
  </conditionalFormatting>
  <conditionalFormatting sqref="E1789">
    <cfRule type="expression" dxfId="4753" priority="10938" stopIfTrue="1">
      <formula>$A1789&lt;&gt;""</formula>
    </cfRule>
  </conditionalFormatting>
  <conditionalFormatting sqref="E1789">
    <cfRule type="expression" dxfId="4752" priority="10937" stopIfTrue="1">
      <formula>$A1789&lt;&gt;""</formula>
    </cfRule>
  </conditionalFormatting>
  <conditionalFormatting sqref="E1789">
    <cfRule type="expression" dxfId="4751" priority="10936" stopIfTrue="1">
      <formula>$A1789&lt;&gt;""</formula>
    </cfRule>
  </conditionalFormatting>
  <conditionalFormatting sqref="E1789">
    <cfRule type="expression" dxfId="4750" priority="10935" stopIfTrue="1">
      <formula>$A1789&lt;&gt;""</formula>
    </cfRule>
  </conditionalFormatting>
  <conditionalFormatting sqref="E1789">
    <cfRule type="expression" dxfId="4749" priority="10934" stopIfTrue="1">
      <formula>$A1789&lt;&gt;""</formula>
    </cfRule>
  </conditionalFormatting>
  <conditionalFormatting sqref="E1789">
    <cfRule type="expression" dxfId="4748" priority="10933" stopIfTrue="1">
      <formula>$A1789&lt;&gt;""</formula>
    </cfRule>
  </conditionalFormatting>
  <conditionalFormatting sqref="E1800">
    <cfRule type="expression" dxfId="4747" priority="10932" stopIfTrue="1">
      <formula>$A1800&lt;&gt;""</formula>
    </cfRule>
  </conditionalFormatting>
  <conditionalFormatting sqref="E1800">
    <cfRule type="expression" dxfId="4746" priority="10931" stopIfTrue="1">
      <formula>$A1800&lt;&gt;""</formula>
    </cfRule>
  </conditionalFormatting>
  <conditionalFormatting sqref="E1800">
    <cfRule type="expression" dxfId="4745" priority="10930" stopIfTrue="1">
      <formula>$A1800&lt;&gt;""</formula>
    </cfRule>
  </conditionalFormatting>
  <conditionalFormatting sqref="E1800">
    <cfRule type="expression" dxfId="4744" priority="10929" stopIfTrue="1">
      <formula>$A1800&lt;&gt;""</formula>
    </cfRule>
  </conditionalFormatting>
  <conditionalFormatting sqref="E1800">
    <cfRule type="expression" dxfId="4743" priority="10928" stopIfTrue="1">
      <formula>$A1800&lt;&gt;""</formula>
    </cfRule>
  </conditionalFormatting>
  <conditionalFormatting sqref="E1800">
    <cfRule type="expression" dxfId="4742" priority="10927" stopIfTrue="1">
      <formula>$A1800&lt;&gt;""</formula>
    </cfRule>
  </conditionalFormatting>
  <conditionalFormatting sqref="E1800">
    <cfRule type="expression" dxfId="4741" priority="10926" stopIfTrue="1">
      <formula>$A1800&lt;&gt;""</formula>
    </cfRule>
  </conditionalFormatting>
  <conditionalFormatting sqref="E1800">
    <cfRule type="expression" dxfId="4740" priority="10925" stopIfTrue="1">
      <formula>$A1800&lt;&gt;""</formula>
    </cfRule>
  </conditionalFormatting>
  <conditionalFormatting sqref="E1800">
    <cfRule type="expression" dxfId="4739" priority="10924" stopIfTrue="1">
      <formula>$A1800&lt;&gt;""</formula>
    </cfRule>
  </conditionalFormatting>
  <conditionalFormatting sqref="E1800">
    <cfRule type="expression" dxfId="4738" priority="10923" stopIfTrue="1">
      <formula>$A1800&lt;&gt;""</formula>
    </cfRule>
  </conditionalFormatting>
  <conditionalFormatting sqref="E1800">
    <cfRule type="expression" dxfId="4737" priority="10922" stopIfTrue="1">
      <formula>$A1800&lt;&gt;""</formula>
    </cfRule>
  </conditionalFormatting>
  <conditionalFormatting sqref="E1800">
    <cfRule type="expression" dxfId="4736" priority="10921" stopIfTrue="1">
      <formula>$A1800&lt;&gt;""</formula>
    </cfRule>
  </conditionalFormatting>
  <conditionalFormatting sqref="E1800">
    <cfRule type="expression" dxfId="4735" priority="10920" stopIfTrue="1">
      <formula>$A1800&lt;&gt;""</formula>
    </cfRule>
  </conditionalFormatting>
  <conditionalFormatting sqref="E1800">
    <cfRule type="expression" dxfId="4734" priority="10919" stopIfTrue="1">
      <formula>$A1800&lt;&gt;""</formula>
    </cfRule>
  </conditionalFormatting>
  <conditionalFormatting sqref="E1810">
    <cfRule type="expression" dxfId="4733" priority="10918" stopIfTrue="1">
      <formula>$A1810&lt;&gt;""</formula>
    </cfRule>
  </conditionalFormatting>
  <conditionalFormatting sqref="E1810">
    <cfRule type="expression" dxfId="4732" priority="10917" stopIfTrue="1">
      <formula>$A1810&lt;&gt;""</formula>
    </cfRule>
  </conditionalFormatting>
  <conditionalFormatting sqref="E1810">
    <cfRule type="expression" dxfId="4731" priority="10916" stopIfTrue="1">
      <formula>$A1810&lt;&gt;""</formula>
    </cfRule>
  </conditionalFormatting>
  <conditionalFormatting sqref="E1810">
    <cfRule type="expression" dxfId="4730" priority="10915" stopIfTrue="1">
      <formula>$A1810&lt;&gt;""</formula>
    </cfRule>
  </conditionalFormatting>
  <conditionalFormatting sqref="E1810">
    <cfRule type="expression" dxfId="4729" priority="10914" stopIfTrue="1">
      <formula>$A1810&lt;&gt;""</formula>
    </cfRule>
  </conditionalFormatting>
  <conditionalFormatting sqref="E1810">
    <cfRule type="expression" dxfId="4728" priority="10913" stopIfTrue="1">
      <formula>$A1810&lt;&gt;""</formula>
    </cfRule>
  </conditionalFormatting>
  <conditionalFormatting sqref="E1810">
    <cfRule type="expression" dxfId="4727" priority="10912" stopIfTrue="1">
      <formula>$A1810&lt;&gt;""</formula>
    </cfRule>
  </conditionalFormatting>
  <conditionalFormatting sqref="E1810">
    <cfRule type="expression" dxfId="4726" priority="10911" stopIfTrue="1">
      <formula>$A1810&lt;&gt;""</formula>
    </cfRule>
  </conditionalFormatting>
  <conditionalFormatting sqref="E1810">
    <cfRule type="expression" dxfId="4725" priority="10910" stopIfTrue="1">
      <formula>$A1810&lt;&gt;""</formula>
    </cfRule>
  </conditionalFormatting>
  <conditionalFormatting sqref="E1810">
    <cfRule type="expression" dxfId="4724" priority="10909" stopIfTrue="1">
      <formula>$A1810&lt;&gt;""</formula>
    </cfRule>
  </conditionalFormatting>
  <conditionalFormatting sqref="E1810">
    <cfRule type="expression" dxfId="4723" priority="10908" stopIfTrue="1">
      <formula>$A1810&lt;&gt;""</formula>
    </cfRule>
  </conditionalFormatting>
  <conditionalFormatting sqref="E1810">
    <cfRule type="expression" dxfId="4722" priority="10907" stopIfTrue="1">
      <formula>$A1810&lt;&gt;""</formula>
    </cfRule>
  </conditionalFormatting>
  <conditionalFormatting sqref="E1810">
    <cfRule type="expression" dxfId="4721" priority="10906" stopIfTrue="1">
      <formula>$A1810&lt;&gt;""</formula>
    </cfRule>
  </conditionalFormatting>
  <conditionalFormatting sqref="E1810">
    <cfRule type="expression" dxfId="4720" priority="10905" stopIfTrue="1">
      <formula>$A1810&lt;&gt;""</formula>
    </cfRule>
  </conditionalFormatting>
  <conditionalFormatting sqref="E1816">
    <cfRule type="expression" dxfId="4719" priority="10904" stopIfTrue="1">
      <formula>$A1816&lt;&gt;""</formula>
    </cfRule>
  </conditionalFormatting>
  <conditionalFormatting sqref="E1816">
    <cfRule type="expression" dxfId="4718" priority="10903" stopIfTrue="1">
      <formula>$A1816&lt;&gt;""</formula>
    </cfRule>
  </conditionalFormatting>
  <conditionalFormatting sqref="E1816">
    <cfRule type="expression" dxfId="4717" priority="10902" stopIfTrue="1">
      <formula>$A1816&lt;&gt;""</formula>
    </cfRule>
  </conditionalFormatting>
  <conditionalFormatting sqref="E1816">
    <cfRule type="expression" dxfId="4716" priority="10901" stopIfTrue="1">
      <formula>$A1816&lt;&gt;""</formula>
    </cfRule>
  </conditionalFormatting>
  <conditionalFormatting sqref="E1816">
    <cfRule type="expression" dxfId="4715" priority="10900" stopIfTrue="1">
      <formula>$A1816&lt;&gt;""</formula>
    </cfRule>
  </conditionalFormatting>
  <conditionalFormatting sqref="E1816">
    <cfRule type="expression" dxfId="4714" priority="10899" stopIfTrue="1">
      <formula>$A1816&lt;&gt;""</formula>
    </cfRule>
  </conditionalFormatting>
  <conditionalFormatting sqref="E1816">
    <cfRule type="expression" dxfId="4713" priority="10898" stopIfTrue="1">
      <formula>$A1816&lt;&gt;""</formula>
    </cfRule>
  </conditionalFormatting>
  <conditionalFormatting sqref="E1816">
    <cfRule type="expression" dxfId="4712" priority="10897" stopIfTrue="1">
      <formula>$A1816&lt;&gt;""</formula>
    </cfRule>
  </conditionalFormatting>
  <conditionalFormatting sqref="E1816">
    <cfRule type="expression" dxfId="4711" priority="10896" stopIfTrue="1">
      <formula>$A1816&lt;&gt;""</formula>
    </cfRule>
  </conditionalFormatting>
  <conditionalFormatting sqref="E1816">
    <cfRule type="expression" dxfId="4710" priority="10895" stopIfTrue="1">
      <formula>$A1816&lt;&gt;""</formula>
    </cfRule>
  </conditionalFormatting>
  <conditionalFormatting sqref="E1816">
    <cfRule type="expression" dxfId="4709" priority="10894" stopIfTrue="1">
      <formula>$A1816&lt;&gt;""</formula>
    </cfRule>
  </conditionalFormatting>
  <conditionalFormatting sqref="E1816">
    <cfRule type="expression" dxfId="4708" priority="10893" stopIfTrue="1">
      <formula>$A1816&lt;&gt;""</formula>
    </cfRule>
  </conditionalFormatting>
  <conditionalFormatting sqref="E1816">
    <cfRule type="expression" dxfId="4707" priority="10892" stopIfTrue="1">
      <formula>$A1816&lt;&gt;""</formula>
    </cfRule>
  </conditionalFormatting>
  <conditionalFormatting sqref="E1816">
    <cfRule type="expression" dxfId="4706" priority="10891" stopIfTrue="1">
      <formula>$A1816&lt;&gt;""</formula>
    </cfRule>
  </conditionalFormatting>
  <conditionalFormatting sqref="E1822">
    <cfRule type="expression" dxfId="4705" priority="10890" stopIfTrue="1">
      <formula>$A1822&lt;&gt;""</formula>
    </cfRule>
  </conditionalFormatting>
  <conditionalFormatting sqref="E1822">
    <cfRule type="expression" dxfId="4704" priority="10889" stopIfTrue="1">
      <formula>$A1822&lt;&gt;""</formula>
    </cfRule>
  </conditionalFormatting>
  <conditionalFormatting sqref="E1822">
    <cfRule type="expression" dxfId="4703" priority="10888" stopIfTrue="1">
      <formula>$A1822&lt;&gt;""</formula>
    </cfRule>
  </conditionalFormatting>
  <conditionalFormatting sqref="E1822">
    <cfRule type="expression" dxfId="4702" priority="10887" stopIfTrue="1">
      <formula>$A1822&lt;&gt;""</formula>
    </cfRule>
  </conditionalFormatting>
  <conditionalFormatting sqref="E1822">
    <cfRule type="expression" dxfId="4701" priority="10886" stopIfTrue="1">
      <formula>$A1822&lt;&gt;""</formula>
    </cfRule>
  </conditionalFormatting>
  <conditionalFormatting sqref="E1822">
    <cfRule type="expression" dxfId="4700" priority="10885" stopIfTrue="1">
      <formula>$A1822&lt;&gt;""</formula>
    </cfRule>
  </conditionalFormatting>
  <conditionalFormatting sqref="E1822">
    <cfRule type="expression" dxfId="4699" priority="10884" stopIfTrue="1">
      <formula>$A1822&lt;&gt;""</formula>
    </cfRule>
  </conditionalFormatting>
  <conditionalFormatting sqref="E1822">
    <cfRule type="expression" dxfId="4698" priority="10883" stopIfTrue="1">
      <formula>$A1822&lt;&gt;""</formula>
    </cfRule>
  </conditionalFormatting>
  <conditionalFormatting sqref="E1822">
    <cfRule type="expression" dxfId="4697" priority="10882" stopIfTrue="1">
      <formula>$A1822&lt;&gt;""</formula>
    </cfRule>
  </conditionalFormatting>
  <conditionalFormatting sqref="E1822">
    <cfRule type="expression" dxfId="4696" priority="10881" stopIfTrue="1">
      <formula>$A1822&lt;&gt;""</formula>
    </cfRule>
  </conditionalFormatting>
  <conditionalFormatting sqref="E1822">
    <cfRule type="expression" dxfId="4695" priority="10880" stopIfTrue="1">
      <formula>$A1822&lt;&gt;""</formula>
    </cfRule>
  </conditionalFormatting>
  <conditionalFormatting sqref="E1822">
    <cfRule type="expression" dxfId="4694" priority="10879" stopIfTrue="1">
      <formula>$A1822&lt;&gt;""</formula>
    </cfRule>
  </conditionalFormatting>
  <conditionalFormatting sqref="E1822">
    <cfRule type="expression" dxfId="4693" priority="10878" stopIfTrue="1">
      <formula>$A1822&lt;&gt;""</formula>
    </cfRule>
  </conditionalFormatting>
  <conditionalFormatting sqref="E1822">
    <cfRule type="expression" dxfId="4692" priority="10877" stopIfTrue="1">
      <formula>$A1822&lt;&gt;""</formula>
    </cfRule>
  </conditionalFormatting>
  <conditionalFormatting sqref="E1829">
    <cfRule type="expression" dxfId="4691" priority="10876" stopIfTrue="1">
      <formula>$A1829&lt;&gt;""</formula>
    </cfRule>
  </conditionalFormatting>
  <conditionalFormatting sqref="E1829">
    <cfRule type="expression" dxfId="4690" priority="10875" stopIfTrue="1">
      <formula>$A1829&lt;&gt;""</formula>
    </cfRule>
  </conditionalFormatting>
  <conditionalFormatting sqref="E1829">
    <cfRule type="expression" dxfId="4689" priority="10874" stopIfTrue="1">
      <formula>$A1829&lt;&gt;""</formula>
    </cfRule>
  </conditionalFormatting>
  <conditionalFormatting sqref="E1829">
    <cfRule type="expression" dxfId="4688" priority="10873" stopIfTrue="1">
      <formula>$A1829&lt;&gt;""</formula>
    </cfRule>
  </conditionalFormatting>
  <conditionalFormatting sqref="E1829">
    <cfRule type="expression" dxfId="4687" priority="10872" stopIfTrue="1">
      <formula>$A1829&lt;&gt;""</formula>
    </cfRule>
  </conditionalFormatting>
  <conditionalFormatting sqref="E1829">
    <cfRule type="expression" dxfId="4686" priority="10871" stopIfTrue="1">
      <formula>$A1829&lt;&gt;""</formula>
    </cfRule>
  </conditionalFormatting>
  <conditionalFormatting sqref="E1829">
    <cfRule type="expression" dxfId="4685" priority="10870" stopIfTrue="1">
      <formula>$A1829&lt;&gt;""</formula>
    </cfRule>
  </conditionalFormatting>
  <conditionalFormatting sqref="E1829">
    <cfRule type="expression" dxfId="4684" priority="10869" stopIfTrue="1">
      <formula>$A1829&lt;&gt;""</formula>
    </cfRule>
  </conditionalFormatting>
  <conditionalFormatting sqref="E1829">
    <cfRule type="expression" dxfId="4683" priority="10868" stopIfTrue="1">
      <formula>$A1829&lt;&gt;""</formula>
    </cfRule>
  </conditionalFormatting>
  <conditionalFormatting sqref="E1829">
    <cfRule type="expression" dxfId="4682" priority="10867" stopIfTrue="1">
      <formula>$A1829&lt;&gt;""</formula>
    </cfRule>
  </conditionalFormatting>
  <conditionalFormatting sqref="E1829">
    <cfRule type="expression" dxfId="4681" priority="10866" stopIfTrue="1">
      <formula>$A1829&lt;&gt;""</formula>
    </cfRule>
  </conditionalFormatting>
  <conditionalFormatting sqref="E1829">
    <cfRule type="expression" dxfId="4680" priority="10865" stopIfTrue="1">
      <formula>$A1829&lt;&gt;""</formula>
    </cfRule>
  </conditionalFormatting>
  <conditionalFormatting sqref="E1829">
    <cfRule type="expression" dxfId="4679" priority="10864" stopIfTrue="1">
      <formula>$A1829&lt;&gt;""</formula>
    </cfRule>
  </conditionalFormatting>
  <conditionalFormatting sqref="E1829">
    <cfRule type="expression" dxfId="4678" priority="10863" stopIfTrue="1">
      <formula>$A1829&lt;&gt;""</formula>
    </cfRule>
  </conditionalFormatting>
  <conditionalFormatting sqref="E1841">
    <cfRule type="expression" dxfId="4677" priority="10862" stopIfTrue="1">
      <formula>$A1841&lt;&gt;""</formula>
    </cfRule>
  </conditionalFormatting>
  <conditionalFormatting sqref="E1841">
    <cfRule type="expression" dxfId="4676" priority="10861" stopIfTrue="1">
      <formula>$A1841&lt;&gt;""</formula>
    </cfRule>
  </conditionalFormatting>
  <conditionalFormatting sqref="E1841">
    <cfRule type="expression" dxfId="4675" priority="10860" stopIfTrue="1">
      <formula>$A1841&lt;&gt;""</formula>
    </cfRule>
  </conditionalFormatting>
  <conditionalFormatting sqref="E1841">
    <cfRule type="expression" dxfId="4674" priority="10859" stopIfTrue="1">
      <formula>$A1841&lt;&gt;""</formula>
    </cfRule>
  </conditionalFormatting>
  <conditionalFormatting sqref="E1841">
    <cfRule type="expression" dxfId="4673" priority="10858" stopIfTrue="1">
      <formula>$A1841&lt;&gt;""</formula>
    </cfRule>
  </conditionalFormatting>
  <conditionalFormatting sqref="E1841">
    <cfRule type="expression" dxfId="4672" priority="10857" stopIfTrue="1">
      <formula>$A1841&lt;&gt;""</formula>
    </cfRule>
  </conditionalFormatting>
  <conditionalFormatting sqref="E1841">
    <cfRule type="expression" dxfId="4671" priority="10856" stopIfTrue="1">
      <formula>$A1841&lt;&gt;""</formula>
    </cfRule>
  </conditionalFormatting>
  <conditionalFormatting sqref="E1841">
    <cfRule type="expression" dxfId="4670" priority="10855" stopIfTrue="1">
      <formula>$A1841&lt;&gt;""</formula>
    </cfRule>
  </conditionalFormatting>
  <conditionalFormatting sqref="E1841">
    <cfRule type="expression" dxfId="4669" priority="10854" stopIfTrue="1">
      <formula>$A1841&lt;&gt;""</formula>
    </cfRule>
  </conditionalFormatting>
  <conditionalFormatting sqref="E1841">
    <cfRule type="expression" dxfId="4668" priority="10853" stopIfTrue="1">
      <formula>$A1841&lt;&gt;""</formula>
    </cfRule>
  </conditionalFormatting>
  <conditionalFormatting sqref="E1841">
    <cfRule type="expression" dxfId="4667" priority="10852" stopIfTrue="1">
      <formula>$A1841&lt;&gt;""</formula>
    </cfRule>
  </conditionalFormatting>
  <conditionalFormatting sqref="E1841">
    <cfRule type="expression" dxfId="4666" priority="10851" stopIfTrue="1">
      <formula>$A1841&lt;&gt;""</formula>
    </cfRule>
  </conditionalFormatting>
  <conditionalFormatting sqref="E1841">
    <cfRule type="expression" dxfId="4665" priority="10850" stopIfTrue="1">
      <formula>$A1841&lt;&gt;""</formula>
    </cfRule>
  </conditionalFormatting>
  <conditionalFormatting sqref="E1841">
    <cfRule type="expression" dxfId="4664" priority="10849" stopIfTrue="1">
      <formula>$A1841&lt;&gt;""</formula>
    </cfRule>
  </conditionalFormatting>
  <conditionalFormatting sqref="E1845">
    <cfRule type="expression" dxfId="4663" priority="10848" stopIfTrue="1">
      <formula>$A1845&lt;&gt;""</formula>
    </cfRule>
  </conditionalFormatting>
  <conditionalFormatting sqref="E1845">
    <cfRule type="expression" dxfId="4662" priority="10847" stopIfTrue="1">
      <formula>$A1845&lt;&gt;""</formula>
    </cfRule>
  </conditionalFormatting>
  <conditionalFormatting sqref="E1845">
    <cfRule type="expression" dxfId="4661" priority="10846" stopIfTrue="1">
      <formula>$A1845&lt;&gt;""</formula>
    </cfRule>
  </conditionalFormatting>
  <conditionalFormatting sqref="E1845">
    <cfRule type="expression" dxfId="4660" priority="10845" stopIfTrue="1">
      <formula>$A1845&lt;&gt;""</formula>
    </cfRule>
  </conditionalFormatting>
  <conditionalFormatting sqref="E1845">
    <cfRule type="expression" dxfId="4659" priority="10844" stopIfTrue="1">
      <formula>$A1845&lt;&gt;""</formula>
    </cfRule>
  </conditionalFormatting>
  <conditionalFormatting sqref="E1845">
    <cfRule type="expression" dxfId="4658" priority="10843" stopIfTrue="1">
      <formula>$A1845&lt;&gt;""</formula>
    </cfRule>
  </conditionalFormatting>
  <conditionalFormatting sqref="E1845">
    <cfRule type="expression" dxfId="4657" priority="10842" stopIfTrue="1">
      <formula>$A1845&lt;&gt;""</formula>
    </cfRule>
  </conditionalFormatting>
  <conditionalFormatting sqref="E1845">
    <cfRule type="expression" dxfId="4656" priority="10841" stopIfTrue="1">
      <formula>$A1845&lt;&gt;""</formula>
    </cfRule>
  </conditionalFormatting>
  <conditionalFormatting sqref="E1845">
    <cfRule type="expression" dxfId="4655" priority="10840" stopIfTrue="1">
      <formula>$A1845&lt;&gt;""</formula>
    </cfRule>
  </conditionalFormatting>
  <conditionalFormatting sqref="E1845">
    <cfRule type="expression" dxfId="4654" priority="10839" stopIfTrue="1">
      <formula>$A1845&lt;&gt;""</formula>
    </cfRule>
  </conditionalFormatting>
  <conditionalFormatting sqref="E1845">
    <cfRule type="expression" dxfId="4653" priority="10838" stopIfTrue="1">
      <formula>$A1845&lt;&gt;""</formula>
    </cfRule>
  </conditionalFormatting>
  <conditionalFormatting sqref="E1845">
    <cfRule type="expression" dxfId="4652" priority="10837" stopIfTrue="1">
      <formula>$A1845&lt;&gt;""</formula>
    </cfRule>
  </conditionalFormatting>
  <conditionalFormatting sqref="E1845">
    <cfRule type="expression" dxfId="4651" priority="10836" stopIfTrue="1">
      <formula>$A1845&lt;&gt;""</formula>
    </cfRule>
  </conditionalFormatting>
  <conditionalFormatting sqref="E1845">
    <cfRule type="expression" dxfId="4650" priority="10835" stopIfTrue="1">
      <formula>$A1845&lt;&gt;""</formula>
    </cfRule>
  </conditionalFormatting>
  <conditionalFormatting sqref="E1848">
    <cfRule type="expression" dxfId="4649" priority="10834" stopIfTrue="1">
      <formula>$A1848&lt;&gt;""</formula>
    </cfRule>
  </conditionalFormatting>
  <conditionalFormatting sqref="E1848">
    <cfRule type="expression" dxfId="4648" priority="10833" stopIfTrue="1">
      <formula>$A1848&lt;&gt;""</formula>
    </cfRule>
  </conditionalFormatting>
  <conditionalFormatting sqref="E1848">
    <cfRule type="expression" dxfId="4647" priority="10832" stopIfTrue="1">
      <formula>$A1848&lt;&gt;""</formula>
    </cfRule>
  </conditionalFormatting>
  <conditionalFormatting sqref="E1848">
    <cfRule type="expression" dxfId="4646" priority="10831" stopIfTrue="1">
      <formula>$A1848&lt;&gt;""</formula>
    </cfRule>
  </conditionalFormatting>
  <conditionalFormatting sqref="E1848">
    <cfRule type="expression" dxfId="4645" priority="10830" stopIfTrue="1">
      <formula>$A1848&lt;&gt;""</formula>
    </cfRule>
  </conditionalFormatting>
  <conditionalFormatting sqref="E1848">
    <cfRule type="expression" dxfId="4644" priority="10829" stopIfTrue="1">
      <formula>$A1848&lt;&gt;""</formula>
    </cfRule>
  </conditionalFormatting>
  <conditionalFormatting sqref="E1848">
    <cfRule type="expression" dxfId="4643" priority="10828" stopIfTrue="1">
      <formula>$A1848&lt;&gt;""</formula>
    </cfRule>
  </conditionalFormatting>
  <conditionalFormatting sqref="E1848">
    <cfRule type="expression" dxfId="4642" priority="10827" stopIfTrue="1">
      <formula>$A1848&lt;&gt;""</formula>
    </cfRule>
  </conditionalFormatting>
  <conditionalFormatting sqref="E1848">
    <cfRule type="expression" dxfId="4641" priority="10826" stopIfTrue="1">
      <formula>$A1848&lt;&gt;""</formula>
    </cfRule>
  </conditionalFormatting>
  <conditionalFormatting sqref="E1848">
    <cfRule type="expression" dxfId="4640" priority="10825" stopIfTrue="1">
      <formula>$A1848&lt;&gt;""</formula>
    </cfRule>
  </conditionalFormatting>
  <conditionalFormatting sqref="E1848">
    <cfRule type="expression" dxfId="4639" priority="10824" stopIfTrue="1">
      <formula>$A1848&lt;&gt;""</formula>
    </cfRule>
  </conditionalFormatting>
  <conditionalFormatting sqref="E1848">
    <cfRule type="expression" dxfId="4638" priority="10823" stopIfTrue="1">
      <formula>$A1848&lt;&gt;""</formula>
    </cfRule>
  </conditionalFormatting>
  <conditionalFormatting sqref="E1848">
    <cfRule type="expression" dxfId="4637" priority="10822" stopIfTrue="1">
      <formula>$A1848&lt;&gt;""</formula>
    </cfRule>
  </conditionalFormatting>
  <conditionalFormatting sqref="E1848">
    <cfRule type="expression" dxfId="4636" priority="10821" stopIfTrue="1">
      <formula>$A1848&lt;&gt;""</formula>
    </cfRule>
  </conditionalFormatting>
  <conditionalFormatting sqref="E1851">
    <cfRule type="expression" dxfId="4635" priority="10820" stopIfTrue="1">
      <formula>$A1851&lt;&gt;""</formula>
    </cfRule>
  </conditionalFormatting>
  <conditionalFormatting sqref="E1851">
    <cfRule type="expression" dxfId="4634" priority="10819" stopIfTrue="1">
      <formula>$A1851&lt;&gt;""</formula>
    </cfRule>
  </conditionalFormatting>
  <conditionalFormatting sqref="E1851">
    <cfRule type="expression" dxfId="4633" priority="10818" stopIfTrue="1">
      <formula>$A1851&lt;&gt;""</formula>
    </cfRule>
  </conditionalFormatting>
  <conditionalFormatting sqref="E1851">
    <cfRule type="expression" dxfId="4632" priority="10817" stopIfTrue="1">
      <formula>$A1851&lt;&gt;""</formula>
    </cfRule>
  </conditionalFormatting>
  <conditionalFormatting sqref="E1851">
    <cfRule type="expression" dxfId="4631" priority="10816" stopIfTrue="1">
      <formula>$A1851&lt;&gt;""</formula>
    </cfRule>
  </conditionalFormatting>
  <conditionalFormatting sqref="E1851">
    <cfRule type="expression" dxfId="4630" priority="10815" stopIfTrue="1">
      <formula>$A1851&lt;&gt;""</formula>
    </cfRule>
  </conditionalFormatting>
  <conditionalFormatting sqref="E1851">
    <cfRule type="expression" dxfId="4629" priority="10814" stopIfTrue="1">
      <formula>$A1851&lt;&gt;""</formula>
    </cfRule>
  </conditionalFormatting>
  <conditionalFormatting sqref="E1851">
    <cfRule type="expression" dxfId="4628" priority="10813" stopIfTrue="1">
      <formula>$A1851&lt;&gt;""</formula>
    </cfRule>
  </conditionalFormatting>
  <conditionalFormatting sqref="E1851">
    <cfRule type="expression" dxfId="4627" priority="10812" stopIfTrue="1">
      <formula>$A1851&lt;&gt;""</formula>
    </cfRule>
  </conditionalFormatting>
  <conditionalFormatting sqref="E1851">
    <cfRule type="expression" dxfId="4626" priority="10811" stopIfTrue="1">
      <formula>$A1851&lt;&gt;""</formula>
    </cfRule>
  </conditionalFormatting>
  <conditionalFormatting sqref="E1851">
    <cfRule type="expression" dxfId="4625" priority="10810" stopIfTrue="1">
      <formula>$A1851&lt;&gt;""</formula>
    </cfRule>
  </conditionalFormatting>
  <conditionalFormatting sqref="E1851">
    <cfRule type="expression" dxfId="4624" priority="10809" stopIfTrue="1">
      <formula>$A1851&lt;&gt;""</formula>
    </cfRule>
  </conditionalFormatting>
  <conditionalFormatting sqref="E1851">
    <cfRule type="expression" dxfId="4623" priority="10808" stopIfTrue="1">
      <formula>$A1851&lt;&gt;""</formula>
    </cfRule>
  </conditionalFormatting>
  <conditionalFormatting sqref="E1851">
    <cfRule type="expression" dxfId="4622" priority="10807" stopIfTrue="1">
      <formula>$A1851&lt;&gt;""</formula>
    </cfRule>
  </conditionalFormatting>
  <conditionalFormatting sqref="E1869">
    <cfRule type="expression" dxfId="4621" priority="10806" stopIfTrue="1">
      <formula>$A1869&lt;&gt;""</formula>
    </cfRule>
  </conditionalFormatting>
  <conditionalFormatting sqref="E1869">
    <cfRule type="expression" dxfId="4620" priority="10805" stopIfTrue="1">
      <formula>$A1869&lt;&gt;""</formula>
    </cfRule>
  </conditionalFormatting>
  <conditionalFormatting sqref="E1869">
    <cfRule type="expression" dxfId="4619" priority="10804" stopIfTrue="1">
      <formula>$A1869&lt;&gt;""</formula>
    </cfRule>
  </conditionalFormatting>
  <conditionalFormatting sqref="E1869">
    <cfRule type="expression" dxfId="4618" priority="10803" stopIfTrue="1">
      <formula>$A1869&lt;&gt;""</formula>
    </cfRule>
  </conditionalFormatting>
  <conditionalFormatting sqref="E1869">
    <cfRule type="expression" dxfId="4617" priority="10802" stopIfTrue="1">
      <formula>$A1869&lt;&gt;""</formula>
    </cfRule>
  </conditionalFormatting>
  <conditionalFormatting sqref="E1869">
    <cfRule type="expression" dxfId="4616" priority="10801" stopIfTrue="1">
      <formula>$A1869&lt;&gt;""</formula>
    </cfRule>
  </conditionalFormatting>
  <conditionalFormatting sqref="E1869">
    <cfRule type="expression" dxfId="4615" priority="10800" stopIfTrue="1">
      <formula>$A1869&lt;&gt;""</formula>
    </cfRule>
  </conditionalFormatting>
  <conditionalFormatting sqref="E1869">
    <cfRule type="expression" dxfId="4614" priority="10799" stopIfTrue="1">
      <formula>$A1869&lt;&gt;""</formula>
    </cfRule>
  </conditionalFormatting>
  <conditionalFormatting sqref="E1869">
    <cfRule type="expression" dxfId="4613" priority="10798" stopIfTrue="1">
      <formula>$A1869&lt;&gt;""</formula>
    </cfRule>
  </conditionalFormatting>
  <conditionalFormatting sqref="E1869">
    <cfRule type="expression" dxfId="4612" priority="10797" stopIfTrue="1">
      <formula>$A1869&lt;&gt;""</formula>
    </cfRule>
  </conditionalFormatting>
  <conditionalFormatting sqref="E1869">
    <cfRule type="expression" dxfId="4611" priority="10796" stopIfTrue="1">
      <formula>$A1869&lt;&gt;""</formula>
    </cfRule>
  </conditionalFormatting>
  <conditionalFormatting sqref="E1869">
    <cfRule type="expression" dxfId="4610" priority="10795" stopIfTrue="1">
      <formula>$A1869&lt;&gt;""</formula>
    </cfRule>
  </conditionalFormatting>
  <conditionalFormatting sqref="E1869">
    <cfRule type="expression" dxfId="4609" priority="10794" stopIfTrue="1">
      <formula>$A1869&lt;&gt;""</formula>
    </cfRule>
  </conditionalFormatting>
  <conditionalFormatting sqref="E1869">
    <cfRule type="expression" dxfId="4608" priority="10793" stopIfTrue="1">
      <formula>$A1869&lt;&gt;""</formula>
    </cfRule>
  </conditionalFormatting>
  <conditionalFormatting sqref="E1872">
    <cfRule type="expression" dxfId="4607" priority="10792" stopIfTrue="1">
      <formula>$A1872&lt;&gt;""</formula>
    </cfRule>
  </conditionalFormatting>
  <conditionalFormatting sqref="E1872">
    <cfRule type="expression" dxfId="4606" priority="10791" stopIfTrue="1">
      <formula>$A1872&lt;&gt;""</formula>
    </cfRule>
  </conditionalFormatting>
  <conditionalFormatting sqref="E1872">
    <cfRule type="expression" dxfId="4605" priority="10790" stopIfTrue="1">
      <formula>$A1872&lt;&gt;""</formula>
    </cfRule>
  </conditionalFormatting>
  <conditionalFormatting sqref="E1872">
    <cfRule type="expression" dxfId="4604" priority="10789" stopIfTrue="1">
      <formula>$A1872&lt;&gt;""</formula>
    </cfRule>
  </conditionalFormatting>
  <conditionalFormatting sqref="E1872">
    <cfRule type="expression" dxfId="4603" priority="10788" stopIfTrue="1">
      <formula>$A1872&lt;&gt;""</formula>
    </cfRule>
  </conditionalFormatting>
  <conditionalFormatting sqref="E1872">
    <cfRule type="expression" dxfId="4602" priority="10787" stopIfTrue="1">
      <formula>$A1872&lt;&gt;""</formula>
    </cfRule>
  </conditionalFormatting>
  <conditionalFormatting sqref="E1872">
    <cfRule type="expression" dxfId="4601" priority="10786" stopIfTrue="1">
      <formula>$A1872&lt;&gt;""</formula>
    </cfRule>
  </conditionalFormatting>
  <conditionalFormatting sqref="E1872">
    <cfRule type="expression" dxfId="4600" priority="10785" stopIfTrue="1">
      <formula>$A1872&lt;&gt;""</formula>
    </cfRule>
  </conditionalFormatting>
  <conditionalFormatting sqref="E1872">
    <cfRule type="expression" dxfId="4599" priority="10784" stopIfTrue="1">
      <formula>$A1872&lt;&gt;""</formula>
    </cfRule>
  </conditionalFormatting>
  <conditionalFormatting sqref="E1872">
    <cfRule type="expression" dxfId="4598" priority="10783" stopIfTrue="1">
      <formula>$A1872&lt;&gt;""</formula>
    </cfRule>
  </conditionalFormatting>
  <conditionalFormatting sqref="E1872">
    <cfRule type="expression" dxfId="4597" priority="10782" stopIfTrue="1">
      <formula>$A1872&lt;&gt;""</formula>
    </cfRule>
  </conditionalFormatting>
  <conditionalFormatting sqref="E1872">
    <cfRule type="expression" dxfId="4596" priority="10781" stopIfTrue="1">
      <formula>$A1872&lt;&gt;""</formula>
    </cfRule>
  </conditionalFormatting>
  <conditionalFormatting sqref="E1872">
    <cfRule type="expression" dxfId="4595" priority="10780" stopIfTrue="1">
      <formula>$A1872&lt;&gt;""</formula>
    </cfRule>
  </conditionalFormatting>
  <conditionalFormatting sqref="E1872">
    <cfRule type="expression" dxfId="4594" priority="10779" stopIfTrue="1">
      <formula>$A1872&lt;&gt;""</formula>
    </cfRule>
  </conditionalFormatting>
  <conditionalFormatting sqref="E1874">
    <cfRule type="expression" dxfId="4593" priority="10778" stopIfTrue="1">
      <formula>$A1874&lt;&gt;""</formula>
    </cfRule>
  </conditionalFormatting>
  <conditionalFormatting sqref="E1874">
    <cfRule type="expression" dxfId="4592" priority="10777" stopIfTrue="1">
      <formula>$A1874&lt;&gt;""</formula>
    </cfRule>
  </conditionalFormatting>
  <conditionalFormatting sqref="E1874">
    <cfRule type="expression" dxfId="4591" priority="10776" stopIfTrue="1">
      <formula>$A1874&lt;&gt;""</formula>
    </cfRule>
  </conditionalFormatting>
  <conditionalFormatting sqref="E1874">
    <cfRule type="expression" dxfId="4590" priority="10775" stopIfTrue="1">
      <formula>$A1874&lt;&gt;""</formula>
    </cfRule>
  </conditionalFormatting>
  <conditionalFormatting sqref="E1874">
    <cfRule type="expression" dxfId="4589" priority="10774" stopIfTrue="1">
      <formula>$A1874&lt;&gt;""</formula>
    </cfRule>
  </conditionalFormatting>
  <conditionalFormatting sqref="E1874">
    <cfRule type="expression" dxfId="4588" priority="10773" stopIfTrue="1">
      <formula>$A1874&lt;&gt;""</formula>
    </cfRule>
  </conditionalFormatting>
  <conditionalFormatting sqref="E1874">
    <cfRule type="expression" dxfId="4587" priority="10772" stopIfTrue="1">
      <formula>$A1874&lt;&gt;""</formula>
    </cfRule>
  </conditionalFormatting>
  <conditionalFormatting sqref="E1874">
    <cfRule type="expression" dxfId="4586" priority="10771" stopIfTrue="1">
      <formula>$A1874&lt;&gt;""</formula>
    </cfRule>
  </conditionalFormatting>
  <conditionalFormatting sqref="E1874">
    <cfRule type="expression" dxfId="4585" priority="10770" stopIfTrue="1">
      <formula>$A1874&lt;&gt;""</formula>
    </cfRule>
  </conditionalFormatting>
  <conditionalFormatting sqref="E1874">
    <cfRule type="expression" dxfId="4584" priority="10769" stopIfTrue="1">
      <formula>$A1874&lt;&gt;""</formula>
    </cfRule>
  </conditionalFormatting>
  <conditionalFormatting sqref="E1874">
    <cfRule type="expression" dxfId="4583" priority="10768" stopIfTrue="1">
      <formula>$A1874&lt;&gt;""</formula>
    </cfRule>
  </conditionalFormatting>
  <conditionalFormatting sqref="E1874">
    <cfRule type="expression" dxfId="4582" priority="10767" stopIfTrue="1">
      <formula>$A1874&lt;&gt;""</formula>
    </cfRule>
  </conditionalFormatting>
  <conditionalFormatting sqref="E1874">
    <cfRule type="expression" dxfId="4581" priority="10766" stopIfTrue="1">
      <formula>$A1874&lt;&gt;""</formula>
    </cfRule>
  </conditionalFormatting>
  <conditionalFormatting sqref="E1874">
    <cfRule type="expression" dxfId="4580" priority="10765" stopIfTrue="1">
      <formula>$A1874&lt;&gt;""</formula>
    </cfRule>
  </conditionalFormatting>
  <conditionalFormatting sqref="E1877">
    <cfRule type="expression" dxfId="4579" priority="10764" stopIfTrue="1">
      <formula>$A1877&lt;&gt;""</formula>
    </cfRule>
  </conditionalFormatting>
  <conditionalFormatting sqref="E1877">
    <cfRule type="expression" dxfId="4578" priority="10763" stopIfTrue="1">
      <formula>$A1877&lt;&gt;""</formula>
    </cfRule>
  </conditionalFormatting>
  <conditionalFormatting sqref="E1877">
    <cfRule type="expression" dxfId="4577" priority="10762" stopIfTrue="1">
      <formula>$A1877&lt;&gt;""</formula>
    </cfRule>
  </conditionalFormatting>
  <conditionalFormatting sqref="E1877">
    <cfRule type="expression" dxfId="4576" priority="10761" stopIfTrue="1">
      <formula>$A1877&lt;&gt;""</formula>
    </cfRule>
  </conditionalFormatting>
  <conditionalFormatting sqref="E1877">
    <cfRule type="expression" dxfId="4575" priority="10760" stopIfTrue="1">
      <formula>$A1877&lt;&gt;""</formula>
    </cfRule>
  </conditionalFormatting>
  <conditionalFormatting sqref="E1877">
    <cfRule type="expression" dxfId="4574" priority="10759" stopIfTrue="1">
      <formula>$A1877&lt;&gt;""</formula>
    </cfRule>
  </conditionalFormatting>
  <conditionalFormatting sqref="E1877">
    <cfRule type="expression" dxfId="4573" priority="10758" stopIfTrue="1">
      <formula>$A1877&lt;&gt;""</formula>
    </cfRule>
  </conditionalFormatting>
  <conditionalFormatting sqref="E1877">
    <cfRule type="expression" dxfId="4572" priority="10757" stopIfTrue="1">
      <formula>$A1877&lt;&gt;""</formula>
    </cfRule>
  </conditionalFormatting>
  <conditionalFormatting sqref="E1877">
    <cfRule type="expression" dxfId="4571" priority="10756" stopIfTrue="1">
      <formula>$A1877&lt;&gt;""</formula>
    </cfRule>
  </conditionalFormatting>
  <conditionalFormatting sqref="E1877">
    <cfRule type="expression" dxfId="4570" priority="10755" stopIfTrue="1">
      <formula>$A1877&lt;&gt;""</formula>
    </cfRule>
  </conditionalFormatting>
  <conditionalFormatting sqref="E1877">
    <cfRule type="expression" dxfId="4569" priority="10754" stopIfTrue="1">
      <formula>$A1877&lt;&gt;""</formula>
    </cfRule>
  </conditionalFormatting>
  <conditionalFormatting sqref="E1877">
    <cfRule type="expression" dxfId="4568" priority="10753" stopIfTrue="1">
      <formula>$A1877&lt;&gt;""</formula>
    </cfRule>
  </conditionalFormatting>
  <conditionalFormatting sqref="E1877">
    <cfRule type="expression" dxfId="4567" priority="10752" stopIfTrue="1">
      <formula>$A1877&lt;&gt;""</formula>
    </cfRule>
  </conditionalFormatting>
  <conditionalFormatting sqref="E1877">
    <cfRule type="expression" dxfId="4566" priority="10751" stopIfTrue="1">
      <formula>$A1877&lt;&gt;""</formula>
    </cfRule>
  </conditionalFormatting>
  <conditionalFormatting sqref="E1883">
    <cfRule type="expression" dxfId="4565" priority="10750" stopIfTrue="1">
      <formula>$A1883&lt;&gt;""</formula>
    </cfRule>
  </conditionalFormatting>
  <conditionalFormatting sqref="E1883">
    <cfRule type="expression" dxfId="4564" priority="10749" stopIfTrue="1">
      <formula>$A1883&lt;&gt;""</formula>
    </cfRule>
  </conditionalFormatting>
  <conditionalFormatting sqref="E1883">
    <cfRule type="expression" dxfId="4563" priority="10748" stopIfTrue="1">
      <formula>$A1883&lt;&gt;""</formula>
    </cfRule>
  </conditionalFormatting>
  <conditionalFormatting sqref="E1883">
    <cfRule type="expression" dxfId="4562" priority="10747" stopIfTrue="1">
      <formula>$A1883&lt;&gt;""</formula>
    </cfRule>
  </conditionalFormatting>
  <conditionalFormatting sqref="E1883">
    <cfRule type="expression" dxfId="4561" priority="10746" stopIfTrue="1">
      <formula>$A1883&lt;&gt;""</formula>
    </cfRule>
  </conditionalFormatting>
  <conditionalFormatting sqref="E1883">
    <cfRule type="expression" dxfId="4560" priority="10745" stopIfTrue="1">
      <formula>$A1883&lt;&gt;""</formula>
    </cfRule>
  </conditionalFormatting>
  <conditionalFormatting sqref="E1883">
    <cfRule type="expression" dxfId="4559" priority="10744" stopIfTrue="1">
      <formula>$A1883&lt;&gt;""</formula>
    </cfRule>
  </conditionalFormatting>
  <conditionalFormatting sqref="E1883">
    <cfRule type="expression" dxfId="4558" priority="10743" stopIfTrue="1">
      <formula>$A1883&lt;&gt;""</formula>
    </cfRule>
  </conditionalFormatting>
  <conditionalFormatting sqref="E1883">
    <cfRule type="expression" dxfId="4557" priority="10742" stopIfTrue="1">
      <formula>$A1883&lt;&gt;""</formula>
    </cfRule>
  </conditionalFormatting>
  <conditionalFormatting sqref="E1883">
    <cfRule type="expression" dxfId="4556" priority="10741" stopIfTrue="1">
      <formula>$A1883&lt;&gt;""</formula>
    </cfRule>
  </conditionalFormatting>
  <conditionalFormatting sqref="E1883">
    <cfRule type="expression" dxfId="4555" priority="10740" stopIfTrue="1">
      <formula>$A1883&lt;&gt;""</formula>
    </cfRule>
  </conditionalFormatting>
  <conditionalFormatting sqref="E1883">
    <cfRule type="expression" dxfId="4554" priority="10739" stopIfTrue="1">
      <formula>$A1883&lt;&gt;""</formula>
    </cfRule>
  </conditionalFormatting>
  <conditionalFormatting sqref="E1883">
    <cfRule type="expression" dxfId="4553" priority="10738" stopIfTrue="1">
      <formula>$A1883&lt;&gt;""</formula>
    </cfRule>
  </conditionalFormatting>
  <conditionalFormatting sqref="E1883">
    <cfRule type="expression" dxfId="4552" priority="10737" stopIfTrue="1">
      <formula>$A1883&lt;&gt;""</formula>
    </cfRule>
  </conditionalFormatting>
  <conditionalFormatting sqref="E1887">
    <cfRule type="expression" dxfId="4551" priority="10736" stopIfTrue="1">
      <formula>$A1887&lt;&gt;""</formula>
    </cfRule>
  </conditionalFormatting>
  <conditionalFormatting sqref="E1887">
    <cfRule type="expression" dxfId="4550" priority="10735" stopIfTrue="1">
      <formula>$A1887&lt;&gt;""</formula>
    </cfRule>
  </conditionalFormatting>
  <conditionalFormatting sqref="E1887">
    <cfRule type="expression" dxfId="4549" priority="10734" stopIfTrue="1">
      <formula>$A1887&lt;&gt;""</formula>
    </cfRule>
  </conditionalFormatting>
  <conditionalFormatting sqref="E1887">
    <cfRule type="expression" dxfId="4548" priority="10733" stopIfTrue="1">
      <formula>$A1887&lt;&gt;""</formula>
    </cfRule>
  </conditionalFormatting>
  <conditionalFormatting sqref="E1887">
    <cfRule type="expression" dxfId="4547" priority="10732" stopIfTrue="1">
      <formula>$A1887&lt;&gt;""</formula>
    </cfRule>
  </conditionalFormatting>
  <conditionalFormatting sqref="E1887">
    <cfRule type="expression" dxfId="4546" priority="10731" stopIfTrue="1">
      <formula>$A1887&lt;&gt;""</formula>
    </cfRule>
  </conditionalFormatting>
  <conditionalFormatting sqref="E1887">
    <cfRule type="expression" dxfId="4545" priority="10730" stopIfTrue="1">
      <formula>$A1887&lt;&gt;""</formula>
    </cfRule>
  </conditionalFormatting>
  <conditionalFormatting sqref="E1887">
    <cfRule type="expression" dxfId="4544" priority="10729" stopIfTrue="1">
      <formula>$A1887&lt;&gt;""</formula>
    </cfRule>
  </conditionalFormatting>
  <conditionalFormatting sqref="E1887">
    <cfRule type="expression" dxfId="4543" priority="10728" stopIfTrue="1">
      <formula>$A1887&lt;&gt;""</formula>
    </cfRule>
  </conditionalFormatting>
  <conditionalFormatting sqref="E1887">
    <cfRule type="expression" dxfId="4542" priority="10727" stopIfTrue="1">
      <formula>$A1887&lt;&gt;""</formula>
    </cfRule>
  </conditionalFormatting>
  <conditionalFormatting sqref="E1887">
    <cfRule type="expression" dxfId="4541" priority="10726" stopIfTrue="1">
      <formula>$A1887&lt;&gt;""</formula>
    </cfRule>
  </conditionalFormatting>
  <conditionalFormatting sqref="E1887">
    <cfRule type="expression" dxfId="4540" priority="10725" stopIfTrue="1">
      <formula>$A1887&lt;&gt;""</formula>
    </cfRule>
  </conditionalFormatting>
  <conditionalFormatting sqref="E1887">
    <cfRule type="expression" dxfId="4539" priority="10724" stopIfTrue="1">
      <formula>$A1887&lt;&gt;""</formula>
    </cfRule>
  </conditionalFormatting>
  <conditionalFormatting sqref="E1887">
    <cfRule type="expression" dxfId="4538" priority="10723" stopIfTrue="1">
      <formula>$A1887&lt;&gt;""</formula>
    </cfRule>
  </conditionalFormatting>
  <conditionalFormatting sqref="E1889">
    <cfRule type="expression" dxfId="4537" priority="10722" stopIfTrue="1">
      <formula>$A1889&lt;&gt;""</formula>
    </cfRule>
  </conditionalFormatting>
  <conditionalFormatting sqref="E1889">
    <cfRule type="expression" dxfId="4536" priority="10721" stopIfTrue="1">
      <formula>$A1889&lt;&gt;""</formula>
    </cfRule>
  </conditionalFormatting>
  <conditionalFormatting sqref="E1889">
    <cfRule type="expression" dxfId="4535" priority="10720" stopIfTrue="1">
      <formula>$A1889&lt;&gt;""</formula>
    </cfRule>
  </conditionalFormatting>
  <conditionalFormatting sqref="E1889">
    <cfRule type="expression" dxfId="4534" priority="10719" stopIfTrue="1">
      <formula>$A1889&lt;&gt;""</formula>
    </cfRule>
  </conditionalFormatting>
  <conditionalFormatting sqref="E1889">
    <cfRule type="expression" dxfId="4533" priority="10718" stopIfTrue="1">
      <formula>$A1889&lt;&gt;""</formula>
    </cfRule>
  </conditionalFormatting>
  <conditionalFormatting sqref="E1889">
    <cfRule type="expression" dxfId="4532" priority="10717" stopIfTrue="1">
      <formula>$A1889&lt;&gt;""</formula>
    </cfRule>
  </conditionalFormatting>
  <conditionalFormatting sqref="E1889">
    <cfRule type="expression" dxfId="4531" priority="10716" stopIfTrue="1">
      <formula>$A1889&lt;&gt;""</formula>
    </cfRule>
  </conditionalFormatting>
  <conditionalFormatting sqref="E1889">
    <cfRule type="expression" dxfId="4530" priority="10715" stopIfTrue="1">
      <formula>$A1889&lt;&gt;""</formula>
    </cfRule>
  </conditionalFormatting>
  <conditionalFormatting sqref="E1889">
    <cfRule type="expression" dxfId="4529" priority="10714" stopIfTrue="1">
      <formula>$A1889&lt;&gt;""</formula>
    </cfRule>
  </conditionalFormatting>
  <conditionalFormatting sqref="E1889">
    <cfRule type="expression" dxfId="4528" priority="10713" stopIfTrue="1">
      <formula>$A1889&lt;&gt;""</formula>
    </cfRule>
  </conditionalFormatting>
  <conditionalFormatting sqref="E1889">
    <cfRule type="expression" dxfId="4527" priority="10712" stopIfTrue="1">
      <formula>$A1889&lt;&gt;""</formula>
    </cfRule>
  </conditionalFormatting>
  <conditionalFormatting sqref="E1889">
    <cfRule type="expression" dxfId="4526" priority="10711" stopIfTrue="1">
      <formula>$A1889&lt;&gt;""</formula>
    </cfRule>
  </conditionalFormatting>
  <conditionalFormatting sqref="E1889">
    <cfRule type="expression" dxfId="4525" priority="10710" stopIfTrue="1">
      <formula>$A1889&lt;&gt;""</formula>
    </cfRule>
  </conditionalFormatting>
  <conditionalFormatting sqref="E1889">
    <cfRule type="expression" dxfId="4524" priority="10709" stopIfTrue="1">
      <formula>$A1889&lt;&gt;""</formula>
    </cfRule>
  </conditionalFormatting>
  <conditionalFormatting sqref="E1891">
    <cfRule type="expression" dxfId="4523" priority="10708" stopIfTrue="1">
      <formula>$A1891&lt;&gt;""</formula>
    </cfRule>
  </conditionalFormatting>
  <conditionalFormatting sqref="E1891">
    <cfRule type="expression" dxfId="4522" priority="10707" stopIfTrue="1">
      <formula>$A1891&lt;&gt;""</formula>
    </cfRule>
  </conditionalFormatting>
  <conditionalFormatting sqref="E1891">
    <cfRule type="expression" dxfId="4521" priority="10706" stopIfTrue="1">
      <formula>$A1891&lt;&gt;""</formula>
    </cfRule>
  </conditionalFormatting>
  <conditionalFormatting sqref="E1891">
    <cfRule type="expression" dxfId="4520" priority="10705" stopIfTrue="1">
      <formula>$A1891&lt;&gt;""</formula>
    </cfRule>
  </conditionalFormatting>
  <conditionalFormatting sqref="E1891">
    <cfRule type="expression" dxfId="4519" priority="10704" stopIfTrue="1">
      <formula>$A1891&lt;&gt;""</formula>
    </cfRule>
  </conditionalFormatting>
  <conditionalFormatting sqref="E1891">
    <cfRule type="expression" dxfId="4518" priority="10703" stopIfTrue="1">
      <formula>$A1891&lt;&gt;""</formula>
    </cfRule>
  </conditionalFormatting>
  <conditionalFormatting sqref="E1891">
    <cfRule type="expression" dxfId="4517" priority="10702" stopIfTrue="1">
      <formula>$A1891&lt;&gt;""</formula>
    </cfRule>
  </conditionalFormatting>
  <conditionalFormatting sqref="E1891">
    <cfRule type="expression" dxfId="4516" priority="10701" stopIfTrue="1">
      <formula>$A1891&lt;&gt;""</formula>
    </cfRule>
  </conditionalFormatting>
  <conditionalFormatting sqref="E1891">
    <cfRule type="expression" dxfId="4515" priority="10700" stopIfTrue="1">
      <formula>$A1891&lt;&gt;""</formula>
    </cfRule>
  </conditionalFormatting>
  <conditionalFormatting sqref="E1891">
    <cfRule type="expression" dxfId="4514" priority="10699" stopIfTrue="1">
      <formula>$A1891&lt;&gt;""</formula>
    </cfRule>
  </conditionalFormatting>
  <conditionalFormatting sqref="E1891">
    <cfRule type="expression" dxfId="4513" priority="10698" stopIfTrue="1">
      <formula>$A1891&lt;&gt;""</formula>
    </cfRule>
  </conditionalFormatting>
  <conditionalFormatting sqref="E1891">
    <cfRule type="expression" dxfId="4512" priority="10697" stopIfTrue="1">
      <formula>$A1891&lt;&gt;""</formula>
    </cfRule>
  </conditionalFormatting>
  <conditionalFormatting sqref="E1891">
    <cfRule type="expression" dxfId="4511" priority="10696" stopIfTrue="1">
      <formula>$A1891&lt;&gt;""</formula>
    </cfRule>
  </conditionalFormatting>
  <conditionalFormatting sqref="E1891">
    <cfRule type="expression" dxfId="4510" priority="10695" stopIfTrue="1">
      <formula>$A1891&lt;&gt;""</formula>
    </cfRule>
  </conditionalFormatting>
  <conditionalFormatting sqref="E1893">
    <cfRule type="expression" dxfId="4509" priority="10694" stopIfTrue="1">
      <formula>$A1893&lt;&gt;""</formula>
    </cfRule>
  </conditionalFormatting>
  <conditionalFormatting sqref="E1893">
    <cfRule type="expression" dxfId="4508" priority="10693" stopIfTrue="1">
      <formula>$A1893&lt;&gt;""</formula>
    </cfRule>
  </conditionalFormatting>
  <conditionalFormatting sqref="E1893">
    <cfRule type="expression" dxfId="4507" priority="10692" stopIfTrue="1">
      <formula>$A1893&lt;&gt;""</formula>
    </cfRule>
  </conditionalFormatting>
  <conditionalFormatting sqref="E1893">
    <cfRule type="expression" dxfId="4506" priority="10691" stopIfTrue="1">
      <formula>$A1893&lt;&gt;""</formula>
    </cfRule>
  </conditionalFormatting>
  <conditionalFormatting sqref="E1893">
    <cfRule type="expression" dxfId="4505" priority="10690" stopIfTrue="1">
      <formula>$A1893&lt;&gt;""</formula>
    </cfRule>
  </conditionalFormatting>
  <conditionalFormatting sqref="E1893">
    <cfRule type="expression" dxfId="4504" priority="10689" stopIfTrue="1">
      <formula>$A1893&lt;&gt;""</formula>
    </cfRule>
  </conditionalFormatting>
  <conditionalFormatting sqref="E1893">
    <cfRule type="expression" dxfId="4503" priority="10688" stopIfTrue="1">
      <formula>$A1893&lt;&gt;""</formula>
    </cfRule>
  </conditionalFormatting>
  <conditionalFormatting sqref="E1893">
    <cfRule type="expression" dxfId="4502" priority="10687" stopIfTrue="1">
      <formula>$A1893&lt;&gt;""</formula>
    </cfRule>
  </conditionalFormatting>
  <conditionalFormatting sqref="E1893">
    <cfRule type="expression" dxfId="4501" priority="10686" stopIfTrue="1">
      <formula>$A1893&lt;&gt;""</formula>
    </cfRule>
  </conditionalFormatting>
  <conditionalFormatting sqref="E1893">
    <cfRule type="expression" dxfId="4500" priority="10685" stopIfTrue="1">
      <formula>$A1893&lt;&gt;""</formula>
    </cfRule>
  </conditionalFormatting>
  <conditionalFormatting sqref="E1893">
    <cfRule type="expression" dxfId="4499" priority="10684" stopIfTrue="1">
      <formula>$A1893&lt;&gt;""</formula>
    </cfRule>
  </conditionalFormatting>
  <conditionalFormatting sqref="E1893">
    <cfRule type="expression" dxfId="4498" priority="10683" stopIfTrue="1">
      <formula>$A1893&lt;&gt;""</formula>
    </cfRule>
  </conditionalFormatting>
  <conditionalFormatting sqref="E1893">
    <cfRule type="expression" dxfId="4497" priority="10682" stopIfTrue="1">
      <formula>$A1893&lt;&gt;""</formula>
    </cfRule>
  </conditionalFormatting>
  <conditionalFormatting sqref="E1893">
    <cfRule type="expression" dxfId="4496" priority="10681" stopIfTrue="1">
      <formula>$A1893&lt;&gt;""</formula>
    </cfRule>
  </conditionalFormatting>
  <conditionalFormatting sqref="E1896">
    <cfRule type="expression" dxfId="4495" priority="10680" stopIfTrue="1">
      <formula>$A1896&lt;&gt;""</formula>
    </cfRule>
  </conditionalFormatting>
  <conditionalFormatting sqref="E1896">
    <cfRule type="expression" dxfId="4494" priority="10679" stopIfTrue="1">
      <formula>$A1896&lt;&gt;""</formula>
    </cfRule>
  </conditionalFormatting>
  <conditionalFormatting sqref="E1896">
    <cfRule type="expression" dxfId="4493" priority="10678" stopIfTrue="1">
      <formula>$A1896&lt;&gt;""</formula>
    </cfRule>
  </conditionalFormatting>
  <conditionalFormatting sqref="E1896">
    <cfRule type="expression" dxfId="4492" priority="10677" stopIfTrue="1">
      <formula>$A1896&lt;&gt;""</formula>
    </cfRule>
  </conditionalFormatting>
  <conditionalFormatting sqref="E1896">
    <cfRule type="expression" dxfId="4491" priority="10676" stopIfTrue="1">
      <formula>$A1896&lt;&gt;""</formula>
    </cfRule>
  </conditionalFormatting>
  <conditionalFormatting sqref="E1896">
    <cfRule type="expression" dxfId="4490" priority="10675" stopIfTrue="1">
      <formula>$A1896&lt;&gt;""</formula>
    </cfRule>
  </conditionalFormatting>
  <conditionalFormatting sqref="E1896">
    <cfRule type="expression" dxfId="4489" priority="10674" stopIfTrue="1">
      <formula>$A1896&lt;&gt;""</formula>
    </cfRule>
  </conditionalFormatting>
  <conditionalFormatting sqref="E1896">
    <cfRule type="expression" dxfId="4488" priority="10673" stopIfTrue="1">
      <formula>$A1896&lt;&gt;""</formula>
    </cfRule>
  </conditionalFormatting>
  <conditionalFormatting sqref="E1896">
    <cfRule type="expression" dxfId="4487" priority="10672" stopIfTrue="1">
      <formula>$A1896&lt;&gt;""</formula>
    </cfRule>
  </conditionalFormatting>
  <conditionalFormatting sqref="E1896">
    <cfRule type="expression" dxfId="4486" priority="10671" stopIfTrue="1">
      <formula>$A1896&lt;&gt;""</formula>
    </cfRule>
  </conditionalFormatting>
  <conditionalFormatting sqref="E1896">
    <cfRule type="expression" dxfId="4485" priority="10670" stopIfTrue="1">
      <formula>$A1896&lt;&gt;""</formula>
    </cfRule>
  </conditionalFormatting>
  <conditionalFormatting sqref="E1896">
    <cfRule type="expression" dxfId="4484" priority="10669" stopIfTrue="1">
      <formula>$A1896&lt;&gt;""</formula>
    </cfRule>
  </conditionalFormatting>
  <conditionalFormatting sqref="E1896">
    <cfRule type="expression" dxfId="4483" priority="10668" stopIfTrue="1">
      <formula>$A1896&lt;&gt;""</formula>
    </cfRule>
  </conditionalFormatting>
  <conditionalFormatting sqref="E1896">
    <cfRule type="expression" dxfId="4482" priority="10667" stopIfTrue="1">
      <formula>$A1896&lt;&gt;""</formula>
    </cfRule>
  </conditionalFormatting>
  <conditionalFormatting sqref="E1898">
    <cfRule type="expression" dxfId="4481" priority="10666" stopIfTrue="1">
      <formula>$A1898&lt;&gt;""</formula>
    </cfRule>
  </conditionalFormatting>
  <conditionalFormatting sqref="E1898">
    <cfRule type="expression" dxfId="4480" priority="10665" stopIfTrue="1">
      <formula>$A1898&lt;&gt;""</formula>
    </cfRule>
  </conditionalFormatting>
  <conditionalFormatting sqref="E1898">
    <cfRule type="expression" dxfId="4479" priority="10664" stopIfTrue="1">
      <formula>$A1898&lt;&gt;""</formula>
    </cfRule>
  </conditionalFormatting>
  <conditionalFormatting sqref="E1898">
    <cfRule type="expression" dxfId="4478" priority="10663" stopIfTrue="1">
      <formula>$A1898&lt;&gt;""</formula>
    </cfRule>
  </conditionalFormatting>
  <conditionalFormatting sqref="E1898">
    <cfRule type="expression" dxfId="4477" priority="10662" stopIfTrue="1">
      <formula>$A1898&lt;&gt;""</formula>
    </cfRule>
  </conditionalFormatting>
  <conditionalFormatting sqref="E1898">
    <cfRule type="expression" dxfId="4476" priority="10661" stopIfTrue="1">
      <formula>$A1898&lt;&gt;""</formula>
    </cfRule>
  </conditionalFormatting>
  <conditionalFormatting sqref="E1898">
    <cfRule type="expression" dxfId="4475" priority="10660" stopIfTrue="1">
      <formula>$A1898&lt;&gt;""</formula>
    </cfRule>
  </conditionalFormatting>
  <conditionalFormatting sqref="E1898">
    <cfRule type="expression" dxfId="4474" priority="10659" stopIfTrue="1">
      <formula>$A1898&lt;&gt;""</formula>
    </cfRule>
  </conditionalFormatting>
  <conditionalFormatting sqref="E1898">
    <cfRule type="expression" dxfId="4473" priority="10658" stopIfTrue="1">
      <formula>$A1898&lt;&gt;""</formula>
    </cfRule>
  </conditionalFormatting>
  <conditionalFormatting sqref="E1898">
    <cfRule type="expression" dxfId="4472" priority="10657" stopIfTrue="1">
      <formula>$A1898&lt;&gt;""</formula>
    </cfRule>
  </conditionalFormatting>
  <conditionalFormatting sqref="E1898">
    <cfRule type="expression" dxfId="4471" priority="10656" stopIfTrue="1">
      <formula>$A1898&lt;&gt;""</formula>
    </cfRule>
  </conditionalFormatting>
  <conditionalFormatting sqref="E1898">
    <cfRule type="expression" dxfId="4470" priority="10655" stopIfTrue="1">
      <formula>$A1898&lt;&gt;""</formula>
    </cfRule>
  </conditionalFormatting>
  <conditionalFormatting sqref="E1898">
    <cfRule type="expression" dxfId="4469" priority="10654" stopIfTrue="1">
      <formula>$A1898&lt;&gt;""</formula>
    </cfRule>
  </conditionalFormatting>
  <conditionalFormatting sqref="E1898">
    <cfRule type="expression" dxfId="4468" priority="10653" stopIfTrue="1">
      <formula>$A1898&lt;&gt;""</formula>
    </cfRule>
  </conditionalFormatting>
  <conditionalFormatting sqref="E1902">
    <cfRule type="expression" dxfId="4467" priority="10652" stopIfTrue="1">
      <formula>$A1902&lt;&gt;""</formula>
    </cfRule>
  </conditionalFormatting>
  <conditionalFormatting sqref="E1902">
    <cfRule type="expression" dxfId="4466" priority="10651" stopIfTrue="1">
      <formula>$A1902&lt;&gt;""</formula>
    </cfRule>
  </conditionalFormatting>
  <conditionalFormatting sqref="E1902">
    <cfRule type="expression" dxfId="4465" priority="10650" stopIfTrue="1">
      <formula>$A1902&lt;&gt;""</formula>
    </cfRule>
  </conditionalFormatting>
  <conditionalFormatting sqref="E1902">
    <cfRule type="expression" dxfId="4464" priority="10649" stopIfTrue="1">
      <formula>$A1902&lt;&gt;""</formula>
    </cfRule>
  </conditionalFormatting>
  <conditionalFormatting sqref="E1902">
    <cfRule type="expression" dxfId="4463" priority="10648" stopIfTrue="1">
      <formula>$A1902&lt;&gt;""</formula>
    </cfRule>
  </conditionalFormatting>
  <conditionalFormatting sqref="E1902">
    <cfRule type="expression" dxfId="4462" priority="10647" stopIfTrue="1">
      <formula>$A1902&lt;&gt;""</formula>
    </cfRule>
  </conditionalFormatting>
  <conditionalFormatting sqref="E1902">
    <cfRule type="expression" dxfId="4461" priority="10646" stopIfTrue="1">
      <formula>$A1902&lt;&gt;""</formula>
    </cfRule>
  </conditionalFormatting>
  <conditionalFormatting sqref="E1902">
    <cfRule type="expression" dxfId="4460" priority="10645" stopIfTrue="1">
      <formula>$A1902&lt;&gt;""</formula>
    </cfRule>
  </conditionalFormatting>
  <conditionalFormatting sqref="E1902">
    <cfRule type="expression" dxfId="4459" priority="10644" stopIfTrue="1">
      <formula>$A1902&lt;&gt;""</formula>
    </cfRule>
  </conditionalFormatting>
  <conditionalFormatting sqref="E1902">
    <cfRule type="expression" dxfId="4458" priority="10643" stopIfTrue="1">
      <formula>$A1902&lt;&gt;""</formula>
    </cfRule>
  </conditionalFormatting>
  <conditionalFormatting sqref="E1902">
    <cfRule type="expression" dxfId="4457" priority="10642" stopIfTrue="1">
      <formula>$A1902&lt;&gt;""</formula>
    </cfRule>
  </conditionalFormatting>
  <conditionalFormatting sqref="E1902">
    <cfRule type="expression" dxfId="4456" priority="10641" stopIfTrue="1">
      <formula>$A1902&lt;&gt;""</formula>
    </cfRule>
  </conditionalFormatting>
  <conditionalFormatting sqref="E1902">
    <cfRule type="expression" dxfId="4455" priority="10640" stopIfTrue="1">
      <formula>$A1902&lt;&gt;""</formula>
    </cfRule>
  </conditionalFormatting>
  <conditionalFormatting sqref="E1902">
    <cfRule type="expression" dxfId="4454" priority="10639" stopIfTrue="1">
      <formula>$A1902&lt;&gt;""</formula>
    </cfRule>
  </conditionalFormatting>
  <conditionalFormatting sqref="E1905">
    <cfRule type="expression" dxfId="4453" priority="10610" stopIfTrue="1">
      <formula>$A1905&lt;&gt;""</formula>
    </cfRule>
  </conditionalFormatting>
  <conditionalFormatting sqref="E1905">
    <cfRule type="expression" dxfId="4452" priority="10609" stopIfTrue="1">
      <formula>$A1905&lt;&gt;""</formula>
    </cfRule>
  </conditionalFormatting>
  <conditionalFormatting sqref="E1905">
    <cfRule type="expression" dxfId="4451" priority="10608" stopIfTrue="1">
      <formula>$A1905&lt;&gt;""</formula>
    </cfRule>
  </conditionalFormatting>
  <conditionalFormatting sqref="E1905">
    <cfRule type="expression" dxfId="4450" priority="10607" stopIfTrue="1">
      <formula>$A1905&lt;&gt;""</formula>
    </cfRule>
  </conditionalFormatting>
  <conditionalFormatting sqref="E1905">
    <cfRule type="expression" dxfId="4449" priority="10606" stopIfTrue="1">
      <formula>$A1905&lt;&gt;""</formula>
    </cfRule>
  </conditionalFormatting>
  <conditionalFormatting sqref="E1905">
    <cfRule type="expression" dxfId="4448" priority="10605" stopIfTrue="1">
      <formula>$A1905&lt;&gt;""</formula>
    </cfRule>
  </conditionalFormatting>
  <conditionalFormatting sqref="E1905">
    <cfRule type="expression" dxfId="4447" priority="10604" stopIfTrue="1">
      <formula>$A1905&lt;&gt;""</formula>
    </cfRule>
  </conditionalFormatting>
  <conditionalFormatting sqref="E1905">
    <cfRule type="expression" dxfId="4446" priority="10603" stopIfTrue="1">
      <formula>$A1905&lt;&gt;""</formula>
    </cfRule>
  </conditionalFormatting>
  <conditionalFormatting sqref="E1905">
    <cfRule type="expression" dxfId="4445" priority="10602" stopIfTrue="1">
      <formula>$A1905&lt;&gt;""</formula>
    </cfRule>
  </conditionalFormatting>
  <conditionalFormatting sqref="E1905">
    <cfRule type="expression" dxfId="4444" priority="10601" stopIfTrue="1">
      <formula>$A1905&lt;&gt;""</formula>
    </cfRule>
  </conditionalFormatting>
  <conditionalFormatting sqref="E1905">
    <cfRule type="expression" dxfId="4443" priority="10600" stopIfTrue="1">
      <formula>$A1905&lt;&gt;""</formula>
    </cfRule>
  </conditionalFormatting>
  <conditionalFormatting sqref="E1905">
    <cfRule type="expression" dxfId="4442" priority="10599" stopIfTrue="1">
      <formula>$A1905&lt;&gt;""</formula>
    </cfRule>
  </conditionalFormatting>
  <conditionalFormatting sqref="E1905">
    <cfRule type="expression" dxfId="4441" priority="10598" stopIfTrue="1">
      <formula>$A1905&lt;&gt;""</formula>
    </cfRule>
  </conditionalFormatting>
  <conditionalFormatting sqref="E1905">
    <cfRule type="expression" dxfId="4440" priority="10597" stopIfTrue="1">
      <formula>$A1905&lt;&gt;""</formula>
    </cfRule>
  </conditionalFormatting>
  <conditionalFormatting sqref="E1907">
    <cfRule type="expression" dxfId="4439" priority="10596" stopIfTrue="1">
      <formula>$A1907&lt;&gt;""</formula>
    </cfRule>
  </conditionalFormatting>
  <conditionalFormatting sqref="E1907">
    <cfRule type="expression" dxfId="4438" priority="10595" stopIfTrue="1">
      <formula>$A1907&lt;&gt;""</formula>
    </cfRule>
  </conditionalFormatting>
  <conditionalFormatting sqref="E1907">
    <cfRule type="expression" dxfId="4437" priority="10594" stopIfTrue="1">
      <formula>$A1907&lt;&gt;""</formula>
    </cfRule>
  </conditionalFormatting>
  <conditionalFormatting sqref="E1907">
    <cfRule type="expression" dxfId="4436" priority="10593" stopIfTrue="1">
      <formula>$A1907&lt;&gt;""</formula>
    </cfRule>
  </conditionalFormatting>
  <conditionalFormatting sqref="E1907">
    <cfRule type="expression" dxfId="4435" priority="10592" stopIfTrue="1">
      <formula>$A1907&lt;&gt;""</formula>
    </cfRule>
  </conditionalFormatting>
  <conditionalFormatting sqref="E1907">
    <cfRule type="expression" dxfId="4434" priority="10591" stopIfTrue="1">
      <formula>$A1907&lt;&gt;""</formula>
    </cfRule>
  </conditionalFormatting>
  <conditionalFormatting sqref="E1907">
    <cfRule type="expression" dxfId="4433" priority="10590" stopIfTrue="1">
      <formula>$A1907&lt;&gt;""</formula>
    </cfRule>
  </conditionalFormatting>
  <conditionalFormatting sqref="E1907">
    <cfRule type="expression" dxfId="4432" priority="10589" stopIfTrue="1">
      <formula>$A1907&lt;&gt;""</formula>
    </cfRule>
  </conditionalFormatting>
  <conditionalFormatting sqref="E1907">
    <cfRule type="expression" dxfId="4431" priority="10588" stopIfTrue="1">
      <formula>$A1907&lt;&gt;""</formula>
    </cfRule>
  </conditionalFormatting>
  <conditionalFormatting sqref="E1907">
    <cfRule type="expression" dxfId="4430" priority="10587" stopIfTrue="1">
      <formula>$A1907&lt;&gt;""</formula>
    </cfRule>
  </conditionalFormatting>
  <conditionalFormatting sqref="E1907">
    <cfRule type="expression" dxfId="4429" priority="10586" stopIfTrue="1">
      <formula>$A1907&lt;&gt;""</formula>
    </cfRule>
  </conditionalFormatting>
  <conditionalFormatting sqref="E1907">
    <cfRule type="expression" dxfId="4428" priority="10585" stopIfTrue="1">
      <formula>$A1907&lt;&gt;""</formula>
    </cfRule>
  </conditionalFormatting>
  <conditionalFormatting sqref="E1907">
    <cfRule type="expression" dxfId="4427" priority="10584" stopIfTrue="1">
      <formula>$A1907&lt;&gt;""</formula>
    </cfRule>
  </conditionalFormatting>
  <conditionalFormatting sqref="E1907">
    <cfRule type="expression" dxfId="4426" priority="10583" stopIfTrue="1">
      <formula>$A1907&lt;&gt;""</formula>
    </cfRule>
  </conditionalFormatting>
  <conditionalFormatting sqref="E1909">
    <cfRule type="expression" dxfId="4425" priority="10582" stopIfTrue="1">
      <formula>$A1909&lt;&gt;""</formula>
    </cfRule>
  </conditionalFormatting>
  <conditionalFormatting sqref="E1909">
    <cfRule type="expression" dxfId="4424" priority="10581" stopIfTrue="1">
      <formula>$A1909&lt;&gt;""</formula>
    </cfRule>
  </conditionalFormatting>
  <conditionalFormatting sqref="E1909">
    <cfRule type="expression" dxfId="4423" priority="10580" stopIfTrue="1">
      <formula>$A1909&lt;&gt;""</formula>
    </cfRule>
  </conditionalFormatting>
  <conditionalFormatting sqref="E1909">
    <cfRule type="expression" dxfId="4422" priority="10579" stopIfTrue="1">
      <formula>$A1909&lt;&gt;""</formula>
    </cfRule>
  </conditionalFormatting>
  <conditionalFormatting sqref="E1909">
    <cfRule type="expression" dxfId="4421" priority="10578" stopIfTrue="1">
      <formula>$A1909&lt;&gt;""</formula>
    </cfRule>
  </conditionalFormatting>
  <conditionalFormatting sqref="E1909">
    <cfRule type="expression" dxfId="4420" priority="10577" stopIfTrue="1">
      <formula>$A1909&lt;&gt;""</formula>
    </cfRule>
  </conditionalFormatting>
  <conditionalFormatting sqref="E1909">
    <cfRule type="expression" dxfId="4419" priority="10576" stopIfTrue="1">
      <formula>$A1909&lt;&gt;""</formula>
    </cfRule>
  </conditionalFormatting>
  <conditionalFormatting sqref="E1909">
    <cfRule type="expression" dxfId="4418" priority="10575" stopIfTrue="1">
      <formula>$A1909&lt;&gt;""</formula>
    </cfRule>
  </conditionalFormatting>
  <conditionalFormatting sqref="E1909">
    <cfRule type="expression" dxfId="4417" priority="10574" stopIfTrue="1">
      <formula>$A1909&lt;&gt;""</formula>
    </cfRule>
  </conditionalFormatting>
  <conditionalFormatting sqref="E1909">
    <cfRule type="expression" dxfId="4416" priority="10573" stopIfTrue="1">
      <formula>$A1909&lt;&gt;""</formula>
    </cfRule>
  </conditionalFormatting>
  <conditionalFormatting sqref="E1909">
    <cfRule type="expression" dxfId="4415" priority="10572" stopIfTrue="1">
      <formula>$A1909&lt;&gt;""</formula>
    </cfRule>
  </conditionalFormatting>
  <conditionalFormatting sqref="E1909">
    <cfRule type="expression" dxfId="4414" priority="10571" stopIfTrue="1">
      <formula>$A1909&lt;&gt;""</formula>
    </cfRule>
  </conditionalFormatting>
  <conditionalFormatting sqref="E1909">
    <cfRule type="expression" dxfId="4413" priority="10570" stopIfTrue="1">
      <formula>$A1909&lt;&gt;""</formula>
    </cfRule>
  </conditionalFormatting>
  <conditionalFormatting sqref="E1909">
    <cfRule type="expression" dxfId="4412" priority="10569" stopIfTrue="1">
      <formula>$A1909&lt;&gt;""</formula>
    </cfRule>
  </conditionalFormatting>
  <conditionalFormatting sqref="E1912">
    <cfRule type="expression" dxfId="4411" priority="10568" stopIfTrue="1">
      <formula>$A1912&lt;&gt;""</formula>
    </cfRule>
  </conditionalFormatting>
  <conditionalFormatting sqref="E1912">
    <cfRule type="expression" dxfId="4410" priority="10567" stopIfTrue="1">
      <formula>$A1912&lt;&gt;""</formula>
    </cfRule>
  </conditionalFormatting>
  <conditionalFormatting sqref="E1912">
    <cfRule type="expression" dxfId="4409" priority="10566" stopIfTrue="1">
      <formula>$A1912&lt;&gt;""</formula>
    </cfRule>
  </conditionalFormatting>
  <conditionalFormatting sqref="E1912">
    <cfRule type="expression" dxfId="4408" priority="10565" stopIfTrue="1">
      <formula>$A1912&lt;&gt;""</formula>
    </cfRule>
  </conditionalFormatting>
  <conditionalFormatting sqref="E1912">
    <cfRule type="expression" dxfId="4407" priority="10564" stopIfTrue="1">
      <formula>$A1912&lt;&gt;""</formula>
    </cfRule>
  </conditionalFormatting>
  <conditionalFormatting sqref="E1912">
    <cfRule type="expression" dxfId="4406" priority="10563" stopIfTrue="1">
      <formula>$A1912&lt;&gt;""</formula>
    </cfRule>
  </conditionalFormatting>
  <conditionalFormatting sqref="E1912">
    <cfRule type="expression" dxfId="4405" priority="10562" stopIfTrue="1">
      <formula>$A1912&lt;&gt;""</formula>
    </cfRule>
  </conditionalFormatting>
  <conditionalFormatting sqref="E1912">
    <cfRule type="expression" dxfId="4404" priority="10561" stopIfTrue="1">
      <formula>$A1912&lt;&gt;""</formula>
    </cfRule>
  </conditionalFormatting>
  <conditionalFormatting sqref="E1912">
    <cfRule type="expression" dxfId="4403" priority="10560" stopIfTrue="1">
      <formula>$A1912&lt;&gt;""</formula>
    </cfRule>
  </conditionalFormatting>
  <conditionalFormatting sqref="E1912">
    <cfRule type="expression" dxfId="4402" priority="10559" stopIfTrue="1">
      <formula>$A1912&lt;&gt;""</formula>
    </cfRule>
  </conditionalFormatting>
  <conditionalFormatting sqref="E1912">
    <cfRule type="expression" dxfId="4401" priority="10558" stopIfTrue="1">
      <formula>$A1912&lt;&gt;""</formula>
    </cfRule>
  </conditionalFormatting>
  <conditionalFormatting sqref="E1912">
    <cfRule type="expression" dxfId="4400" priority="10557" stopIfTrue="1">
      <formula>$A1912&lt;&gt;""</formula>
    </cfRule>
  </conditionalFormatting>
  <conditionalFormatting sqref="E1912">
    <cfRule type="expression" dxfId="4399" priority="10556" stopIfTrue="1">
      <formula>$A1912&lt;&gt;""</formula>
    </cfRule>
  </conditionalFormatting>
  <conditionalFormatting sqref="E1912">
    <cfRule type="expression" dxfId="4398" priority="10555" stopIfTrue="1">
      <formula>$A1912&lt;&gt;""</formula>
    </cfRule>
  </conditionalFormatting>
  <conditionalFormatting sqref="E1914">
    <cfRule type="expression" dxfId="4397" priority="10554" stopIfTrue="1">
      <formula>$A1914&lt;&gt;""</formula>
    </cfRule>
  </conditionalFormatting>
  <conditionalFormatting sqref="E1914">
    <cfRule type="expression" dxfId="4396" priority="10553" stopIfTrue="1">
      <formula>$A1914&lt;&gt;""</formula>
    </cfRule>
  </conditionalFormatting>
  <conditionalFormatting sqref="E1914">
    <cfRule type="expression" dxfId="4395" priority="10552" stopIfTrue="1">
      <formula>$A1914&lt;&gt;""</formula>
    </cfRule>
  </conditionalFormatting>
  <conditionalFormatting sqref="E1914">
    <cfRule type="expression" dxfId="4394" priority="10551" stopIfTrue="1">
      <formula>$A1914&lt;&gt;""</formula>
    </cfRule>
  </conditionalFormatting>
  <conditionalFormatting sqref="E1914">
    <cfRule type="expression" dxfId="4393" priority="10550" stopIfTrue="1">
      <formula>$A1914&lt;&gt;""</formula>
    </cfRule>
  </conditionalFormatting>
  <conditionalFormatting sqref="E1914">
    <cfRule type="expression" dxfId="4392" priority="10549" stopIfTrue="1">
      <formula>$A1914&lt;&gt;""</formula>
    </cfRule>
  </conditionalFormatting>
  <conditionalFormatting sqref="E1914">
    <cfRule type="expression" dxfId="4391" priority="10548" stopIfTrue="1">
      <formula>$A1914&lt;&gt;""</formula>
    </cfRule>
  </conditionalFormatting>
  <conditionalFormatting sqref="E1914">
    <cfRule type="expression" dxfId="4390" priority="10547" stopIfTrue="1">
      <formula>$A1914&lt;&gt;""</formula>
    </cfRule>
  </conditionalFormatting>
  <conditionalFormatting sqref="E1914">
    <cfRule type="expression" dxfId="4389" priority="10546" stopIfTrue="1">
      <formula>$A1914&lt;&gt;""</formula>
    </cfRule>
  </conditionalFormatting>
  <conditionalFormatting sqref="E1914">
    <cfRule type="expression" dxfId="4388" priority="10545" stopIfTrue="1">
      <formula>$A1914&lt;&gt;""</formula>
    </cfRule>
  </conditionalFormatting>
  <conditionalFormatting sqref="E1914">
    <cfRule type="expression" dxfId="4387" priority="10544" stopIfTrue="1">
      <formula>$A1914&lt;&gt;""</formula>
    </cfRule>
  </conditionalFormatting>
  <conditionalFormatting sqref="E1914">
    <cfRule type="expression" dxfId="4386" priority="10543" stopIfTrue="1">
      <formula>$A1914&lt;&gt;""</formula>
    </cfRule>
  </conditionalFormatting>
  <conditionalFormatting sqref="E1914">
    <cfRule type="expression" dxfId="4385" priority="10542" stopIfTrue="1">
      <formula>$A1914&lt;&gt;""</formula>
    </cfRule>
  </conditionalFormatting>
  <conditionalFormatting sqref="E1914">
    <cfRule type="expression" dxfId="4384" priority="10541" stopIfTrue="1">
      <formula>$A1914&lt;&gt;""</formula>
    </cfRule>
  </conditionalFormatting>
  <conditionalFormatting sqref="E1919">
    <cfRule type="expression" dxfId="4383" priority="10540" stopIfTrue="1">
      <formula>$A1919&lt;&gt;""</formula>
    </cfRule>
  </conditionalFormatting>
  <conditionalFormatting sqref="E1919">
    <cfRule type="expression" dxfId="4382" priority="10539" stopIfTrue="1">
      <formula>$A1919&lt;&gt;""</formula>
    </cfRule>
  </conditionalFormatting>
  <conditionalFormatting sqref="E1919">
    <cfRule type="expression" dxfId="4381" priority="10538" stopIfTrue="1">
      <formula>$A1919&lt;&gt;""</formula>
    </cfRule>
  </conditionalFormatting>
  <conditionalFormatting sqref="E1919">
    <cfRule type="expression" dxfId="4380" priority="10537" stopIfTrue="1">
      <formula>$A1919&lt;&gt;""</formula>
    </cfRule>
  </conditionalFormatting>
  <conditionalFormatting sqref="E1919">
    <cfRule type="expression" dxfId="4379" priority="10536" stopIfTrue="1">
      <formula>$A1919&lt;&gt;""</formula>
    </cfRule>
  </conditionalFormatting>
  <conditionalFormatting sqref="E1919">
    <cfRule type="expression" dxfId="4378" priority="10535" stopIfTrue="1">
      <formula>$A1919&lt;&gt;""</formula>
    </cfRule>
  </conditionalFormatting>
  <conditionalFormatting sqref="E1919">
    <cfRule type="expression" dxfId="4377" priority="10534" stopIfTrue="1">
      <formula>$A1919&lt;&gt;""</formula>
    </cfRule>
  </conditionalFormatting>
  <conditionalFormatting sqref="E1919">
    <cfRule type="expression" dxfId="4376" priority="10533" stopIfTrue="1">
      <formula>$A1919&lt;&gt;""</formula>
    </cfRule>
  </conditionalFormatting>
  <conditionalFormatting sqref="E1919">
    <cfRule type="expression" dxfId="4375" priority="10532" stopIfTrue="1">
      <formula>$A1919&lt;&gt;""</formula>
    </cfRule>
  </conditionalFormatting>
  <conditionalFormatting sqref="E1919">
    <cfRule type="expression" dxfId="4374" priority="10531" stopIfTrue="1">
      <formula>$A1919&lt;&gt;""</formula>
    </cfRule>
  </conditionalFormatting>
  <conditionalFormatting sqref="E1919">
    <cfRule type="expression" dxfId="4373" priority="10530" stopIfTrue="1">
      <formula>$A1919&lt;&gt;""</formula>
    </cfRule>
  </conditionalFormatting>
  <conditionalFormatting sqref="E1919">
    <cfRule type="expression" dxfId="4372" priority="10529" stopIfTrue="1">
      <formula>$A1919&lt;&gt;""</formula>
    </cfRule>
  </conditionalFormatting>
  <conditionalFormatting sqref="E1919">
    <cfRule type="expression" dxfId="4371" priority="10528" stopIfTrue="1">
      <formula>$A1919&lt;&gt;""</formula>
    </cfRule>
  </conditionalFormatting>
  <conditionalFormatting sqref="E1919">
    <cfRule type="expression" dxfId="4370" priority="10527" stopIfTrue="1">
      <formula>$A1919&lt;&gt;""</formula>
    </cfRule>
  </conditionalFormatting>
  <conditionalFormatting sqref="E1922">
    <cfRule type="expression" dxfId="4369" priority="10526" stopIfTrue="1">
      <formula>$A1922&lt;&gt;""</formula>
    </cfRule>
  </conditionalFormatting>
  <conditionalFormatting sqref="E1922">
    <cfRule type="expression" dxfId="4368" priority="10525" stopIfTrue="1">
      <formula>$A1922&lt;&gt;""</formula>
    </cfRule>
  </conditionalFormatting>
  <conditionalFormatting sqref="E1922">
    <cfRule type="expression" dxfId="4367" priority="10524" stopIfTrue="1">
      <formula>$A1922&lt;&gt;""</formula>
    </cfRule>
  </conditionalFormatting>
  <conditionalFormatting sqref="E1922">
    <cfRule type="expression" dxfId="4366" priority="10523" stopIfTrue="1">
      <formula>$A1922&lt;&gt;""</formula>
    </cfRule>
  </conditionalFormatting>
  <conditionalFormatting sqref="E1922">
    <cfRule type="expression" dxfId="4365" priority="10522" stopIfTrue="1">
      <formula>$A1922&lt;&gt;""</formula>
    </cfRule>
  </conditionalFormatting>
  <conditionalFormatting sqref="E1922">
    <cfRule type="expression" dxfId="4364" priority="10521" stopIfTrue="1">
      <formula>$A1922&lt;&gt;""</formula>
    </cfRule>
  </conditionalFormatting>
  <conditionalFormatting sqref="E1922">
    <cfRule type="expression" dxfId="4363" priority="10520" stopIfTrue="1">
      <formula>$A1922&lt;&gt;""</formula>
    </cfRule>
  </conditionalFormatting>
  <conditionalFormatting sqref="E1922">
    <cfRule type="expression" dxfId="4362" priority="10519" stopIfTrue="1">
      <formula>$A1922&lt;&gt;""</formula>
    </cfRule>
  </conditionalFormatting>
  <conditionalFormatting sqref="E1922">
    <cfRule type="expression" dxfId="4361" priority="10518" stopIfTrue="1">
      <formula>$A1922&lt;&gt;""</formula>
    </cfRule>
  </conditionalFormatting>
  <conditionalFormatting sqref="E1922">
    <cfRule type="expression" dxfId="4360" priority="10517" stopIfTrue="1">
      <formula>$A1922&lt;&gt;""</formula>
    </cfRule>
  </conditionalFormatting>
  <conditionalFormatting sqref="E1922">
    <cfRule type="expression" dxfId="4359" priority="10516" stopIfTrue="1">
      <formula>$A1922&lt;&gt;""</formula>
    </cfRule>
  </conditionalFormatting>
  <conditionalFormatting sqref="E1922">
    <cfRule type="expression" dxfId="4358" priority="10515" stopIfTrue="1">
      <formula>$A1922&lt;&gt;""</formula>
    </cfRule>
  </conditionalFormatting>
  <conditionalFormatting sqref="E1922">
    <cfRule type="expression" dxfId="4357" priority="10514" stopIfTrue="1">
      <formula>$A1922&lt;&gt;""</formula>
    </cfRule>
  </conditionalFormatting>
  <conditionalFormatting sqref="E1922">
    <cfRule type="expression" dxfId="4356" priority="10513" stopIfTrue="1">
      <formula>$A1922&lt;&gt;""</formula>
    </cfRule>
  </conditionalFormatting>
  <conditionalFormatting sqref="E1925">
    <cfRule type="expression" dxfId="4355" priority="10512" stopIfTrue="1">
      <formula>$A1925&lt;&gt;""</formula>
    </cfRule>
  </conditionalFormatting>
  <conditionalFormatting sqref="E1925">
    <cfRule type="expression" dxfId="4354" priority="10511" stopIfTrue="1">
      <formula>$A1925&lt;&gt;""</formula>
    </cfRule>
  </conditionalFormatting>
  <conditionalFormatting sqref="E1925">
    <cfRule type="expression" dxfId="4353" priority="10510" stopIfTrue="1">
      <formula>$A1925&lt;&gt;""</formula>
    </cfRule>
  </conditionalFormatting>
  <conditionalFormatting sqref="E1925">
    <cfRule type="expression" dxfId="4352" priority="10509" stopIfTrue="1">
      <formula>$A1925&lt;&gt;""</formula>
    </cfRule>
  </conditionalFormatting>
  <conditionalFormatting sqref="E1925">
    <cfRule type="expression" dxfId="4351" priority="10508" stopIfTrue="1">
      <formula>$A1925&lt;&gt;""</formula>
    </cfRule>
  </conditionalFormatting>
  <conditionalFormatting sqref="E1925">
    <cfRule type="expression" dxfId="4350" priority="10507" stopIfTrue="1">
      <formula>$A1925&lt;&gt;""</formula>
    </cfRule>
  </conditionalFormatting>
  <conditionalFormatting sqref="E1925">
    <cfRule type="expression" dxfId="4349" priority="10506" stopIfTrue="1">
      <formula>$A1925&lt;&gt;""</formula>
    </cfRule>
  </conditionalFormatting>
  <conditionalFormatting sqref="E1925">
    <cfRule type="expression" dxfId="4348" priority="10505" stopIfTrue="1">
      <formula>$A1925&lt;&gt;""</formula>
    </cfRule>
  </conditionalFormatting>
  <conditionalFormatting sqref="E1925">
    <cfRule type="expression" dxfId="4347" priority="10504" stopIfTrue="1">
      <formula>$A1925&lt;&gt;""</formula>
    </cfRule>
  </conditionalFormatting>
  <conditionalFormatting sqref="E1925">
    <cfRule type="expression" dxfId="4346" priority="10503" stopIfTrue="1">
      <formula>$A1925&lt;&gt;""</formula>
    </cfRule>
  </conditionalFormatting>
  <conditionalFormatting sqref="E1925">
    <cfRule type="expression" dxfId="4345" priority="10502" stopIfTrue="1">
      <formula>$A1925&lt;&gt;""</formula>
    </cfRule>
  </conditionalFormatting>
  <conditionalFormatting sqref="E1925">
    <cfRule type="expression" dxfId="4344" priority="10501" stopIfTrue="1">
      <formula>$A1925&lt;&gt;""</formula>
    </cfRule>
  </conditionalFormatting>
  <conditionalFormatting sqref="E1925">
    <cfRule type="expression" dxfId="4343" priority="10500" stopIfTrue="1">
      <formula>$A1925&lt;&gt;""</formula>
    </cfRule>
  </conditionalFormatting>
  <conditionalFormatting sqref="E1925">
    <cfRule type="expression" dxfId="4342" priority="10499" stopIfTrue="1">
      <formula>$A1925&lt;&gt;""</formula>
    </cfRule>
  </conditionalFormatting>
  <conditionalFormatting sqref="E1927">
    <cfRule type="expression" dxfId="4341" priority="10498" stopIfTrue="1">
      <formula>$A1927&lt;&gt;""</formula>
    </cfRule>
  </conditionalFormatting>
  <conditionalFormatting sqref="E1927">
    <cfRule type="expression" dxfId="4340" priority="10497" stopIfTrue="1">
      <formula>$A1927&lt;&gt;""</formula>
    </cfRule>
  </conditionalFormatting>
  <conditionalFormatting sqref="E1927">
    <cfRule type="expression" dxfId="4339" priority="10496" stopIfTrue="1">
      <formula>$A1927&lt;&gt;""</formula>
    </cfRule>
  </conditionalFormatting>
  <conditionalFormatting sqref="E1927">
    <cfRule type="expression" dxfId="4338" priority="10495" stopIfTrue="1">
      <formula>$A1927&lt;&gt;""</formula>
    </cfRule>
  </conditionalFormatting>
  <conditionalFormatting sqref="E1927">
    <cfRule type="expression" dxfId="4337" priority="10494" stopIfTrue="1">
      <formula>$A1927&lt;&gt;""</formula>
    </cfRule>
  </conditionalFormatting>
  <conditionalFormatting sqref="E1927">
    <cfRule type="expression" dxfId="4336" priority="10493" stopIfTrue="1">
      <formula>$A1927&lt;&gt;""</formula>
    </cfRule>
  </conditionalFormatting>
  <conditionalFormatting sqref="E1927">
    <cfRule type="expression" dxfId="4335" priority="10492" stopIfTrue="1">
      <formula>$A1927&lt;&gt;""</formula>
    </cfRule>
  </conditionalFormatting>
  <conditionalFormatting sqref="E1927">
    <cfRule type="expression" dxfId="4334" priority="10491" stopIfTrue="1">
      <formula>$A1927&lt;&gt;""</formula>
    </cfRule>
  </conditionalFormatting>
  <conditionalFormatting sqref="E1927">
    <cfRule type="expression" dxfId="4333" priority="10490" stopIfTrue="1">
      <formula>$A1927&lt;&gt;""</formula>
    </cfRule>
  </conditionalFormatting>
  <conditionalFormatting sqref="E1927">
    <cfRule type="expression" dxfId="4332" priority="10489" stopIfTrue="1">
      <formula>$A1927&lt;&gt;""</formula>
    </cfRule>
  </conditionalFormatting>
  <conditionalFormatting sqref="E1927">
    <cfRule type="expression" dxfId="4331" priority="10488" stopIfTrue="1">
      <formula>$A1927&lt;&gt;""</formula>
    </cfRule>
  </conditionalFormatting>
  <conditionalFormatting sqref="E1927">
    <cfRule type="expression" dxfId="4330" priority="10487" stopIfTrue="1">
      <formula>$A1927&lt;&gt;""</formula>
    </cfRule>
  </conditionalFormatting>
  <conditionalFormatting sqref="E1927">
    <cfRule type="expression" dxfId="4329" priority="10486" stopIfTrue="1">
      <formula>$A1927&lt;&gt;""</formula>
    </cfRule>
  </conditionalFormatting>
  <conditionalFormatting sqref="E1927">
    <cfRule type="expression" dxfId="4328" priority="10485" stopIfTrue="1">
      <formula>$A1927&lt;&gt;""</formula>
    </cfRule>
  </conditionalFormatting>
  <conditionalFormatting sqref="E1930">
    <cfRule type="expression" dxfId="4327" priority="10484" stopIfTrue="1">
      <formula>$A1930&lt;&gt;""</formula>
    </cfRule>
  </conditionalFormatting>
  <conditionalFormatting sqref="E1930">
    <cfRule type="expression" dxfId="4326" priority="10483" stopIfTrue="1">
      <formula>$A1930&lt;&gt;""</formula>
    </cfRule>
  </conditionalFormatting>
  <conditionalFormatting sqref="E1930">
    <cfRule type="expression" dxfId="4325" priority="10482" stopIfTrue="1">
      <formula>$A1930&lt;&gt;""</formula>
    </cfRule>
  </conditionalFormatting>
  <conditionalFormatting sqref="E1930">
    <cfRule type="expression" dxfId="4324" priority="10481" stopIfTrue="1">
      <formula>$A1930&lt;&gt;""</formula>
    </cfRule>
  </conditionalFormatting>
  <conditionalFormatting sqref="E1930">
    <cfRule type="expression" dxfId="4323" priority="10480" stopIfTrue="1">
      <formula>$A1930&lt;&gt;""</formula>
    </cfRule>
  </conditionalFormatting>
  <conditionalFormatting sqref="E1930">
    <cfRule type="expression" dxfId="4322" priority="10479" stopIfTrue="1">
      <formula>$A1930&lt;&gt;""</formula>
    </cfRule>
  </conditionalFormatting>
  <conditionalFormatting sqref="E1930">
    <cfRule type="expression" dxfId="4321" priority="10478" stopIfTrue="1">
      <formula>$A1930&lt;&gt;""</formula>
    </cfRule>
  </conditionalFormatting>
  <conditionalFormatting sqref="E1930">
    <cfRule type="expression" dxfId="4320" priority="10477" stopIfTrue="1">
      <formula>$A1930&lt;&gt;""</formula>
    </cfRule>
  </conditionalFormatting>
  <conditionalFormatting sqref="E1930">
    <cfRule type="expression" dxfId="4319" priority="10476" stopIfTrue="1">
      <formula>$A1930&lt;&gt;""</formula>
    </cfRule>
  </conditionalFormatting>
  <conditionalFormatting sqref="E1930">
    <cfRule type="expression" dxfId="4318" priority="10475" stopIfTrue="1">
      <formula>$A1930&lt;&gt;""</formula>
    </cfRule>
  </conditionalFormatting>
  <conditionalFormatting sqref="E1930">
    <cfRule type="expression" dxfId="4317" priority="10474" stopIfTrue="1">
      <formula>$A1930&lt;&gt;""</formula>
    </cfRule>
  </conditionalFormatting>
  <conditionalFormatting sqref="E1930">
    <cfRule type="expression" dxfId="4316" priority="10473" stopIfTrue="1">
      <formula>$A1930&lt;&gt;""</formula>
    </cfRule>
  </conditionalFormatting>
  <conditionalFormatting sqref="E1930">
    <cfRule type="expression" dxfId="4315" priority="10472" stopIfTrue="1">
      <formula>$A1930&lt;&gt;""</formula>
    </cfRule>
  </conditionalFormatting>
  <conditionalFormatting sqref="E1930">
    <cfRule type="expression" dxfId="4314" priority="10471" stopIfTrue="1">
      <formula>$A1930&lt;&gt;""</formula>
    </cfRule>
  </conditionalFormatting>
  <conditionalFormatting sqref="E1933">
    <cfRule type="expression" dxfId="4313" priority="10470" stopIfTrue="1">
      <formula>$A1933&lt;&gt;""</formula>
    </cfRule>
  </conditionalFormatting>
  <conditionalFormatting sqref="E1933">
    <cfRule type="expression" dxfId="4312" priority="10469" stopIfTrue="1">
      <formula>$A1933&lt;&gt;""</formula>
    </cfRule>
  </conditionalFormatting>
  <conditionalFormatting sqref="E1933">
    <cfRule type="expression" dxfId="4311" priority="10468" stopIfTrue="1">
      <formula>$A1933&lt;&gt;""</formula>
    </cfRule>
  </conditionalFormatting>
  <conditionalFormatting sqref="E1933">
    <cfRule type="expression" dxfId="4310" priority="10467" stopIfTrue="1">
      <formula>$A1933&lt;&gt;""</formula>
    </cfRule>
  </conditionalFormatting>
  <conditionalFormatting sqref="E1933">
    <cfRule type="expression" dxfId="4309" priority="10466" stopIfTrue="1">
      <formula>$A1933&lt;&gt;""</formula>
    </cfRule>
  </conditionalFormatting>
  <conditionalFormatting sqref="E1933">
    <cfRule type="expression" dxfId="4308" priority="10465" stopIfTrue="1">
      <formula>$A1933&lt;&gt;""</formula>
    </cfRule>
  </conditionalFormatting>
  <conditionalFormatting sqref="E1933">
    <cfRule type="expression" dxfId="4307" priority="10464" stopIfTrue="1">
      <formula>$A1933&lt;&gt;""</formula>
    </cfRule>
  </conditionalFormatting>
  <conditionalFormatting sqref="E1933">
    <cfRule type="expression" dxfId="4306" priority="10463" stopIfTrue="1">
      <formula>$A1933&lt;&gt;""</formula>
    </cfRule>
  </conditionalFormatting>
  <conditionalFormatting sqref="E1933">
    <cfRule type="expression" dxfId="4305" priority="10462" stopIfTrue="1">
      <formula>$A1933&lt;&gt;""</formula>
    </cfRule>
  </conditionalFormatting>
  <conditionalFormatting sqref="E1933">
    <cfRule type="expression" dxfId="4304" priority="10461" stopIfTrue="1">
      <formula>$A1933&lt;&gt;""</formula>
    </cfRule>
  </conditionalFormatting>
  <conditionalFormatting sqref="E1933">
    <cfRule type="expression" dxfId="4303" priority="10460" stopIfTrue="1">
      <formula>$A1933&lt;&gt;""</formula>
    </cfRule>
  </conditionalFormatting>
  <conditionalFormatting sqref="E1933">
    <cfRule type="expression" dxfId="4302" priority="10459" stopIfTrue="1">
      <formula>$A1933&lt;&gt;""</formula>
    </cfRule>
  </conditionalFormatting>
  <conditionalFormatting sqref="E1933">
    <cfRule type="expression" dxfId="4301" priority="10458" stopIfTrue="1">
      <formula>$A1933&lt;&gt;""</formula>
    </cfRule>
  </conditionalFormatting>
  <conditionalFormatting sqref="E1933">
    <cfRule type="expression" dxfId="4300" priority="10457" stopIfTrue="1">
      <formula>$A1933&lt;&gt;""</formula>
    </cfRule>
  </conditionalFormatting>
  <conditionalFormatting sqref="E1935">
    <cfRule type="expression" dxfId="4299" priority="10456" stopIfTrue="1">
      <formula>$A1935&lt;&gt;""</formula>
    </cfRule>
  </conditionalFormatting>
  <conditionalFormatting sqref="E1935">
    <cfRule type="expression" dxfId="4298" priority="10455" stopIfTrue="1">
      <formula>$A1935&lt;&gt;""</formula>
    </cfRule>
  </conditionalFormatting>
  <conditionalFormatting sqref="E1935">
    <cfRule type="expression" dxfId="4297" priority="10454" stopIfTrue="1">
      <formula>$A1935&lt;&gt;""</formula>
    </cfRule>
  </conditionalFormatting>
  <conditionalFormatting sqref="E1935">
    <cfRule type="expression" dxfId="4296" priority="10453" stopIfTrue="1">
      <formula>$A1935&lt;&gt;""</formula>
    </cfRule>
  </conditionalFormatting>
  <conditionalFormatting sqref="E1935">
    <cfRule type="expression" dxfId="4295" priority="10452" stopIfTrue="1">
      <formula>$A1935&lt;&gt;""</formula>
    </cfRule>
  </conditionalFormatting>
  <conditionalFormatting sqref="E1935">
    <cfRule type="expression" dxfId="4294" priority="10451" stopIfTrue="1">
      <formula>$A1935&lt;&gt;""</formula>
    </cfRule>
  </conditionalFormatting>
  <conditionalFormatting sqref="E1935">
    <cfRule type="expression" dxfId="4293" priority="10450" stopIfTrue="1">
      <formula>$A1935&lt;&gt;""</formula>
    </cfRule>
  </conditionalFormatting>
  <conditionalFormatting sqref="E1935">
    <cfRule type="expression" dxfId="4292" priority="10449" stopIfTrue="1">
      <formula>$A1935&lt;&gt;""</formula>
    </cfRule>
  </conditionalFormatting>
  <conditionalFormatting sqref="E1935">
    <cfRule type="expression" dxfId="4291" priority="10448" stopIfTrue="1">
      <formula>$A1935&lt;&gt;""</formula>
    </cfRule>
  </conditionalFormatting>
  <conditionalFormatting sqref="E1935">
    <cfRule type="expression" dxfId="4290" priority="10447" stopIfTrue="1">
      <formula>$A1935&lt;&gt;""</formula>
    </cfRule>
  </conditionalFormatting>
  <conditionalFormatting sqref="E1935">
    <cfRule type="expression" dxfId="4289" priority="10446" stopIfTrue="1">
      <formula>$A1935&lt;&gt;""</formula>
    </cfRule>
  </conditionalFormatting>
  <conditionalFormatting sqref="E1935">
    <cfRule type="expression" dxfId="4288" priority="10445" stopIfTrue="1">
      <formula>$A1935&lt;&gt;""</formula>
    </cfRule>
  </conditionalFormatting>
  <conditionalFormatting sqref="E1935">
    <cfRule type="expression" dxfId="4287" priority="10444" stopIfTrue="1">
      <formula>$A1935&lt;&gt;""</formula>
    </cfRule>
  </conditionalFormatting>
  <conditionalFormatting sqref="E1935">
    <cfRule type="expression" dxfId="4286" priority="10443" stopIfTrue="1">
      <formula>$A1935&lt;&gt;""</formula>
    </cfRule>
  </conditionalFormatting>
  <conditionalFormatting sqref="C1159 E1159:H1159">
    <cfRule type="expression" dxfId="4285" priority="10442" stopIfTrue="1">
      <formula>$A1159&lt;&gt;""</formula>
    </cfRule>
  </conditionalFormatting>
  <conditionalFormatting sqref="H1159">
    <cfRule type="expression" dxfId="4284" priority="10441" stopIfTrue="1">
      <formula>$A1159&lt;&gt;""</formula>
    </cfRule>
  </conditionalFormatting>
  <conditionalFormatting sqref="C1159">
    <cfRule type="expression" dxfId="4283" priority="10439" stopIfTrue="1">
      <formula>$A1159&lt;&gt;""</formula>
    </cfRule>
  </conditionalFormatting>
  <conditionalFormatting sqref="G1159">
    <cfRule type="expression" dxfId="4282" priority="10438" stopIfTrue="1">
      <formula>$A1159&lt;&gt;""</formula>
    </cfRule>
  </conditionalFormatting>
  <conditionalFormatting sqref="E1159:F1159">
    <cfRule type="expression" dxfId="4281" priority="10437" stopIfTrue="1">
      <formula>$A1159&lt;&gt;""</formula>
    </cfRule>
  </conditionalFormatting>
  <conditionalFormatting sqref="E1796:E1798">
    <cfRule type="expression" dxfId="4280" priority="10422" stopIfTrue="1">
      <formula>$A1796&lt;&gt;""</formula>
    </cfRule>
  </conditionalFormatting>
  <conditionalFormatting sqref="E1796:E1798">
    <cfRule type="expression" dxfId="4279" priority="10421" stopIfTrue="1">
      <formula>$A1796&lt;&gt;""</formula>
    </cfRule>
  </conditionalFormatting>
  <conditionalFormatting sqref="E1796:E1798">
    <cfRule type="expression" dxfId="4278" priority="10420" stopIfTrue="1">
      <formula>$A1796&lt;&gt;""</formula>
    </cfRule>
  </conditionalFormatting>
  <conditionalFormatting sqref="E1796:E1798">
    <cfRule type="expression" dxfId="4277" priority="10419" stopIfTrue="1">
      <formula>$A1796&lt;&gt;""</formula>
    </cfRule>
  </conditionalFormatting>
  <conditionalFormatting sqref="E1796:E1798">
    <cfRule type="expression" dxfId="4276" priority="10418" stopIfTrue="1">
      <formula>$A1796&lt;&gt;""</formula>
    </cfRule>
  </conditionalFormatting>
  <conditionalFormatting sqref="E1796:E1798">
    <cfRule type="expression" dxfId="4275" priority="10417" stopIfTrue="1">
      <formula>$A1796&lt;&gt;""</formula>
    </cfRule>
  </conditionalFormatting>
  <conditionalFormatting sqref="E1796:E1798">
    <cfRule type="expression" dxfId="4274" priority="10416" stopIfTrue="1">
      <formula>$A1796&lt;&gt;""</formula>
    </cfRule>
  </conditionalFormatting>
  <conditionalFormatting sqref="E1796:E1798">
    <cfRule type="expression" dxfId="4273" priority="10415" stopIfTrue="1">
      <formula>$A1796&lt;&gt;""</formula>
    </cfRule>
  </conditionalFormatting>
  <conditionalFormatting sqref="E1796:E1798">
    <cfRule type="expression" dxfId="4272" priority="10414" stopIfTrue="1">
      <formula>$A1796&lt;&gt;""</formula>
    </cfRule>
  </conditionalFormatting>
  <conditionalFormatting sqref="E1796:E1798">
    <cfRule type="expression" dxfId="4271" priority="10413" stopIfTrue="1">
      <formula>$A1796&lt;&gt;""</formula>
    </cfRule>
  </conditionalFormatting>
  <conditionalFormatting sqref="E1796:E1798">
    <cfRule type="expression" dxfId="4270" priority="10412" stopIfTrue="1">
      <formula>$A1796&lt;&gt;""</formula>
    </cfRule>
  </conditionalFormatting>
  <conditionalFormatting sqref="E1796:E1798">
    <cfRule type="expression" dxfId="4269" priority="10411" stopIfTrue="1">
      <formula>$A1796&lt;&gt;""</formula>
    </cfRule>
  </conditionalFormatting>
  <conditionalFormatting sqref="E1796:E1798">
    <cfRule type="expression" dxfId="4268" priority="10410" stopIfTrue="1">
      <formula>$A1796&lt;&gt;""</formula>
    </cfRule>
  </conditionalFormatting>
  <conditionalFormatting sqref="E1796:E1798">
    <cfRule type="expression" dxfId="4267" priority="10409" stopIfTrue="1">
      <formula>$A1796&lt;&gt;""</formula>
    </cfRule>
  </conditionalFormatting>
  <conditionalFormatting sqref="B839:B860">
    <cfRule type="expression" dxfId="4266" priority="10408" stopIfTrue="1">
      <formula>$A839&lt;&gt;""</formula>
    </cfRule>
  </conditionalFormatting>
  <conditionalFormatting sqref="I107:I137">
    <cfRule type="expression" dxfId="4265" priority="10407" stopIfTrue="1">
      <formula>$A107&lt;&gt;""</formula>
    </cfRule>
  </conditionalFormatting>
  <conditionalFormatting sqref="B3074:C3076 I3154:I3158 E2050:F2050 H2050:I2050 H2794:I2796 H2898:I2898 H2255:I2256 B2897:C2897 I2896 B3026:C3026 B3014:C3014 I3109 B3110:C3110 I2848 B2849:C2849 B3092:C3094 I2981 B3108:C3108 C2407 E3148:I3150 H3151:I3153 B2979:C2980 E2979:G2979 H2979:I2980 H2982:I2996 H2283:H2290 G2580:I2580 G2588:I2588 I2797:I2798 H2797 B2982:C2996 G2851:G2863 E1991:I1996 I1990 E2801:G2802 I2830 A2801:C2802 H2661:I2661 A2660:C2660 B3151:C3152 H2138:I2141 A2137:C2137 B3097:C3099 H3095:I3096 B2267:C2268 H3111:I3112 A2805:C2810 B2594:C2594 G2594:I2594 B2852:C2863 B2050:C2063 E2051:I2063 H2866:I2871 B2142:C2161 B2578:C2587 I2390:I2406 A2661 A2794:A2800 A2803:A2804 E2581:I2587 E2578:I2579 E2142:I2161 E2852:F2863 E2805:G2810 E2267:H2268 E3097:I3098 E2136:I2137 E3151:G3152 E2660:I2660 E2987:G2996 E2407:I2407 E3108:I3108 E3092:I3094 E2849:G2849 E3110:I3110 E3014:I3014 E3026:G3026">
    <cfRule type="expression" dxfId="4264" priority="10406" stopIfTrue="1">
      <formula>$A1990&lt;&gt;""</formula>
    </cfRule>
  </conditionalFormatting>
  <conditionalFormatting sqref="E2980:F2980 E2982:G2986">
    <cfRule type="expression" dxfId="4263" priority="10405" stopIfTrue="1">
      <formula>$A2980&lt;&gt;""</formula>
    </cfRule>
  </conditionalFormatting>
  <conditionalFormatting sqref="E2794:G2796 B2893:C2895 E2893:I2895 I2872:I2892 A2794:C2796 A2799:C2800 E2799:G2800">
    <cfRule type="expression" dxfId="4262" priority="10403" stopIfTrue="1">
      <formula>$A2794&lt;&gt;""</formula>
    </cfRule>
  </conditionalFormatting>
  <conditionalFormatting sqref="B2866:C2866">
    <cfRule type="expression" dxfId="4261" priority="10402" stopIfTrue="1">
      <formula>$A2866&lt;&gt;""</formula>
    </cfRule>
  </conditionalFormatting>
  <conditionalFormatting sqref="E2866:G2866">
    <cfRule type="expression" dxfId="4260" priority="10401" stopIfTrue="1">
      <formula>$A2866&lt;&gt;""</formula>
    </cfRule>
  </conditionalFormatting>
  <conditionalFormatting sqref="H2897:I2897">
    <cfRule type="expression" dxfId="4259" priority="10398" stopIfTrue="1">
      <formula>$A2897&lt;&gt;""</formula>
    </cfRule>
  </conditionalFormatting>
  <conditionalFormatting sqref="G2050">
    <cfRule type="expression" dxfId="4258" priority="10395" stopIfTrue="1">
      <formula>$A2050&lt;&gt;""</formula>
    </cfRule>
  </conditionalFormatting>
  <conditionalFormatting sqref="E2897:G2897">
    <cfRule type="expression" dxfId="4257" priority="10394" stopIfTrue="1">
      <formula>$A2897&lt;&gt;""</formula>
    </cfRule>
  </conditionalFormatting>
  <conditionalFormatting sqref="G2868:G2871">
    <cfRule type="expression" dxfId="4256" priority="10392" stopIfTrue="1">
      <formula>$A2868&lt;&gt;""</formula>
    </cfRule>
  </conditionalFormatting>
  <conditionalFormatting sqref="E2868:F2871">
    <cfRule type="expression" dxfId="4255" priority="10391" stopIfTrue="1">
      <formula>$A2868&lt;&gt;""</formula>
    </cfRule>
  </conditionalFormatting>
  <conditionalFormatting sqref="B2868:C2871">
    <cfRule type="expression" dxfId="4254" priority="10390" stopIfTrue="1">
      <formula>$A2868&lt;&gt;""</formula>
    </cfRule>
  </conditionalFormatting>
  <conditionalFormatting sqref="G3027:G3030">
    <cfRule type="expression" dxfId="4253" priority="10388" stopIfTrue="1">
      <formula>$A3027&lt;&gt;""</formula>
    </cfRule>
  </conditionalFormatting>
  <conditionalFormatting sqref="E3027:F3030">
    <cfRule type="expression" dxfId="4252" priority="10387" stopIfTrue="1">
      <formula>$A3027&lt;&gt;""</formula>
    </cfRule>
  </conditionalFormatting>
  <conditionalFormatting sqref="B3027:C3030">
    <cfRule type="expression" dxfId="4251" priority="10386" stopIfTrue="1">
      <formula>$A3027&lt;&gt;""</formula>
    </cfRule>
  </conditionalFormatting>
  <conditionalFormatting sqref="E2898:G2898">
    <cfRule type="expression" dxfId="4250" priority="10384" stopIfTrue="1">
      <formula>$A2898&lt;&gt;""</formula>
    </cfRule>
  </conditionalFormatting>
  <conditionalFormatting sqref="B2898:C2898">
    <cfRule type="expression" dxfId="4249" priority="10383" stopIfTrue="1">
      <formula>$A2898&lt;&gt;""</formula>
    </cfRule>
  </conditionalFormatting>
  <conditionalFormatting sqref="B2064:C2064 E2064:H2064">
    <cfRule type="expression" dxfId="4248" priority="10381" stopIfTrue="1">
      <formula>$A2064&lt;&gt;""</formula>
    </cfRule>
  </conditionalFormatting>
  <conditionalFormatting sqref="E3074:F3076">
    <cfRule type="expression" dxfId="4247" priority="10380" stopIfTrue="1">
      <formula>$A3074&lt;&gt;""</formula>
    </cfRule>
  </conditionalFormatting>
  <conditionalFormatting sqref="G3074:G3076">
    <cfRule type="expression" dxfId="4246" priority="10378" stopIfTrue="1">
      <formula>$A3074&lt;&gt;""</formula>
    </cfRule>
  </conditionalFormatting>
  <conditionalFormatting sqref="B2426:C2426 E2426:H2426">
    <cfRule type="expression" dxfId="4245" priority="10377" stopIfTrue="1">
      <formula>$A2426&lt;&gt;""</formula>
    </cfRule>
  </conditionalFormatting>
  <conditionalFormatting sqref="H3154:H3158">
    <cfRule type="expression" dxfId="4244" priority="10376" stopIfTrue="1">
      <formula>$A3154&lt;&gt;""</formula>
    </cfRule>
  </conditionalFormatting>
  <conditionalFormatting sqref="G3154:G3158">
    <cfRule type="expression" dxfId="4243" priority="10374" stopIfTrue="1">
      <formula>$A3154&lt;&gt;""</formula>
    </cfRule>
  </conditionalFormatting>
  <conditionalFormatting sqref="E3154:F3158">
    <cfRule type="expression" dxfId="4242" priority="10373" stopIfTrue="1">
      <formula>$A3154&lt;&gt;""</formula>
    </cfRule>
  </conditionalFormatting>
  <conditionalFormatting sqref="B3154:C3158">
    <cfRule type="expression" dxfId="4241" priority="10372" stopIfTrue="1">
      <formula>$A3154&lt;&gt;""</formula>
    </cfRule>
  </conditionalFormatting>
  <conditionalFormatting sqref="E1997:H1999">
    <cfRule type="expression" dxfId="4240" priority="10371" stopIfTrue="1">
      <formula>$A1997&lt;&gt;""</formula>
    </cfRule>
  </conditionalFormatting>
  <conditionalFormatting sqref="G2065:H2068">
    <cfRule type="expression" dxfId="4239" priority="10370" stopIfTrue="1">
      <formula>$A2065&lt;&gt;""</formula>
    </cfRule>
  </conditionalFormatting>
  <conditionalFormatting sqref="E2065:F2068">
    <cfRule type="expression" dxfId="4238" priority="10369" stopIfTrue="1">
      <formula>$A2065&lt;&gt;""</formula>
    </cfRule>
  </conditionalFormatting>
  <conditionalFormatting sqref="H2874:H2875">
    <cfRule type="expression" dxfId="4237" priority="10366" stopIfTrue="1">
      <formula>$A2874&lt;&gt;""</formula>
    </cfRule>
  </conditionalFormatting>
  <conditionalFormatting sqref="B2902:C2902 E2902:G2902">
    <cfRule type="expression" dxfId="4236" priority="10365" stopIfTrue="1">
      <formula>$A2902&lt;&gt;""</formula>
    </cfRule>
  </conditionalFormatting>
  <conditionalFormatting sqref="B2874:C2875">
    <cfRule type="expression" dxfId="4235" priority="10363" stopIfTrue="1">
      <formula>$A2874&lt;&gt;""</formula>
    </cfRule>
  </conditionalFormatting>
  <conditionalFormatting sqref="G2874:G2875">
    <cfRule type="expression" dxfId="4234" priority="10362" stopIfTrue="1">
      <formula>$A2874&lt;&gt;""</formula>
    </cfRule>
  </conditionalFormatting>
  <conditionalFormatting sqref="E2874:F2875">
    <cfRule type="expression" dxfId="4233" priority="10361" stopIfTrue="1">
      <formula>$A2874&lt;&gt;""</formula>
    </cfRule>
  </conditionalFormatting>
  <conditionalFormatting sqref="H2876:H2883">
    <cfRule type="expression" dxfId="4232" priority="10359" stopIfTrue="1">
      <formula>$A2876&lt;&gt;""</formula>
    </cfRule>
  </conditionalFormatting>
  <conditionalFormatting sqref="G2876 G2879">
    <cfRule type="expression" dxfId="4231" priority="10357" stopIfTrue="1">
      <formula>$A2876&lt;&gt;""</formula>
    </cfRule>
  </conditionalFormatting>
  <conditionalFormatting sqref="E2876:F2876 E2879:F2879">
    <cfRule type="expression" dxfId="4230" priority="10356" stopIfTrue="1">
      <formula>$A2876&lt;&gt;""</formula>
    </cfRule>
  </conditionalFormatting>
  <conditionalFormatting sqref="B2876:C2876 B2879:C2879">
    <cfRule type="expression" dxfId="4229" priority="10355" stopIfTrue="1">
      <formula>$A2876&lt;&gt;""</formula>
    </cfRule>
  </conditionalFormatting>
  <conditionalFormatting sqref="B2797:C2797 E2797:G2797">
    <cfRule type="expression" dxfId="4228" priority="10352" stopIfTrue="1">
      <formula>$A2797&lt;&gt;""</formula>
    </cfRule>
  </conditionalFormatting>
  <conditionalFormatting sqref="B2903:C2903 B2906:C2910 E2906:G2910 E2903:G2903">
    <cfRule type="expression" dxfId="4227" priority="10351" stopIfTrue="1">
      <formula>$A2903&lt;&gt;""</formula>
    </cfRule>
  </conditionalFormatting>
  <conditionalFormatting sqref="G2272">
    <cfRule type="expression" dxfId="4226" priority="10350" stopIfTrue="1">
      <formula>$A2272&lt;&gt;""</formula>
    </cfRule>
  </conditionalFormatting>
  <conditionalFormatting sqref="G3153">
    <cfRule type="expression" dxfId="4225" priority="10346" stopIfTrue="1">
      <formula>$A3153&lt;&gt;""</formula>
    </cfRule>
  </conditionalFormatting>
  <conditionalFormatting sqref="E3153:F3153">
    <cfRule type="expression" dxfId="4224" priority="10345" stopIfTrue="1">
      <formula>$A3153&lt;&gt;""</formula>
    </cfRule>
  </conditionalFormatting>
  <conditionalFormatting sqref="B3153:C3153">
    <cfRule type="expression" dxfId="4223" priority="10344" stopIfTrue="1">
      <formula>$A3153&lt;&gt;""</formula>
    </cfRule>
  </conditionalFormatting>
  <conditionalFormatting sqref="B2255:C2256 E2255:G2256">
    <cfRule type="expression" dxfId="4222" priority="10343" stopIfTrue="1">
      <formula>$A2255&lt;&gt;""</formula>
    </cfRule>
  </conditionalFormatting>
  <conditionalFormatting sqref="E2900:H2901 B2900:C2901">
    <cfRule type="expression" dxfId="4221" priority="10341" stopIfTrue="1">
      <formula>$A2900&lt;&gt;""</formula>
    </cfRule>
  </conditionalFormatting>
  <conditionalFormatting sqref="B2824:C2824 E2824:G2824">
    <cfRule type="expression" dxfId="4220" priority="10340" stopIfTrue="1">
      <formula>$A2824&lt;&gt;""</formula>
    </cfRule>
  </conditionalFormatting>
  <conditionalFormatting sqref="H2798">
    <cfRule type="expression" dxfId="4219" priority="10339" stopIfTrue="1">
      <formula>$A2798&lt;&gt;""</formula>
    </cfRule>
  </conditionalFormatting>
  <conditionalFormatting sqref="B2798:C2798 E2798:G2798">
    <cfRule type="expression" dxfId="4218" priority="10338" stopIfTrue="1">
      <formula>$A2798&lt;&gt;""</formula>
    </cfRule>
  </conditionalFormatting>
  <conditionalFormatting sqref="H3024:H3025">
    <cfRule type="expression" dxfId="4217" priority="10337" stopIfTrue="1">
      <formula>$A3024&lt;&gt;""</formula>
    </cfRule>
  </conditionalFormatting>
  <conditionalFormatting sqref="E3024:F3025">
    <cfRule type="expression" dxfId="4216" priority="10336" stopIfTrue="1">
      <formula>$A3024&lt;&gt;""</formula>
    </cfRule>
  </conditionalFormatting>
  <conditionalFormatting sqref="B3015:C3015">
    <cfRule type="expression" dxfId="4215" priority="10335" stopIfTrue="1">
      <formula>$A3015&lt;&gt;""</formula>
    </cfRule>
  </conditionalFormatting>
  <conditionalFormatting sqref="E3015:G3015 G3024:G3025">
    <cfRule type="expression" dxfId="4214" priority="10334" stopIfTrue="1">
      <formula>$A3015&lt;&gt;""</formula>
    </cfRule>
  </conditionalFormatting>
  <conditionalFormatting sqref="B3024:C3025">
    <cfRule type="expression" dxfId="4213" priority="10332" stopIfTrue="1">
      <formula>$A3024&lt;&gt;""</formula>
    </cfRule>
  </conditionalFormatting>
  <conditionalFormatting sqref="G3072">
    <cfRule type="expression" dxfId="4212" priority="10330" stopIfTrue="1">
      <formula>$A3072&lt;&gt;""</formula>
    </cfRule>
  </conditionalFormatting>
  <conditionalFormatting sqref="B3072:C3072">
    <cfRule type="expression" dxfId="4211" priority="10329" stopIfTrue="1">
      <formula>$A3072&lt;&gt;""</formula>
    </cfRule>
  </conditionalFormatting>
  <conditionalFormatting sqref="E3072:F3072">
    <cfRule type="expression" dxfId="4210" priority="10328" stopIfTrue="1">
      <formula>$A3072&lt;&gt;""</formula>
    </cfRule>
  </conditionalFormatting>
  <conditionalFormatting sqref="H2896">
    <cfRule type="expression" dxfId="4209" priority="10326" stopIfTrue="1">
      <formula>$A2896&lt;&gt;""</formula>
    </cfRule>
  </conditionalFormatting>
  <conditionalFormatting sqref="E2896:G2896">
    <cfRule type="expression" dxfId="4208" priority="10324" stopIfTrue="1">
      <formula>$A2896&lt;&gt;""</formula>
    </cfRule>
  </conditionalFormatting>
  <conditionalFormatting sqref="B2896:C2896">
    <cfRule type="expression" dxfId="4207" priority="10323" stopIfTrue="1">
      <formula>$A2896&lt;&gt;""</formula>
    </cfRule>
  </conditionalFormatting>
  <conditionalFormatting sqref="H3109">
    <cfRule type="expression" dxfId="4206" priority="10322" stopIfTrue="1">
      <formula>$A3109&lt;&gt;""</formula>
    </cfRule>
  </conditionalFormatting>
  <conditionalFormatting sqref="E3109:G3109">
    <cfRule type="expression" dxfId="4205" priority="10321" stopIfTrue="1">
      <formula>$A3109&lt;&gt;""</formula>
    </cfRule>
  </conditionalFormatting>
  <conditionalFormatting sqref="B3109:C3109">
    <cfRule type="expression" dxfId="4204" priority="10319" stopIfTrue="1">
      <formula>$A3109&lt;&gt;""</formula>
    </cfRule>
  </conditionalFormatting>
  <conditionalFormatting sqref="H3113:H3114 B3113:C3114">
    <cfRule type="expression" dxfId="4203" priority="10318" stopIfTrue="1">
      <formula>$A3113&lt;&gt;""</formula>
    </cfRule>
  </conditionalFormatting>
  <conditionalFormatting sqref="E3113:G3114">
    <cfRule type="expression" dxfId="4202" priority="10317" stopIfTrue="1">
      <formula>$A3113&lt;&gt;""</formula>
    </cfRule>
  </conditionalFormatting>
  <conditionalFormatting sqref="H2899">
    <cfRule type="expression" dxfId="4201" priority="10316" stopIfTrue="1">
      <formula>$A2899&lt;&gt;""</formula>
    </cfRule>
  </conditionalFormatting>
  <conditionalFormatting sqref="B2899:C2899 E2899:G2899">
    <cfRule type="expression" dxfId="4200" priority="10315" stopIfTrue="1">
      <formula>$A2899&lt;&gt;""</formula>
    </cfRule>
  </conditionalFormatting>
  <conditionalFormatting sqref="G2283">
    <cfRule type="expression" dxfId="4199" priority="10314" stopIfTrue="1">
      <formula>$A2283&lt;&gt;""</formula>
    </cfRule>
  </conditionalFormatting>
  <conditionalFormatting sqref="G2980">
    <cfRule type="expression" dxfId="4198" priority="10313" stopIfTrue="1">
      <formula>$A2980&lt;&gt;""</formula>
    </cfRule>
  </conditionalFormatting>
  <conditionalFormatting sqref="E2851:F2851">
    <cfRule type="expression" dxfId="4197" priority="10312" stopIfTrue="1">
      <formula>$A2851&lt;&gt;""</formula>
    </cfRule>
  </conditionalFormatting>
  <conditionalFormatting sqref="B2851:C2851">
    <cfRule type="expression" dxfId="4196" priority="10310" stopIfTrue="1">
      <formula>$A2851&lt;&gt;""</formula>
    </cfRule>
  </conditionalFormatting>
  <conditionalFormatting sqref="B3079:C3083">
    <cfRule type="expression" dxfId="4195" priority="10308" stopIfTrue="1">
      <formula>$A3079&lt;&gt;""</formula>
    </cfRule>
  </conditionalFormatting>
  <conditionalFormatting sqref="G2880:G2883">
    <cfRule type="expression" dxfId="4194" priority="10307" stopIfTrue="1">
      <formula>$A2880&lt;&gt;""</formula>
    </cfRule>
  </conditionalFormatting>
  <conditionalFormatting sqref="E2880:F2883">
    <cfRule type="expression" dxfId="4193" priority="10305" stopIfTrue="1">
      <formula>$A2880&lt;&gt;""</formula>
    </cfRule>
  </conditionalFormatting>
  <conditionalFormatting sqref="B2880:C2883">
    <cfRule type="expression" dxfId="4192" priority="10304" stopIfTrue="1">
      <formula>$A2880&lt;&gt;""</formula>
    </cfRule>
  </conditionalFormatting>
  <conditionalFormatting sqref="G2867">
    <cfRule type="expression" dxfId="4191" priority="10302" stopIfTrue="1">
      <formula>$A2867&lt;&gt;""</formula>
    </cfRule>
  </conditionalFormatting>
  <conditionalFormatting sqref="E2867:F2867">
    <cfRule type="expression" dxfId="4190" priority="10301" stopIfTrue="1">
      <formula>$A2867&lt;&gt;""</formula>
    </cfRule>
  </conditionalFormatting>
  <conditionalFormatting sqref="B2867:C2867">
    <cfRule type="expression" dxfId="4189" priority="10300" stopIfTrue="1">
      <formula>$A2867&lt;&gt;""</formula>
    </cfRule>
  </conditionalFormatting>
  <conditionalFormatting sqref="H3071">
    <cfRule type="expression" dxfId="4188" priority="10299" stopIfTrue="1">
      <formula>$A3071&lt;&gt;""</formula>
    </cfRule>
  </conditionalFormatting>
  <conditionalFormatting sqref="G3071">
    <cfRule type="expression" dxfId="4187" priority="10297" stopIfTrue="1">
      <formula>$A3071&lt;&gt;""</formula>
    </cfRule>
  </conditionalFormatting>
  <conditionalFormatting sqref="E3071:F3071">
    <cfRule type="expression" dxfId="4186" priority="10296" stopIfTrue="1">
      <formula>$A3071&lt;&gt;""</formula>
    </cfRule>
  </conditionalFormatting>
  <conditionalFormatting sqref="B3071:C3071">
    <cfRule type="expression" dxfId="4185" priority="10295" stopIfTrue="1">
      <formula>$A3071&lt;&gt;""</formula>
    </cfRule>
  </conditionalFormatting>
  <conditionalFormatting sqref="B2283:C2290 E2283:F2283">
    <cfRule type="expression" dxfId="4184" priority="10294" stopIfTrue="1">
      <formula>$A2283&lt;&gt;""</formula>
    </cfRule>
  </conditionalFormatting>
  <conditionalFormatting sqref="G2281:G2282">
    <cfRule type="expression" dxfId="4183" priority="10292" stopIfTrue="1">
      <formula>$A2281&lt;&gt;""</formula>
    </cfRule>
  </conditionalFormatting>
  <conditionalFormatting sqref="H2873">
    <cfRule type="expression" dxfId="4182" priority="10291" stopIfTrue="1">
      <formula>$A2873&lt;&gt;""</formula>
    </cfRule>
  </conditionalFormatting>
  <conditionalFormatting sqref="G2873">
    <cfRule type="expression" dxfId="4181" priority="10290" stopIfTrue="1">
      <formula>$A2873&lt;&gt;""</formula>
    </cfRule>
  </conditionalFormatting>
  <conditionalFormatting sqref="E2873:F2873">
    <cfRule type="expression" dxfId="4180" priority="10289" stopIfTrue="1">
      <formula>$A2873&lt;&gt;""</formula>
    </cfRule>
  </conditionalFormatting>
  <conditionalFormatting sqref="B2873:C2873">
    <cfRule type="expression" dxfId="4179" priority="10288" stopIfTrue="1">
      <formula>$A2873&lt;&gt;""</formula>
    </cfRule>
  </conditionalFormatting>
  <conditionalFormatting sqref="H3022:H3023">
    <cfRule type="expression" dxfId="4178" priority="10283" stopIfTrue="1">
      <formula>$A3022&lt;&gt;""</formula>
    </cfRule>
  </conditionalFormatting>
  <conditionalFormatting sqref="G3022:G3023">
    <cfRule type="expression" dxfId="4177" priority="10281" stopIfTrue="1">
      <formula>$A3022&lt;&gt;""</formula>
    </cfRule>
  </conditionalFormatting>
  <conditionalFormatting sqref="E3022:F3023">
    <cfRule type="expression" dxfId="4176" priority="10280" stopIfTrue="1">
      <formula>$A3022&lt;&gt;""</formula>
    </cfRule>
  </conditionalFormatting>
  <conditionalFormatting sqref="B3022:C3023">
    <cfRule type="expression" dxfId="4175" priority="10279" stopIfTrue="1">
      <formula>$A3022&lt;&gt;""</formula>
    </cfRule>
  </conditionalFormatting>
  <conditionalFormatting sqref="H3115">
    <cfRule type="expression" dxfId="4174" priority="10278" stopIfTrue="1">
      <formula>$A3115&lt;&gt;""</formula>
    </cfRule>
  </conditionalFormatting>
  <conditionalFormatting sqref="G3115">
    <cfRule type="expression" dxfId="4173" priority="10276" stopIfTrue="1">
      <formula>$A3115&lt;&gt;""</formula>
    </cfRule>
  </conditionalFormatting>
  <conditionalFormatting sqref="E3115:F3115">
    <cfRule type="expression" dxfId="4172" priority="10275" stopIfTrue="1">
      <formula>$A3115&lt;&gt;""</formula>
    </cfRule>
  </conditionalFormatting>
  <conditionalFormatting sqref="B3115:C3115">
    <cfRule type="expression" dxfId="4171" priority="10274" stopIfTrue="1">
      <formula>$A3115&lt;&gt;""</formula>
    </cfRule>
  </conditionalFormatting>
  <conditionalFormatting sqref="B2911:C2927 E2911:G2927">
    <cfRule type="expression" dxfId="4170" priority="10273" stopIfTrue="1">
      <formula>$A2911&lt;&gt;""</formula>
    </cfRule>
  </conditionalFormatting>
  <conditionalFormatting sqref="B2997:C2997 E2997:H2997">
    <cfRule type="expression" dxfId="4169" priority="10272" stopIfTrue="1">
      <formula>$A2997&lt;&gt;""</formula>
    </cfRule>
  </conditionalFormatting>
  <conditionalFormatting sqref="E2284:G2290">
    <cfRule type="expression" dxfId="4168" priority="10270" stopIfTrue="1">
      <formula>$A2284&lt;&gt;""</formula>
    </cfRule>
  </conditionalFormatting>
  <conditionalFormatting sqref="G3000:G3013 B3000:C3013">
    <cfRule type="expression" dxfId="4167" priority="10269" stopIfTrue="1">
      <formula>$A3000&lt;&gt;""</formula>
    </cfRule>
  </conditionalFormatting>
  <conditionalFormatting sqref="B2872:C2872 E2872:H2872">
    <cfRule type="expression" dxfId="4166" priority="10268" stopIfTrue="1">
      <formula>$A2872&lt;&gt;""</formula>
    </cfRule>
  </conditionalFormatting>
  <conditionalFormatting sqref="B3077:C3077 E3077:H3077">
    <cfRule type="expression" dxfId="4165" priority="10267" stopIfTrue="1">
      <formula>$A3077&lt;&gt;""</formula>
    </cfRule>
  </conditionalFormatting>
  <conditionalFormatting sqref="E2271:F2271">
    <cfRule type="expression" dxfId="4164" priority="10265" stopIfTrue="1">
      <formula>$A2271&lt;&gt;""</formula>
    </cfRule>
  </conditionalFormatting>
  <conditionalFormatting sqref="G2271">
    <cfRule type="expression" dxfId="4163" priority="10264" stopIfTrue="1">
      <formula>$A2271&lt;&gt;""</formula>
    </cfRule>
  </conditionalFormatting>
  <conditionalFormatting sqref="B2271:C2271">
    <cfRule type="expression" dxfId="4162" priority="10262" stopIfTrue="1">
      <formula>$A2271&lt;&gt;""</formula>
    </cfRule>
  </conditionalFormatting>
  <conditionalFormatting sqref="H2269:H2270">
    <cfRule type="expression" dxfId="4161" priority="10261" stopIfTrue="1">
      <formula>$A2269&lt;&gt;""</formula>
    </cfRule>
  </conditionalFormatting>
  <conditionalFormatting sqref="E2269:G2270">
    <cfRule type="expression" dxfId="4160" priority="10260" stopIfTrue="1">
      <formula>$A2269&lt;&gt;""</formula>
    </cfRule>
  </conditionalFormatting>
  <conditionalFormatting sqref="B2269:C2270">
    <cfRule type="expression" dxfId="4159" priority="10258" stopIfTrue="1">
      <formula>$A2269&lt;&gt;""</formula>
    </cfRule>
  </conditionalFormatting>
  <conditionalFormatting sqref="E2272:F2272">
    <cfRule type="expression" dxfId="4158" priority="10257" stopIfTrue="1">
      <formula>$A2272&lt;&gt;""</formula>
    </cfRule>
  </conditionalFormatting>
  <conditionalFormatting sqref="E2015:F2015">
    <cfRule type="expression" dxfId="4157" priority="10256" stopIfTrue="1">
      <formula>$A2015&lt;&gt;""</formula>
    </cfRule>
  </conditionalFormatting>
  <conditionalFormatting sqref="H2848">
    <cfRule type="expression" dxfId="4156" priority="10255" stopIfTrue="1">
      <formula>$A2848&lt;&gt;""</formula>
    </cfRule>
  </conditionalFormatting>
  <conditionalFormatting sqref="B2848:C2848">
    <cfRule type="expression" dxfId="4155" priority="10253" stopIfTrue="1">
      <formula>$A2848&lt;&gt;""</formula>
    </cfRule>
  </conditionalFormatting>
  <conditionalFormatting sqref="G2848">
    <cfRule type="expression" dxfId="4154" priority="10252" stopIfTrue="1">
      <formula>$A2848&lt;&gt;""</formula>
    </cfRule>
  </conditionalFormatting>
  <conditionalFormatting sqref="G2015">
    <cfRule type="expression" dxfId="4153" priority="10251" stopIfTrue="1">
      <formula>$A2015&lt;&gt;""</formula>
    </cfRule>
  </conditionalFormatting>
  <conditionalFormatting sqref="E2016:G2019">
    <cfRule type="expression" dxfId="4152" priority="10250" stopIfTrue="1">
      <formula>$A2016&lt;&gt;""</formula>
    </cfRule>
  </conditionalFormatting>
  <conditionalFormatting sqref="E3000:F3013">
    <cfRule type="expression" dxfId="4151" priority="10249" stopIfTrue="1">
      <formula>$A3000&lt;&gt;""</formula>
    </cfRule>
  </conditionalFormatting>
  <conditionalFormatting sqref="E2281:F2282">
    <cfRule type="expression" dxfId="4150" priority="10248" stopIfTrue="1">
      <formula>$A2281&lt;&gt;""</formula>
    </cfRule>
  </conditionalFormatting>
  <conditionalFormatting sqref="E2020:G2020">
    <cfRule type="expression" dxfId="4149" priority="10245" stopIfTrue="1">
      <formula>$A2020&lt;&gt;""</formula>
    </cfRule>
  </conditionalFormatting>
  <conditionalFormatting sqref="H2981 B2981:C2981">
    <cfRule type="expression" dxfId="4148" priority="10244" stopIfTrue="1">
      <formula>$A2981&lt;&gt;""</formula>
    </cfRule>
  </conditionalFormatting>
  <conditionalFormatting sqref="E2981:G2981">
    <cfRule type="expression" dxfId="4147" priority="10243" stopIfTrue="1">
      <formula>$A2981&lt;&gt;""</formula>
    </cfRule>
  </conditionalFormatting>
  <conditionalFormatting sqref="E2021:F2022">
    <cfRule type="expression" dxfId="4146" priority="10241" stopIfTrue="1">
      <formula>$A2021&lt;&gt;""</formula>
    </cfRule>
  </conditionalFormatting>
  <conditionalFormatting sqref="G2021:G2022">
    <cfRule type="expression" dxfId="4145" priority="10240" stopIfTrue="1">
      <formula>$A2021&lt;&gt;""</formula>
    </cfRule>
  </conditionalFormatting>
  <conditionalFormatting sqref="E2023:G2024 E2025:F2029">
    <cfRule type="expression" dxfId="4144" priority="10239" stopIfTrue="1">
      <formula>$A2023&lt;&gt;""</formula>
    </cfRule>
  </conditionalFormatting>
  <conditionalFormatting sqref="G2025">
    <cfRule type="expression" dxfId="4143" priority="10238" stopIfTrue="1">
      <formula>$A2025&lt;&gt;""</formula>
    </cfRule>
  </conditionalFormatting>
  <conditionalFormatting sqref="G2026:G2030">
    <cfRule type="expression" dxfId="4142" priority="10236" stopIfTrue="1">
      <formula>$A2026&lt;&gt;""</formula>
    </cfRule>
  </conditionalFormatting>
  <conditionalFormatting sqref="B2407">
    <cfRule type="expression" dxfId="4141" priority="10235" stopIfTrue="1">
      <formula>$A2407&lt;&gt;""</formula>
    </cfRule>
  </conditionalFormatting>
  <conditionalFormatting sqref="B2094:C2094 E2094:H2094">
    <cfRule type="expression" dxfId="4140" priority="10234" stopIfTrue="1">
      <formula>$A2094&lt;&gt;""</formula>
    </cfRule>
  </conditionalFormatting>
  <conditionalFormatting sqref="B2095:C2095 E2095:H2095">
    <cfRule type="expression" dxfId="4139" priority="10233" stopIfTrue="1">
      <formula>$A2095&lt;&gt;""</formula>
    </cfRule>
  </conditionalFormatting>
  <conditionalFormatting sqref="E2030:F2030">
    <cfRule type="expression" dxfId="4138" priority="10230" stopIfTrue="1">
      <formula>$A2030&lt;&gt;""</formula>
    </cfRule>
  </conditionalFormatting>
  <conditionalFormatting sqref="G2034">
    <cfRule type="expression" dxfId="4137" priority="10227" stopIfTrue="1">
      <formula>$A2034&lt;&gt;""</formula>
    </cfRule>
  </conditionalFormatting>
  <conditionalFormatting sqref="H2100:H2106">
    <cfRule type="expression" dxfId="4136" priority="10226" stopIfTrue="1">
      <formula>$A2100&lt;&gt;""</formula>
    </cfRule>
  </conditionalFormatting>
  <conditionalFormatting sqref="E2100:G2106">
    <cfRule type="expression" dxfId="4135" priority="10225" stopIfTrue="1">
      <formula>$A2100&lt;&gt;""</formula>
    </cfRule>
  </conditionalFormatting>
  <conditionalFormatting sqref="B2950:C2950 B2957:C2962 E2957:H2962 E2950:H2950">
    <cfRule type="expression" dxfId="4134" priority="10224" stopIfTrue="1">
      <formula>$A2950&lt;&gt;""</formula>
    </cfRule>
  </conditionalFormatting>
  <conditionalFormatting sqref="E2848:F2848">
    <cfRule type="expression" dxfId="4133" priority="10223" stopIfTrue="1">
      <formula>$A2848&lt;&gt;""</formula>
    </cfRule>
  </conditionalFormatting>
  <conditionalFormatting sqref="B2107:C2107 E2107:H2107">
    <cfRule type="expression" dxfId="4132" priority="10215" stopIfTrue="1">
      <formula>$A2107&lt;&gt;""</formula>
    </cfRule>
  </conditionalFormatting>
  <conditionalFormatting sqref="B2956:C2956 E2956:H2956">
    <cfRule type="expression" dxfId="4131" priority="10213" stopIfTrue="1">
      <formula>$A2956&lt;&gt;""</formula>
    </cfRule>
  </conditionalFormatting>
  <conditionalFormatting sqref="B2951:C2951 E2951:H2951">
    <cfRule type="expression" dxfId="4130" priority="10212" stopIfTrue="1">
      <formula>$A2951&lt;&gt;""</formula>
    </cfRule>
  </conditionalFormatting>
  <conditionalFormatting sqref="A2577:C2577 E2577:I2577">
    <cfRule type="expression" dxfId="4129" priority="10211" stopIfTrue="1">
      <formula>$A2577&lt;&gt;""</formula>
    </cfRule>
  </conditionalFormatting>
  <conditionalFormatting sqref="A2578:A2587">
    <cfRule type="expression" dxfId="4128" priority="10210" stopIfTrue="1">
      <formula>$A2578&lt;&gt;""</formula>
    </cfRule>
  </conditionalFormatting>
  <conditionalFormatting sqref="E2580:F2580">
    <cfRule type="expression" dxfId="4127" priority="10209" stopIfTrue="1">
      <formula>$A2580&lt;&gt;""</formula>
    </cfRule>
  </conditionalFormatting>
  <conditionalFormatting sqref="B2588:C2588">
    <cfRule type="expression" dxfId="4126" priority="10208" stopIfTrue="1">
      <formula>$A2588&lt;&gt;""</formula>
    </cfRule>
  </conditionalFormatting>
  <conditionalFormatting sqref="A2588">
    <cfRule type="expression" dxfId="4125" priority="10207" stopIfTrue="1">
      <formula>$A2588&lt;&gt;""</formula>
    </cfRule>
  </conditionalFormatting>
  <conditionalFormatting sqref="E2588:F2588">
    <cfRule type="expression" dxfId="4124" priority="10206" stopIfTrue="1">
      <formula>$A2588&lt;&gt;""</formula>
    </cfRule>
  </conditionalFormatting>
  <conditionalFormatting sqref="A2589">
    <cfRule type="expression" dxfId="4123" priority="10205" stopIfTrue="1">
      <formula>$A2589&lt;&gt;""</formula>
    </cfRule>
  </conditionalFormatting>
  <conditionalFormatting sqref="G3084">
    <cfRule type="expression" dxfId="4122" priority="10202" stopIfTrue="1">
      <formula>$A3084&lt;&gt;""</formula>
    </cfRule>
  </conditionalFormatting>
  <conditionalFormatting sqref="H2887">
    <cfRule type="expression" dxfId="4121" priority="10198" stopIfTrue="1">
      <formula>$A2887&lt;&gt;""</formula>
    </cfRule>
  </conditionalFormatting>
  <conditionalFormatting sqref="G2887">
    <cfRule type="expression" dxfId="4120" priority="10197" stopIfTrue="1">
      <formula>$A2887&lt;&gt;""</formula>
    </cfRule>
  </conditionalFormatting>
  <conditionalFormatting sqref="E2887:F2887">
    <cfRule type="expression" dxfId="4119" priority="10195" stopIfTrue="1">
      <formula>$A2887&lt;&gt;""</formula>
    </cfRule>
  </conditionalFormatting>
  <conditionalFormatting sqref="B2887:C2887">
    <cfRule type="expression" dxfId="4118" priority="10194" stopIfTrue="1">
      <formula>$A2887&lt;&gt;""</formula>
    </cfRule>
  </conditionalFormatting>
  <conditionalFormatting sqref="B2884:C2885 E2884:H2885">
    <cfRule type="expression" dxfId="4117" priority="10192" stopIfTrue="1">
      <formula>$A2884&lt;&gt;""</formula>
    </cfRule>
  </conditionalFormatting>
  <conditionalFormatting sqref="H1990 B1990:C1990 E1990:F1990">
    <cfRule type="expression" dxfId="4116" priority="10191" stopIfTrue="1">
      <formula>$A1990&lt;&gt;""</formula>
    </cfRule>
  </conditionalFormatting>
  <conditionalFormatting sqref="G1990">
    <cfRule type="expression" dxfId="4115" priority="10190" stopIfTrue="1">
      <formula>$A1990&lt;&gt;""</formula>
    </cfRule>
  </conditionalFormatting>
  <conditionalFormatting sqref="H2468">
    <cfRule type="expression" dxfId="4114" priority="10189" stopIfTrue="1">
      <formula>$A2468&lt;&gt;""</formula>
    </cfRule>
  </conditionalFormatting>
  <conditionalFormatting sqref="G2468">
    <cfRule type="expression" dxfId="4113" priority="10187" stopIfTrue="1">
      <formula>$A2468&lt;&gt;""</formula>
    </cfRule>
  </conditionalFormatting>
  <conditionalFormatting sqref="E2468:F2468">
    <cfRule type="expression" dxfId="4112" priority="10186" stopIfTrue="1">
      <formula>$A2468&lt;&gt;""</formula>
    </cfRule>
  </conditionalFormatting>
  <conditionalFormatting sqref="B2468:C2468">
    <cfRule type="expression" dxfId="4111" priority="10185" stopIfTrue="1">
      <formula>$A2468&lt;&gt;""</formula>
    </cfRule>
  </conditionalFormatting>
  <conditionalFormatting sqref="A2830:C2830 E2830:H2830">
    <cfRule type="expression" dxfId="4110" priority="10184" stopIfTrue="1">
      <formula>$A2830&lt;&gt;""</formula>
    </cfRule>
  </conditionalFormatting>
  <conditionalFormatting sqref="A2661:C2661 E2661:G2661">
    <cfRule type="expression" dxfId="4109" priority="10182" stopIfTrue="1">
      <formula>$A2661&lt;&gt;""</formula>
    </cfRule>
  </conditionalFormatting>
  <conditionalFormatting sqref="A2138:C2141 E2138:G2141">
    <cfRule type="expression" dxfId="4108" priority="10181" stopIfTrue="1">
      <formula>$A2138&lt;&gt;""</formula>
    </cfRule>
  </conditionalFormatting>
  <conditionalFormatting sqref="A2136:C2136">
    <cfRule type="expression" dxfId="4107" priority="10180" stopIfTrue="1">
      <formula>$A2136&lt;&gt;""</formula>
    </cfRule>
  </conditionalFormatting>
  <conditionalFormatting sqref="A3095:C3096 E3095:G3096">
    <cfRule type="expression" dxfId="4106" priority="10179" stopIfTrue="1">
      <formula>$A3095&lt;&gt;""</formula>
    </cfRule>
  </conditionalFormatting>
  <conditionalFormatting sqref="A2877:A2878">
    <cfRule type="expression" dxfId="4105" priority="10173" stopIfTrue="1">
      <formula>$A2877&lt;&gt;""</formula>
    </cfRule>
  </conditionalFormatting>
  <conditionalFormatting sqref="G2877:G2878">
    <cfRule type="expression" dxfId="4104" priority="10171" stopIfTrue="1">
      <formula>$A2877&lt;&gt;""</formula>
    </cfRule>
  </conditionalFormatting>
  <conditionalFormatting sqref="E2877:F2878">
    <cfRule type="expression" dxfId="4103" priority="10170" stopIfTrue="1">
      <formula>$A2877&lt;&gt;""</formula>
    </cfRule>
  </conditionalFormatting>
  <conditionalFormatting sqref="C2877:C2878">
    <cfRule type="expression" dxfId="4102" priority="10169" stopIfTrue="1">
      <formula>$A2877&lt;&gt;""</formula>
    </cfRule>
  </conditionalFormatting>
  <conditionalFormatting sqref="B2877:B2878">
    <cfRule type="expression" dxfId="4101" priority="10168" stopIfTrue="1">
      <formula>$A2877&lt;&gt;""</formula>
    </cfRule>
  </conditionalFormatting>
  <conditionalFormatting sqref="A3016:A3017">
    <cfRule type="expression" dxfId="4100" priority="10166" stopIfTrue="1">
      <formula>$A3016&lt;&gt;""</formula>
    </cfRule>
  </conditionalFormatting>
  <conditionalFormatting sqref="B3016:C3017">
    <cfRule type="expression" dxfId="4099" priority="10165" stopIfTrue="1">
      <formula>$A3016&lt;&gt;""</formula>
    </cfRule>
  </conditionalFormatting>
  <conditionalFormatting sqref="E3016:G3017">
    <cfRule type="expression" dxfId="4098" priority="10164" stopIfTrue="1">
      <formula>$A3016&lt;&gt;""</formula>
    </cfRule>
  </conditionalFormatting>
  <conditionalFormatting sqref="B3160:C3160 E3160:G3160">
    <cfRule type="expression" dxfId="4097" priority="10163" stopIfTrue="1">
      <formula>$A3160&lt;&gt;""</formula>
    </cfRule>
  </conditionalFormatting>
  <conditionalFormatting sqref="A3031:A3032">
    <cfRule type="expression" dxfId="4096" priority="10162" stopIfTrue="1">
      <formula>$A3031&lt;&gt;""</formula>
    </cfRule>
  </conditionalFormatting>
  <conditionalFormatting sqref="G3031:G3032">
    <cfRule type="expression" dxfId="4095" priority="10160" stopIfTrue="1">
      <formula>$A3031&lt;&gt;""</formula>
    </cfRule>
  </conditionalFormatting>
  <conditionalFormatting sqref="E3031:F3032">
    <cfRule type="expression" dxfId="4094" priority="10159" stopIfTrue="1">
      <formula>$A3031&lt;&gt;""</formula>
    </cfRule>
  </conditionalFormatting>
  <conditionalFormatting sqref="B3031:C3032">
    <cfRule type="expression" dxfId="4093" priority="10158" stopIfTrue="1">
      <formula>$A3031&lt;&gt;""</formula>
    </cfRule>
  </conditionalFormatting>
  <conditionalFormatting sqref="A3111:C3112 E3111:G3112">
    <cfRule type="expression" dxfId="4092" priority="10157" stopIfTrue="1">
      <formula>$A3111&lt;&gt;""</formula>
    </cfRule>
  </conditionalFormatting>
  <conditionalFormatting sqref="A2803:C2804 E2803:G2804">
    <cfRule type="expression" dxfId="4091" priority="10156" stopIfTrue="1">
      <formula>$A2803&lt;&gt;""</formula>
    </cfRule>
  </conditionalFormatting>
  <conditionalFormatting sqref="A2904:A2905">
    <cfRule type="expression" dxfId="4090" priority="10155" stopIfTrue="1">
      <formula>$A2904&lt;&gt;""</formula>
    </cfRule>
  </conditionalFormatting>
  <conditionalFormatting sqref="B2904:C2905 E2904:G2905">
    <cfRule type="expression" dxfId="4089" priority="10154" stopIfTrue="1">
      <formula>$A2904&lt;&gt;""</formula>
    </cfRule>
  </conditionalFormatting>
  <conditionalFormatting sqref="E2095:F2095">
    <cfRule type="expression" dxfId="4088" priority="10153" stopIfTrue="1">
      <formula>$A2095&lt;&gt;""</formula>
    </cfRule>
  </conditionalFormatting>
  <conditionalFormatting sqref="A2287:C2289 E2287:I2289">
    <cfRule type="expression" dxfId="4087" priority="10152" stopIfTrue="1">
      <formula>$A2287&lt;&gt;""</formula>
    </cfRule>
  </conditionalFormatting>
  <conditionalFormatting sqref="A2317:C2319 E2317:I2319">
    <cfRule type="expression" dxfId="4086" priority="10151" stopIfTrue="1">
      <formula>$A2317&lt;&gt;""</formula>
    </cfRule>
  </conditionalFormatting>
  <conditionalFormatting sqref="E2326:F2326">
    <cfRule type="expression" dxfId="4085" priority="10150" stopIfTrue="1">
      <formula>$A2326&lt;&gt;""</formula>
    </cfRule>
  </conditionalFormatting>
  <conditionalFormatting sqref="A2673:C2675 E2673:I2675">
    <cfRule type="expression" dxfId="4084" priority="10148" stopIfTrue="1">
      <formula>$A2673&lt;&gt;""</formula>
    </cfRule>
  </conditionalFormatting>
  <conditionalFormatting sqref="A2806:C2808 E2806:I2808">
    <cfRule type="expression" dxfId="4083" priority="10147" stopIfTrue="1">
      <formula>$A2806&lt;&gt;""</formula>
    </cfRule>
  </conditionalFormatting>
  <conditionalFormatting sqref="B2469:C2476 G2471:H2476 E2469:H2470">
    <cfRule type="expression" dxfId="4082" priority="10145" stopIfTrue="1">
      <formula>$A2469&lt;&gt;""</formula>
    </cfRule>
  </conditionalFormatting>
  <conditionalFormatting sqref="E2594:F2594">
    <cfRule type="expression" dxfId="4081" priority="10144" stopIfTrue="1">
      <formula>$A2594&lt;&gt;""</formula>
    </cfRule>
  </conditionalFormatting>
  <conditionalFormatting sqref="E2471:F2471">
    <cfRule type="expression" dxfId="4080" priority="10142" stopIfTrue="1">
      <formula>$A2471&lt;&gt;""</formula>
    </cfRule>
  </conditionalFormatting>
  <conditionalFormatting sqref="E2472:F2476">
    <cfRule type="expression" dxfId="4079" priority="10141" stopIfTrue="1">
      <formula>$A2472&lt;&gt;""</formula>
    </cfRule>
  </conditionalFormatting>
  <conditionalFormatting sqref="G3085">
    <cfRule type="expression" dxfId="4078" priority="10140" stopIfTrue="1">
      <formula>$A3085&lt;&gt;""</formula>
    </cfRule>
  </conditionalFormatting>
  <conditionalFormatting sqref="B2888:C2892 E2888:H2892">
    <cfRule type="expression" dxfId="4077" priority="10139" stopIfTrue="1">
      <formula>$A2888&lt;&gt;""</formula>
    </cfRule>
  </conditionalFormatting>
  <conditionalFormatting sqref="B3086:C3091 E3086:G3091">
    <cfRule type="expression" dxfId="4076" priority="10138" stopIfTrue="1">
      <formula>$A3086&lt;&gt;""</formula>
    </cfRule>
  </conditionalFormatting>
  <conditionalFormatting sqref="B2886:C2886 E2886:H2886">
    <cfRule type="expression" dxfId="4075" priority="10137" stopIfTrue="1">
      <formula>$A2886&lt;&gt;""</formula>
    </cfRule>
  </conditionalFormatting>
  <conditionalFormatting sqref="B2477:C2477 G2477:H2477">
    <cfRule type="expression" dxfId="4074" priority="10136" stopIfTrue="1">
      <formula>$A2477&lt;&gt;""</formula>
    </cfRule>
  </conditionalFormatting>
  <conditionalFormatting sqref="B2864:C2864 E2864:H2864">
    <cfRule type="expression" dxfId="4073" priority="10133" stopIfTrue="1">
      <formula>$A2864&lt;&gt;""</formula>
    </cfRule>
  </conditionalFormatting>
  <conditionalFormatting sqref="B2865:C2865 E2865:H2865">
    <cfRule type="expression" dxfId="4072" priority="10132" stopIfTrue="1">
      <formula>$A2865&lt;&gt;""</formula>
    </cfRule>
  </conditionalFormatting>
  <conditionalFormatting sqref="E2477:F2477">
    <cfRule type="expression" dxfId="4071" priority="10127" stopIfTrue="1">
      <formula>$A2477&lt;&gt;""</formula>
    </cfRule>
  </conditionalFormatting>
  <conditionalFormatting sqref="B2390:C2403 E2390:H2403">
    <cfRule type="expression" dxfId="4070" priority="10126" stopIfTrue="1">
      <formula>$A2390&lt;&gt;""</formula>
    </cfRule>
  </conditionalFormatting>
  <conditionalFormatting sqref="B2404:C2404 E2404:H2404">
    <cfRule type="expression" dxfId="4069" priority="10125" stopIfTrue="1">
      <formula>$A2404&lt;&gt;""</formula>
    </cfRule>
  </conditionalFormatting>
  <conditionalFormatting sqref="B2405:C2405 E2405:H2405">
    <cfRule type="expression" dxfId="4068" priority="10124" stopIfTrue="1">
      <formula>$A2405&lt;&gt;""</formula>
    </cfRule>
  </conditionalFormatting>
  <conditionalFormatting sqref="B2406:C2406 E2406:H2406">
    <cfRule type="expression" dxfId="4067" priority="10123" stopIfTrue="1">
      <formula>$A2406&lt;&gt;""</formula>
    </cfRule>
  </conditionalFormatting>
  <conditionalFormatting sqref="B2480">
    <cfRule type="expression" dxfId="4066" priority="10122" stopIfTrue="1">
      <formula>$A2480&lt;&gt;""</formula>
    </cfRule>
  </conditionalFormatting>
  <conditionalFormatting sqref="B2480">
    <cfRule type="expression" dxfId="4065" priority="10121" stopIfTrue="1">
      <formula>$A2480&lt;&gt;""</formula>
    </cfRule>
  </conditionalFormatting>
  <conditionalFormatting sqref="I1939">
    <cfRule type="expression" dxfId="4064" priority="10120" stopIfTrue="1">
      <formula>$A1939&lt;&gt;""</formula>
    </cfRule>
  </conditionalFormatting>
  <conditionalFormatting sqref="I1937:I1938">
    <cfRule type="expression" dxfId="4063" priority="10119" stopIfTrue="1">
      <formula>$A1937&lt;&gt;""</formula>
    </cfRule>
  </conditionalFormatting>
  <conditionalFormatting sqref="A4734:C4748 E4734:I4748">
    <cfRule type="expression" dxfId="4062" priority="10118" stopIfTrue="1">
      <formula>$A4734&lt;&gt;""</formula>
    </cfRule>
  </conditionalFormatting>
  <conditionalFormatting sqref="A4757:A4884">
    <cfRule type="expression" dxfId="4061" priority="10114" stopIfTrue="1">
      <formula>$A4757&lt;&gt;""</formula>
    </cfRule>
  </conditionalFormatting>
  <conditionalFormatting sqref="E4885:E4887">
    <cfRule type="expression" dxfId="4060" priority="10112" stopIfTrue="1">
      <formula>$A4885&lt;&gt;""</formula>
    </cfRule>
  </conditionalFormatting>
  <conditionalFormatting sqref="A4885:A4887">
    <cfRule type="expression" dxfId="4059" priority="10109" stopIfTrue="1">
      <formula>$A4885&lt;&gt;""</formula>
    </cfRule>
  </conditionalFormatting>
  <conditionalFormatting sqref="A4888:A4908">
    <cfRule type="expression" dxfId="4058" priority="10108" stopIfTrue="1">
      <formula>$A4888&lt;&gt;""</formula>
    </cfRule>
  </conditionalFormatting>
  <conditionalFormatting sqref="A4885:A4908">
    <cfRule type="expression" dxfId="4057" priority="10106" stopIfTrue="1">
      <formula>$A4885&lt;&gt;""</formula>
    </cfRule>
  </conditionalFormatting>
  <conditionalFormatting sqref="B4885:C4908 E4885:I4908">
    <cfRule type="expression" dxfId="4056" priority="10105" stopIfTrue="1">
      <formula>$A4885&lt;&gt;""</formula>
    </cfRule>
  </conditionalFormatting>
  <conditionalFormatting sqref="I4888:I4908">
    <cfRule type="expression" dxfId="4055" priority="10104" stopIfTrue="1">
      <formula>$A4888&lt;&gt;""</formula>
    </cfRule>
  </conditionalFormatting>
  <conditionalFormatting sqref="A4909:A4978">
    <cfRule type="expression" dxfId="4054" priority="10101" stopIfTrue="1">
      <formula>$A4909&lt;&gt;""</formula>
    </cfRule>
  </conditionalFormatting>
  <conditionalFormatting sqref="A4909:A4978">
    <cfRule type="expression" dxfId="4053" priority="10099" stopIfTrue="1">
      <formula>$A4909&lt;&gt;""</formula>
    </cfRule>
  </conditionalFormatting>
  <conditionalFormatting sqref="B4909:C4978 E4909:I4978">
    <cfRule type="expression" dxfId="4052" priority="10098" stopIfTrue="1">
      <formula>$A4909&lt;&gt;""</formula>
    </cfRule>
  </conditionalFormatting>
  <conditionalFormatting sqref="I4909:I4978">
    <cfRule type="expression" dxfId="4051" priority="10097" stopIfTrue="1">
      <formula>$A4909&lt;&gt;""</formula>
    </cfRule>
  </conditionalFormatting>
  <conditionalFormatting sqref="A4909:A4978">
    <cfRule type="expression" dxfId="4050" priority="10096" stopIfTrue="1">
      <formula>$A4909&lt;&gt;""</formula>
    </cfRule>
  </conditionalFormatting>
  <conditionalFormatting sqref="A4909:A4978">
    <cfRule type="expression" dxfId="4049" priority="10095" stopIfTrue="1">
      <formula>$A4909&lt;&gt;""</formula>
    </cfRule>
  </conditionalFormatting>
  <conditionalFormatting sqref="A4979:A5070">
    <cfRule type="expression" dxfId="4048" priority="10092" stopIfTrue="1">
      <formula>$A4979&lt;&gt;""</formula>
    </cfRule>
  </conditionalFormatting>
  <conditionalFormatting sqref="A4979:A5070">
    <cfRule type="expression" dxfId="4047" priority="10090" stopIfTrue="1">
      <formula>$A4979&lt;&gt;""</formula>
    </cfRule>
  </conditionalFormatting>
  <conditionalFormatting sqref="B4979:C5070 I5070:I5076 E4979:I5070">
    <cfRule type="expression" dxfId="4046" priority="10089" stopIfTrue="1">
      <formula>$A4979&lt;&gt;""</formula>
    </cfRule>
  </conditionalFormatting>
  <conditionalFormatting sqref="I4979:I5076">
    <cfRule type="expression" dxfId="4045" priority="10088" stopIfTrue="1">
      <formula>$A4979&lt;&gt;""</formula>
    </cfRule>
  </conditionalFormatting>
  <conditionalFormatting sqref="A4979:A5070">
    <cfRule type="expression" dxfId="4044" priority="10087" stopIfTrue="1">
      <formula>$A4979&lt;&gt;""</formula>
    </cfRule>
  </conditionalFormatting>
  <conditionalFormatting sqref="A4979:A5070">
    <cfRule type="expression" dxfId="4043" priority="10086" stopIfTrue="1">
      <formula>$A4979&lt;&gt;""</formula>
    </cfRule>
  </conditionalFormatting>
  <conditionalFormatting sqref="A5088:C5088 E5088:XFD5088">
    <cfRule type="expression" dxfId="4042" priority="10085" stopIfTrue="1">
      <formula>$A5088&lt;&gt;""</formula>
    </cfRule>
  </conditionalFormatting>
  <conditionalFormatting sqref="A5088:C5088 E5088:XFD5088">
    <cfRule type="expression" dxfId="4041" priority="10084" stopIfTrue="1">
      <formula>$A5088&lt;&gt;""</formula>
    </cfRule>
  </conditionalFormatting>
  <conditionalFormatting sqref="A4979:A5088">
    <cfRule type="expression" dxfId="4040" priority="10083" stopIfTrue="1">
      <formula>$A4979&lt;&gt;""</formula>
    </cfRule>
  </conditionalFormatting>
  <conditionalFormatting sqref="A5088:C5088 E5088:XFD5088">
    <cfRule type="expression" dxfId="4039" priority="10082" stopIfTrue="1">
      <formula>$A5088&lt;&gt;""</formula>
    </cfRule>
  </conditionalFormatting>
  <conditionalFormatting sqref="A4979:A5088">
    <cfRule type="expression" dxfId="4038" priority="10081" stopIfTrue="1">
      <formula>$A4979&lt;&gt;""</formula>
    </cfRule>
  </conditionalFormatting>
  <conditionalFormatting sqref="B4979:C5087 A5088:C5088 E5088:XFD5088 E4979:I5088">
    <cfRule type="expression" dxfId="4037" priority="10080" stopIfTrue="1">
      <formula>$A4979&lt;&gt;""</formula>
    </cfRule>
  </conditionalFormatting>
  <conditionalFormatting sqref="I4979:I5088">
    <cfRule type="expression" dxfId="4036" priority="10079" stopIfTrue="1">
      <formula>$A4979&lt;&gt;""</formula>
    </cfRule>
  </conditionalFormatting>
  <conditionalFormatting sqref="A4979:A5088">
    <cfRule type="expression" dxfId="4035" priority="10078" stopIfTrue="1">
      <formula>$A4979&lt;&gt;""</formula>
    </cfRule>
  </conditionalFormatting>
  <conditionalFormatting sqref="A4979:A5088">
    <cfRule type="expression" dxfId="4034" priority="10077" stopIfTrue="1">
      <formula>$A4979&lt;&gt;""</formula>
    </cfRule>
  </conditionalFormatting>
  <conditionalFormatting sqref="A4979:A5088">
    <cfRule type="expression" dxfId="4033" priority="10076" stopIfTrue="1">
      <formula>$A4979&lt;&gt;""</formula>
    </cfRule>
  </conditionalFormatting>
  <conditionalFormatting sqref="A4979:A5088">
    <cfRule type="expression" dxfId="4032" priority="10075" stopIfTrue="1">
      <formula>$A4979&lt;&gt;""</formula>
    </cfRule>
  </conditionalFormatting>
  <conditionalFormatting sqref="A4979:A5088">
    <cfRule type="expression" dxfId="4031" priority="10074" stopIfTrue="1">
      <formula>$A4979&lt;&gt;""</formula>
    </cfRule>
  </conditionalFormatting>
  <conditionalFormatting sqref="A4979:A5088">
    <cfRule type="expression" dxfId="4030" priority="10073" stopIfTrue="1">
      <formula>$A4979&lt;&gt;""</formula>
    </cfRule>
  </conditionalFormatting>
  <conditionalFormatting sqref="I5077:I5082">
    <cfRule type="expression" dxfId="4029" priority="10072" stopIfTrue="1">
      <formula>$A5077&lt;&gt;""</formula>
    </cfRule>
  </conditionalFormatting>
  <conditionalFormatting sqref="I5077:I5082">
    <cfRule type="expression" dxfId="4028" priority="10071" stopIfTrue="1">
      <formula>$A5077&lt;&gt;""</formula>
    </cfRule>
  </conditionalFormatting>
  <conditionalFormatting sqref="A5089:A5096">
    <cfRule type="expression" dxfId="4027" priority="10070" stopIfTrue="1">
      <formula>$A5089&lt;&gt;""</formula>
    </cfRule>
  </conditionalFormatting>
  <conditionalFormatting sqref="A5089:A5096">
    <cfRule type="expression" dxfId="4026" priority="10069" stopIfTrue="1">
      <formula>$A5089&lt;&gt;""</formula>
    </cfRule>
  </conditionalFormatting>
  <conditionalFormatting sqref="A5089:A5096">
    <cfRule type="expression" dxfId="4025" priority="10068" stopIfTrue="1">
      <formula>$A5089&lt;&gt;""</formula>
    </cfRule>
  </conditionalFormatting>
  <conditionalFormatting sqref="A5089:A5096">
    <cfRule type="expression" dxfId="4024" priority="10067" stopIfTrue="1">
      <formula>$A5089&lt;&gt;""</formula>
    </cfRule>
  </conditionalFormatting>
  <conditionalFormatting sqref="A5089:A5096">
    <cfRule type="expression" dxfId="4023" priority="10066" stopIfTrue="1">
      <formula>$A5089&lt;&gt;""</formula>
    </cfRule>
  </conditionalFormatting>
  <conditionalFormatting sqref="A5089:A5096">
    <cfRule type="expression" dxfId="4022" priority="10065" stopIfTrue="1">
      <formula>$A5089&lt;&gt;""</formula>
    </cfRule>
  </conditionalFormatting>
  <conditionalFormatting sqref="A5089:A5096">
    <cfRule type="expression" dxfId="4021" priority="10064" stopIfTrue="1">
      <formula>$A5089&lt;&gt;""</formula>
    </cfRule>
  </conditionalFormatting>
  <conditionalFormatting sqref="A5089:A5096">
    <cfRule type="expression" dxfId="4020" priority="10063" stopIfTrue="1">
      <formula>$A5089&lt;&gt;""</formula>
    </cfRule>
  </conditionalFormatting>
  <conditionalFormatting sqref="A5194:A5339">
    <cfRule type="expression" dxfId="4019" priority="10038" stopIfTrue="1">
      <formula>$A5194&lt;&gt;""</formula>
    </cfRule>
  </conditionalFormatting>
  <conditionalFormatting sqref="A5194:C5339 E5194:I5339">
    <cfRule type="expression" dxfId="4018" priority="10037" stopIfTrue="1">
      <formula>$A5194&lt;&gt;""</formula>
    </cfRule>
  </conditionalFormatting>
  <conditionalFormatting sqref="B5194:B5339">
    <cfRule type="expression" dxfId="4017" priority="10034" stopIfTrue="1">
      <formula>$A5194&lt;&gt;""</formula>
    </cfRule>
  </conditionalFormatting>
  <conditionalFormatting sqref="A5340:A5356">
    <cfRule type="expression" dxfId="4016" priority="10028" stopIfTrue="1">
      <formula>$A5340&lt;&gt;""</formula>
    </cfRule>
  </conditionalFormatting>
  <conditionalFormatting sqref="A5340:C5356 E5340:I5356">
    <cfRule type="expression" dxfId="4015" priority="10027" stopIfTrue="1">
      <formula>$A5340&lt;&gt;""</formula>
    </cfRule>
  </conditionalFormatting>
  <conditionalFormatting sqref="B5340:B5356">
    <cfRule type="expression" dxfId="4014" priority="10024" stopIfTrue="1">
      <formula>$A5340&lt;&gt;""</formula>
    </cfRule>
  </conditionalFormatting>
  <conditionalFormatting sqref="B5339">
    <cfRule type="expression" dxfId="4013" priority="10023" stopIfTrue="1">
      <formula>$A5339&lt;&gt;""</formula>
    </cfRule>
  </conditionalFormatting>
  <conditionalFormatting sqref="B5339">
    <cfRule type="expression" dxfId="4012" priority="10022" stopIfTrue="1">
      <formula>$A5339&lt;&gt;""</formula>
    </cfRule>
  </conditionalFormatting>
  <conditionalFormatting sqref="B5341">
    <cfRule type="expression" dxfId="4011" priority="10021" stopIfTrue="1">
      <formula>$A5341&lt;&gt;""</formula>
    </cfRule>
  </conditionalFormatting>
  <conditionalFormatting sqref="B5341">
    <cfRule type="expression" dxfId="4010" priority="10020" stopIfTrue="1">
      <formula>$A5341&lt;&gt;""</formula>
    </cfRule>
  </conditionalFormatting>
  <conditionalFormatting sqref="B5341">
    <cfRule type="expression" dxfId="4009" priority="10019" stopIfTrue="1">
      <formula>$A5341&lt;&gt;""</formula>
    </cfRule>
  </conditionalFormatting>
  <conditionalFormatting sqref="B5341">
    <cfRule type="expression" dxfId="4008" priority="10018" stopIfTrue="1">
      <formula>$A5341&lt;&gt;""</formula>
    </cfRule>
  </conditionalFormatting>
  <conditionalFormatting sqref="B5343">
    <cfRule type="expression" dxfId="4007" priority="10017" stopIfTrue="1">
      <formula>$A5343&lt;&gt;""</formula>
    </cfRule>
  </conditionalFormatting>
  <conditionalFormatting sqref="B5343">
    <cfRule type="expression" dxfId="4006" priority="10016" stopIfTrue="1">
      <formula>$A5343&lt;&gt;""</formula>
    </cfRule>
  </conditionalFormatting>
  <conditionalFormatting sqref="B5343">
    <cfRule type="expression" dxfId="4005" priority="10015" stopIfTrue="1">
      <formula>$A5343&lt;&gt;""</formula>
    </cfRule>
  </conditionalFormatting>
  <conditionalFormatting sqref="B5343">
    <cfRule type="expression" dxfId="4004" priority="10014" stopIfTrue="1">
      <formula>$A5343&lt;&gt;""</formula>
    </cfRule>
  </conditionalFormatting>
  <conditionalFormatting sqref="B5345">
    <cfRule type="expression" dxfId="4003" priority="10013" stopIfTrue="1">
      <formula>$A5345&lt;&gt;""</formula>
    </cfRule>
  </conditionalFormatting>
  <conditionalFormatting sqref="B5345">
    <cfRule type="expression" dxfId="4002" priority="10012" stopIfTrue="1">
      <formula>$A5345&lt;&gt;""</formula>
    </cfRule>
  </conditionalFormatting>
  <conditionalFormatting sqref="B5345">
    <cfRule type="expression" dxfId="4001" priority="10011" stopIfTrue="1">
      <formula>$A5345&lt;&gt;""</formula>
    </cfRule>
  </conditionalFormatting>
  <conditionalFormatting sqref="B5345">
    <cfRule type="expression" dxfId="4000" priority="10010" stopIfTrue="1">
      <formula>$A5345&lt;&gt;""</formula>
    </cfRule>
  </conditionalFormatting>
  <conditionalFormatting sqref="G5339">
    <cfRule type="expression" dxfId="3999" priority="10007" stopIfTrue="1">
      <formula>$A5339&lt;&gt;""</formula>
    </cfRule>
  </conditionalFormatting>
  <conditionalFormatting sqref="G5339">
    <cfRule type="expression" dxfId="3998" priority="10006" stopIfTrue="1">
      <formula>$A5339&lt;&gt;""</formula>
    </cfRule>
  </conditionalFormatting>
  <conditionalFormatting sqref="F5339">
    <cfRule type="expression" dxfId="3997" priority="10005" stopIfTrue="1">
      <formula>$A5339&lt;&gt;""</formula>
    </cfRule>
  </conditionalFormatting>
  <conditionalFormatting sqref="F5339">
    <cfRule type="expression" dxfId="3996" priority="10004" stopIfTrue="1">
      <formula>$A5339&lt;&gt;""</formula>
    </cfRule>
  </conditionalFormatting>
  <conditionalFormatting sqref="E5339">
    <cfRule type="expression" dxfId="3995" priority="10003" stopIfTrue="1">
      <formula>$A5339&lt;&gt;""</formula>
    </cfRule>
  </conditionalFormatting>
  <conditionalFormatting sqref="C5339">
    <cfRule type="expression" dxfId="3994" priority="10002" stopIfTrue="1">
      <formula>$A5339&lt;&gt;""</formula>
    </cfRule>
  </conditionalFormatting>
  <conditionalFormatting sqref="C5341">
    <cfRule type="expression" dxfId="3993" priority="10001" stopIfTrue="1">
      <formula>$A5341&lt;&gt;""</formula>
    </cfRule>
  </conditionalFormatting>
  <conditionalFormatting sqref="C5341">
    <cfRule type="expression" dxfId="3992" priority="10000" stopIfTrue="1">
      <formula>$A5341&lt;&gt;""</formula>
    </cfRule>
  </conditionalFormatting>
  <conditionalFormatting sqref="C5343 E5343:H5343">
    <cfRule type="expression" dxfId="3991" priority="9999" stopIfTrue="1">
      <formula>$A5343&lt;&gt;""</formula>
    </cfRule>
  </conditionalFormatting>
  <conditionalFormatting sqref="C5343 E5343:H5343">
    <cfRule type="expression" dxfId="3990" priority="9998" stopIfTrue="1">
      <formula>$A5343&lt;&gt;""</formula>
    </cfRule>
  </conditionalFormatting>
  <conditionalFormatting sqref="C5343 E5343:H5343">
    <cfRule type="expression" dxfId="3989" priority="9997" stopIfTrue="1">
      <formula>$A5343&lt;&gt;""</formula>
    </cfRule>
  </conditionalFormatting>
  <conditionalFormatting sqref="A5341">
    <cfRule type="expression" dxfId="3988" priority="9996" stopIfTrue="1">
      <formula>$A5341&lt;&gt;""</formula>
    </cfRule>
  </conditionalFormatting>
  <conditionalFormatting sqref="A5341">
    <cfRule type="expression" dxfId="3987" priority="9995" stopIfTrue="1">
      <formula>$A5341&lt;&gt;""</formula>
    </cfRule>
  </conditionalFormatting>
  <conditionalFormatting sqref="A5343">
    <cfRule type="expression" dxfId="3986" priority="9994" stopIfTrue="1">
      <formula>$A5343&lt;&gt;""</formula>
    </cfRule>
  </conditionalFormatting>
  <conditionalFormatting sqref="A5343">
    <cfRule type="expression" dxfId="3985" priority="9993" stopIfTrue="1">
      <formula>$A5343&lt;&gt;""</formula>
    </cfRule>
  </conditionalFormatting>
  <conditionalFormatting sqref="A5345">
    <cfRule type="expression" dxfId="3984" priority="9992" stopIfTrue="1">
      <formula>$A5345&lt;&gt;""</formula>
    </cfRule>
  </conditionalFormatting>
  <conditionalFormatting sqref="A5345">
    <cfRule type="expression" dxfId="3983" priority="9991" stopIfTrue="1">
      <formula>$A5345&lt;&gt;""</formula>
    </cfRule>
  </conditionalFormatting>
  <conditionalFormatting sqref="C5341 E5341:H5341">
    <cfRule type="expression" dxfId="3982" priority="9990" stopIfTrue="1">
      <formula>$A5341&lt;&gt;""</formula>
    </cfRule>
  </conditionalFormatting>
  <conditionalFormatting sqref="C5345 E5345:H5345">
    <cfRule type="expression" dxfId="3981" priority="9989" stopIfTrue="1">
      <formula>$A5345&lt;&gt;""</formula>
    </cfRule>
  </conditionalFormatting>
  <conditionalFormatting sqref="C5345 E5345:H5345">
    <cfRule type="expression" dxfId="3980" priority="9988" stopIfTrue="1">
      <formula>$A5345&lt;&gt;""</formula>
    </cfRule>
  </conditionalFormatting>
  <conditionalFormatting sqref="C5345 E5345:H5345">
    <cfRule type="expression" dxfId="3979" priority="9987" stopIfTrue="1">
      <formula>$A5345&lt;&gt;""</formula>
    </cfRule>
  </conditionalFormatting>
  <conditionalFormatting sqref="A5357:A5535">
    <cfRule type="expression" dxfId="3978" priority="9964" stopIfTrue="1">
      <formula>$A5357&lt;&gt;""</formula>
    </cfRule>
  </conditionalFormatting>
  <conditionalFormatting sqref="A5357:A5535">
    <cfRule type="expression" dxfId="3977" priority="9963" stopIfTrue="1">
      <formula>$A5357&lt;&gt;""</formula>
    </cfRule>
  </conditionalFormatting>
  <conditionalFormatting sqref="A5357:A5535">
    <cfRule type="expression" dxfId="3976" priority="9962" stopIfTrue="1">
      <formula>$A5357&lt;&gt;""</formula>
    </cfRule>
  </conditionalFormatting>
  <conditionalFormatting sqref="A5357:A5387">
    <cfRule type="expression" dxfId="3975" priority="9961" stopIfTrue="1">
      <formula>$A5357&lt;&gt;""</formula>
    </cfRule>
  </conditionalFormatting>
  <conditionalFormatting sqref="A5357:A5387">
    <cfRule type="expression" dxfId="3974" priority="9960" stopIfTrue="1">
      <formula>$A5357&lt;&gt;""</formula>
    </cfRule>
  </conditionalFormatting>
  <conditionalFormatting sqref="A5357:C5387 E5357:I5387">
    <cfRule type="expression" dxfId="3973" priority="9959" stopIfTrue="1">
      <formula>$A5357&lt;&gt;""</formula>
    </cfRule>
  </conditionalFormatting>
  <conditionalFormatting sqref="B5357:B5387">
    <cfRule type="expression" dxfId="3972" priority="9956" stopIfTrue="1">
      <formula>$A5357&lt;&gt;""</formula>
    </cfRule>
  </conditionalFormatting>
  <conditionalFormatting sqref="A5388:A5434">
    <cfRule type="expression" dxfId="3971" priority="9955" stopIfTrue="1">
      <formula>$A5388&lt;&gt;""</formula>
    </cfRule>
  </conditionalFormatting>
  <conditionalFormatting sqref="A5388:A5434">
    <cfRule type="expression" dxfId="3970" priority="9954" stopIfTrue="1">
      <formula>$A5388&lt;&gt;""</formula>
    </cfRule>
  </conditionalFormatting>
  <conditionalFormatting sqref="A5388:C5434 E5388:I5434">
    <cfRule type="expression" dxfId="3969" priority="9953" stopIfTrue="1">
      <formula>$A5388&lt;&gt;""</formula>
    </cfRule>
  </conditionalFormatting>
  <conditionalFormatting sqref="B5388:B5434">
    <cfRule type="expression" dxfId="3968" priority="9950" stopIfTrue="1">
      <formula>$A5388&lt;&gt;""</formula>
    </cfRule>
  </conditionalFormatting>
  <conditionalFormatting sqref="A5435:A5470">
    <cfRule type="expression" dxfId="3967" priority="9945" stopIfTrue="1">
      <formula>$A5435&lt;&gt;""</formula>
    </cfRule>
  </conditionalFormatting>
  <conditionalFormatting sqref="A5435:A5470">
    <cfRule type="expression" dxfId="3966" priority="9944" stopIfTrue="1">
      <formula>$A5435&lt;&gt;""</formula>
    </cfRule>
  </conditionalFormatting>
  <conditionalFormatting sqref="A5435:C5470 E5435:I5470">
    <cfRule type="expression" dxfId="3965" priority="9943" stopIfTrue="1">
      <formula>$A5435&lt;&gt;""</formula>
    </cfRule>
  </conditionalFormatting>
  <conditionalFormatting sqref="B5435:B5470">
    <cfRule type="expression" dxfId="3964" priority="9940" stopIfTrue="1">
      <formula>$A5435&lt;&gt;""</formula>
    </cfRule>
  </conditionalFormatting>
  <conditionalFormatting sqref="A5471:A5525">
    <cfRule type="expression" dxfId="3963" priority="9935" stopIfTrue="1">
      <formula>$A5471&lt;&gt;""</formula>
    </cfRule>
  </conditionalFormatting>
  <conditionalFormatting sqref="A5471:A5525">
    <cfRule type="expression" dxfId="3962" priority="9934" stopIfTrue="1">
      <formula>$A5471&lt;&gt;""</formula>
    </cfRule>
  </conditionalFormatting>
  <conditionalFormatting sqref="A5471:C5525 E5471:I5525">
    <cfRule type="expression" dxfId="3961" priority="9933" stopIfTrue="1">
      <formula>$A5471&lt;&gt;""</formula>
    </cfRule>
  </conditionalFormatting>
  <conditionalFormatting sqref="B5471:B5525">
    <cfRule type="expression" dxfId="3960" priority="9930" stopIfTrue="1">
      <formula>$A5471&lt;&gt;""</formula>
    </cfRule>
  </conditionalFormatting>
  <conditionalFormatting sqref="A5526:A5535">
    <cfRule type="expression" dxfId="3959" priority="9921" stopIfTrue="1">
      <formula>$A5526&lt;&gt;""</formula>
    </cfRule>
  </conditionalFormatting>
  <conditionalFormatting sqref="A5526:A5535">
    <cfRule type="expression" dxfId="3958" priority="9920" stopIfTrue="1">
      <formula>$A5526&lt;&gt;""</formula>
    </cfRule>
  </conditionalFormatting>
  <conditionalFormatting sqref="A5526:C5535 E5526:I5535">
    <cfRule type="expression" dxfId="3957" priority="9919" stopIfTrue="1">
      <formula>$A5526&lt;&gt;""</formula>
    </cfRule>
  </conditionalFormatting>
  <conditionalFormatting sqref="B5526:B5535">
    <cfRule type="expression" dxfId="3956" priority="9916" stopIfTrue="1">
      <formula>$A5526&lt;&gt;""</formula>
    </cfRule>
  </conditionalFormatting>
  <conditionalFormatting sqref="A6294:A8059">
    <cfRule type="expression" dxfId="3955" priority="9836" stopIfTrue="1">
      <formula>$A6294&lt;&gt;""</formula>
    </cfRule>
  </conditionalFormatting>
  <conditionalFormatting sqref="A6294:A8059">
    <cfRule type="expression" dxfId="3954" priority="9835" stopIfTrue="1">
      <formula>$A6294&lt;&gt;""</formula>
    </cfRule>
  </conditionalFormatting>
  <conditionalFormatting sqref="A6294:A8059">
    <cfRule type="expression" dxfId="3953" priority="9834" stopIfTrue="1">
      <formula>$A6294&lt;&gt;""</formula>
    </cfRule>
  </conditionalFormatting>
  <conditionalFormatting sqref="A6294:A8059">
    <cfRule type="expression" dxfId="3952" priority="9833" stopIfTrue="1">
      <formula>$A6294&lt;&gt;""</formula>
    </cfRule>
  </conditionalFormatting>
  <conditionalFormatting sqref="A6294:A8059">
    <cfRule type="expression" dxfId="3951" priority="9832" stopIfTrue="1">
      <formula>$A6294&lt;&gt;""</formula>
    </cfRule>
  </conditionalFormatting>
  <conditionalFormatting sqref="A6294:A8059">
    <cfRule type="expression" dxfId="3950" priority="9831" stopIfTrue="1">
      <formula>$A6294&lt;&gt;""</formula>
    </cfRule>
  </conditionalFormatting>
  <conditionalFormatting sqref="A6294:A8059">
    <cfRule type="expression" dxfId="3949" priority="9830" stopIfTrue="1">
      <formula>$A6294&lt;&gt;""</formula>
    </cfRule>
  </conditionalFormatting>
  <conditionalFormatting sqref="A6294:A8059">
    <cfRule type="expression" dxfId="3948" priority="9829" stopIfTrue="1">
      <formula>$A6294&lt;&gt;""</formula>
    </cfRule>
  </conditionalFormatting>
  <conditionalFormatting sqref="A6294:A8059">
    <cfRule type="expression" dxfId="3947" priority="9828" stopIfTrue="1">
      <formula>$A6294&lt;&gt;""</formula>
    </cfRule>
  </conditionalFormatting>
  <conditionalFormatting sqref="A6294:A8059">
    <cfRule type="expression" dxfId="3946" priority="9827" stopIfTrue="1">
      <formula>$A6294&lt;&gt;""</formula>
    </cfRule>
  </conditionalFormatting>
  <conditionalFormatting sqref="A6294:A8059">
    <cfRule type="expression" dxfId="3945" priority="9826" stopIfTrue="1">
      <formula>$A6294&lt;&gt;""</formula>
    </cfRule>
  </conditionalFormatting>
  <conditionalFormatting sqref="A6294:A8059">
    <cfRule type="expression" dxfId="3944" priority="9825" stopIfTrue="1">
      <formula>$A6294&lt;&gt;""</formula>
    </cfRule>
  </conditionalFormatting>
  <conditionalFormatting sqref="I6294:I8059">
    <cfRule type="expression" dxfId="3943" priority="9824" stopIfTrue="1">
      <formula>$A6294&lt;&gt;""</formula>
    </cfRule>
  </conditionalFormatting>
  <conditionalFormatting sqref="A6294:A8059">
    <cfRule type="expression" dxfId="3942" priority="9806" stopIfTrue="1">
      <formula>$A6294&lt;&gt;""</formula>
    </cfRule>
  </conditionalFormatting>
  <conditionalFormatting sqref="A6294:A8059">
    <cfRule type="expression" dxfId="3941" priority="9805" stopIfTrue="1">
      <formula>$A6294&lt;&gt;""</formula>
    </cfRule>
  </conditionalFormatting>
  <conditionalFormatting sqref="A6294:A8059">
    <cfRule type="expression" dxfId="3940" priority="9804" stopIfTrue="1">
      <formula>$A6294&lt;&gt;""</formula>
    </cfRule>
  </conditionalFormatting>
  <conditionalFormatting sqref="A6294:A8059">
    <cfRule type="expression" dxfId="3939" priority="9803" stopIfTrue="1">
      <formula>$A6294&lt;&gt;""</formula>
    </cfRule>
  </conditionalFormatting>
  <conditionalFormatting sqref="A6294:A8059">
    <cfRule type="expression" dxfId="3938" priority="9802" stopIfTrue="1">
      <formula>$A6294&lt;&gt;""</formula>
    </cfRule>
  </conditionalFormatting>
  <conditionalFormatting sqref="A6294:A8059">
    <cfRule type="expression" dxfId="3937" priority="9801" stopIfTrue="1">
      <formula>$A6294&lt;&gt;""</formula>
    </cfRule>
  </conditionalFormatting>
  <conditionalFormatting sqref="A6294:A8059">
    <cfRule type="expression" dxfId="3936" priority="9795" stopIfTrue="1">
      <formula>$A6294&lt;&gt;""</formula>
    </cfRule>
  </conditionalFormatting>
  <conditionalFormatting sqref="A6294:A8059">
    <cfRule type="expression" dxfId="3935" priority="9794" stopIfTrue="1">
      <formula>$A6294&lt;&gt;""</formula>
    </cfRule>
  </conditionalFormatting>
  <conditionalFormatting sqref="A6294:A8059">
    <cfRule type="expression" dxfId="3934" priority="9793" stopIfTrue="1">
      <formula>$A6294&lt;&gt;""</formula>
    </cfRule>
  </conditionalFormatting>
  <conditionalFormatting sqref="A6294:A8059">
    <cfRule type="expression" dxfId="3933" priority="9784" stopIfTrue="1">
      <formula>$A6294&lt;&gt;""</formula>
    </cfRule>
  </conditionalFormatting>
  <conditionalFormatting sqref="A6294:A8059">
    <cfRule type="expression" dxfId="3932" priority="9783" stopIfTrue="1">
      <formula>$A6294&lt;&gt;""</formula>
    </cfRule>
  </conditionalFormatting>
  <conditionalFormatting sqref="A6294:C8059 E6294:I8059">
    <cfRule type="expression" dxfId="3931" priority="9782" stopIfTrue="1">
      <formula>$A6294&lt;&gt;""</formula>
    </cfRule>
  </conditionalFormatting>
  <conditionalFormatting sqref="B6294:B8059">
    <cfRule type="expression" dxfId="3930" priority="9779" stopIfTrue="1">
      <formula>$A6294&lt;&gt;""</formula>
    </cfRule>
  </conditionalFormatting>
  <conditionalFormatting sqref="A8208:A8245">
    <cfRule type="expression" dxfId="3929" priority="9592" stopIfTrue="1">
      <formula>$A8208&lt;&gt;""</formula>
    </cfRule>
  </conditionalFormatting>
  <conditionalFormatting sqref="A8208:A8245">
    <cfRule type="expression" dxfId="3928" priority="9591" stopIfTrue="1">
      <formula>$A8208&lt;&gt;""</formula>
    </cfRule>
  </conditionalFormatting>
  <conditionalFormatting sqref="A8208:A8245">
    <cfRule type="expression" dxfId="3927" priority="9590" stopIfTrue="1">
      <formula>$A8208&lt;&gt;""</formula>
    </cfRule>
  </conditionalFormatting>
  <conditionalFormatting sqref="A8208:A8245">
    <cfRule type="expression" dxfId="3926" priority="9589" stopIfTrue="1">
      <formula>$A8208&lt;&gt;""</formula>
    </cfRule>
  </conditionalFormatting>
  <conditionalFormatting sqref="A8208:A8245">
    <cfRule type="expression" dxfId="3925" priority="9588" stopIfTrue="1">
      <formula>$A8208&lt;&gt;""</formula>
    </cfRule>
  </conditionalFormatting>
  <conditionalFormatting sqref="A8208:A8245">
    <cfRule type="expression" dxfId="3924" priority="9587" stopIfTrue="1">
      <formula>$A8208&lt;&gt;""</formula>
    </cfRule>
  </conditionalFormatting>
  <conditionalFormatting sqref="A8208:A8245">
    <cfRule type="expression" dxfId="3923" priority="9586" stopIfTrue="1">
      <formula>$A8208&lt;&gt;""</formula>
    </cfRule>
  </conditionalFormatting>
  <conditionalFormatting sqref="A8208:A8245">
    <cfRule type="expression" dxfId="3922" priority="9585" stopIfTrue="1">
      <formula>$A8208&lt;&gt;""</formula>
    </cfRule>
  </conditionalFormatting>
  <conditionalFormatting sqref="A8208:A8245">
    <cfRule type="expression" dxfId="3921" priority="9584" stopIfTrue="1">
      <formula>$A8208&lt;&gt;""</formula>
    </cfRule>
  </conditionalFormatting>
  <conditionalFormatting sqref="A8208:A8245">
    <cfRule type="expression" dxfId="3920" priority="9583" stopIfTrue="1">
      <formula>$A8208&lt;&gt;""</formula>
    </cfRule>
  </conditionalFormatting>
  <conditionalFormatting sqref="A8208:A8245">
    <cfRule type="expression" dxfId="3919" priority="9582" stopIfTrue="1">
      <formula>$A8208&lt;&gt;""</formula>
    </cfRule>
  </conditionalFormatting>
  <conditionalFormatting sqref="A8208:A8245">
    <cfRule type="expression" dxfId="3918" priority="9581" stopIfTrue="1">
      <formula>$A8208&lt;&gt;""</formula>
    </cfRule>
  </conditionalFormatting>
  <conditionalFormatting sqref="A8208:A8245">
    <cfRule type="expression" dxfId="3917" priority="9580" stopIfTrue="1">
      <formula>$A8208&lt;&gt;""</formula>
    </cfRule>
  </conditionalFormatting>
  <conditionalFormatting sqref="A8208:A8245">
    <cfRule type="expression" dxfId="3916" priority="9579" stopIfTrue="1">
      <formula>$A8208&lt;&gt;""</formula>
    </cfRule>
  </conditionalFormatting>
  <conditionalFormatting sqref="A8208:A8245">
    <cfRule type="expression" dxfId="3915" priority="9578" stopIfTrue="1">
      <formula>$A8208&lt;&gt;""</formula>
    </cfRule>
  </conditionalFormatting>
  <conditionalFormatting sqref="A8208:A8245">
    <cfRule type="expression" dxfId="3914" priority="9577" stopIfTrue="1">
      <formula>$A8208&lt;&gt;""</formula>
    </cfRule>
  </conditionalFormatting>
  <conditionalFormatting sqref="A8208:A8245">
    <cfRule type="expression" dxfId="3913" priority="9576" stopIfTrue="1">
      <formula>$A8208&lt;&gt;""</formula>
    </cfRule>
  </conditionalFormatting>
  <conditionalFormatting sqref="A8208:A8245">
    <cfRule type="expression" dxfId="3912" priority="9575" stopIfTrue="1">
      <formula>$A8208&lt;&gt;""</formula>
    </cfRule>
  </conditionalFormatting>
  <conditionalFormatting sqref="A8208:A8245">
    <cfRule type="expression" dxfId="3911" priority="9574" stopIfTrue="1">
      <formula>$A8208&lt;&gt;""</formula>
    </cfRule>
  </conditionalFormatting>
  <conditionalFormatting sqref="A8208:A8245">
    <cfRule type="expression" dxfId="3910" priority="9573" stopIfTrue="1">
      <formula>$A8208&lt;&gt;""</formula>
    </cfRule>
  </conditionalFormatting>
  <conditionalFormatting sqref="A8208:A8245">
    <cfRule type="expression" dxfId="3909" priority="9572" stopIfTrue="1">
      <formula>$A8208&lt;&gt;""</formula>
    </cfRule>
  </conditionalFormatting>
  <conditionalFormatting sqref="A8208:A8245">
    <cfRule type="expression" dxfId="3908" priority="9571" stopIfTrue="1">
      <formula>$A8208&lt;&gt;""</formula>
    </cfRule>
  </conditionalFormatting>
  <conditionalFormatting sqref="A8208:A8245">
    <cfRule type="expression" dxfId="3907" priority="9570" stopIfTrue="1">
      <formula>$A8208&lt;&gt;""</formula>
    </cfRule>
  </conditionalFormatting>
  <conditionalFormatting sqref="A8208:A8245">
    <cfRule type="expression" dxfId="3906" priority="9569" stopIfTrue="1">
      <formula>$A8208&lt;&gt;""</formula>
    </cfRule>
  </conditionalFormatting>
  <conditionalFormatting sqref="A8208:A8245">
    <cfRule type="expression" dxfId="3905" priority="9568" stopIfTrue="1">
      <formula>$A8208&lt;&gt;""</formula>
    </cfRule>
  </conditionalFormatting>
  <conditionalFormatting sqref="A8208:A8245">
    <cfRule type="expression" dxfId="3904" priority="9567" stopIfTrue="1">
      <formula>$A8208&lt;&gt;""</formula>
    </cfRule>
  </conditionalFormatting>
  <conditionalFormatting sqref="A8208:A8245">
    <cfRule type="expression" dxfId="3903" priority="9566" stopIfTrue="1">
      <formula>$A8208&lt;&gt;""</formula>
    </cfRule>
  </conditionalFormatting>
  <conditionalFormatting sqref="A8208:A8245">
    <cfRule type="expression" dxfId="3902" priority="9565" stopIfTrue="1">
      <formula>$A8208&lt;&gt;""</formula>
    </cfRule>
  </conditionalFormatting>
  <conditionalFormatting sqref="A8208:A8245">
    <cfRule type="expression" dxfId="3901" priority="9564" stopIfTrue="1">
      <formula>$A8208&lt;&gt;""</formula>
    </cfRule>
  </conditionalFormatting>
  <conditionalFormatting sqref="A8208:A8245">
    <cfRule type="expression" dxfId="3900" priority="9563" stopIfTrue="1">
      <formula>$A8208&lt;&gt;""</formula>
    </cfRule>
  </conditionalFormatting>
  <conditionalFormatting sqref="A8208:A8245">
    <cfRule type="expression" dxfId="3899" priority="9562" stopIfTrue="1">
      <formula>$A8208&lt;&gt;""</formula>
    </cfRule>
  </conditionalFormatting>
  <conditionalFormatting sqref="A8208:A8245">
    <cfRule type="expression" dxfId="3898" priority="9561" stopIfTrue="1">
      <formula>$A8208&lt;&gt;""</formula>
    </cfRule>
  </conditionalFormatting>
  <conditionalFormatting sqref="A8208:A8245">
    <cfRule type="expression" dxfId="3897" priority="9560" stopIfTrue="1">
      <formula>$A8208&lt;&gt;""</formula>
    </cfRule>
  </conditionalFormatting>
  <conditionalFormatting sqref="A8208:A8245">
    <cfRule type="expression" dxfId="3896" priority="9559" stopIfTrue="1">
      <formula>$A8208&lt;&gt;""</formula>
    </cfRule>
  </conditionalFormatting>
  <conditionalFormatting sqref="A8208:A8245">
    <cfRule type="expression" dxfId="3895" priority="9558" stopIfTrue="1">
      <formula>$A8208&lt;&gt;""</formula>
    </cfRule>
  </conditionalFormatting>
  <conditionalFormatting sqref="A8208:A8245">
    <cfRule type="expression" dxfId="3894" priority="9557" stopIfTrue="1">
      <formula>$A8208&lt;&gt;""</formula>
    </cfRule>
  </conditionalFormatting>
  <conditionalFormatting sqref="A8208:A8245">
    <cfRule type="expression" dxfId="3893" priority="9556" stopIfTrue="1">
      <formula>$A8208&lt;&gt;""</formula>
    </cfRule>
  </conditionalFormatting>
  <conditionalFormatting sqref="A8208:A8245">
    <cfRule type="expression" dxfId="3892" priority="9555" stopIfTrue="1">
      <formula>$A8208&lt;&gt;""</formula>
    </cfRule>
  </conditionalFormatting>
  <conditionalFormatting sqref="A8208:A8245">
    <cfRule type="expression" dxfId="3891" priority="9554" stopIfTrue="1">
      <formula>$A8208&lt;&gt;""</formula>
    </cfRule>
  </conditionalFormatting>
  <conditionalFormatting sqref="A8208:A8245">
    <cfRule type="expression" dxfId="3890" priority="9553" stopIfTrue="1">
      <formula>$A8208&lt;&gt;""</formula>
    </cfRule>
  </conditionalFormatting>
  <conditionalFormatting sqref="A8208:A8245">
    <cfRule type="expression" dxfId="3889" priority="9552" stopIfTrue="1">
      <formula>$A8208&lt;&gt;""</formula>
    </cfRule>
  </conditionalFormatting>
  <conditionalFormatting sqref="A8208:A8245">
    <cfRule type="expression" dxfId="3888" priority="9551" stopIfTrue="1">
      <formula>$A8208&lt;&gt;""</formula>
    </cfRule>
  </conditionalFormatting>
  <conditionalFormatting sqref="A8208:A8245">
    <cfRule type="expression" dxfId="3887" priority="9550" stopIfTrue="1">
      <formula>$A8208&lt;&gt;""</formula>
    </cfRule>
  </conditionalFormatting>
  <conditionalFormatting sqref="A8208:A8245">
    <cfRule type="expression" dxfId="3886" priority="9549" stopIfTrue="1">
      <formula>$A8208&lt;&gt;""</formula>
    </cfRule>
  </conditionalFormatting>
  <conditionalFormatting sqref="A8208:A8245">
    <cfRule type="expression" dxfId="3885" priority="9548" stopIfTrue="1">
      <formula>$A8208&lt;&gt;""</formula>
    </cfRule>
  </conditionalFormatting>
  <conditionalFormatting sqref="A8208:A8245">
    <cfRule type="expression" dxfId="3884" priority="9547" stopIfTrue="1">
      <formula>$A8208&lt;&gt;""</formula>
    </cfRule>
  </conditionalFormatting>
  <conditionalFormatting sqref="A8208:A8245">
    <cfRule type="expression" dxfId="3883" priority="9546" stopIfTrue="1">
      <formula>$A8208&lt;&gt;""</formula>
    </cfRule>
  </conditionalFormatting>
  <conditionalFormatting sqref="A8208:A8245">
    <cfRule type="expression" dxfId="3882" priority="9545" stopIfTrue="1">
      <formula>$A8208&lt;&gt;""</formula>
    </cfRule>
  </conditionalFormatting>
  <conditionalFormatting sqref="A8208:A8245">
    <cfRule type="expression" dxfId="3881" priority="9544" stopIfTrue="1">
      <formula>$A8208&lt;&gt;""</formula>
    </cfRule>
  </conditionalFormatting>
  <conditionalFormatting sqref="A8208:A8245">
    <cfRule type="expression" dxfId="3880" priority="9543" stopIfTrue="1">
      <formula>$A8208&lt;&gt;""</formula>
    </cfRule>
  </conditionalFormatting>
  <conditionalFormatting sqref="A8208:A8245">
    <cfRule type="expression" dxfId="3879" priority="9542" stopIfTrue="1">
      <formula>$A8208&lt;&gt;""</formula>
    </cfRule>
  </conditionalFormatting>
  <conditionalFormatting sqref="A8208:A8245">
    <cfRule type="expression" dxfId="3878" priority="9541" stopIfTrue="1">
      <formula>$A8208&lt;&gt;""</formula>
    </cfRule>
  </conditionalFormatting>
  <conditionalFormatting sqref="A8208:A8245">
    <cfRule type="expression" dxfId="3877" priority="9540" stopIfTrue="1">
      <formula>$A8208&lt;&gt;""</formula>
    </cfRule>
  </conditionalFormatting>
  <conditionalFormatting sqref="A8208:A8245">
    <cfRule type="expression" dxfId="3876" priority="9539" stopIfTrue="1">
      <formula>$A8208&lt;&gt;""</formula>
    </cfRule>
  </conditionalFormatting>
  <conditionalFormatting sqref="A8208:A8245">
    <cfRule type="expression" dxfId="3875" priority="9538" stopIfTrue="1">
      <formula>$A8208&lt;&gt;""</formula>
    </cfRule>
  </conditionalFormatting>
  <conditionalFormatting sqref="A8208:A8245">
    <cfRule type="expression" dxfId="3874" priority="9537" stopIfTrue="1">
      <formula>$A8208&lt;&gt;""</formula>
    </cfRule>
  </conditionalFormatting>
  <conditionalFormatting sqref="A8208:A8245">
    <cfRule type="expression" dxfId="3873" priority="9536" stopIfTrue="1">
      <formula>$A8208&lt;&gt;""</formula>
    </cfRule>
  </conditionalFormatting>
  <conditionalFormatting sqref="A8208:A8245">
    <cfRule type="expression" dxfId="3872" priority="9535" stopIfTrue="1">
      <formula>$A8208&lt;&gt;""</formula>
    </cfRule>
  </conditionalFormatting>
  <conditionalFormatting sqref="A8208:A8245">
    <cfRule type="expression" dxfId="3871" priority="9534" stopIfTrue="1">
      <formula>$A8208&lt;&gt;""</formula>
    </cfRule>
  </conditionalFormatting>
  <conditionalFormatting sqref="A8208:A8245">
    <cfRule type="expression" dxfId="3870" priority="9533" stopIfTrue="1">
      <formula>$A8208&lt;&gt;""</formula>
    </cfRule>
  </conditionalFormatting>
  <conditionalFormatting sqref="A8208:A8245">
    <cfRule type="expression" dxfId="3869" priority="9532" stopIfTrue="1">
      <formula>$A8208&lt;&gt;""</formula>
    </cfRule>
  </conditionalFormatting>
  <conditionalFormatting sqref="A8208:A8245">
    <cfRule type="expression" dxfId="3868" priority="9531" stopIfTrue="1">
      <formula>$A8208&lt;&gt;""</formula>
    </cfRule>
  </conditionalFormatting>
  <conditionalFormatting sqref="A8208:A8245">
    <cfRule type="expression" dxfId="3867" priority="9530" stopIfTrue="1">
      <formula>$A8208&lt;&gt;""</formula>
    </cfRule>
  </conditionalFormatting>
  <conditionalFormatting sqref="A8208:A8245">
    <cfRule type="expression" dxfId="3866" priority="9529" stopIfTrue="1">
      <formula>$A8208&lt;&gt;""</formula>
    </cfRule>
  </conditionalFormatting>
  <conditionalFormatting sqref="A8208:A8245">
    <cfRule type="expression" dxfId="3865" priority="9528" stopIfTrue="1">
      <formula>$A8208&lt;&gt;""</formula>
    </cfRule>
  </conditionalFormatting>
  <conditionalFormatting sqref="A8208:A8245">
    <cfRule type="expression" dxfId="3864" priority="9527" stopIfTrue="1">
      <formula>$A8208&lt;&gt;""</formula>
    </cfRule>
  </conditionalFormatting>
  <conditionalFormatting sqref="A8208:A8245">
    <cfRule type="expression" dxfId="3863" priority="9526" stopIfTrue="1">
      <formula>$A8208&lt;&gt;""</formula>
    </cfRule>
  </conditionalFormatting>
  <conditionalFormatting sqref="A8208:A8245">
    <cfRule type="expression" dxfId="3862" priority="9525" stopIfTrue="1">
      <formula>$A8208&lt;&gt;""</formula>
    </cfRule>
  </conditionalFormatting>
  <conditionalFormatting sqref="A8208:A8245">
    <cfRule type="expression" dxfId="3861" priority="9524" stopIfTrue="1">
      <formula>$A8208&lt;&gt;""</formula>
    </cfRule>
  </conditionalFormatting>
  <conditionalFormatting sqref="A8208:A8245">
    <cfRule type="expression" dxfId="3860" priority="9523" stopIfTrue="1">
      <formula>$A8208&lt;&gt;""</formula>
    </cfRule>
  </conditionalFormatting>
  <conditionalFormatting sqref="A8208:A8245">
    <cfRule type="expression" dxfId="3859" priority="9522" stopIfTrue="1">
      <formula>$A8208&lt;&gt;""</formula>
    </cfRule>
  </conditionalFormatting>
  <conditionalFormatting sqref="A8208:A8245">
    <cfRule type="expression" dxfId="3858" priority="9521" stopIfTrue="1">
      <formula>$A8208&lt;&gt;""</formula>
    </cfRule>
  </conditionalFormatting>
  <conditionalFormatting sqref="I8208:I8245">
    <cfRule type="expression" dxfId="3857" priority="9520" stopIfTrue="1">
      <formula>$A8208&lt;&gt;""</formula>
    </cfRule>
  </conditionalFormatting>
  <conditionalFormatting sqref="I8208:I8245">
    <cfRule type="expression" dxfId="3856" priority="9519" stopIfTrue="1">
      <formula>$A8208&lt;&gt;""</formula>
    </cfRule>
  </conditionalFormatting>
  <conditionalFormatting sqref="A8208:A8245">
    <cfRule type="expression" dxfId="3855" priority="9484" stopIfTrue="1">
      <formula>$A8208&lt;&gt;""</formula>
    </cfRule>
  </conditionalFormatting>
  <conditionalFormatting sqref="A8208:A8245">
    <cfRule type="expression" dxfId="3854" priority="9483" stopIfTrue="1">
      <formula>$A8208&lt;&gt;""</formula>
    </cfRule>
  </conditionalFormatting>
  <conditionalFormatting sqref="A8208:A8245">
    <cfRule type="expression" dxfId="3853" priority="9482" stopIfTrue="1">
      <formula>$A8208&lt;&gt;""</formula>
    </cfRule>
  </conditionalFormatting>
  <conditionalFormatting sqref="A8208:A8245">
    <cfRule type="expression" dxfId="3852" priority="9481" stopIfTrue="1">
      <formula>$A8208&lt;&gt;""</formula>
    </cfRule>
  </conditionalFormatting>
  <conditionalFormatting sqref="A8208:A8245">
    <cfRule type="expression" dxfId="3851" priority="9480" stopIfTrue="1">
      <formula>$A8208&lt;&gt;""</formula>
    </cfRule>
  </conditionalFormatting>
  <conditionalFormatting sqref="A8208:A8245">
    <cfRule type="expression" dxfId="3850" priority="9479" stopIfTrue="1">
      <formula>$A8208&lt;&gt;""</formula>
    </cfRule>
  </conditionalFormatting>
  <conditionalFormatting sqref="A8208:A8245">
    <cfRule type="expression" dxfId="3849" priority="9478" stopIfTrue="1">
      <formula>$A8208&lt;&gt;""</formula>
    </cfRule>
  </conditionalFormatting>
  <conditionalFormatting sqref="A8208:A8245">
    <cfRule type="expression" dxfId="3848" priority="9477" stopIfTrue="1">
      <formula>$A8208&lt;&gt;""</formula>
    </cfRule>
  </conditionalFormatting>
  <conditionalFormatting sqref="A8208:A8245">
    <cfRule type="expression" dxfId="3847" priority="9476" stopIfTrue="1">
      <formula>$A8208&lt;&gt;""</formula>
    </cfRule>
  </conditionalFormatting>
  <conditionalFormatting sqref="A8208:A8245">
    <cfRule type="expression" dxfId="3846" priority="9475" stopIfTrue="1">
      <formula>$A8208&lt;&gt;""</formula>
    </cfRule>
  </conditionalFormatting>
  <conditionalFormatting sqref="A8208:A8245">
    <cfRule type="expression" dxfId="3845" priority="9474" stopIfTrue="1">
      <formula>$A8208&lt;&gt;""</formula>
    </cfRule>
  </conditionalFormatting>
  <conditionalFormatting sqref="A8208:A8245">
    <cfRule type="expression" dxfId="3844" priority="9473" stopIfTrue="1">
      <formula>$A8208&lt;&gt;""</formula>
    </cfRule>
  </conditionalFormatting>
  <conditionalFormatting sqref="I8208:I8245">
    <cfRule type="expression" dxfId="3843" priority="9472" stopIfTrue="1">
      <formula>$A8208&lt;&gt;""</formula>
    </cfRule>
  </conditionalFormatting>
  <conditionalFormatting sqref="A8208:A8245">
    <cfRule type="expression" dxfId="3842" priority="9454" stopIfTrue="1">
      <formula>$A8208&lt;&gt;""</formula>
    </cfRule>
  </conditionalFormatting>
  <conditionalFormatting sqref="A8208:A8245">
    <cfRule type="expression" dxfId="3841" priority="9453" stopIfTrue="1">
      <formula>$A8208&lt;&gt;""</formula>
    </cfRule>
  </conditionalFormatting>
  <conditionalFormatting sqref="A8208:A8245">
    <cfRule type="expression" dxfId="3840" priority="9452" stopIfTrue="1">
      <formula>$A8208&lt;&gt;""</formula>
    </cfRule>
  </conditionalFormatting>
  <conditionalFormatting sqref="A8208:A8245">
    <cfRule type="expression" dxfId="3839" priority="9451" stopIfTrue="1">
      <formula>$A8208&lt;&gt;""</formula>
    </cfRule>
  </conditionalFormatting>
  <conditionalFormatting sqref="A8208:A8245">
    <cfRule type="expression" dxfId="3838" priority="9450" stopIfTrue="1">
      <formula>$A8208&lt;&gt;""</formula>
    </cfRule>
  </conditionalFormatting>
  <conditionalFormatting sqref="A8208:A8245">
    <cfRule type="expression" dxfId="3837" priority="9449" stopIfTrue="1">
      <formula>$A8208&lt;&gt;""</formula>
    </cfRule>
  </conditionalFormatting>
  <conditionalFormatting sqref="A8208:A8245">
    <cfRule type="expression" dxfId="3836" priority="9443" stopIfTrue="1">
      <formula>$A8208&lt;&gt;""</formula>
    </cfRule>
  </conditionalFormatting>
  <conditionalFormatting sqref="A8208:A8245">
    <cfRule type="expression" dxfId="3835" priority="9442" stopIfTrue="1">
      <formula>$A8208&lt;&gt;""</formula>
    </cfRule>
  </conditionalFormatting>
  <conditionalFormatting sqref="A8208:A8245">
    <cfRule type="expression" dxfId="3834" priority="9441" stopIfTrue="1">
      <formula>$A8208&lt;&gt;""</formula>
    </cfRule>
  </conditionalFormatting>
  <conditionalFormatting sqref="A8208:A8245">
    <cfRule type="expression" dxfId="3833" priority="9432" stopIfTrue="1">
      <formula>$A8208&lt;&gt;""</formula>
    </cfRule>
  </conditionalFormatting>
  <conditionalFormatting sqref="A8208:A8245">
    <cfRule type="expression" dxfId="3832" priority="9431" stopIfTrue="1">
      <formula>$A8208&lt;&gt;""</formula>
    </cfRule>
  </conditionalFormatting>
  <conditionalFormatting sqref="A8208:C8245 E8208:I8245">
    <cfRule type="expression" dxfId="3831" priority="9430" stopIfTrue="1">
      <formula>$A8208&lt;&gt;""</formula>
    </cfRule>
  </conditionalFormatting>
  <conditionalFormatting sqref="B8208:B8245">
    <cfRule type="expression" dxfId="3830" priority="9427" stopIfTrue="1">
      <formula>$A8208&lt;&gt;""</formula>
    </cfRule>
  </conditionalFormatting>
  <conditionalFormatting sqref="A8246:A8250">
    <cfRule type="expression" dxfId="3829" priority="9426" stopIfTrue="1">
      <formula>$A8246&lt;&gt;""</formula>
    </cfRule>
  </conditionalFormatting>
  <conditionalFormatting sqref="A8246:A8250">
    <cfRule type="expression" dxfId="3828" priority="9425" stopIfTrue="1">
      <formula>$A8246&lt;&gt;""</formula>
    </cfRule>
  </conditionalFormatting>
  <conditionalFormatting sqref="A8246:A8250">
    <cfRule type="expression" dxfId="3827" priority="9424" stopIfTrue="1">
      <formula>$A8246&lt;&gt;""</formula>
    </cfRule>
  </conditionalFormatting>
  <conditionalFormatting sqref="A8246:A8250">
    <cfRule type="expression" dxfId="3826" priority="9423" stopIfTrue="1">
      <formula>$A8246&lt;&gt;""</formula>
    </cfRule>
  </conditionalFormatting>
  <conditionalFormatting sqref="A8246:A8250">
    <cfRule type="expression" dxfId="3825" priority="9422" stopIfTrue="1">
      <formula>$A8246&lt;&gt;""</formula>
    </cfRule>
  </conditionalFormatting>
  <conditionalFormatting sqref="A8246:A8250">
    <cfRule type="expression" dxfId="3824" priority="9421" stopIfTrue="1">
      <formula>$A8246&lt;&gt;""</formula>
    </cfRule>
  </conditionalFormatting>
  <conditionalFormatting sqref="A8246:A8250">
    <cfRule type="expression" dxfId="3823" priority="9420" stopIfTrue="1">
      <formula>$A8246&lt;&gt;""</formula>
    </cfRule>
  </conditionalFormatting>
  <conditionalFormatting sqref="A8246:A8250">
    <cfRule type="expression" dxfId="3822" priority="9419" stopIfTrue="1">
      <formula>$A8246&lt;&gt;""</formula>
    </cfRule>
  </conditionalFormatting>
  <conditionalFormatting sqref="A8246:A8250">
    <cfRule type="expression" dxfId="3821" priority="9418" stopIfTrue="1">
      <formula>$A8246&lt;&gt;""</formula>
    </cfRule>
  </conditionalFormatting>
  <conditionalFormatting sqref="A8246:A8250">
    <cfRule type="expression" dxfId="3820" priority="9417" stopIfTrue="1">
      <formula>$A8246&lt;&gt;""</formula>
    </cfRule>
  </conditionalFormatting>
  <conditionalFormatting sqref="A8246:A8250">
    <cfRule type="expression" dxfId="3819" priority="9416" stopIfTrue="1">
      <formula>$A8246&lt;&gt;""</formula>
    </cfRule>
  </conditionalFormatting>
  <conditionalFormatting sqref="A8246:A8250">
    <cfRule type="expression" dxfId="3818" priority="9415" stopIfTrue="1">
      <formula>$A8246&lt;&gt;""</formula>
    </cfRule>
  </conditionalFormatting>
  <conditionalFormatting sqref="A8246:A8250">
    <cfRule type="expression" dxfId="3817" priority="9414" stopIfTrue="1">
      <formula>$A8246&lt;&gt;""</formula>
    </cfRule>
  </conditionalFormatting>
  <conditionalFormatting sqref="A8246:A8250">
    <cfRule type="expression" dxfId="3816" priority="9413" stopIfTrue="1">
      <formula>$A8246&lt;&gt;""</formula>
    </cfRule>
  </conditionalFormatting>
  <conditionalFormatting sqref="A8246:A8250">
    <cfRule type="expression" dxfId="3815" priority="9412" stopIfTrue="1">
      <formula>$A8246&lt;&gt;""</formula>
    </cfRule>
  </conditionalFormatting>
  <conditionalFormatting sqref="A8246:A8250">
    <cfRule type="expression" dxfId="3814" priority="9411" stopIfTrue="1">
      <formula>$A8246&lt;&gt;""</formula>
    </cfRule>
  </conditionalFormatting>
  <conditionalFormatting sqref="A8246:A8250">
    <cfRule type="expression" dxfId="3813" priority="9410" stopIfTrue="1">
      <formula>$A8246&lt;&gt;""</formula>
    </cfRule>
  </conditionalFormatting>
  <conditionalFormatting sqref="A8246:A8250">
    <cfRule type="expression" dxfId="3812" priority="9409" stopIfTrue="1">
      <formula>$A8246&lt;&gt;""</formula>
    </cfRule>
  </conditionalFormatting>
  <conditionalFormatting sqref="A8246:A8250">
    <cfRule type="expression" dxfId="3811" priority="9408" stopIfTrue="1">
      <formula>$A8246&lt;&gt;""</formula>
    </cfRule>
  </conditionalFormatting>
  <conditionalFormatting sqref="A8246:A8250">
    <cfRule type="expression" dxfId="3810" priority="9407" stopIfTrue="1">
      <formula>$A8246&lt;&gt;""</formula>
    </cfRule>
  </conditionalFormatting>
  <conditionalFormatting sqref="A8246:A8250">
    <cfRule type="expression" dxfId="3809" priority="9406" stopIfTrue="1">
      <formula>$A8246&lt;&gt;""</formula>
    </cfRule>
  </conditionalFormatting>
  <conditionalFormatting sqref="A8246:A8250">
    <cfRule type="expression" dxfId="3808" priority="9405" stopIfTrue="1">
      <formula>$A8246&lt;&gt;""</formula>
    </cfRule>
  </conditionalFormatting>
  <conditionalFormatting sqref="A8246:A8250">
    <cfRule type="expression" dxfId="3807" priority="9404" stopIfTrue="1">
      <formula>$A8246&lt;&gt;""</formula>
    </cfRule>
  </conditionalFormatting>
  <conditionalFormatting sqref="A8246:A8250">
    <cfRule type="expression" dxfId="3806" priority="9403" stopIfTrue="1">
      <formula>$A8246&lt;&gt;""</formula>
    </cfRule>
  </conditionalFormatting>
  <conditionalFormatting sqref="A8246:A8250">
    <cfRule type="expression" dxfId="3805" priority="9402" stopIfTrue="1">
      <formula>$A8246&lt;&gt;""</formula>
    </cfRule>
  </conditionalFormatting>
  <conditionalFormatting sqref="A8246:A8250">
    <cfRule type="expression" dxfId="3804" priority="9401" stopIfTrue="1">
      <formula>$A8246&lt;&gt;""</formula>
    </cfRule>
  </conditionalFormatting>
  <conditionalFormatting sqref="A8246:A8250">
    <cfRule type="expression" dxfId="3803" priority="9400" stopIfTrue="1">
      <formula>$A8246&lt;&gt;""</formula>
    </cfRule>
  </conditionalFormatting>
  <conditionalFormatting sqref="A8246:A8250">
    <cfRule type="expression" dxfId="3802" priority="9399" stopIfTrue="1">
      <formula>$A8246&lt;&gt;""</formula>
    </cfRule>
  </conditionalFormatting>
  <conditionalFormatting sqref="A8246:A8250">
    <cfRule type="expression" dxfId="3801" priority="9398" stopIfTrue="1">
      <formula>$A8246&lt;&gt;""</formula>
    </cfRule>
  </conditionalFormatting>
  <conditionalFormatting sqref="A8246:A8250">
    <cfRule type="expression" dxfId="3800" priority="9397" stopIfTrue="1">
      <formula>$A8246&lt;&gt;""</formula>
    </cfRule>
  </conditionalFormatting>
  <conditionalFormatting sqref="A8246:A8250">
    <cfRule type="expression" dxfId="3799" priority="9396" stopIfTrue="1">
      <formula>$A8246&lt;&gt;""</formula>
    </cfRule>
  </conditionalFormatting>
  <conditionalFormatting sqref="A8246:A8250">
    <cfRule type="expression" dxfId="3798" priority="9395" stopIfTrue="1">
      <formula>$A8246&lt;&gt;""</formula>
    </cfRule>
  </conditionalFormatting>
  <conditionalFormatting sqref="A8246:A8250">
    <cfRule type="expression" dxfId="3797" priority="9394" stopIfTrue="1">
      <formula>$A8246&lt;&gt;""</formula>
    </cfRule>
  </conditionalFormatting>
  <conditionalFormatting sqref="A8246:A8250">
    <cfRule type="expression" dxfId="3796" priority="9393" stopIfTrue="1">
      <formula>$A8246&lt;&gt;""</formula>
    </cfRule>
  </conditionalFormatting>
  <conditionalFormatting sqref="A8246:A8250">
    <cfRule type="expression" dxfId="3795" priority="9392" stopIfTrue="1">
      <formula>$A8246&lt;&gt;""</formula>
    </cfRule>
  </conditionalFormatting>
  <conditionalFormatting sqref="A8246:A8250">
    <cfRule type="expression" dxfId="3794" priority="9391" stopIfTrue="1">
      <formula>$A8246&lt;&gt;""</formula>
    </cfRule>
  </conditionalFormatting>
  <conditionalFormatting sqref="A8246:A8250">
    <cfRule type="expression" dxfId="3793" priority="9390" stopIfTrue="1">
      <formula>$A8246&lt;&gt;""</formula>
    </cfRule>
  </conditionalFormatting>
  <conditionalFormatting sqref="A8246:A8250">
    <cfRule type="expression" dxfId="3792" priority="9389" stopIfTrue="1">
      <formula>$A8246&lt;&gt;""</formula>
    </cfRule>
  </conditionalFormatting>
  <conditionalFormatting sqref="A8246:A8250">
    <cfRule type="expression" dxfId="3791" priority="9388" stopIfTrue="1">
      <formula>$A8246&lt;&gt;""</formula>
    </cfRule>
  </conditionalFormatting>
  <conditionalFormatting sqref="A8246:A8250">
    <cfRule type="expression" dxfId="3790" priority="9387" stopIfTrue="1">
      <formula>$A8246&lt;&gt;""</formula>
    </cfRule>
  </conditionalFormatting>
  <conditionalFormatting sqref="A8246:A8250">
    <cfRule type="expression" dxfId="3789" priority="9386" stopIfTrue="1">
      <formula>$A8246&lt;&gt;""</formula>
    </cfRule>
  </conditionalFormatting>
  <conditionalFormatting sqref="A8246:A8250">
    <cfRule type="expression" dxfId="3788" priority="9385" stopIfTrue="1">
      <formula>$A8246&lt;&gt;""</formula>
    </cfRule>
  </conditionalFormatting>
  <conditionalFormatting sqref="A8246:A8250">
    <cfRule type="expression" dxfId="3787" priority="9384" stopIfTrue="1">
      <formula>$A8246&lt;&gt;""</formula>
    </cfRule>
  </conditionalFormatting>
  <conditionalFormatting sqref="A8246:A8250">
    <cfRule type="expression" dxfId="3786" priority="9383" stopIfTrue="1">
      <formula>$A8246&lt;&gt;""</formula>
    </cfRule>
  </conditionalFormatting>
  <conditionalFormatting sqref="A8246:A8250">
    <cfRule type="expression" dxfId="3785" priority="9382" stopIfTrue="1">
      <formula>$A8246&lt;&gt;""</formula>
    </cfRule>
  </conditionalFormatting>
  <conditionalFormatting sqref="A8246:A8250">
    <cfRule type="expression" dxfId="3784" priority="9381" stopIfTrue="1">
      <formula>$A8246&lt;&gt;""</formula>
    </cfRule>
  </conditionalFormatting>
  <conditionalFormatting sqref="A8246:A8250">
    <cfRule type="expression" dxfId="3783" priority="9380" stopIfTrue="1">
      <formula>$A8246&lt;&gt;""</formula>
    </cfRule>
  </conditionalFormatting>
  <conditionalFormatting sqref="A8246:A8250">
    <cfRule type="expression" dxfId="3782" priority="9379" stopIfTrue="1">
      <formula>$A8246&lt;&gt;""</formula>
    </cfRule>
  </conditionalFormatting>
  <conditionalFormatting sqref="A8246:A8250">
    <cfRule type="expression" dxfId="3781" priority="9378" stopIfTrue="1">
      <formula>$A8246&lt;&gt;""</formula>
    </cfRule>
  </conditionalFormatting>
  <conditionalFormatting sqref="A8246:A8250">
    <cfRule type="expression" dxfId="3780" priority="9377" stopIfTrue="1">
      <formula>$A8246&lt;&gt;""</formula>
    </cfRule>
  </conditionalFormatting>
  <conditionalFormatting sqref="A8246:A8250">
    <cfRule type="expression" dxfId="3779" priority="9376" stopIfTrue="1">
      <formula>$A8246&lt;&gt;""</formula>
    </cfRule>
  </conditionalFormatting>
  <conditionalFormatting sqref="A8246:A8250">
    <cfRule type="expression" dxfId="3778" priority="9375" stopIfTrue="1">
      <formula>$A8246&lt;&gt;""</formula>
    </cfRule>
  </conditionalFormatting>
  <conditionalFormatting sqref="A8246:A8250">
    <cfRule type="expression" dxfId="3777" priority="9374" stopIfTrue="1">
      <formula>$A8246&lt;&gt;""</formula>
    </cfRule>
  </conditionalFormatting>
  <conditionalFormatting sqref="A8246:A8250">
    <cfRule type="expression" dxfId="3776" priority="9373" stopIfTrue="1">
      <formula>$A8246&lt;&gt;""</formula>
    </cfRule>
  </conditionalFormatting>
  <conditionalFormatting sqref="A8246:A8250">
    <cfRule type="expression" dxfId="3775" priority="9372" stopIfTrue="1">
      <formula>$A8246&lt;&gt;""</formula>
    </cfRule>
  </conditionalFormatting>
  <conditionalFormatting sqref="A8246:A8250">
    <cfRule type="expression" dxfId="3774" priority="9371" stopIfTrue="1">
      <formula>$A8246&lt;&gt;""</formula>
    </cfRule>
  </conditionalFormatting>
  <conditionalFormatting sqref="A8246:A8250">
    <cfRule type="expression" dxfId="3773" priority="9370" stopIfTrue="1">
      <formula>$A8246&lt;&gt;""</formula>
    </cfRule>
  </conditionalFormatting>
  <conditionalFormatting sqref="A8246:A8250">
    <cfRule type="expression" dxfId="3772" priority="9369" stopIfTrue="1">
      <formula>$A8246&lt;&gt;""</formula>
    </cfRule>
  </conditionalFormatting>
  <conditionalFormatting sqref="A8246:A8250">
    <cfRule type="expression" dxfId="3771" priority="9368" stopIfTrue="1">
      <formula>$A8246&lt;&gt;""</formula>
    </cfRule>
  </conditionalFormatting>
  <conditionalFormatting sqref="A8246:A8250">
    <cfRule type="expression" dxfId="3770" priority="9367" stopIfTrue="1">
      <formula>$A8246&lt;&gt;""</formula>
    </cfRule>
  </conditionalFormatting>
  <conditionalFormatting sqref="A8246:A8250">
    <cfRule type="expression" dxfId="3769" priority="9366" stopIfTrue="1">
      <formula>$A8246&lt;&gt;""</formula>
    </cfRule>
  </conditionalFormatting>
  <conditionalFormatting sqref="A8246:A8250">
    <cfRule type="expression" dxfId="3768" priority="9365" stopIfTrue="1">
      <formula>$A8246&lt;&gt;""</formula>
    </cfRule>
  </conditionalFormatting>
  <conditionalFormatting sqref="A8246:A8250">
    <cfRule type="expression" dxfId="3767" priority="9364" stopIfTrue="1">
      <formula>$A8246&lt;&gt;""</formula>
    </cfRule>
  </conditionalFormatting>
  <conditionalFormatting sqref="A8246:A8250">
    <cfRule type="expression" dxfId="3766" priority="9363" stopIfTrue="1">
      <formula>$A8246&lt;&gt;""</formula>
    </cfRule>
  </conditionalFormatting>
  <conditionalFormatting sqref="A8246:A8250">
    <cfRule type="expression" dxfId="3765" priority="9362" stopIfTrue="1">
      <formula>$A8246&lt;&gt;""</formula>
    </cfRule>
  </conditionalFormatting>
  <conditionalFormatting sqref="A8246:A8250">
    <cfRule type="expression" dxfId="3764" priority="9361" stopIfTrue="1">
      <formula>$A8246&lt;&gt;""</formula>
    </cfRule>
  </conditionalFormatting>
  <conditionalFormatting sqref="A8246:A8250">
    <cfRule type="expression" dxfId="3763" priority="9360" stopIfTrue="1">
      <formula>$A8246&lt;&gt;""</formula>
    </cfRule>
  </conditionalFormatting>
  <conditionalFormatting sqref="A8246:A8250">
    <cfRule type="expression" dxfId="3762" priority="9359" stopIfTrue="1">
      <formula>$A8246&lt;&gt;""</formula>
    </cfRule>
  </conditionalFormatting>
  <conditionalFormatting sqref="A8246:A8250">
    <cfRule type="expression" dxfId="3761" priority="9358" stopIfTrue="1">
      <formula>$A8246&lt;&gt;""</formula>
    </cfRule>
  </conditionalFormatting>
  <conditionalFormatting sqref="A8246:A8250">
    <cfRule type="expression" dxfId="3760" priority="9357" stopIfTrue="1">
      <formula>$A8246&lt;&gt;""</formula>
    </cfRule>
  </conditionalFormatting>
  <conditionalFormatting sqref="A8246:A8250">
    <cfRule type="expression" dxfId="3759" priority="9356" stopIfTrue="1">
      <formula>$A8246&lt;&gt;""</formula>
    </cfRule>
  </conditionalFormatting>
  <conditionalFormatting sqref="A8246:A8250">
    <cfRule type="expression" dxfId="3758" priority="9355" stopIfTrue="1">
      <formula>$A8246&lt;&gt;""</formula>
    </cfRule>
  </conditionalFormatting>
  <conditionalFormatting sqref="A8246:A8250">
    <cfRule type="expression" dxfId="3757" priority="9354" stopIfTrue="1">
      <formula>$A8246&lt;&gt;""</formula>
    </cfRule>
  </conditionalFormatting>
  <conditionalFormatting sqref="A8246:A8250">
    <cfRule type="expression" dxfId="3756" priority="9353" stopIfTrue="1">
      <formula>$A8246&lt;&gt;""</formula>
    </cfRule>
  </conditionalFormatting>
  <conditionalFormatting sqref="A8246:A8250">
    <cfRule type="expression" dxfId="3755" priority="9352" stopIfTrue="1">
      <formula>$A8246&lt;&gt;""</formula>
    </cfRule>
  </conditionalFormatting>
  <conditionalFormatting sqref="A8246:A8250">
    <cfRule type="expression" dxfId="3754" priority="9351" stopIfTrue="1">
      <formula>$A8246&lt;&gt;""</formula>
    </cfRule>
  </conditionalFormatting>
  <conditionalFormatting sqref="A8246:A8250">
    <cfRule type="expression" dxfId="3753" priority="9350" stopIfTrue="1">
      <formula>$A8246&lt;&gt;""</formula>
    </cfRule>
  </conditionalFormatting>
  <conditionalFormatting sqref="A8246:A8250">
    <cfRule type="expression" dxfId="3752" priority="9349" stopIfTrue="1">
      <formula>$A8246&lt;&gt;""</formula>
    </cfRule>
  </conditionalFormatting>
  <conditionalFormatting sqref="A8246:A8250">
    <cfRule type="expression" dxfId="3751" priority="9348" stopIfTrue="1">
      <formula>$A8246&lt;&gt;""</formula>
    </cfRule>
  </conditionalFormatting>
  <conditionalFormatting sqref="A8246:A8250">
    <cfRule type="expression" dxfId="3750" priority="9347" stopIfTrue="1">
      <formula>$A8246&lt;&gt;""</formula>
    </cfRule>
  </conditionalFormatting>
  <conditionalFormatting sqref="A8246:A8250">
    <cfRule type="expression" dxfId="3749" priority="9346" stopIfTrue="1">
      <formula>$A8246&lt;&gt;""</formula>
    </cfRule>
  </conditionalFormatting>
  <conditionalFormatting sqref="A8246:A8250">
    <cfRule type="expression" dxfId="3748" priority="9345" stopIfTrue="1">
      <formula>$A8246&lt;&gt;""</formula>
    </cfRule>
  </conditionalFormatting>
  <conditionalFormatting sqref="A8246:A8250">
    <cfRule type="expression" dxfId="3747" priority="9344" stopIfTrue="1">
      <formula>$A8246&lt;&gt;""</formula>
    </cfRule>
  </conditionalFormatting>
  <conditionalFormatting sqref="A8246:A8250">
    <cfRule type="expression" dxfId="3746" priority="9343" stopIfTrue="1">
      <formula>$A8246&lt;&gt;""</formula>
    </cfRule>
  </conditionalFormatting>
  <conditionalFormatting sqref="A8246:A8250">
    <cfRule type="expression" dxfId="3745" priority="9342" stopIfTrue="1">
      <formula>$A8246&lt;&gt;""</formula>
    </cfRule>
  </conditionalFormatting>
  <conditionalFormatting sqref="A8246:A8250">
    <cfRule type="expression" dxfId="3744" priority="9341" stopIfTrue="1">
      <formula>$A8246&lt;&gt;""</formula>
    </cfRule>
  </conditionalFormatting>
  <conditionalFormatting sqref="A8246:A8250">
    <cfRule type="expression" dxfId="3743" priority="9340" stopIfTrue="1">
      <formula>$A8246&lt;&gt;""</formula>
    </cfRule>
  </conditionalFormatting>
  <conditionalFormatting sqref="A8246:A8250">
    <cfRule type="expression" dxfId="3742" priority="9339" stopIfTrue="1">
      <formula>$A8246&lt;&gt;""</formula>
    </cfRule>
  </conditionalFormatting>
  <conditionalFormatting sqref="A8246:A8250">
    <cfRule type="expression" dxfId="3741" priority="9338" stopIfTrue="1">
      <formula>$A8246&lt;&gt;""</formula>
    </cfRule>
  </conditionalFormatting>
  <conditionalFormatting sqref="A8246:A8250">
    <cfRule type="expression" dxfId="3740" priority="9337" stopIfTrue="1">
      <formula>$A8246&lt;&gt;""</formula>
    </cfRule>
  </conditionalFormatting>
  <conditionalFormatting sqref="A8246:A8250">
    <cfRule type="expression" dxfId="3739" priority="9336" stopIfTrue="1">
      <formula>$A8246&lt;&gt;""</formula>
    </cfRule>
  </conditionalFormatting>
  <conditionalFormatting sqref="A8246:A8250">
    <cfRule type="expression" dxfId="3738" priority="9335" stopIfTrue="1">
      <formula>$A8246&lt;&gt;""</formula>
    </cfRule>
  </conditionalFormatting>
  <conditionalFormatting sqref="A8246:A8250">
    <cfRule type="expression" dxfId="3737" priority="9334" stopIfTrue="1">
      <formula>$A8246&lt;&gt;""</formula>
    </cfRule>
  </conditionalFormatting>
  <conditionalFormatting sqref="A8246:A8250">
    <cfRule type="expression" dxfId="3736" priority="9333" stopIfTrue="1">
      <formula>$A8246&lt;&gt;""</formula>
    </cfRule>
  </conditionalFormatting>
  <conditionalFormatting sqref="A8246:A8250">
    <cfRule type="expression" dxfId="3735" priority="9332" stopIfTrue="1">
      <formula>$A8246&lt;&gt;""</formula>
    </cfRule>
  </conditionalFormatting>
  <conditionalFormatting sqref="A8246:A8250">
    <cfRule type="expression" dxfId="3734" priority="9331" stopIfTrue="1">
      <formula>$A8246&lt;&gt;""</formula>
    </cfRule>
  </conditionalFormatting>
  <conditionalFormatting sqref="A8246:A8250">
    <cfRule type="expression" dxfId="3733" priority="9262" stopIfTrue="1">
      <formula>$A8246&lt;&gt;""</formula>
    </cfRule>
  </conditionalFormatting>
  <conditionalFormatting sqref="A8246:A8250">
    <cfRule type="expression" dxfId="3732" priority="9261" stopIfTrue="1">
      <formula>$A8246&lt;&gt;""</formula>
    </cfRule>
  </conditionalFormatting>
  <conditionalFormatting sqref="A8246:A8250">
    <cfRule type="expression" dxfId="3731" priority="9260" stopIfTrue="1">
      <formula>$A8246&lt;&gt;""</formula>
    </cfRule>
  </conditionalFormatting>
  <conditionalFormatting sqref="A8246:A8250">
    <cfRule type="expression" dxfId="3730" priority="9259" stopIfTrue="1">
      <formula>$A8246&lt;&gt;""</formula>
    </cfRule>
  </conditionalFormatting>
  <conditionalFormatting sqref="A8246:A8250">
    <cfRule type="expression" dxfId="3729" priority="9258" stopIfTrue="1">
      <formula>$A8246&lt;&gt;""</formula>
    </cfRule>
  </conditionalFormatting>
  <conditionalFormatting sqref="A8246:A8250">
    <cfRule type="expression" dxfId="3728" priority="9257" stopIfTrue="1">
      <formula>$A8246&lt;&gt;""</formula>
    </cfRule>
  </conditionalFormatting>
  <conditionalFormatting sqref="A8246:A8250">
    <cfRule type="expression" dxfId="3727" priority="9256" stopIfTrue="1">
      <formula>$A8246&lt;&gt;""</formula>
    </cfRule>
  </conditionalFormatting>
  <conditionalFormatting sqref="A8246:A8250">
    <cfRule type="expression" dxfId="3726" priority="9255" stopIfTrue="1">
      <formula>$A8246&lt;&gt;""</formula>
    </cfRule>
  </conditionalFormatting>
  <conditionalFormatting sqref="A8246:A8250">
    <cfRule type="expression" dxfId="3725" priority="9254" stopIfTrue="1">
      <formula>$A8246&lt;&gt;""</formula>
    </cfRule>
  </conditionalFormatting>
  <conditionalFormatting sqref="A8246:A8250">
    <cfRule type="expression" dxfId="3724" priority="9253" stopIfTrue="1">
      <formula>$A8246&lt;&gt;""</formula>
    </cfRule>
  </conditionalFormatting>
  <conditionalFormatting sqref="A8246:A8250">
    <cfRule type="expression" dxfId="3723" priority="9252" stopIfTrue="1">
      <formula>$A8246&lt;&gt;""</formula>
    </cfRule>
  </conditionalFormatting>
  <conditionalFormatting sqref="A8246:A8250">
    <cfRule type="expression" dxfId="3722" priority="9251" stopIfTrue="1">
      <formula>$A8246&lt;&gt;""</formula>
    </cfRule>
  </conditionalFormatting>
  <conditionalFormatting sqref="A8246:A8250">
    <cfRule type="expression" dxfId="3721" priority="9250" stopIfTrue="1">
      <formula>$A8246&lt;&gt;""</formula>
    </cfRule>
  </conditionalFormatting>
  <conditionalFormatting sqref="A8246:A8250">
    <cfRule type="expression" dxfId="3720" priority="9249" stopIfTrue="1">
      <formula>$A8246&lt;&gt;""</formula>
    </cfRule>
  </conditionalFormatting>
  <conditionalFormatting sqref="A8246:A8250">
    <cfRule type="expression" dxfId="3719" priority="9248" stopIfTrue="1">
      <formula>$A8246&lt;&gt;""</formula>
    </cfRule>
  </conditionalFormatting>
  <conditionalFormatting sqref="A8246:A8250">
    <cfRule type="expression" dxfId="3718" priority="9247" stopIfTrue="1">
      <formula>$A8246&lt;&gt;""</formula>
    </cfRule>
  </conditionalFormatting>
  <conditionalFormatting sqref="A8246:A8250">
    <cfRule type="expression" dxfId="3717" priority="9246" stopIfTrue="1">
      <formula>$A8246&lt;&gt;""</formula>
    </cfRule>
  </conditionalFormatting>
  <conditionalFormatting sqref="A8246:A8250">
    <cfRule type="expression" dxfId="3716" priority="9245" stopIfTrue="1">
      <formula>$A8246&lt;&gt;""</formula>
    </cfRule>
  </conditionalFormatting>
  <conditionalFormatting sqref="A8246:A8250">
    <cfRule type="expression" dxfId="3715" priority="9244" stopIfTrue="1">
      <formula>$A8246&lt;&gt;""</formula>
    </cfRule>
  </conditionalFormatting>
  <conditionalFormatting sqref="A8246:A8250">
    <cfRule type="expression" dxfId="3714" priority="9243" stopIfTrue="1">
      <formula>$A8246&lt;&gt;""</formula>
    </cfRule>
  </conditionalFormatting>
  <conditionalFormatting sqref="A8246:A8250">
    <cfRule type="expression" dxfId="3713" priority="9242" stopIfTrue="1">
      <formula>$A8246&lt;&gt;""</formula>
    </cfRule>
  </conditionalFormatting>
  <conditionalFormatting sqref="A8246:A8250">
    <cfRule type="expression" dxfId="3712" priority="9241" stopIfTrue="1">
      <formula>$A8246&lt;&gt;""</formula>
    </cfRule>
  </conditionalFormatting>
  <conditionalFormatting sqref="A8246:A8250">
    <cfRule type="expression" dxfId="3711" priority="9240" stopIfTrue="1">
      <formula>$A8246&lt;&gt;""</formula>
    </cfRule>
  </conditionalFormatting>
  <conditionalFormatting sqref="A8246:A8250">
    <cfRule type="expression" dxfId="3710" priority="9239" stopIfTrue="1">
      <formula>$A8246&lt;&gt;""</formula>
    </cfRule>
  </conditionalFormatting>
  <conditionalFormatting sqref="A8246:A8250">
    <cfRule type="expression" dxfId="3709" priority="9238" stopIfTrue="1">
      <formula>$A8246&lt;&gt;""</formula>
    </cfRule>
  </conditionalFormatting>
  <conditionalFormatting sqref="A8246:A8250">
    <cfRule type="expression" dxfId="3708" priority="9237" stopIfTrue="1">
      <formula>$A8246&lt;&gt;""</formula>
    </cfRule>
  </conditionalFormatting>
  <conditionalFormatting sqref="A8246:A8250">
    <cfRule type="expression" dxfId="3707" priority="9236" stopIfTrue="1">
      <formula>$A8246&lt;&gt;""</formula>
    </cfRule>
  </conditionalFormatting>
  <conditionalFormatting sqref="A8246:A8250">
    <cfRule type="expression" dxfId="3706" priority="9235" stopIfTrue="1">
      <formula>$A8246&lt;&gt;""</formula>
    </cfRule>
  </conditionalFormatting>
  <conditionalFormatting sqref="A8246:A8250">
    <cfRule type="expression" dxfId="3705" priority="9234" stopIfTrue="1">
      <formula>$A8246&lt;&gt;""</formula>
    </cfRule>
  </conditionalFormatting>
  <conditionalFormatting sqref="A8246:A8250">
    <cfRule type="expression" dxfId="3704" priority="9233" stopIfTrue="1">
      <formula>$A8246&lt;&gt;""</formula>
    </cfRule>
  </conditionalFormatting>
  <conditionalFormatting sqref="A8246:A8250">
    <cfRule type="expression" dxfId="3703" priority="9232" stopIfTrue="1">
      <formula>$A8246&lt;&gt;""</formula>
    </cfRule>
  </conditionalFormatting>
  <conditionalFormatting sqref="A8246:A8250">
    <cfRule type="expression" dxfId="3702" priority="9231" stopIfTrue="1">
      <formula>$A8246&lt;&gt;""</formula>
    </cfRule>
  </conditionalFormatting>
  <conditionalFormatting sqref="A8246:A8250">
    <cfRule type="expression" dxfId="3701" priority="9230" stopIfTrue="1">
      <formula>$A8246&lt;&gt;""</formula>
    </cfRule>
  </conditionalFormatting>
  <conditionalFormatting sqref="A8246:A8250">
    <cfRule type="expression" dxfId="3700" priority="9229" stopIfTrue="1">
      <formula>$A8246&lt;&gt;""</formula>
    </cfRule>
  </conditionalFormatting>
  <conditionalFormatting sqref="A8246:A8250">
    <cfRule type="expression" dxfId="3699" priority="9228" stopIfTrue="1">
      <formula>$A8246&lt;&gt;""</formula>
    </cfRule>
  </conditionalFormatting>
  <conditionalFormatting sqref="A8246:A8250">
    <cfRule type="expression" dxfId="3698" priority="9227" stopIfTrue="1">
      <formula>$A8246&lt;&gt;""</formula>
    </cfRule>
  </conditionalFormatting>
  <conditionalFormatting sqref="A8246:A8250">
    <cfRule type="expression" dxfId="3697" priority="9226" stopIfTrue="1">
      <formula>$A8246&lt;&gt;""</formula>
    </cfRule>
  </conditionalFormatting>
  <conditionalFormatting sqref="A8246:A8250">
    <cfRule type="expression" dxfId="3696" priority="9225" stopIfTrue="1">
      <formula>$A8246&lt;&gt;""</formula>
    </cfRule>
  </conditionalFormatting>
  <conditionalFormatting sqref="A8246:A8250">
    <cfRule type="expression" dxfId="3695" priority="9224" stopIfTrue="1">
      <formula>$A8246&lt;&gt;""</formula>
    </cfRule>
  </conditionalFormatting>
  <conditionalFormatting sqref="A8246:A8250">
    <cfRule type="expression" dxfId="3694" priority="9223" stopIfTrue="1">
      <formula>$A8246&lt;&gt;""</formula>
    </cfRule>
  </conditionalFormatting>
  <conditionalFormatting sqref="A8246:A8250">
    <cfRule type="expression" dxfId="3693" priority="9222" stopIfTrue="1">
      <formula>$A8246&lt;&gt;""</formula>
    </cfRule>
  </conditionalFormatting>
  <conditionalFormatting sqref="A8246:A8250">
    <cfRule type="expression" dxfId="3692" priority="9221" stopIfTrue="1">
      <formula>$A8246&lt;&gt;""</formula>
    </cfRule>
  </conditionalFormatting>
  <conditionalFormatting sqref="A8246:A8250">
    <cfRule type="expression" dxfId="3691" priority="9220" stopIfTrue="1">
      <formula>$A8246&lt;&gt;""</formula>
    </cfRule>
  </conditionalFormatting>
  <conditionalFormatting sqref="A8246:A8250">
    <cfRule type="expression" dxfId="3690" priority="9219" stopIfTrue="1">
      <formula>$A8246&lt;&gt;""</formula>
    </cfRule>
  </conditionalFormatting>
  <conditionalFormatting sqref="A8246:A8250">
    <cfRule type="expression" dxfId="3689" priority="9218" stopIfTrue="1">
      <formula>$A8246&lt;&gt;""</formula>
    </cfRule>
  </conditionalFormatting>
  <conditionalFormatting sqref="A8246:A8250">
    <cfRule type="expression" dxfId="3688" priority="9217" stopIfTrue="1">
      <formula>$A8246&lt;&gt;""</formula>
    </cfRule>
  </conditionalFormatting>
  <conditionalFormatting sqref="A8246:A8250">
    <cfRule type="expression" dxfId="3687" priority="9216" stopIfTrue="1">
      <formula>$A8246&lt;&gt;""</formula>
    </cfRule>
  </conditionalFormatting>
  <conditionalFormatting sqref="A8246:A8250">
    <cfRule type="expression" dxfId="3686" priority="9215" stopIfTrue="1">
      <formula>$A8246&lt;&gt;""</formula>
    </cfRule>
  </conditionalFormatting>
  <conditionalFormatting sqref="A8246:A8250">
    <cfRule type="expression" dxfId="3685" priority="9214" stopIfTrue="1">
      <formula>$A8246&lt;&gt;""</formula>
    </cfRule>
  </conditionalFormatting>
  <conditionalFormatting sqref="A8246:A8250">
    <cfRule type="expression" dxfId="3684" priority="9213" stopIfTrue="1">
      <formula>$A8246&lt;&gt;""</formula>
    </cfRule>
  </conditionalFormatting>
  <conditionalFormatting sqref="A8246:A8250">
    <cfRule type="expression" dxfId="3683" priority="9212" stopIfTrue="1">
      <formula>$A8246&lt;&gt;""</formula>
    </cfRule>
  </conditionalFormatting>
  <conditionalFormatting sqref="A8246:A8250">
    <cfRule type="expression" dxfId="3682" priority="9211" stopIfTrue="1">
      <formula>$A8246&lt;&gt;""</formula>
    </cfRule>
  </conditionalFormatting>
  <conditionalFormatting sqref="A8246:A8250">
    <cfRule type="expression" dxfId="3681" priority="9210" stopIfTrue="1">
      <formula>$A8246&lt;&gt;""</formula>
    </cfRule>
  </conditionalFormatting>
  <conditionalFormatting sqref="A8246:A8250">
    <cfRule type="expression" dxfId="3680" priority="9209" stopIfTrue="1">
      <formula>$A8246&lt;&gt;""</formula>
    </cfRule>
  </conditionalFormatting>
  <conditionalFormatting sqref="A8246:A8250">
    <cfRule type="expression" dxfId="3679" priority="9208" stopIfTrue="1">
      <formula>$A8246&lt;&gt;""</formula>
    </cfRule>
  </conditionalFormatting>
  <conditionalFormatting sqref="A8246:A8250">
    <cfRule type="expression" dxfId="3678" priority="9207" stopIfTrue="1">
      <formula>$A8246&lt;&gt;""</formula>
    </cfRule>
  </conditionalFormatting>
  <conditionalFormatting sqref="A8246:A8250">
    <cfRule type="expression" dxfId="3677" priority="9206" stopIfTrue="1">
      <formula>$A8246&lt;&gt;""</formula>
    </cfRule>
  </conditionalFormatting>
  <conditionalFormatting sqref="A8246:A8250">
    <cfRule type="expression" dxfId="3676" priority="9205" stopIfTrue="1">
      <formula>$A8246&lt;&gt;""</formula>
    </cfRule>
  </conditionalFormatting>
  <conditionalFormatting sqref="A8246:A8250">
    <cfRule type="expression" dxfId="3675" priority="9204" stopIfTrue="1">
      <formula>$A8246&lt;&gt;""</formula>
    </cfRule>
  </conditionalFormatting>
  <conditionalFormatting sqref="A8246:A8250">
    <cfRule type="expression" dxfId="3674" priority="9203" stopIfTrue="1">
      <formula>$A8246&lt;&gt;""</formula>
    </cfRule>
  </conditionalFormatting>
  <conditionalFormatting sqref="A8246:A8250">
    <cfRule type="expression" dxfId="3673" priority="9202" stopIfTrue="1">
      <formula>$A8246&lt;&gt;""</formula>
    </cfRule>
  </conditionalFormatting>
  <conditionalFormatting sqref="A8246:A8250">
    <cfRule type="expression" dxfId="3672" priority="9201" stopIfTrue="1">
      <formula>$A8246&lt;&gt;""</formula>
    </cfRule>
  </conditionalFormatting>
  <conditionalFormatting sqref="A8246:A8250">
    <cfRule type="expression" dxfId="3671" priority="9200" stopIfTrue="1">
      <formula>$A8246&lt;&gt;""</formula>
    </cfRule>
  </conditionalFormatting>
  <conditionalFormatting sqref="A8246:A8250">
    <cfRule type="expression" dxfId="3670" priority="9199" stopIfTrue="1">
      <formula>$A8246&lt;&gt;""</formula>
    </cfRule>
  </conditionalFormatting>
  <conditionalFormatting sqref="A8246:A8250">
    <cfRule type="expression" dxfId="3669" priority="9198" stopIfTrue="1">
      <formula>$A8246&lt;&gt;""</formula>
    </cfRule>
  </conditionalFormatting>
  <conditionalFormatting sqref="A8246:A8250">
    <cfRule type="expression" dxfId="3668" priority="9197" stopIfTrue="1">
      <formula>$A8246&lt;&gt;""</formula>
    </cfRule>
  </conditionalFormatting>
  <conditionalFormatting sqref="A8246:A8250">
    <cfRule type="expression" dxfId="3667" priority="9196" stopIfTrue="1">
      <formula>$A8246&lt;&gt;""</formula>
    </cfRule>
  </conditionalFormatting>
  <conditionalFormatting sqref="A8246:A8250">
    <cfRule type="expression" dxfId="3666" priority="9195" stopIfTrue="1">
      <formula>$A8246&lt;&gt;""</formula>
    </cfRule>
  </conditionalFormatting>
  <conditionalFormatting sqref="A8246:A8250">
    <cfRule type="expression" dxfId="3665" priority="9194" stopIfTrue="1">
      <formula>$A8246&lt;&gt;""</formula>
    </cfRule>
  </conditionalFormatting>
  <conditionalFormatting sqref="A8246:A8250">
    <cfRule type="expression" dxfId="3664" priority="9193" stopIfTrue="1">
      <formula>$A8246&lt;&gt;""</formula>
    </cfRule>
  </conditionalFormatting>
  <conditionalFormatting sqref="A8246:A8250">
    <cfRule type="expression" dxfId="3663" priority="9192" stopIfTrue="1">
      <formula>$A8246&lt;&gt;""</formula>
    </cfRule>
  </conditionalFormatting>
  <conditionalFormatting sqref="A8246:A8250">
    <cfRule type="expression" dxfId="3662" priority="9191" stopIfTrue="1">
      <formula>$A8246&lt;&gt;""</formula>
    </cfRule>
  </conditionalFormatting>
  <conditionalFormatting sqref="I8246:I8250">
    <cfRule type="expression" dxfId="3661" priority="9190" stopIfTrue="1">
      <formula>$A8246&lt;&gt;""</formula>
    </cfRule>
  </conditionalFormatting>
  <conditionalFormatting sqref="I8246:I8250">
    <cfRule type="expression" dxfId="3660" priority="9189" stopIfTrue="1">
      <formula>$A8246&lt;&gt;""</formula>
    </cfRule>
  </conditionalFormatting>
  <conditionalFormatting sqref="A8246:A8250">
    <cfRule type="expression" dxfId="3659" priority="9154" stopIfTrue="1">
      <formula>$A8246&lt;&gt;""</formula>
    </cfRule>
  </conditionalFormatting>
  <conditionalFormatting sqref="A8246:A8250">
    <cfRule type="expression" dxfId="3658" priority="9153" stopIfTrue="1">
      <formula>$A8246&lt;&gt;""</formula>
    </cfRule>
  </conditionalFormatting>
  <conditionalFormatting sqref="A8246:A8250">
    <cfRule type="expression" dxfId="3657" priority="9152" stopIfTrue="1">
      <formula>$A8246&lt;&gt;""</formula>
    </cfRule>
  </conditionalFormatting>
  <conditionalFormatting sqref="A8246:A8250">
    <cfRule type="expression" dxfId="3656" priority="9151" stopIfTrue="1">
      <formula>$A8246&lt;&gt;""</formula>
    </cfRule>
  </conditionalFormatting>
  <conditionalFormatting sqref="A8246:A8250">
    <cfRule type="expression" dxfId="3655" priority="9150" stopIfTrue="1">
      <formula>$A8246&lt;&gt;""</formula>
    </cfRule>
  </conditionalFormatting>
  <conditionalFormatting sqref="A8246:A8250">
    <cfRule type="expression" dxfId="3654" priority="9149" stopIfTrue="1">
      <formula>$A8246&lt;&gt;""</formula>
    </cfRule>
  </conditionalFormatting>
  <conditionalFormatting sqref="A8246:A8250">
    <cfRule type="expression" dxfId="3653" priority="9148" stopIfTrue="1">
      <formula>$A8246&lt;&gt;""</formula>
    </cfRule>
  </conditionalFormatting>
  <conditionalFormatting sqref="A8246:A8250">
    <cfRule type="expression" dxfId="3652" priority="9147" stopIfTrue="1">
      <formula>$A8246&lt;&gt;""</formula>
    </cfRule>
  </conditionalFormatting>
  <conditionalFormatting sqref="A8246:A8250">
    <cfRule type="expression" dxfId="3651" priority="9146" stopIfTrue="1">
      <formula>$A8246&lt;&gt;""</formula>
    </cfRule>
  </conditionalFormatting>
  <conditionalFormatting sqref="A8246:A8250">
    <cfRule type="expression" dxfId="3650" priority="9145" stopIfTrue="1">
      <formula>$A8246&lt;&gt;""</formula>
    </cfRule>
  </conditionalFormatting>
  <conditionalFormatting sqref="A8246:A8250">
    <cfRule type="expression" dxfId="3649" priority="9144" stopIfTrue="1">
      <formula>$A8246&lt;&gt;""</formula>
    </cfRule>
  </conditionalFormatting>
  <conditionalFormatting sqref="A8246:A8250">
    <cfRule type="expression" dxfId="3648" priority="9143" stopIfTrue="1">
      <formula>$A8246&lt;&gt;""</formula>
    </cfRule>
  </conditionalFormatting>
  <conditionalFormatting sqref="I8246:I8250">
    <cfRule type="expression" dxfId="3647" priority="9142" stopIfTrue="1">
      <formula>$A8246&lt;&gt;""</formula>
    </cfRule>
  </conditionalFormatting>
  <conditionalFormatting sqref="A8246:A8250">
    <cfRule type="expression" dxfId="3646" priority="9124" stopIfTrue="1">
      <formula>$A8246&lt;&gt;""</formula>
    </cfRule>
  </conditionalFormatting>
  <conditionalFormatting sqref="A8246:A8250">
    <cfRule type="expression" dxfId="3645" priority="9123" stopIfTrue="1">
      <formula>$A8246&lt;&gt;""</formula>
    </cfRule>
  </conditionalFormatting>
  <conditionalFormatting sqref="A8246:A8250">
    <cfRule type="expression" dxfId="3644" priority="9122" stopIfTrue="1">
      <formula>$A8246&lt;&gt;""</formula>
    </cfRule>
  </conditionalFormatting>
  <conditionalFormatting sqref="A8246:A8250">
    <cfRule type="expression" dxfId="3643" priority="9121" stopIfTrue="1">
      <formula>$A8246&lt;&gt;""</formula>
    </cfRule>
  </conditionalFormatting>
  <conditionalFormatting sqref="A8246:A8250">
    <cfRule type="expression" dxfId="3642" priority="9120" stopIfTrue="1">
      <formula>$A8246&lt;&gt;""</formula>
    </cfRule>
  </conditionalFormatting>
  <conditionalFormatting sqref="A8246:A8250">
    <cfRule type="expression" dxfId="3641" priority="9119" stopIfTrue="1">
      <formula>$A8246&lt;&gt;""</formula>
    </cfRule>
  </conditionalFormatting>
  <conditionalFormatting sqref="A8246:A8250">
    <cfRule type="expression" dxfId="3640" priority="9113" stopIfTrue="1">
      <formula>$A8246&lt;&gt;""</formula>
    </cfRule>
  </conditionalFormatting>
  <conditionalFormatting sqref="A8246:A8250">
    <cfRule type="expression" dxfId="3639" priority="9112" stopIfTrue="1">
      <formula>$A8246&lt;&gt;""</formula>
    </cfRule>
  </conditionalFormatting>
  <conditionalFormatting sqref="A8246:A8250">
    <cfRule type="expression" dxfId="3638" priority="9111" stopIfTrue="1">
      <formula>$A8246&lt;&gt;""</formula>
    </cfRule>
  </conditionalFormatting>
  <conditionalFormatting sqref="A8246:A8250">
    <cfRule type="expression" dxfId="3637" priority="9102" stopIfTrue="1">
      <formula>$A8246&lt;&gt;""</formula>
    </cfRule>
  </conditionalFormatting>
  <conditionalFormatting sqref="A8246:A8250">
    <cfRule type="expression" dxfId="3636" priority="9101" stopIfTrue="1">
      <formula>$A8246&lt;&gt;""</formula>
    </cfRule>
  </conditionalFormatting>
  <conditionalFormatting sqref="A8246:C8250 E8246:I8250">
    <cfRule type="expression" dxfId="3635" priority="9100" stopIfTrue="1">
      <formula>$A8246&lt;&gt;""</formula>
    </cfRule>
  </conditionalFormatting>
  <conditionalFormatting sqref="B8246:B8250">
    <cfRule type="expression" dxfId="3634" priority="9097" stopIfTrue="1">
      <formula>$A8246&lt;&gt;""</formula>
    </cfRule>
  </conditionalFormatting>
  <conditionalFormatting sqref="A8251:A8754">
    <cfRule type="expression" dxfId="3633" priority="8824" stopIfTrue="1">
      <formula>$A8251&lt;&gt;""</formula>
    </cfRule>
  </conditionalFormatting>
  <conditionalFormatting sqref="A8251:A8754">
    <cfRule type="expression" dxfId="3632" priority="8823" stopIfTrue="1">
      <formula>$A8251&lt;&gt;""</formula>
    </cfRule>
  </conditionalFormatting>
  <conditionalFormatting sqref="A8251:A8754">
    <cfRule type="expression" dxfId="3631" priority="8822" stopIfTrue="1">
      <formula>$A8251&lt;&gt;""</formula>
    </cfRule>
  </conditionalFormatting>
  <conditionalFormatting sqref="A8251:A8754">
    <cfRule type="expression" dxfId="3630" priority="8821" stopIfTrue="1">
      <formula>$A8251&lt;&gt;""</formula>
    </cfRule>
  </conditionalFormatting>
  <conditionalFormatting sqref="A8251:A8754">
    <cfRule type="expression" dxfId="3629" priority="8820" stopIfTrue="1">
      <formula>$A8251&lt;&gt;""</formula>
    </cfRule>
  </conditionalFormatting>
  <conditionalFormatting sqref="A8251:A8754">
    <cfRule type="expression" dxfId="3628" priority="8819" stopIfTrue="1">
      <formula>$A8251&lt;&gt;""</formula>
    </cfRule>
  </conditionalFormatting>
  <conditionalFormatting sqref="A8251:A8754">
    <cfRule type="expression" dxfId="3627" priority="8818" stopIfTrue="1">
      <formula>$A8251&lt;&gt;""</formula>
    </cfRule>
  </conditionalFormatting>
  <conditionalFormatting sqref="A8251:A8754">
    <cfRule type="expression" dxfId="3626" priority="8817" stopIfTrue="1">
      <formula>$A8251&lt;&gt;""</formula>
    </cfRule>
  </conditionalFormatting>
  <conditionalFormatting sqref="A8251:A8754">
    <cfRule type="expression" dxfId="3625" priority="8816" stopIfTrue="1">
      <formula>$A8251&lt;&gt;""</formula>
    </cfRule>
  </conditionalFormatting>
  <conditionalFormatting sqref="A8251:A8754">
    <cfRule type="expression" dxfId="3624" priority="8815" stopIfTrue="1">
      <formula>$A8251&lt;&gt;""</formula>
    </cfRule>
  </conditionalFormatting>
  <conditionalFormatting sqref="A8251:A8754">
    <cfRule type="expression" dxfId="3623" priority="8814" stopIfTrue="1">
      <formula>$A8251&lt;&gt;""</formula>
    </cfRule>
  </conditionalFormatting>
  <conditionalFormatting sqref="A8251:A8754">
    <cfRule type="expression" dxfId="3622" priority="8813" stopIfTrue="1">
      <formula>$A8251&lt;&gt;""</formula>
    </cfRule>
  </conditionalFormatting>
  <conditionalFormatting sqref="A8251:A8754">
    <cfRule type="expression" dxfId="3621" priority="8812" stopIfTrue="1">
      <formula>$A8251&lt;&gt;""</formula>
    </cfRule>
  </conditionalFormatting>
  <conditionalFormatting sqref="A8251:A8754">
    <cfRule type="expression" dxfId="3620" priority="8811" stopIfTrue="1">
      <formula>$A8251&lt;&gt;""</formula>
    </cfRule>
  </conditionalFormatting>
  <conditionalFormatting sqref="A8251:A8754">
    <cfRule type="expression" dxfId="3619" priority="8810" stopIfTrue="1">
      <formula>$A8251&lt;&gt;""</formula>
    </cfRule>
  </conditionalFormatting>
  <conditionalFormatting sqref="A8251:A8754">
    <cfRule type="expression" dxfId="3618" priority="8809" stopIfTrue="1">
      <formula>$A8251&lt;&gt;""</formula>
    </cfRule>
  </conditionalFormatting>
  <conditionalFormatting sqref="A8251:A8754">
    <cfRule type="expression" dxfId="3617" priority="8808" stopIfTrue="1">
      <formula>$A8251&lt;&gt;""</formula>
    </cfRule>
  </conditionalFormatting>
  <conditionalFormatting sqref="A8251:A8754">
    <cfRule type="expression" dxfId="3616" priority="8807" stopIfTrue="1">
      <formula>$A8251&lt;&gt;""</formula>
    </cfRule>
  </conditionalFormatting>
  <conditionalFormatting sqref="A8251:A8754">
    <cfRule type="expression" dxfId="3615" priority="8806" stopIfTrue="1">
      <formula>$A8251&lt;&gt;""</formula>
    </cfRule>
  </conditionalFormatting>
  <conditionalFormatting sqref="A8251:A8754">
    <cfRule type="expression" dxfId="3614" priority="8805" stopIfTrue="1">
      <formula>$A8251&lt;&gt;""</formula>
    </cfRule>
  </conditionalFormatting>
  <conditionalFormatting sqref="A8251:A8754">
    <cfRule type="expression" dxfId="3613" priority="8804" stopIfTrue="1">
      <formula>$A8251&lt;&gt;""</formula>
    </cfRule>
  </conditionalFormatting>
  <conditionalFormatting sqref="A8251:A8754">
    <cfRule type="expression" dxfId="3612" priority="8803" stopIfTrue="1">
      <formula>$A8251&lt;&gt;""</formula>
    </cfRule>
  </conditionalFormatting>
  <conditionalFormatting sqref="A8251:A8754">
    <cfRule type="expression" dxfId="3611" priority="8802" stopIfTrue="1">
      <formula>$A8251&lt;&gt;""</formula>
    </cfRule>
  </conditionalFormatting>
  <conditionalFormatting sqref="A8251:A8754">
    <cfRule type="expression" dxfId="3610" priority="8801" stopIfTrue="1">
      <formula>$A8251&lt;&gt;""</formula>
    </cfRule>
  </conditionalFormatting>
  <conditionalFormatting sqref="A8251:A8754">
    <cfRule type="expression" dxfId="3609" priority="8800" stopIfTrue="1">
      <formula>$A8251&lt;&gt;""</formula>
    </cfRule>
  </conditionalFormatting>
  <conditionalFormatting sqref="A8251:A8754">
    <cfRule type="expression" dxfId="3608" priority="8799" stopIfTrue="1">
      <formula>$A8251&lt;&gt;""</formula>
    </cfRule>
  </conditionalFormatting>
  <conditionalFormatting sqref="A8251:A8754">
    <cfRule type="expression" dxfId="3607" priority="8798" stopIfTrue="1">
      <formula>$A8251&lt;&gt;""</formula>
    </cfRule>
  </conditionalFormatting>
  <conditionalFormatting sqref="A8251:A8754">
    <cfRule type="expression" dxfId="3606" priority="8797" stopIfTrue="1">
      <formula>$A8251&lt;&gt;""</formula>
    </cfRule>
  </conditionalFormatting>
  <conditionalFormatting sqref="A8251:A8754">
    <cfRule type="expression" dxfId="3605" priority="8796" stopIfTrue="1">
      <formula>$A8251&lt;&gt;""</formula>
    </cfRule>
  </conditionalFormatting>
  <conditionalFormatting sqref="A8251:A8754">
    <cfRule type="expression" dxfId="3604" priority="8795" stopIfTrue="1">
      <formula>$A8251&lt;&gt;""</formula>
    </cfRule>
  </conditionalFormatting>
  <conditionalFormatting sqref="A8251:A8754">
    <cfRule type="expression" dxfId="3603" priority="8794" stopIfTrue="1">
      <formula>$A8251&lt;&gt;""</formula>
    </cfRule>
  </conditionalFormatting>
  <conditionalFormatting sqref="A8251:A8754">
    <cfRule type="expression" dxfId="3602" priority="8793" stopIfTrue="1">
      <formula>$A8251&lt;&gt;""</formula>
    </cfRule>
  </conditionalFormatting>
  <conditionalFormatting sqref="A8251:A8754">
    <cfRule type="expression" dxfId="3601" priority="8792" stopIfTrue="1">
      <formula>$A8251&lt;&gt;""</formula>
    </cfRule>
  </conditionalFormatting>
  <conditionalFormatting sqref="A8251:A8754">
    <cfRule type="expression" dxfId="3600" priority="8791" stopIfTrue="1">
      <formula>$A8251&lt;&gt;""</formula>
    </cfRule>
  </conditionalFormatting>
  <conditionalFormatting sqref="A8251:A8754">
    <cfRule type="expression" dxfId="3599" priority="8790" stopIfTrue="1">
      <formula>$A8251&lt;&gt;""</formula>
    </cfRule>
  </conditionalFormatting>
  <conditionalFormatting sqref="A8251:A8754">
    <cfRule type="expression" dxfId="3598" priority="8789" stopIfTrue="1">
      <formula>$A8251&lt;&gt;""</formula>
    </cfRule>
  </conditionalFormatting>
  <conditionalFormatting sqref="A8251:A8754">
    <cfRule type="expression" dxfId="3597" priority="8788" stopIfTrue="1">
      <formula>$A8251&lt;&gt;""</formula>
    </cfRule>
  </conditionalFormatting>
  <conditionalFormatting sqref="A8251:A8754">
    <cfRule type="expression" dxfId="3596" priority="8787" stopIfTrue="1">
      <formula>$A8251&lt;&gt;""</formula>
    </cfRule>
  </conditionalFormatting>
  <conditionalFormatting sqref="A8251:A8754">
    <cfRule type="expression" dxfId="3595" priority="8786" stopIfTrue="1">
      <formula>$A8251&lt;&gt;""</formula>
    </cfRule>
  </conditionalFormatting>
  <conditionalFormatting sqref="A8251:A8754">
    <cfRule type="expression" dxfId="3594" priority="8785" stopIfTrue="1">
      <formula>$A8251&lt;&gt;""</formula>
    </cfRule>
  </conditionalFormatting>
  <conditionalFormatting sqref="A8251:A8754">
    <cfRule type="expression" dxfId="3593" priority="8784" stopIfTrue="1">
      <formula>$A8251&lt;&gt;""</formula>
    </cfRule>
  </conditionalFormatting>
  <conditionalFormatting sqref="A8251:A8754">
    <cfRule type="expression" dxfId="3592" priority="8783" stopIfTrue="1">
      <formula>$A8251&lt;&gt;""</formula>
    </cfRule>
  </conditionalFormatting>
  <conditionalFormatting sqref="A8251:A8754">
    <cfRule type="expression" dxfId="3591" priority="8782" stopIfTrue="1">
      <formula>$A8251&lt;&gt;""</formula>
    </cfRule>
  </conditionalFormatting>
  <conditionalFormatting sqref="A8251:A8754">
    <cfRule type="expression" dxfId="3590" priority="8781" stopIfTrue="1">
      <formula>$A8251&lt;&gt;""</formula>
    </cfRule>
  </conditionalFormatting>
  <conditionalFormatting sqref="A8251:A8754">
    <cfRule type="expression" dxfId="3589" priority="8780" stopIfTrue="1">
      <formula>$A8251&lt;&gt;""</formula>
    </cfRule>
  </conditionalFormatting>
  <conditionalFormatting sqref="A8251:A8754">
    <cfRule type="expression" dxfId="3588" priority="8779" stopIfTrue="1">
      <formula>$A8251&lt;&gt;""</formula>
    </cfRule>
  </conditionalFormatting>
  <conditionalFormatting sqref="A8251:A8754">
    <cfRule type="expression" dxfId="3587" priority="8778" stopIfTrue="1">
      <formula>$A8251&lt;&gt;""</formula>
    </cfRule>
  </conditionalFormatting>
  <conditionalFormatting sqref="A8251:A8754">
    <cfRule type="expression" dxfId="3586" priority="8777" stopIfTrue="1">
      <formula>$A8251&lt;&gt;""</formula>
    </cfRule>
  </conditionalFormatting>
  <conditionalFormatting sqref="A8251:A8754">
    <cfRule type="expression" dxfId="3585" priority="8776" stopIfTrue="1">
      <formula>$A8251&lt;&gt;""</formula>
    </cfRule>
  </conditionalFormatting>
  <conditionalFormatting sqref="A8251:A8754">
    <cfRule type="expression" dxfId="3584" priority="8775" stopIfTrue="1">
      <formula>$A8251&lt;&gt;""</formula>
    </cfRule>
  </conditionalFormatting>
  <conditionalFormatting sqref="A8251:A8754">
    <cfRule type="expression" dxfId="3583" priority="8774" stopIfTrue="1">
      <formula>$A8251&lt;&gt;""</formula>
    </cfRule>
  </conditionalFormatting>
  <conditionalFormatting sqref="A8251:A8754">
    <cfRule type="expression" dxfId="3582" priority="8773" stopIfTrue="1">
      <formula>$A8251&lt;&gt;""</formula>
    </cfRule>
  </conditionalFormatting>
  <conditionalFormatting sqref="A8251:A8754">
    <cfRule type="expression" dxfId="3581" priority="8772" stopIfTrue="1">
      <formula>$A8251&lt;&gt;""</formula>
    </cfRule>
  </conditionalFormatting>
  <conditionalFormatting sqref="A8251:A8754">
    <cfRule type="expression" dxfId="3580" priority="8771" stopIfTrue="1">
      <formula>$A8251&lt;&gt;""</formula>
    </cfRule>
  </conditionalFormatting>
  <conditionalFormatting sqref="A8251:A8754">
    <cfRule type="expression" dxfId="3579" priority="8770" stopIfTrue="1">
      <formula>$A8251&lt;&gt;""</formula>
    </cfRule>
  </conditionalFormatting>
  <conditionalFormatting sqref="A8251:A8754">
    <cfRule type="expression" dxfId="3578" priority="8769" stopIfTrue="1">
      <formula>$A8251&lt;&gt;""</formula>
    </cfRule>
  </conditionalFormatting>
  <conditionalFormatting sqref="A8251:A8754">
    <cfRule type="expression" dxfId="3577" priority="8768" stopIfTrue="1">
      <formula>$A8251&lt;&gt;""</formula>
    </cfRule>
  </conditionalFormatting>
  <conditionalFormatting sqref="A8251:A8754">
    <cfRule type="expression" dxfId="3576" priority="8767" stopIfTrue="1">
      <formula>$A8251&lt;&gt;""</formula>
    </cfRule>
  </conditionalFormatting>
  <conditionalFormatting sqref="A8251:A8754">
    <cfRule type="expression" dxfId="3575" priority="8766" stopIfTrue="1">
      <formula>$A8251&lt;&gt;""</formula>
    </cfRule>
  </conditionalFormatting>
  <conditionalFormatting sqref="A8251:A8754">
    <cfRule type="expression" dxfId="3574" priority="8765" stopIfTrue="1">
      <formula>$A8251&lt;&gt;""</formula>
    </cfRule>
  </conditionalFormatting>
  <conditionalFormatting sqref="A8251:A8754">
    <cfRule type="expression" dxfId="3573" priority="8764" stopIfTrue="1">
      <formula>$A8251&lt;&gt;""</formula>
    </cfRule>
  </conditionalFormatting>
  <conditionalFormatting sqref="A8251:A8754">
    <cfRule type="expression" dxfId="3572" priority="8763" stopIfTrue="1">
      <formula>$A8251&lt;&gt;""</formula>
    </cfRule>
  </conditionalFormatting>
  <conditionalFormatting sqref="A8251:A8754">
    <cfRule type="expression" dxfId="3571" priority="8762" stopIfTrue="1">
      <formula>$A8251&lt;&gt;""</formula>
    </cfRule>
  </conditionalFormatting>
  <conditionalFormatting sqref="A8251:A8754">
    <cfRule type="expression" dxfId="3570" priority="8761" stopIfTrue="1">
      <formula>$A8251&lt;&gt;""</formula>
    </cfRule>
  </conditionalFormatting>
  <conditionalFormatting sqref="A8251:A8754">
    <cfRule type="expression" dxfId="3569" priority="8760" stopIfTrue="1">
      <formula>$A8251&lt;&gt;""</formula>
    </cfRule>
  </conditionalFormatting>
  <conditionalFormatting sqref="A8251:A8754">
    <cfRule type="expression" dxfId="3568" priority="8759" stopIfTrue="1">
      <formula>$A8251&lt;&gt;""</formula>
    </cfRule>
  </conditionalFormatting>
  <conditionalFormatting sqref="A8251:A8754">
    <cfRule type="expression" dxfId="3567" priority="8758" stopIfTrue="1">
      <formula>$A8251&lt;&gt;""</formula>
    </cfRule>
  </conditionalFormatting>
  <conditionalFormatting sqref="A8251:A8754">
    <cfRule type="expression" dxfId="3566" priority="8757" stopIfTrue="1">
      <formula>$A8251&lt;&gt;""</formula>
    </cfRule>
  </conditionalFormatting>
  <conditionalFormatting sqref="A8251:A8754">
    <cfRule type="expression" dxfId="3565" priority="8756" stopIfTrue="1">
      <formula>$A8251&lt;&gt;""</formula>
    </cfRule>
  </conditionalFormatting>
  <conditionalFormatting sqref="A8251:A8754">
    <cfRule type="expression" dxfId="3564" priority="8755" stopIfTrue="1">
      <formula>$A8251&lt;&gt;""</formula>
    </cfRule>
  </conditionalFormatting>
  <conditionalFormatting sqref="A8251:A8754">
    <cfRule type="expression" dxfId="3563" priority="8754" stopIfTrue="1">
      <formula>$A8251&lt;&gt;""</formula>
    </cfRule>
  </conditionalFormatting>
  <conditionalFormatting sqref="A8251:A8754">
    <cfRule type="expression" dxfId="3562" priority="8753" stopIfTrue="1">
      <formula>$A8251&lt;&gt;""</formula>
    </cfRule>
  </conditionalFormatting>
  <conditionalFormatting sqref="A8251:A8754">
    <cfRule type="expression" dxfId="3561" priority="8752" stopIfTrue="1">
      <formula>$A8251&lt;&gt;""</formula>
    </cfRule>
  </conditionalFormatting>
  <conditionalFormatting sqref="A8251:A8754">
    <cfRule type="expression" dxfId="3560" priority="8751" stopIfTrue="1">
      <formula>$A8251&lt;&gt;""</formula>
    </cfRule>
  </conditionalFormatting>
  <conditionalFormatting sqref="A8251:A8754">
    <cfRule type="expression" dxfId="3559" priority="8750" stopIfTrue="1">
      <formula>$A8251&lt;&gt;""</formula>
    </cfRule>
  </conditionalFormatting>
  <conditionalFormatting sqref="A8251:A8754">
    <cfRule type="expression" dxfId="3558" priority="8749" stopIfTrue="1">
      <formula>$A8251&lt;&gt;""</formula>
    </cfRule>
  </conditionalFormatting>
  <conditionalFormatting sqref="A8251:A8754">
    <cfRule type="expression" dxfId="3557" priority="8748" stopIfTrue="1">
      <formula>$A8251&lt;&gt;""</formula>
    </cfRule>
  </conditionalFormatting>
  <conditionalFormatting sqref="A8251:A8754">
    <cfRule type="expression" dxfId="3556" priority="8747" stopIfTrue="1">
      <formula>$A8251&lt;&gt;""</formula>
    </cfRule>
  </conditionalFormatting>
  <conditionalFormatting sqref="A8251:A8754">
    <cfRule type="expression" dxfId="3555" priority="8746" stopIfTrue="1">
      <formula>$A8251&lt;&gt;""</formula>
    </cfRule>
  </conditionalFormatting>
  <conditionalFormatting sqref="A8251:A8754">
    <cfRule type="expression" dxfId="3554" priority="8745" stopIfTrue="1">
      <formula>$A8251&lt;&gt;""</formula>
    </cfRule>
  </conditionalFormatting>
  <conditionalFormatting sqref="A8251:A8754">
    <cfRule type="expression" dxfId="3553" priority="8744" stopIfTrue="1">
      <formula>$A8251&lt;&gt;""</formula>
    </cfRule>
  </conditionalFormatting>
  <conditionalFormatting sqref="A8251:A8754">
    <cfRule type="expression" dxfId="3552" priority="8743" stopIfTrue="1">
      <formula>$A8251&lt;&gt;""</formula>
    </cfRule>
  </conditionalFormatting>
  <conditionalFormatting sqref="A8251:A8754">
    <cfRule type="expression" dxfId="3551" priority="8742" stopIfTrue="1">
      <formula>$A8251&lt;&gt;""</formula>
    </cfRule>
  </conditionalFormatting>
  <conditionalFormatting sqref="A8251:A8754">
    <cfRule type="expression" dxfId="3550" priority="8741" stopIfTrue="1">
      <formula>$A8251&lt;&gt;""</formula>
    </cfRule>
  </conditionalFormatting>
  <conditionalFormatting sqref="A8251:A8754">
    <cfRule type="expression" dxfId="3549" priority="8740" stopIfTrue="1">
      <formula>$A8251&lt;&gt;""</formula>
    </cfRule>
  </conditionalFormatting>
  <conditionalFormatting sqref="A8251:A8754">
    <cfRule type="expression" dxfId="3548" priority="8739" stopIfTrue="1">
      <formula>$A8251&lt;&gt;""</formula>
    </cfRule>
  </conditionalFormatting>
  <conditionalFormatting sqref="A8251:A8754">
    <cfRule type="expression" dxfId="3547" priority="8738" stopIfTrue="1">
      <formula>$A8251&lt;&gt;""</formula>
    </cfRule>
  </conditionalFormatting>
  <conditionalFormatting sqref="A8251:A8754">
    <cfRule type="expression" dxfId="3546" priority="8737" stopIfTrue="1">
      <formula>$A8251&lt;&gt;""</formula>
    </cfRule>
  </conditionalFormatting>
  <conditionalFormatting sqref="A8251:A8754">
    <cfRule type="expression" dxfId="3545" priority="8736" stopIfTrue="1">
      <formula>$A8251&lt;&gt;""</formula>
    </cfRule>
  </conditionalFormatting>
  <conditionalFormatting sqref="A8251:A8754">
    <cfRule type="expression" dxfId="3544" priority="8735" stopIfTrue="1">
      <formula>$A8251&lt;&gt;""</formula>
    </cfRule>
  </conditionalFormatting>
  <conditionalFormatting sqref="A8251:A8754">
    <cfRule type="expression" dxfId="3543" priority="8734" stopIfTrue="1">
      <formula>$A8251&lt;&gt;""</formula>
    </cfRule>
  </conditionalFormatting>
  <conditionalFormatting sqref="A8251:A8754">
    <cfRule type="expression" dxfId="3542" priority="8733" stopIfTrue="1">
      <formula>$A8251&lt;&gt;""</formula>
    </cfRule>
  </conditionalFormatting>
  <conditionalFormatting sqref="A8251:A8754">
    <cfRule type="expression" dxfId="3541" priority="8732" stopIfTrue="1">
      <formula>$A8251&lt;&gt;""</formula>
    </cfRule>
  </conditionalFormatting>
  <conditionalFormatting sqref="A8251:A8754">
    <cfRule type="expression" dxfId="3540" priority="8731" stopIfTrue="1">
      <formula>$A8251&lt;&gt;""</formula>
    </cfRule>
  </conditionalFormatting>
  <conditionalFormatting sqref="A8251:A8754">
    <cfRule type="expression" dxfId="3539" priority="8730" stopIfTrue="1">
      <formula>$A8251&lt;&gt;""</formula>
    </cfRule>
  </conditionalFormatting>
  <conditionalFormatting sqref="A8251:A8754">
    <cfRule type="expression" dxfId="3538" priority="8729" stopIfTrue="1">
      <formula>$A8251&lt;&gt;""</formula>
    </cfRule>
  </conditionalFormatting>
  <conditionalFormatting sqref="A8251:A8754">
    <cfRule type="expression" dxfId="3537" priority="8728" stopIfTrue="1">
      <formula>$A8251&lt;&gt;""</formula>
    </cfRule>
  </conditionalFormatting>
  <conditionalFormatting sqref="A8251:A8754">
    <cfRule type="expression" dxfId="3536" priority="8727" stopIfTrue="1">
      <formula>$A8251&lt;&gt;""</formula>
    </cfRule>
  </conditionalFormatting>
  <conditionalFormatting sqref="A8251:A8754">
    <cfRule type="expression" dxfId="3535" priority="8726" stopIfTrue="1">
      <formula>$A8251&lt;&gt;""</formula>
    </cfRule>
  </conditionalFormatting>
  <conditionalFormatting sqref="A8251:A8754">
    <cfRule type="expression" dxfId="3534" priority="8725" stopIfTrue="1">
      <formula>$A8251&lt;&gt;""</formula>
    </cfRule>
  </conditionalFormatting>
  <conditionalFormatting sqref="A8251:A8754">
    <cfRule type="expression" dxfId="3533" priority="8724" stopIfTrue="1">
      <formula>$A8251&lt;&gt;""</formula>
    </cfRule>
  </conditionalFormatting>
  <conditionalFormatting sqref="A8251:A8754">
    <cfRule type="expression" dxfId="3532" priority="8723" stopIfTrue="1">
      <formula>$A8251&lt;&gt;""</formula>
    </cfRule>
  </conditionalFormatting>
  <conditionalFormatting sqref="A8251:A8754">
    <cfRule type="expression" dxfId="3531" priority="8722" stopIfTrue="1">
      <formula>$A8251&lt;&gt;""</formula>
    </cfRule>
  </conditionalFormatting>
  <conditionalFormatting sqref="A8251:A8754">
    <cfRule type="expression" dxfId="3530" priority="8721" stopIfTrue="1">
      <formula>$A8251&lt;&gt;""</formula>
    </cfRule>
  </conditionalFormatting>
  <conditionalFormatting sqref="A8251:A8754">
    <cfRule type="expression" dxfId="3529" priority="8720" stopIfTrue="1">
      <formula>$A8251&lt;&gt;""</formula>
    </cfRule>
  </conditionalFormatting>
  <conditionalFormatting sqref="A8251:A8754">
    <cfRule type="expression" dxfId="3528" priority="8719" stopIfTrue="1">
      <formula>$A8251&lt;&gt;""</formula>
    </cfRule>
  </conditionalFormatting>
  <conditionalFormatting sqref="A8251:A8754">
    <cfRule type="expression" dxfId="3527" priority="8718" stopIfTrue="1">
      <formula>$A8251&lt;&gt;""</formula>
    </cfRule>
  </conditionalFormatting>
  <conditionalFormatting sqref="A8251:A8754">
    <cfRule type="expression" dxfId="3526" priority="8717" stopIfTrue="1">
      <formula>$A8251&lt;&gt;""</formula>
    </cfRule>
  </conditionalFormatting>
  <conditionalFormatting sqref="A8251:A8754">
    <cfRule type="expression" dxfId="3525" priority="8716" stopIfTrue="1">
      <formula>$A8251&lt;&gt;""</formula>
    </cfRule>
  </conditionalFormatting>
  <conditionalFormatting sqref="A8251:A8754">
    <cfRule type="expression" dxfId="3524" priority="8715" stopIfTrue="1">
      <formula>$A8251&lt;&gt;""</formula>
    </cfRule>
  </conditionalFormatting>
  <conditionalFormatting sqref="A8251:A8754">
    <cfRule type="expression" dxfId="3523" priority="8714" stopIfTrue="1">
      <formula>$A8251&lt;&gt;""</formula>
    </cfRule>
  </conditionalFormatting>
  <conditionalFormatting sqref="A8251:A8754">
    <cfRule type="expression" dxfId="3522" priority="8713" stopIfTrue="1">
      <formula>$A8251&lt;&gt;""</formula>
    </cfRule>
  </conditionalFormatting>
  <conditionalFormatting sqref="A8251:A8754">
    <cfRule type="expression" dxfId="3521" priority="8712" stopIfTrue="1">
      <formula>$A8251&lt;&gt;""</formula>
    </cfRule>
  </conditionalFormatting>
  <conditionalFormatting sqref="A8251:A8754">
    <cfRule type="expression" dxfId="3520" priority="8711" stopIfTrue="1">
      <formula>$A8251&lt;&gt;""</formula>
    </cfRule>
  </conditionalFormatting>
  <conditionalFormatting sqref="A8251:A8754">
    <cfRule type="expression" dxfId="3519" priority="8710" stopIfTrue="1">
      <formula>$A8251&lt;&gt;""</formula>
    </cfRule>
  </conditionalFormatting>
  <conditionalFormatting sqref="A8251:A8754">
    <cfRule type="expression" dxfId="3518" priority="8709" stopIfTrue="1">
      <formula>$A8251&lt;&gt;""</formula>
    </cfRule>
  </conditionalFormatting>
  <conditionalFormatting sqref="A8251:A8754">
    <cfRule type="expression" dxfId="3517" priority="8708" stopIfTrue="1">
      <formula>$A8251&lt;&gt;""</formula>
    </cfRule>
  </conditionalFormatting>
  <conditionalFormatting sqref="A8251:A8754">
    <cfRule type="expression" dxfId="3516" priority="8707" stopIfTrue="1">
      <formula>$A8251&lt;&gt;""</formula>
    </cfRule>
  </conditionalFormatting>
  <conditionalFormatting sqref="A8251:A8754">
    <cfRule type="expression" dxfId="3515" priority="8706" stopIfTrue="1">
      <formula>$A8251&lt;&gt;""</formula>
    </cfRule>
  </conditionalFormatting>
  <conditionalFormatting sqref="A8251:A8754">
    <cfRule type="expression" dxfId="3514" priority="8705" stopIfTrue="1">
      <formula>$A8251&lt;&gt;""</formula>
    </cfRule>
  </conditionalFormatting>
  <conditionalFormatting sqref="A8251:A8754">
    <cfRule type="expression" dxfId="3513" priority="8704" stopIfTrue="1">
      <formula>$A8251&lt;&gt;""</formula>
    </cfRule>
  </conditionalFormatting>
  <conditionalFormatting sqref="A8251:A8754">
    <cfRule type="expression" dxfId="3512" priority="8703" stopIfTrue="1">
      <formula>$A8251&lt;&gt;""</formula>
    </cfRule>
  </conditionalFormatting>
  <conditionalFormatting sqref="A8251:A8754">
    <cfRule type="expression" dxfId="3511" priority="8702" stopIfTrue="1">
      <formula>$A8251&lt;&gt;""</formula>
    </cfRule>
  </conditionalFormatting>
  <conditionalFormatting sqref="A8251:A8754">
    <cfRule type="expression" dxfId="3510" priority="8701" stopIfTrue="1">
      <formula>$A8251&lt;&gt;""</formula>
    </cfRule>
  </conditionalFormatting>
  <conditionalFormatting sqref="A8251:A8754">
    <cfRule type="expression" dxfId="3509" priority="8700" stopIfTrue="1">
      <formula>$A8251&lt;&gt;""</formula>
    </cfRule>
  </conditionalFormatting>
  <conditionalFormatting sqref="A8251:A8754">
    <cfRule type="expression" dxfId="3508" priority="8699" stopIfTrue="1">
      <formula>$A8251&lt;&gt;""</formula>
    </cfRule>
  </conditionalFormatting>
  <conditionalFormatting sqref="A8251:A8754">
    <cfRule type="expression" dxfId="3507" priority="8698" stopIfTrue="1">
      <formula>$A8251&lt;&gt;""</formula>
    </cfRule>
  </conditionalFormatting>
  <conditionalFormatting sqref="A8251:A8754">
    <cfRule type="expression" dxfId="3506" priority="8697" stopIfTrue="1">
      <formula>$A8251&lt;&gt;""</formula>
    </cfRule>
  </conditionalFormatting>
  <conditionalFormatting sqref="A8251:A8754">
    <cfRule type="expression" dxfId="3505" priority="8696" stopIfTrue="1">
      <formula>$A8251&lt;&gt;""</formula>
    </cfRule>
  </conditionalFormatting>
  <conditionalFormatting sqref="A8251:A8754">
    <cfRule type="expression" dxfId="3504" priority="8695" stopIfTrue="1">
      <formula>$A8251&lt;&gt;""</formula>
    </cfRule>
  </conditionalFormatting>
  <conditionalFormatting sqref="A8251:A8754">
    <cfRule type="expression" dxfId="3503" priority="8694" stopIfTrue="1">
      <formula>$A8251&lt;&gt;""</formula>
    </cfRule>
  </conditionalFormatting>
  <conditionalFormatting sqref="A8251:A8754">
    <cfRule type="expression" dxfId="3502" priority="8693" stopIfTrue="1">
      <formula>$A8251&lt;&gt;""</formula>
    </cfRule>
  </conditionalFormatting>
  <conditionalFormatting sqref="A8251:A8754">
    <cfRule type="expression" dxfId="3501" priority="8692" stopIfTrue="1">
      <formula>$A8251&lt;&gt;""</formula>
    </cfRule>
  </conditionalFormatting>
  <conditionalFormatting sqref="A8251:A8754">
    <cfRule type="expression" dxfId="3500" priority="8691" stopIfTrue="1">
      <formula>$A8251&lt;&gt;""</formula>
    </cfRule>
  </conditionalFormatting>
  <conditionalFormatting sqref="A8251:A8754">
    <cfRule type="expression" dxfId="3499" priority="8690" stopIfTrue="1">
      <formula>$A8251&lt;&gt;""</formula>
    </cfRule>
  </conditionalFormatting>
  <conditionalFormatting sqref="A8251:A8754">
    <cfRule type="expression" dxfId="3498" priority="8689" stopIfTrue="1">
      <formula>$A8251&lt;&gt;""</formula>
    </cfRule>
  </conditionalFormatting>
  <conditionalFormatting sqref="A8251:A8754">
    <cfRule type="expression" dxfId="3497" priority="8688" stopIfTrue="1">
      <formula>$A8251&lt;&gt;""</formula>
    </cfRule>
  </conditionalFormatting>
  <conditionalFormatting sqref="A8251:A8754">
    <cfRule type="expression" dxfId="3496" priority="8687" stopIfTrue="1">
      <formula>$A8251&lt;&gt;""</formula>
    </cfRule>
  </conditionalFormatting>
  <conditionalFormatting sqref="A8251:A8754">
    <cfRule type="expression" dxfId="3495" priority="8686" stopIfTrue="1">
      <formula>$A8251&lt;&gt;""</formula>
    </cfRule>
  </conditionalFormatting>
  <conditionalFormatting sqref="A8251:A8754">
    <cfRule type="expression" dxfId="3494" priority="8685" stopIfTrue="1">
      <formula>$A8251&lt;&gt;""</formula>
    </cfRule>
  </conditionalFormatting>
  <conditionalFormatting sqref="A8251:A8754">
    <cfRule type="expression" dxfId="3493" priority="8684" stopIfTrue="1">
      <formula>$A8251&lt;&gt;""</formula>
    </cfRule>
  </conditionalFormatting>
  <conditionalFormatting sqref="A8251:A8754">
    <cfRule type="expression" dxfId="3492" priority="8683" stopIfTrue="1">
      <formula>$A8251&lt;&gt;""</formula>
    </cfRule>
  </conditionalFormatting>
  <conditionalFormatting sqref="A8251:A8754">
    <cfRule type="expression" dxfId="3491" priority="8682" stopIfTrue="1">
      <formula>$A8251&lt;&gt;""</formula>
    </cfRule>
  </conditionalFormatting>
  <conditionalFormatting sqref="A8251:A8754">
    <cfRule type="expression" dxfId="3490" priority="8681" stopIfTrue="1">
      <formula>$A8251&lt;&gt;""</formula>
    </cfRule>
  </conditionalFormatting>
  <conditionalFormatting sqref="A8251:A8754">
    <cfRule type="expression" dxfId="3489" priority="8680" stopIfTrue="1">
      <formula>$A8251&lt;&gt;""</formula>
    </cfRule>
  </conditionalFormatting>
  <conditionalFormatting sqref="A8251:A8754">
    <cfRule type="expression" dxfId="3488" priority="8679" stopIfTrue="1">
      <formula>$A8251&lt;&gt;""</formula>
    </cfRule>
  </conditionalFormatting>
  <conditionalFormatting sqref="A8251:A8754">
    <cfRule type="expression" dxfId="3487" priority="8678" stopIfTrue="1">
      <formula>$A8251&lt;&gt;""</formula>
    </cfRule>
  </conditionalFormatting>
  <conditionalFormatting sqref="A8251:A8754">
    <cfRule type="expression" dxfId="3486" priority="8677" stopIfTrue="1">
      <formula>$A8251&lt;&gt;""</formula>
    </cfRule>
  </conditionalFormatting>
  <conditionalFormatting sqref="A8251:A8754">
    <cfRule type="expression" dxfId="3485" priority="8676" stopIfTrue="1">
      <formula>$A8251&lt;&gt;""</formula>
    </cfRule>
  </conditionalFormatting>
  <conditionalFormatting sqref="A8251:A8754">
    <cfRule type="expression" dxfId="3484" priority="8675" stopIfTrue="1">
      <formula>$A8251&lt;&gt;""</formula>
    </cfRule>
  </conditionalFormatting>
  <conditionalFormatting sqref="A8251:A8754">
    <cfRule type="expression" dxfId="3483" priority="8674" stopIfTrue="1">
      <formula>$A8251&lt;&gt;""</formula>
    </cfRule>
  </conditionalFormatting>
  <conditionalFormatting sqref="A8251:A8754">
    <cfRule type="expression" dxfId="3482" priority="8673" stopIfTrue="1">
      <formula>$A8251&lt;&gt;""</formula>
    </cfRule>
  </conditionalFormatting>
  <conditionalFormatting sqref="A8251:A8754">
    <cfRule type="expression" dxfId="3481" priority="8672" stopIfTrue="1">
      <formula>$A8251&lt;&gt;""</formula>
    </cfRule>
  </conditionalFormatting>
  <conditionalFormatting sqref="A8251:A8754">
    <cfRule type="expression" dxfId="3480" priority="8671" stopIfTrue="1">
      <formula>$A8251&lt;&gt;""</formula>
    </cfRule>
  </conditionalFormatting>
  <conditionalFormatting sqref="A8251:A8754">
    <cfRule type="expression" dxfId="3479" priority="8670" stopIfTrue="1">
      <formula>$A8251&lt;&gt;""</formula>
    </cfRule>
  </conditionalFormatting>
  <conditionalFormatting sqref="A8251:A8754">
    <cfRule type="expression" dxfId="3478" priority="8669" stopIfTrue="1">
      <formula>$A8251&lt;&gt;""</formula>
    </cfRule>
  </conditionalFormatting>
  <conditionalFormatting sqref="A8251:A8754">
    <cfRule type="expression" dxfId="3477" priority="8668" stopIfTrue="1">
      <formula>$A8251&lt;&gt;""</formula>
    </cfRule>
  </conditionalFormatting>
  <conditionalFormatting sqref="A8251:A8754">
    <cfRule type="expression" dxfId="3476" priority="8667" stopIfTrue="1">
      <formula>$A8251&lt;&gt;""</formula>
    </cfRule>
  </conditionalFormatting>
  <conditionalFormatting sqref="A8251:A8754">
    <cfRule type="expression" dxfId="3475" priority="8666" stopIfTrue="1">
      <formula>$A8251&lt;&gt;""</formula>
    </cfRule>
  </conditionalFormatting>
  <conditionalFormatting sqref="A8251:A8754">
    <cfRule type="expression" dxfId="3474" priority="8665" stopIfTrue="1">
      <formula>$A8251&lt;&gt;""</formula>
    </cfRule>
  </conditionalFormatting>
  <conditionalFormatting sqref="A8251:A8754">
    <cfRule type="expression" dxfId="3473" priority="8664" stopIfTrue="1">
      <formula>$A8251&lt;&gt;""</formula>
    </cfRule>
  </conditionalFormatting>
  <conditionalFormatting sqref="A8251:A8754">
    <cfRule type="expression" dxfId="3472" priority="8663" stopIfTrue="1">
      <formula>$A8251&lt;&gt;""</formula>
    </cfRule>
  </conditionalFormatting>
  <conditionalFormatting sqref="A8251:A8754">
    <cfRule type="expression" dxfId="3471" priority="8662" stopIfTrue="1">
      <formula>$A8251&lt;&gt;""</formula>
    </cfRule>
  </conditionalFormatting>
  <conditionalFormatting sqref="A8251:A8754">
    <cfRule type="expression" dxfId="3470" priority="8661" stopIfTrue="1">
      <formula>$A8251&lt;&gt;""</formula>
    </cfRule>
  </conditionalFormatting>
  <conditionalFormatting sqref="A8251:A8754">
    <cfRule type="expression" dxfId="3469" priority="8660" stopIfTrue="1">
      <formula>$A8251&lt;&gt;""</formula>
    </cfRule>
  </conditionalFormatting>
  <conditionalFormatting sqref="A8251:A8754">
    <cfRule type="expression" dxfId="3468" priority="8659" stopIfTrue="1">
      <formula>$A8251&lt;&gt;""</formula>
    </cfRule>
  </conditionalFormatting>
  <conditionalFormatting sqref="A8251:A8754">
    <cfRule type="expression" dxfId="3467" priority="8658" stopIfTrue="1">
      <formula>$A8251&lt;&gt;""</formula>
    </cfRule>
  </conditionalFormatting>
  <conditionalFormatting sqref="A8251:A8754">
    <cfRule type="expression" dxfId="3466" priority="8657" stopIfTrue="1">
      <formula>$A8251&lt;&gt;""</formula>
    </cfRule>
  </conditionalFormatting>
  <conditionalFormatting sqref="A8251:A8754">
    <cfRule type="expression" dxfId="3465" priority="8656" stopIfTrue="1">
      <formula>$A8251&lt;&gt;""</formula>
    </cfRule>
  </conditionalFormatting>
  <conditionalFormatting sqref="A8251:A8754">
    <cfRule type="expression" dxfId="3464" priority="8655" stopIfTrue="1">
      <formula>$A8251&lt;&gt;""</formula>
    </cfRule>
  </conditionalFormatting>
  <conditionalFormatting sqref="A8251:A8754">
    <cfRule type="expression" dxfId="3463" priority="8654" stopIfTrue="1">
      <formula>$A8251&lt;&gt;""</formula>
    </cfRule>
  </conditionalFormatting>
  <conditionalFormatting sqref="A8251:A8754">
    <cfRule type="expression" dxfId="3462" priority="8653" stopIfTrue="1">
      <formula>$A8251&lt;&gt;""</formula>
    </cfRule>
  </conditionalFormatting>
  <conditionalFormatting sqref="A8251:A8754">
    <cfRule type="expression" dxfId="3461" priority="8652" stopIfTrue="1">
      <formula>$A8251&lt;&gt;""</formula>
    </cfRule>
  </conditionalFormatting>
  <conditionalFormatting sqref="A8251:A8754">
    <cfRule type="expression" dxfId="3460" priority="8651" stopIfTrue="1">
      <formula>$A8251&lt;&gt;""</formula>
    </cfRule>
  </conditionalFormatting>
  <conditionalFormatting sqref="A8251:A8754">
    <cfRule type="expression" dxfId="3459" priority="8650" stopIfTrue="1">
      <formula>$A8251&lt;&gt;""</formula>
    </cfRule>
  </conditionalFormatting>
  <conditionalFormatting sqref="A8251:A8754">
    <cfRule type="expression" dxfId="3458" priority="8649" stopIfTrue="1">
      <formula>$A8251&lt;&gt;""</formula>
    </cfRule>
  </conditionalFormatting>
  <conditionalFormatting sqref="A8251:A8754">
    <cfRule type="expression" dxfId="3457" priority="8648" stopIfTrue="1">
      <formula>$A8251&lt;&gt;""</formula>
    </cfRule>
  </conditionalFormatting>
  <conditionalFormatting sqref="A8251:A8754">
    <cfRule type="expression" dxfId="3456" priority="8647" stopIfTrue="1">
      <formula>$A8251&lt;&gt;""</formula>
    </cfRule>
  </conditionalFormatting>
  <conditionalFormatting sqref="A8251:A8754">
    <cfRule type="expression" dxfId="3455" priority="8646" stopIfTrue="1">
      <formula>$A8251&lt;&gt;""</formula>
    </cfRule>
  </conditionalFormatting>
  <conditionalFormatting sqref="A8251:A8754">
    <cfRule type="expression" dxfId="3454" priority="8645" stopIfTrue="1">
      <formula>$A8251&lt;&gt;""</formula>
    </cfRule>
  </conditionalFormatting>
  <conditionalFormatting sqref="A8251:A8754">
    <cfRule type="expression" dxfId="3453" priority="8644" stopIfTrue="1">
      <formula>$A8251&lt;&gt;""</formula>
    </cfRule>
  </conditionalFormatting>
  <conditionalFormatting sqref="A8251:A8754">
    <cfRule type="expression" dxfId="3452" priority="8643" stopIfTrue="1">
      <formula>$A8251&lt;&gt;""</formula>
    </cfRule>
  </conditionalFormatting>
  <conditionalFormatting sqref="A8251:A8754">
    <cfRule type="expression" dxfId="3451" priority="8642" stopIfTrue="1">
      <formula>$A8251&lt;&gt;""</formula>
    </cfRule>
  </conditionalFormatting>
  <conditionalFormatting sqref="A8251:A8754">
    <cfRule type="expression" dxfId="3450" priority="8641" stopIfTrue="1">
      <formula>$A8251&lt;&gt;""</formula>
    </cfRule>
  </conditionalFormatting>
  <conditionalFormatting sqref="A8251:A8754">
    <cfRule type="expression" dxfId="3449" priority="8640" stopIfTrue="1">
      <formula>$A8251&lt;&gt;""</formula>
    </cfRule>
  </conditionalFormatting>
  <conditionalFormatting sqref="A8251:A8754">
    <cfRule type="expression" dxfId="3448" priority="8639" stopIfTrue="1">
      <formula>$A8251&lt;&gt;""</formula>
    </cfRule>
  </conditionalFormatting>
  <conditionalFormatting sqref="A8251:A8754">
    <cfRule type="expression" dxfId="3447" priority="8638" stopIfTrue="1">
      <formula>$A8251&lt;&gt;""</formula>
    </cfRule>
  </conditionalFormatting>
  <conditionalFormatting sqref="A8251:A8754">
    <cfRule type="expression" dxfId="3446" priority="8637" stopIfTrue="1">
      <formula>$A8251&lt;&gt;""</formula>
    </cfRule>
  </conditionalFormatting>
  <conditionalFormatting sqref="A8251:A8754">
    <cfRule type="expression" dxfId="3445" priority="8636" stopIfTrue="1">
      <formula>$A8251&lt;&gt;""</formula>
    </cfRule>
  </conditionalFormatting>
  <conditionalFormatting sqref="A8251:A8754">
    <cfRule type="expression" dxfId="3444" priority="8635" stopIfTrue="1">
      <formula>$A8251&lt;&gt;""</formula>
    </cfRule>
  </conditionalFormatting>
  <conditionalFormatting sqref="A8251:A8754">
    <cfRule type="expression" dxfId="3443" priority="8634" stopIfTrue="1">
      <formula>$A8251&lt;&gt;""</formula>
    </cfRule>
  </conditionalFormatting>
  <conditionalFormatting sqref="A8251:A8754">
    <cfRule type="expression" dxfId="3442" priority="8633" stopIfTrue="1">
      <formula>$A8251&lt;&gt;""</formula>
    </cfRule>
  </conditionalFormatting>
  <conditionalFormatting sqref="I8251:I8754">
    <cfRule type="expression" dxfId="3441" priority="8632" stopIfTrue="1">
      <formula>$A8251&lt;&gt;""</formula>
    </cfRule>
  </conditionalFormatting>
  <conditionalFormatting sqref="I8251:I8754">
    <cfRule type="expression" dxfId="3440" priority="8631" stopIfTrue="1">
      <formula>$A8251&lt;&gt;""</formula>
    </cfRule>
  </conditionalFormatting>
  <conditionalFormatting sqref="I8251:I8754">
    <cfRule type="expression" dxfId="3439" priority="8630" stopIfTrue="1">
      <formula>$A8251&lt;&gt;""</formula>
    </cfRule>
  </conditionalFormatting>
  <conditionalFormatting sqref="I8251:I8754">
    <cfRule type="expression" dxfId="3438" priority="8629" stopIfTrue="1">
      <formula>$A8251&lt;&gt;""</formula>
    </cfRule>
  </conditionalFormatting>
  <conditionalFormatting sqref="A8251:A8754">
    <cfRule type="expression" dxfId="3437" priority="8628" stopIfTrue="1">
      <formula>$A8251&lt;&gt;""</formula>
    </cfRule>
  </conditionalFormatting>
  <conditionalFormatting sqref="A8251:A8754">
    <cfRule type="expression" dxfId="3436" priority="8627" stopIfTrue="1">
      <formula>$A8251&lt;&gt;""</formula>
    </cfRule>
  </conditionalFormatting>
  <conditionalFormatting sqref="A8251:A8754">
    <cfRule type="expression" dxfId="3435" priority="8626" stopIfTrue="1">
      <formula>$A8251&lt;&gt;""</formula>
    </cfRule>
  </conditionalFormatting>
  <conditionalFormatting sqref="A8251:A8754">
    <cfRule type="expression" dxfId="3434" priority="8625" stopIfTrue="1">
      <formula>$A8251&lt;&gt;""</formula>
    </cfRule>
  </conditionalFormatting>
  <conditionalFormatting sqref="A8251:A8754">
    <cfRule type="expression" dxfId="3433" priority="8624" stopIfTrue="1">
      <formula>$A8251&lt;&gt;""</formula>
    </cfRule>
  </conditionalFormatting>
  <conditionalFormatting sqref="A8251:A8754">
    <cfRule type="expression" dxfId="3432" priority="8623" stopIfTrue="1">
      <formula>$A8251&lt;&gt;""</formula>
    </cfRule>
  </conditionalFormatting>
  <conditionalFormatting sqref="A8251:A8754">
    <cfRule type="expression" dxfId="3431" priority="8622" stopIfTrue="1">
      <formula>$A8251&lt;&gt;""</formula>
    </cfRule>
  </conditionalFormatting>
  <conditionalFormatting sqref="A8251:A8754">
    <cfRule type="expression" dxfId="3430" priority="8621" stopIfTrue="1">
      <formula>$A8251&lt;&gt;""</formula>
    </cfRule>
  </conditionalFormatting>
  <conditionalFormatting sqref="A8251:A8754">
    <cfRule type="expression" dxfId="3429" priority="8620" stopIfTrue="1">
      <formula>$A8251&lt;&gt;""</formula>
    </cfRule>
  </conditionalFormatting>
  <conditionalFormatting sqref="A8251:A8754">
    <cfRule type="expression" dxfId="3428" priority="8619" stopIfTrue="1">
      <formula>$A8251&lt;&gt;""</formula>
    </cfRule>
  </conditionalFormatting>
  <conditionalFormatting sqref="A8251:A8754">
    <cfRule type="expression" dxfId="3427" priority="8618" stopIfTrue="1">
      <formula>$A8251&lt;&gt;""</formula>
    </cfRule>
  </conditionalFormatting>
  <conditionalFormatting sqref="A8251:A8754">
    <cfRule type="expression" dxfId="3426" priority="8617" stopIfTrue="1">
      <formula>$A8251&lt;&gt;""</formula>
    </cfRule>
  </conditionalFormatting>
  <conditionalFormatting sqref="A8251:A8754">
    <cfRule type="expression" dxfId="3425" priority="8616" stopIfTrue="1">
      <formula>$A8251&lt;&gt;""</formula>
    </cfRule>
  </conditionalFormatting>
  <conditionalFormatting sqref="A8251:A8754">
    <cfRule type="expression" dxfId="3424" priority="8615" stopIfTrue="1">
      <formula>$A8251&lt;&gt;""</formula>
    </cfRule>
  </conditionalFormatting>
  <conditionalFormatting sqref="A8251:A8754">
    <cfRule type="expression" dxfId="3423" priority="8614" stopIfTrue="1">
      <formula>$A8251&lt;&gt;""</formula>
    </cfRule>
  </conditionalFormatting>
  <conditionalFormatting sqref="A8251:A8754">
    <cfRule type="expression" dxfId="3422" priority="8613" stopIfTrue="1">
      <formula>$A8251&lt;&gt;""</formula>
    </cfRule>
  </conditionalFormatting>
  <conditionalFormatting sqref="A8251:A8754">
    <cfRule type="expression" dxfId="3421" priority="8612" stopIfTrue="1">
      <formula>$A8251&lt;&gt;""</formula>
    </cfRule>
  </conditionalFormatting>
  <conditionalFormatting sqref="A8251:A8754">
    <cfRule type="expression" dxfId="3420" priority="8611" stopIfTrue="1">
      <formula>$A8251&lt;&gt;""</formula>
    </cfRule>
  </conditionalFormatting>
  <conditionalFormatting sqref="A8251:A8754">
    <cfRule type="expression" dxfId="3419" priority="8610" stopIfTrue="1">
      <formula>$A8251&lt;&gt;""</formula>
    </cfRule>
  </conditionalFormatting>
  <conditionalFormatting sqref="A8251:A8754">
    <cfRule type="expression" dxfId="3418" priority="8609" stopIfTrue="1">
      <formula>$A8251&lt;&gt;""</formula>
    </cfRule>
  </conditionalFormatting>
  <conditionalFormatting sqref="A8251:A8754">
    <cfRule type="expression" dxfId="3417" priority="8608" stopIfTrue="1">
      <formula>$A8251&lt;&gt;""</formula>
    </cfRule>
  </conditionalFormatting>
  <conditionalFormatting sqref="A8251:A8754">
    <cfRule type="expression" dxfId="3416" priority="8607" stopIfTrue="1">
      <formula>$A8251&lt;&gt;""</formula>
    </cfRule>
  </conditionalFormatting>
  <conditionalFormatting sqref="A8251:A8754">
    <cfRule type="expression" dxfId="3415" priority="8606" stopIfTrue="1">
      <formula>$A8251&lt;&gt;""</formula>
    </cfRule>
  </conditionalFormatting>
  <conditionalFormatting sqref="A8251:A8754">
    <cfRule type="expression" dxfId="3414" priority="8605" stopIfTrue="1">
      <formula>$A8251&lt;&gt;""</formula>
    </cfRule>
  </conditionalFormatting>
  <conditionalFormatting sqref="A8251:A8754">
    <cfRule type="expression" dxfId="3413" priority="8604" stopIfTrue="1">
      <formula>$A8251&lt;&gt;""</formula>
    </cfRule>
  </conditionalFormatting>
  <conditionalFormatting sqref="A8251:A8754">
    <cfRule type="expression" dxfId="3412" priority="8603" stopIfTrue="1">
      <formula>$A8251&lt;&gt;""</formula>
    </cfRule>
  </conditionalFormatting>
  <conditionalFormatting sqref="A8251:A8754">
    <cfRule type="expression" dxfId="3411" priority="8602" stopIfTrue="1">
      <formula>$A8251&lt;&gt;""</formula>
    </cfRule>
  </conditionalFormatting>
  <conditionalFormatting sqref="A8251:A8754">
    <cfRule type="expression" dxfId="3410" priority="8601" stopIfTrue="1">
      <formula>$A8251&lt;&gt;""</formula>
    </cfRule>
  </conditionalFormatting>
  <conditionalFormatting sqref="A8251:A8754">
    <cfRule type="expression" dxfId="3409" priority="8600" stopIfTrue="1">
      <formula>$A8251&lt;&gt;""</formula>
    </cfRule>
  </conditionalFormatting>
  <conditionalFormatting sqref="A8251:A8754">
    <cfRule type="expression" dxfId="3408" priority="8599" stopIfTrue="1">
      <formula>$A8251&lt;&gt;""</formula>
    </cfRule>
  </conditionalFormatting>
  <conditionalFormatting sqref="A8251:A8754">
    <cfRule type="expression" dxfId="3407" priority="8598" stopIfTrue="1">
      <formula>$A8251&lt;&gt;""</formula>
    </cfRule>
  </conditionalFormatting>
  <conditionalFormatting sqref="A8251:A8754">
    <cfRule type="expression" dxfId="3406" priority="8597" stopIfTrue="1">
      <formula>$A8251&lt;&gt;""</formula>
    </cfRule>
  </conditionalFormatting>
  <conditionalFormatting sqref="A8251:A8754">
    <cfRule type="expression" dxfId="3405" priority="8596" stopIfTrue="1">
      <formula>$A8251&lt;&gt;""</formula>
    </cfRule>
  </conditionalFormatting>
  <conditionalFormatting sqref="A8251:A8754">
    <cfRule type="expression" dxfId="3404" priority="8595" stopIfTrue="1">
      <formula>$A8251&lt;&gt;""</formula>
    </cfRule>
  </conditionalFormatting>
  <conditionalFormatting sqref="A8251:A8754">
    <cfRule type="expression" dxfId="3403" priority="8594" stopIfTrue="1">
      <formula>$A8251&lt;&gt;""</formula>
    </cfRule>
  </conditionalFormatting>
  <conditionalFormatting sqref="A8251:A8754">
    <cfRule type="expression" dxfId="3402" priority="8593" stopIfTrue="1">
      <formula>$A8251&lt;&gt;""</formula>
    </cfRule>
  </conditionalFormatting>
  <conditionalFormatting sqref="A8251:A8754">
    <cfRule type="expression" dxfId="3401" priority="8592" stopIfTrue="1">
      <formula>$A8251&lt;&gt;""</formula>
    </cfRule>
  </conditionalFormatting>
  <conditionalFormatting sqref="A8251:A8754">
    <cfRule type="expression" dxfId="3400" priority="8591" stopIfTrue="1">
      <formula>$A8251&lt;&gt;""</formula>
    </cfRule>
  </conditionalFormatting>
  <conditionalFormatting sqref="A8251:A8754">
    <cfRule type="expression" dxfId="3399" priority="8590" stopIfTrue="1">
      <formula>$A8251&lt;&gt;""</formula>
    </cfRule>
  </conditionalFormatting>
  <conditionalFormatting sqref="A8251:A8754">
    <cfRule type="expression" dxfId="3398" priority="8589" stopIfTrue="1">
      <formula>$A8251&lt;&gt;""</formula>
    </cfRule>
  </conditionalFormatting>
  <conditionalFormatting sqref="A8251:A8754">
    <cfRule type="expression" dxfId="3397" priority="8588" stopIfTrue="1">
      <formula>$A8251&lt;&gt;""</formula>
    </cfRule>
  </conditionalFormatting>
  <conditionalFormatting sqref="A8251:A8754">
    <cfRule type="expression" dxfId="3396" priority="8587" stopIfTrue="1">
      <formula>$A8251&lt;&gt;""</formula>
    </cfRule>
  </conditionalFormatting>
  <conditionalFormatting sqref="A8251:A8754">
    <cfRule type="expression" dxfId="3395" priority="8586" stopIfTrue="1">
      <formula>$A8251&lt;&gt;""</formula>
    </cfRule>
  </conditionalFormatting>
  <conditionalFormatting sqref="A8251:A8754">
    <cfRule type="expression" dxfId="3394" priority="8585" stopIfTrue="1">
      <formula>$A8251&lt;&gt;""</formula>
    </cfRule>
  </conditionalFormatting>
  <conditionalFormatting sqref="A8251:A8754">
    <cfRule type="expression" dxfId="3393" priority="8584" stopIfTrue="1">
      <formula>$A8251&lt;&gt;""</formula>
    </cfRule>
  </conditionalFormatting>
  <conditionalFormatting sqref="A8251:A8754">
    <cfRule type="expression" dxfId="3392" priority="8583" stopIfTrue="1">
      <formula>$A8251&lt;&gt;""</formula>
    </cfRule>
  </conditionalFormatting>
  <conditionalFormatting sqref="A8251:A8754">
    <cfRule type="expression" dxfId="3391" priority="8582" stopIfTrue="1">
      <formula>$A8251&lt;&gt;""</formula>
    </cfRule>
  </conditionalFormatting>
  <conditionalFormatting sqref="A8251:A8754">
    <cfRule type="expression" dxfId="3390" priority="8581" stopIfTrue="1">
      <formula>$A8251&lt;&gt;""</formula>
    </cfRule>
  </conditionalFormatting>
  <conditionalFormatting sqref="A8251:A8754">
    <cfRule type="expression" dxfId="3389" priority="8580" stopIfTrue="1">
      <formula>$A8251&lt;&gt;""</formula>
    </cfRule>
  </conditionalFormatting>
  <conditionalFormatting sqref="A8251:A8754">
    <cfRule type="expression" dxfId="3388" priority="8579" stopIfTrue="1">
      <formula>$A8251&lt;&gt;""</formula>
    </cfRule>
  </conditionalFormatting>
  <conditionalFormatting sqref="A8251:A8754">
    <cfRule type="expression" dxfId="3387" priority="8578" stopIfTrue="1">
      <formula>$A8251&lt;&gt;""</formula>
    </cfRule>
  </conditionalFormatting>
  <conditionalFormatting sqref="A8251:A8754">
    <cfRule type="expression" dxfId="3386" priority="8577" stopIfTrue="1">
      <formula>$A8251&lt;&gt;""</formula>
    </cfRule>
  </conditionalFormatting>
  <conditionalFormatting sqref="A8251:A8754">
    <cfRule type="expression" dxfId="3385" priority="8576" stopIfTrue="1">
      <formula>$A8251&lt;&gt;""</formula>
    </cfRule>
  </conditionalFormatting>
  <conditionalFormatting sqref="A8251:A8754">
    <cfRule type="expression" dxfId="3384" priority="8575" stopIfTrue="1">
      <formula>$A8251&lt;&gt;""</formula>
    </cfRule>
  </conditionalFormatting>
  <conditionalFormatting sqref="A8251:A8754">
    <cfRule type="expression" dxfId="3383" priority="8574" stopIfTrue="1">
      <formula>$A8251&lt;&gt;""</formula>
    </cfRule>
  </conditionalFormatting>
  <conditionalFormatting sqref="A8251:A8754">
    <cfRule type="expression" dxfId="3382" priority="8573" stopIfTrue="1">
      <formula>$A8251&lt;&gt;""</formula>
    </cfRule>
  </conditionalFormatting>
  <conditionalFormatting sqref="A8251:A8754">
    <cfRule type="expression" dxfId="3381" priority="8572" stopIfTrue="1">
      <formula>$A8251&lt;&gt;""</formula>
    </cfRule>
  </conditionalFormatting>
  <conditionalFormatting sqref="A8251:A8754">
    <cfRule type="expression" dxfId="3380" priority="8571" stopIfTrue="1">
      <formula>$A8251&lt;&gt;""</formula>
    </cfRule>
  </conditionalFormatting>
  <conditionalFormatting sqref="A8251:A8754">
    <cfRule type="expression" dxfId="3379" priority="8570" stopIfTrue="1">
      <formula>$A8251&lt;&gt;""</formula>
    </cfRule>
  </conditionalFormatting>
  <conditionalFormatting sqref="A8251:A8754">
    <cfRule type="expression" dxfId="3378" priority="8569" stopIfTrue="1">
      <formula>$A8251&lt;&gt;""</formula>
    </cfRule>
  </conditionalFormatting>
  <conditionalFormatting sqref="A8251:A8754">
    <cfRule type="expression" dxfId="3377" priority="8568" stopIfTrue="1">
      <formula>$A8251&lt;&gt;""</formula>
    </cfRule>
  </conditionalFormatting>
  <conditionalFormatting sqref="A8251:A8754">
    <cfRule type="expression" dxfId="3376" priority="8567" stopIfTrue="1">
      <formula>$A8251&lt;&gt;""</formula>
    </cfRule>
  </conditionalFormatting>
  <conditionalFormatting sqref="A8251:A8754">
    <cfRule type="expression" dxfId="3375" priority="8566" stopIfTrue="1">
      <formula>$A8251&lt;&gt;""</formula>
    </cfRule>
  </conditionalFormatting>
  <conditionalFormatting sqref="A8251:A8754">
    <cfRule type="expression" dxfId="3374" priority="8565" stopIfTrue="1">
      <formula>$A8251&lt;&gt;""</formula>
    </cfRule>
  </conditionalFormatting>
  <conditionalFormatting sqref="A8251:A8754">
    <cfRule type="expression" dxfId="3373" priority="8564" stopIfTrue="1">
      <formula>$A8251&lt;&gt;""</formula>
    </cfRule>
  </conditionalFormatting>
  <conditionalFormatting sqref="A8251:A8754">
    <cfRule type="expression" dxfId="3372" priority="8563" stopIfTrue="1">
      <formula>$A8251&lt;&gt;""</formula>
    </cfRule>
  </conditionalFormatting>
  <conditionalFormatting sqref="A8251:A8754">
    <cfRule type="expression" dxfId="3371" priority="8562" stopIfTrue="1">
      <formula>$A8251&lt;&gt;""</formula>
    </cfRule>
  </conditionalFormatting>
  <conditionalFormatting sqref="A8251:A8754">
    <cfRule type="expression" dxfId="3370" priority="8561" stopIfTrue="1">
      <formula>$A8251&lt;&gt;""</formula>
    </cfRule>
  </conditionalFormatting>
  <conditionalFormatting sqref="A8251:A8754">
    <cfRule type="expression" dxfId="3369" priority="8560" stopIfTrue="1">
      <formula>$A8251&lt;&gt;""</formula>
    </cfRule>
  </conditionalFormatting>
  <conditionalFormatting sqref="A8251:A8754">
    <cfRule type="expression" dxfId="3368" priority="8559" stopIfTrue="1">
      <formula>$A8251&lt;&gt;""</formula>
    </cfRule>
  </conditionalFormatting>
  <conditionalFormatting sqref="A8251:A8754">
    <cfRule type="expression" dxfId="3367" priority="8558" stopIfTrue="1">
      <formula>$A8251&lt;&gt;""</formula>
    </cfRule>
  </conditionalFormatting>
  <conditionalFormatting sqref="A8251:A8754">
    <cfRule type="expression" dxfId="3366" priority="8557" stopIfTrue="1">
      <formula>$A8251&lt;&gt;""</formula>
    </cfRule>
  </conditionalFormatting>
  <conditionalFormatting sqref="A8251:A8754">
    <cfRule type="expression" dxfId="3365" priority="8556" stopIfTrue="1">
      <formula>$A8251&lt;&gt;""</formula>
    </cfRule>
  </conditionalFormatting>
  <conditionalFormatting sqref="A8251:A8754">
    <cfRule type="expression" dxfId="3364" priority="8555" stopIfTrue="1">
      <formula>$A8251&lt;&gt;""</formula>
    </cfRule>
  </conditionalFormatting>
  <conditionalFormatting sqref="A8251:A8754">
    <cfRule type="expression" dxfId="3363" priority="8554" stopIfTrue="1">
      <formula>$A8251&lt;&gt;""</formula>
    </cfRule>
  </conditionalFormatting>
  <conditionalFormatting sqref="A8251:A8754">
    <cfRule type="expression" dxfId="3362" priority="8553" stopIfTrue="1">
      <formula>$A8251&lt;&gt;""</formula>
    </cfRule>
  </conditionalFormatting>
  <conditionalFormatting sqref="A8251:A8754">
    <cfRule type="expression" dxfId="3361" priority="8552" stopIfTrue="1">
      <formula>$A8251&lt;&gt;""</formula>
    </cfRule>
  </conditionalFormatting>
  <conditionalFormatting sqref="A8251:A8754">
    <cfRule type="expression" dxfId="3360" priority="8551" stopIfTrue="1">
      <formula>$A8251&lt;&gt;""</formula>
    </cfRule>
  </conditionalFormatting>
  <conditionalFormatting sqref="A8251:A8754">
    <cfRule type="expression" dxfId="3359" priority="8550" stopIfTrue="1">
      <formula>$A8251&lt;&gt;""</formula>
    </cfRule>
  </conditionalFormatting>
  <conditionalFormatting sqref="A8251:A8754">
    <cfRule type="expression" dxfId="3358" priority="8549" stopIfTrue="1">
      <formula>$A8251&lt;&gt;""</formula>
    </cfRule>
  </conditionalFormatting>
  <conditionalFormatting sqref="A8251:A8754">
    <cfRule type="expression" dxfId="3357" priority="8548" stopIfTrue="1">
      <formula>$A8251&lt;&gt;""</formula>
    </cfRule>
  </conditionalFormatting>
  <conditionalFormatting sqref="A8251:A8754">
    <cfRule type="expression" dxfId="3356" priority="8547" stopIfTrue="1">
      <formula>$A8251&lt;&gt;""</formula>
    </cfRule>
  </conditionalFormatting>
  <conditionalFormatting sqref="A8251:A8754">
    <cfRule type="expression" dxfId="3355" priority="8546" stopIfTrue="1">
      <formula>$A8251&lt;&gt;""</formula>
    </cfRule>
  </conditionalFormatting>
  <conditionalFormatting sqref="A8251:A8754">
    <cfRule type="expression" dxfId="3354" priority="8545" stopIfTrue="1">
      <formula>$A8251&lt;&gt;""</formula>
    </cfRule>
  </conditionalFormatting>
  <conditionalFormatting sqref="A8251:A8754">
    <cfRule type="expression" dxfId="3353" priority="8544" stopIfTrue="1">
      <formula>$A8251&lt;&gt;""</formula>
    </cfRule>
  </conditionalFormatting>
  <conditionalFormatting sqref="A8251:A8754">
    <cfRule type="expression" dxfId="3352" priority="8543" stopIfTrue="1">
      <formula>$A8251&lt;&gt;""</formula>
    </cfRule>
  </conditionalFormatting>
  <conditionalFormatting sqref="A8251:A8754">
    <cfRule type="expression" dxfId="3351" priority="8542" stopIfTrue="1">
      <formula>$A8251&lt;&gt;""</formula>
    </cfRule>
  </conditionalFormatting>
  <conditionalFormatting sqref="A8251:A8754">
    <cfRule type="expression" dxfId="3350" priority="8541" stopIfTrue="1">
      <formula>$A8251&lt;&gt;""</formula>
    </cfRule>
  </conditionalFormatting>
  <conditionalFormatting sqref="A8251:A8754">
    <cfRule type="expression" dxfId="3349" priority="8540" stopIfTrue="1">
      <formula>$A8251&lt;&gt;""</formula>
    </cfRule>
  </conditionalFormatting>
  <conditionalFormatting sqref="A8251:A8754">
    <cfRule type="expression" dxfId="3348" priority="8539" stopIfTrue="1">
      <formula>$A8251&lt;&gt;""</formula>
    </cfRule>
  </conditionalFormatting>
  <conditionalFormatting sqref="A8251:A8754">
    <cfRule type="expression" dxfId="3347" priority="8538" stopIfTrue="1">
      <formula>$A8251&lt;&gt;""</formula>
    </cfRule>
  </conditionalFormatting>
  <conditionalFormatting sqref="A8251:A8754">
    <cfRule type="expression" dxfId="3346" priority="8537" stopIfTrue="1">
      <formula>$A8251&lt;&gt;""</formula>
    </cfRule>
  </conditionalFormatting>
  <conditionalFormatting sqref="A8251:A8754">
    <cfRule type="expression" dxfId="3345" priority="8536" stopIfTrue="1">
      <formula>$A8251&lt;&gt;""</formula>
    </cfRule>
  </conditionalFormatting>
  <conditionalFormatting sqref="A8251:A8754">
    <cfRule type="expression" dxfId="3344" priority="8535" stopIfTrue="1">
      <formula>$A8251&lt;&gt;""</formula>
    </cfRule>
  </conditionalFormatting>
  <conditionalFormatting sqref="A8251:A8754">
    <cfRule type="expression" dxfId="3343" priority="8534" stopIfTrue="1">
      <formula>$A8251&lt;&gt;""</formula>
    </cfRule>
  </conditionalFormatting>
  <conditionalFormatting sqref="A8251:A8754">
    <cfRule type="expression" dxfId="3342" priority="8533" stopIfTrue="1">
      <formula>$A8251&lt;&gt;""</formula>
    </cfRule>
  </conditionalFormatting>
  <conditionalFormatting sqref="A8251:A8754">
    <cfRule type="expression" dxfId="3341" priority="8464" stopIfTrue="1">
      <formula>$A8251&lt;&gt;""</formula>
    </cfRule>
  </conditionalFormatting>
  <conditionalFormatting sqref="A8251:A8754">
    <cfRule type="expression" dxfId="3340" priority="8463" stopIfTrue="1">
      <formula>$A8251&lt;&gt;""</formula>
    </cfRule>
  </conditionalFormatting>
  <conditionalFormatting sqref="A8251:A8754">
    <cfRule type="expression" dxfId="3339" priority="8462" stopIfTrue="1">
      <formula>$A8251&lt;&gt;""</formula>
    </cfRule>
  </conditionalFormatting>
  <conditionalFormatting sqref="A8251:A8754">
    <cfRule type="expression" dxfId="3338" priority="8461" stopIfTrue="1">
      <formula>$A8251&lt;&gt;""</formula>
    </cfRule>
  </conditionalFormatting>
  <conditionalFormatting sqref="A8251:A8754">
    <cfRule type="expression" dxfId="3337" priority="8460" stopIfTrue="1">
      <formula>$A8251&lt;&gt;""</formula>
    </cfRule>
  </conditionalFormatting>
  <conditionalFormatting sqref="A8251:A8754">
    <cfRule type="expression" dxfId="3336" priority="8459" stopIfTrue="1">
      <formula>$A8251&lt;&gt;""</formula>
    </cfRule>
  </conditionalFormatting>
  <conditionalFormatting sqref="A8251:A8754">
    <cfRule type="expression" dxfId="3335" priority="8458" stopIfTrue="1">
      <formula>$A8251&lt;&gt;""</formula>
    </cfRule>
  </conditionalFormatting>
  <conditionalFormatting sqref="A8251:A8754">
    <cfRule type="expression" dxfId="3334" priority="8457" stopIfTrue="1">
      <formula>$A8251&lt;&gt;""</formula>
    </cfRule>
  </conditionalFormatting>
  <conditionalFormatting sqref="A8251:A8754">
    <cfRule type="expression" dxfId="3333" priority="8456" stopIfTrue="1">
      <formula>$A8251&lt;&gt;""</formula>
    </cfRule>
  </conditionalFormatting>
  <conditionalFormatting sqref="A8251:A8754">
    <cfRule type="expression" dxfId="3332" priority="8455" stopIfTrue="1">
      <formula>$A8251&lt;&gt;""</formula>
    </cfRule>
  </conditionalFormatting>
  <conditionalFormatting sqref="A8251:A8754">
    <cfRule type="expression" dxfId="3331" priority="8454" stopIfTrue="1">
      <formula>$A8251&lt;&gt;""</formula>
    </cfRule>
  </conditionalFormatting>
  <conditionalFormatting sqref="A8251:A8754">
    <cfRule type="expression" dxfId="3330" priority="8453" stopIfTrue="1">
      <formula>$A8251&lt;&gt;""</formula>
    </cfRule>
  </conditionalFormatting>
  <conditionalFormatting sqref="A8251:A8754">
    <cfRule type="expression" dxfId="3329" priority="8452" stopIfTrue="1">
      <formula>$A8251&lt;&gt;""</formula>
    </cfRule>
  </conditionalFormatting>
  <conditionalFormatting sqref="A8251:A8754">
    <cfRule type="expression" dxfId="3328" priority="8451" stopIfTrue="1">
      <formula>$A8251&lt;&gt;""</formula>
    </cfRule>
  </conditionalFormatting>
  <conditionalFormatting sqref="A8251:A8754">
    <cfRule type="expression" dxfId="3327" priority="8450" stopIfTrue="1">
      <formula>$A8251&lt;&gt;""</formula>
    </cfRule>
  </conditionalFormatting>
  <conditionalFormatting sqref="A8251:A8754">
    <cfRule type="expression" dxfId="3326" priority="8449" stopIfTrue="1">
      <formula>$A8251&lt;&gt;""</formula>
    </cfRule>
  </conditionalFormatting>
  <conditionalFormatting sqref="A8251:A8754">
    <cfRule type="expression" dxfId="3325" priority="8448" stopIfTrue="1">
      <formula>$A8251&lt;&gt;""</formula>
    </cfRule>
  </conditionalFormatting>
  <conditionalFormatting sqref="A8251:A8754">
    <cfRule type="expression" dxfId="3324" priority="8447" stopIfTrue="1">
      <formula>$A8251&lt;&gt;""</formula>
    </cfRule>
  </conditionalFormatting>
  <conditionalFormatting sqref="A8251:A8754">
    <cfRule type="expression" dxfId="3323" priority="8446" stopIfTrue="1">
      <formula>$A8251&lt;&gt;""</formula>
    </cfRule>
  </conditionalFormatting>
  <conditionalFormatting sqref="A8251:A8754">
    <cfRule type="expression" dxfId="3322" priority="8445" stopIfTrue="1">
      <formula>$A8251&lt;&gt;""</formula>
    </cfRule>
  </conditionalFormatting>
  <conditionalFormatting sqref="A8251:A8754">
    <cfRule type="expression" dxfId="3321" priority="8444" stopIfTrue="1">
      <formula>$A8251&lt;&gt;""</formula>
    </cfRule>
  </conditionalFormatting>
  <conditionalFormatting sqref="A8251:A8754">
    <cfRule type="expression" dxfId="3320" priority="8443" stopIfTrue="1">
      <formula>$A8251&lt;&gt;""</formula>
    </cfRule>
  </conditionalFormatting>
  <conditionalFormatting sqref="A8251:A8754">
    <cfRule type="expression" dxfId="3319" priority="8442" stopIfTrue="1">
      <formula>$A8251&lt;&gt;""</formula>
    </cfRule>
  </conditionalFormatting>
  <conditionalFormatting sqref="A8251:A8754">
    <cfRule type="expression" dxfId="3318" priority="8441" stopIfTrue="1">
      <formula>$A8251&lt;&gt;""</formula>
    </cfRule>
  </conditionalFormatting>
  <conditionalFormatting sqref="A8251:A8754">
    <cfRule type="expression" dxfId="3317" priority="8440" stopIfTrue="1">
      <formula>$A8251&lt;&gt;""</formula>
    </cfRule>
  </conditionalFormatting>
  <conditionalFormatting sqref="A8251:A8754">
    <cfRule type="expression" dxfId="3316" priority="8439" stopIfTrue="1">
      <formula>$A8251&lt;&gt;""</formula>
    </cfRule>
  </conditionalFormatting>
  <conditionalFormatting sqref="A8251:A8754">
    <cfRule type="expression" dxfId="3315" priority="8438" stopIfTrue="1">
      <formula>$A8251&lt;&gt;""</formula>
    </cfRule>
  </conditionalFormatting>
  <conditionalFormatting sqref="A8251:A8754">
    <cfRule type="expression" dxfId="3314" priority="8437" stopIfTrue="1">
      <formula>$A8251&lt;&gt;""</formula>
    </cfRule>
  </conditionalFormatting>
  <conditionalFormatting sqref="A8251:A8754">
    <cfRule type="expression" dxfId="3313" priority="8436" stopIfTrue="1">
      <formula>$A8251&lt;&gt;""</formula>
    </cfRule>
  </conditionalFormatting>
  <conditionalFormatting sqref="A8251:A8754">
    <cfRule type="expression" dxfId="3312" priority="8435" stopIfTrue="1">
      <formula>$A8251&lt;&gt;""</formula>
    </cfRule>
  </conditionalFormatting>
  <conditionalFormatting sqref="A8251:A8754">
    <cfRule type="expression" dxfId="3311" priority="8434" stopIfTrue="1">
      <formula>$A8251&lt;&gt;""</formula>
    </cfRule>
  </conditionalFormatting>
  <conditionalFormatting sqref="A8251:A8754">
    <cfRule type="expression" dxfId="3310" priority="8433" stopIfTrue="1">
      <formula>$A8251&lt;&gt;""</formula>
    </cfRule>
  </conditionalFormatting>
  <conditionalFormatting sqref="A8251:A8754">
    <cfRule type="expression" dxfId="3309" priority="8432" stopIfTrue="1">
      <formula>$A8251&lt;&gt;""</formula>
    </cfRule>
  </conditionalFormatting>
  <conditionalFormatting sqref="A8251:A8754">
    <cfRule type="expression" dxfId="3308" priority="8431" stopIfTrue="1">
      <formula>$A8251&lt;&gt;""</formula>
    </cfRule>
  </conditionalFormatting>
  <conditionalFormatting sqref="A8251:A8754">
    <cfRule type="expression" dxfId="3307" priority="8430" stopIfTrue="1">
      <formula>$A8251&lt;&gt;""</formula>
    </cfRule>
  </conditionalFormatting>
  <conditionalFormatting sqref="A8251:A8754">
    <cfRule type="expression" dxfId="3306" priority="8429" stopIfTrue="1">
      <formula>$A8251&lt;&gt;""</formula>
    </cfRule>
  </conditionalFormatting>
  <conditionalFormatting sqref="A8251:A8754">
    <cfRule type="expression" dxfId="3305" priority="8428" stopIfTrue="1">
      <formula>$A8251&lt;&gt;""</formula>
    </cfRule>
  </conditionalFormatting>
  <conditionalFormatting sqref="A8251:A8754">
    <cfRule type="expression" dxfId="3304" priority="8427" stopIfTrue="1">
      <formula>$A8251&lt;&gt;""</formula>
    </cfRule>
  </conditionalFormatting>
  <conditionalFormatting sqref="A8251:A8754">
    <cfRule type="expression" dxfId="3303" priority="8426" stopIfTrue="1">
      <formula>$A8251&lt;&gt;""</formula>
    </cfRule>
  </conditionalFormatting>
  <conditionalFormatting sqref="A8251:A8754">
    <cfRule type="expression" dxfId="3302" priority="8425" stopIfTrue="1">
      <formula>$A8251&lt;&gt;""</formula>
    </cfRule>
  </conditionalFormatting>
  <conditionalFormatting sqref="A8251:A8754">
    <cfRule type="expression" dxfId="3301" priority="8424" stopIfTrue="1">
      <formula>$A8251&lt;&gt;""</formula>
    </cfRule>
  </conditionalFormatting>
  <conditionalFormatting sqref="A8251:A8754">
    <cfRule type="expression" dxfId="3300" priority="8423" stopIfTrue="1">
      <formula>$A8251&lt;&gt;""</formula>
    </cfRule>
  </conditionalFormatting>
  <conditionalFormatting sqref="A8251:A8754">
    <cfRule type="expression" dxfId="3299" priority="8422" stopIfTrue="1">
      <formula>$A8251&lt;&gt;""</formula>
    </cfRule>
  </conditionalFormatting>
  <conditionalFormatting sqref="A8251:A8754">
    <cfRule type="expression" dxfId="3298" priority="8421" stopIfTrue="1">
      <formula>$A8251&lt;&gt;""</formula>
    </cfRule>
  </conditionalFormatting>
  <conditionalFormatting sqref="A8251:A8754">
    <cfRule type="expression" dxfId="3297" priority="8420" stopIfTrue="1">
      <formula>$A8251&lt;&gt;""</formula>
    </cfRule>
  </conditionalFormatting>
  <conditionalFormatting sqref="A8251:A8754">
    <cfRule type="expression" dxfId="3296" priority="8419" stopIfTrue="1">
      <formula>$A8251&lt;&gt;""</formula>
    </cfRule>
  </conditionalFormatting>
  <conditionalFormatting sqref="A8251:A8754">
    <cfRule type="expression" dxfId="3295" priority="8418" stopIfTrue="1">
      <formula>$A8251&lt;&gt;""</formula>
    </cfRule>
  </conditionalFormatting>
  <conditionalFormatting sqref="A8251:A8754">
    <cfRule type="expression" dxfId="3294" priority="8417" stopIfTrue="1">
      <formula>$A8251&lt;&gt;""</formula>
    </cfRule>
  </conditionalFormatting>
  <conditionalFormatting sqref="A8251:A8754">
    <cfRule type="expression" dxfId="3293" priority="8416" stopIfTrue="1">
      <formula>$A8251&lt;&gt;""</formula>
    </cfRule>
  </conditionalFormatting>
  <conditionalFormatting sqref="A8251:A8754">
    <cfRule type="expression" dxfId="3292" priority="8415" stopIfTrue="1">
      <formula>$A8251&lt;&gt;""</formula>
    </cfRule>
  </conditionalFormatting>
  <conditionalFormatting sqref="A8251:A8754">
    <cfRule type="expression" dxfId="3291" priority="8414" stopIfTrue="1">
      <formula>$A8251&lt;&gt;""</formula>
    </cfRule>
  </conditionalFormatting>
  <conditionalFormatting sqref="A8251:A8754">
    <cfRule type="expression" dxfId="3290" priority="8413" stopIfTrue="1">
      <formula>$A8251&lt;&gt;""</formula>
    </cfRule>
  </conditionalFormatting>
  <conditionalFormatting sqref="A8251:A8754">
    <cfRule type="expression" dxfId="3289" priority="8412" stopIfTrue="1">
      <formula>$A8251&lt;&gt;""</formula>
    </cfRule>
  </conditionalFormatting>
  <conditionalFormatting sqref="A8251:A8754">
    <cfRule type="expression" dxfId="3288" priority="8411" stopIfTrue="1">
      <formula>$A8251&lt;&gt;""</formula>
    </cfRule>
  </conditionalFormatting>
  <conditionalFormatting sqref="A8251:A8754">
    <cfRule type="expression" dxfId="3287" priority="8410" stopIfTrue="1">
      <formula>$A8251&lt;&gt;""</formula>
    </cfRule>
  </conditionalFormatting>
  <conditionalFormatting sqref="A8251:A8754">
    <cfRule type="expression" dxfId="3286" priority="8409" stopIfTrue="1">
      <formula>$A8251&lt;&gt;""</formula>
    </cfRule>
  </conditionalFormatting>
  <conditionalFormatting sqref="A8251:A8754">
    <cfRule type="expression" dxfId="3285" priority="8408" stopIfTrue="1">
      <formula>$A8251&lt;&gt;""</formula>
    </cfRule>
  </conditionalFormatting>
  <conditionalFormatting sqref="A8251:A8754">
    <cfRule type="expression" dxfId="3284" priority="8407" stopIfTrue="1">
      <formula>$A8251&lt;&gt;""</formula>
    </cfRule>
  </conditionalFormatting>
  <conditionalFormatting sqref="A8251:A8754">
    <cfRule type="expression" dxfId="3283" priority="8406" stopIfTrue="1">
      <formula>$A8251&lt;&gt;""</formula>
    </cfRule>
  </conditionalFormatting>
  <conditionalFormatting sqref="A8251:A8754">
    <cfRule type="expression" dxfId="3282" priority="8405" stopIfTrue="1">
      <formula>$A8251&lt;&gt;""</formula>
    </cfRule>
  </conditionalFormatting>
  <conditionalFormatting sqref="A8251:A8754">
    <cfRule type="expression" dxfId="3281" priority="8404" stopIfTrue="1">
      <formula>$A8251&lt;&gt;""</formula>
    </cfRule>
  </conditionalFormatting>
  <conditionalFormatting sqref="A8251:A8754">
    <cfRule type="expression" dxfId="3280" priority="8403" stopIfTrue="1">
      <formula>$A8251&lt;&gt;""</formula>
    </cfRule>
  </conditionalFormatting>
  <conditionalFormatting sqref="A8251:A8754">
    <cfRule type="expression" dxfId="3279" priority="8402" stopIfTrue="1">
      <formula>$A8251&lt;&gt;""</formula>
    </cfRule>
  </conditionalFormatting>
  <conditionalFormatting sqref="A8251:A8754">
    <cfRule type="expression" dxfId="3278" priority="8401" stopIfTrue="1">
      <formula>$A8251&lt;&gt;""</formula>
    </cfRule>
  </conditionalFormatting>
  <conditionalFormatting sqref="A8251:A8754">
    <cfRule type="expression" dxfId="3277" priority="8400" stopIfTrue="1">
      <formula>$A8251&lt;&gt;""</formula>
    </cfRule>
  </conditionalFormatting>
  <conditionalFormatting sqref="A8251:A8754">
    <cfRule type="expression" dxfId="3276" priority="8399" stopIfTrue="1">
      <formula>$A8251&lt;&gt;""</formula>
    </cfRule>
  </conditionalFormatting>
  <conditionalFormatting sqref="A8251:A8754">
    <cfRule type="expression" dxfId="3275" priority="8398" stopIfTrue="1">
      <formula>$A8251&lt;&gt;""</formula>
    </cfRule>
  </conditionalFormatting>
  <conditionalFormatting sqref="A8251:A8754">
    <cfRule type="expression" dxfId="3274" priority="8397" stopIfTrue="1">
      <formula>$A8251&lt;&gt;""</formula>
    </cfRule>
  </conditionalFormatting>
  <conditionalFormatting sqref="A8251:A8754">
    <cfRule type="expression" dxfId="3273" priority="8396" stopIfTrue="1">
      <formula>$A8251&lt;&gt;""</formula>
    </cfRule>
  </conditionalFormatting>
  <conditionalFormatting sqref="A8251:A8754">
    <cfRule type="expression" dxfId="3272" priority="8395" stopIfTrue="1">
      <formula>$A8251&lt;&gt;""</formula>
    </cfRule>
  </conditionalFormatting>
  <conditionalFormatting sqref="A8251:A8754">
    <cfRule type="expression" dxfId="3271" priority="8394" stopIfTrue="1">
      <formula>$A8251&lt;&gt;""</formula>
    </cfRule>
  </conditionalFormatting>
  <conditionalFormatting sqref="A8251:A8754">
    <cfRule type="expression" dxfId="3270" priority="8393" stopIfTrue="1">
      <formula>$A8251&lt;&gt;""</formula>
    </cfRule>
  </conditionalFormatting>
  <conditionalFormatting sqref="I8251:I8754">
    <cfRule type="expression" dxfId="3269" priority="8392" stopIfTrue="1">
      <formula>$A8251&lt;&gt;""</formula>
    </cfRule>
  </conditionalFormatting>
  <conditionalFormatting sqref="I8251:I8754">
    <cfRule type="expression" dxfId="3268" priority="8391" stopIfTrue="1">
      <formula>$A8251&lt;&gt;""</formula>
    </cfRule>
  </conditionalFormatting>
  <conditionalFormatting sqref="A8251:A8754">
    <cfRule type="expression" dxfId="3267" priority="8356" stopIfTrue="1">
      <formula>$A8251&lt;&gt;""</formula>
    </cfRule>
  </conditionalFormatting>
  <conditionalFormatting sqref="A8251:A8754">
    <cfRule type="expression" dxfId="3266" priority="8355" stopIfTrue="1">
      <formula>$A8251&lt;&gt;""</formula>
    </cfRule>
  </conditionalFormatting>
  <conditionalFormatting sqref="A8251:A8754">
    <cfRule type="expression" dxfId="3265" priority="8354" stopIfTrue="1">
      <formula>$A8251&lt;&gt;""</formula>
    </cfRule>
  </conditionalFormatting>
  <conditionalFormatting sqref="A8251:A8754">
    <cfRule type="expression" dxfId="3264" priority="8353" stopIfTrue="1">
      <formula>$A8251&lt;&gt;""</formula>
    </cfRule>
  </conditionalFormatting>
  <conditionalFormatting sqref="A8251:A8754">
    <cfRule type="expression" dxfId="3263" priority="8352" stopIfTrue="1">
      <formula>$A8251&lt;&gt;""</formula>
    </cfRule>
  </conditionalFormatting>
  <conditionalFormatting sqref="A8251:A8754">
    <cfRule type="expression" dxfId="3262" priority="8351" stopIfTrue="1">
      <formula>$A8251&lt;&gt;""</formula>
    </cfRule>
  </conditionalFormatting>
  <conditionalFormatting sqref="A8251:A8754">
    <cfRule type="expression" dxfId="3261" priority="8350" stopIfTrue="1">
      <formula>$A8251&lt;&gt;""</formula>
    </cfRule>
  </conditionalFormatting>
  <conditionalFormatting sqref="A8251:A8754">
    <cfRule type="expression" dxfId="3260" priority="8349" stopIfTrue="1">
      <formula>$A8251&lt;&gt;""</formula>
    </cfRule>
  </conditionalFormatting>
  <conditionalFormatting sqref="A8251:A8754">
    <cfRule type="expression" dxfId="3259" priority="8348" stopIfTrue="1">
      <formula>$A8251&lt;&gt;""</formula>
    </cfRule>
  </conditionalFormatting>
  <conditionalFormatting sqref="A8251:A8754">
    <cfRule type="expression" dxfId="3258" priority="8347" stopIfTrue="1">
      <formula>$A8251&lt;&gt;""</formula>
    </cfRule>
  </conditionalFormatting>
  <conditionalFormatting sqref="A8251:A8754">
    <cfRule type="expression" dxfId="3257" priority="8346" stopIfTrue="1">
      <formula>$A8251&lt;&gt;""</formula>
    </cfRule>
  </conditionalFormatting>
  <conditionalFormatting sqref="A8251:A8754">
    <cfRule type="expression" dxfId="3256" priority="8345" stopIfTrue="1">
      <formula>$A8251&lt;&gt;""</formula>
    </cfRule>
  </conditionalFormatting>
  <conditionalFormatting sqref="I8251:I8754">
    <cfRule type="expression" dxfId="3255" priority="8344" stopIfTrue="1">
      <formula>$A8251&lt;&gt;""</formula>
    </cfRule>
  </conditionalFormatting>
  <conditionalFormatting sqref="A8251:A8754">
    <cfRule type="expression" dxfId="3254" priority="8326" stopIfTrue="1">
      <formula>$A8251&lt;&gt;""</formula>
    </cfRule>
  </conditionalFormatting>
  <conditionalFormatting sqref="A8251:A8754">
    <cfRule type="expression" dxfId="3253" priority="8325" stopIfTrue="1">
      <formula>$A8251&lt;&gt;""</formula>
    </cfRule>
  </conditionalFormatting>
  <conditionalFormatting sqref="A8251:A8754">
    <cfRule type="expression" dxfId="3252" priority="8324" stopIfTrue="1">
      <formula>$A8251&lt;&gt;""</formula>
    </cfRule>
  </conditionalFormatting>
  <conditionalFormatting sqref="A8251:A8754">
    <cfRule type="expression" dxfId="3251" priority="8323" stopIfTrue="1">
      <formula>$A8251&lt;&gt;""</formula>
    </cfRule>
  </conditionalFormatting>
  <conditionalFormatting sqref="A8251:A8754">
    <cfRule type="expression" dxfId="3250" priority="8322" stopIfTrue="1">
      <formula>$A8251&lt;&gt;""</formula>
    </cfRule>
  </conditionalFormatting>
  <conditionalFormatting sqref="A8251:A8754">
    <cfRule type="expression" dxfId="3249" priority="8321" stopIfTrue="1">
      <formula>$A8251&lt;&gt;""</formula>
    </cfRule>
  </conditionalFormatting>
  <conditionalFormatting sqref="A8251:A8754">
    <cfRule type="expression" dxfId="3248" priority="8315" stopIfTrue="1">
      <formula>$A8251&lt;&gt;""</formula>
    </cfRule>
  </conditionalFormatting>
  <conditionalFormatting sqref="A8251:A8754">
    <cfRule type="expression" dxfId="3247" priority="8314" stopIfTrue="1">
      <formula>$A8251&lt;&gt;""</formula>
    </cfRule>
  </conditionalFormatting>
  <conditionalFormatting sqref="A8251:A8754">
    <cfRule type="expression" dxfId="3246" priority="8313" stopIfTrue="1">
      <formula>$A8251&lt;&gt;""</formula>
    </cfRule>
  </conditionalFormatting>
  <conditionalFormatting sqref="A8251:A8754">
    <cfRule type="expression" dxfId="3245" priority="8304" stopIfTrue="1">
      <formula>$A8251&lt;&gt;""</formula>
    </cfRule>
  </conditionalFormatting>
  <conditionalFormatting sqref="A8251:A8754">
    <cfRule type="expression" dxfId="3244" priority="8303" stopIfTrue="1">
      <formula>$A8251&lt;&gt;""</formula>
    </cfRule>
  </conditionalFormatting>
  <conditionalFormatting sqref="A8251:C8754 E8251:I8754">
    <cfRule type="expression" dxfId="3243" priority="8302" stopIfTrue="1">
      <formula>$A8251&lt;&gt;""</formula>
    </cfRule>
  </conditionalFormatting>
  <conditionalFormatting sqref="B8251:B8754">
    <cfRule type="expression" dxfId="3242" priority="8299" stopIfTrue="1">
      <formula>$A8251&lt;&gt;""</formula>
    </cfRule>
  </conditionalFormatting>
  <conditionalFormatting sqref="A8755:A8789">
    <cfRule type="expression" dxfId="3241" priority="8026" stopIfTrue="1">
      <formula>$A8755&lt;&gt;""</formula>
    </cfRule>
  </conditionalFormatting>
  <conditionalFormatting sqref="A8755:A8789">
    <cfRule type="expression" dxfId="3240" priority="8025" stopIfTrue="1">
      <formula>$A8755&lt;&gt;""</formula>
    </cfRule>
  </conditionalFormatting>
  <conditionalFormatting sqref="A8755:A8789">
    <cfRule type="expression" dxfId="3239" priority="8024" stopIfTrue="1">
      <formula>$A8755&lt;&gt;""</formula>
    </cfRule>
  </conditionalFormatting>
  <conditionalFormatting sqref="A8755:A8789">
    <cfRule type="expression" dxfId="3238" priority="8023" stopIfTrue="1">
      <formula>$A8755&lt;&gt;""</formula>
    </cfRule>
  </conditionalFormatting>
  <conditionalFormatting sqref="A8755:A8789">
    <cfRule type="expression" dxfId="3237" priority="8022" stopIfTrue="1">
      <formula>$A8755&lt;&gt;""</formula>
    </cfRule>
  </conditionalFormatting>
  <conditionalFormatting sqref="A8755:A8789">
    <cfRule type="expression" dxfId="3236" priority="8021" stopIfTrue="1">
      <formula>$A8755&lt;&gt;""</formula>
    </cfRule>
  </conditionalFormatting>
  <conditionalFormatting sqref="A8755:A8789">
    <cfRule type="expression" dxfId="3235" priority="8020" stopIfTrue="1">
      <formula>$A8755&lt;&gt;""</formula>
    </cfRule>
  </conditionalFormatting>
  <conditionalFormatting sqref="A8755:A8789">
    <cfRule type="expression" dxfId="3234" priority="8019" stopIfTrue="1">
      <formula>$A8755&lt;&gt;""</formula>
    </cfRule>
  </conditionalFormatting>
  <conditionalFormatting sqref="A8755:A8789">
    <cfRule type="expression" dxfId="3233" priority="8018" stopIfTrue="1">
      <formula>$A8755&lt;&gt;""</formula>
    </cfRule>
  </conditionalFormatting>
  <conditionalFormatting sqref="A8755:A8789">
    <cfRule type="expression" dxfId="3232" priority="8017" stopIfTrue="1">
      <formula>$A8755&lt;&gt;""</formula>
    </cfRule>
  </conditionalFormatting>
  <conditionalFormatting sqref="A8755:A8789">
    <cfRule type="expression" dxfId="3231" priority="8016" stopIfTrue="1">
      <formula>$A8755&lt;&gt;""</formula>
    </cfRule>
  </conditionalFormatting>
  <conditionalFormatting sqref="A8755:A8789">
    <cfRule type="expression" dxfId="3230" priority="8015" stopIfTrue="1">
      <formula>$A8755&lt;&gt;""</formula>
    </cfRule>
  </conditionalFormatting>
  <conditionalFormatting sqref="A8755:A8789">
    <cfRule type="expression" dxfId="3229" priority="8014" stopIfTrue="1">
      <formula>$A8755&lt;&gt;""</formula>
    </cfRule>
  </conditionalFormatting>
  <conditionalFormatting sqref="A8755:A8789">
    <cfRule type="expression" dxfId="3228" priority="8013" stopIfTrue="1">
      <formula>$A8755&lt;&gt;""</formula>
    </cfRule>
  </conditionalFormatting>
  <conditionalFormatting sqref="A8755:A8789">
    <cfRule type="expression" dxfId="3227" priority="8012" stopIfTrue="1">
      <formula>$A8755&lt;&gt;""</formula>
    </cfRule>
  </conditionalFormatting>
  <conditionalFormatting sqref="A8755:A8789">
    <cfRule type="expression" dxfId="3226" priority="8011" stopIfTrue="1">
      <formula>$A8755&lt;&gt;""</formula>
    </cfRule>
  </conditionalFormatting>
  <conditionalFormatting sqref="A8755:A8789">
    <cfRule type="expression" dxfId="3225" priority="8010" stopIfTrue="1">
      <formula>$A8755&lt;&gt;""</formula>
    </cfRule>
  </conditionalFormatting>
  <conditionalFormatting sqref="A8755:A8789">
    <cfRule type="expression" dxfId="3224" priority="8009" stopIfTrue="1">
      <formula>$A8755&lt;&gt;""</formula>
    </cfRule>
  </conditionalFormatting>
  <conditionalFormatting sqref="A8755:A8789">
    <cfRule type="expression" dxfId="3223" priority="8008" stopIfTrue="1">
      <formula>$A8755&lt;&gt;""</formula>
    </cfRule>
  </conditionalFormatting>
  <conditionalFormatting sqref="A8755:A8789">
    <cfRule type="expression" dxfId="3222" priority="8007" stopIfTrue="1">
      <formula>$A8755&lt;&gt;""</formula>
    </cfRule>
  </conditionalFormatting>
  <conditionalFormatting sqref="A8755:A8789">
    <cfRule type="expression" dxfId="3221" priority="8006" stopIfTrue="1">
      <formula>$A8755&lt;&gt;""</formula>
    </cfRule>
  </conditionalFormatting>
  <conditionalFormatting sqref="A8755:A8789">
    <cfRule type="expression" dxfId="3220" priority="8005" stopIfTrue="1">
      <formula>$A8755&lt;&gt;""</formula>
    </cfRule>
  </conditionalFormatting>
  <conditionalFormatting sqref="A8755:A8789">
    <cfRule type="expression" dxfId="3219" priority="8004" stopIfTrue="1">
      <formula>$A8755&lt;&gt;""</formula>
    </cfRule>
  </conditionalFormatting>
  <conditionalFormatting sqref="A8755:A8789">
    <cfRule type="expression" dxfId="3218" priority="8003" stopIfTrue="1">
      <formula>$A8755&lt;&gt;""</formula>
    </cfRule>
  </conditionalFormatting>
  <conditionalFormatting sqref="A8755:A8789">
    <cfRule type="expression" dxfId="3217" priority="8002" stopIfTrue="1">
      <formula>$A8755&lt;&gt;""</formula>
    </cfRule>
  </conditionalFormatting>
  <conditionalFormatting sqref="A8755:A8789">
    <cfRule type="expression" dxfId="3216" priority="8001" stopIfTrue="1">
      <formula>$A8755&lt;&gt;""</formula>
    </cfRule>
  </conditionalFormatting>
  <conditionalFormatting sqref="A8755:A8789">
    <cfRule type="expression" dxfId="3215" priority="8000" stopIfTrue="1">
      <formula>$A8755&lt;&gt;""</formula>
    </cfRule>
  </conditionalFormatting>
  <conditionalFormatting sqref="A8755:A8789">
    <cfRule type="expression" dxfId="3214" priority="7999" stopIfTrue="1">
      <formula>$A8755&lt;&gt;""</formula>
    </cfRule>
  </conditionalFormatting>
  <conditionalFormatting sqref="A8755:A8789">
    <cfRule type="expression" dxfId="3213" priority="7998" stopIfTrue="1">
      <formula>$A8755&lt;&gt;""</formula>
    </cfRule>
  </conditionalFormatting>
  <conditionalFormatting sqref="A8755:A8789">
    <cfRule type="expression" dxfId="3212" priority="7997" stopIfTrue="1">
      <formula>$A8755&lt;&gt;""</formula>
    </cfRule>
  </conditionalFormatting>
  <conditionalFormatting sqref="A8755:A8789">
    <cfRule type="expression" dxfId="3211" priority="7996" stopIfTrue="1">
      <formula>$A8755&lt;&gt;""</formula>
    </cfRule>
  </conditionalFormatting>
  <conditionalFormatting sqref="A8755:A8789">
    <cfRule type="expression" dxfId="3210" priority="7995" stopIfTrue="1">
      <formula>$A8755&lt;&gt;""</formula>
    </cfRule>
  </conditionalFormatting>
  <conditionalFormatting sqref="A8755:A8789">
    <cfRule type="expression" dxfId="3209" priority="7994" stopIfTrue="1">
      <formula>$A8755&lt;&gt;""</formula>
    </cfRule>
  </conditionalFormatting>
  <conditionalFormatting sqref="A8755:A8789">
    <cfRule type="expression" dxfId="3208" priority="7993" stopIfTrue="1">
      <formula>$A8755&lt;&gt;""</formula>
    </cfRule>
  </conditionalFormatting>
  <conditionalFormatting sqref="A8755:A8789">
    <cfRule type="expression" dxfId="3207" priority="7992" stopIfTrue="1">
      <formula>$A8755&lt;&gt;""</formula>
    </cfRule>
  </conditionalFormatting>
  <conditionalFormatting sqref="A8755:A8789">
    <cfRule type="expression" dxfId="3206" priority="7991" stopIfTrue="1">
      <formula>$A8755&lt;&gt;""</formula>
    </cfRule>
  </conditionalFormatting>
  <conditionalFormatting sqref="A8755:A8789">
    <cfRule type="expression" dxfId="3205" priority="7990" stopIfTrue="1">
      <formula>$A8755&lt;&gt;""</formula>
    </cfRule>
  </conditionalFormatting>
  <conditionalFormatting sqref="A8755:A8789">
    <cfRule type="expression" dxfId="3204" priority="7989" stopIfTrue="1">
      <formula>$A8755&lt;&gt;""</formula>
    </cfRule>
  </conditionalFormatting>
  <conditionalFormatting sqref="A8755:A8789">
    <cfRule type="expression" dxfId="3203" priority="7988" stopIfTrue="1">
      <formula>$A8755&lt;&gt;""</formula>
    </cfRule>
  </conditionalFormatting>
  <conditionalFormatting sqref="A8755:A8789">
    <cfRule type="expression" dxfId="3202" priority="7987" stopIfTrue="1">
      <formula>$A8755&lt;&gt;""</formula>
    </cfRule>
  </conditionalFormatting>
  <conditionalFormatting sqref="A8755:A8789">
    <cfRule type="expression" dxfId="3201" priority="7986" stopIfTrue="1">
      <formula>$A8755&lt;&gt;""</formula>
    </cfRule>
  </conditionalFormatting>
  <conditionalFormatting sqref="A8755:A8789">
    <cfRule type="expression" dxfId="3200" priority="7985" stopIfTrue="1">
      <formula>$A8755&lt;&gt;""</formula>
    </cfRule>
  </conditionalFormatting>
  <conditionalFormatting sqref="A8755:A8789">
    <cfRule type="expression" dxfId="3199" priority="7984" stopIfTrue="1">
      <formula>$A8755&lt;&gt;""</formula>
    </cfRule>
  </conditionalFormatting>
  <conditionalFormatting sqref="A8755:A8789">
    <cfRule type="expression" dxfId="3198" priority="7983" stopIfTrue="1">
      <formula>$A8755&lt;&gt;""</formula>
    </cfRule>
  </conditionalFormatting>
  <conditionalFormatting sqref="A8755:A8789">
    <cfRule type="expression" dxfId="3197" priority="7982" stopIfTrue="1">
      <formula>$A8755&lt;&gt;""</formula>
    </cfRule>
  </conditionalFormatting>
  <conditionalFormatting sqref="A8755:A8789">
    <cfRule type="expression" dxfId="3196" priority="7981" stopIfTrue="1">
      <formula>$A8755&lt;&gt;""</formula>
    </cfRule>
  </conditionalFormatting>
  <conditionalFormatting sqref="A8755:A8789">
    <cfRule type="expression" dxfId="3195" priority="7980" stopIfTrue="1">
      <formula>$A8755&lt;&gt;""</formula>
    </cfRule>
  </conditionalFormatting>
  <conditionalFormatting sqref="A8755:A8789">
    <cfRule type="expression" dxfId="3194" priority="7979" stopIfTrue="1">
      <formula>$A8755&lt;&gt;""</formula>
    </cfRule>
  </conditionalFormatting>
  <conditionalFormatting sqref="A8755:A8789">
    <cfRule type="expression" dxfId="3193" priority="7978" stopIfTrue="1">
      <formula>$A8755&lt;&gt;""</formula>
    </cfRule>
  </conditionalFormatting>
  <conditionalFormatting sqref="A8755:A8789">
    <cfRule type="expression" dxfId="3192" priority="7977" stopIfTrue="1">
      <formula>$A8755&lt;&gt;""</formula>
    </cfRule>
  </conditionalFormatting>
  <conditionalFormatting sqref="A8755:A8789">
    <cfRule type="expression" dxfId="3191" priority="7976" stopIfTrue="1">
      <formula>$A8755&lt;&gt;""</formula>
    </cfRule>
  </conditionalFormatting>
  <conditionalFormatting sqref="A8755:A8789">
    <cfRule type="expression" dxfId="3190" priority="7975" stopIfTrue="1">
      <formula>$A8755&lt;&gt;""</formula>
    </cfRule>
  </conditionalFormatting>
  <conditionalFormatting sqref="A8755:A8789">
    <cfRule type="expression" dxfId="3189" priority="7974" stopIfTrue="1">
      <formula>$A8755&lt;&gt;""</formula>
    </cfRule>
  </conditionalFormatting>
  <conditionalFormatting sqref="A8755:A8789">
    <cfRule type="expression" dxfId="3188" priority="7973" stopIfTrue="1">
      <formula>$A8755&lt;&gt;""</formula>
    </cfRule>
  </conditionalFormatting>
  <conditionalFormatting sqref="A8755:A8789">
    <cfRule type="expression" dxfId="3187" priority="7972" stopIfTrue="1">
      <formula>$A8755&lt;&gt;""</formula>
    </cfRule>
  </conditionalFormatting>
  <conditionalFormatting sqref="A8755:A8789">
    <cfRule type="expression" dxfId="3186" priority="7971" stopIfTrue="1">
      <formula>$A8755&lt;&gt;""</formula>
    </cfRule>
  </conditionalFormatting>
  <conditionalFormatting sqref="A8755:A8789">
    <cfRule type="expression" dxfId="3185" priority="7970" stopIfTrue="1">
      <formula>$A8755&lt;&gt;""</formula>
    </cfRule>
  </conditionalFormatting>
  <conditionalFormatting sqref="A8755:A8789">
    <cfRule type="expression" dxfId="3184" priority="7969" stopIfTrue="1">
      <formula>$A8755&lt;&gt;""</formula>
    </cfRule>
  </conditionalFormatting>
  <conditionalFormatting sqref="A8755:A8789">
    <cfRule type="expression" dxfId="3183" priority="7968" stopIfTrue="1">
      <formula>$A8755&lt;&gt;""</formula>
    </cfRule>
  </conditionalFormatting>
  <conditionalFormatting sqref="A8755:A8789">
    <cfRule type="expression" dxfId="3182" priority="7967" stopIfTrue="1">
      <formula>$A8755&lt;&gt;""</formula>
    </cfRule>
  </conditionalFormatting>
  <conditionalFormatting sqref="A8755:A8789">
    <cfRule type="expression" dxfId="3181" priority="7966" stopIfTrue="1">
      <formula>$A8755&lt;&gt;""</formula>
    </cfRule>
  </conditionalFormatting>
  <conditionalFormatting sqref="A8755:A8789">
    <cfRule type="expression" dxfId="3180" priority="7965" stopIfTrue="1">
      <formula>$A8755&lt;&gt;""</formula>
    </cfRule>
  </conditionalFormatting>
  <conditionalFormatting sqref="A8755:A8789">
    <cfRule type="expression" dxfId="3179" priority="7964" stopIfTrue="1">
      <formula>$A8755&lt;&gt;""</formula>
    </cfRule>
  </conditionalFormatting>
  <conditionalFormatting sqref="A8755:A8789">
    <cfRule type="expression" dxfId="3178" priority="7963" stopIfTrue="1">
      <formula>$A8755&lt;&gt;""</formula>
    </cfRule>
  </conditionalFormatting>
  <conditionalFormatting sqref="A8755:A8789">
    <cfRule type="expression" dxfId="3177" priority="7962" stopIfTrue="1">
      <formula>$A8755&lt;&gt;""</formula>
    </cfRule>
  </conditionalFormatting>
  <conditionalFormatting sqref="A8755:A8789">
    <cfRule type="expression" dxfId="3176" priority="7961" stopIfTrue="1">
      <formula>$A8755&lt;&gt;""</formula>
    </cfRule>
  </conditionalFormatting>
  <conditionalFormatting sqref="A8755:A8789">
    <cfRule type="expression" dxfId="3175" priority="7960" stopIfTrue="1">
      <formula>$A8755&lt;&gt;""</formula>
    </cfRule>
  </conditionalFormatting>
  <conditionalFormatting sqref="A8755:A8789">
    <cfRule type="expression" dxfId="3174" priority="7959" stopIfTrue="1">
      <formula>$A8755&lt;&gt;""</formula>
    </cfRule>
  </conditionalFormatting>
  <conditionalFormatting sqref="A8755:A8789">
    <cfRule type="expression" dxfId="3173" priority="7958" stopIfTrue="1">
      <formula>$A8755&lt;&gt;""</formula>
    </cfRule>
  </conditionalFormatting>
  <conditionalFormatting sqref="A8755:A8789">
    <cfRule type="expression" dxfId="3172" priority="7957" stopIfTrue="1">
      <formula>$A8755&lt;&gt;""</formula>
    </cfRule>
  </conditionalFormatting>
  <conditionalFormatting sqref="A8755:A8789">
    <cfRule type="expression" dxfId="3171" priority="7956" stopIfTrue="1">
      <formula>$A8755&lt;&gt;""</formula>
    </cfRule>
  </conditionalFormatting>
  <conditionalFormatting sqref="A8755:A8789">
    <cfRule type="expression" dxfId="3170" priority="7955" stopIfTrue="1">
      <formula>$A8755&lt;&gt;""</formula>
    </cfRule>
  </conditionalFormatting>
  <conditionalFormatting sqref="A8755:A8789">
    <cfRule type="expression" dxfId="3169" priority="7954" stopIfTrue="1">
      <formula>$A8755&lt;&gt;""</formula>
    </cfRule>
  </conditionalFormatting>
  <conditionalFormatting sqref="A8755:A8789">
    <cfRule type="expression" dxfId="3168" priority="7953" stopIfTrue="1">
      <formula>$A8755&lt;&gt;""</formula>
    </cfRule>
  </conditionalFormatting>
  <conditionalFormatting sqref="A8755:A8789">
    <cfRule type="expression" dxfId="3167" priority="7952" stopIfTrue="1">
      <formula>$A8755&lt;&gt;""</formula>
    </cfRule>
  </conditionalFormatting>
  <conditionalFormatting sqref="A8755:A8789">
    <cfRule type="expression" dxfId="3166" priority="7951" stopIfTrue="1">
      <formula>$A8755&lt;&gt;""</formula>
    </cfRule>
  </conditionalFormatting>
  <conditionalFormatting sqref="A8755:A8789">
    <cfRule type="expression" dxfId="3165" priority="7950" stopIfTrue="1">
      <formula>$A8755&lt;&gt;""</formula>
    </cfRule>
  </conditionalFormatting>
  <conditionalFormatting sqref="A8755:A8789">
    <cfRule type="expression" dxfId="3164" priority="7949" stopIfTrue="1">
      <formula>$A8755&lt;&gt;""</formula>
    </cfRule>
  </conditionalFormatting>
  <conditionalFormatting sqref="A8755:A8789">
    <cfRule type="expression" dxfId="3163" priority="7948" stopIfTrue="1">
      <formula>$A8755&lt;&gt;""</formula>
    </cfRule>
  </conditionalFormatting>
  <conditionalFormatting sqref="A8755:A8789">
    <cfRule type="expression" dxfId="3162" priority="7947" stopIfTrue="1">
      <formula>$A8755&lt;&gt;""</formula>
    </cfRule>
  </conditionalFormatting>
  <conditionalFormatting sqref="A8755:A8789">
    <cfRule type="expression" dxfId="3161" priority="7946" stopIfTrue="1">
      <formula>$A8755&lt;&gt;""</formula>
    </cfRule>
  </conditionalFormatting>
  <conditionalFormatting sqref="A8755:A8789">
    <cfRule type="expression" dxfId="3160" priority="7945" stopIfTrue="1">
      <formula>$A8755&lt;&gt;""</formula>
    </cfRule>
  </conditionalFormatting>
  <conditionalFormatting sqref="A8755:A8789">
    <cfRule type="expression" dxfId="3159" priority="7944" stopIfTrue="1">
      <formula>$A8755&lt;&gt;""</formula>
    </cfRule>
  </conditionalFormatting>
  <conditionalFormatting sqref="A8755:A8789">
    <cfRule type="expression" dxfId="3158" priority="7943" stopIfTrue="1">
      <formula>$A8755&lt;&gt;""</formula>
    </cfRule>
  </conditionalFormatting>
  <conditionalFormatting sqref="A8755:A8789">
    <cfRule type="expression" dxfId="3157" priority="7942" stopIfTrue="1">
      <formula>$A8755&lt;&gt;""</formula>
    </cfRule>
  </conditionalFormatting>
  <conditionalFormatting sqref="A8755:A8789">
    <cfRule type="expression" dxfId="3156" priority="7941" stopIfTrue="1">
      <formula>$A8755&lt;&gt;""</formula>
    </cfRule>
  </conditionalFormatting>
  <conditionalFormatting sqref="A8755:A8789">
    <cfRule type="expression" dxfId="3155" priority="7940" stopIfTrue="1">
      <formula>$A8755&lt;&gt;""</formula>
    </cfRule>
  </conditionalFormatting>
  <conditionalFormatting sqref="A8755:A8789">
    <cfRule type="expression" dxfId="3154" priority="7939" stopIfTrue="1">
      <formula>$A8755&lt;&gt;""</formula>
    </cfRule>
  </conditionalFormatting>
  <conditionalFormatting sqref="A8755:A8789">
    <cfRule type="expression" dxfId="3153" priority="7938" stopIfTrue="1">
      <formula>$A8755&lt;&gt;""</formula>
    </cfRule>
  </conditionalFormatting>
  <conditionalFormatting sqref="A8755:A8789">
    <cfRule type="expression" dxfId="3152" priority="7937" stopIfTrue="1">
      <formula>$A8755&lt;&gt;""</formula>
    </cfRule>
  </conditionalFormatting>
  <conditionalFormatting sqref="A8755:A8789">
    <cfRule type="expression" dxfId="3151" priority="7936" stopIfTrue="1">
      <formula>$A8755&lt;&gt;""</formula>
    </cfRule>
  </conditionalFormatting>
  <conditionalFormatting sqref="A8755:A8789">
    <cfRule type="expression" dxfId="3150" priority="7935" stopIfTrue="1">
      <formula>$A8755&lt;&gt;""</formula>
    </cfRule>
  </conditionalFormatting>
  <conditionalFormatting sqref="A8755:A8789">
    <cfRule type="expression" dxfId="3149" priority="7934" stopIfTrue="1">
      <formula>$A8755&lt;&gt;""</formula>
    </cfRule>
  </conditionalFormatting>
  <conditionalFormatting sqref="A8755:A8789">
    <cfRule type="expression" dxfId="3148" priority="7933" stopIfTrue="1">
      <formula>$A8755&lt;&gt;""</formula>
    </cfRule>
  </conditionalFormatting>
  <conditionalFormatting sqref="A8755:A8789">
    <cfRule type="expression" dxfId="3147" priority="7932" stopIfTrue="1">
      <formula>$A8755&lt;&gt;""</formula>
    </cfRule>
  </conditionalFormatting>
  <conditionalFormatting sqref="A8755:A8789">
    <cfRule type="expression" dxfId="3146" priority="7931" stopIfTrue="1">
      <formula>$A8755&lt;&gt;""</formula>
    </cfRule>
  </conditionalFormatting>
  <conditionalFormatting sqref="A8755:A8789">
    <cfRule type="expression" dxfId="3145" priority="7930" stopIfTrue="1">
      <formula>$A8755&lt;&gt;""</formula>
    </cfRule>
  </conditionalFormatting>
  <conditionalFormatting sqref="A8755:A8789">
    <cfRule type="expression" dxfId="3144" priority="7929" stopIfTrue="1">
      <formula>$A8755&lt;&gt;""</formula>
    </cfRule>
  </conditionalFormatting>
  <conditionalFormatting sqref="A8755:A8789">
    <cfRule type="expression" dxfId="3143" priority="7928" stopIfTrue="1">
      <formula>$A8755&lt;&gt;""</formula>
    </cfRule>
  </conditionalFormatting>
  <conditionalFormatting sqref="A8755:A8789">
    <cfRule type="expression" dxfId="3142" priority="7927" stopIfTrue="1">
      <formula>$A8755&lt;&gt;""</formula>
    </cfRule>
  </conditionalFormatting>
  <conditionalFormatting sqref="A8755:A8789">
    <cfRule type="expression" dxfId="3141" priority="7926" stopIfTrue="1">
      <formula>$A8755&lt;&gt;""</formula>
    </cfRule>
  </conditionalFormatting>
  <conditionalFormatting sqref="A8755:A8789">
    <cfRule type="expression" dxfId="3140" priority="7925" stopIfTrue="1">
      <formula>$A8755&lt;&gt;""</formula>
    </cfRule>
  </conditionalFormatting>
  <conditionalFormatting sqref="A8755:A8789">
    <cfRule type="expression" dxfId="3139" priority="7924" stopIfTrue="1">
      <formula>$A8755&lt;&gt;""</formula>
    </cfRule>
  </conditionalFormatting>
  <conditionalFormatting sqref="A8755:A8789">
    <cfRule type="expression" dxfId="3138" priority="7923" stopIfTrue="1">
      <formula>$A8755&lt;&gt;""</formula>
    </cfRule>
  </conditionalFormatting>
  <conditionalFormatting sqref="A8755:A8789">
    <cfRule type="expression" dxfId="3137" priority="7922" stopIfTrue="1">
      <formula>$A8755&lt;&gt;""</formula>
    </cfRule>
  </conditionalFormatting>
  <conditionalFormatting sqref="A8755:A8789">
    <cfRule type="expression" dxfId="3136" priority="7921" stopIfTrue="1">
      <formula>$A8755&lt;&gt;""</formula>
    </cfRule>
  </conditionalFormatting>
  <conditionalFormatting sqref="A8755:A8789">
    <cfRule type="expression" dxfId="3135" priority="7920" stopIfTrue="1">
      <formula>$A8755&lt;&gt;""</formula>
    </cfRule>
  </conditionalFormatting>
  <conditionalFormatting sqref="A8755:A8789">
    <cfRule type="expression" dxfId="3134" priority="7919" stopIfTrue="1">
      <formula>$A8755&lt;&gt;""</formula>
    </cfRule>
  </conditionalFormatting>
  <conditionalFormatting sqref="A8755:A8789">
    <cfRule type="expression" dxfId="3133" priority="7918" stopIfTrue="1">
      <formula>$A8755&lt;&gt;""</formula>
    </cfRule>
  </conditionalFormatting>
  <conditionalFormatting sqref="A8755:A8789">
    <cfRule type="expression" dxfId="3132" priority="7917" stopIfTrue="1">
      <formula>$A8755&lt;&gt;""</formula>
    </cfRule>
  </conditionalFormatting>
  <conditionalFormatting sqref="A8755:A8789">
    <cfRule type="expression" dxfId="3131" priority="7916" stopIfTrue="1">
      <formula>$A8755&lt;&gt;""</formula>
    </cfRule>
  </conditionalFormatting>
  <conditionalFormatting sqref="A8755:A8789">
    <cfRule type="expression" dxfId="3130" priority="7915" stopIfTrue="1">
      <formula>$A8755&lt;&gt;""</formula>
    </cfRule>
  </conditionalFormatting>
  <conditionalFormatting sqref="A8755:A8789">
    <cfRule type="expression" dxfId="3129" priority="7914" stopIfTrue="1">
      <formula>$A8755&lt;&gt;""</formula>
    </cfRule>
  </conditionalFormatting>
  <conditionalFormatting sqref="A8755:A8789">
    <cfRule type="expression" dxfId="3128" priority="7913" stopIfTrue="1">
      <formula>$A8755&lt;&gt;""</formula>
    </cfRule>
  </conditionalFormatting>
  <conditionalFormatting sqref="A8755:A8789">
    <cfRule type="expression" dxfId="3127" priority="7912" stopIfTrue="1">
      <formula>$A8755&lt;&gt;""</formula>
    </cfRule>
  </conditionalFormatting>
  <conditionalFormatting sqref="A8755:A8789">
    <cfRule type="expression" dxfId="3126" priority="7911" stopIfTrue="1">
      <formula>$A8755&lt;&gt;""</formula>
    </cfRule>
  </conditionalFormatting>
  <conditionalFormatting sqref="A8755:A8789">
    <cfRule type="expression" dxfId="3125" priority="7910" stopIfTrue="1">
      <formula>$A8755&lt;&gt;""</formula>
    </cfRule>
  </conditionalFormatting>
  <conditionalFormatting sqref="A8755:A8789">
    <cfRule type="expression" dxfId="3124" priority="7909" stopIfTrue="1">
      <formula>$A8755&lt;&gt;""</formula>
    </cfRule>
  </conditionalFormatting>
  <conditionalFormatting sqref="A8755:A8789">
    <cfRule type="expression" dxfId="3123" priority="7908" stopIfTrue="1">
      <formula>$A8755&lt;&gt;""</formula>
    </cfRule>
  </conditionalFormatting>
  <conditionalFormatting sqref="A8755:A8789">
    <cfRule type="expression" dxfId="3122" priority="7907" stopIfTrue="1">
      <formula>$A8755&lt;&gt;""</formula>
    </cfRule>
  </conditionalFormatting>
  <conditionalFormatting sqref="A8755:A8789">
    <cfRule type="expression" dxfId="3121" priority="7906" stopIfTrue="1">
      <formula>$A8755&lt;&gt;""</formula>
    </cfRule>
  </conditionalFormatting>
  <conditionalFormatting sqref="A8755:A8789">
    <cfRule type="expression" dxfId="3120" priority="7905" stopIfTrue="1">
      <formula>$A8755&lt;&gt;""</formula>
    </cfRule>
  </conditionalFormatting>
  <conditionalFormatting sqref="A8755:A8789">
    <cfRule type="expression" dxfId="3119" priority="7904" stopIfTrue="1">
      <formula>$A8755&lt;&gt;""</formula>
    </cfRule>
  </conditionalFormatting>
  <conditionalFormatting sqref="A8755:A8789">
    <cfRule type="expression" dxfId="3118" priority="7903" stopIfTrue="1">
      <formula>$A8755&lt;&gt;""</formula>
    </cfRule>
  </conditionalFormatting>
  <conditionalFormatting sqref="A8755:A8789">
    <cfRule type="expression" dxfId="3117" priority="7902" stopIfTrue="1">
      <formula>$A8755&lt;&gt;""</formula>
    </cfRule>
  </conditionalFormatting>
  <conditionalFormatting sqref="A8755:A8789">
    <cfRule type="expression" dxfId="3116" priority="7901" stopIfTrue="1">
      <formula>$A8755&lt;&gt;""</formula>
    </cfRule>
  </conditionalFormatting>
  <conditionalFormatting sqref="A8755:A8789">
    <cfRule type="expression" dxfId="3115" priority="7900" stopIfTrue="1">
      <formula>$A8755&lt;&gt;""</formula>
    </cfRule>
  </conditionalFormatting>
  <conditionalFormatting sqref="A8755:A8789">
    <cfRule type="expression" dxfId="3114" priority="7899" stopIfTrue="1">
      <formula>$A8755&lt;&gt;""</formula>
    </cfRule>
  </conditionalFormatting>
  <conditionalFormatting sqref="A8755:A8789">
    <cfRule type="expression" dxfId="3113" priority="7898" stopIfTrue="1">
      <formula>$A8755&lt;&gt;""</formula>
    </cfRule>
  </conditionalFormatting>
  <conditionalFormatting sqref="A8755:A8789">
    <cfRule type="expression" dxfId="3112" priority="7897" stopIfTrue="1">
      <formula>$A8755&lt;&gt;""</formula>
    </cfRule>
  </conditionalFormatting>
  <conditionalFormatting sqref="A8755:A8789">
    <cfRule type="expression" dxfId="3111" priority="7896" stopIfTrue="1">
      <formula>$A8755&lt;&gt;""</formula>
    </cfRule>
  </conditionalFormatting>
  <conditionalFormatting sqref="A8755:A8789">
    <cfRule type="expression" dxfId="3110" priority="7895" stopIfTrue="1">
      <formula>$A8755&lt;&gt;""</formula>
    </cfRule>
  </conditionalFormatting>
  <conditionalFormatting sqref="A8755:A8789">
    <cfRule type="expression" dxfId="3109" priority="7894" stopIfTrue="1">
      <formula>$A8755&lt;&gt;""</formula>
    </cfRule>
  </conditionalFormatting>
  <conditionalFormatting sqref="A8755:A8789">
    <cfRule type="expression" dxfId="3108" priority="7893" stopIfTrue="1">
      <formula>$A8755&lt;&gt;""</formula>
    </cfRule>
  </conditionalFormatting>
  <conditionalFormatting sqref="A8755:A8789">
    <cfRule type="expression" dxfId="3107" priority="7892" stopIfTrue="1">
      <formula>$A8755&lt;&gt;""</formula>
    </cfRule>
  </conditionalFormatting>
  <conditionalFormatting sqref="A8755:A8789">
    <cfRule type="expression" dxfId="3106" priority="7891" stopIfTrue="1">
      <formula>$A8755&lt;&gt;""</formula>
    </cfRule>
  </conditionalFormatting>
  <conditionalFormatting sqref="A8755:A8789">
    <cfRule type="expression" dxfId="3105" priority="7890" stopIfTrue="1">
      <formula>$A8755&lt;&gt;""</formula>
    </cfRule>
  </conditionalFormatting>
  <conditionalFormatting sqref="A8755:A8789">
    <cfRule type="expression" dxfId="3104" priority="7889" stopIfTrue="1">
      <formula>$A8755&lt;&gt;""</formula>
    </cfRule>
  </conditionalFormatting>
  <conditionalFormatting sqref="A8755:A8789">
    <cfRule type="expression" dxfId="3103" priority="7888" stopIfTrue="1">
      <formula>$A8755&lt;&gt;""</formula>
    </cfRule>
  </conditionalFormatting>
  <conditionalFormatting sqref="A8755:A8789">
    <cfRule type="expression" dxfId="3102" priority="7887" stopIfTrue="1">
      <formula>$A8755&lt;&gt;""</formula>
    </cfRule>
  </conditionalFormatting>
  <conditionalFormatting sqref="A8755:A8789">
    <cfRule type="expression" dxfId="3101" priority="7886" stopIfTrue="1">
      <formula>$A8755&lt;&gt;""</formula>
    </cfRule>
  </conditionalFormatting>
  <conditionalFormatting sqref="A8755:A8789">
    <cfRule type="expression" dxfId="3100" priority="7885" stopIfTrue="1">
      <formula>$A8755&lt;&gt;""</formula>
    </cfRule>
  </conditionalFormatting>
  <conditionalFormatting sqref="A8755:A8789">
    <cfRule type="expression" dxfId="3099" priority="7884" stopIfTrue="1">
      <formula>$A8755&lt;&gt;""</formula>
    </cfRule>
  </conditionalFormatting>
  <conditionalFormatting sqref="A8755:A8789">
    <cfRule type="expression" dxfId="3098" priority="7883" stopIfTrue="1">
      <formula>$A8755&lt;&gt;""</formula>
    </cfRule>
  </conditionalFormatting>
  <conditionalFormatting sqref="A8755:A8789">
    <cfRule type="expression" dxfId="3097" priority="7882" stopIfTrue="1">
      <formula>$A8755&lt;&gt;""</formula>
    </cfRule>
  </conditionalFormatting>
  <conditionalFormatting sqref="A8755:A8789">
    <cfRule type="expression" dxfId="3096" priority="7881" stopIfTrue="1">
      <formula>$A8755&lt;&gt;""</formula>
    </cfRule>
  </conditionalFormatting>
  <conditionalFormatting sqref="A8755:A8789">
    <cfRule type="expression" dxfId="3095" priority="7880" stopIfTrue="1">
      <formula>$A8755&lt;&gt;""</formula>
    </cfRule>
  </conditionalFormatting>
  <conditionalFormatting sqref="A8755:A8789">
    <cfRule type="expression" dxfId="3094" priority="7879" stopIfTrue="1">
      <formula>$A8755&lt;&gt;""</formula>
    </cfRule>
  </conditionalFormatting>
  <conditionalFormatting sqref="A8755:A8789">
    <cfRule type="expression" dxfId="3093" priority="7878" stopIfTrue="1">
      <formula>$A8755&lt;&gt;""</formula>
    </cfRule>
  </conditionalFormatting>
  <conditionalFormatting sqref="A8755:A8789">
    <cfRule type="expression" dxfId="3092" priority="7877" stopIfTrue="1">
      <formula>$A8755&lt;&gt;""</formula>
    </cfRule>
  </conditionalFormatting>
  <conditionalFormatting sqref="A8755:A8789">
    <cfRule type="expression" dxfId="3091" priority="7876" stopIfTrue="1">
      <formula>$A8755&lt;&gt;""</formula>
    </cfRule>
  </conditionalFormatting>
  <conditionalFormatting sqref="A8755:A8789">
    <cfRule type="expression" dxfId="3090" priority="7875" stopIfTrue="1">
      <formula>$A8755&lt;&gt;""</formula>
    </cfRule>
  </conditionalFormatting>
  <conditionalFormatting sqref="A8755:A8789">
    <cfRule type="expression" dxfId="3089" priority="7874" stopIfTrue="1">
      <formula>$A8755&lt;&gt;""</formula>
    </cfRule>
  </conditionalFormatting>
  <conditionalFormatting sqref="A8755:A8789">
    <cfRule type="expression" dxfId="3088" priority="7873" stopIfTrue="1">
      <formula>$A8755&lt;&gt;""</formula>
    </cfRule>
  </conditionalFormatting>
  <conditionalFormatting sqref="A8755:A8789">
    <cfRule type="expression" dxfId="3087" priority="7872" stopIfTrue="1">
      <formula>$A8755&lt;&gt;""</formula>
    </cfRule>
  </conditionalFormatting>
  <conditionalFormatting sqref="A8755:A8789">
    <cfRule type="expression" dxfId="3086" priority="7871" stopIfTrue="1">
      <formula>$A8755&lt;&gt;""</formula>
    </cfRule>
  </conditionalFormatting>
  <conditionalFormatting sqref="A8755:A8789">
    <cfRule type="expression" dxfId="3085" priority="7870" stopIfTrue="1">
      <formula>$A8755&lt;&gt;""</formula>
    </cfRule>
  </conditionalFormatting>
  <conditionalFormatting sqref="A8755:A8789">
    <cfRule type="expression" dxfId="3084" priority="7869" stopIfTrue="1">
      <formula>$A8755&lt;&gt;""</formula>
    </cfRule>
  </conditionalFormatting>
  <conditionalFormatting sqref="A8755:A8789">
    <cfRule type="expression" dxfId="3083" priority="7868" stopIfTrue="1">
      <formula>$A8755&lt;&gt;""</formula>
    </cfRule>
  </conditionalFormatting>
  <conditionalFormatting sqref="A8755:A8789">
    <cfRule type="expression" dxfId="3082" priority="7867" stopIfTrue="1">
      <formula>$A8755&lt;&gt;""</formula>
    </cfRule>
  </conditionalFormatting>
  <conditionalFormatting sqref="A8755:A8789">
    <cfRule type="expression" dxfId="3081" priority="7866" stopIfTrue="1">
      <formula>$A8755&lt;&gt;""</formula>
    </cfRule>
  </conditionalFormatting>
  <conditionalFormatting sqref="A8755:A8789">
    <cfRule type="expression" dxfId="3080" priority="7865" stopIfTrue="1">
      <formula>$A8755&lt;&gt;""</formula>
    </cfRule>
  </conditionalFormatting>
  <conditionalFormatting sqref="A8755:A8789">
    <cfRule type="expression" dxfId="3079" priority="7864" stopIfTrue="1">
      <formula>$A8755&lt;&gt;""</formula>
    </cfRule>
  </conditionalFormatting>
  <conditionalFormatting sqref="A8755:A8789">
    <cfRule type="expression" dxfId="3078" priority="7863" stopIfTrue="1">
      <formula>$A8755&lt;&gt;""</formula>
    </cfRule>
  </conditionalFormatting>
  <conditionalFormatting sqref="A8755:A8789">
    <cfRule type="expression" dxfId="3077" priority="7862" stopIfTrue="1">
      <formula>$A8755&lt;&gt;""</formula>
    </cfRule>
  </conditionalFormatting>
  <conditionalFormatting sqref="A8755:A8789">
    <cfRule type="expression" dxfId="3076" priority="7861" stopIfTrue="1">
      <formula>$A8755&lt;&gt;""</formula>
    </cfRule>
  </conditionalFormatting>
  <conditionalFormatting sqref="A8755:A8789">
    <cfRule type="expression" dxfId="3075" priority="7860" stopIfTrue="1">
      <formula>$A8755&lt;&gt;""</formula>
    </cfRule>
  </conditionalFormatting>
  <conditionalFormatting sqref="A8755:A8789">
    <cfRule type="expression" dxfId="3074" priority="7859" stopIfTrue="1">
      <formula>$A8755&lt;&gt;""</formula>
    </cfRule>
  </conditionalFormatting>
  <conditionalFormatting sqref="A8755:A8789">
    <cfRule type="expression" dxfId="3073" priority="7858" stopIfTrue="1">
      <formula>$A8755&lt;&gt;""</formula>
    </cfRule>
  </conditionalFormatting>
  <conditionalFormatting sqref="A8755:A8789">
    <cfRule type="expression" dxfId="3072" priority="7857" stopIfTrue="1">
      <formula>$A8755&lt;&gt;""</formula>
    </cfRule>
  </conditionalFormatting>
  <conditionalFormatting sqref="A8755:A8789">
    <cfRule type="expression" dxfId="3071" priority="7856" stopIfTrue="1">
      <formula>$A8755&lt;&gt;""</formula>
    </cfRule>
  </conditionalFormatting>
  <conditionalFormatting sqref="A8755:A8789">
    <cfRule type="expression" dxfId="3070" priority="7855" stopIfTrue="1">
      <formula>$A8755&lt;&gt;""</formula>
    </cfRule>
  </conditionalFormatting>
  <conditionalFormatting sqref="A8755:A8789">
    <cfRule type="expression" dxfId="3069" priority="7854" stopIfTrue="1">
      <formula>$A8755&lt;&gt;""</formula>
    </cfRule>
  </conditionalFormatting>
  <conditionalFormatting sqref="A8755:A8789">
    <cfRule type="expression" dxfId="3068" priority="7853" stopIfTrue="1">
      <formula>$A8755&lt;&gt;""</formula>
    </cfRule>
  </conditionalFormatting>
  <conditionalFormatting sqref="A8755:A8789">
    <cfRule type="expression" dxfId="3067" priority="7852" stopIfTrue="1">
      <formula>$A8755&lt;&gt;""</formula>
    </cfRule>
  </conditionalFormatting>
  <conditionalFormatting sqref="A8755:A8789">
    <cfRule type="expression" dxfId="3066" priority="7851" stopIfTrue="1">
      <formula>$A8755&lt;&gt;""</formula>
    </cfRule>
  </conditionalFormatting>
  <conditionalFormatting sqref="A8755:A8789">
    <cfRule type="expression" dxfId="3065" priority="7850" stopIfTrue="1">
      <formula>$A8755&lt;&gt;""</formula>
    </cfRule>
  </conditionalFormatting>
  <conditionalFormatting sqref="A8755:A8789">
    <cfRule type="expression" dxfId="3064" priority="7849" stopIfTrue="1">
      <formula>$A8755&lt;&gt;""</formula>
    </cfRule>
  </conditionalFormatting>
  <conditionalFormatting sqref="A8755:A8789">
    <cfRule type="expression" dxfId="3063" priority="7848" stopIfTrue="1">
      <formula>$A8755&lt;&gt;""</formula>
    </cfRule>
  </conditionalFormatting>
  <conditionalFormatting sqref="A8755:A8789">
    <cfRule type="expression" dxfId="3062" priority="7847" stopIfTrue="1">
      <formula>$A8755&lt;&gt;""</formula>
    </cfRule>
  </conditionalFormatting>
  <conditionalFormatting sqref="A8755:A8789">
    <cfRule type="expression" dxfId="3061" priority="7846" stopIfTrue="1">
      <formula>$A8755&lt;&gt;""</formula>
    </cfRule>
  </conditionalFormatting>
  <conditionalFormatting sqref="A8755:A8789">
    <cfRule type="expression" dxfId="3060" priority="7845" stopIfTrue="1">
      <formula>$A8755&lt;&gt;""</formula>
    </cfRule>
  </conditionalFormatting>
  <conditionalFormatting sqref="A8755:A8789">
    <cfRule type="expression" dxfId="3059" priority="7844" stopIfTrue="1">
      <formula>$A8755&lt;&gt;""</formula>
    </cfRule>
  </conditionalFormatting>
  <conditionalFormatting sqref="A8755:A8789">
    <cfRule type="expression" dxfId="3058" priority="7843" stopIfTrue="1">
      <formula>$A8755&lt;&gt;""</formula>
    </cfRule>
  </conditionalFormatting>
  <conditionalFormatting sqref="A8755:A8789">
    <cfRule type="expression" dxfId="3057" priority="7842" stopIfTrue="1">
      <formula>$A8755&lt;&gt;""</formula>
    </cfRule>
  </conditionalFormatting>
  <conditionalFormatting sqref="A8755:A8789">
    <cfRule type="expression" dxfId="3056" priority="7841" stopIfTrue="1">
      <formula>$A8755&lt;&gt;""</formula>
    </cfRule>
  </conditionalFormatting>
  <conditionalFormatting sqref="A8755:A8789">
    <cfRule type="expression" dxfId="3055" priority="7840" stopIfTrue="1">
      <formula>$A8755&lt;&gt;""</formula>
    </cfRule>
  </conditionalFormatting>
  <conditionalFormatting sqref="A8755:A8789">
    <cfRule type="expression" dxfId="3054" priority="7839" stopIfTrue="1">
      <formula>$A8755&lt;&gt;""</formula>
    </cfRule>
  </conditionalFormatting>
  <conditionalFormatting sqref="A8755:A8789">
    <cfRule type="expression" dxfId="3053" priority="7838" stopIfTrue="1">
      <formula>$A8755&lt;&gt;""</formula>
    </cfRule>
  </conditionalFormatting>
  <conditionalFormatting sqref="A8755:A8789">
    <cfRule type="expression" dxfId="3052" priority="7837" stopIfTrue="1">
      <formula>$A8755&lt;&gt;""</formula>
    </cfRule>
  </conditionalFormatting>
  <conditionalFormatting sqref="A8755:A8789">
    <cfRule type="expression" dxfId="3051" priority="7836" stopIfTrue="1">
      <formula>$A8755&lt;&gt;""</formula>
    </cfRule>
  </conditionalFormatting>
  <conditionalFormatting sqref="A8755:A8789">
    <cfRule type="expression" dxfId="3050" priority="7835" stopIfTrue="1">
      <formula>$A8755&lt;&gt;""</formula>
    </cfRule>
  </conditionalFormatting>
  <conditionalFormatting sqref="A8755:A8789">
    <cfRule type="expression" dxfId="3049" priority="7834" stopIfTrue="1">
      <formula>$A8755&lt;&gt;""</formula>
    </cfRule>
  </conditionalFormatting>
  <conditionalFormatting sqref="A8755:A8789">
    <cfRule type="expression" dxfId="3048" priority="7833" stopIfTrue="1">
      <formula>$A8755&lt;&gt;""</formula>
    </cfRule>
  </conditionalFormatting>
  <conditionalFormatting sqref="A8755:A8789">
    <cfRule type="expression" dxfId="3047" priority="7832" stopIfTrue="1">
      <formula>$A8755&lt;&gt;""</formula>
    </cfRule>
  </conditionalFormatting>
  <conditionalFormatting sqref="A8755:A8789">
    <cfRule type="expression" dxfId="3046" priority="7831" stopIfTrue="1">
      <formula>$A8755&lt;&gt;""</formula>
    </cfRule>
  </conditionalFormatting>
  <conditionalFormatting sqref="A8755:A8789">
    <cfRule type="expression" dxfId="3045" priority="7830" stopIfTrue="1">
      <formula>$A8755&lt;&gt;""</formula>
    </cfRule>
  </conditionalFormatting>
  <conditionalFormatting sqref="A8755:A8789">
    <cfRule type="expression" dxfId="3044" priority="7829" stopIfTrue="1">
      <formula>$A8755&lt;&gt;""</formula>
    </cfRule>
  </conditionalFormatting>
  <conditionalFormatting sqref="A8755:A8789">
    <cfRule type="expression" dxfId="3043" priority="7828" stopIfTrue="1">
      <formula>$A8755&lt;&gt;""</formula>
    </cfRule>
  </conditionalFormatting>
  <conditionalFormatting sqref="A8755:A8789">
    <cfRule type="expression" dxfId="3042" priority="7827" stopIfTrue="1">
      <formula>$A8755&lt;&gt;""</formula>
    </cfRule>
  </conditionalFormatting>
  <conditionalFormatting sqref="A8755:A8789">
    <cfRule type="expression" dxfId="3041" priority="7826" stopIfTrue="1">
      <formula>$A8755&lt;&gt;""</formula>
    </cfRule>
  </conditionalFormatting>
  <conditionalFormatting sqref="A8755:A8789">
    <cfRule type="expression" dxfId="3040" priority="7825" stopIfTrue="1">
      <formula>$A8755&lt;&gt;""</formula>
    </cfRule>
  </conditionalFormatting>
  <conditionalFormatting sqref="A8755:A8789">
    <cfRule type="expression" dxfId="3039" priority="7824" stopIfTrue="1">
      <formula>$A8755&lt;&gt;""</formula>
    </cfRule>
  </conditionalFormatting>
  <conditionalFormatting sqref="A8755:A8789">
    <cfRule type="expression" dxfId="3038" priority="7823" stopIfTrue="1">
      <formula>$A8755&lt;&gt;""</formula>
    </cfRule>
  </conditionalFormatting>
  <conditionalFormatting sqref="A8755:A8789">
    <cfRule type="expression" dxfId="3037" priority="7822" stopIfTrue="1">
      <formula>$A8755&lt;&gt;""</formula>
    </cfRule>
  </conditionalFormatting>
  <conditionalFormatting sqref="A8755:A8789">
    <cfRule type="expression" dxfId="3036" priority="7821" stopIfTrue="1">
      <formula>$A8755&lt;&gt;""</formula>
    </cfRule>
  </conditionalFormatting>
  <conditionalFormatting sqref="A8755:A8789">
    <cfRule type="expression" dxfId="3035" priority="7820" stopIfTrue="1">
      <formula>$A8755&lt;&gt;""</formula>
    </cfRule>
  </conditionalFormatting>
  <conditionalFormatting sqref="A8755:A8789">
    <cfRule type="expression" dxfId="3034" priority="7819" stopIfTrue="1">
      <formula>$A8755&lt;&gt;""</formula>
    </cfRule>
  </conditionalFormatting>
  <conditionalFormatting sqref="A8755:A8789">
    <cfRule type="expression" dxfId="3033" priority="7818" stopIfTrue="1">
      <formula>$A8755&lt;&gt;""</formula>
    </cfRule>
  </conditionalFormatting>
  <conditionalFormatting sqref="A8755:A8789">
    <cfRule type="expression" dxfId="3032" priority="7817" stopIfTrue="1">
      <formula>$A8755&lt;&gt;""</formula>
    </cfRule>
  </conditionalFormatting>
  <conditionalFormatting sqref="A8755:A8789">
    <cfRule type="expression" dxfId="3031" priority="7816" stopIfTrue="1">
      <formula>$A8755&lt;&gt;""</formula>
    </cfRule>
  </conditionalFormatting>
  <conditionalFormatting sqref="A8755:A8789">
    <cfRule type="expression" dxfId="3030" priority="7815" stopIfTrue="1">
      <formula>$A8755&lt;&gt;""</formula>
    </cfRule>
  </conditionalFormatting>
  <conditionalFormatting sqref="A8755:A8789">
    <cfRule type="expression" dxfId="3029" priority="7814" stopIfTrue="1">
      <formula>$A8755&lt;&gt;""</formula>
    </cfRule>
  </conditionalFormatting>
  <conditionalFormatting sqref="A8755:A8789">
    <cfRule type="expression" dxfId="3028" priority="7813" stopIfTrue="1">
      <formula>$A8755&lt;&gt;""</formula>
    </cfRule>
  </conditionalFormatting>
  <conditionalFormatting sqref="A8755:A8789">
    <cfRule type="expression" dxfId="3027" priority="7812" stopIfTrue="1">
      <formula>$A8755&lt;&gt;""</formula>
    </cfRule>
  </conditionalFormatting>
  <conditionalFormatting sqref="A8755:A8789">
    <cfRule type="expression" dxfId="3026" priority="7811" stopIfTrue="1">
      <formula>$A8755&lt;&gt;""</formula>
    </cfRule>
  </conditionalFormatting>
  <conditionalFormatting sqref="A8755:A8789">
    <cfRule type="expression" dxfId="3025" priority="7810" stopIfTrue="1">
      <formula>$A8755&lt;&gt;""</formula>
    </cfRule>
  </conditionalFormatting>
  <conditionalFormatting sqref="A8755:A8789">
    <cfRule type="expression" dxfId="3024" priority="7809" stopIfTrue="1">
      <formula>$A8755&lt;&gt;""</formula>
    </cfRule>
  </conditionalFormatting>
  <conditionalFormatting sqref="A8755:A8789">
    <cfRule type="expression" dxfId="3023" priority="7808" stopIfTrue="1">
      <formula>$A8755&lt;&gt;""</formula>
    </cfRule>
  </conditionalFormatting>
  <conditionalFormatting sqref="A8755:A8789">
    <cfRule type="expression" dxfId="3022" priority="7807" stopIfTrue="1">
      <formula>$A8755&lt;&gt;""</formula>
    </cfRule>
  </conditionalFormatting>
  <conditionalFormatting sqref="A8755:A8789">
    <cfRule type="expression" dxfId="3021" priority="7806" stopIfTrue="1">
      <formula>$A8755&lt;&gt;""</formula>
    </cfRule>
  </conditionalFormatting>
  <conditionalFormatting sqref="A8755:A8789">
    <cfRule type="expression" dxfId="3020" priority="7805" stopIfTrue="1">
      <formula>$A8755&lt;&gt;""</formula>
    </cfRule>
  </conditionalFormatting>
  <conditionalFormatting sqref="A8755:A8789">
    <cfRule type="expression" dxfId="3019" priority="7804" stopIfTrue="1">
      <formula>$A8755&lt;&gt;""</formula>
    </cfRule>
  </conditionalFormatting>
  <conditionalFormatting sqref="A8755:A8789">
    <cfRule type="expression" dxfId="3018" priority="7803" stopIfTrue="1">
      <formula>$A8755&lt;&gt;""</formula>
    </cfRule>
  </conditionalFormatting>
  <conditionalFormatting sqref="A8755:A8789">
    <cfRule type="expression" dxfId="3017" priority="7802" stopIfTrue="1">
      <formula>$A8755&lt;&gt;""</formula>
    </cfRule>
  </conditionalFormatting>
  <conditionalFormatting sqref="A8755:A8789">
    <cfRule type="expression" dxfId="3016" priority="7801" stopIfTrue="1">
      <formula>$A8755&lt;&gt;""</formula>
    </cfRule>
  </conditionalFormatting>
  <conditionalFormatting sqref="A8755:A8789">
    <cfRule type="expression" dxfId="3015" priority="7800" stopIfTrue="1">
      <formula>$A8755&lt;&gt;""</formula>
    </cfRule>
  </conditionalFormatting>
  <conditionalFormatting sqref="A8755:A8789">
    <cfRule type="expression" dxfId="3014" priority="7799" stopIfTrue="1">
      <formula>$A8755&lt;&gt;""</formula>
    </cfRule>
  </conditionalFormatting>
  <conditionalFormatting sqref="A8755:A8789">
    <cfRule type="expression" dxfId="3013" priority="7798" stopIfTrue="1">
      <formula>$A8755&lt;&gt;""</formula>
    </cfRule>
  </conditionalFormatting>
  <conditionalFormatting sqref="A8755:A8789">
    <cfRule type="expression" dxfId="3012" priority="7797" stopIfTrue="1">
      <formula>$A8755&lt;&gt;""</formula>
    </cfRule>
  </conditionalFormatting>
  <conditionalFormatting sqref="A8755:A8789">
    <cfRule type="expression" dxfId="3011" priority="7796" stopIfTrue="1">
      <formula>$A8755&lt;&gt;""</formula>
    </cfRule>
  </conditionalFormatting>
  <conditionalFormatting sqref="A8755:A8789">
    <cfRule type="expression" dxfId="3010" priority="7795" stopIfTrue="1">
      <formula>$A8755&lt;&gt;""</formula>
    </cfRule>
  </conditionalFormatting>
  <conditionalFormatting sqref="A8755:A8789">
    <cfRule type="expression" dxfId="3009" priority="7794" stopIfTrue="1">
      <formula>$A8755&lt;&gt;""</formula>
    </cfRule>
  </conditionalFormatting>
  <conditionalFormatting sqref="A8755:A8789">
    <cfRule type="expression" dxfId="3008" priority="7793" stopIfTrue="1">
      <formula>$A8755&lt;&gt;""</formula>
    </cfRule>
  </conditionalFormatting>
  <conditionalFormatting sqref="A8755:A8789">
    <cfRule type="expression" dxfId="3007" priority="7792" stopIfTrue="1">
      <formula>$A8755&lt;&gt;""</formula>
    </cfRule>
  </conditionalFormatting>
  <conditionalFormatting sqref="A8755:A8789">
    <cfRule type="expression" dxfId="3006" priority="7791" stopIfTrue="1">
      <formula>$A8755&lt;&gt;""</formula>
    </cfRule>
  </conditionalFormatting>
  <conditionalFormatting sqref="A8755:A8789">
    <cfRule type="expression" dxfId="3005" priority="7790" stopIfTrue="1">
      <formula>$A8755&lt;&gt;""</formula>
    </cfRule>
  </conditionalFormatting>
  <conditionalFormatting sqref="A8755:A8789">
    <cfRule type="expression" dxfId="3004" priority="7789" stopIfTrue="1">
      <formula>$A8755&lt;&gt;""</formula>
    </cfRule>
  </conditionalFormatting>
  <conditionalFormatting sqref="A8755:A8789">
    <cfRule type="expression" dxfId="3003" priority="7788" stopIfTrue="1">
      <formula>$A8755&lt;&gt;""</formula>
    </cfRule>
  </conditionalFormatting>
  <conditionalFormatting sqref="A8755:A8789">
    <cfRule type="expression" dxfId="3002" priority="7787" stopIfTrue="1">
      <formula>$A8755&lt;&gt;""</formula>
    </cfRule>
  </conditionalFormatting>
  <conditionalFormatting sqref="A8755:A8789">
    <cfRule type="expression" dxfId="3001" priority="7786" stopIfTrue="1">
      <formula>$A8755&lt;&gt;""</formula>
    </cfRule>
  </conditionalFormatting>
  <conditionalFormatting sqref="A8755:A8789">
    <cfRule type="expression" dxfId="3000" priority="7785" stopIfTrue="1">
      <formula>$A8755&lt;&gt;""</formula>
    </cfRule>
  </conditionalFormatting>
  <conditionalFormatting sqref="A8755:A8789">
    <cfRule type="expression" dxfId="2999" priority="7784" stopIfTrue="1">
      <formula>$A8755&lt;&gt;""</formula>
    </cfRule>
  </conditionalFormatting>
  <conditionalFormatting sqref="A8755:A8789">
    <cfRule type="expression" dxfId="2998" priority="7783" stopIfTrue="1">
      <formula>$A8755&lt;&gt;""</formula>
    </cfRule>
  </conditionalFormatting>
  <conditionalFormatting sqref="A8755:A8789">
    <cfRule type="expression" dxfId="2997" priority="7782" stopIfTrue="1">
      <formula>$A8755&lt;&gt;""</formula>
    </cfRule>
  </conditionalFormatting>
  <conditionalFormatting sqref="A8755:A8789">
    <cfRule type="expression" dxfId="2996" priority="7781" stopIfTrue="1">
      <formula>$A8755&lt;&gt;""</formula>
    </cfRule>
  </conditionalFormatting>
  <conditionalFormatting sqref="A8755:A8789">
    <cfRule type="expression" dxfId="2995" priority="7780" stopIfTrue="1">
      <formula>$A8755&lt;&gt;""</formula>
    </cfRule>
  </conditionalFormatting>
  <conditionalFormatting sqref="A8755:A8789">
    <cfRule type="expression" dxfId="2994" priority="7779" stopIfTrue="1">
      <formula>$A8755&lt;&gt;""</formula>
    </cfRule>
  </conditionalFormatting>
  <conditionalFormatting sqref="A8755:A8789">
    <cfRule type="expression" dxfId="2993" priority="7778" stopIfTrue="1">
      <formula>$A8755&lt;&gt;""</formula>
    </cfRule>
  </conditionalFormatting>
  <conditionalFormatting sqref="A8755:A8789">
    <cfRule type="expression" dxfId="2992" priority="7777" stopIfTrue="1">
      <formula>$A8755&lt;&gt;""</formula>
    </cfRule>
  </conditionalFormatting>
  <conditionalFormatting sqref="A8755:A8789">
    <cfRule type="expression" dxfId="2991" priority="7776" stopIfTrue="1">
      <formula>$A8755&lt;&gt;""</formula>
    </cfRule>
  </conditionalFormatting>
  <conditionalFormatting sqref="A8755:A8789">
    <cfRule type="expression" dxfId="2990" priority="7775" stopIfTrue="1">
      <formula>$A8755&lt;&gt;""</formula>
    </cfRule>
  </conditionalFormatting>
  <conditionalFormatting sqref="A8755:A8789">
    <cfRule type="expression" dxfId="2989" priority="7774" stopIfTrue="1">
      <formula>$A8755&lt;&gt;""</formula>
    </cfRule>
  </conditionalFormatting>
  <conditionalFormatting sqref="A8755:A8789">
    <cfRule type="expression" dxfId="2988" priority="7773" stopIfTrue="1">
      <formula>$A8755&lt;&gt;""</formula>
    </cfRule>
  </conditionalFormatting>
  <conditionalFormatting sqref="A8755:A8789">
    <cfRule type="expression" dxfId="2987" priority="7772" stopIfTrue="1">
      <formula>$A8755&lt;&gt;""</formula>
    </cfRule>
  </conditionalFormatting>
  <conditionalFormatting sqref="A8755:A8789">
    <cfRule type="expression" dxfId="2986" priority="7771" stopIfTrue="1">
      <formula>$A8755&lt;&gt;""</formula>
    </cfRule>
  </conditionalFormatting>
  <conditionalFormatting sqref="A8755:A8789">
    <cfRule type="expression" dxfId="2985" priority="7770" stopIfTrue="1">
      <formula>$A8755&lt;&gt;""</formula>
    </cfRule>
  </conditionalFormatting>
  <conditionalFormatting sqref="A8755:A8789">
    <cfRule type="expression" dxfId="2984" priority="7769" stopIfTrue="1">
      <formula>$A8755&lt;&gt;""</formula>
    </cfRule>
  </conditionalFormatting>
  <conditionalFormatting sqref="A8755:A8789">
    <cfRule type="expression" dxfId="2983" priority="7768" stopIfTrue="1">
      <formula>$A8755&lt;&gt;""</formula>
    </cfRule>
  </conditionalFormatting>
  <conditionalFormatting sqref="A8755:A8789">
    <cfRule type="expression" dxfId="2982" priority="7767" stopIfTrue="1">
      <formula>$A8755&lt;&gt;""</formula>
    </cfRule>
  </conditionalFormatting>
  <conditionalFormatting sqref="A8755:A8789">
    <cfRule type="expression" dxfId="2981" priority="7766" stopIfTrue="1">
      <formula>$A8755&lt;&gt;""</formula>
    </cfRule>
  </conditionalFormatting>
  <conditionalFormatting sqref="A8755:A8789">
    <cfRule type="expression" dxfId="2980" priority="7765" stopIfTrue="1">
      <formula>$A8755&lt;&gt;""</formula>
    </cfRule>
  </conditionalFormatting>
  <conditionalFormatting sqref="A8755:A8789">
    <cfRule type="expression" dxfId="2979" priority="7764" stopIfTrue="1">
      <formula>$A8755&lt;&gt;""</formula>
    </cfRule>
  </conditionalFormatting>
  <conditionalFormatting sqref="A8755:A8789">
    <cfRule type="expression" dxfId="2978" priority="7763" stopIfTrue="1">
      <formula>$A8755&lt;&gt;""</formula>
    </cfRule>
  </conditionalFormatting>
  <conditionalFormatting sqref="A8755:A8789">
    <cfRule type="expression" dxfId="2977" priority="7762" stopIfTrue="1">
      <formula>$A8755&lt;&gt;""</formula>
    </cfRule>
  </conditionalFormatting>
  <conditionalFormatting sqref="A8755:A8789">
    <cfRule type="expression" dxfId="2976" priority="7761" stopIfTrue="1">
      <formula>$A8755&lt;&gt;""</formula>
    </cfRule>
  </conditionalFormatting>
  <conditionalFormatting sqref="A8755:A8789">
    <cfRule type="expression" dxfId="2975" priority="7760" stopIfTrue="1">
      <formula>$A8755&lt;&gt;""</formula>
    </cfRule>
  </conditionalFormatting>
  <conditionalFormatting sqref="A8755:A8789">
    <cfRule type="expression" dxfId="2974" priority="7759" stopIfTrue="1">
      <formula>$A8755&lt;&gt;""</formula>
    </cfRule>
  </conditionalFormatting>
  <conditionalFormatting sqref="A8755:A8789">
    <cfRule type="expression" dxfId="2973" priority="7758" stopIfTrue="1">
      <formula>$A8755&lt;&gt;""</formula>
    </cfRule>
  </conditionalFormatting>
  <conditionalFormatting sqref="A8755:A8789">
    <cfRule type="expression" dxfId="2972" priority="7757" stopIfTrue="1">
      <formula>$A8755&lt;&gt;""</formula>
    </cfRule>
  </conditionalFormatting>
  <conditionalFormatting sqref="A8755:A8789">
    <cfRule type="expression" dxfId="2971" priority="7756" stopIfTrue="1">
      <formula>$A8755&lt;&gt;""</formula>
    </cfRule>
  </conditionalFormatting>
  <conditionalFormatting sqref="A8755:A8789">
    <cfRule type="expression" dxfId="2970" priority="7755" stopIfTrue="1">
      <formula>$A8755&lt;&gt;""</formula>
    </cfRule>
  </conditionalFormatting>
  <conditionalFormatting sqref="A8755:A8789">
    <cfRule type="expression" dxfId="2969" priority="7754" stopIfTrue="1">
      <formula>$A8755&lt;&gt;""</formula>
    </cfRule>
  </conditionalFormatting>
  <conditionalFormatting sqref="A8755:A8789">
    <cfRule type="expression" dxfId="2968" priority="7753" stopIfTrue="1">
      <formula>$A8755&lt;&gt;""</formula>
    </cfRule>
  </conditionalFormatting>
  <conditionalFormatting sqref="A8755:A8789">
    <cfRule type="expression" dxfId="2967" priority="7752" stopIfTrue="1">
      <formula>$A8755&lt;&gt;""</formula>
    </cfRule>
  </conditionalFormatting>
  <conditionalFormatting sqref="A8755:A8789">
    <cfRule type="expression" dxfId="2966" priority="7751" stopIfTrue="1">
      <formula>$A8755&lt;&gt;""</formula>
    </cfRule>
  </conditionalFormatting>
  <conditionalFormatting sqref="A8755:A8789">
    <cfRule type="expression" dxfId="2965" priority="7750" stopIfTrue="1">
      <formula>$A8755&lt;&gt;""</formula>
    </cfRule>
  </conditionalFormatting>
  <conditionalFormatting sqref="A8755:A8789">
    <cfRule type="expression" dxfId="2964" priority="7749" stopIfTrue="1">
      <formula>$A8755&lt;&gt;""</formula>
    </cfRule>
  </conditionalFormatting>
  <conditionalFormatting sqref="A8755:A8789">
    <cfRule type="expression" dxfId="2963" priority="7748" stopIfTrue="1">
      <formula>$A8755&lt;&gt;""</formula>
    </cfRule>
  </conditionalFormatting>
  <conditionalFormatting sqref="A8755:A8789">
    <cfRule type="expression" dxfId="2962" priority="7747" stopIfTrue="1">
      <formula>$A8755&lt;&gt;""</formula>
    </cfRule>
  </conditionalFormatting>
  <conditionalFormatting sqref="A8755:A8789">
    <cfRule type="expression" dxfId="2961" priority="7746" stopIfTrue="1">
      <formula>$A8755&lt;&gt;""</formula>
    </cfRule>
  </conditionalFormatting>
  <conditionalFormatting sqref="A8755:A8789">
    <cfRule type="expression" dxfId="2960" priority="7745" stopIfTrue="1">
      <formula>$A8755&lt;&gt;""</formula>
    </cfRule>
  </conditionalFormatting>
  <conditionalFormatting sqref="A8755:A8789">
    <cfRule type="expression" dxfId="2959" priority="7744" stopIfTrue="1">
      <formula>$A8755&lt;&gt;""</formula>
    </cfRule>
  </conditionalFormatting>
  <conditionalFormatting sqref="A8755:A8789">
    <cfRule type="expression" dxfId="2958" priority="7743" stopIfTrue="1">
      <formula>$A8755&lt;&gt;""</formula>
    </cfRule>
  </conditionalFormatting>
  <conditionalFormatting sqref="A8755:A8789">
    <cfRule type="expression" dxfId="2957" priority="7742" stopIfTrue="1">
      <formula>$A8755&lt;&gt;""</formula>
    </cfRule>
  </conditionalFormatting>
  <conditionalFormatting sqref="A8755:A8789">
    <cfRule type="expression" dxfId="2956" priority="7741" stopIfTrue="1">
      <formula>$A8755&lt;&gt;""</formula>
    </cfRule>
  </conditionalFormatting>
  <conditionalFormatting sqref="A8755:A8789">
    <cfRule type="expression" dxfId="2955" priority="7740" stopIfTrue="1">
      <formula>$A8755&lt;&gt;""</formula>
    </cfRule>
  </conditionalFormatting>
  <conditionalFormatting sqref="A8755:A8789">
    <cfRule type="expression" dxfId="2954" priority="7739" stopIfTrue="1">
      <formula>$A8755&lt;&gt;""</formula>
    </cfRule>
  </conditionalFormatting>
  <conditionalFormatting sqref="A8755:A8789">
    <cfRule type="expression" dxfId="2953" priority="7738" stopIfTrue="1">
      <formula>$A8755&lt;&gt;""</formula>
    </cfRule>
  </conditionalFormatting>
  <conditionalFormatting sqref="A8755:A8789">
    <cfRule type="expression" dxfId="2952" priority="7737" stopIfTrue="1">
      <formula>$A8755&lt;&gt;""</formula>
    </cfRule>
  </conditionalFormatting>
  <conditionalFormatting sqref="A8755:A8789">
    <cfRule type="expression" dxfId="2951" priority="7736" stopIfTrue="1">
      <formula>$A8755&lt;&gt;""</formula>
    </cfRule>
  </conditionalFormatting>
  <conditionalFormatting sqref="A8755:A8789">
    <cfRule type="expression" dxfId="2950" priority="7735" stopIfTrue="1">
      <formula>$A8755&lt;&gt;""</formula>
    </cfRule>
  </conditionalFormatting>
  <conditionalFormatting sqref="A8755:A8789">
    <cfRule type="expression" dxfId="2949" priority="7734" stopIfTrue="1">
      <formula>$A8755&lt;&gt;""</formula>
    </cfRule>
  </conditionalFormatting>
  <conditionalFormatting sqref="A8755:A8789">
    <cfRule type="expression" dxfId="2948" priority="7733" stopIfTrue="1">
      <formula>$A8755&lt;&gt;""</formula>
    </cfRule>
  </conditionalFormatting>
  <conditionalFormatting sqref="A8755:A8789">
    <cfRule type="expression" dxfId="2947" priority="7732" stopIfTrue="1">
      <formula>$A8755&lt;&gt;""</formula>
    </cfRule>
  </conditionalFormatting>
  <conditionalFormatting sqref="A8755:A8789">
    <cfRule type="expression" dxfId="2946" priority="7731" stopIfTrue="1">
      <formula>$A8755&lt;&gt;""</formula>
    </cfRule>
  </conditionalFormatting>
  <conditionalFormatting sqref="A8755:A8789">
    <cfRule type="expression" dxfId="2945" priority="7730" stopIfTrue="1">
      <formula>$A8755&lt;&gt;""</formula>
    </cfRule>
  </conditionalFormatting>
  <conditionalFormatting sqref="A8755:A8789">
    <cfRule type="expression" dxfId="2944" priority="7729" stopIfTrue="1">
      <formula>$A8755&lt;&gt;""</formula>
    </cfRule>
  </conditionalFormatting>
  <conditionalFormatting sqref="A8755:A8789">
    <cfRule type="expression" dxfId="2943" priority="7728" stopIfTrue="1">
      <formula>$A8755&lt;&gt;""</formula>
    </cfRule>
  </conditionalFormatting>
  <conditionalFormatting sqref="A8755:A8789">
    <cfRule type="expression" dxfId="2942" priority="7727" stopIfTrue="1">
      <formula>$A8755&lt;&gt;""</formula>
    </cfRule>
  </conditionalFormatting>
  <conditionalFormatting sqref="A8755:A8789">
    <cfRule type="expression" dxfId="2941" priority="7726" stopIfTrue="1">
      <formula>$A8755&lt;&gt;""</formula>
    </cfRule>
  </conditionalFormatting>
  <conditionalFormatting sqref="A8755:A8789">
    <cfRule type="expression" dxfId="2940" priority="7725" stopIfTrue="1">
      <formula>$A8755&lt;&gt;""</formula>
    </cfRule>
  </conditionalFormatting>
  <conditionalFormatting sqref="A8755:A8789">
    <cfRule type="expression" dxfId="2939" priority="7724" stopIfTrue="1">
      <formula>$A8755&lt;&gt;""</formula>
    </cfRule>
  </conditionalFormatting>
  <conditionalFormatting sqref="A8755:A8789">
    <cfRule type="expression" dxfId="2938" priority="7723" stopIfTrue="1">
      <formula>$A8755&lt;&gt;""</formula>
    </cfRule>
  </conditionalFormatting>
  <conditionalFormatting sqref="A8755:A8789">
    <cfRule type="expression" dxfId="2937" priority="7722" stopIfTrue="1">
      <formula>$A8755&lt;&gt;""</formula>
    </cfRule>
  </conditionalFormatting>
  <conditionalFormatting sqref="A8755:A8789">
    <cfRule type="expression" dxfId="2936" priority="7721" stopIfTrue="1">
      <formula>$A8755&lt;&gt;""</formula>
    </cfRule>
  </conditionalFormatting>
  <conditionalFormatting sqref="A8755:A8789">
    <cfRule type="expression" dxfId="2935" priority="7720" stopIfTrue="1">
      <formula>$A8755&lt;&gt;""</formula>
    </cfRule>
  </conditionalFormatting>
  <conditionalFormatting sqref="A8755:A8789">
    <cfRule type="expression" dxfId="2934" priority="7719" stopIfTrue="1">
      <formula>$A8755&lt;&gt;""</formula>
    </cfRule>
  </conditionalFormatting>
  <conditionalFormatting sqref="A8755:A8789">
    <cfRule type="expression" dxfId="2933" priority="7718" stopIfTrue="1">
      <formula>$A8755&lt;&gt;""</formula>
    </cfRule>
  </conditionalFormatting>
  <conditionalFormatting sqref="A8755:A8789">
    <cfRule type="expression" dxfId="2932" priority="7717" stopIfTrue="1">
      <formula>$A8755&lt;&gt;""</formula>
    </cfRule>
  </conditionalFormatting>
  <conditionalFormatting sqref="A8755:A8789">
    <cfRule type="expression" dxfId="2931" priority="7716" stopIfTrue="1">
      <formula>$A8755&lt;&gt;""</formula>
    </cfRule>
  </conditionalFormatting>
  <conditionalFormatting sqref="A8755:A8789">
    <cfRule type="expression" dxfId="2930" priority="7715" stopIfTrue="1">
      <formula>$A8755&lt;&gt;""</formula>
    </cfRule>
  </conditionalFormatting>
  <conditionalFormatting sqref="A8755:A8789">
    <cfRule type="expression" dxfId="2929" priority="7714" stopIfTrue="1">
      <formula>$A8755&lt;&gt;""</formula>
    </cfRule>
  </conditionalFormatting>
  <conditionalFormatting sqref="A8755:A8789">
    <cfRule type="expression" dxfId="2928" priority="7713" stopIfTrue="1">
      <formula>$A8755&lt;&gt;""</formula>
    </cfRule>
  </conditionalFormatting>
  <conditionalFormatting sqref="A8755:A8789">
    <cfRule type="expression" dxfId="2927" priority="7712" stopIfTrue="1">
      <formula>$A8755&lt;&gt;""</formula>
    </cfRule>
  </conditionalFormatting>
  <conditionalFormatting sqref="A8755:A8789">
    <cfRule type="expression" dxfId="2926" priority="7711" stopIfTrue="1">
      <formula>$A8755&lt;&gt;""</formula>
    </cfRule>
  </conditionalFormatting>
  <conditionalFormatting sqref="A8755:A8789">
    <cfRule type="expression" dxfId="2925" priority="7710" stopIfTrue="1">
      <formula>$A8755&lt;&gt;""</formula>
    </cfRule>
  </conditionalFormatting>
  <conditionalFormatting sqref="A8755:A8789">
    <cfRule type="expression" dxfId="2924" priority="7709" stopIfTrue="1">
      <formula>$A8755&lt;&gt;""</formula>
    </cfRule>
  </conditionalFormatting>
  <conditionalFormatting sqref="A8755:A8789">
    <cfRule type="expression" dxfId="2923" priority="7708" stopIfTrue="1">
      <formula>$A8755&lt;&gt;""</formula>
    </cfRule>
  </conditionalFormatting>
  <conditionalFormatting sqref="A8755:A8789">
    <cfRule type="expression" dxfId="2922" priority="7707" stopIfTrue="1">
      <formula>$A8755&lt;&gt;""</formula>
    </cfRule>
  </conditionalFormatting>
  <conditionalFormatting sqref="A8755:A8789">
    <cfRule type="expression" dxfId="2921" priority="7706" stopIfTrue="1">
      <formula>$A8755&lt;&gt;""</formula>
    </cfRule>
  </conditionalFormatting>
  <conditionalFormatting sqref="A8755:A8789">
    <cfRule type="expression" dxfId="2920" priority="7705" stopIfTrue="1">
      <formula>$A8755&lt;&gt;""</formula>
    </cfRule>
  </conditionalFormatting>
  <conditionalFormatting sqref="A8755:A8789">
    <cfRule type="expression" dxfId="2919" priority="7704" stopIfTrue="1">
      <formula>$A8755&lt;&gt;""</formula>
    </cfRule>
  </conditionalFormatting>
  <conditionalFormatting sqref="A8755:A8789">
    <cfRule type="expression" dxfId="2918" priority="7703" stopIfTrue="1">
      <formula>$A8755&lt;&gt;""</formula>
    </cfRule>
  </conditionalFormatting>
  <conditionalFormatting sqref="A8755:A8789">
    <cfRule type="expression" dxfId="2917" priority="7702" stopIfTrue="1">
      <formula>$A8755&lt;&gt;""</formula>
    </cfRule>
  </conditionalFormatting>
  <conditionalFormatting sqref="A8755:A8789">
    <cfRule type="expression" dxfId="2916" priority="7701" stopIfTrue="1">
      <formula>$A8755&lt;&gt;""</formula>
    </cfRule>
  </conditionalFormatting>
  <conditionalFormatting sqref="A8755:A8789">
    <cfRule type="expression" dxfId="2915" priority="7700" stopIfTrue="1">
      <formula>$A8755&lt;&gt;""</formula>
    </cfRule>
  </conditionalFormatting>
  <conditionalFormatting sqref="A8755:A8789">
    <cfRule type="expression" dxfId="2914" priority="7699" stopIfTrue="1">
      <formula>$A8755&lt;&gt;""</formula>
    </cfRule>
  </conditionalFormatting>
  <conditionalFormatting sqref="A8755:A8789">
    <cfRule type="expression" dxfId="2913" priority="7698" stopIfTrue="1">
      <formula>$A8755&lt;&gt;""</formula>
    </cfRule>
  </conditionalFormatting>
  <conditionalFormatting sqref="A8755:A8789">
    <cfRule type="expression" dxfId="2912" priority="7697" stopIfTrue="1">
      <formula>$A8755&lt;&gt;""</formula>
    </cfRule>
  </conditionalFormatting>
  <conditionalFormatting sqref="A8755:A8789">
    <cfRule type="expression" dxfId="2911" priority="7696" stopIfTrue="1">
      <formula>$A8755&lt;&gt;""</formula>
    </cfRule>
  </conditionalFormatting>
  <conditionalFormatting sqref="A8755:A8789">
    <cfRule type="expression" dxfId="2910" priority="7695" stopIfTrue="1">
      <formula>$A8755&lt;&gt;""</formula>
    </cfRule>
  </conditionalFormatting>
  <conditionalFormatting sqref="A8755:A8789">
    <cfRule type="expression" dxfId="2909" priority="7694" stopIfTrue="1">
      <formula>$A8755&lt;&gt;""</formula>
    </cfRule>
  </conditionalFormatting>
  <conditionalFormatting sqref="A8755:A8789">
    <cfRule type="expression" dxfId="2908" priority="7693" stopIfTrue="1">
      <formula>$A8755&lt;&gt;""</formula>
    </cfRule>
  </conditionalFormatting>
  <conditionalFormatting sqref="A8755:A8789">
    <cfRule type="expression" dxfId="2907" priority="7692" stopIfTrue="1">
      <formula>$A8755&lt;&gt;""</formula>
    </cfRule>
  </conditionalFormatting>
  <conditionalFormatting sqref="A8755:A8789">
    <cfRule type="expression" dxfId="2906" priority="7691" stopIfTrue="1">
      <formula>$A8755&lt;&gt;""</formula>
    </cfRule>
  </conditionalFormatting>
  <conditionalFormatting sqref="A8755:A8789">
    <cfRule type="expression" dxfId="2905" priority="7690" stopIfTrue="1">
      <formula>$A8755&lt;&gt;""</formula>
    </cfRule>
  </conditionalFormatting>
  <conditionalFormatting sqref="A8755:A8789">
    <cfRule type="expression" dxfId="2904" priority="7689" stopIfTrue="1">
      <formula>$A8755&lt;&gt;""</formula>
    </cfRule>
  </conditionalFormatting>
  <conditionalFormatting sqref="A8755:A8789">
    <cfRule type="expression" dxfId="2903" priority="7688" stopIfTrue="1">
      <formula>$A8755&lt;&gt;""</formula>
    </cfRule>
  </conditionalFormatting>
  <conditionalFormatting sqref="A8755:A8789">
    <cfRule type="expression" dxfId="2902" priority="7687" stopIfTrue="1">
      <formula>$A8755&lt;&gt;""</formula>
    </cfRule>
  </conditionalFormatting>
  <conditionalFormatting sqref="A8755:A8789">
    <cfRule type="expression" dxfId="2901" priority="7686" stopIfTrue="1">
      <formula>$A8755&lt;&gt;""</formula>
    </cfRule>
  </conditionalFormatting>
  <conditionalFormatting sqref="A8755:A8789">
    <cfRule type="expression" dxfId="2900" priority="7685" stopIfTrue="1">
      <formula>$A8755&lt;&gt;""</formula>
    </cfRule>
  </conditionalFormatting>
  <conditionalFormatting sqref="A8755:A8789">
    <cfRule type="expression" dxfId="2899" priority="7684" stopIfTrue="1">
      <formula>$A8755&lt;&gt;""</formula>
    </cfRule>
  </conditionalFormatting>
  <conditionalFormatting sqref="A8755:A8789">
    <cfRule type="expression" dxfId="2898" priority="7683" stopIfTrue="1">
      <formula>$A8755&lt;&gt;""</formula>
    </cfRule>
  </conditionalFormatting>
  <conditionalFormatting sqref="A8755:A8789">
    <cfRule type="expression" dxfId="2897" priority="7682" stopIfTrue="1">
      <formula>$A8755&lt;&gt;""</formula>
    </cfRule>
  </conditionalFormatting>
  <conditionalFormatting sqref="A8755:A8789">
    <cfRule type="expression" dxfId="2896" priority="7681" stopIfTrue="1">
      <formula>$A8755&lt;&gt;""</formula>
    </cfRule>
  </conditionalFormatting>
  <conditionalFormatting sqref="A8755:A8789">
    <cfRule type="expression" dxfId="2895" priority="7680" stopIfTrue="1">
      <formula>$A8755&lt;&gt;""</formula>
    </cfRule>
  </conditionalFormatting>
  <conditionalFormatting sqref="A8755:A8789">
    <cfRule type="expression" dxfId="2894" priority="7679" stopIfTrue="1">
      <formula>$A8755&lt;&gt;""</formula>
    </cfRule>
  </conditionalFormatting>
  <conditionalFormatting sqref="A8755:A8789">
    <cfRule type="expression" dxfId="2893" priority="7678" stopIfTrue="1">
      <formula>$A8755&lt;&gt;""</formula>
    </cfRule>
  </conditionalFormatting>
  <conditionalFormatting sqref="A8755:A8789">
    <cfRule type="expression" dxfId="2892" priority="7677" stopIfTrue="1">
      <formula>$A8755&lt;&gt;""</formula>
    </cfRule>
  </conditionalFormatting>
  <conditionalFormatting sqref="A8755:A8789">
    <cfRule type="expression" dxfId="2891" priority="7676" stopIfTrue="1">
      <formula>$A8755&lt;&gt;""</formula>
    </cfRule>
  </conditionalFormatting>
  <conditionalFormatting sqref="A8755:A8789">
    <cfRule type="expression" dxfId="2890" priority="7675" stopIfTrue="1">
      <formula>$A8755&lt;&gt;""</formula>
    </cfRule>
  </conditionalFormatting>
  <conditionalFormatting sqref="A8755:A8789">
    <cfRule type="expression" dxfId="2889" priority="7674" stopIfTrue="1">
      <formula>$A8755&lt;&gt;""</formula>
    </cfRule>
  </conditionalFormatting>
  <conditionalFormatting sqref="A8755:A8789">
    <cfRule type="expression" dxfId="2888" priority="7673" stopIfTrue="1">
      <formula>$A8755&lt;&gt;""</formula>
    </cfRule>
  </conditionalFormatting>
  <conditionalFormatting sqref="A8755:A8789">
    <cfRule type="expression" dxfId="2887" priority="7672" stopIfTrue="1">
      <formula>$A8755&lt;&gt;""</formula>
    </cfRule>
  </conditionalFormatting>
  <conditionalFormatting sqref="A8755:A8789">
    <cfRule type="expression" dxfId="2886" priority="7671" stopIfTrue="1">
      <formula>$A8755&lt;&gt;""</formula>
    </cfRule>
  </conditionalFormatting>
  <conditionalFormatting sqref="A8755:A8789">
    <cfRule type="expression" dxfId="2885" priority="7670" stopIfTrue="1">
      <formula>$A8755&lt;&gt;""</formula>
    </cfRule>
  </conditionalFormatting>
  <conditionalFormatting sqref="A8755:A8789">
    <cfRule type="expression" dxfId="2884" priority="7669" stopIfTrue="1">
      <formula>$A8755&lt;&gt;""</formula>
    </cfRule>
  </conditionalFormatting>
  <conditionalFormatting sqref="A8755:A8789">
    <cfRule type="expression" dxfId="2883" priority="7668" stopIfTrue="1">
      <formula>$A8755&lt;&gt;""</formula>
    </cfRule>
  </conditionalFormatting>
  <conditionalFormatting sqref="A8755:A8789">
    <cfRule type="expression" dxfId="2882" priority="7667" stopIfTrue="1">
      <formula>$A8755&lt;&gt;""</formula>
    </cfRule>
  </conditionalFormatting>
  <conditionalFormatting sqref="A8755:A8789">
    <cfRule type="expression" dxfId="2881" priority="7666" stopIfTrue="1">
      <formula>$A8755&lt;&gt;""</formula>
    </cfRule>
  </conditionalFormatting>
  <conditionalFormatting sqref="A8755:A8789">
    <cfRule type="expression" dxfId="2880" priority="7665" stopIfTrue="1">
      <formula>$A8755&lt;&gt;""</formula>
    </cfRule>
  </conditionalFormatting>
  <conditionalFormatting sqref="A8755:A8789">
    <cfRule type="expression" dxfId="2879" priority="7664" stopIfTrue="1">
      <formula>$A8755&lt;&gt;""</formula>
    </cfRule>
  </conditionalFormatting>
  <conditionalFormatting sqref="A8755:A8789">
    <cfRule type="expression" dxfId="2878" priority="7663" stopIfTrue="1">
      <formula>$A8755&lt;&gt;""</formula>
    </cfRule>
  </conditionalFormatting>
  <conditionalFormatting sqref="A8755:A8789">
    <cfRule type="expression" dxfId="2877" priority="7662" stopIfTrue="1">
      <formula>$A8755&lt;&gt;""</formula>
    </cfRule>
  </conditionalFormatting>
  <conditionalFormatting sqref="A8755:A8789">
    <cfRule type="expression" dxfId="2876" priority="7661" stopIfTrue="1">
      <formula>$A8755&lt;&gt;""</formula>
    </cfRule>
  </conditionalFormatting>
  <conditionalFormatting sqref="A8755:A8789">
    <cfRule type="expression" dxfId="2875" priority="7660" stopIfTrue="1">
      <formula>$A8755&lt;&gt;""</formula>
    </cfRule>
  </conditionalFormatting>
  <conditionalFormatting sqref="A8755:A8789">
    <cfRule type="expression" dxfId="2874" priority="7659" stopIfTrue="1">
      <formula>$A8755&lt;&gt;""</formula>
    </cfRule>
  </conditionalFormatting>
  <conditionalFormatting sqref="A8755:A8789">
    <cfRule type="expression" dxfId="2873" priority="7658" stopIfTrue="1">
      <formula>$A8755&lt;&gt;""</formula>
    </cfRule>
  </conditionalFormatting>
  <conditionalFormatting sqref="A8755:A8789">
    <cfRule type="expression" dxfId="2872" priority="7657" stopIfTrue="1">
      <formula>$A8755&lt;&gt;""</formula>
    </cfRule>
  </conditionalFormatting>
  <conditionalFormatting sqref="A8755:A8789">
    <cfRule type="expression" dxfId="2871" priority="7656" stopIfTrue="1">
      <formula>$A8755&lt;&gt;""</formula>
    </cfRule>
  </conditionalFormatting>
  <conditionalFormatting sqref="A8755:A8789">
    <cfRule type="expression" dxfId="2870" priority="7655" stopIfTrue="1">
      <formula>$A8755&lt;&gt;""</formula>
    </cfRule>
  </conditionalFormatting>
  <conditionalFormatting sqref="A8755:A8789">
    <cfRule type="expression" dxfId="2869" priority="7654" stopIfTrue="1">
      <formula>$A8755&lt;&gt;""</formula>
    </cfRule>
  </conditionalFormatting>
  <conditionalFormatting sqref="A8755:A8789">
    <cfRule type="expression" dxfId="2868" priority="7653" stopIfTrue="1">
      <formula>$A8755&lt;&gt;""</formula>
    </cfRule>
  </conditionalFormatting>
  <conditionalFormatting sqref="A8755:A8789">
    <cfRule type="expression" dxfId="2867" priority="7652" stopIfTrue="1">
      <formula>$A8755&lt;&gt;""</formula>
    </cfRule>
  </conditionalFormatting>
  <conditionalFormatting sqref="A8755:A8789">
    <cfRule type="expression" dxfId="2866" priority="7651" stopIfTrue="1">
      <formula>$A8755&lt;&gt;""</formula>
    </cfRule>
  </conditionalFormatting>
  <conditionalFormatting sqref="A8755:A8789">
    <cfRule type="expression" dxfId="2865" priority="7650" stopIfTrue="1">
      <formula>$A8755&lt;&gt;""</formula>
    </cfRule>
  </conditionalFormatting>
  <conditionalFormatting sqref="A8755:A8789">
    <cfRule type="expression" dxfId="2864" priority="7649" stopIfTrue="1">
      <formula>$A8755&lt;&gt;""</formula>
    </cfRule>
  </conditionalFormatting>
  <conditionalFormatting sqref="A8755:A8789">
    <cfRule type="expression" dxfId="2863" priority="7648" stopIfTrue="1">
      <formula>$A8755&lt;&gt;""</formula>
    </cfRule>
  </conditionalFormatting>
  <conditionalFormatting sqref="A8755:A8789">
    <cfRule type="expression" dxfId="2862" priority="7647" stopIfTrue="1">
      <formula>$A8755&lt;&gt;""</formula>
    </cfRule>
  </conditionalFormatting>
  <conditionalFormatting sqref="A8755:A8789">
    <cfRule type="expression" dxfId="2861" priority="7646" stopIfTrue="1">
      <formula>$A8755&lt;&gt;""</formula>
    </cfRule>
  </conditionalFormatting>
  <conditionalFormatting sqref="A8755:A8789">
    <cfRule type="expression" dxfId="2860" priority="7645" stopIfTrue="1">
      <formula>$A8755&lt;&gt;""</formula>
    </cfRule>
  </conditionalFormatting>
  <conditionalFormatting sqref="A8755:A8789">
    <cfRule type="expression" dxfId="2859" priority="7644" stopIfTrue="1">
      <formula>$A8755&lt;&gt;""</formula>
    </cfRule>
  </conditionalFormatting>
  <conditionalFormatting sqref="A8755:A8789">
    <cfRule type="expression" dxfId="2858" priority="7643" stopIfTrue="1">
      <formula>$A8755&lt;&gt;""</formula>
    </cfRule>
  </conditionalFormatting>
  <conditionalFormatting sqref="I8755:I8789">
    <cfRule type="expression" dxfId="2857" priority="7642" stopIfTrue="1">
      <formula>$A8755&lt;&gt;""</formula>
    </cfRule>
  </conditionalFormatting>
  <conditionalFormatting sqref="I8755:I8789">
    <cfRule type="expression" dxfId="2856" priority="7641" stopIfTrue="1">
      <formula>$A8755&lt;&gt;""</formula>
    </cfRule>
  </conditionalFormatting>
  <conditionalFormatting sqref="I8755:I8789">
    <cfRule type="expression" dxfId="2855" priority="7640" stopIfTrue="1">
      <formula>$A8755&lt;&gt;""</formula>
    </cfRule>
  </conditionalFormatting>
  <conditionalFormatting sqref="I8755:I8789">
    <cfRule type="expression" dxfId="2854" priority="7639" stopIfTrue="1">
      <formula>$A8755&lt;&gt;""</formula>
    </cfRule>
  </conditionalFormatting>
  <conditionalFormatting sqref="I8755:I8789">
    <cfRule type="expression" dxfId="2853" priority="7638" stopIfTrue="1">
      <formula>$A8755&lt;&gt;""</formula>
    </cfRule>
  </conditionalFormatting>
  <conditionalFormatting sqref="I8755:I8789">
    <cfRule type="expression" dxfId="2852" priority="7637" stopIfTrue="1">
      <formula>$A8755&lt;&gt;""</formula>
    </cfRule>
  </conditionalFormatting>
  <conditionalFormatting sqref="I8755:I8789">
    <cfRule type="expression" dxfId="2851" priority="7636" stopIfTrue="1">
      <formula>$A8755&lt;&gt;""</formula>
    </cfRule>
  </conditionalFormatting>
  <conditionalFormatting sqref="I8755:I8789">
    <cfRule type="expression" dxfId="2850" priority="7635" stopIfTrue="1">
      <formula>$A8755&lt;&gt;""</formula>
    </cfRule>
  </conditionalFormatting>
  <conditionalFormatting sqref="A8755:A8789">
    <cfRule type="expression" dxfId="2849" priority="7498" stopIfTrue="1">
      <formula>$A8755&lt;&gt;""</formula>
    </cfRule>
  </conditionalFormatting>
  <conditionalFormatting sqref="A8755:A8789">
    <cfRule type="expression" dxfId="2848" priority="7497" stopIfTrue="1">
      <formula>$A8755&lt;&gt;""</formula>
    </cfRule>
  </conditionalFormatting>
  <conditionalFormatting sqref="A8755:A8789">
    <cfRule type="expression" dxfId="2847" priority="7496" stopIfTrue="1">
      <formula>$A8755&lt;&gt;""</formula>
    </cfRule>
  </conditionalFormatting>
  <conditionalFormatting sqref="A8755:A8789">
    <cfRule type="expression" dxfId="2846" priority="7495" stopIfTrue="1">
      <formula>$A8755&lt;&gt;""</formula>
    </cfRule>
  </conditionalFormatting>
  <conditionalFormatting sqref="A8755:A8789">
    <cfRule type="expression" dxfId="2845" priority="7494" stopIfTrue="1">
      <formula>$A8755&lt;&gt;""</formula>
    </cfRule>
  </conditionalFormatting>
  <conditionalFormatting sqref="A8755:A8789">
    <cfRule type="expression" dxfId="2844" priority="7493" stopIfTrue="1">
      <formula>$A8755&lt;&gt;""</formula>
    </cfRule>
  </conditionalFormatting>
  <conditionalFormatting sqref="A8755:A8789">
    <cfRule type="expression" dxfId="2843" priority="7492" stopIfTrue="1">
      <formula>$A8755&lt;&gt;""</formula>
    </cfRule>
  </conditionalFormatting>
  <conditionalFormatting sqref="A8755:A8789">
    <cfRule type="expression" dxfId="2842" priority="7491" stopIfTrue="1">
      <formula>$A8755&lt;&gt;""</formula>
    </cfRule>
  </conditionalFormatting>
  <conditionalFormatting sqref="A8755:A8789">
    <cfRule type="expression" dxfId="2841" priority="7490" stopIfTrue="1">
      <formula>$A8755&lt;&gt;""</formula>
    </cfRule>
  </conditionalFormatting>
  <conditionalFormatting sqref="A8755:A8789">
    <cfRule type="expression" dxfId="2840" priority="7489" stopIfTrue="1">
      <formula>$A8755&lt;&gt;""</formula>
    </cfRule>
  </conditionalFormatting>
  <conditionalFormatting sqref="A8755:A8789">
    <cfRule type="expression" dxfId="2839" priority="7488" stopIfTrue="1">
      <formula>$A8755&lt;&gt;""</formula>
    </cfRule>
  </conditionalFormatting>
  <conditionalFormatting sqref="A8755:A8789">
    <cfRule type="expression" dxfId="2838" priority="7487" stopIfTrue="1">
      <formula>$A8755&lt;&gt;""</formula>
    </cfRule>
  </conditionalFormatting>
  <conditionalFormatting sqref="A8755:A8789">
    <cfRule type="expression" dxfId="2837" priority="7486" stopIfTrue="1">
      <formula>$A8755&lt;&gt;""</formula>
    </cfRule>
  </conditionalFormatting>
  <conditionalFormatting sqref="A8755:A8789">
    <cfRule type="expression" dxfId="2836" priority="7485" stopIfTrue="1">
      <formula>$A8755&lt;&gt;""</formula>
    </cfRule>
  </conditionalFormatting>
  <conditionalFormatting sqref="A8755:A8789">
    <cfRule type="expression" dxfId="2835" priority="7484" stopIfTrue="1">
      <formula>$A8755&lt;&gt;""</formula>
    </cfRule>
  </conditionalFormatting>
  <conditionalFormatting sqref="A8755:A8789">
    <cfRule type="expression" dxfId="2834" priority="7483" stopIfTrue="1">
      <formula>$A8755&lt;&gt;""</formula>
    </cfRule>
  </conditionalFormatting>
  <conditionalFormatting sqref="A8755:A8789">
    <cfRule type="expression" dxfId="2833" priority="7482" stopIfTrue="1">
      <formula>$A8755&lt;&gt;""</formula>
    </cfRule>
  </conditionalFormatting>
  <conditionalFormatting sqref="A8755:A8789">
    <cfRule type="expression" dxfId="2832" priority="7481" stopIfTrue="1">
      <formula>$A8755&lt;&gt;""</formula>
    </cfRule>
  </conditionalFormatting>
  <conditionalFormatting sqref="A8755:A8789">
    <cfRule type="expression" dxfId="2831" priority="7480" stopIfTrue="1">
      <formula>$A8755&lt;&gt;""</formula>
    </cfRule>
  </conditionalFormatting>
  <conditionalFormatting sqref="A8755:A8789">
    <cfRule type="expression" dxfId="2830" priority="7479" stopIfTrue="1">
      <formula>$A8755&lt;&gt;""</formula>
    </cfRule>
  </conditionalFormatting>
  <conditionalFormatting sqref="A8755:A8789">
    <cfRule type="expression" dxfId="2829" priority="7478" stopIfTrue="1">
      <formula>$A8755&lt;&gt;""</formula>
    </cfRule>
  </conditionalFormatting>
  <conditionalFormatting sqref="A8755:A8789">
    <cfRule type="expression" dxfId="2828" priority="7477" stopIfTrue="1">
      <formula>$A8755&lt;&gt;""</formula>
    </cfRule>
  </conditionalFormatting>
  <conditionalFormatting sqref="A8755:A8789">
    <cfRule type="expression" dxfId="2827" priority="7476" stopIfTrue="1">
      <formula>$A8755&lt;&gt;""</formula>
    </cfRule>
  </conditionalFormatting>
  <conditionalFormatting sqref="A8755:A8789">
    <cfRule type="expression" dxfId="2826" priority="7475" stopIfTrue="1">
      <formula>$A8755&lt;&gt;""</formula>
    </cfRule>
  </conditionalFormatting>
  <conditionalFormatting sqref="A8755:A8789">
    <cfRule type="expression" dxfId="2825" priority="7474" stopIfTrue="1">
      <formula>$A8755&lt;&gt;""</formula>
    </cfRule>
  </conditionalFormatting>
  <conditionalFormatting sqref="A8755:A8789">
    <cfRule type="expression" dxfId="2824" priority="7473" stopIfTrue="1">
      <formula>$A8755&lt;&gt;""</formula>
    </cfRule>
  </conditionalFormatting>
  <conditionalFormatting sqref="A8755:A8789">
    <cfRule type="expression" dxfId="2823" priority="7472" stopIfTrue="1">
      <formula>$A8755&lt;&gt;""</formula>
    </cfRule>
  </conditionalFormatting>
  <conditionalFormatting sqref="A8755:A8789">
    <cfRule type="expression" dxfId="2822" priority="7471" stopIfTrue="1">
      <formula>$A8755&lt;&gt;""</formula>
    </cfRule>
  </conditionalFormatting>
  <conditionalFormatting sqref="A8755:A8789">
    <cfRule type="expression" dxfId="2821" priority="7470" stopIfTrue="1">
      <formula>$A8755&lt;&gt;""</formula>
    </cfRule>
  </conditionalFormatting>
  <conditionalFormatting sqref="A8755:A8789">
    <cfRule type="expression" dxfId="2820" priority="7469" stopIfTrue="1">
      <formula>$A8755&lt;&gt;""</formula>
    </cfRule>
  </conditionalFormatting>
  <conditionalFormatting sqref="A8755:A8789">
    <cfRule type="expression" dxfId="2819" priority="7468" stopIfTrue="1">
      <formula>$A8755&lt;&gt;""</formula>
    </cfRule>
  </conditionalFormatting>
  <conditionalFormatting sqref="A8755:A8789">
    <cfRule type="expression" dxfId="2818" priority="7467" stopIfTrue="1">
      <formula>$A8755&lt;&gt;""</formula>
    </cfRule>
  </conditionalFormatting>
  <conditionalFormatting sqref="A8755:A8789">
    <cfRule type="expression" dxfId="2817" priority="7466" stopIfTrue="1">
      <formula>$A8755&lt;&gt;""</formula>
    </cfRule>
  </conditionalFormatting>
  <conditionalFormatting sqref="A8755:A8789">
    <cfRule type="expression" dxfId="2816" priority="7465" stopIfTrue="1">
      <formula>$A8755&lt;&gt;""</formula>
    </cfRule>
  </conditionalFormatting>
  <conditionalFormatting sqref="A8755:A8789">
    <cfRule type="expression" dxfId="2815" priority="7464" stopIfTrue="1">
      <formula>$A8755&lt;&gt;""</formula>
    </cfRule>
  </conditionalFormatting>
  <conditionalFormatting sqref="A8755:A8789">
    <cfRule type="expression" dxfId="2814" priority="7463" stopIfTrue="1">
      <formula>$A8755&lt;&gt;""</formula>
    </cfRule>
  </conditionalFormatting>
  <conditionalFormatting sqref="A8755:A8789">
    <cfRule type="expression" dxfId="2813" priority="7462" stopIfTrue="1">
      <formula>$A8755&lt;&gt;""</formula>
    </cfRule>
  </conditionalFormatting>
  <conditionalFormatting sqref="A8755:A8789">
    <cfRule type="expression" dxfId="2812" priority="7461" stopIfTrue="1">
      <formula>$A8755&lt;&gt;""</formula>
    </cfRule>
  </conditionalFormatting>
  <conditionalFormatting sqref="A8755:A8789">
    <cfRule type="expression" dxfId="2811" priority="7460" stopIfTrue="1">
      <formula>$A8755&lt;&gt;""</formula>
    </cfRule>
  </conditionalFormatting>
  <conditionalFormatting sqref="A8755:A8789">
    <cfRule type="expression" dxfId="2810" priority="7459" stopIfTrue="1">
      <formula>$A8755&lt;&gt;""</formula>
    </cfRule>
  </conditionalFormatting>
  <conditionalFormatting sqref="A8755:A8789">
    <cfRule type="expression" dxfId="2809" priority="7458" stopIfTrue="1">
      <formula>$A8755&lt;&gt;""</formula>
    </cfRule>
  </conditionalFormatting>
  <conditionalFormatting sqref="A8755:A8789">
    <cfRule type="expression" dxfId="2808" priority="7457" stopIfTrue="1">
      <formula>$A8755&lt;&gt;""</formula>
    </cfRule>
  </conditionalFormatting>
  <conditionalFormatting sqref="A8755:A8789">
    <cfRule type="expression" dxfId="2807" priority="7456" stopIfTrue="1">
      <formula>$A8755&lt;&gt;""</formula>
    </cfRule>
  </conditionalFormatting>
  <conditionalFormatting sqref="A8755:A8789">
    <cfRule type="expression" dxfId="2806" priority="7455" stopIfTrue="1">
      <formula>$A8755&lt;&gt;""</formula>
    </cfRule>
  </conditionalFormatting>
  <conditionalFormatting sqref="A8755:A8789">
    <cfRule type="expression" dxfId="2805" priority="7454" stopIfTrue="1">
      <formula>$A8755&lt;&gt;""</formula>
    </cfRule>
  </conditionalFormatting>
  <conditionalFormatting sqref="A8755:A8789">
    <cfRule type="expression" dxfId="2804" priority="7453" stopIfTrue="1">
      <formula>$A8755&lt;&gt;""</formula>
    </cfRule>
  </conditionalFormatting>
  <conditionalFormatting sqref="A8755:A8789">
    <cfRule type="expression" dxfId="2803" priority="7452" stopIfTrue="1">
      <formula>$A8755&lt;&gt;""</formula>
    </cfRule>
  </conditionalFormatting>
  <conditionalFormatting sqref="A8755:A8789">
    <cfRule type="expression" dxfId="2802" priority="7451" stopIfTrue="1">
      <formula>$A8755&lt;&gt;""</formula>
    </cfRule>
  </conditionalFormatting>
  <conditionalFormatting sqref="A8755:A8789">
    <cfRule type="expression" dxfId="2801" priority="7450" stopIfTrue="1">
      <formula>$A8755&lt;&gt;""</formula>
    </cfRule>
  </conditionalFormatting>
  <conditionalFormatting sqref="A8755:A8789">
    <cfRule type="expression" dxfId="2800" priority="7449" stopIfTrue="1">
      <formula>$A8755&lt;&gt;""</formula>
    </cfRule>
  </conditionalFormatting>
  <conditionalFormatting sqref="A8755:A8789">
    <cfRule type="expression" dxfId="2799" priority="7448" stopIfTrue="1">
      <formula>$A8755&lt;&gt;""</formula>
    </cfRule>
  </conditionalFormatting>
  <conditionalFormatting sqref="A8755:A8789">
    <cfRule type="expression" dxfId="2798" priority="7447" stopIfTrue="1">
      <formula>$A8755&lt;&gt;""</formula>
    </cfRule>
  </conditionalFormatting>
  <conditionalFormatting sqref="A8755:A8789">
    <cfRule type="expression" dxfId="2797" priority="7446" stopIfTrue="1">
      <formula>$A8755&lt;&gt;""</formula>
    </cfRule>
  </conditionalFormatting>
  <conditionalFormatting sqref="A8755:A8789">
    <cfRule type="expression" dxfId="2796" priority="7445" stopIfTrue="1">
      <formula>$A8755&lt;&gt;""</formula>
    </cfRule>
  </conditionalFormatting>
  <conditionalFormatting sqref="A8755:A8789">
    <cfRule type="expression" dxfId="2795" priority="7444" stopIfTrue="1">
      <formula>$A8755&lt;&gt;""</formula>
    </cfRule>
  </conditionalFormatting>
  <conditionalFormatting sqref="A8755:A8789">
    <cfRule type="expression" dxfId="2794" priority="7443" stopIfTrue="1">
      <formula>$A8755&lt;&gt;""</formula>
    </cfRule>
  </conditionalFormatting>
  <conditionalFormatting sqref="A8755:A8789">
    <cfRule type="expression" dxfId="2793" priority="7442" stopIfTrue="1">
      <formula>$A8755&lt;&gt;""</formula>
    </cfRule>
  </conditionalFormatting>
  <conditionalFormatting sqref="A8755:A8789">
    <cfRule type="expression" dxfId="2792" priority="7441" stopIfTrue="1">
      <formula>$A8755&lt;&gt;""</formula>
    </cfRule>
  </conditionalFormatting>
  <conditionalFormatting sqref="A8755:A8789">
    <cfRule type="expression" dxfId="2791" priority="7440" stopIfTrue="1">
      <formula>$A8755&lt;&gt;""</formula>
    </cfRule>
  </conditionalFormatting>
  <conditionalFormatting sqref="A8755:A8789">
    <cfRule type="expression" dxfId="2790" priority="7439" stopIfTrue="1">
      <formula>$A8755&lt;&gt;""</formula>
    </cfRule>
  </conditionalFormatting>
  <conditionalFormatting sqref="A8755:A8789">
    <cfRule type="expression" dxfId="2789" priority="7438" stopIfTrue="1">
      <formula>$A8755&lt;&gt;""</formula>
    </cfRule>
  </conditionalFormatting>
  <conditionalFormatting sqref="A8755:A8789">
    <cfRule type="expression" dxfId="2788" priority="7437" stopIfTrue="1">
      <formula>$A8755&lt;&gt;""</formula>
    </cfRule>
  </conditionalFormatting>
  <conditionalFormatting sqref="A8755:A8789">
    <cfRule type="expression" dxfId="2787" priority="7436" stopIfTrue="1">
      <formula>$A8755&lt;&gt;""</formula>
    </cfRule>
  </conditionalFormatting>
  <conditionalFormatting sqref="A8755:A8789">
    <cfRule type="expression" dxfId="2786" priority="7435" stopIfTrue="1">
      <formula>$A8755&lt;&gt;""</formula>
    </cfRule>
  </conditionalFormatting>
  <conditionalFormatting sqref="A8755:A8789">
    <cfRule type="expression" dxfId="2785" priority="7434" stopIfTrue="1">
      <formula>$A8755&lt;&gt;""</formula>
    </cfRule>
  </conditionalFormatting>
  <conditionalFormatting sqref="A8755:A8789">
    <cfRule type="expression" dxfId="2784" priority="7433" stopIfTrue="1">
      <formula>$A8755&lt;&gt;""</formula>
    </cfRule>
  </conditionalFormatting>
  <conditionalFormatting sqref="A8755:A8789">
    <cfRule type="expression" dxfId="2783" priority="7432" stopIfTrue="1">
      <formula>$A8755&lt;&gt;""</formula>
    </cfRule>
  </conditionalFormatting>
  <conditionalFormatting sqref="A8755:A8789">
    <cfRule type="expression" dxfId="2782" priority="7431" stopIfTrue="1">
      <formula>$A8755&lt;&gt;""</formula>
    </cfRule>
  </conditionalFormatting>
  <conditionalFormatting sqref="A8755:A8789">
    <cfRule type="expression" dxfId="2781" priority="7430" stopIfTrue="1">
      <formula>$A8755&lt;&gt;""</formula>
    </cfRule>
  </conditionalFormatting>
  <conditionalFormatting sqref="A8755:A8789">
    <cfRule type="expression" dxfId="2780" priority="7429" stopIfTrue="1">
      <formula>$A8755&lt;&gt;""</formula>
    </cfRule>
  </conditionalFormatting>
  <conditionalFormatting sqref="A8755:A8789">
    <cfRule type="expression" dxfId="2779" priority="7428" stopIfTrue="1">
      <formula>$A8755&lt;&gt;""</formula>
    </cfRule>
  </conditionalFormatting>
  <conditionalFormatting sqref="A8755:A8789">
    <cfRule type="expression" dxfId="2778" priority="7427" stopIfTrue="1">
      <formula>$A8755&lt;&gt;""</formula>
    </cfRule>
  </conditionalFormatting>
  <conditionalFormatting sqref="A8755:A8789">
    <cfRule type="expression" dxfId="2777" priority="7426" stopIfTrue="1">
      <formula>$A8755&lt;&gt;""</formula>
    </cfRule>
  </conditionalFormatting>
  <conditionalFormatting sqref="A8755:A8789">
    <cfRule type="expression" dxfId="2776" priority="7425" stopIfTrue="1">
      <formula>$A8755&lt;&gt;""</formula>
    </cfRule>
  </conditionalFormatting>
  <conditionalFormatting sqref="A8755:A8789">
    <cfRule type="expression" dxfId="2775" priority="7424" stopIfTrue="1">
      <formula>$A8755&lt;&gt;""</formula>
    </cfRule>
  </conditionalFormatting>
  <conditionalFormatting sqref="A8755:A8789">
    <cfRule type="expression" dxfId="2774" priority="7423" stopIfTrue="1">
      <formula>$A8755&lt;&gt;""</formula>
    </cfRule>
  </conditionalFormatting>
  <conditionalFormatting sqref="A8755:A8789">
    <cfRule type="expression" dxfId="2773" priority="7422" stopIfTrue="1">
      <formula>$A8755&lt;&gt;""</formula>
    </cfRule>
  </conditionalFormatting>
  <conditionalFormatting sqref="A8755:A8789">
    <cfRule type="expression" dxfId="2772" priority="7421" stopIfTrue="1">
      <formula>$A8755&lt;&gt;""</formula>
    </cfRule>
  </conditionalFormatting>
  <conditionalFormatting sqref="A8755:A8789">
    <cfRule type="expression" dxfId="2771" priority="7420" stopIfTrue="1">
      <formula>$A8755&lt;&gt;""</formula>
    </cfRule>
  </conditionalFormatting>
  <conditionalFormatting sqref="A8755:A8789">
    <cfRule type="expression" dxfId="2770" priority="7419" stopIfTrue="1">
      <formula>$A8755&lt;&gt;""</formula>
    </cfRule>
  </conditionalFormatting>
  <conditionalFormatting sqref="A8755:A8789">
    <cfRule type="expression" dxfId="2769" priority="7418" stopIfTrue="1">
      <formula>$A8755&lt;&gt;""</formula>
    </cfRule>
  </conditionalFormatting>
  <conditionalFormatting sqref="A8755:A8789">
    <cfRule type="expression" dxfId="2768" priority="7417" stopIfTrue="1">
      <formula>$A8755&lt;&gt;""</formula>
    </cfRule>
  </conditionalFormatting>
  <conditionalFormatting sqref="A8755:A8789">
    <cfRule type="expression" dxfId="2767" priority="7416" stopIfTrue="1">
      <formula>$A8755&lt;&gt;""</formula>
    </cfRule>
  </conditionalFormatting>
  <conditionalFormatting sqref="A8755:A8789">
    <cfRule type="expression" dxfId="2766" priority="7415" stopIfTrue="1">
      <formula>$A8755&lt;&gt;""</formula>
    </cfRule>
  </conditionalFormatting>
  <conditionalFormatting sqref="A8755:A8789">
    <cfRule type="expression" dxfId="2765" priority="7414" stopIfTrue="1">
      <formula>$A8755&lt;&gt;""</formula>
    </cfRule>
  </conditionalFormatting>
  <conditionalFormatting sqref="A8755:A8789">
    <cfRule type="expression" dxfId="2764" priority="7413" stopIfTrue="1">
      <formula>$A8755&lt;&gt;""</formula>
    </cfRule>
  </conditionalFormatting>
  <conditionalFormatting sqref="A8755:A8789">
    <cfRule type="expression" dxfId="2763" priority="7412" stopIfTrue="1">
      <formula>$A8755&lt;&gt;""</formula>
    </cfRule>
  </conditionalFormatting>
  <conditionalFormatting sqref="A8755:A8789">
    <cfRule type="expression" dxfId="2762" priority="7411" stopIfTrue="1">
      <formula>$A8755&lt;&gt;""</formula>
    </cfRule>
  </conditionalFormatting>
  <conditionalFormatting sqref="A8755:A8789">
    <cfRule type="expression" dxfId="2761" priority="7410" stopIfTrue="1">
      <formula>$A8755&lt;&gt;""</formula>
    </cfRule>
  </conditionalFormatting>
  <conditionalFormatting sqref="A8755:A8789">
    <cfRule type="expression" dxfId="2760" priority="7409" stopIfTrue="1">
      <formula>$A8755&lt;&gt;""</formula>
    </cfRule>
  </conditionalFormatting>
  <conditionalFormatting sqref="A8755:A8789">
    <cfRule type="expression" dxfId="2759" priority="7408" stopIfTrue="1">
      <formula>$A8755&lt;&gt;""</formula>
    </cfRule>
  </conditionalFormatting>
  <conditionalFormatting sqref="A8755:A8789">
    <cfRule type="expression" dxfId="2758" priority="7407" stopIfTrue="1">
      <formula>$A8755&lt;&gt;""</formula>
    </cfRule>
  </conditionalFormatting>
  <conditionalFormatting sqref="A8755:A8789">
    <cfRule type="expression" dxfId="2757" priority="7406" stopIfTrue="1">
      <formula>$A8755&lt;&gt;""</formula>
    </cfRule>
  </conditionalFormatting>
  <conditionalFormatting sqref="A8755:A8789">
    <cfRule type="expression" dxfId="2756" priority="7405" stopIfTrue="1">
      <formula>$A8755&lt;&gt;""</formula>
    </cfRule>
  </conditionalFormatting>
  <conditionalFormatting sqref="A8755:A8789">
    <cfRule type="expression" dxfId="2755" priority="7404" stopIfTrue="1">
      <formula>$A8755&lt;&gt;""</formula>
    </cfRule>
  </conditionalFormatting>
  <conditionalFormatting sqref="A8755:A8789">
    <cfRule type="expression" dxfId="2754" priority="7403" stopIfTrue="1">
      <formula>$A8755&lt;&gt;""</formula>
    </cfRule>
  </conditionalFormatting>
  <conditionalFormatting sqref="A8755:A8789">
    <cfRule type="expression" dxfId="2753" priority="7402" stopIfTrue="1">
      <formula>$A8755&lt;&gt;""</formula>
    </cfRule>
  </conditionalFormatting>
  <conditionalFormatting sqref="A8755:A8789">
    <cfRule type="expression" dxfId="2752" priority="7401" stopIfTrue="1">
      <formula>$A8755&lt;&gt;""</formula>
    </cfRule>
  </conditionalFormatting>
  <conditionalFormatting sqref="A8755:A8789">
    <cfRule type="expression" dxfId="2751" priority="7400" stopIfTrue="1">
      <formula>$A8755&lt;&gt;""</formula>
    </cfRule>
  </conditionalFormatting>
  <conditionalFormatting sqref="A8755:A8789">
    <cfRule type="expression" dxfId="2750" priority="7399" stopIfTrue="1">
      <formula>$A8755&lt;&gt;""</formula>
    </cfRule>
  </conditionalFormatting>
  <conditionalFormatting sqref="A8755:A8789">
    <cfRule type="expression" dxfId="2749" priority="7398" stopIfTrue="1">
      <formula>$A8755&lt;&gt;""</formula>
    </cfRule>
  </conditionalFormatting>
  <conditionalFormatting sqref="A8755:A8789">
    <cfRule type="expression" dxfId="2748" priority="7397" stopIfTrue="1">
      <formula>$A8755&lt;&gt;""</formula>
    </cfRule>
  </conditionalFormatting>
  <conditionalFormatting sqref="A8755:A8789">
    <cfRule type="expression" dxfId="2747" priority="7396" stopIfTrue="1">
      <formula>$A8755&lt;&gt;""</formula>
    </cfRule>
  </conditionalFormatting>
  <conditionalFormatting sqref="A8755:A8789">
    <cfRule type="expression" dxfId="2746" priority="7395" stopIfTrue="1">
      <formula>$A8755&lt;&gt;""</formula>
    </cfRule>
  </conditionalFormatting>
  <conditionalFormatting sqref="A8755:A8789">
    <cfRule type="expression" dxfId="2745" priority="7394" stopIfTrue="1">
      <formula>$A8755&lt;&gt;""</formula>
    </cfRule>
  </conditionalFormatting>
  <conditionalFormatting sqref="A8755:A8789">
    <cfRule type="expression" dxfId="2744" priority="7393" stopIfTrue="1">
      <formula>$A8755&lt;&gt;""</formula>
    </cfRule>
  </conditionalFormatting>
  <conditionalFormatting sqref="A8755:A8789">
    <cfRule type="expression" dxfId="2743" priority="7392" stopIfTrue="1">
      <formula>$A8755&lt;&gt;""</formula>
    </cfRule>
  </conditionalFormatting>
  <conditionalFormatting sqref="A8755:A8789">
    <cfRule type="expression" dxfId="2742" priority="7391" stopIfTrue="1">
      <formula>$A8755&lt;&gt;""</formula>
    </cfRule>
  </conditionalFormatting>
  <conditionalFormatting sqref="A8755:A8789">
    <cfRule type="expression" dxfId="2741" priority="7390" stopIfTrue="1">
      <formula>$A8755&lt;&gt;""</formula>
    </cfRule>
  </conditionalFormatting>
  <conditionalFormatting sqref="A8755:A8789">
    <cfRule type="expression" dxfId="2740" priority="7389" stopIfTrue="1">
      <formula>$A8755&lt;&gt;""</formula>
    </cfRule>
  </conditionalFormatting>
  <conditionalFormatting sqref="A8755:A8789">
    <cfRule type="expression" dxfId="2739" priority="7388" stopIfTrue="1">
      <formula>$A8755&lt;&gt;""</formula>
    </cfRule>
  </conditionalFormatting>
  <conditionalFormatting sqref="A8755:A8789">
    <cfRule type="expression" dxfId="2738" priority="7387" stopIfTrue="1">
      <formula>$A8755&lt;&gt;""</formula>
    </cfRule>
  </conditionalFormatting>
  <conditionalFormatting sqref="A8755:A8789">
    <cfRule type="expression" dxfId="2737" priority="7386" stopIfTrue="1">
      <formula>$A8755&lt;&gt;""</formula>
    </cfRule>
  </conditionalFormatting>
  <conditionalFormatting sqref="A8755:A8789">
    <cfRule type="expression" dxfId="2736" priority="7385" stopIfTrue="1">
      <formula>$A8755&lt;&gt;""</formula>
    </cfRule>
  </conditionalFormatting>
  <conditionalFormatting sqref="A8755:A8789">
    <cfRule type="expression" dxfId="2735" priority="7384" stopIfTrue="1">
      <formula>$A8755&lt;&gt;""</formula>
    </cfRule>
  </conditionalFormatting>
  <conditionalFormatting sqref="A8755:A8789">
    <cfRule type="expression" dxfId="2734" priority="7383" stopIfTrue="1">
      <formula>$A8755&lt;&gt;""</formula>
    </cfRule>
  </conditionalFormatting>
  <conditionalFormatting sqref="A8755:A8789">
    <cfRule type="expression" dxfId="2733" priority="7382" stopIfTrue="1">
      <formula>$A8755&lt;&gt;""</formula>
    </cfRule>
  </conditionalFormatting>
  <conditionalFormatting sqref="A8755:A8789">
    <cfRule type="expression" dxfId="2732" priority="7381" stopIfTrue="1">
      <formula>$A8755&lt;&gt;""</formula>
    </cfRule>
  </conditionalFormatting>
  <conditionalFormatting sqref="A8755:A8789">
    <cfRule type="expression" dxfId="2731" priority="7380" stopIfTrue="1">
      <formula>$A8755&lt;&gt;""</formula>
    </cfRule>
  </conditionalFormatting>
  <conditionalFormatting sqref="A8755:A8789">
    <cfRule type="expression" dxfId="2730" priority="7379" stopIfTrue="1">
      <formula>$A8755&lt;&gt;""</formula>
    </cfRule>
  </conditionalFormatting>
  <conditionalFormatting sqref="A8755:A8789">
    <cfRule type="expression" dxfId="2729" priority="7378" stopIfTrue="1">
      <formula>$A8755&lt;&gt;""</formula>
    </cfRule>
  </conditionalFormatting>
  <conditionalFormatting sqref="A8755:A8789">
    <cfRule type="expression" dxfId="2728" priority="7377" stopIfTrue="1">
      <formula>$A8755&lt;&gt;""</formula>
    </cfRule>
  </conditionalFormatting>
  <conditionalFormatting sqref="A8755:A8789">
    <cfRule type="expression" dxfId="2727" priority="7376" stopIfTrue="1">
      <formula>$A8755&lt;&gt;""</formula>
    </cfRule>
  </conditionalFormatting>
  <conditionalFormatting sqref="A8755:A8789">
    <cfRule type="expression" dxfId="2726" priority="7375" stopIfTrue="1">
      <formula>$A8755&lt;&gt;""</formula>
    </cfRule>
  </conditionalFormatting>
  <conditionalFormatting sqref="A8755:A8789">
    <cfRule type="expression" dxfId="2725" priority="7374" stopIfTrue="1">
      <formula>$A8755&lt;&gt;""</formula>
    </cfRule>
  </conditionalFormatting>
  <conditionalFormatting sqref="A8755:A8789">
    <cfRule type="expression" dxfId="2724" priority="7373" stopIfTrue="1">
      <formula>$A8755&lt;&gt;""</formula>
    </cfRule>
  </conditionalFormatting>
  <conditionalFormatting sqref="A8755:A8789">
    <cfRule type="expression" dxfId="2723" priority="7372" stopIfTrue="1">
      <formula>$A8755&lt;&gt;""</formula>
    </cfRule>
  </conditionalFormatting>
  <conditionalFormatting sqref="A8755:A8789">
    <cfRule type="expression" dxfId="2722" priority="7371" stopIfTrue="1">
      <formula>$A8755&lt;&gt;""</formula>
    </cfRule>
  </conditionalFormatting>
  <conditionalFormatting sqref="A8755:A8789">
    <cfRule type="expression" dxfId="2721" priority="7370" stopIfTrue="1">
      <formula>$A8755&lt;&gt;""</formula>
    </cfRule>
  </conditionalFormatting>
  <conditionalFormatting sqref="A8755:A8789">
    <cfRule type="expression" dxfId="2720" priority="7369" stopIfTrue="1">
      <formula>$A8755&lt;&gt;""</formula>
    </cfRule>
  </conditionalFormatting>
  <conditionalFormatting sqref="A8755:A8789">
    <cfRule type="expression" dxfId="2719" priority="7368" stopIfTrue="1">
      <formula>$A8755&lt;&gt;""</formula>
    </cfRule>
  </conditionalFormatting>
  <conditionalFormatting sqref="A8755:A8789">
    <cfRule type="expression" dxfId="2718" priority="7367" stopIfTrue="1">
      <formula>$A8755&lt;&gt;""</formula>
    </cfRule>
  </conditionalFormatting>
  <conditionalFormatting sqref="A8755:A8789">
    <cfRule type="expression" dxfId="2717" priority="7366" stopIfTrue="1">
      <formula>$A8755&lt;&gt;""</formula>
    </cfRule>
  </conditionalFormatting>
  <conditionalFormatting sqref="A8755:A8789">
    <cfRule type="expression" dxfId="2716" priority="7365" stopIfTrue="1">
      <formula>$A8755&lt;&gt;""</formula>
    </cfRule>
  </conditionalFormatting>
  <conditionalFormatting sqref="A8755:A8789">
    <cfRule type="expression" dxfId="2715" priority="7364" stopIfTrue="1">
      <formula>$A8755&lt;&gt;""</formula>
    </cfRule>
  </conditionalFormatting>
  <conditionalFormatting sqref="A8755:A8789">
    <cfRule type="expression" dxfId="2714" priority="7363" stopIfTrue="1">
      <formula>$A8755&lt;&gt;""</formula>
    </cfRule>
  </conditionalFormatting>
  <conditionalFormatting sqref="A8755:A8789">
    <cfRule type="expression" dxfId="2713" priority="7362" stopIfTrue="1">
      <formula>$A8755&lt;&gt;""</formula>
    </cfRule>
  </conditionalFormatting>
  <conditionalFormatting sqref="A8755:A8789">
    <cfRule type="expression" dxfId="2712" priority="7361" stopIfTrue="1">
      <formula>$A8755&lt;&gt;""</formula>
    </cfRule>
  </conditionalFormatting>
  <conditionalFormatting sqref="A8755:A8789">
    <cfRule type="expression" dxfId="2711" priority="7360" stopIfTrue="1">
      <formula>$A8755&lt;&gt;""</formula>
    </cfRule>
  </conditionalFormatting>
  <conditionalFormatting sqref="A8755:A8789">
    <cfRule type="expression" dxfId="2710" priority="7359" stopIfTrue="1">
      <formula>$A8755&lt;&gt;""</formula>
    </cfRule>
  </conditionalFormatting>
  <conditionalFormatting sqref="A8755:A8789">
    <cfRule type="expression" dxfId="2709" priority="7358" stopIfTrue="1">
      <formula>$A8755&lt;&gt;""</formula>
    </cfRule>
  </conditionalFormatting>
  <conditionalFormatting sqref="A8755:A8789">
    <cfRule type="expression" dxfId="2708" priority="7357" stopIfTrue="1">
      <formula>$A8755&lt;&gt;""</formula>
    </cfRule>
  </conditionalFormatting>
  <conditionalFormatting sqref="A8755:A8789">
    <cfRule type="expression" dxfId="2707" priority="7356" stopIfTrue="1">
      <formula>$A8755&lt;&gt;""</formula>
    </cfRule>
  </conditionalFormatting>
  <conditionalFormatting sqref="A8755:A8789">
    <cfRule type="expression" dxfId="2706" priority="7355" stopIfTrue="1">
      <formula>$A8755&lt;&gt;""</formula>
    </cfRule>
  </conditionalFormatting>
  <conditionalFormatting sqref="A8755:A8789">
    <cfRule type="expression" dxfId="2705" priority="7354" stopIfTrue="1">
      <formula>$A8755&lt;&gt;""</formula>
    </cfRule>
  </conditionalFormatting>
  <conditionalFormatting sqref="A8755:A8789">
    <cfRule type="expression" dxfId="2704" priority="7353" stopIfTrue="1">
      <formula>$A8755&lt;&gt;""</formula>
    </cfRule>
  </conditionalFormatting>
  <conditionalFormatting sqref="A8755:A8789">
    <cfRule type="expression" dxfId="2703" priority="7352" stopIfTrue="1">
      <formula>$A8755&lt;&gt;""</formula>
    </cfRule>
  </conditionalFormatting>
  <conditionalFormatting sqref="A8755:A8789">
    <cfRule type="expression" dxfId="2702" priority="7351" stopIfTrue="1">
      <formula>$A8755&lt;&gt;""</formula>
    </cfRule>
  </conditionalFormatting>
  <conditionalFormatting sqref="A8755:A8789">
    <cfRule type="expression" dxfId="2701" priority="7350" stopIfTrue="1">
      <formula>$A8755&lt;&gt;""</formula>
    </cfRule>
  </conditionalFormatting>
  <conditionalFormatting sqref="A8755:A8789">
    <cfRule type="expression" dxfId="2700" priority="7349" stopIfTrue="1">
      <formula>$A8755&lt;&gt;""</formula>
    </cfRule>
  </conditionalFormatting>
  <conditionalFormatting sqref="A8755:A8789">
    <cfRule type="expression" dxfId="2699" priority="7348" stopIfTrue="1">
      <formula>$A8755&lt;&gt;""</formula>
    </cfRule>
  </conditionalFormatting>
  <conditionalFormatting sqref="A8755:A8789">
    <cfRule type="expression" dxfId="2698" priority="7347" stopIfTrue="1">
      <formula>$A8755&lt;&gt;""</formula>
    </cfRule>
  </conditionalFormatting>
  <conditionalFormatting sqref="A8755:A8789">
    <cfRule type="expression" dxfId="2697" priority="7346" stopIfTrue="1">
      <formula>$A8755&lt;&gt;""</formula>
    </cfRule>
  </conditionalFormatting>
  <conditionalFormatting sqref="A8755:A8789">
    <cfRule type="expression" dxfId="2696" priority="7345" stopIfTrue="1">
      <formula>$A8755&lt;&gt;""</formula>
    </cfRule>
  </conditionalFormatting>
  <conditionalFormatting sqref="A8755:A8789">
    <cfRule type="expression" dxfId="2695" priority="7344" stopIfTrue="1">
      <formula>$A8755&lt;&gt;""</formula>
    </cfRule>
  </conditionalFormatting>
  <conditionalFormatting sqref="A8755:A8789">
    <cfRule type="expression" dxfId="2694" priority="7343" stopIfTrue="1">
      <formula>$A8755&lt;&gt;""</formula>
    </cfRule>
  </conditionalFormatting>
  <conditionalFormatting sqref="A8755:A8789">
    <cfRule type="expression" dxfId="2693" priority="7342" stopIfTrue="1">
      <formula>$A8755&lt;&gt;""</formula>
    </cfRule>
  </conditionalFormatting>
  <conditionalFormatting sqref="A8755:A8789">
    <cfRule type="expression" dxfId="2692" priority="7341" stopIfTrue="1">
      <formula>$A8755&lt;&gt;""</formula>
    </cfRule>
  </conditionalFormatting>
  <conditionalFormatting sqref="A8755:A8789">
    <cfRule type="expression" dxfId="2691" priority="7340" stopIfTrue="1">
      <formula>$A8755&lt;&gt;""</formula>
    </cfRule>
  </conditionalFormatting>
  <conditionalFormatting sqref="A8755:A8789">
    <cfRule type="expression" dxfId="2690" priority="7339" stopIfTrue="1">
      <formula>$A8755&lt;&gt;""</formula>
    </cfRule>
  </conditionalFormatting>
  <conditionalFormatting sqref="A8755:A8789">
    <cfRule type="expression" dxfId="2689" priority="7338" stopIfTrue="1">
      <formula>$A8755&lt;&gt;""</formula>
    </cfRule>
  </conditionalFormatting>
  <conditionalFormatting sqref="A8755:A8789">
    <cfRule type="expression" dxfId="2688" priority="7337" stopIfTrue="1">
      <formula>$A8755&lt;&gt;""</formula>
    </cfRule>
  </conditionalFormatting>
  <conditionalFormatting sqref="A8755:A8789">
    <cfRule type="expression" dxfId="2687" priority="7336" stopIfTrue="1">
      <formula>$A8755&lt;&gt;""</formula>
    </cfRule>
  </conditionalFormatting>
  <conditionalFormatting sqref="A8755:A8789">
    <cfRule type="expression" dxfId="2686" priority="7335" stopIfTrue="1">
      <formula>$A8755&lt;&gt;""</formula>
    </cfRule>
  </conditionalFormatting>
  <conditionalFormatting sqref="A8755:A8789">
    <cfRule type="expression" dxfId="2685" priority="7334" stopIfTrue="1">
      <formula>$A8755&lt;&gt;""</formula>
    </cfRule>
  </conditionalFormatting>
  <conditionalFormatting sqref="A8755:A8789">
    <cfRule type="expression" dxfId="2684" priority="7333" stopIfTrue="1">
      <formula>$A8755&lt;&gt;""</formula>
    </cfRule>
  </conditionalFormatting>
  <conditionalFormatting sqref="A8755:A8789">
    <cfRule type="expression" dxfId="2683" priority="7332" stopIfTrue="1">
      <formula>$A8755&lt;&gt;""</formula>
    </cfRule>
  </conditionalFormatting>
  <conditionalFormatting sqref="A8755:A8789">
    <cfRule type="expression" dxfId="2682" priority="7331" stopIfTrue="1">
      <formula>$A8755&lt;&gt;""</formula>
    </cfRule>
  </conditionalFormatting>
  <conditionalFormatting sqref="A8755:A8789">
    <cfRule type="expression" dxfId="2681" priority="7330" stopIfTrue="1">
      <formula>$A8755&lt;&gt;""</formula>
    </cfRule>
  </conditionalFormatting>
  <conditionalFormatting sqref="A8755:A8789">
    <cfRule type="expression" dxfId="2680" priority="7329" stopIfTrue="1">
      <formula>$A8755&lt;&gt;""</formula>
    </cfRule>
  </conditionalFormatting>
  <conditionalFormatting sqref="A8755:A8789">
    <cfRule type="expression" dxfId="2679" priority="7328" stopIfTrue="1">
      <formula>$A8755&lt;&gt;""</formula>
    </cfRule>
  </conditionalFormatting>
  <conditionalFormatting sqref="A8755:A8789">
    <cfRule type="expression" dxfId="2678" priority="7327" stopIfTrue="1">
      <formula>$A8755&lt;&gt;""</formula>
    </cfRule>
  </conditionalFormatting>
  <conditionalFormatting sqref="A8755:A8789">
    <cfRule type="expression" dxfId="2677" priority="7326" stopIfTrue="1">
      <formula>$A8755&lt;&gt;""</formula>
    </cfRule>
  </conditionalFormatting>
  <conditionalFormatting sqref="A8755:A8789">
    <cfRule type="expression" dxfId="2676" priority="7325" stopIfTrue="1">
      <formula>$A8755&lt;&gt;""</formula>
    </cfRule>
  </conditionalFormatting>
  <conditionalFormatting sqref="A8755:A8789">
    <cfRule type="expression" dxfId="2675" priority="7324" stopIfTrue="1">
      <formula>$A8755&lt;&gt;""</formula>
    </cfRule>
  </conditionalFormatting>
  <conditionalFormatting sqref="A8755:A8789">
    <cfRule type="expression" dxfId="2674" priority="7323" stopIfTrue="1">
      <formula>$A8755&lt;&gt;""</formula>
    </cfRule>
  </conditionalFormatting>
  <conditionalFormatting sqref="A8755:A8789">
    <cfRule type="expression" dxfId="2673" priority="7322" stopIfTrue="1">
      <formula>$A8755&lt;&gt;""</formula>
    </cfRule>
  </conditionalFormatting>
  <conditionalFormatting sqref="A8755:A8789">
    <cfRule type="expression" dxfId="2672" priority="7321" stopIfTrue="1">
      <formula>$A8755&lt;&gt;""</formula>
    </cfRule>
  </conditionalFormatting>
  <conditionalFormatting sqref="A8755:A8789">
    <cfRule type="expression" dxfId="2671" priority="7320" stopIfTrue="1">
      <formula>$A8755&lt;&gt;""</formula>
    </cfRule>
  </conditionalFormatting>
  <conditionalFormatting sqref="A8755:A8789">
    <cfRule type="expression" dxfId="2670" priority="7319" stopIfTrue="1">
      <formula>$A8755&lt;&gt;""</formula>
    </cfRule>
  </conditionalFormatting>
  <conditionalFormatting sqref="A8755:A8789">
    <cfRule type="expression" dxfId="2669" priority="7318" stopIfTrue="1">
      <formula>$A8755&lt;&gt;""</formula>
    </cfRule>
  </conditionalFormatting>
  <conditionalFormatting sqref="A8755:A8789">
    <cfRule type="expression" dxfId="2668" priority="7317" stopIfTrue="1">
      <formula>$A8755&lt;&gt;""</formula>
    </cfRule>
  </conditionalFormatting>
  <conditionalFormatting sqref="A8755:A8789">
    <cfRule type="expression" dxfId="2667" priority="7316" stopIfTrue="1">
      <formula>$A8755&lt;&gt;""</formula>
    </cfRule>
  </conditionalFormatting>
  <conditionalFormatting sqref="A8755:A8789">
    <cfRule type="expression" dxfId="2666" priority="7315" stopIfTrue="1">
      <formula>$A8755&lt;&gt;""</formula>
    </cfRule>
  </conditionalFormatting>
  <conditionalFormatting sqref="A8755:A8789">
    <cfRule type="expression" dxfId="2665" priority="7314" stopIfTrue="1">
      <formula>$A8755&lt;&gt;""</formula>
    </cfRule>
  </conditionalFormatting>
  <conditionalFormatting sqref="A8755:A8789">
    <cfRule type="expression" dxfId="2664" priority="7313" stopIfTrue="1">
      <formula>$A8755&lt;&gt;""</formula>
    </cfRule>
  </conditionalFormatting>
  <conditionalFormatting sqref="A8755:A8789">
    <cfRule type="expression" dxfId="2663" priority="7312" stopIfTrue="1">
      <formula>$A8755&lt;&gt;""</formula>
    </cfRule>
  </conditionalFormatting>
  <conditionalFormatting sqref="A8755:A8789">
    <cfRule type="expression" dxfId="2662" priority="7311" stopIfTrue="1">
      <formula>$A8755&lt;&gt;""</formula>
    </cfRule>
  </conditionalFormatting>
  <conditionalFormatting sqref="A8755:A8789">
    <cfRule type="expression" dxfId="2661" priority="7310" stopIfTrue="1">
      <formula>$A8755&lt;&gt;""</formula>
    </cfRule>
  </conditionalFormatting>
  <conditionalFormatting sqref="A8755:A8789">
    <cfRule type="expression" dxfId="2660" priority="7309" stopIfTrue="1">
      <formula>$A8755&lt;&gt;""</formula>
    </cfRule>
  </conditionalFormatting>
  <conditionalFormatting sqref="A8755:A8789">
    <cfRule type="expression" dxfId="2659" priority="7308" stopIfTrue="1">
      <formula>$A8755&lt;&gt;""</formula>
    </cfRule>
  </conditionalFormatting>
  <conditionalFormatting sqref="A8755:A8789">
    <cfRule type="expression" dxfId="2658" priority="7307" stopIfTrue="1">
      <formula>$A8755&lt;&gt;""</formula>
    </cfRule>
  </conditionalFormatting>
  <conditionalFormatting sqref="I8755:I8789">
    <cfRule type="expression" dxfId="2657" priority="7306" stopIfTrue="1">
      <formula>$A8755&lt;&gt;""</formula>
    </cfRule>
  </conditionalFormatting>
  <conditionalFormatting sqref="I8755:I8789">
    <cfRule type="expression" dxfId="2656" priority="7305" stopIfTrue="1">
      <formula>$A8755&lt;&gt;""</formula>
    </cfRule>
  </conditionalFormatting>
  <conditionalFormatting sqref="I8755:I8789">
    <cfRule type="expression" dxfId="2655" priority="7304" stopIfTrue="1">
      <formula>$A8755&lt;&gt;""</formula>
    </cfRule>
  </conditionalFormatting>
  <conditionalFormatting sqref="I8755:I8789">
    <cfRule type="expression" dxfId="2654" priority="7303" stopIfTrue="1">
      <formula>$A8755&lt;&gt;""</formula>
    </cfRule>
  </conditionalFormatting>
  <conditionalFormatting sqref="A8755:A8789">
    <cfRule type="expression" dxfId="2653" priority="7302" stopIfTrue="1">
      <formula>$A8755&lt;&gt;""</formula>
    </cfRule>
  </conditionalFormatting>
  <conditionalFormatting sqref="A8755:A8789">
    <cfRule type="expression" dxfId="2652" priority="7301" stopIfTrue="1">
      <formula>$A8755&lt;&gt;""</formula>
    </cfRule>
  </conditionalFormatting>
  <conditionalFormatting sqref="A8755:A8789">
    <cfRule type="expression" dxfId="2651" priority="7300" stopIfTrue="1">
      <formula>$A8755&lt;&gt;""</formula>
    </cfRule>
  </conditionalFormatting>
  <conditionalFormatting sqref="A8755:A8789">
    <cfRule type="expression" dxfId="2650" priority="7299" stopIfTrue="1">
      <formula>$A8755&lt;&gt;""</formula>
    </cfRule>
  </conditionalFormatting>
  <conditionalFormatting sqref="A8755:A8789">
    <cfRule type="expression" dxfId="2649" priority="7298" stopIfTrue="1">
      <formula>$A8755&lt;&gt;""</formula>
    </cfRule>
  </conditionalFormatting>
  <conditionalFormatting sqref="A8755:A8789">
    <cfRule type="expression" dxfId="2648" priority="7297" stopIfTrue="1">
      <formula>$A8755&lt;&gt;""</formula>
    </cfRule>
  </conditionalFormatting>
  <conditionalFormatting sqref="A8755:A8789">
    <cfRule type="expression" dxfId="2647" priority="7296" stopIfTrue="1">
      <formula>$A8755&lt;&gt;""</formula>
    </cfRule>
  </conditionalFormatting>
  <conditionalFormatting sqref="A8755:A8789">
    <cfRule type="expression" dxfId="2646" priority="7295" stopIfTrue="1">
      <formula>$A8755&lt;&gt;""</formula>
    </cfRule>
  </conditionalFormatting>
  <conditionalFormatting sqref="A8755:A8789">
    <cfRule type="expression" dxfId="2645" priority="7294" stopIfTrue="1">
      <formula>$A8755&lt;&gt;""</formula>
    </cfRule>
  </conditionalFormatting>
  <conditionalFormatting sqref="A8755:A8789">
    <cfRule type="expression" dxfId="2644" priority="7293" stopIfTrue="1">
      <formula>$A8755&lt;&gt;""</formula>
    </cfRule>
  </conditionalFormatting>
  <conditionalFormatting sqref="A8755:A8789">
    <cfRule type="expression" dxfId="2643" priority="7292" stopIfTrue="1">
      <formula>$A8755&lt;&gt;""</formula>
    </cfRule>
  </conditionalFormatting>
  <conditionalFormatting sqref="A8755:A8789">
    <cfRule type="expression" dxfId="2642" priority="7291" stopIfTrue="1">
      <formula>$A8755&lt;&gt;""</formula>
    </cfRule>
  </conditionalFormatting>
  <conditionalFormatting sqref="A8755:A8789">
    <cfRule type="expression" dxfId="2641" priority="7290" stopIfTrue="1">
      <formula>$A8755&lt;&gt;""</formula>
    </cfRule>
  </conditionalFormatting>
  <conditionalFormatting sqref="A8755:A8789">
    <cfRule type="expression" dxfId="2640" priority="7289" stopIfTrue="1">
      <formula>$A8755&lt;&gt;""</formula>
    </cfRule>
  </conditionalFormatting>
  <conditionalFormatting sqref="A8755:A8789">
    <cfRule type="expression" dxfId="2639" priority="7288" stopIfTrue="1">
      <formula>$A8755&lt;&gt;""</formula>
    </cfRule>
  </conditionalFormatting>
  <conditionalFormatting sqref="A8755:A8789">
    <cfRule type="expression" dxfId="2638" priority="7287" stopIfTrue="1">
      <formula>$A8755&lt;&gt;""</formula>
    </cfRule>
  </conditionalFormatting>
  <conditionalFormatting sqref="A8755:A8789">
    <cfRule type="expression" dxfId="2637" priority="7286" stopIfTrue="1">
      <formula>$A8755&lt;&gt;""</formula>
    </cfRule>
  </conditionalFormatting>
  <conditionalFormatting sqref="A8755:A8789">
    <cfRule type="expression" dxfId="2636" priority="7285" stopIfTrue="1">
      <formula>$A8755&lt;&gt;""</formula>
    </cfRule>
  </conditionalFormatting>
  <conditionalFormatting sqref="A8755:A8789">
    <cfRule type="expression" dxfId="2635" priority="7284" stopIfTrue="1">
      <formula>$A8755&lt;&gt;""</formula>
    </cfRule>
  </conditionalFormatting>
  <conditionalFormatting sqref="A8755:A8789">
    <cfRule type="expression" dxfId="2634" priority="7283" stopIfTrue="1">
      <formula>$A8755&lt;&gt;""</formula>
    </cfRule>
  </conditionalFormatting>
  <conditionalFormatting sqref="A8755:A8789">
    <cfRule type="expression" dxfId="2633" priority="7282" stopIfTrue="1">
      <formula>$A8755&lt;&gt;""</formula>
    </cfRule>
  </conditionalFormatting>
  <conditionalFormatting sqref="A8755:A8789">
    <cfRule type="expression" dxfId="2632" priority="7281" stopIfTrue="1">
      <formula>$A8755&lt;&gt;""</formula>
    </cfRule>
  </conditionalFormatting>
  <conditionalFormatting sqref="A8755:A8789">
    <cfRule type="expression" dxfId="2631" priority="7280" stopIfTrue="1">
      <formula>$A8755&lt;&gt;""</formula>
    </cfRule>
  </conditionalFormatting>
  <conditionalFormatting sqref="A8755:A8789">
    <cfRule type="expression" dxfId="2630" priority="7279" stopIfTrue="1">
      <formula>$A8755&lt;&gt;""</formula>
    </cfRule>
  </conditionalFormatting>
  <conditionalFormatting sqref="A8755:A8789">
    <cfRule type="expression" dxfId="2629" priority="7278" stopIfTrue="1">
      <formula>$A8755&lt;&gt;""</formula>
    </cfRule>
  </conditionalFormatting>
  <conditionalFormatting sqref="A8755:A8789">
    <cfRule type="expression" dxfId="2628" priority="7277" stopIfTrue="1">
      <formula>$A8755&lt;&gt;""</formula>
    </cfRule>
  </conditionalFormatting>
  <conditionalFormatting sqref="A8755:A8789">
    <cfRule type="expression" dxfId="2627" priority="7276" stopIfTrue="1">
      <formula>$A8755&lt;&gt;""</formula>
    </cfRule>
  </conditionalFormatting>
  <conditionalFormatting sqref="A8755:A8789">
    <cfRule type="expression" dxfId="2626" priority="7275" stopIfTrue="1">
      <formula>$A8755&lt;&gt;""</formula>
    </cfRule>
  </conditionalFormatting>
  <conditionalFormatting sqref="A8755:A8789">
    <cfRule type="expression" dxfId="2625" priority="7274" stopIfTrue="1">
      <formula>$A8755&lt;&gt;""</formula>
    </cfRule>
  </conditionalFormatting>
  <conditionalFormatting sqref="A8755:A8789">
    <cfRule type="expression" dxfId="2624" priority="7273" stopIfTrue="1">
      <formula>$A8755&lt;&gt;""</formula>
    </cfRule>
  </conditionalFormatting>
  <conditionalFormatting sqref="A8755:A8789">
    <cfRule type="expression" dxfId="2623" priority="7272" stopIfTrue="1">
      <formula>$A8755&lt;&gt;""</formula>
    </cfRule>
  </conditionalFormatting>
  <conditionalFormatting sqref="A8755:A8789">
    <cfRule type="expression" dxfId="2622" priority="7271" stopIfTrue="1">
      <formula>$A8755&lt;&gt;""</formula>
    </cfRule>
  </conditionalFormatting>
  <conditionalFormatting sqref="A8755:A8789">
    <cfRule type="expression" dxfId="2621" priority="7270" stopIfTrue="1">
      <formula>$A8755&lt;&gt;""</formula>
    </cfRule>
  </conditionalFormatting>
  <conditionalFormatting sqref="A8755:A8789">
    <cfRule type="expression" dxfId="2620" priority="7269" stopIfTrue="1">
      <formula>$A8755&lt;&gt;""</formula>
    </cfRule>
  </conditionalFormatting>
  <conditionalFormatting sqref="A8755:A8789">
    <cfRule type="expression" dxfId="2619" priority="7268" stopIfTrue="1">
      <formula>$A8755&lt;&gt;""</formula>
    </cfRule>
  </conditionalFormatting>
  <conditionalFormatting sqref="A8755:A8789">
    <cfRule type="expression" dxfId="2618" priority="7267" stopIfTrue="1">
      <formula>$A8755&lt;&gt;""</formula>
    </cfRule>
  </conditionalFormatting>
  <conditionalFormatting sqref="A8755:A8789">
    <cfRule type="expression" dxfId="2617" priority="7266" stopIfTrue="1">
      <formula>$A8755&lt;&gt;""</formula>
    </cfRule>
  </conditionalFormatting>
  <conditionalFormatting sqref="A8755:A8789">
    <cfRule type="expression" dxfId="2616" priority="7265" stopIfTrue="1">
      <formula>$A8755&lt;&gt;""</formula>
    </cfRule>
  </conditionalFormatting>
  <conditionalFormatting sqref="A8755:A8789">
    <cfRule type="expression" dxfId="2615" priority="7264" stopIfTrue="1">
      <formula>$A8755&lt;&gt;""</formula>
    </cfRule>
  </conditionalFormatting>
  <conditionalFormatting sqref="A8755:A8789">
    <cfRule type="expression" dxfId="2614" priority="7263" stopIfTrue="1">
      <formula>$A8755&lt;&gt;""</formula>
    </cfRule>
  </conditionalFormatting>
  <conditionalFormatting sqref="A8755:A8789">
    <cfRule type="expression" dxfId="2613" priority="7262" stopIfTrue="1">
      <formula>$A8755&lt;&gt;""</formula>
    </cfRule>
  </conditionalFormatting>
  <conditionalFormatting sqref="A8755:A8789">
    <cfRule type="expression" dxfId="2612" priority="7261" stopIfTrue="1">
      <formula>$A8755&lt;&gt;""</formula>
    </cfRule>
  </conditionalFormatting>
  <conditionalFormatting sqref="A8755:A8789">
    <cfRule type="expression" dxfId="2611" priority="7260" stopIfTrue="1">
      <formula>$A8755&lt;&gt;""</formula>
    </cfRule>
  </conditionalFormatting>
  <conditionalFormatting sqref="A8755:A8789">
    <cfRule type="expression" dxfId="2610" priority="7259" stopIfTrue="1">
      <formula>$A8755&lt;&gt;""</formula>
    </cfRule>
  </conditionalFormatting>
  <conditionalFormatting sqref="A8755:A8789">
    <cfRule type="expression" dxfId="2609" priority="7258" stopIfTrue="1">
      <formula>$A8755&lt;&gt;""</formula>
    </cfRule>
  </conditionalFormatting>
  <conditionalFormatting sqref="A8755:A8789">
    <cfRule type="expression" dxfId="2608" priority="7257" stopIfTrue="1">
      <formula>$A8755&lt;&gt;""</formula>
    </cfRule>
  </conditionalFormatting>
  <conditionalFormatting sqref="A8755:A8789">
    <cfRule type="expression" dxfId="2607" priority="7256" stopIfTrue="1">
      <formula>$A8755&lt;&gt;""</formula>
    </cfRule>
  </conditionalFormatting>
  <conditionalFormatting sqref="A8755:A8789">
    <cfRule type="expression" dxfId="2606" priority="7255" stopIfTrue="1">
      <formula>$A8755&lt;&gt;""</formula>
    </cfRule>
  </conditionalFormatting>
  <conditionalFormatting sqref="A8755:A8789">
    <cfRule type="expression" dxfId="2605" priority="7254" stopIfTrue="1">
      <formula>$A8755&lt;&gt;""</formula>
    </cfRule>
  </conditionalFormatting>
  <conditionalFormatting sqref="A8755:A8789">
    <cfRule type="expression" dxfId="2604" priority="7253" stopIfTrue="1">
      <formula>$A8755&lt;&gt;""</formula>
    </cfRule>
  </conditionalFormatting>
  <conditionalFormatting sqref="A8755:A8789">
    <cfRule type="expression" dxfId="2603" priority="7252" stopIfTrue="1">
      <formula>$A8755&lt;&gt;""</formula>
    </cfRule>
  </conditionalFormatting>
  <conditionalFormatting sqref="A8755:A8789">
    <cfRule type="expression" dxfId="2602" priority="7251" stopIfTrue="1">
      <formula>$A8755&lt;&gt;""</formula>
    </cfRule>
  </conditionalFormatting>
  <conditionalFormatting sqref="A8755:A8789">
    <cfRule type="expression" dxfId="2601" priority="7250" stopIfTrue="1">
      <formula>$A8755&lt;&gt;""</formula>
    </cfRule>
  </conditionalFormatting>
  <conditionalFormatting sqref="A8755:A8789">
    <cfRule type="expression" dxfId="2600" priority="7249" stopIfTrue="1">
      <formula>$A8755&lt;&gt;""</formula>
    </cfRule>
  </conditionalFormatting>
  <conditionalFormatting sqref="A8755:A8789">
    <cfRule type="expression" dxfId="2599" priority="7248" stopIfTrue="1">
      <formula>$A8755&lt;&gt;""</formula>
    </cfRule>
  </conditionalFormatting>
  <conditionalFormatting sqref="A8755:A8789">
    <cfRule type="expression" dxfId="2598" priority="7247" stopIfTrue="1">
      <formula>$A8755&lt;&gt;""</formula>
    </cfRule>
  </conditionalFormatting>
  <conditionalFormatting sqref="A8755:A8789">
    <cfRule type="expression" dxfId="2597" priority="7246" stopIfTrue="1">
      <formula>$A8755&lt;&gt;""</formula>
    </cfRule>
  </conditionalFormatting>
  <conditionalFormatting sqref="A8755:A8789">
    <cfRule type="expression" dxfId="2596" priority="7245" stopIfTrue="1">
      <formula>$A8755&lt;&gt;""</formula>
    </cfRule>
  </conditionalFormatting>
  <conditionalFormatting sqref="A8755:A8789">
    <cfRule type="expression" dxfId="2595" priority="7244" stopIfTrue="1">
      <formula>$A8755&lt;&gt;""</formula>
    </cfRule>
  </conditionalFormatting>
  <conditionalFormatting sqref="A8755:A8789">
    <cfRule type="expression" dxfId="2594" priority="7243" stopIfTrue="1">
      <formula>$A8755&lt;&gt;""</formula>
    </cfRule>
  </conditionalFormatting>
  <conditionalFormatting sqref="A8755:A8789">
    <cfRule type="expression" dxfId="2593" priority="7242" stopIfTrue="1">
      <formula>$A8755&lt;&gt;""</formula>
    </cfRule>
  </conditionalFormatting>
  <conditionalFormatting sqref="A8755:A8789">
    <cfRule type="expression" dxfId="2592" priority="7241" stopIfTrue="1">
      <formula>$A8755&lt;&gt;""</formula>
    </cfRule>
  </conditionalFormatting>
  <conditionalFormatting sqref="A8755:A8789">
    <cfRule type="expression" dxfId="2591" priority="7240" stopIfTrue="1">
      <formula>$A8755&lt;&gt;""</formula>
    </cfRule>
  </conditionalFormatting>
  <conditionalFormatting sqref="A8755:A8789">
    <cfRule type="expression" dxfId="2590" priority="7239" stopIfTrue="1">
      <formula>$A8755&lt;&gt;""</formula>
    </cfRule>
  </conditionalFormatting>
  <conditionalFormatting sqref="A8755:A8789">
    <cfRule type="expression" dxfId="2589" priority="7238" stopIfTrue="1">
      <formula>$A8755&lt;&gt;""</formula>
    </cfRule>
  </conditionalFormatting>
  <conditionalFormatting sqref="A8755:A8789">
    <cfRule type="expression" dxfId="2588" priority="7237" stopIfTrue="1">
      <formula>$A8755&lt;&gt;""</formula>
    </cfRule>
  </conditionalFormatting>
  <conditionalFormatting sqref="A8755:A8789">
    <cfRule type="expression" dxfId="2587" priority="7236" stopIfTrue="1">
      <formula>$A8755&lt;&gt;""</formula>
    </cfRule>
  </conditionalFormatting>
  <conditionalFormatting sqref="A8755:A8789">
    <cfRule type="expression" dxfId="2586" priority="7235" stopIfTrue="1">
      <formula>$A8755&lt;&gt;""</formula>
    </cfRule>
  </conditionalFormatting>
  <conditionalFormatting sqref="A8755:A8789">
    <cfRule type="expression" dxfId="2585" priority="7234" stopIfTrue="1">
      <formula>$A8755&lt;&gt;""</formula>
    </cfRule>
  </conditionalFormatting>
  <conditionalFormatting sqref="A8755:A8789">
    <cfRule type="expression" dxfId="2584" priority="7233" stopIfTrue="1">
      <formula>$A8755&lt;&gt;""</formula>
    </cfRule>
  </conditionalFormatting>
  <conditionalFormatting sqref="A8755:A8789">
    <cfRule type="expression" dxfId="2583" priority="7232" stopIfTrue="1">
      <formula>$A8755&lt;&gt;""</formula>
    </cfRule>
  </conditionalFormatting>
  <conditionalFormatting sqref="A8755:A8789">
    <cfRule type="expression" dxfId="2582" priority="7231" stopIfTrue="1">
      <formula>$A8755&lt;&gt;""</formula>
    </cfRule>
  </conditionalFormatting>
  <conditionalFormatting sqref="A8755:A8789">
    <cfRule type="expression" dxfId="2581" priority="7230" stopIfTrue="1">
      <formula>$A8755&lt;&gt;""</formula>
    </cfRule>
  </conditionalFormatting>
  <conditionalFormatting sqref="A8755:A8789">
    <cfRule type="expression" dxfId="2580" priority="7229" stopIfTrue="1">
      <formula>$A8755&lt;&gt;""</formula>
    </cfRule>
  </conditionalFormatting>
  <conditionalFormatting sqref="A8755:A8789">
    <cfRule type="expression" dxfId="2579" priority="7228" stopIfTrue="1">
      <formula>$A8755&lt;&gt;""</formula>
    </cfRule>
  </conditionalFormatting>
  <conditionalFormatting sqref="A8755:A8789">
    <cfRule type="expression" dxfId="2578" priority="7227" stopIfTrue="1">
      <formula>$A8755&lt;&gt;""</formula>
    </cfRule>
  </conditionalFormatting>
  <conditionalFormatting sqref="A8755:A8789">
    <cfRule type="expression" dxfId="2577" priority="7226" stopIfTrue="1">
      <formula>$A8755&lt;&gt;""</formula>
    </cfRule>
  </conditionalFormatting>
  <conditionalFormatting sqref="A8755:A8789">
    <cfRule type="expression" dxfId="2576" priority="7225" stopIfTrue="1">
      <formula>$A8755&lt;&gt;""</formula>
    </cfRule>
  </conditionalFormatting>
  <conditionalFormatting sqref="A8755:A8789">
    <cfRule type="expression" dxfId="2575" priority="7224" stopIfTrue="1">
      <formula>$A8755&lt;&gt;""</formula>
    </cfRule>
  </conditionalFormatting>
  <conditionalFormatting sqref="A8755:A8789">
    <cfRule type="expression" dxfId="2574" priority="7223" stopIfTrue="1">
      <formula>$A8755&lt;&gt;""</formula>
    </cfRule>
  </conditionalFormatting>
  <conditionalFormatting sqref="A8755:A8789">
    <cfRule type="expression" dxfId="2573" priority="7222" stopIfTrue="1">
      <formula>$A8755&lt;&gt;""</formula>
    </cfRule>
  </conditionalFormatting>
  <conditionalFormatting sqref="A8755:A8789">
    <cfRule type="expression" dxfId="2572" priority="7221" stopIfTrue="1">
      <formula>$A8755&lt;&gt;""</formula>
    </cfRule>
  </conditionalFormatting>
  <conditionalFormatting sqref="A8755:A8789">
    <cfRule type="expression" dxfId="2571" priority="7220" stopIfTrue="1">
      <formula>$A8755&lt;&gt;""</formula>
    </cfRule>
  </conditionalFormatting>
  <conditionalFormatting sqref="A8755:A8789">
    <cfRule type="expression" dxfId="2570" priority="7219" stopIfTrue="1">
      <formula>$A8755&lt;&gt;""</formula>
    </cfRule>
  </conditionalFormatting>
  <conditionalFormatting sqref="A8755:A8789">
    <cfRule type="expression" dxfId="2569" priority="7218" stopIfTrue="1">
      <formula>$A8755&lt;&gt;""</formula>
    </cfRule>
  </conditionalFormatting>
  <conditionalFormatting sqref="A8755:A8789">
    <cfRule type="expression" dxfId="2568" priority="7217" stopIfTrue="1">
      <formula>$A8755&lt;&gt;""</formula>
    </cfRule>
  </conditionalFormatting>
  <conditionalFormatting sqref="A8755:A8789">
    <cfRule type="expression" dxfId="2567" priority="7216" stopIfTrue="1">
      <formula>$A8755&lt;&gt;""</formula>
    </cfRule>
  </conditionalFormatting>
  <conditionalFormatting sqref="A8755:A8789">
    <cfRule type="expression" dxfId="2566" priority="7215" stopIfTrue="1">
      <formula>$A8755&lt;&gt;""</formula>
    </cfRule>
  </conditionalFormatting>
  <conditionalFormatting sqref="A8755:A8789">
    <cfRule type="expression" dxfId="2565" priority="7214" stopIfTrue="1">
      <formula>$A8755&lt;&gt;""</formula>
    </cfRule>
  </conditionalFormatting>
  <conditionalFormatting sqref="A8755:A8789">
    <cfRule type="expression" dxfId="2564" priority="7213" stopIfTrue="1">
      <formula>$A8755&lt;&gt;""</formula>
    </cfRule>
  </conditionalFormatting>
  <conditionalFormatting sqref="A8755:A8789">
    <cfRule type="expression" dxfId="2563" priority="7212" stopIfTrue="1">
      <formula>$A8755&lt;&gt;""</formula>
    </cfRule>
  </conditionalFormatting>
  <conditionalFormatting sqref="A8755:A8789">
    <cfRule type="expression" dxfId="2562" priority="7211" stopIfTrue="1">
      <formula>$A8755&lt;&gt;""</formula>
    </cfRule>
  </conditionalFormatting>
  <conditionalFormatting sqref="A8755:A8789">
    <cfRule type="expression" dxfId="2561" priority="7210" stopIfTrue="1">
      <formula>$A8755&lt;&gt;""</formula>
    </cfRule>
  </conditionalFormatting>
  <conditionalFormatting sqref="A8755:A8789">
    <cfRule type="expression" dxfId="2560" priority="7209" stopIfTrue="1">
      <formula>$A8755&lt;&gt;""</formula>
    </cfRule>
  </conditionalFormatting>
  <conditionalFormatting sqref="A8755:A8789">
    <cfRule type="expression" dxfId="2559" priority="7208" stopIfTrue="1">
      <formula>$A8755&lt;&gt;""</formula>
    </cfRule>
  </conditionalFormatting>
  <conditionalFormatting sqref="A8755:A8789">
    <cfRule type="expression" dxfId="2558" priority="7207" stopIfTrue="1">
      <formula>$A8755&lt;&gt;""</formula>
    </cfRule>
  </conditionalFormatting>
  <conditionalFormatting sqref="A8755:A8789">
    <cfRule type="expression" dxfId="2557" priority="7138" stopIfTrue="1">
      <formula>$A8755&lt;&gt;""</formula>
    </cfRule>
  </conditionalFormatting>
  <conditionalFormatting sqref="A8755:A8789">
    <cfRule type="expression" dxfId="2556" priority="7137" stopIfTrue="1">
      <formula>$A8755&lt;&gt;""</formula>
    </cfRule>
  </conditionalFormatting>
  <conditionalFormatting sqref="A8755:A8789">
    <cfRule type="expression" dxfId="2555" priority="7136" stopIfTrue="1">
      <formula>$A8755&lt;&gt;""</formula>
    </cfRule>
  </conditionalFormatting>
  <conditionalFormatting sqref="A8755:A8789">
    <cfRule type="expression" dxfId="2554" priority="7135" stopIfTrue="1">
      <formula>$A8755&lt;&gt;""</formula>
    </cfRule>
  </conditionalFormatting>
  <conditionalFormatting sqref="A8755:A8789">
    <cfRule type="expression" dxfId="2553" priority="7134" stopIfTrue="1">
      <formula>$A8755&lt;&gt;""</formula>
    </cfRule>
  </conditionalFormatting>
  <conditionalFormatting sqref="A8755:A8789">
    <cfRule type="expression" dxfId="2552" priority="7133" stopIfTrue="1">
      <formula>$A8755&lt;&gt;""</formula>
    </cfRule>
  </conditionalFormatting>
  <conditionalFormatting sqref="A8755:A8789">
    <cfRule type="expression" dxfId="2551" priority="7132" stopIfTrue="1">
      <formula>$A8755&lt;&gt;""</formula>
    </cfRule>
  </conditionalFormatting>
  <conditionalFormatting sqref="A8755:A8789">
    <cfRule type="expression" dxfId="2550" priority="7131" stopIfTrue="1">
      <formula>$A8755&lt;&gt;""</formula>
    </cfRule>
  </conditionalFormatting>
  <conditionalFormatting sqref="A8755:A8789">
    <cfRule type="expression" dxfId="2549" priority="7130" stopIfTrue="1">
      <formula>$A8755&lt;&gt;""</formula>
    </cfRule>
  </conditionalFormatting>
  <conditionalFormatting sqref="A8755:A8789">
    <cfRule type="expression" dxfId="2548" priority="7129" stopIfTrue="1">
      <formula>$A8755&lt;&gt;""</formula>
    </cfRule>
  </conditionalFormatting>
  <conditionalFormatting sqref="A8755:A8789">
    <cfRule type="expression" dxfId="2547" priority="7128" stopIfTrue="1">
      <formula>$A8755&lt;&gt;""</formula>
    </cfRule>
  </conditionalFormatting>
  <conditionalFormatting sqref="A8755:A8789">
    <cfRule type="expression" dxfId="2546" priority="7127" stopIfTrue="1">
      <formula>$A8755&lt;&gt;""</formula>
    </cfRule>
  </conditionalFormatting>
  <conditionalFormatting sqref="A8755:A8789">
    <cfRule type="expression" dxfId="2545" priority="7126" stopIfTrue="1">
      <formula>$A8755&lt;&gt;""</formula>
    </cfRule>
  </conditionalFormatting>
  <conditionalFormatting sqref="A8755:A8789">
    <cfRule type="expression" dxfId="2544" priority="7125" stopIfTrue="1">
      <formula>$A8755&lt;&gt;""</formula>
    </cfRule>
  </conditionalFormatting>
  <conditionalFormatting sqref="A8755:A8789">
    <cfRule type="expression" dxfId="2543" priority="7124" stopIfTrue="1">
      <formula>$A8755&lt;&gt;""</formula>
    </cfRule>
  </conditionalFormatting>
  <conditionalFormatting sqref="A8755:A8789">
    <cfRule type="expression" dxfId="2542" priority="7123" stopIfTrue="1">
      <formula>$A8755&lt;&gt;""</formula>
    </cfRule>
  </conditionalFormatting>
  <conditionalFormatting sqref="A8755:A8789">
    <cfRule type="expression" dxfId="2541" priority="7122" stopIfTrue="1">
      <formula>$A8755&lt;&gt;""</formula>
    </cfRule>
  </conditionalFormatting>
  <conditionalFormatting sqref="A8755:A8789">
    <cfRule type="expression" dxfId="2540" priority="7121" stopIfTrue="1">
      <formula>$A8755&lt;&gt;""</formula>
    </cfRule>
  </conditionalFormatting>
  <conditionalFormatting sqref="A8755:A8789">
    <cfRule type="expression" dxfId="2539" priority="7120" stopIfTrue="1">
      <formula>$A8755&lt;&gt;""</formula>
    </cfRule>
  </conditionalFormatting>
  <conditionalFormatting sqref="A8755:A8789">
    <cfRule type="expression" dxfId="2538" priority="7119" stopIfTrue="1">
      <formula>$A8755&lt;&gt;""</formula>
    </cfRule>
  </conditionalFormatting>
  <conditionalFormatting sqref="A8755:A8789">
    <cfRule type="expression" dxfId="2537" priority="7118" stopIfTrue="1">
      <formula>$A8755&lt;&gt;""</formula>
    </cfRule>
  </conditionalFormatting>
  <conditionalFormatting sqref="A8755:A8789">
    <cfRule type="expression" dxfId="2536" priority="7117" stopIfTrue="1">
      <formula>$A8755&lt;&gt;""</formula>
    </cfRule>
  </conditionalFormatting>
  <conditionalFormatting sqref="A8755:A8789">
    <cfRule type="expression" dxfId="2535" priority="7116" stopIfTrue="1">
      <formula>$A8755&lt;&gt;""</formula>
    </cfRule>
  </conditionalFormatting>
  <conditionalFormatting sqref="A8755:A8789">
    <cfRule type="expression" dxfId="2534" priority="7115" stopIfTrue="1">
      <formula>$A8755&lt;&gt;""</formula>
    </cfRule>
  </conditionalFormatting>
  <conditionalFormatting sqref="A8755:A8789">
    <cfRule type="expression" dxfId="2533" priority="7114" stopIfTrue="1">
      <formula>$A8755&lt;&gt;""</formula>
    </cfRule>
  </conditionalFormatting>
  <conditionalFormatting sqref="A8755:A8789">
    <cfRule type="expression" dxfId="2532" priority="7113" stopIfTrue="1">
      <formula>$A8755&lt;&gt;""</formula>
    </cfRule>
  </conditionalFormatting>
  <conditionalFormatting sqref="A8755:A8789">
    <cfRule type="expression" dxfId="2531" priority="7112" stopIfTrue="1">
      <formula>$A8755&lt;&gt;""</formula>
    </cfRule>
  </conditionalFormatting>
  <conditionalFormatting sqref="A8755:A8789">
    <cfRule type="expression" dxfId="2530" priority="7111" stopIfTrue="1">
      <formula>$A8755&lt;&gt;""</formula>
    </cfRule>
  </conditionalFormatting>
  <conditionalFormatting sqref="A8755:A8789">
    <cfRule type="expression" dxfId="2529" priority="7110" stopIfTrue="1">
      <formula>$A8755&lt;&gt;""</formula>
    </cfRule>
  </conditionalFormatting>
  <conditionalFormatting sqref="A8755:A8789">
    <cfRule type="expression" dxfId="2528" priority="7109" stopIfTrue="1">
      <formula>$A8755&lt;&gt;""</formula>
    </cfRule>
  </conditionalFormatting>
  <conditionalFormatting sqref="A8755:A8789">
    <cfRule type="expression" dxfId="2527" priority="7108" stopIfTrue="1">
      <formula>$A8755&lt;&gt;""</formula>
    </cfRule>
  </conditionalFormatting>
  <conditionalFormatting sqref="A8755:A8789">
    <cfRule type="expression" dxfId="2526" priority="7107" stopIfTrue="1">
      <formula>$A8755&lt;&gt;""</formula>
    </cfRule>
  </conditionalFormatting>
  <conditionalFormatting sqref="A8755:A8789">
    <cfRule type="expression" dxfId="2525" priority="7106" stopIfTrue="1">
      <formula>$A8755&lt;&gt;""</formula>
    </cfRule>
  </conditionalFormatting>
  <conditionalFormatting sqref="A8755:A8789">
    <cfRule type="expression" dxfId="2524" priority="7105" stopIfTrue="1">
      <formula>$A8755&lt;&gt;""</formula>
    </cfRule>
  </conditionalFormatting>
  <conditionalFormatting sqref="A8755:A8789">
    <cfRule type="expression" dxfId="2523" priority="7104" stopIfTrue="1">
      <formula>$A8755&lt;&gt;""</formula>
    </cfRule>
  </conditionalFormatting>
  <conditionalFormatting sqref="A8755:A8789">
    <cfRule type="expression" dxfId="2522" priority="7103" stopIfTrue="1">
      <formula>$A8755&lt;&gt;""</formula>
    </cfRule>
  </conditionalFormatting>
  <conditionalFormatting sqref="A8755:A8789">
    <cfRule type="expression" dxfId="2521" priority="7102" stopIfTrue="1">
      <formula>$A8755&lt;&gt;""</formula>
    </cfRule>
  </conditionalFormatting>
  <conditionalFormatting sqref="A8755:A8789">
    <cfRule type="expression" dxfId="2520" priority="7101" stopIfTrue="1">
      <formula>$A8755&lt;&gt;""</formula>
    </cfRule>
  </conditionalFormatting>
  <conditionalFormatting sqref="A8755:A8789">
    <cfRule type="expression" dxfId="2519" priority="7100" stopIfTrue="1">
      <formula>$A8755&lt;&gt;""</formula>
    </cfRule>
  </conditionalFormatting>
  <conditionalFormatting sqref="A8755:A8789">
    <cfRule type="expression" dxfId="2518" priority="7099" stopIfTrue="1">
      <formula>$A8755&lt;&gt;""</formula>
    </cfRule>
  </conditionalFormatting>
  <conditionalFormatting sqref="A8755:A8789">
    <cfRule type="expression" dxfId="2517" priority="7098" stopIfTrue="1">
      <formula>$A8755&lt;&gt;""</formula>
    </cfRule>
  </conditionalFormatting>
  <conditionalFormatting sqref="A8755:A8789">
    <cfRule type="expression" dxfId="2516" priority="7097" stopIfTrue="1">
      <formula>$A8755&lt;&gt;""</formula>
    </cfRule>
  </conditionalFormatting>
  <conditionalFormatting sqref="A8755:A8789">
    <cfRule type="expression" dxfId="2515" priority="7096" stopIfTrue="1">
      <formula>$A8755&lt;&gt;""</formula>
    </cfRule>
  </conditionalFormatting>
  <conditionalFormatting sqref="A8755:A8789">
    <cfRule type="expression" dxfId="2514" priority="7095" stopIfTrue="1">
      <formula>$A8755&lt;&gt;""</formula>
    </cfRule>
  </conditionalFormatting>
  <conditionalFormatting sqref="A8755:A8789">
    <cfRule type="expression" dxfId="2513" priority="7094" stopIfTrue="1">
      <formula>$A8755&lt;&gt;""</formula>
    </cfRule>
  </conditionalFormatting>
  <conditionalFormatting sqref="A8755:A8789">
    <cfRule type="expression" dxfId="2512" priority="7093" stopIfTrue="1">
      <formula>$A8755&lt;&gt;""</formula>
    </cfRule>
  </conditionalFormatting>
  <conditionalFormatting sqref="A8755:A8789">
    <cfRule type="expression" dxfId="2511" priority="7092" stopIfTrue="1">
      <formula>$A8755&lt;&gt;""</formula>
    </cfRule>
  </conditionalFormatting>
  <conditionalFormatting sqref="A8755:A8789">
    <cfRule type="expression" dxfId="2510" priority="7091" stopIfTrue="1">
      <formula>$A8755&lt;&gt;""</formula>
    </cfRule>
  </conditionalFormatting>
  <conditionalFormatting sqref="A8755:A8789">
    <cfRule type="expression" dxfId="2509" priority="7090" stopIfTrue="1">
      <formula>$A8755&lt;&gt;""</formula>
    </cfRule>
  </conditionalFormatting>
  <conditionalFormatting sqref="A8755:A8789">
    <cfRule type="expression" dxfId="2508" priority="7089" stopIfTrue="1">
      <formula>$A8755&lt;&gt;""</formula>
    </cfRule>
  </conditionalFormatting>
  <conditionalFormatting sqref="A8755:A8789">
    <cfRule type="expression" dxfId="2507" priority="7088" stopIfTrue="1">
      <formula>$A8755&lt;&gt;""</formula>
    </cfRule>
  </conditionalFormatting>
  <conditionalFormatting sqref="A8755:A8789">
    <cfRule type="expression" dxfId="2506" priority="7087" stopIfTrue="1">
      <formula>$A8755&lt;&gt;""</formula>
    </cfRule>
  </conditionalFormatting>
  <conditionalFormatting sqref="A8755:A8789">
    <cfRule type="expression" dxfId="2505" priority="7086" stopIfTrue="1">
      <formula>$A8755&lt;&gt;""</formula>
    </cfRule>
  </conditionalFormatting>
  <conditionalFormatting sqref="A8755:A8789">
    <cfRule type="expression" dxfId="2504" priority="7085" stopIfTrue="1">
      <formula>$A8755&lt;&gt;""</formula>
    </cfRule>
  </conditionalFormatting>
  <conditionalFormatting sqref="A8755:A8789">
    <cfRule type="expression" dxfId="2503" priority="7084" stopIfTrue="1">
      <formula>$A8755&lt;&gt;""</formula>
    </cfRule>
  </conditionalFormatting>
  <conditionalFormatting sqref="A8755:A8789">
    <cfRule type="expression" dxfId="2502" priority="7083" stopIfTrue="1">
      <formula>$A8755&lt;&gt;""</formula>
    </cfRule>
  </conditionalFormatting>
  <conditionalFormatting sqref="A8755:A8789">
    <cfRule type="expression" dxfId="2501" priority="7082" stopIfTrue="1">
      <formula>$A8755&lt;&gt;""</formula>
    </cfRule>
  </conditionalFormatting>
  <conditionalFormatting sqref="A8755:A8789">
    <cfRule type="expression" dxfId="2500" priority="7081" stopIfTrue="1">
      <formula>$A8755&lt;&gt;""</formula>
    </cfRule>
  </conditionalFormatting>
  <conditionalFormatting sqref="A8755:A8789">
    <cfRule type="expression" dxfId="2499" priority="7080" stopIfTrue="1">
      <formula>$A8755&lt;&gt;""</formula>
    </cfRule>
  </conditionalFormatting>
  <conditionalFormatting sqref="A8755:A8789">
    <cfRule type="expression" dxfId="2498" priority="7079" stopIfTrue="1">
      <formula>$A8755&lt;&gt;""</formula>
    </cfRule>
  </conditionalFormatting>
  <conditionalFormatting sqref="A8755:A8789">
    <cfRule type="expression" dxfId="2497" priority="7078" stopIfTrue="1">
      <formula>$A8755&lt;&gt;""</formula>
    </cfRule>
  </conditionalFormatting>
  <conditionalFormatting sqref="A8755:A8789">
    <cfRule type="expression" dxfId="2496" priority="7077" stopIfTrue="1">
      <formula>$A8755&lt;&gt;""</formula>
    </cfRule>
  </conditionalFormatting>
  <conditionalFormatting sqref="A8755:A8789">
    <cfRule type="expression" dxfId="2495" priority="7076" stopIfTrue="1">
      <formula>$A8755&lt;&gt;""</formula>
    </cfRule>
  </conditionalFormatting>
  <conditionalFormatting sqref="A8755:A8789">
    <cfRule type="expression" dxfId="2494" priority="7075" stopIfTrue="1">
      <formula>$A8755&lt;&gt;""</formula>
    </cfRule>
  </conditionalFormatting>
  <conditionalFormatting sqref="A8755:A8789">
    <cfRule type="expression" dxfId="2493" priority="7074" stopIfTrue="1">
      <formula>$A8755&lt;&gt;""</formula>
    </cfRule>
  </conditionalFormatting>
  <conditionalFormatting sqref="A8755:A8789">
    <cfRule type="expression" dxfId="2492" priority="7073" stopIfTrue="1">
      <formula>$A8755&lt;&gt;""</formula>
    </cfRule>
  </conditionalFormatting>
  <conditionalFormatting sqref="A8755:A8789">
    <cfRule type="expression" dxfId="2491" priority="7072" stopIfTrue="1">
      <formula>$A8755&lt;&gt;""</formula>
    </cfRule>
  </conditionalFormatting>
  <conditionalFormatting sqref="A8755:A8789">
    <cfRule type="expression" dxfId="2490" priority="7071" stopIfTrue="1">
      <formula>$A8755&lt;&gt;""</formula>
    </cfRule>
  </conditionalFormatting>
  <conditionalFormatting sqref="A8755:A8789">
    <cfRule type="expression" dxfId="2489" priority="7070" stopIfTrue="1">
      <formula>$A8755&lt;&gt;""</formula>
    </cfRule>
  </conditionalFormatting>
  <conditionalFormatting sqref="A8755:A8789">
    <cfRule type="expression" dxfId="2488" priority="7069" stopIfTrue="1">
      <formula>$A8755&lt;&gt;""</formula>
    </cfRule>
  </conditionalFormatting>
  <conditionalFormatting sqref="A8755:A8789">
    <cfRule type="expression" dxfId="2487" priority="7068" stopIfTrue="1">
      <formula>$A8755&lt;&gt;""</formula>
    </cfRule>
  </conditionalFormatting>
  <conditionalFormatting sqref="A8755:A8789">
    <cfRule type="expression" dxfId="2486" priority="7067" stopIfTrue="1">
      <formula>$A8755&lt;&gt;""</formula>
    </cfRule>
  </conditionalFormatting>
  <conditionalFormatting sqref="I8755:I8789">
    <cfRule type="expression" dxfId="2485" priority="7066" stopIfTrue="1">
      <formula>$A8755&lt;&gt;""</formula>
    </cfRule>
  </conditionalFormatting>
  <conditionalFormatting sqref="I8755:I8789">
    <cfRule type="expression" dxfId="2484" priority="7065" stopIfTrue="1">
      <formula>$A8755&lt;&gt;""</formula>
    </cfRule>
  </conditionalFormatting>
  <conditionalFormatting sqref="A8755:A8789">
    <cfRule type="expression" dxfId="2483" priority="7030" stopIfTrue="1">
      <formula>$A8755&lt;&gt;""</formula>
    </cfRule>
  </conditionalFormatting>
  <conditionalFormatting sqref="A8755:A8789">
    <cfRule type="expression" dxfId="2482" priority="7029" stopIfTrue="1">
      <formula>$A8755&lt;&gt;""</formula>
    </cfRule>
  </conditionalFormatting>
  <conditionalFormatting sqref="A8755:A8789">
    <cfRule type="expression" dxfId="2481" priority="7028" stopIfTrue="1">
      <formula>$A8755&lt;&gt;""</formula>
    </cfRule>
  </conditionalFormatting>
  <conditionalFormatting sqref="A8755:A8789">
    <cfRule type="expression" dxfId="2480" priority="7027" stopIfTrue="1">
      <formula>$A8755&lt;&gt;""</formula>
    </cfRule>
  </conditionalFormatting>
  <conditionalFormatting sqref="A8755:A8789">
    <cfRule type="expression" dxfId="2479" priority="7026" stopIfTrue="1">
      <formula>$A8755&lt;&gt;""</formula>
    </cfRule>
  </conditionalFormatting>
  <conditionalFormatting sqref="A8755:A8789">
    <cfRule type="expression" dxfId="2478" priority="7025" stopIfTrue="1">
      <formula>$A8755&lt;&gt;""</formula>
    </cfRule>
  </conditionalFormatting>
  <conditionalFormatting sqref="A8755:A8789">
    <cfRule type="expression" dxfId="2477" priority="7024" stopIfTrue="1">
      <formula>$A8755&lt;&gt;""</formula>
    </cfRule>
  </conditionalFormatting>
  <conditionalFormatting sqref="A8755:A8789">
    <cfRule type="expression" dxfId="2476" priority="7023" stopIfTrue="1">
      <formula>$A8755&lt;&gt;""</formula>
    </cfRule>
  </conditionalFormatting>
  <conditionalFormatting sqref="A8755:A8789">
    <cfRule type="expression" dxfId="2475" priority="7022" stopIfTrue="1">
      <formula>$A8755&lt;&gt;""</formula>
    </cfRule>
  </conditionalFormatting>
  <conditionalFormatting sqref="A8755:A8789">
    <cfRule type="expression" dxfId="2474" priority="7021" stopIfTrue="1">
      <formula>$A8755&lt;&gt;""</formula>
    </cfRule>
  </conditionalFormatting>
  <conditionalFormatting sqref="A8755:A8789">
    <cfRule type="expression" dxfId="2473" priority="7020" stopIfTrue="1">
      <formula>$A8755&lt;&gt;""</formula>
    </cfRule>
  </conditionalFormatting>
  <conditionalFormatting sqref="A8755:A8789">
    <cfRule type="expression" dxfId="2472" priority="7019" stopIfTrue="1">
      <formula>$A8755&lt;&gt;""</formula>
    </cfRule>
  </conditionalFormatting>
  <conditionalFormatting sqref="I8755:I8789">
    <cfRule type="expression" dxfId="2471" priority="7018" stopIfTrue="1">
      <formula>$A8755&lt;&gt;""</formula>
    </cfRule>
  </conditionalFormatting>
  <conditionalFormatting sqref="A8755:A8789">
    <cfRule type="expression" dxfId="2470" priority="7000" stopIfTrue="1">
      <formula>$A8755&lt;&gt;""</formula>
    </cfRule>
  </conditionalFormatting>
  <conditionalFormatting sqref="A8755:A8789">
    <cfRule type="expression" dxfId="2469" priority="6999" stopIfTrue="1">
      <formula>$A8755&lt;&gt;""</formula>
    </cfRule>
  </conditionalFormatting>
  <conditionalFormatting sqref="A8755:A8789">
    <cfRule type="expression" dxfId="2468" priority="6998" stopIfTrue="1">
      <formula>$A8755&lt;&gt;""</formula>
    </cfRule>
  </conditionalFormatting>
  <conditionalFormatting sqref="A8755:A8789">
    <cfRule type="expression" dxfId="2467" priority="6997" stopIfTrue="1">
      <formula>$A8755&lt;&gt;""</formula>
    </cfRule>
  </conditionalFormatting>
  <conditionalFormatting sqref="A8755:A8789">
    <cfRule type="expression" dxfId="2466" priority="6996" stopIfTrue="1">
      <formula>$A8755&lt;&gt;""</formula>
    </cfRule>
  </conditionalFormatting>
  <conditionalFormatting sqref="A8755:A8789">
    <cfRule type="expression" dxfId="2465" priority="6995" stopIfTrue="1">
      <formula>$A8755&lt;&gt;""</formula>
    </cfRule>
  </conditionalFormatting>
  <conditionalFormatting sqref="A8755:A8789">
    <cfRule type="expression" dxfId="2464" priority="6989" stopIfTrue="1">
      <formula>$A8755&lt;&gt;""</formula>
    </cfRule>
  </conditionalFormatting>
  <conditionalFormatting sqref="A8755:A8789">
    <cfRule type="expression" dxfId="2463" priority="6988" stopIfTrue="1">
      <formula>$A8755&lt;&gt;""</formula>
    </cfRule>
  </conditionalFormatting>
  <conditionalFormatting sqref="A8755:A8789">
    <cfRule type="expression" dxfId="2462" priority="6987" stopIfTrue="1">
      <formula>$A8755&lt;&gt;""</formula>
    </cfRule>
  </conditionalFormatting>
  <conditionalFormatting sqref="A8755:A8789">
    <cfRule type="expression" dxfId="2461" priority="6978" stopIfTrue="1">
      <formula>$A8755&lt;&gt;""</formula>
    </cfRule>
  </conditionalFormatting>
  <conditionalFormatting sqref="A8755:A8789">
    <cfRule type="expression" dxfId="2460" priority="6977" stopIfTrue="1">
      <formula>$A8755&lt;&gt;""</formula>
    </cfRule>
  </conditionalFormatting>
  <conditionalFormatting sqref="A8755:C8789 E8755:I8789">
    <cfRule type="expression" dxfId="2459" priority="6976" stopIfTrue="1">
      <formula>$A8755&lt;&gt;""</formula>
    </cfRule>
  </conditionalFormatting>
  <conditionalFormatting sqref="B8755:B8789">
    <cfRule type="expression" dxfId="2458" priority="6973" stopIfTrue="1">
      <formula>$A8755&lt;&gt;""</formula>
    </cfRule>
  </conditionalFormatting>
  <conditionalFormatting sqref="A5160:A5193">
    <cfRule type="expression" dxfId="2457" priority="6972" stopIfTrue="1">
      <formula>$A5160&lt;&gt;""</formula>
    </cfRule>
  </conditionalFormatting>
  <conditionalFormatting sqref="A5160:A5193">
    <cfRule type="expression" dxfId="2456" priority="6971" stopIfTrue="1">
      <formula>$A5160&lt;&gt;""</formula>
    </cfRule>
  </conditionalFormatting>
  <conditionalFormatting sqref="I4886:I4887">
    <cfRule type="expression" dxfId="2455" priority="6970" stopIfTrue="1">
      <formula>$A4886&lt;&gt;""</formula>
    </cfRule>
  </conditionalFormatting>
  <conditionalFormatting sqref="I5535">
    <cfRule type="expression" dxfId="2454" priority="6969" stopIfTrue="1">
      <formula>$A5535&lt;&gt;""</formula>
    </cfRule>
  </conditionalFormatting>
  <conditionalFormatting sqref="A8790:A8856">
    <cfRule type="expression" dxfId="2453" priority="6424" stopIfTrue="1">
      <formula>$A8790&lt;&gt;""</formula>
    </cfRule>
  </conditionalFormatting>
  <conditionalFormatting sqref="A8790:A8856">
    <cfRule type="expression" dxfId="2452" priority="6423" stopIfTrue="1">
      <formula>$A8790&lt;&gt;""</formula>
    </cfRule>
  </conditionalFormatting>
  <conditionalFormatting sqref="A8790:A8856">
    <cfRule type="expression" dxfId="2451" priority="6422" stopIfTrue="1">
      <formula>$A8790&lt;&gt;""</formula>
    </cfRule>
  </conditionalFormatting>
  <conditionalFormatting sqref="A8790:A8856">
    <cfRule type="expression" dxfId="2450" priority="6421" stopIfTrue="1">
      <formula>$A8790&lt;&gt;""</formula>
    </cfRule>
  </conditionalFormatting>
  <conditionalFormatting sqref="A8790:A8856">
    <cfRule type="expression" dxfId="2449" priority="6420" stopIfTrue="1">
      <formula>$A8790&lt;&gt;""</formula>
    </cfRule>
  </conditionalFormatting>
  <conditionalFormatting sqref="A8790:A8856">
    <cfRule type="expression" dxfId="2448" priority="6419" stopIfTrue="1">
      <formula>$A8790&lt;&gt;""</formula>
    </cfRule>
  </conditionalFormatting>
  <conditionalFormatting sqref="A8790:A8856">
    <cfRule type="expression" dxfId="2447" priority="6418" stopIfTrue="1">
      <formula>$A8790&lt;&gt;""</formula>
    </cfRule>
  </conditionalFormatting>
  <conditionalFormatting sqref="A8790:A8856">
    <cfRule type="expression" dxfId="2446" priority="6417" stopIfTrue="1">
      <formula>$A8790&lt;&gt;""</formula>
    </cfRule>
  </conditionalFormatting>
  <conditionalFormatting sqref="A8790:A8856">
    <cfRule type="expression" dxfId="2445" priority="6416" stopIfTrue="1">
      <formula>$A8790&lt;&gt;""</formula>
    </cfRule>
  </conditionalFormatting>
  <conditionalFormatting sqref="A8790:A8856">
    <cfRule type="expression" dxfId="2444" priority="6415" stopIfTrue="1">
      <formula>$A8790&lt;&gt;""</formula>
    </cfRule>
  </conditionalFormatting>
  <conditionalFormatting sqref="A8790:A8856">
    <cfRule type="expression" dxfId="2443" priority="6414" stopIfTrue="1">
      <formula>$A8790&lt;&gt;""</formula>
    </cfRule>
  </conditionalFormatting>
  <conditionalFormatting sqref="A8790:A8856">
    <cfRule type="expression" dxfId="2442" priority="6413" stopIfTrue="1">
      <formula>$A8790&lt;&gt;""</formula>
    </cfRule>
  </conditionalFormatting>
  <conditionalFormatting sqref="A8790:A8856">
    <cfRule type="expression" dxfId="2441" priority="6412" stopIfTrue="1">
      <formula>$A8790&lt;&gt;""</formula>
    </cfRule>
  </conditionalFormatting>
  <conditionalFormatting sqref="A8790:A8856">
    <cfRule type="expression" dxfId="2440" priority="6411" stopIfTrue="1">
      <formula>$A8790&lt;&gt;""</formula>
    </cfRule>
  </conditionalFormatting>
  <conditionalFormatting sqref="A8790:A8856">
    <cfRule type="expression" dxfId="2439" priority="6410" stopIfTrue="1">
      <formula>$A8790&lt;&gt;""</formula>
    </cfRule>
  </conditionalFormatting>
  <conditionalFormatting sqref="A8790:A8856">
    <cfRule type="expression" dxfId="2438" priority="6409" stopIfTrue="1">
      <formula>$A8790&lt;&gt;""</formula>
    </cfRule>
  </conditionalFormatting>
  <conditionalFormatting sqref="A8790:A8856">
    <cfRule type="expression" dxfId="2437" priority="6408" stopIfTrue="1">
      <formula>$A8790&lt;&gt;""</formula>
    </cfRule>
  </conditionalFormatting>
  <conditionalFormatting sqref="A8790:A8856">
    <cfRule type="expression" dxfId="2436" priority="6407" stopIfTrue="1">
      <formula>$A8790&lt;&gt;""</formula>
    </cfRule>
  </conditionalFormatting>
  <conditionalFormatting sqref="A8790:A8856">
    <cfRule type="expression" dxfId="2435" priority="6406" stopIfTrue="1">
      <formula>$A8790&lt;&gt;""</formula>
    </cfRule>
  </conditionalFormatting>
  <conditionalFormatting sqref="A8790:A8856">
    <cfRule type="expression" dxfId="2434" priority="6405" stopIfTrue="1">
      <formula>$A8790&lt;&gt;""</formula>
    </cfRule>
  </conditionalFormatting>
  <conditionalFormatting sqref="A8790:A8856">
    <cfRule type="expression" dxfId="2433" priority="6404" stopIfTrue="1">
      <formula>$A8790&lt;&gt;""</formula>
    </cfRule>
  </conditionalFormatting>
  <conditionalFormatting sqref="A8790:A8856">
    <cfRule type="expression" dxfId="2432" priority="6403" stopIfTrue="1">
      <formula>$A8790&lt;&gt;""</formula>
    </cfRule>
  </conditionalFormatting>
  <conditionalFormatting sqref="A8790:A8856">
    <cfRule type="expression" dxfId="2431" priority="6402" stopIfTrue="1">
      <formula>$A8790&lt;&gt;""</formula>
    </cfRule>
  </conditionalFormatting>
  <conditionalFormatting sqref="A8790:A8856">
    <cfRule type="expression" dxfId="2430" priority="6401" stopIfTrue="1">
      <formula>$A8790&lt;&gt;""</formula>
    </cfRule>
  </conditionalFormatting>
  <conditionalFormatting sqref="A8790:A8856">
    <cfRule type="expression" dxfId="2429" priority="6400" stopIfTrue="1">
      <formula>$A8790&lt;&gt;""</formula>
    </cfRule>
  </conditionalFormatting>
  <conditionalFormatting sqref="A8790:A8856">
    <cfRule type="expression" dxfId="2428" priority="6399" stopIfTrue="1">
      <formula>$A8790&lt;&gt;""</formula>
    </cfRule>
  </conditionalFormatting>
  <conditionalFormatting sqref="A8790:A8856">
    <cfRule type="expression" dxfId="2427" priority="6398" stopIfTrue="1">
      <formula>$A8790&lt;&gt;""</formula>
    </cfRule>
  </conditionalFormatting>
  <conditionalFormatting sqref="A8790:A8856">
    <cfRule type="expression" dxfId="2426" priority="6397" stopIfTrue="1">
      <formula>$A8790&lt;&gt;""</formula>
    </cfRule>
  </conditionalFormatting>
  <conditionalFormatting sqref="A8790:A8856">
    <cfRule type="expression" dxfId="2425" priority="6396" stopIfTrue="1">
      <formula>$A8790&lt;&gt;""</formula>
    </cfRule>
  </conditionalFormatting>
  <conditionalFormatting sqref="A8790:A8856">
    <cfRule type="expression" dxfId="2424" priority="6395" stopIfTrue="1">
      <formula>$A8790&lt;&gt;""</formula>
    </cfRule>
  </conditionalFormatting>
  <conditionalFormatting sqref="A8790:A8856">
    <cfRule type="expression" dxfId="2423" priority="6394" stopIfTrue="1">
      <formula>$A8790&lt;&gt;""</formula>
    </cfRule>
  </conditionalFormatting>
  <conditionalFormatting sqref="A8790:A8856">
    <cfRule type="expression" dxfId="2422" priority="6393" stopIfTrue="1">
      <formula>$A8790&lt;&gt;""</formula>
    </cfRule>
  </conditionalFormatting>
  <conditionalFormatting sqref="A8790:A8856">
    <cfRule type="expression" dxfId="2421" priority="6392" stopIfTrue="1">
      <formula>$A8790&lt;&gt;""</formula>
    </cfRule>
  </conditionalFormatting>
  <conditionalFormatting sqref="A8790:A8856">
    <cfRule type="expression" dxfId="2420" priority="6391" stopIfTrue="1">
      <formula>$A8790&lt;&gt;""</formula>
    </cfRule>
  </conditionalFormatting>
  <conditionalFormatting sqref="A8790:A8856">
    <cfRule type="expression" dxfId="2419" priority="6390" stopIfTrue="1">
      <formula>$A8790&lt;&gt;""</formula>
    </cfRule>
  </conditionalFormatting>
  <conditionalFormatting sqref="A8790:A8856">
    <cfRule type="expression" dxfId="2418" priority="6389" stopIfTrue="1">
      <formula>$A8790&lt;&gt;""</formula>
    </cfRule>
  </conditionalFormatting>
  <conditionalFormatting sqref="A8790:A8856">
    <cfRule type="expression" dxfId="2417" priority="6388" stopIfTrue="1">
      <formula>$A8790&lt;&gt;""</formula>
    </cfRule>
  </conditionalFormatting>
  <conditionalFormatting sqref="A8790:A8856">
    <cfRule type="expression" dxfId="2416" priority="6387" stopIfTrue="1">
      <formula>$A8790&lt;&gt;""</formula>
    </cfRule>
  </conditionalFormatting>
  <conditionalFormatting sqref="A8790:A8856">
    <cfRule type="expression" dxfId="2415" priority="6386" stopIfTrue="1">
      <formula>$A8790&lt;&gt;""</formula>
    </cfRule>
  </conditionalFormatting>
  <conditionalFormatting sqref="A8790:A8856">
    <cfRule type="expression" dxfId="2414" priority="6385" stopIfTrue="1">
      <formula>$A8790&lt;&gt;""</formula>
    </cfRule>
  </conditionalFormatting>
  <conditionalFormatting sqref="A8790:A8856">
    <cfRule type="expression" dxfId="2413" priority="6384" stopIfTrue="1">
      <formula>$A8790&lt;&gt;""</formula>
    </cfRule>
  </conditionalFormatting>
  <conditionalFormatting sqref="A8790:A8856">
    <cfRule type="expression" dxfId="2412" priority="6383" stopIfTrue="1">
      <formula>$A8790&lt;&gt;""</formula>
    </cfRule>
  </conditionalFormatting>
  <conditionalFormatting sqref="A8790:A8856">
    <cfRule type="expression" dxfId="2411" priority="6382" stopIfTrue="1">
      <formula>$A8790&lt;&gt;""</formula>
    </cfRule>
  </conditionalFormatting>
  <conditionalFormatting sqref="A8790:A8856">
    <cfRule type="expression" dxfId="2410" priority="6381" stopIfTrue="1">
      <formula>$A8790&lt;&gt;""</formula>
    </cfRule>
  </conditionalFormatting>
  <conditionalFormatting sqref="A8790:A8856">
    <cfRule type="expression" dxfId="2409" priority="6380" stopIfTrue="1">
      <formula>$A8790&lt;&gt;""</formula>
    </cfRule>
  </conditionalFormatting>
  <conditionalFormatting sqref="A8790:A8856">
    <cfRule type="expression" dxfId="2408" priority="6379" stopIfTrue="1">
      <formula>$A8790&lt;&gt;""</formula>
    </cfRule>
  </conditionalFormatting>
  <conditionalFormatting sqref="A8790:A8856">
    <cfRule type="expression" dxfId="2407" priority="6378" stopIfTrue="1">
      <formula>$A8790&lt;&gt;""</formula>
    </cfRule>
  </conditionalFormatting>
  <conditionalFormatting sqref="A8790:A8856">
    <cfRule type="expression" dxfId="2406" priority="6377" stopIfTrue="1">
      <formula>$A8790&lt;&gt;""</formula>
    </cfRule>
  </conditionalFormatting>
  <conditionalFormatting sqref="A8790:A8856">
    <cfRule type="expression" dxfId="2405" priority="6376" stopIfTrue="1">
      <formula>$A8790&lt;&gt;""</formula>
    </cfRule>
  </conditionalFormatting>
  <conditionalFormatting sqref="A8790:A8856">
    <cfRule type="expression" dxfId="2404" priority="6375" stopIfTrue="1">
      <formula>$A8790&lt;&gt;""</formula>
    </cfRule>
  </conditionalFormatting>
  <conditionalFormatting sqref="A8790:A8856">
    <cfRule type="expression" dxfId="2403" priority="6374" stopIfTrue="1">
      <formula>$A8790&lt;&gt;""</formula>
    </cfRule>
  </conditionalFormatting>
  <conditionalFormatting sqref="A8790:A8856">
    <cfRule type="expression" dxfId="2402" priority="6373" stopIfTrue="1">
      <formula>$A8790&lt;&gt;""</formula>
    </cfRule>
  </conditionalFormatting>
  <conditionalFormatting sqref="A8790:A8856">
    <cfRule type="expression" dxfId="2401" priority="6372" stopIfTrue="1">
      <formula>$A8790&lt;&gt;""</formula>
    </cfRule>
  </conditionalFormatting>
  <conditionalFormatting sqref="A8790:A8856">
    <cfRule type="expression" dxfId="2400" priority="6371" stopIfTrue="1">
      <formula>$A8790&lt;&gt;""</formula>
    </cfRule>
  </conditionalFormatting>
  <conditionalFormatting sqref="A8790:A8856">
    <cfRule type="expression" dxfId="2399" priority="6370" stopIfTrue="1">
      <formula>$A8790&lt;&gt;""</formula>
    </cfRule>
  </conditionalFormatting>
  <conditionalFormatting sqref="A8790:A8856">
    <cfRule type="expression" dxfId="2398" priority="6369" stopIfTrue="1">
      <formula>$A8790&lt;&gt;""</formula>
    </cfRule>
  </conditionalFormatting>
  <conditionalFormatting sqref="A8790:A8856">
    <cfRule type="expression" dxfId="2397" priority="6368" stopIfTrue="1">
      <formula>$A8790&lt;&gt;""</formula>
    </cfRule>
  </conditionalFormatting>
  <conditionalFormatting sqref="A8790:A8856">
    <cfRule type="expression" dxfId="2396" priority="6367" stopIfTrue="1">
      <formula>$A8790&lt;&gt;""</formula>
    </cfRule>
  </conditionalFormatting>
  <conditionalFormatting sqref="A8790:A8856">
    <cfRule type="expression" dxfId="2395" priority="6366" stopIfTrue="1">
      <formula>$A8790&lt;&gt;""</formula>
    </cfRule>
  </conditionalFormatting>
  <conditionalFormatting sqref="A8790:A8856">
    <cfRule type="expression" dxfId="2394" priority="6365" stopIfTrue="1">
      <formula>$A8790&lt;&gt;""</formula>
    </cfRule>
  </conditionalFormatting>
  <conditionalFormatting sqref="A8790:A8856">
    <cfRule type="expression" dxfId="2393" priority="6364" stopIfTrue="1">
      <formula>$A8790&lt;&gt;""</formula>
    </cfRule>
  </conditionalFormatting>
  <conditionalFormatting sqref="A8790:A8856">
    <cfRule type="expression" dxfId="2392" priority="6363" stopIfTrue="1">
      <formula>$A8790&lt;&gt;""</formula>
    </cfRule>
  </conditionalFormatting>
  <conditionalFormatting sqref="A8790:A8856">
    <cfRule type="expression" dxfId="2391" priority="6362" stopIfTrue="1">
      <formula>$A8790&lt;&gt;""</formula>
    </cfRule>
  </conditionalFormatting>
  <conditionalFormatting sqref="A8790:A8856">
    <cfRule type="expression" dxfId="2390" priority="6361" stopIfTrue="1">
      <formula>$A8790&lt;&gt;""</formula>
    </cfRule>
  </conditionalFormatting>
  <conditionalFormatting sqref="A8790:A8856">
    <cfRule type="expression" dxfId="2389" priority="6360" stopIfTrue="1">
      <formula>$A8790&lt;&gt;""</formula>
    </cfRule>
  </conditionalFormatting>
  <conditionalFormatting sqref="A8790:A8856">
    <cfRule type="expression" dxfId="2388" priority="6359" stopIfTrue="1">
      <formula>$A8790&lt;&gt;""</formula>
    </cfRule>
  </conditionalFormatting>
  <conditionalFormatting sqref="A8790:A8856">
    <cfRule type="expression" dxfId="2387" priority="6358" stopIfTrue="1">
      <formula>$A8790&lt;&gt;""</formula>
    </cfRule>
  </conditionalFormatting>
  <conditionalFormatting sqref="A8790:A8856">
    <cfRule type="expression" dxfId="2386" priority="6357" stopIfTrue="1">
      <formula>$A8790&lt;&gt;""</formula>
    </cfRule>
  </conditionalFormatting>
  <conditionalFormatting sqref="A8790:A8856">
    <cfRule type="expression" dxfId="2385" priority="6356" stopIfTrue="1">
      <formula>$A8790&lt;&gt;""</formula>
    </cfRule>
  </conditionalFormatting>
  <conditionalFormatting sqref="A8790:A8856">
    <cfRule type="expression" dxfId="2384" priority="6355" stopIfTrue="1">
      <formula>$A8790&lt;&gt;""</formula>
    </cfRule>
  </conditionalFormatting>
  <conditionalFormatting sqref="A8790:A8856">
    <cfRule type="expression" dxfId="2383" priority="6354" stopIfTrue="1">
      <formula>$A8790&lt;&gt;""</formula>
    </cfRule>
  </conditionalFormatting>
  <conditionalFormatting sqref="A8790:A8856">
    <cfRule type="expression" dxfId="2382" priority="6353" stopIfTrue="1">
      <formula>$A8790&lt;&gt;""</formula>
    </cfRule>
  </conditionalFormatting>
  <conditionalFormatting sqref="A8790:A8856">
    <cfRule type="expression" dxfId="2381" priority="6352" stopIfTrue="1">
      <formula>$A8790&lt;&gt;""</formula>
    </cfRule>
  </conditionalFormatting>
  <conditionalFormatting sqref="A8790:A8856">
    <cfRule type="expression" dxfId="2380" priority="6351" stopIfTrue="1">
      <formula>$A8790&lt;&gt;""</formula>
    </cfRule>
  </conditionalFormatting>
  <conditionalFormatting sqref="A8790:A8856">
    <cfRule type="expression" dxfId="2379" priority="6350" stopIfTrue="1">
      <formula>$A8790&lt;&gt;""</formula>
    </cfRule>
  </conditionalFormatting>
  <conditionalFormatting sqref="A8790:A8856">
    <cfRule type="expression" dxfId="2378" priority="6349" stopIfTrue="1">
      <formula>$A8790&lt;&gt;""</formula>
    </cfRule>
  </conditionalFormatting>
  <conditionalFormatting sqref="A8790:A8856">
    <cfRule type="expression" dxfId="2377" priority="6348" stopIfTrue="1">
      <formula>$A8790&lt;&gt;""</formula>
    </cfRule>
  </conditionalFormatting>
  <conditionalFormatting sqref="A8790:A8856">
    <cfRule type="expression" dxfId="2376" priority="6347" stopIfTrue="1">
      <formula>$A8790&lt;&gt;""</formula>
    </cfRule>
  </conditionalFormatting>
  <conditionalFormatting sqref="A8790:A8856">
    <cfRule type="expression" dxfId="2375" priority="6346" stopIfTrue="1">
      <formula>$A8790&lt;&gt;""</formula>
    </cfRule>
  </conditionalFormatting>
  <conditionalFormatting sqref="A8790:A8856">
    <cfRule type="expression" dxfId="2374" priority="6345" stopIfTrue="1">
      <formula>$A8790&lt;&gt;""</formula>
    </cfRule>
  </conditionalFormatting>
  <conditionalFormatting sqref="A8790:A8856">
    <cfRule type="expression" dxfId="2373" priority="6344" stopIfTrue="1">
      <formula>$A8790&lt;&gt;""</formula>
    </cfRule>
  </conditionalFormatting>
  <conditionalFormatting sqref="A8790:A8856">
    <cfRule type="expression" dxfId="2372" priority="6343" stopIfTrue="1">
      <formula>$A8790&lt;&gt;""</formula>
    </cfRule>
  </conditionalFormatting>
  <conditionalFormatting sqref="A8790:A8856">
    <cfRule type="expression" dxfId="2371" priority="6342" stopIfTrue="1">
      <formula>$A8790&lt;&gt;""</formula>
    </cfRule>
  </conditionalFormatting>
  <conditionalFormatting sqref="A8790:A8856">
    <cfRule type="expression" dxfId="2370" priority="6341" stopIfTrue="1">
      <formula>$A8790&lt;&gt;""</formula>
    </cfRule>
  </conditionalFormatting>
  <conditionalFormatting sqref="A8790:A8856">
    <cfRule type="expression" dxfId="2369" priority="6340" stopIfTrue="1">
      <formula>$A8790&lt;&gt;""</formula>
    </cfRule>
  </conditionalFormatting>
  <conditionalFormatting sqref="A8790:A8856">
    <cfRule type="expression" dxfId="2368" priority="6339" stopIfTrue="1">
      <formula>$A8790&lt;&gt;""</formula>
    </cfRule>
  </conditionalFormatting>
  <conditionalFormatting sqref="A8790:A8856">
    <cfRule type="expression" dxfId="2367" priority="6338" stopIfTrue="1">
      <formula>$A8790&lt;&gt;""</formula>
    </cfRule>
  </conditionalFormatting>
  <conditionalFormatting sqref="A8790:A8856">
    <cfRule type="expression" dxfId="2366" priority="6337" stopIfTrue="1">
      <formula>$A8790&lt;&gt;""</formula>
    </cfRule>
  </conditionalFormatting>
  <conditionalFormatting sqref="A8790:A8856">
    <cfRule type="expression" dxfId="2365" priority="6336" stopIfTrue="1">
      <formula>$A8790&lt;&gt;""</formula>
    </cfRule>
  </conditionalFormatting>
  <conditionalFormatting sqref="A8790:A8856">
    <cfRule type="expression" dxfId="2364" priority="6335" stopIfTrue="1">
      <formula>$A8790&lt;&gt;""</formula>
    </cfRule>
  </conditionalFormatting>
  <conditionalFormatting sqref="A8790:A8856">
    <cfRule type="expression" dxfId="2363" priority="6334" stopIfTrue="1">
      <formula>$A8790&lt;&gt;""</formula>
    </cfRule>
  </conditionalFormatting>
  <conditionalFormatting sqref="A8790:A8856">
    <cfRule type="expression" dxfId="2362" priority="6333" stopIfTrue="1">
      <formula>$A8790&lt;&gt;""</formula>
    </cfRule>
  </conditionalFormatting>
  <conditionalFormatting sqref="A8790:A8856">
    <cfRule type="expression" dxfId="2361" priority="6332" stopIfTrue="1">
      <formula>$A8790&lt;&gt;""</formula>
    </cfRule>
  </conditionalFormatting>
  <conditionalFormatting sqref="A8790:A8856">
    <cfRule type="expression" dxfId="2360" priority="6331" stopIfTrue="1">
      <formula>$A8790&lt;&gt;""</formula>
    </cfRule>
  </conditionalFormatting>
  <conditionalFormatting sqref="A8790:A8856">
    <cfRule type="expression" dxfId="2359" priority="6330" stopIfTrue="1">
      <formula>$A8790&lt;&gt;""</formula>
    </cfRule>
  </conditionalFormatting>
  <conditionalFormatting sqref="A8790:A8856">
    <cfRule type="expression" dxfId="2358" priority="6329" stopIfTrue="1">
      <formula>$A8790&lt;&gt;""</formula>
    </cfRule>
  </conditionalFormatting>
  <conditionalFormatting sqref="A8790:A8856">
    <cfRule type="expression" dxfId="2357" priority="6328" stopIfTrue="1">
      <formula>$A8790&lt;&gt;""</formula>
    </cfRule>
  </conditionalFormatting>
  <conditionalFormatting sqref="A8790:A8856">
    <cfRule type="expression" dxfId="2356" priority="6327" stopIfTrue="1">
      <formula>$A8790&lt;&gt;""</formula>
    </cfRule>
  </conditionalFormatting>
  <conditionalFormatting sqref="A8790:A8856">
    <cfRule type="expression" dxfId="2355" priority="6326" stopIfTrue="1">
      <formula>$A8790&lt;&gt;""</formula>
    </cfRule>
  </conditionalFormatting>
  <conditionalFormatting sqref="A8790:A8856">
    <cfRule type="expression" dxfId="2354" priority="6325" stopIfTrue="1">
      <formula>$A8790&lt;&gt;""</formula>
    </cfRule>
  </conditionalFormatting>
  <conditionalFormatting sqref="A8790:A8856">
    <cfRule type="expression" dxfId="2353" priority="6324" stopIfTrue="1">
      <formula>$A8790&lt;&gt;""</formula>
    </cfRule>
  </conditionalFormatting>
  <conditionalFormatting sqref="A8790:A8856">
    <cfRule type="expression" dxfId="2352" priority="6323" stopIfTrue="1">
      <formula>$A8790&lt;&gt;""</formula>
    </cfRule>
  </conditionalFormatting>
  <conditionalFormatting sqref="A8790:A8856">
    <cfRule type="expression" dxfId="2351" priority="6322" stopIfTrue="1">
      <formula>$A8790&lt;&gt;""</formula>
    </cfRule>
  </conditionalFormatting>
  <conditionalFormatting sqref="A8790:A8856">
    <cfRule type="expression" dxfId="2350" priority="6321" stopIfTrue="1">
      <formula>$A8790&lt;&gt;""</formula>
    </cfRule>
  </conditionalFormatting>
  <conditionalFormatting sqref="A8790:A8856">
    <cfRule type="expression" dxfId="2349" priority="6320" stopIfTrue="1">
      <formula>$A8790&lt;&gt;""</formula>
    </cfRule>
  </conditionalFormatting>
  <conditionalFormatting sqref="A8790:A8856">
    <cfRule type="expression" dxfId="2348" priority="6319" stopIfTrue="1">
      <formula>$A8790&lt;&gt;""</formula>
    </cfRule>
  </conditionalFormatting>
  <conditionalFormatting sqref="A8790:A8856">
    <cfRule type="expression" dxfId="2347" priority="6318" stopIfTrue="1">
      <formula>$A8790&lt;&gt;""</formula>
    </cfRule>
  </conditionalFormatting>
  <conditionalFormatting sqref="A8790:A8856">
    <cfRule type="expression" dxfId="2346" priority="6317" stopIfTrue="1">
      <formula>$A8790&lt;&gt;""</formula>
    </cfRule>
  </conditionalFormatting>
  <conditionalFormatting sqref="A8790:A8856">
    <cfRule type="expression" dxfId="2345" priority="6316" stopIfTrue="1">
      <formula>$A8790&lt;&gt;""</formula>
    </cfRule>
  </conditionalFormatting>
  <conditionalFormatting sqref="A8790:A8856">
    <cfRule type="expression" dxfId="2344" priority="6315" stopIfTrue="1">
      <formula>$A8790&lt;&gt;""</formula>
    </cfRule>
  </conditionalFormatting>
  <conditionalFormatting sqref="A8790:A8856">
    <cfRule type="expression" dxfId="2343" priority="6314" stopIfTrue="1">
      <formula>$A8790&lt;&gt;""</formula>
    </cfRule>
  </conditionalFormatting>
  <conditionalFormatting sqref="A8790:A8856">
    <cfRule type="expression" dxfId="2342" priority="6313" stopIfTrue="1">
      <formula>$A8790&lt;&gt;""</formula>
    </cfRule>
  </conditionalFormatting>
  <conditionalFormatting sqref="A8790:A8856">
    <cfRule type="expression" dxfId="2341" priority="6312" stopIfTrue="1">
      <formula>$A8790&lt;&gt;""</formula>
    </cfRule>
  </conditionalFormatting>
  <conditionalFormatting sqref="A8790:A8856">
    <cfRule type="expression" dxfId="2340" priority="6311" stopIfTrue="1">
      <formula>$A8790&lt;&gt;""</formula>
    </cfRule>
  </conditionalFormatting>
  <conditionalFormatting sqref="A8790:A8856">
    <cfRule type="expression" dxfId="2339" priority="6310" stopIfTrue="1">
      <formula>$A8790&lt;&gt;""</formula>
    </cfRule>
  </conditionalFormatting>
  <conditionalFormatting sqref="A8790:A8856">
    <cfRule type="expression" dxfId="2338" priority="6309" stopIfTrue="1">
      <formula>$A8790&lt;&gt;""</formula>
    </cfRule>
  </conditionalFormatting>
  <conditionalFormatting sqref="A8790:A8856">
    <cfRule type="expression" dxfId="2337" priority="6308" stopIfTrue="1">
      <formula>$A8790&lt;&gt;""</formula>
    </cfRule>
  </conditionalFormatting>
  <conditionalFormatting sqref="A8790:A8856">
    <cfRule type="expression" dxfId="2336" priority="6307" stopIfTrue="1">
      <formula>$A8790&lt;&gt;""</formula>
    </cfRule>
  </conditionalFormatting>
  <conditionalFormatting sqref="A8790:A8856">
    <cfRule type="expression" dxfId="2335" priority="6306" stopIfTrue="1">
      <formula>$A8790&lt;&gt;""</formula>
    </cfRule>
  </conditionalFormatting>
  <conditionalFormatting sqref="A8790:A8856">
    <cfRule type="expression" dxfId="2334" priority="6305" stopIfTrue="1">
      <formula>$A8790&lt;&gt;""</formula>
    </cfRule>
  </conditionalFormatting>
  <conditionalFormatting sqref="A8790:A8856">
    <cfRule type="expression" dxfId="2333" priority="6304" stopIfTrue="1">
      <formula>$A8790&lt;&gt;""</formula>
    </cfRule>
  </conditionalFormatting>
  <conditionalFormatting sqref="A8790:A8856">
    <cfRule type="expression" dxfId="2332" priority="6303" stopIfTrue="1">
      <formula>$A8790&lt;&gt;""</formula>
    </cfRule>
  </conditionalFormatting>
  <conditionalFormatting sqref="A8790:A8856">
    <cfRule type="expression" dxfId="2331" priority="6302" stopIfTrue="1">
      <formula>$A8790&lt;&gt;""</formula>
    </cfRule>
  </conditionalFormatting>
  <conditionalFormatting sqref="A8790:A8856">
    <cfRule type="expression" dxfId="2330" priority="6301" stopIfTrue="1">
      <formula>$A8790&lt;&gt;""</formula>
    </cfRule>
  </conditionalFormatting>
  <conditionalFormatting sqref="A8790:A8856">
    <cfRule type="expression" dxfId="2329" priority="6300" stopIfTrue="1">
      <formula>$A8790&lt;&gt;""</formula>
    </cfRule>
  </conditionalFormatting>
  <conditionalFormatting sqref="A8790:A8856">
    <cfRule type="expression" dxfId="2328" priority="6299" stopIfTrue="1">
      <formula>$A8790&lt;&gt;""</formula>
    </cfRule>
  </conditionalFormatting>
  <conditionalFormatting sqref="A8790:A8856">
    <cfRule type="expression" dxfId="2327" priority="6298" stopIfTrue="1">
      <formula>$A8790&lt;&gt;""</formula>
    </cfRule>
  </conditionalFormatting>
  <conditionalFormatting sqref="A8790:A8856">
    <cfRule type="expression" dxfId="2326" priority="6297" stopIfTrue="1">
      <formula>$A8790&lt;&gt;""</formula>
    </cfRule>
  </conditionalFormatting>
  <conditionalFormatting sqref="A8790:A8856">
    <cfRule type="expression" dxfId="2325" priority="6296" stopIfTrue="1">
      <formula>$A8790&lt;&gt;""</formula>
    </cfRule>
  </conditionalFormatting>
  <conditionalFormatting sqref="A8790:A8856">
    <cfRule type="expression" dxfId="2324" priority="6295" stopIfTrue="1">
      <formula>$A8790&lt;&gt;""</formula>
    </cfRule>
  </conditionalFormatting>
  <conditionalFormatting sqref="A8790:A8856">
    <cfRule type="expression" dxfId="2323" priority="6294" stopIfTrue="1">
      <formula>$A8790&lt;&gt;""</formula>
    </cfRule>
  </conditionalFormatting>
  <conditionalFormatting sqref="A8790:A8856">
    <cfRule type="expression" dxfId="2322" priority="6293" stopIfTrue="1">
      <formula>$A8790&lt;&gt;""</formula>
    </cfRule>
  </conditionalFormatting>
  <conditionalFormatting sqref="A8790:A8856">
    <cfRule type="expression" dxfId="2321" priority="6292" stopIfTrue="1">
      <formula>$A8790&lt;&gt;""</formula>
    </cfRule>
  </conditionalFormatting>
  <conditionalFormatting sqref="A8790:A8856">
    <cfRule type="expression" dxfId="2320" priority="6291" stopIfTrue="1">
      <formula>$A8790&lt;&gt;""</formula>
    </cfRule>
  </conditionalFormatting>
  <conditionalFormatting sqref="A8790:A8856">
    <cfRule type="expression" dxfId="2319" priority="6290" stopIfTrue="1">
      <formula>$A8790&lt;&gt;""</formula>
    </cfRule>
  </conditionalFormatting>
  <conditionalFormatting sqref="A8790:A8856">
    <cfRule type="expression" dxfId="2318" priority="6289" stopIfTrue="1">
      <formula>$A8790&lt;&gt;""</formula>
    </cfRule>
  </conditionalFormatting>
  <conditionalFormatting sqref="A8790:A8856">
    <cfRule type="expression" dxfId="2317" priority="6288" stopIfTrue="1">
      <formula>$A8790&lt;&gt;""</formula>
    </cfRule>
  </conditionalFormatting>
  <conditionalFormatting sqref="A8790:A8856">
    <cfRule type="expression" dxfId="2316" priority="6287" stopIfTrue="1">
      <formula>$A8790&lt;&gt;""</formula>
    </cfRule>
  </conditionalFormatting>
  <conditionalFormatting sqref="A8790:A8856">
    <cfRule type="expression" dxfId="2315" priority="6286" stopIfTrue="1">
      <formula>$A8790&lt;&gt;""</formula>
    </cfRule>
  </conditionalFormatting>
  <conditionalFormatting sqref="A8790:A8856">
    <cfRule type="expression" dxfId="2314" priority="6285" stopIfTrue="1">
      <formula>$A8790&lt;&gt;""</formula>
    </cfRule>
  </conditionalFormatting>
  <conditionalFormatting sqref="A8790:A8856">
    <cfRule type="expression" dxfId="2313" priority="6284" stopIfTrue="1">
      <formula>$A8790&lt;&gt;""</formula>
    </cfRule>
  </conditionalFormatting>
  <conditionalFormatting sqref="A8790:A8856">
    <cfRule type="expression" dxfId="2312" priority="6283" stopIfTrue="1">
      <formula>$A8790&lt;&gt;""</formula>
    </cfRule>
  </conditionalFormatting>
  <conditionalFormatting sqref="A8790:A8856">
    <cfRule type="expression" dxfId="2311" priority="6282" stopIfTrue="1">
      <formula>$A8790&lt;&gt;""</formula>
    </cfRule>
  </conditionalFormatting>
  <conditionalFormatting sqref="A8790:A8856">
    <cfRule type="expression" dxfId="2310" priority="6281" stopIfTrue="1">
      <formula>$A8790&lt;&gt;""</formula>
    </cfRule>
  </conditionalFormatting>
  <conditionalFormatting sqref="A8790:A8856">
    <cfRule type="expression" dxfId="2309" priority="6280" stopIfTrue="1">
      <formula>$A8790&lt;&gt;""</formula>
    </cfRule>
  </conditionalFormatting>
  <conditionalFormatting sqref="A8790:A8856">
    <cfRule type="expression" dxfId="2308" priority="6279" stopIfTrue="1">
      <formula>$A8790&lt;&gt;""</formula>
    </cfRule>
  </conditionalFormatting>
  <conditionalFormatting sqref="A8790:A8856">
    <cfRule type="expression" dxfId="2307" priority="6278" stopIfTrue="1">
      <formula>$A8790&lt;&gt;""</formula>
    </cfRule>
  </conditionalFormatting>
  <conditionalFormatting sqref="A8790:A8856">
    <cfRule type="expression" dxfId="2306" priority="6277" stopIfTrue="1">
      <formula>$A8790&lt;&gt;""</formula>
    </cfRule>
  </conditionalFormatting>
  <conditionalFormatting sqref="A8790:A8856">
    <cfRule type="expression" dxfId="2305" priority="6276" stopIfTrue="1">
      <formula>$A8790&lt;&gt;""</formula>
    </cfRule>
  </conditionalFormatting>
  <conditionalFormatting sqref="A8790:A8856">
    <cfRule type="expression" dxfId="2304" priority="6275" stopIfTrue="1">
      <formula>$A8790&lt;&gt;""</formula>
    </cfRule>
  </conditionalFormatting>
  <conditionalFormatting sqref="A8790:A8856">
    <cfRule type="expression" dxfId="2303" priority="6274" stopIfTrue="1">
      <formula>$A8790&lt;&gt;""</formula>
    </cfRule>
  </conditionalFormatting>
  <conditionalFormatting sqref="A8790:A8856">
    <cfRule type="expression" dxfId="2302" priority="6273" stopIfTrue="1">
      <formula>$A8790&lt;&gt;""</formula>
    </cfRule>
  </conditionalFormatting>
  <conditionalFormatting sqref="A8790:A8856">
    <cfRule type="expression" dxfId="2301" priority="6272" stopIfTrue="1">
      <formula>$A8790&lt;&gt;""</formula>
    </cfRule>
  </conditionalFormatting>
  <conditionalFormatting sqref="A8790:A8856">
    <cfRule type="expression" dxfId="2300" priority="6271" stopIfTrue="1">
      <formula>$A8790&lt;&gt;""</formula>
    </cfRule>
  </conditionalFormatting>
  <conditionalFormatting sqref="A8790:A8856">
    <cfRule type="expression" dxfId="2299" priority="6270" stopIfTrue="1">
      <formula>$A8790&lt;&gt;""</formula>
    </cfRule>
  </conditionalFormatting>
  <conditionalFormatting sqref="A8790:A8856">
    <cfRule type="expression" dxfId="2298" priority="6269" stopIfTrue="1">
      <formula>$A8790&lt;&gt;""</formula>
    </cfRule>
  </conditionalFormatting>
  <conditionalFormatting sqref="A8790:A8856">
    <cfRule type="expression" dxfId="2297" priority="6268" stopIfTrue="1">
      <formula>$A8790&lt;&gt;""</formula>
    </cfRule>
  </conditionalFormatting>
  <conditionalFormatting sqref="A8790:A8856">
    <cfRule type="expression" dxfId="2296" priority="6267" stopIfTrue="1">
      <formula>$A8790&lt;&gt;""</formula>
    </cfRule>
  </conditionalFormatting>
  <conditionalFormatting sqref="A8790:A8856">
    <cfRule type="expression" dxfId="2295" priority="6266" stopIfTrue="1">
      <formula>$A8790&lt;&gt;""</formula>
    </cfRule>
  </conditionalFormatting>
  <conditionalFormatting sqref="A8790:A8856">
    <cfRule type="expression" dxfId="2294" priority="6265" stopIfTrue="1">
      <formula>$A8790&lt;&gt;""</formula>
    </cfRule>
  </conditionalFormatting>
  <conditionalFormatting sqref="A8790:A8856">
    <cfRule type="expression" dxfId="2293" priority="6264" stopIfTrue="1">
      <formula>$A8790&lt;&gt;""</formula>
    </cfRule>
  </conditionalFormatting>
  <conditionalFormatting sqref="A8790:A8856">
    <cfRule type="expression" dxfId="2292" priority="6263" stopIfTrue="1">
      <formula>$A8790&lt;&gt;""</formula>
    </cfRule>
  </conditionalFormatting>
  <conditionalFormatting sqref="A8790:A8856">
    <cfRule type="expression" dxfId="2291" priority="6262" stopIfTrue="1">
      <formula>$A8790&lt;&gt;""</formula>
    </cfRule>
  </conditionalFormatting>
  <conditionalFormatting sqref="A8790:A8856">
    <cfRule type="expression" dxfId="2290" priority="6261" stopIfTrue="1">
      <formula>$A8790&lt;&gt;""</formula>
    </cfRule>
  </conditionalFormatting>
  <conditionalFormatting sqref="A8790:A8856">
    <cfRule type="expression" dxfId="2289" priority="6260" stopIfTrue="1">
      <formula>$A8790&lt;&gt;""</formula>
    </cfRule>
  </conditionalFormatting>
  <conditionalFormatting sqref="A8790:A8856">
    <cfRule type="expression" dxfId="2288" priority="6259" stopIfTrue="1">
      <formula>$A8790&lt;&gt;""</formula>
    </cfRule>
  </conditionalFormatting>
  <conditionalFormatting sqref="A8790:A8856">
    <cfRule type="expression" dxfId="2287" priority="6258" stopIfTrue="1">
      <formula>$A8790&lt;&gt;""</formula>
    </cfRule>
  </conditionalFormatting>
  <conditionalFormatting sqref="A8790:A8856">
    <cfRule type="expression" dxfId="2286" priority="6257" stopIfTrue="1">
      <formula>$A8790&lt;&gt;""</formula>
    </cfRule>
  </conditionalFormatting>
  <conditionalFormatting sqref="A8790:A8856">
    <cfRule type="expression" dxfId="2285" priority="6256" stopIfTrue="1">
      <formula>$A8790&lt;&gt;""</formula>
    </cfRule>
  </conditionalFormatting>
  <conditionalFormatting sqref="A8790:A8856">
    <cfRule type="expression" dxfId="2284" priority="6255" stopIfTrue="1">
      <formula>$A8790&lt;&gt;""</formula>
    </cfRule>
  </conditionalFormatting>
  <conditionalFormatting sqref="A8790:A8856">
    <cfRule type="expression" dxfId="2283" priority="6254" stopIfTrue="1">
      <formula>$A8790&lt;&gt;""</formula>
    </cfRule>
  </conditionalFormatting>
  <conditionalFormatting sqref="A8790:A8856">
    <cfRule type="expression" dxfId="2282" priority="6253" stopIfTrue="1">
      <formula>$A8790&lt;&gt;""</formula>
    </cfRule>
  </conditionalFormatting>
  <conditionalFormatting sqref="A8790:A8856">
    <cfRule type="expression" dxfId="2281" priority="6252" stopIfTrue="1">
      <formula>$A8790&lt;&gt;""</formula>
    </cfRule>
  </conditionalFormatting>
  <conditionalFormatting sqref="A8790:A8856">
    <cfRule type="expression" dxfId="2280" priority="6251" stopIfTrue="1">
      <formula>$A8790&lt;&gt;""</formula>
    </cfRule>
  </conditionalFormatting>
  <conditionalFormatting sqref="A8790:A8856">
    <cfRule type="expression" dxfId="2279" priority="6250" stopIfTrue="1">
      <formula>$A8790&lt;&gt;""</formula>
    </cfRule>
  </conditionalFormatting>
  <conditionalFormatting sqref="A8790:A8856">
    <cfRule type="expression" dxfId="2278" priority="6249" stopIfTrue="1">
      <formula>$A8790&lt;&gt;""</formula>
    </cfRule>
  </conditionalFormatting>
  <conditionalFormatting sqref="A8790:A8856">
    <cfRule type="expression" dxfId="2277" priority="6248" stopIfTrue="1">
      <formula>$A8790&lt;&gt;""</formula>
    </cfRule>
  </conditionalFormatting>
  <conditionalFormatting sqref="A8790:A8856">
    <cfRule type="expression" dxfId="2276" priority="6247" stopIfTrue="1">
      <formula>$A8790&lt;&gt;""</formula>
    </cfRule>
  </conditionalFormatting>
  <conditionalFormatting sqref="A8790:A8856">
    <cfRule type="expression" dxfId="2275" priority="6246" stopIfTrue="1">
      <formula>$A8790&lt;&gt;""</formula>
    </cfRule>
  </conditionalFormatting>
  <conditionalFormatting sqref="A8790:A8856">
    <cfRule type="expression" dxfId="2274" priority="6245" stopIfTrue="1">
      <formula>$A8790&lt;&gt;""</formula>
    </cfRule>
  </conditionalFormatting>
  <conditionalFormatting sqref="A8790:A8856">
    <cfRule type="expression" dxfId="2273" priority="6244" stopIfTrue="1">
      <formula>$A8790&lt;&gt;""</formula>
    </cfRule>
  </conditionalFormatting>
  <conditionalFormatting sqref="A8790:A8856">
    <cfRule type="expression" dxfId="2272" priority="6243" stopIfTrue="1">
      <formula>$A8790&lt;&gt;""</formula>
    </cfRule>
  </conditionalFormatting>
  <conditionalFormatting sqref="A8790:A8856">
    <cfRule type="expression" dxfId="2271" priority="6242" stopIfTrue="1">
      <formula>$A8790&lt;&gt;""</formula>
    </cfRule>
  </conditionalFormatting>
  <conditionalFormatting sqref="A8790:A8856">
    <cfRule type="expression" dxfId="2270" priority="6241" stopIfTrue="1">
      <formula>$A8790&lt;&gt;""</formula>
    </cfRule>
  </conditionalFormatting>
  <conditionalFormatting sqref="A8790:A8856">
    <cfRule type="expression" dxfId="2269" priority="6240" stopIfTrue="1">
      <formula>$A8790&lt;&gt;""</formula>
    </cfRule>
  </conditionalFormatting>
  <conditionalFormatting sqref="A8790:A8856">
    <cfRule type="expression" dxfId="2268" priority="6239" stopIfTrue="1">
      <formula>$A8790&lt;&gt;""</formula>
    </cfRule>
  </conditionalFormatting>
  <conditionalFormatting sqref="A8790:A8856">
    <cfRule type="expression" dxfId="2267" priority="6238" stopIfTrue="1">
      <formula>$A8790&lt;&gt;""</formula>
    </cfRule>
  </conditionalFormatting>
  <conditionalFormatting sqref="A8790:A8856">
    <cfRule type="expression" dxfId="2266" priority="6237" stopIfTrue="1">
      <formula>$A8790&lt;&gt;""</formula>
    </cfRule>
  </conditionalFormatting>
  <conditionalFormatting sqref="A8790:A8856">
    <cfRule type="expression" dxfId="2265" priority="6236" stopIfTrue="1">
      <formula>$A8790&lt;&gt;""</formula>
    </cfRule>
  </conditionalFormatting>
  <conditionalFormatting sqref="A8790:A8856">
    <cfRule type="expression" dxfId="2264" priority="6235" stopIfTrue="1">
      <formula>$A8790&lt;&gt;""</formula>
    </cfRule>
  </conditionalFormatting>
  <conditionalFormatting sqref="A8790:A8856">
    <cfRule type="expression" dxfId="2263" priority="6234" stopIfTrue="1">
      <formula>$A8790&lt;&gt;""</formula>
    </cfRule>
  </conditionalFormatting>
  <conditionalFormatting sqref="A8790:A8856">
    <cfRule type="expression" dxfId="2262" priority="6233" stopIfTrue="1">
      <formula>$A8790&lt;&gt;""</formula>
    </cfRule>
  </conditionalFormatting>
  <conditionalFormatting sqref="A8790:A8856">
    <cfRule type="expression" dxfId="2261" priority="6232" stopIfTrue="1">
      <formula>$A8790&lt;&gt;""</formula>
    </cfRule>
  </conditionalFormatting>
  <conditionalFormatting sqref="A8790:A8856">
    <cfRule type="expression" dxfId="2260" priority="6231" stopIfTrue="1">
      <formula>$A8790&lt;&gt;""</formula>
    </cfRule>
  </conditionalFormatting>
  <conditionalFormatting sqref="A8790:A8856">
    <cfRule type="expression" dxfId="2259" priority="6230" stopIfTrue="1">
      <formula>$A8790&lt;&gt;""</formula>
    </cfRule>
  </conditionalFormatting>
  <conditionalFormatting sqref="A8790:A8856">
    <cfRule type="expression" dxfId="2258" priority="6229" stopIfTrue="1">
      <formula>$A8790&lt;&gt;""</formula>
    </cfRule>
  </conditionalFormatting>
  <conditionalFormatting sqref="A8790:A8856">
    <cfRule type="expression" dxfId="2257" priority="6228" stopIfTrue="1">
      <formula>$A8790&lt;&gt;""</formula>
    </cfRule>
  </conditionalFormatting>
  <conditionalFormatting sqref="A8790:A8856">
    <cfRule type="expression" dxfId="2256" priority="6227" stopIfTrue="1">
      <formula>$A8790&lt;&gt;""</formula>
    </cfRule>
  </conditionalFormatting>
  <conditionalFormatting sqref="A8790:A8856">
    <cfRule type="expression" dxfId="2255" priority="6226" stopIfTrue="1">
      <formula>$A8790&lt;&gt;""</formula>
    </cfRule>
  </conditionalFormatting>
  <conditionalFormatting sqref="A8790:A8856">
    <cfRule type="expression" dxfId="2254" priority="6225" stopIfTrue="1">
      <formula>$A8790&lt;&gt;""</formula>
    </cfRule>
  </conditionalFormatting>
  <conditionalFormatting sqref="A8790:A8856">
    <cfRule type="expression" dxfId="2253" priority="6224" stopIfTrue="1">
      <formula>$A8790&lt;&gt;""</formula>
    </cfRule>
  </conditionalFormatting>
  <conditionalFormatting sqref="A8790:A8856">
    <cfRule type="expression" dxfId="2252" priority="6223" stopIfTrue="1">
      <formula>$A8790&lt;&gt;""</formula>
    </cfRule>
  </conditionalFormatting>
  <conditionalFormatting sqref="A8790:A8856">
    <cfRule type="expression" dxfId="2251" priority="6222" stopIfTrue="1">
      <formula>$A8790&lt;&gt;""</formula>
    </cfRule>
  </conditionalFormatting>
  <conditionalFormatting sqref="A8790:A8856">
    <cfRule type="expression" dxfId="2250" priority="6221" stopIfTrue="1">
      <formula>$A8790&lt;&gt;""</formula>
    </cfRule>
  </conditionalFormatting>
  <conditionalFormatting sqref="A8790:A8856">
    <cfRule type="expression" dxfId="2249" priority="6220" stopIfTrue="1">
      <formula>$A8790&lt;&gt;""</formula>
    </cfRule>
  </conditionalFormatting>
  <conditionalFormatting sqref="A8790:A8856">
    <cfRule type="expression" dxfId="2248" priority="6219" stopIfTrue="1">
      <formula>$A8790&lt;&gt;""</formula>
    </cfRule>
  </conditionalFormatting>
  <conditionalFormatting sqref="A8790:A8856">
    <cfRule type="expression" dxfId="2247" priority="6218" stopIfTrue="1">
      <formula>$A8790&lt;&gt;""</formula>
    </cfRule>
  </conditionalFormatting>
  <conditionalFormatting sqref="A8790:A8856">
    <cfRule type="expression" dxfId="2246" priority="6217" stopIfTrue="1">
      <formula>$A8790&lt;&gt;""</formula>
    </cfRule>
  </conditionalFormatting>
  <conditionalFormatting sqref="A8790:A8856">
    <cfRule type="expression" dxfId="2245" priority="6216" stopIfTrue="1">
      <formula>$A8790&lt;&gt;""</formula>
    </cfRule>
  </conditionalFormatting>
  <conditionalFormatting sqref="A8790:A8856">
    <cfRule type="expression" dxfId="2244" priority="6215" stopIfTrue="1">
      <formula>$A8790&lt;&gt;""</formula>
    </cfRule>
  </conditionalFormatting>
  <conditionalFormatting sqref="A8790:A8856">
    <cfRule type="expression" dxfId="2243" priority="6214" stopIfTrue="1">
      <formula>$A8790&lt;&gt;""</formula>
    </cfRule>
  </conditionalFormatting>
  <conditionalFormatting sqref="A8790:A8856">
    <cfRule type="expression" dxfId="2242" priority="6213" stopIfTrue="1">
      <formula>$A8790&lt;&gt;""</formula>
    </cfRule>
  </conditionalFormatting>
  <conditionalFormatting sqref="A8790:A8856">
    <cfRule type="expression" dxfId="2241" priority="6212" stopIfTrue="1">
      <formula>$A8790&lt;&gt;""</formula>
    </cfRule>
  </conditionalFormatting>
  <conditionalFormatting sqref="A8790:A8856">
    <cfRule type="expression" dxfId="2240" priority="6211" stopIfTrue="1">
      <formula>$A8790&lt;&gt;""</formula>
    </cfRule>
  </conditionalFormatting>
  <conditionalFormatting sqref="A8790:A8856">
    <cfRule type="expression" dxfId="2239" priority="6210" stopIfTrue="1">
      <formula>$A8790&lt;&gt;""</formula>
    </cfRule>
  </conditionalFormatting>
  <conditionalFormatting sqref="A8790:A8856">
    <cfRule type="expression" dxfId="2238" priority="6209" stopIfTrue="1">
      <formula>$A8790&lt;&gt;""</formula>
    </cfRule>
  </conditionalFormatting>
  <conditionalFormatting sqref="A8790:A8856">
    <cfRule type="expression" dxfId="2237" priority="6208" stopIfTrue="1">
      <formula>$A8790&lt;&gt;""</formula>
    </cfRule>
  </conditionalFormatting>
  <conditionalFormatting sqref="A8790:A8856">
    <cfRule type="expression" dxfId="2236" priority="6207" stopIfTrue="1">
      <formula>$A8790&lt;&gt;""</formula>
    </cfRule>
  </conditionalFormatting>
  <conditionalFormatting sqref="A8790:A8856">
    <cfRule type="expression" dxfId="2235" priority="6206" stopIfTrue="1">
      <formula>$A8790&lt;&gt;""</formula>
    </cfRule>
  </conditionalFormatting>
  <conditionalFormatting sqref="A8790:A8856">
    <cfRule type="expression" dxfId="2234" priority="6205" stopIfTrue="1">
      <formula>$A8790&lt;&gt;""</formula>
    </cfRule>
  </conditionalFormatting>
  <conditionalFormatting sqref="A8790:A8856">
    <cfRule type="expression" dxfId="2233" priority="6204" stopIfTrue="1">
      <formula>$A8790&lt;&gt;""</formula>
    </cfRule>
  </conditionalFormatting>
  <conditionalFormatting sqref="A8790:A8856">
    <cfRule type="expression" dxfId="2232" priority="6203" stopIfTrue="1">
      <formula>$A8790&lt;&gt;""</formula>
    </cfRule>
  </conditionalFormatting>
  <conditionalFormatting sqref="A8790:A8856">
    <cfRule type="expression" dxfId="2231" priority="6202" stopIfTrue="1">
      <formula>$A8790&lt;&gt;""</formula>
    </cfRule>
  </conditionalFormatting>
  <conditionalFormatting sqref="A8790:A8856">
    <cfRule type="expression" dxfId="2230" priority="6201" stopIfTrue="1">
      <formula>$A8790&lt;&gt;""</formula>
    </cfRule>
  </conditionalFormatting>
  <conditionalFormatting sqref="A8790:A8856">
    <cfRule type="expression" dxfId="2229" priority="6200" stopIfTrue="1">
      <formula>$A8790&lt;&gt;""</formula>
    </cfRule>
  </conditionalFormatting>
  <conditionalFormatting sqref="A8790:A8856">
    <cfRule type="expression" dxfId="2228" priority="6199" stopIfTrue="1">
      <formula>$A8790&lt;&gt;""</formula>
    </cfRule>
  </conditionalFormatting>
  <conditionalFormatting sqref="A8790:A8856">
    <cfRule type="expression" dxfId="2227" priority="6198" stopIfTrue="1">
      <formula>$A8790&lt;&gt;""</formula>
    </cfRule>
  </conditionalFormatting>
  <conditionalFormatting sqref="A8790:A8856">
    <cfRule type="expression" dxfId="2226" priority="6197" stopIfTrue="1">
      <formula>$A8790&lt;&gt;""</formula>
    </cfRule>
  </conditionalFormatting>
  <conditionalFormatting sqref="A8790:A8856">
    <cfRule type="expression" dxfId="2225" priority="6196" stopIfTrue="1">
      <formula>$A8790&lt;&gt;""</formula>
    </cfRule>
  </conditionalFormatting>
  <conditionalFormatting sqref="A8790:A8856">
    <cfRule type="expression" dxfId="2224" priority="6195" stopIfTrue="1">
      <formula>$A8790&lt;&gt;""</formula>
    </cfRule>
  </conditionalFormatting>
  <conditionalFormatting sqref="A8790:A8856">
    <cfRule type="expression" dxfId="2223" priority="6194" stopIfTrue="1">
      <formula>$A8790&lt;&gt;""</formula>
    </cfRule>
  </conditionalFormatting>
  <conditionalFormatting sqref="A8790:A8856">
    <cfRule type="expression" dxfId="2222" priority="6193" stopIfTrue="1">
      <formula>$A8790&lt;&gt;""</formula>
    </cfRule>
  </conditionalFormatting>
  <conditionalFormatting sqref="A8790:A8856">
    <cfRule type="expression" dxfId="2221" priority="6192" stopIfTrue="1">
      <formula>$A8790&lt;&gt;""</formula>
    </cfRule>
  </conditionalFormatting>
  <conditionalFormatting sqref="A8790:A8856">
    <cfRule type="expression" dxfId="2220" priority="6191" stopIfTrue="1">
      <formula>$A8790&lt;&gt;""</formula>
    </cfRule>
  </conditionalFormatting>
  <conditionalFormatting sqref="A8790:A8856">
    <cfRule type="expression" dxfId="2219" priority="6190" stopIfTrue="1">
      <formula>$A8790&lt;&gt;""</formula>
    </cfRule>
  </conditionalFormatting>
  <conditionalFormatting sqref="A8790:A8856">
    <cfRule type="expression" dxfId="2218" priority="6189" stopIfTrue="1">
      <formula>$A8790&lt;&gt;""</formula>
    </cfRule>
  </conditionalFormatting>
  <conditionalFormatting sqref="A8790:A8856">
    <cfRule type="expression" dxfId="2217" priority="6188" stopIfTrue="1">
      <formula>$A8790&lt;&gt;""</formula>
    </cfRule>
  </conditionalFormatting>
  <conditionalFormatting sqref="A8790:A8856">
    <cfRule type="expression" dxfId="2216" priority="6187" stopIfTrue="1">
      <formula>$A8790&lt;&gt;""</formula>
    </cfRule>
  </conditionalFormatting>
  <conditionalFormatting sqref="A8790:A8856">
    <cfRule type="expression" dxfId="2215" priority="6186" stopIfTrue="1">
      <formula>$A8790&lt;&gt;""</formula>
    </cfRule>
  </conditionalFormatting>
  <conditionalFormatting sqref="A8790:A8856">
    <cfRule type="expression" dxfId="2214" priority="6185" stopIfTrue="1">
      <formula>$A8790&lt;&gt;""</formula>
    </cfRule>
  </conditionalFormatting>
  <conditionalFormatting sqref="A8790:A8856">
    <cfRule type="expression" dxfId="2213" priority="6184" stopIfTrue="1">
      <formula>$A8790&lt;&gt;""</formula>
    </cfRule>
  </conditionalFormatting>
  <conditionalFormatting sqref="A8790:A8856">
    <cfRule type="expression" dxfId="2212" priority="6183" stopIfTrue="1">
      <formula>$A8790&lt;&gt;""</formula>
    </cfRule>
  </conditionalFormatting>
  <conditionalFormatting sqref="A8790:A8856">
    <cfRule type="expression" dxfId="2211" priority="6182" stopIfTrue="1">
      <formula>$A8790&lt;&gt;""</formula>
    </cfRule>
  </conditionalFormatting>
  <conditionalFormatting sqref="A8790:A8856">
    <cfRule type="expression" dxfId="2210" priority="6181" stopIfTrue="1">
      <formula>$A8790&lt;&gt;""</formula>
    </cfRule>
  </conditionalFormatting>
  <conditionalFormatting sqref="A8790:A8856">
    <cfRule type="expression" dxfId="2209" priority="6180" stopIfTrue="1">
      <formula>$A8790&lt;&gt;""</formula>
    </cfRule>
  </conditionalFormatting>
  <conditionalFormatting sqref="A8790:A8856">
    <cfRule type="expression" dxfId="2208" priority="6179" stopIfTrue="1">
      <formula>$A8790&lt;&gt;""</formula>
    </cfRule>
  </conditionalFormatting>
  <conditionalFormatting sqref="A8790:A8856">
    <cfRule type="expression" dxfId="2207" priority="6178" stopIfTrue="1">
      <formula>$A8790&lt;&gt;""</formula>
    </cfRule>
  </conditionalFormatting>
  <conditionalFormatting sqref="A8790:A8856">
    <cfRule type="expression" dxfId="2206" priority="6177" stopIfTrue="1">
      <formula>$A8790&lt;&gt;""</formula>
    </cfRule>
  </conditionalFormatting>
  <conditionalFormatting sqref="A8790:A8856">
    <cfRule type="expression" dxfId="2205" priority="6176" stopIfTrue="1">
      <formula>$A8790&lt;&gt;""</formula>
    </cfRule>
  </conditionalFormatting>
  <conditionalFormatting sqref="A8790:A8856">
    <cfRule type="expression" dxfId="2204" priority="6175" stopIfTrue="1">
      <formula>$A8790&lt;&gt;""</formula>
    </cfRule>
  </conditionalFormatting>
  <conditionalFormatting sqref="A8790:A8856">
    <cfRule type="expression" dxfId="2203" priority="6174" stopIfTrue="1">
      <formula>$A8790&lt;&gt;""</formula>
    </cfRule>
  </conditionalFormatting>
  <conditionalFormatting sqref="A8790:A8856">
    <cfRule type="expression" dxfId="2202" priority="6173" stopIfTrue="1">
      <formula>$A8790&lt;&gt;""</formula>
    </cfRule>
  </conditionalFormatting>
  <conditionalFormatting sqref="A8790:A8856">
    <cfRule type="expression" dxfId="2201" priority="6172" stopIfTrue="1">
      <formula>$A8790&lt;&gt;""</formula>
    </cfRule>
  </conditionalFormatting>
  <conditionalFormatting sqref="A8790:A8856">
    <cfRule type="expression" dxfId="2200" priority="6171" stopIfTrue="1">
      <formula>$A8790&lt;&gt;""</formula>
    </cfRule>
  </conditionalFormatting>
  <conditionalFormatting sqref="A8790:A8856">
    <cfRule type="expression" dxfId="2199" priority="6170" stopIfTrue="1">
      <formula>$A8790&lt;&gt;""</formula>
    </cfRule>
  </conditionalFormatting>
  <conditionalFormatting sqref="A8790:A8856">
    <cfRule type="expression" dxfId="2198" priority="6169" stopIfTrue="1">
      <formula>$A8790&lt;&gt;""</formula>
    </cfRule>
  </conditionalFormatting>
  <conditionalFormatting sqref="A8790:A8856">
    <cfRule type="expression" dxfId="2197" priority="6168" stopIfTrue="1">
      <formula>$A8790&lt;&gt;""</formula>
    </cfRule>
  </conditionalFormatting>
  <conditionalFormatting sqref="A8790:A8856">
    <cfRule type="expression" dxfId="2196" priority="6167" stopIfTrue="1">
      <formula>$A8790&lt;&gt;""</formula>
    </cfRule>
  </conditionalFormatting>
  <conditionalFormatting sqref="A8790:A8856">
    <cfRule type="expression" dxfId="2195" priority="6166" stopIfTrue="1">
      <formula>$A8790&lt;&gt;""</formula>
    </cfRule>
  </conditionalFormatting>
  <conditionalFormatting sqref="A8790:A8856">
    <cfRule type="expression" dxfId="2194" priority="6165" stopIfTrue="1">
      <formula>$A8790&lt;&gt;""</formula>
    </cfRule>
  </conditionalFormatting>
  <conditionalFormatting sqref="A8790:A8856">
    <cfRule type="expression" dxfId="2193" priority="6164" stopIfTrue="1">
      <formula>$A8790&lt;&gt;""</formula>
    </cfRule>
  </conditionalFormatting>
  <conditionalFormatting sqref="A8790:A8856">
    <cfRule type="expression" dxfId="2192" priority="6163" stopIfTrue="1">
      <formula>$A8790&lt;&gt;""</formula>
    </cfRule>
  </conditionalFormatting>
  <conditionalFormatting sqref="A8790:A8856">
    <cfRule type="expression" dxfId="2191" priority="6162" stopIfTrue="1">
      <formula>$A8790&lt;&gt;""</formula>
    </cfRule>
  </conditionalFormatting>
  <conditionalFormatting sqref="A8790:A8856">
    <cfRule type="expression" dxfId="2190" priority="6161" stopIfTrue="1">
      <formula>$A8790&lt;&gt;""</formula>
    </cfRule>
  </conditionalFormatting>
  <conditionalFormatting sqref="A8790:A8856">
    <cfRule type="expression" dxfId="2189" priority="6160" stopIfTrue="1">
      <formula>$A8790&lt;&gt;""</formula>
    </cfRule>
  </conditionalFormatting>
  <conditionalFormatting sqref="A8790:A8856">
    <cfRule type="expression" dxfId="2188" priority="6159" stopIfTrue="1">
      <formula>$A8790&lt;&gt;""</formula>
    </cfRule>
  </conditionalFormatting>
  <conditionalFormatting sqref="A8790:A8856">
    <cfRule type="expression" dxfId="2187" priority="6158" stopIfTrue="1">
      <formula>$A8790&lt;&gt;""</formula>
    </cfRule>
  </conditionalFormatting>
  <conditionalFormatting sqref="A8790:A8856">
    <cfRule type="expression" dxfId="2186" priority="6157" stopIfTrue="1">
      <formula>$A8790&lt;&gt;""</formula>
    </cfRule>
  </conditionalFormatting>
  <conditionalFormatting sqref="A8790:A8856">
    <cfRule type="expression" dxfId="2185" priority="6156" stopIfTrue="1">
      <formula>$A8790&lt;&gt;""</formula>
    </cfRule>
  </conditionalFormatting>
  <conditionalFormatting sqref="A8790:A8856">
    <cfRule type="expression" dxfId="2184" priority="6155" stopIfTrue="1">
      <formula>$A8790&lt;&gt;""</formula>
    </cfRule>
  </conditionalFormatting>
  <conditionalFormatting sqref="A8790:A8856">
    <cfRule type="expression" dxfId="2183" priority="6154" stopIfTrue="1">
      <formula>$A8790&lt;&gt;""</formula>
    </cfRule>
  </conditionalFormatting>
  <conditionalFormatting sqref="A8790:A8856">
    <cfRule type="expression" dxfId="2182" priority="6153" stopIfTrue="1">
      <formula>$A8790&lt;&gt;""</formula>
    </cfRule>
  </conditionalFormatting>
  <conditionalFormatting sqref="A8790:A8856">
    <cfRule type="expression" dxfId="2181" priority="6152" stopIfTrue="1">
      <formula>$A8790&lt;&gt;""</formula>
    </cfRule>
  </conditionalFormatting>
  <conditionalFormatting sqref="A8790:A8856">
    <cfRule type="expression" dxfId="2180" priority="6151" stopIfTrue="1">
      <formula>$A8790&lt;&gt;""</formula>
    </cfRule>
  </conditionalFormatting>
  <conditionalFormatting sqref="A8790:A8856">
    <cfRule type="expression" dxfId="2179" priority="6150" stopIfTrue="1">
      <formula>$A8790&lt;&gt;""</formula>
    </cfRule>
  </conditionalFormatting>
  <conditionalFormatting sqref="A8790:A8856">
    <cfRule type="expression" dxfId="2178" priority="6149" stopIfTrue="1">
      <formula>$A8790&lt;&gt;""</formula>
    </cfRule>
  </conditionalFormatting>
  <conditionalFormatting sqref="A8790:A8856">
    <cfRule type="expression" dxfId="2177" priority="6148" stopIfTrue="1">
      <formula>$A8790&lt;&gt;""</formula>
    </cfRule>
  </conditionalFormatting>
  <conditionalFormatting sqref="A8790:A8856">
    <cfRule type="expression" dxfId="2176" priority="6147" stopIfTrue="1">
      <formula>$A8790&lt;&gt;""</formula>
    </cfRule>
  </conditionalFormatting>
  <conditionalFormatting sqref="A8790:A8856">
    <cfRule type="expression" dxfId="2175" priority="6146" stopIfTrue="1">
      <formula>$A8790&lt;&gt;""</formula>
    </cfRule>
  </conditionalFormatting>
  <conditionalFormatting sqref="A8790:A8856">
    <cfRule type="expression" dxfId="2174" priority="6145" stopIfTrue="1">
      <formula>$A8790&lt;&gt;""</formula>
    </cfRule>
  </conditionalFormatting>
  <conditionalFormatting sqref="A8790:A8856">
    <cfRule type="expression" dxfId="2173" priority="6144" stopIfTrue="1">
      <formula>$A8790&lt;&gt;""</formula>
    </cfRule>
  </conditionalFormatting>
  <conditionalFormatting sqref="A8790:A8856">
    <cfRule type="expression" dxfId="2172" priority="6143" stopIfTrue="1">
      <formula>$A8790&lt;&gt;""</formula>
    </cfRule>
  </conditionalFormatting>
  <conditionalFormatting sqref="A8790:A8856">
    <cfRule type="expression" dxfId="2171" priority="6142" stopIfTrue="1">
      <formula>$A8790&lt;&gt;""</formula>
    </cfRule>
  </conditionalFormatting>
  <conditionalFormatting sqref="A8790:A8856">
    <cfRule type="expression" dxfId="2170" priority="6141" stopIfTrue="1">
      <formula>$A8790&lt;&gt;""</formula>
    </cfRule>
  </conditionalFormatting>
  <conditionalFormatting sqref="A8790:A8856">
    <cfRule type="expression" dxfId="2169" priority="6140" stopIfTrue="1">
      <formula>$A8790&lt;&gt;""</formula>
    </cfRule>
  </conditionalFormatting>
  <conditionalFormatting sqref="A8790:A8856">
    <cfRule type="expression" dxfId="2168" priority="6139" stopIfTrue="1">
      <formula>$A8790&lt;&gt;""</formula>
    </cfRule>
  </conditionalFormatting>
  <conditionalFormatting sqref="A8790:A8856">
    <cfRule type="expression" dxfId="2167" priority="6138" stopIfTrue="1">
      <formula>$A8790&lt;&gt;""</formula>
    </cfRule>
  </conditionalFormatting>
  <conditionalFormatting sqref="A8790:A8856">
    <cfRule type="expression" dxfId="2166" priority="6137" stopIfTrue="1">
      <formula>$A8790&lt;&gt;""</formula>
    </cfRule>
  </conditionalFormatting>
  <conditionalFormatting sqref="A8790:A8856">
    <cfRule type="expression" dxfId="2165" priority="6136" stopIfTrue="1">
      <formula>$A8790&lt;&gt;""</formula>
    </cfRule>
  </conditionalFormatting>
  <conditionalFormatting sqref="A8790:A8856">
    <cfRule type="expression" dxfId="2164" priority="6135" stopIfTrue="1">
      <formula>$A8790&lt;&gt;""</formula>
    </cfRule>
  </conditionalFormatting>
  <conditionalFormatting sqref="A8790:A8856">
    <cfRule type="expression" dxfId="2163" priority="6134" stopIfTrue="1">
      <formula>$A8790&lt;&gt;""</formula>
    </cfRule>
  </conditionalFormatting>
  <conditionalFormatting sqref="A8790:A8856">
    <cfRule type="expression" dxfId="2162" priority="6133" stopIfTrue="1">
      <formula>$A8790&lt;&gt;""</formula>
    </cfRule>
  </conditionalFormatting>
  <conditionalFormatting sqref="A8790:A8856">
    <cfRule type="expression" dxfId="2161" priority="6132" stopIfTrue="1">
      <formula>$A8790&lt;&gt;""</formula>
    </cfRule>
  </conditionalFormatting>
  <conditionalFormatting sqref="A8790:A8856">
    <cfRule type="expression" dxfId="2160" priority="6131" stopIfTrue="1">
      <formula>$A8790&lt;&gt;""</formula>
    </cfRule>
  </conditionalFormatting>
  <conditionalFormatting sqref="A8790:A8856">
    <cfRule type="expression" dxfId="2159" priority="6130" stopIfTrue="1">
      <formula>$A8790&lt;&gt;""</formula>
    </cfRule>
  </conditionalFormatting>
  <conditionalFormatting sqref="A8790:A8856">
    <cfRule type="expression" dxfId="2158" priority="6129" stopIfTrue="1">
      <formula>$A8790&lt;&gt;""</formula>
    </cfRule>
  </conditionalFormatting>
  <conditionalFormatting sqref="A8790:A8856">
    <cfRule type="expression" dxfId="2157" priority="6128" stopIfTrue="1">
      <formula>$A8790&lt;&gt;""</formula>
    </cfRule>
  </conditionalFormatting>
  <conditionalFormatting sqref="A8790:A8856">
    <cfRule type="expression" dxfId="2156" priority="6127" stopIfTrue="1">
      <formula>$A8790&lt;&gt;""</formula>
    </cfRule>
  </conditionalFormatting>
  <conditionalFormatting sqref="A8790:A8856">
    <cfRule type="expression" dxfId="2155" priority="6126" stopIfTrue="1">
      <formula>$A8790&lt;&gt;""</formula>
    </cfRule>
  </conditionalFormatting>
  <conditionalFormatting sqref="A8790:A8856">
    <cfRule type="expression" dxfId="2154" priority="6125" stopIfTrue="1">
      <formula>$A8790&lt;&gt;""</formula>
    </cfRule>
  </conditionalFormatting>
  <conditionalFormatting sqref="A8790:A8856">
    <cfRule type="expression" dxfId="2153" priority="6124" stopIfTrue="1">
      <formula>$A8790&lt;&gt;""</formula>
    </cfRule>
  </conditionalFormatting>
  <conditionalFormatting sqref="A8790:A8856">
    <cfRule type="expression" dxfId="2152" priority="6123" stopIfTrue="1">
      <formula>$A8790&lt;&gt;""</formula>
    </cfRule>
  </conditionalFormatting>
  <conditionalFormatting sqref="A8790:A8856">
    <cfRule type="expression" dxfId="2151" priority="6122" stopIfTrue="1">
      <formula>$A8790&lt;&gt;""</formula>
    </cfRule>
  </conditionalFormatting>
  <conditionalFormatting sqref="A8790:A8856">
    <cfRule type="expression" dxfId="2150" priority="6121" stopIfTrue="1">
      <formula>$A8790&lt;&gt;""</formula>
    </cfRule>
  </conditionalFormatting>
  <conditionalFormatting sqref="A8790:A8856">
    <cfRule type="expression" dxfId="2149" priority="6120" stopIfTrue="1">
      <formula>$A8790&lt;&gt;""</formula>
    </cfRule>
  </conditionalFormatting>
  <conditionalFormatting sqref="A8790:A8856">
    <cfRule type="expression" dxfId="2148" priority="6119" stopIfTrue="1">
      <formula>$A8790&lt;&gt;""</formula>
    </cfRule>
  </conditionalFormatting>
  <conditionalFormatting sqref="A8790:A8856">
    <cfRule type="expression" dxfId="2147" priority="6118" stopIfTrue="1">
      <formula>$A8790&lt;&gt;""</formula>
    </cfRule>
  </conditionalFormatting>
  <conditionalFormatting sqref="A8790:A8856">
    <cfRule type="expression" dxfId="2146" priority="6117" stopIfTrue="1">
      <formula>$A8790&lt;&gt;""</formula>
    </cfRule>
  </conditionalFormatting>
  <conditionalFormatting sqref="A8790:A8856">
    <cfRule type="expression" dxfId="2145" priority="6116" stopIfTrue="1">
      <formula>$A8790&lt;&gt;""</formula>
    </cfRule>
  </conditionalFormatting>
  <conditionalFormatting sqref="A8790:A8856">
    <cfRule type="expression" dxfId="2144" priority="6115" stopIfTrue="1">
      <formula>$A8790&lt;&gt;""</formula>
    </cfRule>
  </conditionalFormatting>
  <conditionalFormatting sqref="A8790:A8856">
    <cfRule type="expression" dxfId="2143" priority="6114" stopIfTrue="1">
      <formula>$A8790&lt;&gt;""</formula>
    </cfRule>
  </conditionalFormatting>
  <conditionalFormatting sqref="A8790:A8856">
    <cfRule type="expression" dxfId="2142" priority="6113" stopIfTrue="1">
      <formula>$A8790&lt;&gt;""</formula>
    </cfRule>
  </conditionalFormatting>
  <conditionalFormatting sqref="A8790:A8856">
    <cfRule type="expression" dxfId="2141" priority="6112" stopIfTrue="1">
      <formula>$A8790&lt;&gt;""</formula>
    </cfRule>
  </conditionalFormatting>
  <conditionalFormatting sqref="A8790:A8856">
    <cfRule type="expression" dxfId="2140" priority="6111" stopIfTrue="1">
      <formula>$A8790&lt;&gt;""</formula>
    </cfRule>
  </conditionalFormatting>
  <conditionalFormatting sqref="A8790:A8856">
    <cfRule type="expression" dxfId="2139" priority="6110" stopIfTrue="1">
      <formula>$A8790&lt;&gt;""</formula>
    </cfRule>
  </conditionalFormatting>
  <conditionalFormatting sqref="A8790:A8856">
    <cfRule type="expression" dxfId="2138" priority="6109" stopIfTrue="1">
      <formula>$A8790&lt;&gt;""</formula>
    </cfRule>
  </conditionalFormatting>
  <conditionalFormatting sqref="A8790:A8856">
    <cfRule type="expression" dxfId="2137" priority="6108" stopIfTrue="1">
      <formula>$A8790&lt;&gt;""</formula>
    </cfRule>
  </conditionalFormatting>
  <conditionalFormatting sqref="A8790:A8856">
    <cfRule type="expression" dxfId="2136" priority="6107" stopIfTrue="1">
      <formula>$A8790&lt;&gt;""</formula>
    </cfRule>
  </conditionalFormatting>
  <conditionalFormatting sqref="A8790:A8856">
    <cfRule type="expression" dxfId="2135" priority="6106" stopIfTrue="1">
      <formula>$A8790&lt;&gt;""</formula>
    </cfRule>
  </conditionalFormatting>
  <conditionalFormatting sqref="A8790:A8856">
    <cfRule type="expression" dxfId="2134" priority="6105" stopIfTrue="1">
      <formula>$A8790&lt;&gt;""</formula>
    </cfRule>
  </conditionalFormatting>
  <conditionalFormatting sqref="A8790:A8856">
    <cfRule type="expression" dxfId="2133" priority="6104" stopIfTrue="1">
      <formula>$A8790&lt;&gt;""</formula>
    </cfRule>
  </conditionalFormatting>
  <conditionalFormatting sqref="A8790:A8856">
    <cfRule type="expression" dxfId="2132" priority="6103" stopIfTrue="1">
      <formula>$A8790&lt;&gt;""</formula>
    </cfRule>
  </conditionalFormatting>
  <conditionalFormatting sqref="A8790:A8856">
    <cfRule type="expression" dxfId="2131" priority="6102" stopIfTrue="1">
      <formula>$A8790&lt;&gt;""</formula>
    </cfRule>
  </conditionalFormatting>
  <conditionalFormatting sqref="A8790:A8856">
    <cfRule type="expression" dxfId="2130" priority="6101" stopIfTrue="1">
      <formula>$A8790&lt;&gt;""</formula>
    </cfRule>
  </conditionalFormatting>
  <conditionalFormatting sqref="A8790:A8856">
    <cfRule type="expression" dxfId="2129" priority="6100" stopIfTrue="1">
      <formula>$A8790&lt;&gt;""</formula>
    </cfRule>
  </conditionalFormatting>
  <conditionalFormatting sqref="A8790:A8856">
    <cfRule type="expression" dxfId="2128" priority="6099" stopIfTrue="1">
      <formula>$A8790&lt;&gt;""</formula>
    </cfRule>
  </conditionalFormatting>
  <conditionalFormatting sqref="A8790:A8856">
    <cfRule type="expression" dxfId="2127" priority="6098" stopIfTrue="1">
      <formula>$A8790&lt;&gt;""</formula>
    </cfRule>
  </conditionalFormatting>
  <conditionalFormatting sqref="A8790:A8856">
    <cfRule type="expression" dxfId="2126" priority="6097" stopIfTrue="1">
      <formula>$A8790&lt;&gt;""</formula>
    </cfRule>
  </conditionalFormatting>
  <conditionalFormatting sqref="A8790:A8856">
    <cfRule type="expression" dxfId="2125" priority="6096" stopIfTrue="1">
      <formula>$A8790&lt;&gt;""</formula>
    </cfRule>
  </conditionalFormatting>
  <conditionalFormatting sqref="A8790:A8856">
    <cfRule type="expression" dxfId="2124" priority="6095" stopIfTrue="1">
      <formula>$A8790&lt;&gt;""</formula>
    </cfRule>
  </conditionalFormatting>
  <conditionalFormatting sqref="A8790:A8856">
    <cfRule type="expression" dxfId="2123" priority="6094" stopIfTrue="1">
      <formula>$A8790&lt;&gt;""</formula>
    </cfRule>
  </conditionalFormatting>
  <conditionalFormatting sqref="A8790:A8856">
    <cfRule type="expression" dxfId="2122" priority="6093" stopIfTrue="1">
      <formula>$A8790&lt;&gt;""</formula>
    </cfRule>
  </conditionalFormatting>
  <conditionalFormatting sqref="A8790:A8856">
    <cfRule type="expression" dxfId="2121" priority="6092" stopIfTrue="1">
      <formula>$A8790&lt;&gt;""</formula>
    </cfRule>
  </conditionalFormatting>
  <conditionalFormatting sqref="A8790:A8856">
    <cfRule type="expression" dxfId="2120" priority="6091" stopIfTrue="1">
      <formula>$A8790&lt;&gt;""</formula>
    </cfRule>
  </conditionalFormatting>
  <conditionalFormatting sqref="A8790:A8856">
    <cfRule type="expression" dxfId="2119" priority="6090" stopIfTrue="1">
      <formula>$A8790&lt;&gt;""</formula>
    </cfRule>
  </conditionalFormatting>
  <conditionalFormatting sqref="A8790:A8856">
    <cfRule type="expression" dxfId="2118" priority="6089" stopIfTrue="1">
      <formula>$A8790&lt;&gt;""</formula>
    </cfRule>
  </conditionalFormatting>
  <conditionalFormatting sqref="A8790:A8856">
    <cfRule type="expression" dxfId="2117" priority="6088" stopIfTrue="1">
      <formula>$A8790&lt;&gt;""</formula>
    </cfRule>
  </conditionalFormatting>
  <conditionalFormatting sqref="A8790:A8856">
    <cfRule type="expression" dxfId="2116" priority="6087" stopIfTrue="1">
      <formula>$A8790&lt;&gt;""</formula>
    </cfRule>
  </conditionalFormatting>
  <conditionalFormatting sqref="A8790:A8856">
    <cfRule type="expression" dxfId="2115" priority="6086" stopIfTrue="1">
      <formula>$A8790&lt;&gt;""</formula>
    </cfRule>
  </conditionalFormatting>
  <conditionalFormatting sqref="A8790:A8856">
    <cfRule type="expression" dxfId="2114" priority="6085" stopIfTrue="1">
      <formula>$A8790&lt;&gt;""</formula>
    </cfRule>
  </conditionalFormatting>
  <conditionalFormatting sqref="A8790:A8856">
    <cfRule type="expression" dxfId="2113" priority="6084" stopIfTrue="1">
      <formula>$A8790&lt;&gt;""</formula>
    </cfRule>
  </conditionalFormatting>
  <conditionalFormatting sqref="A8790:A8856">
    <cfRule type="expression" dxfId="2112" priority="6083" stopIfTrue="1">
      <formula>$A8790&lt;&gt;""</formula>
    </cfRule>
  </conditionalFormatting>
  <conditionalFormatting sqref="A8790:A8856">
    <cfRule type="expression" dxfId="2111" priority="6082" stopIfTrue="1">
      <formula>$A8790&lt;&gt;""</formula>
    </cfRule>
  </conditionalFormatting>
  <conditionalFormatting sqref="A8790:A8856">
    <cfRule type="expression" dxfId="2110" priority="6081" stopIfTrue="1">
      <formula>$A8790&lt;&gt;""</formula>
    </cfRule>
  </conditionalFormatting>
  <conditionalFormatting sqref="A8790:A8856">
    <cfRule type="expression" dxfId="2109" priority="6080" stopIfTrue="1">
      <formula>$A8790&lt;&gt;""</formula>
    </cfRule>
  </conditionalFormatting>
  <conditionalFormatting sqref="A8790:A8856">
    <cfRule type="expression" dxfId="2108" priority="6079" stopIfTrue="1">
      <formula>$A8790&lt;&gt;""</formula>
    </cfRule>
  </conditionalFormatting>
  <conditionalFormatting sqref="A8790:A8856">
    <cfRule type="expression" dxfId="2107" priority="6078" stopIfTrue="1">
      <formula>$A8790&lt;&gt;""</formula>
    </cfRule>
  </conditionalFormatting>
  <conditionalFormatting sqref="A8790:A8856">
    <cfRule type="expression" dxfId="2106" priority="6077" stopIfTrue="1">
      <formula>$A8790&lt;&gt;""</formula>
    </cfRule>
  </conditionalFormatting>
  <conditionalFormatting sqref="A8790:A8856">
    <cfRule type="expression" dxfId="2105" priority="6076" stopIfTrue="1">
      <formula>$A8790&lt;&gt;""</formula>
    </cfRule>
  </conditionalFormatting>
  <conditionalFormatting sqref="A8790:A8856">
    <cfRule type="expression" dxfId="2104" priority="6075" stopIfTrue="1">
      <formula>$A8790&lt;&gt;""</formula>
    </cfRule>
  </conditionalFormatting>
  <conditionalFormatting sqref="A8790:A8856">
    <cfRule type="expression" dxfId="2103" priority="6074" stopIfTrue="1">
      <formula>$A8790&lt;&gt;""</formula>
    </cfRule>
  </conditionalFormatting>
  <conditionalFormatting sqref="A8790:A8856">
    <cfRule type="expression" dxfId="2102" priority="6073" stopIfTrue="1">
      <formula>$A8790&lt;&gt;""</formula>
    </cfRule>
  </conditionalFormatting>
  <conditionalFormatting sqref="A8790:A8856">
    <cfRule type="expression" dxfId="2101" priority="6072" stopIfTrue="1">
      <formula>$A8790&lt;&gt;""</formula>
    </cfRule>
  </conditionalFormatting>
  <conditionalFormatting sqref="A8790:A8856">
    <cfRule type="expression" dxfId="2100" priority="6071" stopIfTrue="1">
      <formula>$A8790&lt;&gt;""</formula>
    </cfRule>
  </conditionalFormatting>
  <conditionalFormatting sqref="A8790:A8856">
    <cfRule type="expression" dxfId="2099" priority="6070" stopIfTrue="1">
      <formula>$A8790&lt;&gt;""</formula>
    </cfRule>
  </conditionalFormatting>
  <conditionalFormatting sqref="A8790:A8856">
    <cfRule type="expression" dxfId="2098" priority="6069" stopIfTrue="1">
      <formula>$A8790&lt;&gt;""</formula>
    </cfRule>
  </conditionalFormatting>
  <conditionalFormatting sqref="A8790:A8856">
    <cfRule type="expression" dxfId="2097" priority="6068" stopIfTrue="1">
      <formula>$A8790&lt;&gt;""</formula>
    </cfRule>
  </conditionalFormatting>
  <conditionalFormatting sqref="A8790:A8856">
    <cfRule type="expression" dxfId="2096" priority="6067" stopIfTrue="1">
      <formula>$A8790&lt;&gt;""</formula>
    </cfRule>
  </conditionalFormatting>
  <conditionalFormatting sqref="A8790:A8856">
    <cfRule type="expression" dxfId="2095" priority="6066" stopIfTrue="1">
      <formula>$A8790&lt;&gt;""</formula>
    </cfRule>
  </conditionalFormatting>
  <conditionalFormatting sqref="A8790:A8856">
    <cfRule type="expression" dxfId="2094" priority="6065" stopIfTrue="1">
      <formula>$A8790&lt;&gt;""</formula>
    </cfRule>
  </conditionalFormatting>
  <conditionalFormatting sqref="A8790:A8856">
    <cfRule type="expression" dxfId="2093" priority="6064" stopIfTrue="1">
      <formula>$A8790&lt;&gt;""</formula>
    </cfRule>
  </conditionalFormatting>
  <conditionalFormatting sqref="A8790:A8856">
    <cfRule type="expression" dxfId="2092" priority="6063" stopIfTrue="1">
      <formula>$A8790&lt;&gt;""</formula>
    </cfRule>
  </conditionalFormatting>
  <conditionalFormatting sqref="A8790:A8856">
    <cfRule type="expression" dxfId="2091" priority="6062" stopIfTrue="1">
      <formula>$A8790&lt;&gt;""</formula>
    </cfRule>
  </conditionalFormatting>
  <conditionalFormatting sqref="A8790:A8856">
    <cfRule type="expression" dxfId="2090" priority="6061" stopIfTrue="1">
      <formula>$A8790&lt;&gt;""</formula>
    </cfRule>
  </conditionalFormatting>
  <conditionalFormatting sqref="A8790:A8856">
    <cfRule type="expression" dxfId="2089" priority="6060" stopIfTrue="1">
      <formula>$A8790&lt;&gt;""</formula>
    </cfRule>
  </conditionalFormatting>
  <conditionalFormatting sqref="A8790:A8856">
    <cfRule type="expression" dxfId="2088" priority="6059" stopIfTrue="1">
      <formula>$A8790&lt;&gt;""</formula>
    </cfRule>
  </conditionalFormatting>
  <conditionalFormatting sqref="A8790:A8856">
    <cfRule type="expression" dxfId="2087" priority="6058" stopIfTrue="1">
      <formula>$A8790&lt;&gt;""</formula>
    </cfRule>
  </conditionalFormatting>
  <conditionalFormatting sqref="A8790:A8856">
    <cfRule type="expression" dxfId="2086" priority="6057" stopIfTrue="1">
      <formula>$A8790&lt;&gt;""</formula>
    </cfRule>
  </conditionalFormatting>
  <conditionalFormatting sqref="A8790:A8856">
    <cfRule type="expression" dxfId="2085" priority="6056" stopIfTrue="1">
      <formula>$A8790&lt;&gt;""</formula>
    </cfRule>
  </conditionalFormatting>
  <conditionalFormatting sqref="A8790:A8856">
    <cfRule type="expression" dxfId="2084" priority="6055" stopIfTrue="1">
      <formula>$A8790&lt;&gt;""</formula>
    </cfRule>
  </conditionalFormatting>
  <conditionalFormatting sqref="A8790:A8856">
    <cfRule type="expression" dxfId="2083" priority="6054" stopIfTrue="1">
      <formula>$A8790&lt;&gt;""</formula>
    </cfRule>
  </conditionalFormatting>
  <conditionalFormatting sqref="A8790:A8856">
    <cfRule type="expression" dxfId="2082" priority="6053" stopIfTrue="1">
      <formula>$A8790&lt;&gt;""</formula>
    </cfRule>
  </conditionalFormatting>
  <conditionalFormatting sqref="A8790:A8856">
    <cfRule type="expression" dxfId="2081" priority="6052" stopIfTrue="1">
      <formula>$A8790&lt;&gt;""</formula>
    </cfRule>
  </conditionalFormatting>
  <conditionalFormatting sqref="A8790:A8856">
    <cfRule type="expression" dxfId="2080" priority="6051" stopIfTrue="1">
      <formula>$A8790&lt;&gt;""</formula>
    </cfRule>
  </conditionalFormatting>
  <conditionalFormatting sqref="A8790:A8856">
    <cfRule type="expression" dxfId="2079" priority="6050" stopIfTrue="1">
      <formula>$A8790&lt;&gt;""</formula>
    </cfRule>
  </conditionalFormatting>
  <conditionalFormatting sqref="A8790:A8856">
    <cfRule type="expression" dxfId="2078" priority="6049" stopIfTrue="1">
      <formula>$A8790&lt;&gt;""</formula>
    </cfRule>
  </conditionalFormatting>
  <conditionalFormatting sqref="A8790:A8856">
    <cfRule type="expression" dxfId="2077" priority="6048" stopIfTrue="1">
      <formula>$A8790&lt;&gt;""</formula>
    </cfRule>
  </conditionalFormatting>
  <conditionalFormatting sqref="A8790:A8856">
    <cfRule type="expression" dxfId="2076" priority="6047" stopIfTrue="1">
      <formula>$A8790&lt;&gt;""</formula>
    </cfRule>
  </conditionalFormatting>
  <conditionalFormatting sqref="A8790:A8856">
    <cfRule type="expression" dxfId="2075" priority="6046" stopIfTrue="1">
      <formula>$A8790&lt;&gt;""</formula>
    </cfRule>
  </conditionalFormatting>
  <conditionalFormatting sqref="A8790:A8856">
    <cfRule type="expression" dxfId="2074" priority="6045" stopIfTrue="1">
      <formula>$A8790&lt;&gt;""</formula>
    </cfRule>
  </conditionalFormatting>
  <conditionalFormatting sqref="A8790:A8856">
    <cfRule type="expression" dxfId="2073" priority="6044" stopIfTrue="1">
      <formula>$A8790&lt;&gt;""</formula>
    </cfRule>
  </conditionalFormatting>
  <conditionalFormatting sqref="A8790:A8856">
    <cfRule type="expression" dxfId="2072" priority="6043" stopIfTrue="1">
      <formula>$A8790&lt;&gt;""</formula>
    </cfRule>
  </conditionalFormatting>
  <conditionalFormatting sqref="A8790:A8856">
    <cfRule type="expression" dxfId="2071" priority="6042" stopIfTrue="1">
      <formula>$A8790&lt;&gt;""</formula>
    </cfRule>
  </conditionalFormatting>
  <conditionalFormatting sqref="A8790:A8856">
    <cfRule type="expression" dxfId="2070" priority="6041" stopIfTrue="1">
      <formula>$A8790&lt;&gt;""</formula>
    </cfRule>
  </conditionalFormatting>
  <conditionalFormatting sqref="A8790:A8856">
    <cfRule type="expression" dxfId="2069" priority="6040" stopIfTrue="1">
      <formula>$A8790&lt;&gt;""</formula>
    </cfRule>
  </conditionalFormatting>
  <conditionalFormatting sqref="A8790:A8856">
    <cfRule type="expression" dxfId="2068" priority="6039" stopIfTrue="1">
      <formula>$A8790&lt;&gt;""</formula>
    </cfRule>
  </conditionalFormatting>
  <conditionalFormatting sqref="A8790:A8856">
    <cfRule type="expression" dxfId="2067" priority="6038" stopIfTrue="1">
      <formula>$A8790&lt;&gt;""</formula>
    </cfRule>
  </conditionalFormatting>
  <conditionalFormatting sqref="A8790:A8856">
    <cfRule type="expression" dxfId="2066" priority="6037" stopIfTrue="1">
      <formula>$A8790&lt;&gt;""</formula>
    </cfRule>
  </conditionalFormatting>
  <conditionalFormatting sqref="A8790:A8856">
    <cfRule type="expression" dxfId="2065" priority="6036" stopIfTrue="1">
      <formula>$A8790&lt;&gt;""</formula>
    </cfRule>
  </conditionalFormatting>
  <conditionalFormatting sqref="A8790:A8856">
    <cfRule type="expression" dxfId="2064" priority="6035" stopIfTrue="1">
      <formula>$A8790&lt;&gt;""</formula>
    </cfRule>
  </conditionalFormatting>
  <conditionalFormatting sqref="A8790:A8856">
    <cfRule type="expression" dxfId="2063" priority="6034" stopIfTrue="1">
      <formula>$A8790&lt;&gt;""</formula>
    </cfRule>
  </conditionalFormatting>
  <conditionalFormatting sqref="A8790:A8856">
    <cfRule type="expression" dxfId="2062" priority="6033" stopIfTrue="1">
      <formula>$A8790&lt;&gt;""</formula>
    </cfRule>
  </conditionalFormatting>
  <conditionalFormatting sqref="A8790:A8856">
    <cfRule type="expression" dxfId="2061" priority="6032" stopIfTrue="1">
      <formula>$A8790&lt;&gt;""</formula>
    </cfRule>
  </conditionalFormatting>
  <conditionalFormatting sqref="A8790:A8856">
    <cfRule type="expression" dxfId="2060" priority="6031" stopIfTrue="1">
      <formula>$A8790&lt;&gt;""</formula>
    </cfRule>
  </conditionalFormatting>
  <conditionalFormatting sqref="A8790:A8856">
    <cfRule type="expression" dxfId="2059" priority="6030" stopIfTrue="1">
      <formula>$A8790&lt;&gt;""</formula>
    </cfRule>
  </conditionalFormatting>
  <conditionalFormatting sqref="A8790:A8856">
    <cfRule type="expression" dxfId="2058" priority="6029" stopIfTrue="1">
      <formula>$A8790&lt;&gt;""</formula>
    </cfRule>
  </conditionalFormatting>
  <conditionalFormatting sqref="A8790:A8856">
    <cfRule type="expression" dxfId="2057" priority="6028" stopIfTrue="1">
      <formula>$A8790&lt;&gt;""</formula>
    </cfRule>
  </conditionalFormatting>
  <conditionalFormatting sqref="A8790:A8856">
    <cfRule type="expression" dxfId="2056" priority="6027" stopIfTrue="1">
      <formula>$A8790&lt;&gt;""</formula>
    </cfRule>
  </conditionalFormatting>
  <conditionalFormatting sqref="A8790:A8856">
    <cfRule type="expression" dxfId="2055" priority="6026" stopIfTrue="1">
      <formula>$A8790&lt;&gt;""</formula>
    </cfRule>
  </conditionalFormatting>
  <conditionalFormatting sqref="A8790:A8856">
    <cfRule type="expression" dxfId="2054" priority="6025" stopIfTrue="1">
      <formula>$A8790&lt;&gt;""</formula>
    </cfRule>
  </conditionalFormatting>
  <conditionalFormatting sqref="A8790:A8856">
    <cfRule type="expression" dxfId="2053" priority="6024" stopIfTrue="1">
      <formula>$A8790&lt;&gt;""</formula>
    </cfRule>
  </conditionalFormatting>
  <conditionalFormatting sqref="A8790:A8856">
    <cfRule type="expression" dxfId="2052" priority="6023" stopIfTrue="1">
      <formula>$A8790&lt;&gt;""</formula>
    </cfRule>
  </conditionalFormatting>
  <conditionalFormatting sqref="A8790:A8856">
    <cfRule type="expression" dxfId="2051" priority="6022" stopIfTrue="1">
      <formula>$A8790&lt;&gt;""</formula>
    </cfRule>
  </conditionalFormatting>
  <conditionalFormatting sqref="A8790:A8856">
    <cfRule type="expression" dxfId="2050" priority="6021" stopIfTrue="1">
      <formula>$A8790&lt;&gt;""</formula>
    </cfRule>
  </conditionalFormatting>
  <conditionalFormatting sqref="A8790:A8856">
    <cfRule type="expression" dxfId="2049" priority="6020" stopIfTrue="1">
      <formula>$A8790&lt;&gt;""</formula>
    </cfRule>
  </conditionalFormatting>
  <conditionalFormatting sqref="A8790:A8856">
    <cfRule type="expression" dxfId="2048" priority="6019" stopIfTrue="1">
      <formula>$A8790&lt;&gt;""</formula>
    </cfRule>
  </conditionalFormatting>
  <conditionalFormatting sqref="A8790:A8856">
    <cfRule type="expression" dxfId="2047" priority="6018" stopIfTrue="1">
      <formula>$A8790&lt;&gt;""</formula>
    </cfRule>
  </conditionalFormatting>
  <conditionalFormatting sqref="A8790:A8856">
    <cfRule type="expression" dxfId="2046" priority="6017" stopIfTrue="1">
      <formula>$A8790&lt;&gt;""</formula>
    </cfRule>
  </conditionalFormatting>
  <conditionalFormatting sqref="A8790:A8856">
    <cfRule type="expression" dxfId="2045" priority="6016" stopIfTrue="1">
      <formula>$A8790&lt;&gt;""</formula>
    </cfRule>
  </conditionalFormatting>
  <conditionalFormatting sqref="A8790:A8856">
    <cfRule type="expression" dxfId="2044" priority="6015" stopIfTrue="1">
      <formula>$A8790&lt;&gt;""</formula>
    </cfRule>
  </conditionalFormatting>
  <conditionalFormatting sqref="A8790:A8856">
    <cfRule type="expression" dxfId="2043" priority="6014" stopIfTrue="1">
      <formula>$A8790&lt;&gt;""</formula>
    </cfRule>
  </conditionalFormatting>
  <conditionalFormatting sqref="A8790:A8856">
    <cfRule type="expression" dxfId="2042" priority="6013" stopIfTrue="1">
      <formula>$A8790&lt;&gt;""</formula>
    </cfRule>
  </conditionalFormatting>
  <conditionalFormatting sqref="A8790:A8856">
    <cfRule type="expression" dxfId="2041" priority="6012" stopIfTrue="1">
      <formula>$A8790&lt;&gt;""</formula>
    </cfRule>
  </conditionalFormatting>
  <conditionalFormatting sqref="A8790:A8856">
    <cfRule type="expression" dxfId="2040" priority="6011" stopIfTrue="1">
      <formula>$A8790&lt;&gt;""</formula>
    </cfRule>
  </conditionalFormatting>
  <conditionalFormatting sqref="A8790:A8856">
    <cfRule type="expression" dxfId="2039" priority="6010" stopIfTrue="1">
      <formula>$A8790&lt;&gt;""</formula>
    </cfRule>
  </conditionalFormatting>
  <conditionalFormatting sqref="A8790:A8856">
    <cfRule type="expression" dxfId="2038" priority="6009" stopIfTrue="1">
      <formula>$A8790&lt;&gt;""</formula>
    </cfRule>
  </conditionalFormatting>
  <conditionalFormatting sqref="A8790:A8856">
    <cfRule type="expression" dxfId="2037" priority="6008" stopIfTrue="1">
      <formula>$A8790&lt;&gt;""</formula>
    </cfRule>
  </conditionalFormatting>
  <conditionalFormatting sqref="A8790:A8856">
    <cfRule type="expression" dxfId="2036" priority="6007" stopIfTrue="1">
      <formula>$A8790&lt;&gt;""</formula>
    </cfRule>
  </conditionalFormatting>
  <conditionalFormatting sqref="A8790:A8856">
    <cfRule type="expression" dxfId="2035" priority="6006" stopIfTrue="1">
      <formula>$A8790&lt;&gt;""</formula>
    </cfRule>
  </conditionalFormatting>
  <conditionalFormatting sqref="A8790:A8856">
    <cfRule type="expression" dxfId="2034" priority="6005" stopIfTrue="1">
      <formula>$A8790&lt;&gt;""</formula>
    </cfRule>
  </conditionalFormatting>
  <conditionalFormatting sqref="A8790:A8856">
    <cfRule type="expression" dxfId="2033" priority="6004" stopIfTrue="1">
      <formula>$A8790&lt;&gt;""</formula>
    </cfRule>
  </conditionalFormatting>
  <conditionalFormatting sqref="A8790:A8856">
    <cfRule type="expression" dxfId="2032" priority="6003" stopIfTrue="1">
      <formula>$A8790&lt;&gt;""</formula>
    </cfRule>
  </conditionalFormatting>
  <conditionalFormatting sqref="A8790:A8856">
    <cfRule type="expression" dxfId="2031" priority="6002" stopIfTrue="1">
      <formula>$A8790&lt;&gt;""</formula>
    </cfRule>
  </conditionalFormatting>
  <conditionalFormatting sqref="A8790:A8856">
    <cfRule type="expression" dxfId="2030" priority="6001" stopIfTrue="1">
      <formula>$A8790&lt;&gt;""</formula>
    </cfRule>
  </conditionalFormatting>
  <conditionalFormatting sqref="A8790:A8856">
    <cfRule type="expression" dxfId="2029" priority="6000" stopIfTrue="1">
      <formula>$A8790&lt;&gt;""</formula>
    </cfRule>
  </conditionalFormatting>
  <conditionalFormatting sqref="A8790:A8856">
    <cfRule type="expression" dxfId="2028" priority="5999" stopIfTrue="1">
      <formula>$A8790&lt;&gt;""</formula>
    </cfRule>
  </conditionalFormatting>
  <conditionalFormatting sqref="A8790:A8856">
    <cfRule type="expression" dxfId="2027" priority="5998" stopIfTrue="1">
      <formula>$A8790&lt;&gt;""</formula>
    </cfRule>
  </conditionalFormatting>
  <conditionalFormatting sqref="A8790:A8856">
    <cfRule type="expression" dxfId="2026" priority="5997" stopIfTrue="1">
      <formula>$A8790&lt;&gt;""</formula>
    </cfRule>
  </conditionalFormatting>
  <conditionalFormatting sqref="A8790:A8856">
    <cfRule type="expression" dxfId="2025" priority="5996" stopIfTrue="1">
      <formula>$A8790&lt;&gt;""</formula>
    </cfRule>
  </conditionalFormatting>
  <conditionalFormatting sqref="A8790:A8856">
    <cfRule type="expression" dxfId="2024" priority="5995" stopIfTrue="1">
      <formula>$A8790&lt;&gt;""</formula>
    </cfRule>
  </conditionalFormatting>
  <conditionalFormatting sqref="A8790:A8856">
    <cfRule type="expression" dxfId="2023" priority="5994" stopIfTrue="1">
      <formula>$A8790&lt;&gt;""</formula>
    </cfRule>
  </conditionalFormatting>
  <conditionalFormatting sqref="A8790:A8856">
    <cfRule type="expression" dxfId="2022" priority="5993" stopIfTrue="1">
      <formula>$A8790&lt;&gt;""</formula>
    </cfRule>
  </conditionalFormatting>
  <conditionalFormatting sqref="A8790:A8856">
    <cfRule type="expression" dxfId="2021" priority="5992" stopIfTrue="1">
      <formula>$A8790&lt;&gt;""</formula>
    </cfRule>
  </conditionalFormatting>
  <conditionalFormatting sqref="A8790:A8856">
    <cfRule type="expression" dxfId="2020" priority="5991" stopIfTrue="1">
      <formula>$A8790&lt;&gt;""</formula>
    </cfRule>
  </conditionalFormatting>
  <conditionalFormatting sqref="A8790:A8856">
    <cfRule type="expression" dxfId="2019" priority="5990" stopIfTrue="1">
      <formula>$A8790&lt;&gt;""</formula>
    </cfRule>
  </conditionalFormatting>
  <conditionalFormatting sqref="A8790:A8856">
    <cfRule type="expression" dxfId="2018" priority="5989" stopIfTrue="1">
      <formula>$A8790&lt;&gt;""</formula>
    </cfRule>
  </conditionalFormatting>
  <conditionalFormatting sqref="A8790:A8856">
    <cfRule type="expression" dxfId="2017" priority="5988" stopIfTrue="1">
      <formula>$A8790&lt;&gt;""</formula>
    </cfRule>
  </conditionalFormatting>
  <conditionalFormatting sqref="A8790:A8856">
    <cfRule type="expression" dxfId="2016" priority="5987" stopIfTrue="1">
      <formula>$A8790&lt;&gt;""</formula>
    </cfRule>
  </conditionalFormatting>
  <conditionalFormatting sqref="A8790:A8856">
    <cfRule type="expression" dxfId="2015" priority="5986" stopIfTrue="1">
      <formula>$A8790&lt;&gt;""</formula>
    </cfRule>
  </conditionalFormatting>
  <conditionalFormatting sqref="A8790:A8856">
    <cfRule type="expression" dxfId="2014" priority="5985" stopIfTrue="1">
      <formula>$A8790&lt;&gt;""</formula>
    </cfRule>
  </conditionalFormatting>
  <conditionalFormatting sqref="A8790:A8856">
    <cfRule type="expression" dxfId="2013" priority="5984" stopIfTrue="1">
      <formula>$A8790&lt;&gt;""</formula>
    </cfRule>
  </conditionalFormatting>
  <conditionalFormatting sqref="A8790:A8856">
    <cfRule type="expression" dxfId="2012" priority="5983" stopIfTrue="1">
      <formula>$A8790&lt;&gt;""</formula>
    </cfRule>
  </conditionalFormatting>
  <conditionalFormatting sqref="A8790:A8856">
    <cfRule type="expression" dxfId="2011" priority="5982" stopIfTrue="1">
      <formula>$A8790&lt;&gt;""</formula>
    </cfRule>
  </conditionalFormatting>
  <conditionalFormatting sqref="A8790:A8856">
    <cfRule type="expression" dxfId="2010" priority="5981" stopIfTrue="1">
      <formula>$A8790&lt;&gt;""</formula>
    </cfRule>
  </conditionalFormatting>
  <conditionalFormatting sqref="A8790:A8856">
    <cfRule type="expression" dxfId="2009" priority="5980" stopIfTrue="1">
      <formula>$A8790&lt;&gt;""</formula>
    </cfRule>
  </conditionalFormatting>
  <conditionalFormatting sqref="A8790:A8856">
    <cfRule type="expression" dxfId="2008" priority="5979" stopIfTrue="1">
      <formula>$A8790&lt;&gt;""</formula>
    </cfRule>
  </conditionalFormatting>
  <conditionalFormatting sqref="A8790:A8856">
    <cfRule type="expression" dxfId="2007" priority="5978" stopIfTrue="1">
      <formula>$A8790&lt;&gt;""</formula>
    </cfRule>
  </conditionalFormatting>
  <conditionalFormatting sqref="A8790:A8856">
    <cfRule type="expression" dxfId="2006" priority="5977" stopIfTrue="1">
      <formula>$A8790&lt;&gt;""</formula>
    </cfRule>
  </conditionalFormatting>
  <conditionalFormatting sqref="A8790:A8856">
    <cfRule type="expression" dxfId="2005" priority="5976" stopIfTrue="1">
      <formula>$A8790&lt;&gt;""</formula>
    </cfRule>
  </conditionalFormatting>
  <conditionalFormatting sqref="A8790:A8856">
    <cfRule type="expression" dxfId="2004" priority="5975" stopIfTrue="1">
      <formula>$A8790&lt;&gt;""</formula>
    </cfRule>
  </conditionalFormatting>
  <conditionalFormatting sqref="A8790:A8856">
    <cfRule type="expression" dxfId="2003" priority="5974" stopIfTrue="1">
      <formula>$A8790&lt;&gt;""</formula>
    </cfRule>
  </conditionalFormatting>
  <conditionalFormatting sqref="A8790:A8856">
    <cfRule type="expression" dxfId="2002" priority="5973" stopIfTrue="1">
      <formula>$A8790&lt;&gt;""</formula>
    </cfRule>
  </conditionalFormatting>
  <conditionalFormatting sqref="A8790:A8856">
    <cfRule type="expression" dxfId="2001" priority="5972" stopIfTrue="1">
      <formula>$A8790&lt;&gt;""</formula>
    </cfRule>
  </conditionalFormatting>
  <conditionalFormatting sqref="A8790:A8856">
    <cfRule type="expression" dxfId="2000" priority="5971" stopIfTrue="1">
      <formula>$A8790&lt;&gt;""</formula>
    </cfRule>
  </conditionalFormatting>
  <conditionalFormatting sqref="A8790:A8856">
    <cfRule type="expression" dxfId="1999" priority="5970" stopIfTrue="1">
      <formula>$A8790&lt;&gt;""</formula>
    </cfRule>
  </conditionalFormatting>
  <conditionalFormatting sqref="A8790:A8856">
    <cfRule type="expression" dxfId="1998" priority="5969" stopIfTrue="1">
      <formula>$A8790&lt;&gt;""</formula>
    </cfRule>
  </conditionalFormatting>
  <conditionalFormatting sqref="A8790:A8856">
    <cfRule type="expression" dxfId="1997" priority="5968" stopIfTrue="1">
      <formula>$A8790&lt;&gt;""</formula>
    </cfRule>
  </conditionalFormatting>
  <conditionalFormatting sqref="A8790:A8856">
    <cfRule type="expression" dxfId="1996" priority="5967" stopIfTrue="1">
      <formula>$A8790&lt;&gt;""</formula>
    </cfRule>
  </conditionalFormatting>
  <conditionalFormatting sqref="A8790:A8856">
    <cfRule type="expression" dxfId="1995" priority="5966" stopIfTrue="1">
      <formula>$A8790&lt;&gt;""</formula>
    </cfRule>
  </conditionalFormatting>
  <conditionalFormatting sqref="A8790:A8856">
    <cfRule type="expression" dxfId="1994" priority="5965" stopIfTrue="1">
      <formula>$A8790&lt;&gt;""</formula>
    </cfRule>
  </conditionalFormatting>
  <conditionalFormatting sqref="A8790:A8856">
    <cfRule type="expression" dxfId="1993" priority="5964" stopIfTrue="1">
      <formula>$A8790&lt;&gt;""</formula>
    </cfRule>
  </conditionalFormatting>
  <conditionalFormatting sqref="A8790:A8856">
    <cfRule type="expression" dxfId="1992" priority="5963" stopIfTrue="1">
      <formula>$A8790&lt;&gt;""</formula>
    </cfRule>
  </conditionalFormatting>
  <conditionalFormatting sqref="A8790:A8856">
    <cfRule type="expression" dxfId="1991" priority="5962" stopIfTrue="1">
      <formula>$A8790&lt;&gt;""</formula>
    </cfRule>
  </conditionalFormatting>
  <conditionalFormatting sqref="A8790:A8856">
    <cfRule type="expression" dxfId="1990" priority="5961" stopIfTrue="1">
      <formula>$A8790&lt;&gt;""</formula>
    </cfRule>
  </conditionalFormatting>
  <conditionalFormatting sqref="A8790:A8856">
    <cfRule type="expression" dxfId="1989" priority="5960" stopIfTrue="1">
      <formula>$A8790&lt;&gt;""</formula>
    </cfRule>
  </conditionalFormatting>
  <conditionalFormatting sqref="A8790:A8856">
    <cfRule type="expression" dxfId="1988" priority="5959" stopIfTrue="1">
      <formula>$A8790&lt;&gt;""</formula>
    </cfRule>
  </conditionalFormatting>
  <conditionalFormatting sqref="A8790:A8856">
    <cfRule type="expression" dxfId="1987" priority="5958" stopIfTrue="1">
      <formula>$A8790&lt;&gt;""</formula>
    </cfRule>
  </conditionalFormatting>
  <conditionalFormatting sqref="A8790:A8856">
    <cfRule type="expression" dxfId="1986" priority="5957" stopIfTrue="1">
      <formula>$A8790&lt;&gt;""</formula>
    </cfRule>
  </conditionalFormatting>
  <conditionalFormatting sqref="A8790:A8856">
    <cfRule type="expression" dxfId="1985" priority="5956" stopIfTrue="1">
      <formula>$A8790&lt;&gt;""</formula>
    </cfRule>
  </conditionalFormatting>
  <conditionalFormatting sqref="A8790:A8856">
    <cfRule type="expression" dxfId="1984" priority="5955" stopIfTrue="1">
      <formula>$A8790&lt;&gt;""</formula>
    </cfRule>
  </conditionalFormatting>
  <conditionalFormatting sqref="A8790:A8856">
    <cfRule type="expression" dxfId="1983" priority="5954" stopIfTrue="1">
      <formula>$A8790&lt;&gt;""</formula>
    </cfRule>
  </conditionalFormatting>
  <conditionalFormatting sqref="A8790:A8856">
    <cfRule type="expression" dxfId="1982" priority="5953" stopIfTrue="1">
      <formula>$A8790&lt;&gt;""</formula>
    </cfRule>
  </conditionalFormatting>
  <conditionalFormatting sqref="A8790:A8856">
    <cfRule type="expression" dxfId="1981" priority="5952" stopIfTrue="1">
      <formula>$A8790&lt;&gt;""</formula>
    </cfRule>
  </conditionalFormatting>
  <conditionalFormatting sqref="A8790:A8856">
    <cfRule type="expression" dxfId="1980" priority="5951" stopIfTrue="1">
      <formula>$A8790&lt;&gt;""</formula>
    </cfRule>
  </conditionalFormatting>
  <conditionalFormatting sqref="A8790:A8856">
    <cfRule type="expression" dxfId="1979" priority="5950" stopIfTrue="1">
      <formula>$A8790&lt;&gt;""</formula>
    </cfRule>
  </conditionalFormatting>
  <conditionalFormatting sqref="A8790:A8856">
    <cfRule type="expression" dxfId="1978" priority="5949" stopIfTrue="1">
      <formula>$A8790&lt;&gt;""</formula>
    </cfRule>
  </conditionalFormatting>
  <conditionalFormatting sqref="A8790:A8856">
    <cfRule type="expression" dxfId="1977" priority="5948" stopIfTrue="1">
      <formula>$A8790&lt;&gt;""</formula>
    </cfRule>
  </conditionalFormatting>
  <conditionalFormatting sqref="A8790:A8856">
    <cfRule type="expression" dxfId="1976" priority="5947" stopIfTrue="1">
      <formula>$A8790&lt;&gt;""</formula>
    </cfRule>
  </conditionalFormatting>
  <conditionalFormatting sqref="A8790:A8856">
    <cfRule type="expression" dxfId="1975" priority="5946" stopIfTrue="1">
      <formula>$A8790&lt;&gt;""</formula>
    </cfRule>
  </conditionalFormatting>
  <conditionalFormatting sqref="A8790:A8856">
    <cfRule type="expression" dxfId="1974" priority="5945" stopIfTrue="1">
      <formula>$A8790&lt;&gt;""</formula>
    </cfRule>
  </conditionalFormatting>
  <conditionalFormatting sqref="A8790:A8856">
    <cfRule type="expression" dxfId="1973" priority="5944" stopIfTrue="1">
      <formula>$A8790&lt;&gt;""</formula>
    </cfRule>
  </conditionalFormatting>
  <conditionalFormatting sqref="A8790:A8856">
    <cfRule type="expression" dxfId="1972" priority="5943" stopIfTrue="1">
      <formula>$A8790&lt;&gt;""</formula>
    </cfRule>
  </conditionalFormatting>
  <conditionalFormatting sqref="A8790:A8856">
    <cfRule type="expression" dxfId="1971" priority="5942" stopIfTrue="1">
      <formula>$A8790&lt;&gt;""</formula>
    </cfRule>
  </conditionalFormatting>
  <conditionalFormatting sqref="A8790:A8856">
    <cfRule type="expression" dxfId="1970" priority="5941" stopIfTrue="1">
      <formula>$A8790&lt;&gt;""</formula>
    </cfRule>
  </conditionalFormatting>
  <conditionalFormatting sqref="A8790:A8856">
    <cfRule type="expression" dxfId="1969" priority="5940" stopIfTrue="1">
      <formula>$A8790&lt;&gt;""</formula>
    </cfRule>
  </conditionalFormatting>
  <conditionalFormatting sqref="A8790:A8856">
    <cfRule type="expression" dxfId="1968" priority="5939" stopIfTrue="1">
      <formula>$A8790&lt;&gt;""</formula>
    </cfRule>
  </conditionalFormatting>
  <conditionalFormatting sqref="A8790:A8856">
    <cfRule type="expression" dxfId="1967" priority="5938" stopIfTrue="1">
      <formula>$A8790&lt;&gt;""</formula>
    </cfRule>
  </conditionalFormatting>
  <conditionalFormatting sqref="A8790:A8856">
    <cfRule type="expression" dxfId="1966" priority="5937" stopIfTrue="1">
      <formula>$A8790&lt;&gt;""</formula>
    </cfRule>
  </conditionalFormatting>
  <conditionalFormatting sqref="A8790:A8856">
    <cfRule type="expression" dxfId="1965" priority="5936" stopIfTrue="1">
      <formula>$A8790&lt;&gt;""</formula>
    </cfRule>
  </conditionalFormatting>
  <conditionalFormatting sqref="A8790:A8856">
    <cfRule type="expression" dxfId="1964" priority="5935" stopIfTrue="1">
      <formula>$A8790&lt;&gt;""</formula>
    </cfRule>
  </conditionalFormatting>
  <conditionalFormatting sqref="A8790:A8856">
    <cfRule type="expression" dxfId="1963" priority="5934" stopIfTrue="1">
      <formula>$A8790&lt;&gt;""</formula>
    </cfRule>
  </conditionalFormatting>
  <conditionalFormatting sqref="A8790:A8856">
    <cfRule type="expression" dxfId="1962" priority="5933" stopIfTrue="1">
      <formula>$A8790&lt;&gt;""</formula>
    </cfRule>
  </conditionalFormatting>
  <conditionalFormatting sqref="A8790:A8856">
    <cfRule type="expression" dxfId="1961" priority="5932" stopIfTrue="1">
      <formula>$A8790&lt;&gt;""</formula>
    </cfRule>
  </conditionalFormatting>
  <conditionalFormatting sqref="A8790:A8856">
    <cfRule type="expression" dxfId="1960" priority="5931" stopIfTrue="1">
      <formula>$A8790&lt;&gt;""</formula>
    </cfRule>
  </conditionalFormatting>
  <conditionalFormatting sqref="A8790:A8856">
    <cfRule type="expression" dxfId="1959" priority="5930" stopIfTrue="1">
      <formula>$A8790&lt;&gt;""</formula>
    </cfRule>
  </conditionalFormatting>
  <conditionalFormatting sqref="A8790:A8856">
    <cfRule type="expression" dxfId="1958" priority="5929" stopIfTrue="1">
      <formula>$A8790&lt;&gt;""</formula>
    </cfRule>
  </conditionalFormatting>
  <conditionalFormatting sqref="A8790:A8856">
    <cfRule type="expression" dxfId="1957" priority="5928" stopIfTrue="1">
      <formula>$A8790&lt;&gt;""</formula>
    </cfRule>
  </conditionalFormatting>
  <conditionalFormatting sqref="A8790:A8856">
    <cfRule type="expression" dxfId="1956" priority="5927" stopIfTrue="1">
      <formula>$A8790&lt;&gt;""</formula>
    </cfRule>
  </conditionalFormatting>
  <conditionalFormatting sqref="A8790:A8856">
    <cfRule type="expression" dxfId="1955" priority="5926" stopIfTrue="1">
      <formula>$A8790&lt;&gt;""</formula>
    </cfRule>
  </conditionalFormatting>
  <conditionalFormatting sqref="A8790:A8856">
    <cfRule type="expression" dxfId="1954" priority="5925" stopIfTrue="1">
      <formula>$A8790&lt;&gt;""</formula>
    </cfRule>
  </conditionalFormatting>
  <conditionalFormatting sqref="A8790:A8856">
    <cfRule type="expression" dxfId="1953" priority="5924" stopIfTrue="1">
      <formula>$A8790&lt;&gt;""</formula>
    </cfRule>
  </conditionalFormatting>
  <conditionalFormatting sqref="A8790:A8856">
    <cfRule type="expression" dxfId="1952" priority="5923" stopIfTrue="1">
      <formula>$A8790&lt;&gt;""</formula>
    </cfRule>
  </conditionalFormatting>
  <conditionalFormatting sqref="A8790:A8856">
    <cfRule type="expression" dxfId="1951" priority="5922" stopIfTrue="1">
      <formula>$A8790&lt;&gt;""</formula>
    </cfRule>
  </conditionalFormatting>
  <conditionalFormatting sqref="A8790:A8856">
    <cfRule type="expression" dxfId="1950" priority="5921" stopIfTrue="1">
      <formula>$A8790&lt;&gt;""</formula>
    </cfRule>
  </conditionalFormatting>
  <conditionalFormatting sqref="A8790:A8856">
    <cfRule type="expression" dxfId="1949" priority="5920" stopIfTrue="1">
      <formula>$A8790&lt;&gt;""</formula>
    </cfRule>
  </conditionalFormatting>
  <conditionalFormatting sqref="A8790:A8856">
    <cfRule type="expression" dxfId="1948" priority="5919" stopIfTrue="1">
      <formula>$A8790&lt;&gt;""</formula>
    </cfRule>
  </conditionalFormatting>
  <conditionalFormatting sqref="A8790:A8856">
    <cfRule type="expression" dxfId="1947" priority="5918" stopIfTrue="1">
      <formula>$A8790&lt;&gt;""</formula>
    </cfRule>
  </conditionalFormatting>
  <conditionalFormatting sqref="A8790:A8856">
    <cfRule type="expression" dxfId="1946" priority="5917" stopIfTrue="1">
      <formula>$A8790&lt;&gt;""</formula>
    </cfRule>
  </conditionalFormatting>
  <conditionalFormatting sqref="A8790:A8856">
    <cfRule type="expression" dxfId="1945" priority="5916" stopIfTrue="1">
      <formula>$A8790&lt;&gt;""</formula>
    </cfRule>
  </conditionalFormatting>
  <conditionalFormatting sqref="A8790:A8856">
    <cfRule type="expression" dxfId="1944" priority="5915" stopIfTrue="1">
      <formula>$A8790&lt;&gt;""</formula>
    </cfRule>
  </conditionalFormatting>
  <conditionalFormatting sqref="A8790:A8856">
    <cfRule type="expression" dxfId="1943" priority="5914" stopIfTrue="1">
      <formula>$A8790&lt;&gt;""</formula>
    </cfRule>
  </conditionalFormatting>
  <conditionalFormatting sqref="A8790:A8856">
    <cfRule type="expression" dxfId="1942" priority="5913" stopIfTrue="1">
      <formula>$A8790&lt;&gt;""</formula>
    </cfRule>
  </conditionalFormatting>
  <conditionalFormatting sqref="A8790:A8856">
    <cfRule type="expression" dxfId="1941" priority="5912" stopIfTrue="1">
      <formula>$A8790&lt;&gt;""</formula>
    </cfRule>
  </conditionalFormatting>
  <conditionalFormatting sqref="A8790:A8856">
    <cfRule type="expression" dxfId="1940" priority="5911" stopIfTrue="1">
      <formula>$A8790&lt;&gt;""</formula>
    </cfRule>
  </conditionalFormatting>
  <conditionalFormatting sqref="A8790:A8856">
    <cfRule type="expression" dxfId="1939" priority="5910" stopIfTrue="1">
      <formula>$A8790&lt;&gt;""</formula>
    </cfRule>
  </conditionalFormatting>
  <conditionalFormatting sqref="A8790:A8856">
    <cfRule type="expression" dxfId="1938" priority="5909" stopIfTrue="1">
      <formula>$A8790&lt;&gt;""</formula>
    </cfRule>
  </conditionalFormatting>
  <conditionalFormatting sqref="A8790:A8856">
    <cfRule type="expression" dxfId="1937" priority="5908" stopIfTrue="1">
      <formula>$A8790&lt;&gt;""</formula>
    </cfRule>
  </conditionalFormatting>
  <conditionalFormatting sqref="A8790:A8856">
    <cfRule type="expression" dxfId="1936" priority="5907" stopIfTrue="1">
      <formula>$A8790&lt;&gt;""</formula>
    </cfRule>
  </conditionalFormatting>
  <conditionalFormatting sqref="A8790:A8856">
    <cfRule type="expression" dxfId="1935" priority="5906" stopIfTrue="1">
      <formula>$A8790&lt;&gt;""</formula>
    </cfRule>
  </conditionalFormatting>
  <conditionalFormatting sqref="A8790:A8856">
    <cfRule type="expression" dxfId="1934" priority="5905" stopIfTrue="1">
      <formula>$A8790&lt;&gt;""</formula>
    </cfRule>
  </conditionalFormatting>
  <conditionalFormatting sqref="A8790:A8856">
    <cfRule type="expression" dxfId="1933" priority="5904" stopIfTrue="1">
      <formula>$A8790&lt;&gt;""</formula>
    </cfRule>
  </conditionalFormatting>
  <conditionalFormatting sqref="A8790:A8856">
    <cfRule type="expression" dxfId="1932" priority="5903" stopIfTrue="1">
      <formula>$A8790&lt;&gt;""</formula>
    </cfRule>
  </conditionalFormatting>
  <conditionalFormatting sqref="A8790:A8856">
    <cfRule type="expression" dxfId="1931" priority="5902" stopIfTrue="1">
      <formula>$A8790&lt;&gt;""</formula>
    </cfRule>
  </conditionalFormatting>
  <conditionalFormatting sqref="A8790:A8856">
    <cfRule type="expression" dxfId="1930" priority="5901" stopIfTrue="1">
      <formula>$A8790&lt;&gt;""</formula>
    </cfRule>
  </conditionalFormatting>
  <conditionalFormatting sqref="A8790:A8856">
    <cfRule type="expression" dxfId="1929" priority="5900" stopIfTrue="1">
      <formula>$A8790&lt;&gt;""</formula>
    </cfRule>
  </conditionalFormatting>
  <conditionalFormatting sqref="A8790:A8856">
    <cfRule type="expression" dxfId="1928" priority="5899" stopIfTrue="1">
      <formula>$A8790&lt;&gt;""</formula>
    </cfRule>
  </conditionalFormatting>
  <conditionalFormatting sqref="A8790:A8856">
    <cfRule type="expression" dxfId="1927" priority="5898" stopIfTrue="1">
      <formula>$A8790&lt;&gt;""</formula>
    </cfRule>
  </conditionalFormatting>
  <conditionalFormatting sqref="A8790:A8856">
    <cfRule type="expression" dxfId="1926" priority="5897" stopIfTrue="1">
      <formula>$A8790&lt;&gt;""</formula>
    </cfRule>
  </conditionalFormatting>
  <conditionalFormatting sqref="A8790:A8856">
    <cfRule type="expression" dxfId="1925" priority="5896" stopIfTrue="1">
      <formula>$A8790&lt;&gt;""</formula>
    </cfRule>
  </conditionalFormatting>
  <conditionalFormatting sqref="A8790:A8856">
    <cfRule type="expression" dxfId="1924" priority="5895" stopIfTrue="1">
      <formula>$A8790&lt;&gt;""</formula>
    </cfRule>
  </conditionalFormatting>
  <conditionalFormatting sqref="A8790:A8856">
    <cfRule type="expression" dxfId="1923" priority="5894" stopIfTrue="1">
      <formula>$A8790&lt;&gt;""</formula>
    </cfRule>
  </conditionalFormatting>
  <conditionalFormatting sqref="A8790:A8856">
    <cfRule type="expression" dxfId="1922" priority="5893" stopIfTrue="1">
      <formula>$A8790&lt;&gt;""</formula>
    </cfRule>
  </conditionalFormatting>
  <conditionalFormatting sqref="A8790:A8856">
    <cfRule type="expression" dxfId="1921" priority="5892" stopIfTrue="1">
      <formula>$A8790&lt;&gt;""</formula>
    </cfRule>
  </conditionalFormatting>
  <conditionalFormatting sqref="A8790:A8856">
    <cfRule type="expression" dxfId="1920" priority="5891" stopIfTrue="1">
      <formula>$A8790&lt;&gt;""</formula>
    </cfRule>
  </conditionalFormatting>
  <conditionalFormatting sqref="A8790:A8856">
    <cfRule type="expression" dxfId="1919" priority="5890" stopIfTrue="1">
      <formula>$A8790&lt;&gt;""</formula>
    </cfRule>
  </conditionalFormatting>
  <conditionalFormatting sqref="A8790:A8856">
    <cfRule type="expression" dxfId="1918" priority="5889" stopIfTrue="1">
      <formula>$A8790&lt;&gt;""</formula>
    </cfRule>
  </conditionalFormatting>
  <conditionalFormatting sqref="A8790:A8856">
    <cfRule type="expression" dxfId="1917" priority="5888" stopIfTrue="1">
      <formula>$A8790&lt;&gt;""</formula>
    </cfRule>
  </conditionalFormatting>
  <conditionalFormatting sqref="A8790:A8856">
    <cfRule type="expression" dxfId="1916" priority="5887" stopIfTrue="1">
      <formula>$A8790&lt;&gt;""</formula>
    </cfRule>
  </conditionalFormatting>
  <conditionalFormatting sqref="A8790:A8856">
    <cfRule type="expression" dxfId="1915" priority="5886" stopIfTrue="1">
      <formula>$A8790&lt;&gt;""</formula>
    </cfRule>
  </conditionalFormatting>
  <conditionalFormatting sqref="A8790:A8856">
    <cfRule type="expression" dxfId="1914" priority="5885" stopIfTrue="1">
      <formula>$A8790&lt;&gt;""</formula>
    </cfRule>
  </conditionalFormatting>
  <conditionalFormatting sqref="A8790:A8856">
    <cfRule type="expression" dxfId="1913" priority="5884" stopIfTrue="1">
      <formula>$A8790&lt;&gt;""</formula>
    </cfRule>
  </conditionalFormatting>
  <conditionalFormatting sqref="A8790:A8856">
    <cfRule type="expression" dxfId="1912" priority="5883" stopIfTrue="1">
      <formula>$A8790&lt;&gt;""</formula>
    </cfRule>
  </conditionalFormatting>
  <conditionalFormatting sqref="A8790:A8856">
    <cfRule type="expression" dxfId="1911" priority="5882" stopIfTrue="1">
      <formula>$A8790&lt;&gt;""</formula>
    </cfRule>
  </conditionalFormatting>
  <conditionalFormatting sqref="A8790:A8856">
    <cfRule type="expression" dxfId="1910" priority="5881" stopIfTrue="1">
      <formula>$A8790&lt;&gt;""</formula>
    </cfRule>
  </conditionalFormatting>
  <conditionalFormatting sqref="A8790:A8856">
    <cfRule type="expression" dxfId="1909" priority="5880" stopIfTrue="1">
      <formula>$A8790&lt;&gt;""</formula>
    </cfRule>
  </conditionalFormatting>
  <conditionalFormatting sqref="A8790:A8856">
    <cfRule type="expression" dxfId="1908" priority="5879" stopIfTrue="1">
      <formula>$A8790&lt;&gt;""</formula>
    </cfRule>
  </conditionalFormatting>
  <conditionalFormatting sqref="A8790:A8856">
    <cfRule type="expression" dxfId="1907" priority="5878" stopIfTrue="1">
      <formula>$A8790&lt;&gt;""</formula>
    </cfRule>
  </conditionalFormatting>
  <conditionalFormatting sqref="A8790:A8856">
    <cfRule type="expression" dxfId="1906" priority="5877" stopIfTrue="1">
      <formula>$A8790&lt;&gt;""</formula>
    </cfRule>
  </conditionalFormatting>
  <conditionalFormatting sqref="A8790:A8856">
    <cfRule type="expression" dxfId="1905" priority="5876" stopIfTrue="1">
      <formula>$A8790&lt;&gt;""</formula>
    </cfRule>
  </conditionalFormatting>
  <conditionalFormatting sqref="A8790:A8856">
    <cfRule type="expression" dxfId="1904" priority="5875" stopIfTrue="1">
      <formula>$A8790&lt;&gt;""</formula>
    </cfRule>
  </conditionalFormatting>
  <conditionalFormatting sqref="A8790:A8856">
    <cfRule type="expression" dxfId="1903" priority="5874" stopIfTrue="1">
      <formula>$A8790&lt;&gt;""</formula>
    </cfRule>
  </conditionalFormatting>
  <conditionalFormatting sqref="A8790:A8856">
    <cfRule type="expression" dxfId="1902" priority="5873" stopIfTrue="1">
      <formula>$A8790&lt;&gt;""</formula>
    </cfRule>
  </conditionalFormatting>
  <conditionalFormatting sqref="A8790:A8856">
    <cfRule type="expression" dxfId="1901" priority="5872" stopIfTrue="1">
      <formula>$A8790&lt;&gt;""</formula>
    </cfRule>
  </conditionalFormatting>
  <conditionalFormatting sqref="A8790:A8856">
    <cfRule type="expression" dxfId="1900" priority="5871" stopIfTrue="1">
      <formula>$A8790&lt;&gt;""</formula>
    </cfRule>
  </conditionalFormatting>
  <conditionalFormatting sqref="A8790:A8856">
    <cfRule type="expression" dxfId="1899" priority="5870" stopIfTrue="1">
      <formula>$A8790&lt;&gt;""</formula>
    </cfRule>
  </conditionalFormatting>
  <conditionalFormatting sqref="A8790:A8856">
    <cfRule type="expression" dxfId="1898" priority="5869" stopIfTrue="1">
      <formula>$A8790&lt;&gt;""</formula>
    </cfRule>
  </conditionalFormatting>
  <conditionalFormatting sqref="A8790:A8856">
    <cfRule type="expression" dxfId="1897" priority="5868" stopIfTrue="1">
      <formula>$A8790&lt;&gt;""</formula>
    </cfRule>
  </conditionalFormatting>
  <conditionalFormatting sqref="A8790:A8856">
    <cfRule type="expression" dxfId="1896" priority="5867" stopIfTrue="1">
      <formula>$A8790&lt;&gt;""</formula>
    </cfRule>
  </conditionalFormatting>
  <conditionalFormatting sqref="A8790:A8856">
    <cfRule type="expression" dxfId="1895" priority="5866" stopIfTrue="1">
      <formula>$A8790&lt;&gt;""</formula>
    </cfRule>
  </conditionalFormatting>
  <conditionalFormatting sqref="A8790:A8856">
    <cfRule type="expression" dxfId="1894" priority="5865" stopIfTrue="1">
      <formula>$A8790&lt;&gt;""</formula>
    </cfRule>
  </conditionalFormatting>
  <conditionalFormatting sqref="A8790:A8856">
    <cfRule type="expression" dxfId="1893" priority="5864" stopIfTrue="1">
      <formula>$A8790&lt;&gt;""</formula>
    </cfRule>
  </conditionalFormatting>
  <conditionalFormatting sqref="A8790:A8856">
    <cfRule type="expression" dxfId="1892" priority="5863" stopIfTrue="1">
      <formula>$A8790&lt;&gt;""</formula>
    </cfRule>
  </conditionalFormatting>
  <conditionalFormatting sqref="A8790:A8856">
    <cfRule type="expression" dxfId="1891" priority="5862" stopIfTrue="1">
      <formula>$A8790&lt;&gt;""</formula>
    </cfRule>
  </conditionalFormatting>
  <conditionalFormatting sqref="A8790:A8856">
    <cfRule type="expression" dxfId="1890" priority="5861" stopIfTrue="1">
      <formula>$A8790&lt;&gt;""</formula>
    </cfRule>
  </conditionalFormatting>
  <conditionalFormatting sqref="A8790:A8856">
    <cfRule type="expression" dxfId="1889" priority="5860" stopIfTrue="1">
      <formula>$A8790&lt;&gt;""</formula>
    </cfRule>
  </conditionalFormatting>
  <conditionalFormatting sqref="A8790:A8856">
    <cfRule type="expression" dxfId="1888" priority="5859" stopIfTrue="1">
      <formula>$A8790&lt;&gt;""</formula>
    </cfRule>
  </conditionalFormatting>
  <conditionalFormatting sqref="A8790:A8856">
    <cfRule type="expression" dxfId="1887" priority="5858" stopIfTrue="1">
      <formula>$A8790&lt;&gt;""</formula>
    </cfRule>
  </conditionalFormatting>
  <conditionalFormatting sqref="A8790:A8856">
    <cfRule type="expression" dxfId="1886" priority="5857" stopIfTrue="1">
      <formula>$A8790&lt;&gt;""</formula>
    </cfRule>
  </conditionalFormatting>
  <conditionalFormatting sqref="A8790:A8856">
    <cfRule type="expression" dxfId="1885" priority="5856" stopIfTrue="1">
      <formula>$A8790&lt;&gt;""</formula>
    </cfRule>
  </conditionalFormatting>
  <conditionalFormatting sqref="A8790:A8856">
    <cfRule type="expression" dxfId="1884" priority="5855" stopIfTrue="1">
      <formula>$A8790&lt;&gt;""</formula>
    </cfRule>
  </conditionalFormatting>
  <conditionalFormatting sqref="A8790:A8856">
    <cfRule type="expression" dxfId="1883" priority="5854" stopIfTrue="1">
      <formula>$A8790&lt;&gt;""</formula>
    </cfRule>
  </conditionalFormatting>
  <conditionalFormatting sqref="A8790:A8856">
    <cfRule type="expression" dxfId="1882" priority="5853" stopIfTrue="1">
      <formula>$A8790&lt;&gt;""</formula>
    </cfRule>
  </conditionalFormatting>
  <conditionalFormatting sqref="A8790:A8856">
    <cfRule type="expression" dxfId="1881" priority="5852" stopIfTrue="1">
      <formula>$A8790&lt;&gt;""</formula>
    </cfRule>
  </conditionalFormatting>
  <conditionalFormatting sqref="A8790:A8856">
    <cfRule type="expression" dxfId="1880" priority="5851" stopIfTrue="1">
      <formula>$A8790&lt;&gt;""</formula>
    </cfRule>
  </conditionalFormatting>
  <conditionalFormatting sqref="A8790:A8856">
    <cfRule type="expression" dxfId="1879" priority="5850" stopIfTrue="1">
      <formula>$A8790&lt;&gt;""</formula>
    </cfRule>
  </conditionalFormatting>
  <conditionalFormatting sqref="A8790:A8856">
    <cfRule type="expression" dxfId="1878" priority="5849" stopIfTrue="1">
      <formula>$A8790&lt;&gt;""</formula>
    </cfRule>
  </conditionalFormatting>
  <conditionalFormatting sqref="A8790:A8856">
    <cfRule type="expression" dxfId="1877" priority="5848" stopIfTrue="1">
      <formula>$A8790&lt;&gt;""</formula>
    </cfRule>
  </conditionalFormatting>
  <conditionalFormatting sqref="A8790:A8856">
    <cfRule type="expression" dxfId="1876" priority="5847" stopIfTrue="1">
      <formula>$A8790&lt;&gt;""</formula>
    </cfRule>
  </conditionalFormatting>
  <conditionalFormatting sqref="A8790:A8856">
    <cfRule type="expression" dxfId="1875" priority="5846" stopIfTrue="1">
      <formula>$A8790&lt;&gt;""</formula>
    </cfRule>
  </conditionalFormatting>
  <conditionalFormatting sqref="A8790:A8856">
    <cfRule type="expression" dxfId="1874" priority="5845" stopIfTrue="1">
      <formula>$A8790&lt;&gt;""</formula>
    </cfRule>
  </conditionalFormatting>
  <conditionalFormatting sqref="A8790:A8856">
    <cfRule type="expression" dxfId="1873" priority="5844" stopIfTrue="1">
      <formula>$A8790&lt;&gt;""</formula>
    </cfRule>
  </conditionalFormatting>
  <conditionalFormatting sqref="A8790:A8856">
    <cfRule type="expression" dxfId="1872" priority="5843" stopIfTrue="1">
      <formula>$A8790&lt;&gt;""</formula>
    </cfRule>
  </conditionalFormatting>
  <conditionalFormatting sqref="A8790:A8856">
    <cfRule type="expression" dxfId="1871" priority="5842" stopIfTrue="1">
      <formula>$A8790&lt;&gt;""</formula>
    </cfRule>
  </conditionalFormatting>
  <conditionalFormatting sqref="A8790:A8856">
    <cfRule type="expression" dxfId="1870" priority="5841" stopIfTrue="1">
      <formula>$A8790&lt;&gt;""</formula>
    </cfRule>
  </conditionalFormatting>
  <conditionalFormatting sqref="A8790:A8856">
    <cfRule type="expression" dxfId="1869" priority="5840" stopIfTrue="1">
      <formula>$A8790&lt;&gt;""</formula>
    </cfRule>
  </conditionalFormatting>
  <conditionalFormatting sqref="A8790:A8856">
    <cfRule type="expression" dxfId="1868" priority="5839" stopIfTrue="1">
      <formula>$A8790&lt;&gt;""</formula>
    </cfRule>
  </conditionalFormatting>
  <conditionalFormatting sqref="A8790:A8856">
    <cfRule type="expression" dxfId="1867" priority="5838" stopIfTrue="1">
      <formula>$A8790&lt;&gt;""</formula>
    </cfRule>
  </conditionalFormatting>
  <conditionalFormatting sqref="A8790:A8856">
    <cfRule type="expression" dxfId="1866" priority="5837" stopIfTrue="1">
      <formula>$A8790&lt;&gt;""</formula>
    </cfRule>
  </conditionalFormatting>
  <conditionalFormatting sqref="A8790:A8856">
    <cfRule type="expression" dxfId="1865" priority="5836" stopIfTrue="1">
      <formula>$A8790&lt;&gt;""</formula>
    </cfRule>
  </conditionalFormatting>
  <conditionalFormatting sqref="A8790:A8856">
    <cfRule type="expression" dxfId="1864" priority="5835" stopIfTrue="1">
      <formula>$A8790&lt;&gt;""</formula>
    </cfRule>
  </conditionalFormatting>
  <conditionalFormatting sqref="A8790:A8856">
    <cfRule type="expression" dxfId="1863" priority="5834" stopIfTrue="1">
      <formula>$A8790&lt;&gt;""</formula>
    </cfRule>
  </conditionalFormatting>
  <conditionalFormatting sqref="A8790:A8856">
    <cfRule type="expression" dxfId="1862" priority="5833" stopIfTrue="1">
      <formula>$A8790&lt;&gt;""</formula>
    </cfRule>
  </conditionalFormatting>
  <conditionalFormatting sqref="A8790:A8856">
    <cfRule type="expression" dxfId="1861" priority="5832" stopIfTrue="1">
      <formula>$A8790&lt;&gt;""</formula>
    </cfRule>
  </conditionalFormatting>
  <conditionalFormatting sqref="A8790:A8856">
    <cfRule type="expression" dxfId="1860" priority="5831" stopIfTrue="1">
      <formula>$A8790&lt;&gt;""</formula>
    </cfRule>
  </conditionalFormatting>
  <conditionalFormatting sqref="A8790:A8856">
    <cfRule type="expression" dxfId="1859" priority="5830" stopIfTrue="1">
      <formula>$A8790&lt;&gt;""</formula>
    </cfRule>
  </conditionalFormatting>
  <conditionalFormatting sqref="A8790:A8856">
    <cfRule type="expression" dxfId="1858" priority="5829" stopIfTrue="1">
      <formula>$A8790&lt;&gt;""</formula>
    </cfRule>
  </conditionalFormatting>
  <conditionalFormatting sqref="A8790:A8856">
    <cfRule type="expression" dxfId="1857" priority="5828" stopIfTrue="1">
      <formula>$A8790&lt;&gt;""</formula>
    </cfRule>
  </conditionalFormatting>
  <conditionalFormatting sqref="A8790:A8856">
    <cfRule type="expression" dxfId="1856" priority="5827" stopIfTrue="1">
      <formula>$A8790&lt;&gt;""</formula>
    </cfRule>
  </conditionalFormatting>
  <conditionalFormatting sqref="A8790:A8856">
    <cfRule type="expression" dxfId="1855" priority="5826" stopIfTrue="1">
      <formula>$A8790&lt;&gt;""</formula>
    </cfRule>
  </conditionalFormatting>
  <conditionalFormatting sqref="A8790:A8856">
    <cfRule type="expression" dxfId="1854" priority="5825" stopIfTrue="1">
      <formula>$A8790&lt;&gt;""</formula>
    </cfRule>
  </conditionalFormatting>
  <conditionalFormatting sqref="A8790:A8856">
    <cfRule type="expression" dxfId="1853" priority="5824" stopIfTrue="1">
      <formula>$A8790&lt;&gt;""</formula>
    </cfRule>
  </conditionalFormatting>
  <conditionalFormatting sqref="A8790:A8856">
    <cfRule type="expression" dxfId="1852" priority="5823" stopIfTrue="1">
      <formula>$A8790&lt;&gt;""</formula>
    </cfRule>
  </conditionalFormatting>
  <conditionalFormatting sqref="A8790:A8856">
    <cfRule type="expression" dxfId="1851" priority="5822" stopIfTrue="1">
      <formula>$A8790&lt;&gt;""</formula>
    </cfRule>
  </conditionalFormatting>
  <conditionalFormatting sqref="A8790:A8856">
    <cfRule type="expression" dxfId="1850" priority="5821" stopIfTrue="1">
      <formula>$A8790&lt;&gt;""</formula>
    </cfRule>
  </conditionalFormatting>
  <conditionalFormatting sqref="A8790:A8856">
    <cfRule type="expression" dxfId="1849" priority="5820" stopIfTrue="1">
      <formula>$A8790&lt;&gt;""</formula>
    </cfRule>
  </conditionalFormatting>
  <conditionalFormatting sqref="A8790:A8856">
    <cfRule type="expression" dxfId="1848" priority="5819" stopIfTrue="1">
      <formula>$A8790&lt;&gt;""</formula>
    </cfRule>
  </conditionalFormatting>
  <conditionalFormatting sqref="A8790:A8856">
    <cfRule type="expression" dxfId="1847" priority="5818" stopIfTrue="1">
      <formula>$A8790&lt;&gt;""</formula>
    </cfRule>
  </conditionalFormatting>
  <conditionalFormatting sqref="A8790:A8856">
    <cfRule type="expression" dxfId="1846" priority="5817" stopIfTrue="1">
      <formula>$A8790&lt;&gt;""</formula>
    </cfRule>
  </conditionalFormatting>
  <conditionalFormatting sqref="A8790:A8856">
    <cfRule type="expression" dxfId="1845" priority="5816" stopIfTrue="1">
      <formula>$A8790&lt;&gt;""</formula>
    </cfRule>
  </conditionalFormatting>
  <conditionalFormatting sqref="A8790:A8856">
    <cfRule type="expression" dxfId="1844" priority="5815" stopIfTrue="1">
      <formula>$A8790&lt;&gt;""</formula>
    </cfRule>
  </conditionalFormatting>
  <conditionalFormatting sqref="A8790:A8856">
    <cfRule type="expression" dxfId="1843" priority="5814" stopIfTrue="1">
      <formula>$A8790&lt;&gt;""</formula>
    </cfRule>
  </conditionalFormatting>
  <conditionalFormatting sqref="A8790:A8856">
    <cfRule type="expression" dxfId="1842" priority="5813" stopIfTrue="1">
      <formula>$A8790&lt;&gt;""</formula>
    </cfRule>
  </conditionalFormatting>
  <conditionalFormatting sqref="A8790:A8856">
    <cfRule type="expression" dxfId="1841" priority="5812" stopIfTrue="1">
      <formula>$A8790&lt;&gt;""</formula>
    </cfRule>
  </conditionalFormatting>
  <conditionalFormatting sqref="A8790:A8856">
    <cfRule type="expression" dxfId="1840" priority="5811" stopIfTrue="1">
      <formula>$A8790&lt;&gt;""</formula>
    </cfRule>
  </conditionalFormatting>
  <conditionalFormatting sqref="A8790:A8856">
    <cfRule type="expression" dxfId="1839" priority="5810" stopIfTrue="1">
      <formula>$A8790&lt;&gt;""</formula>
    </cfRule>
  </conditionalFormatting>
  <conditionalFormatting sqref="A8790:A8856">
    <cfRule type="expression" dxfId="1838" priority="5809" stopIfTrue="1">
      <formula>$A8790&lt;&gt;""</formula>
    </cfRule>
  </conditionalFormatting>
  <conditionalFormatting sqref="A8790:A8856">
    <cfRule type="expression" dxfId="1837" priority="5808" stopIfTrue="1">
      <formula>$A8790&lt;&gt;""</formula>
    </cfRule>
  </conditionalFormatting>
  <conditionalFormatting sqref="A8790:A8856">
    <cfRule type="expression" dxfId="1836" priority="5807" stopIfTrue="1">
      <formula>$A8790&lt;&gt;""</formula>
    </cfRule>
  </conditionalFormatting>
  <conditionalFormatting sqref="A8790:A8856">
    <cfRule type="expression" dxfId="1835" priority="5806" stopIfTrue="1">
      <formula>$A8790&lt;&gt;""</formula>
    </cfRule>
  </conditionalFormatting>
  <conditionalFormatting sqref="A8790:A8856">
    <cfRule type="expression" dxfId="1834" priority="5805" stopIfTrue="1">
      <formula>$A8790&lt;&gt;""</formula>
    </cfRule>
  </conditionalFormatting>
  <conditionalFormatting sqref="A8790:A8856">
    <cfRule type="expression" dxfId="1833" priority="5804" stopIfTrue="1">
      <formula>$A8790&lt;&gt;""</formula>
    </cfRule>
  </conditionalFormatting>
  <conditionalFormatting sqref="A8790:A8856">
    <cfRule type="expression" dxfId="1832" priority="5803" stopIfTrue="1">
      <formula>$A8790&lt;&gt;""</formula>
    </cfRule>
  </conditionalFormatting>
  <conditionalFormatting sqref="A8790:A8856">
    <cfRule type="expression" dxfId="1831" priority="5802" stopIfTrue="1">
      <formula>$A8790&lt;&gt;""</formula>
    </cfRule>
  </conditionalFormatting>
  <conditionalFormatting sqref="A8790:A8856">
    <cfRule type="expression" dxfId="1830" priority="5801" stopIfTrue="1">
      <formula>$A8790&lt;&gt;""</formula>
    </cfRule>
  </conditionalFormatting>
  <conditionalFormatting sqref="A8790:A8856">
    <cfRule type="expression" dxfId="1829" priority="5800" stopIfTrue="1">
      <formula>$A8790&lt;&gt;""</formula>
    </cfRule>
  </conditionalFormatting>
  <conditionalFormatting sqref="A8790:A8856">
    <cfRule type="expression" dxfId="1828" priority="5799" stopIfTrue="1">
      <formula>$A8790&lt;&gt;""</formula>
    </cfRule>
  </conditionalFormatting>
  <conditionalFormatting sqref="A8790:A8856">
    <cfRule type="expression" dxfId="1827" priority="5798" stopIfTrue="1">
      <formula>$A8790&lt;&gt;""</formula>
    </cfRule>
  </conditionalFormatting>
  <conditionalFormatting sqref="A8790:A8856">
    <cfRule type="expression" dxfId="1826" priority="5797" stopIfTrue="1">
      <formula>$A8790&lt;&gt;""</formula>
    </cfRule>
  </conditionalFormatting>
  <conditionalFormatting sqref="A8790:A8856">
    <cfRule type="expression" dxfId="1825" priority="5796" stopIfTrue="1">
      <formula>$A8790&lt;&gt;""</formula>
    </cfRule>
  </conditionalFormatting>
  <conditionalFormatting sqref="A8790:A8856">
    <cfRule type="expression" dxfId="1824" priority="5795" stopIfTrue="1">
      <formula>$A8790&lt;&gt;""</formula>
    </cfRule>
  </conditionalFormatting>
  <conditionalFormatting sqref="A8790:A8856">
    <cfRule type="expression" dxfId="1823" priority="5794" stopIfTrue="1">
      <formula>$A8790&lt;&gt;""</formula>
    </cfRule>
  </conditionalFormatting>
  <conditionalFormatting sqref="A8790:A8856">
    <cfRule type="expression" dxfId="1822" priority="5793" stopIfTrue="1">
      <formula>$A8790&lt;&gt;""</formula>
    </cfRule>
  </conditionalFormatting>
  <conditionalFormatting sqref="A8790:A8856">
    <cfRule type="expression" dxfId="1821" priority="5792" stopIfTrue="1">
      <formula>$A8790&lt;&gt;""</formula>
    </cfRule>
  </conditionalFormatting>
  <conditionalFormatting sqref="A8790:A8856">
    <cfRule type="expression" dxfId="1820" priority="5791" stopIfTrue="1">
      <formula>$A8790&lt;&gt;""</formula>
    </cfRule>
  </conditionalFormatting>
  <conditionalFormatting sqref="A8790:A8856">
    <cfRule type="expression" dxfId="1819" priority="5790" stopIfTrue="1">
      <formula>$A8790&lt;&gt;""</formula>
    </cfRule>
  </conditionalFormatting>
  <conditionalFormatting sqref="A8790:A8856">
    <cfRule type="expression" dxfId="1818" priority="5789" stopIfTrue="1">
      <formula>$A8790&lt;&gt;""</formula>
    </cfRule>
  </conditionalFormatting>
  <conditionalFormatting sqref="A8790:A8856">
    <cfRule type="expression" dxfId="1817" priority="5788" stopIfTrue="1">
      <formula>$A8790&lt;&gt;""</formula>
    </cfRule>
  </conditionalFormatting>
  <conditionalFormatting sqref="A8790:A8856">
    <cfRule type="expression" dxfId="1816" priority="5787" stopIfTrue="1">
      <formula>$A8790&lt;&gt;""</formula>
    </cfRule>
  </conditionalFormatting>
  <conditionalFormatting sqref="A8790:A8856">
    <cfRule type="expression" dxfId="1815" priority="5786" stopIfTrue="1">
      <formula>$A8790&lt;&gt;""</formula>
    </cfRule>
  </conditionalFormatting>
  <conditionalFormatting sqref="A8790:A8856">
    <cfRule type="expression" dxfId="1814" priority="5785" stopIfTrue="1">
      <formula>$A8790&lt;&gt;""</formula>
    </cfRule>
  </conditionalFormatting>
  <conditionalFormatting sqref="A8790:A8856">
    <cfRule type="expression" dxfId="1813" priority="5784" stopIfTrue="1">
      <formula>$A8790&lt;&gt;""</formula>
    </cfRule>
  </conditionalFormatting>
  <conditionalFormatting sqref="A8790:A8856">
    <cfRule type="expression" dxfId="1812" priority="5783" stopIfTrue="1">
      <formula>$A8790&lt;&gt;""</formula>
    </cfRule>
  </conditionalFormatting>
  <conditionalFormatting sqref="A8790:A8856">
    <cfRule type="expression" dxfId="1811" priority="5782" stopIfTrue="1">
      <formula>$A8790&lt;&gt;""</formula>
    </cfRule>
  </conditionalFormatting>
  <conditionalFormatting sqref="A8790:A8856">
    <cfRule type="expression" dxfId="1810" priority="5781" stopIfTrue="1">
      <formula>$A8790&lt;&gt;""</formula>
    </cfRule>
  </conditionalFormatting>
  <conditionalFormatting sqref="A8790:A8856">
    <cfRule type="expression" dxfId="1809" priority="5780" stopIfTrue="1">
      <formula>$A8790&lt;&gt;""</formula>
    </cfRule>
  </conditionalFormatting>
  <conditionalFormatting sqref="A8790:A8856">
    <cfRule type="expression" dxfId="1808" priority="5779" stopIfTrue="1">
      <formula>$A8790&lt;&gt;""</formula>
    </cfRule>
  </conditionalFormatting>
  <conditionalFormatting sqref="A8790:A8856">
    <cfRule type="expression" dxfId="1807" priority="5778" stopIfTrue="1">
      <formula>$A8790&lt;&gt;""</formula>
    </cfRule>
  </conditionalFormatting>
  <conditionalFormatting sqref="A8790:A8856">
    <cfRule type="expression" dxfId="1806" priority="5777" stopIfTrue="1">
      <formula>$A8790&lt;&gt;""</formula>
    </cfRule>
  </conditionalFormatting>
  <conditionalFormatting sqref="A8790:A8856">
    <cfRule type="expression" dxfId="1805" priority="5776" stopIfTrue="1">
      <formula>$A8790&lt;&gt;""</formula>
    </cfRule>
  </conditionalFormatting>
  <conditionalFormatting sqref="A8790:A8856">
    <cfRule type="expression" dxfId="1804" priority="5775" stopIfTrue="1">
      <formula>$A8790&lt;&gt;""</formula>
    </cfRule>
  </conditionalFormatting>
  <conditionalFormatting sqref="A8790:A8856">
    <cfRule type="expression" dxfId="1803" priority="5774" stopIfTrue="1">
      <formula>$A8790&lt;&gt;""</formula>
    </cfRule>
  </conditionalFormatting>
  <conditionalFormatting sqref="A8790:A8856">
    <cfRule type="expression" dxfId="1802" priority="5773" stopIfTrue="1">
      <formula>$A8790&lt;&gt;""</formula>
    </cfRule>
  </conditionalFormatting>
  <conditionalFormatting sqref="A8790:A8856">
    <cfRule type="expression" dxfId="1801" priority="5772" stopIfTrue="1">
      <formula>$A8790&lt;&gt;""</formula>
    </cfRule>
  </conditionalFormatting>
  <conditionalFormatting sqref="A8790:A8856">
    <cfRule type="expression" dxfId="1800" priority="5771" stopIfTrue="1">
      <formula>$A8790&lt;&gt;""</formula>
    </cfRule>
  </conditionalFormatting>
  <conditionalFormatting sqref="A8790:A8856">
    <cfRule type="expression" dxfId="1799" priority="5770" stopIfTrue="1">
      <formula>$A8790&lt;&gt;""</formula>
    </cfRule>
  </conditionalFormatting>
  <conditionalFormatting sqref="A8790:A8856">
    <cfRule type="expression" dxfId="1798" priority="5769" stopIfTrue="1">
      <formula>$A8790&lt;&gt;""</formula>
    </cfRule>
  </conditionalFormatting>
  <conditionalFormatting sqref="A8790:A8856">
    <cfRule type="expression" dxfId="1797" priority="5768" stopIfTrue="1">
      <formula>$A8790&lt;&gt;""</formula>
    </cfRule>
  </conditionalFormatting>
  <conditionalFormatting sqref="A8790:A8856">
    <cfRule type="expression" dxfId="1796" priority="5767" stopIfTrue="1">
      <formula>$A8790&lt;&gt;""</formula>
    </cfRule>
  </conditionalFormatting>
  <conditionalFormatting sqref="A8790:A8856">
    <cfRule type="expression" dxfId="1795" priority="5766" stopIfTrue="1">
      <formula>$A8790&lt;&gt;""</formula>
    </cfRule>
  </conditionalFormatting>
  <conditionalFormatting sqref="A8790:A8856">
    <cfRule type="expression" dxfId="1794" priority="5765" stopIfTrue="1">
      <formula>$A8790&lt;&gt;""</formula>
    </cfRule>
  </conditionalFormatting>
  <conditionalFormatting sqref="A8790:A8856">
    <cfRule type="expression" dxfId="1793" priority="5764" stopIfTrue="1">
      <formula>$A8790&lt;&gt;""</formula>
    </cfRule>
  </conditionalFormatting>
  <conditionalFormatting sqref="A8790:A8856">
    <cfRule type="expression" dxfId="1792" priority="5763" stopIfTrue="1">
      <formula>$A8790&lt;&gt;""</formula>
    </cfRule>
  </conditionalFormatting>
  <conditionalFormatting sqref="A8790:A8856">
    <cfRule type="expression" dxfId="1791" priority="5762" stopIfTrue="1">
      <formula>$A8790&lt;&gt;""</formula>
    </cfRule>
  </conditionalFormatting>
  <conditionalFormatting sqref="A8790:A8856">
    <cfRule type="expression" dxfId="1790" priority="5761" stopIfTrue="1">
      <formula>$A8790&lt;&gt;""</formula>
    </cfRule>
  </conditionalFormatting>
  <conditionalFormatting sqref="A8790:A8856">
    <cfRule type="expression" dxfId="1789" priority="5760" stopIfTrue="1">
      <formula>$A8790&lt;&gt;""</formula>
    </cfRule>
  </conditionalFormatting>
  <conditionalFormatting sqref="A8790:A8856">
    <cfRule type="expression" dxfId="1788" priority="5759" stopIfTrue="1">
      <formula>$A8790&lt;&gt;""</formula>
    </cfRule>
  </conditionalFormatting>
  <conditionalFormatting sqref="A8790:A8856">
    <cfRule type="expression" dxfId="1787" priority="5758" stopIfTrue="1">
      <formula>$A8790&lt;&gt;""</formula>
    </cfRule>
  </conditionalFormatting>
  <conditionalFormatting sqref="A8790:A8856">
    <cfRule type="expression" dxfId="1786" priority="5757" stopIfTrue="1">
      <formula>$A8790&lt;&gt;""</formula>
    </cfRule>
  </conditionalFormatting>
  <conditionalFormatting sqref="A8790:A8856">
    <cfRule type="expression" dxfId="1785" priority="5756" stopIfTrue="1">
      <formula>$A8790&lt;&gt;""</formula>
    </cfRule>
  </conditionalFormatting>
  <conditionalFormatting sqref="A8790:A8856">
    <cfRule type="expression" dxfId="1784" priority="5755" stopIfTrue="1">
      <formula>$A8790&lt;&gt;""</formula>
    </cfRule>
  </conditionalFormatting>
  <conditionalFormatting sqref="A8790:A8856">
    <cfRule type="expression" dxfId="1783" priority="5754" stopIfTrue="1">
      <formula>$A8790&lt;&gt;""</formula>
    </cfRule>
  </conditionalFormatting>
  <conditionalFormatting sqref="A8790:A8856">
    <cfRule type="expression" dxfId="1782" priority="5753" stopIfTrue="1">
      <formula>$A8790&lt;&gt;""</formula>
    </cfRule>
  </conditionalFormatting>
  <conditionalFormatting sqref="A8790:A8856">
    <cfRule type="expression" dxfId="1781" priority="5752" stopIfTrue="1">
      <formula>$A8790&lt;&gt;""</formula>
    </cfRule>
  </conditionalFormatting>
  <conditionalFormatting sqref="A8790:A8856">
    <cfRule type="expression" dxfId="1780" priority="5751" stopIfTrue="1">
      <formula>$A8790&lt;&gt;""</formula>
    </cfRule>
  </conditionalFormatting>
  <conditionalFormatting sqref="A8790:A8856">
    <cfRule type="expression" dxfId="1779" priority="5750" stopIfTrue="1">
      <formula>$A8790&lt;&gt;""</formula>
    </cfRule>
  </conditionalFormatting>
  <conditionalFormatting sqref="A8790:A8856">
    <cfRule type="expression" dxfId="1778" priority="5749" stopIfTrue="1">
      <formula>$A8790&lt;&gt;""</formula>
    </cfRule>
  </conditionalFormatting>
  <conditionalFormatting sqref="A8790:A8856">
    <cfRule type="expression" dxfId="1777" priority="5748" stopIfTrue="1">
      <formula>$A8790&lt;&gt;""</formula>
    </cfRule>
  </conditionalFormatting>
  <conditionalFormatting sqref="A8790:A8856">
    <cfRule type="expression" dxfId="1776" priority="5747" stopIfTrue="1">
      <formula>$A8790&lt;&gt;""</formula>
    </cfRule>
  </conditionalFormatting>
  <conditionalFormatting sqref="A8790:A8856">
    <cfRule type="expression" dxfId="1775" priority="5746" stopIfTrue="1">
      <formula>$A8790&lt;&gt;""</formula>
    </cfRule>
  </conditionalFormatting>
  <conditionalFormatting sqref="A8790:A8856">
    <cfRule type="expression" dxfId="1774" priority="5745" stopIfTrue="1">
      <formula>$A8790&lt;&gt;""</formula>
    </cfRule>
  </conditionalFormatting>
  <conditionalFormatting sqref="A8790:A8856">
    <cfRule type="expression" dxfId="1773" priority="5744" stopIfTrue="1">
      <formula>$A8790&lt;&gt;""</formula>
    </cfRule>
  </conditionalFormatting>
  <conditionalFormatting sqref="A8790:A8856">
    <cfRule type="expression" dxfId="1772" priority="5743" stopIfTrue="1">
      <formula>$A8790&lt;&gt;""</formula>
    </cfRule>
  </conditionalFormatting>
  <conditionalFormatting sqref="A8790:A8856">
    <cfRule type="expression" dxfId="1771" priority="5742" stopIfTrue="1">
      <formula>$A8790&lt;&gt;""</formula>
    </cfRule>
  </conditionalFormatting>
  <conditionalFormatting sqref="A8790:A8856">
    <cfRule type="expression" dxfId="1770" priority="5741" stopIfTrue="1">
      <formula>$A8790&lt;&gt;""</formula>
    </cfRule>
  </conditionalFormatting>
  <conditionalFormatting sqref="A8790:A8856">
    <cfRule type="expression" dxfId="1769" priority="5740" stopIfTrue="1">
      <formula>$A8790&lt;&gt;""</formula>
    </cfRule>
  </conditionalFormatting>
  <conditionalFormatting sqref="A8790:A8856">
    <cfRule type="expression" dxfId="1768" priority="5739" stopIfTrue="1">
      <formula>$A8790&lt;&gt;""</formula>
    </cfRule>
  </conditionalFormatting>
  <conditionalFormatting sqref="A8790:A8856">
    <cfRule type="expression" dxfId="1767" priority="5738" stopIfTrue="1">
      <formula>$A8790&lt;&gt;""</formula>
    </cfRule>
  </conditionalFormatting>
  <conditionalFormatting sqref="A8790:A8856">
    <cfRule type="expression" dxfId="1766" priority="5737" stopIfTrue="1">
      <formula>$A8790&lt;&gt;""</formula>
    </cfRule>
  </conditionalFormatting>
  <conditionalFormatting sqref="A8790:A8856">
    <cfRule type="expression" dxfId="1765" priority="5736" stopIfTrue="1">
      <formula>$A8790&lt;&gt;""</formula>
    </cfRule>
  </conditionalFormatting>
  <conditionalFormatting sqref="A8790:A8856">
    <cfRule type="expression" dxfId="1764" priority="5735" stopIfTrue="1">
      <formula>$A8790&lt;&gt;""</formula>
    </cfRule>
  </conditionalFormatting>
  <conditionalFormatting sqref="A8790:A8856">
    <cfRule type="expression" dxfId="1763" priority="5734" stopIfTrue="1">
      <formula>$A8790&lt;&gt;""</formula>
    </cfRule>
  </conditionalFormatting>
  <conditionalFormatting sqref="A8790:A8856">
    <cfRule type="expression" dxfId="1762" priority="5733" stopIfTrue="1">
      <formula>$A8790&lt;&gt;""</formula>
    </cfRule>
  </conditionalFormatting>
  <conditionalFormatting sqref="A8790:A8856">
    <cfRule type="expression" dxfId="1761" priority="5732" stopIfTrue="1">
      <formula>$A8790&lt;&gt;""</formula>
    </cfRule>
  </conditionalFormatting>
  <conditionalFormatting sqref="A8790:A8856">
    <cfRule type="expression" dxfId="1760" priority="5731" stopIfTrue="1">
      <formula>$A8790&lt;&gt;""</formula>
    </cfRule>
  </conditionalFormatting>
  <conditionalFormatting sqref="A8790:A8856">
    <cfRule type="expression" dxfId="1759" priority="5730" stopIfTrue="1">
      <formula>$A8790&lt;&gt;""</formula>
    </cfRule>
  </conditionalFormatting>
  <conditionalFormatting sqref="A8790:A8856">
    <cfRule type="expression" dxfId="1758" priority="5729" stopIfTrue="1">
      <formula>$A8790&lt;&gt;""</formula>
    </cfRule>
  </conditionalFormatting>
  <conditionalFormatting sqref="A8790:A8856">
    <cfRule type="expression" dxfId="1757" priority="5728" stopIfTrue="1">
      <formula>$A8790&lt;&gt;""</formula>
    </cfRule>
  </conditionalFormatting>
  <conditionalFormatting sqref="A8790:A8856">
    <cfRule type="expression" dxfId="1756" priority="5727" stopIfTrue="1">
      <formula>$A8790&lt;&gt;""</formula>
    </cfRule>
  </conditionalFormatting>
  <conditionalFormatting sqref="A8790:A8856">
    <cfRule type="expression" dxfId="1755" priority="5726" stopIfTrue="1">
      <formula>$A8790&lt;&gt;""</formula>
    </cfRule>
  </conditionalFormatting>
  <conditionalFormatting sqref="A8790:A8856">
    <cfRule type="expression" dxfId="1754" priority="5725" stopIfTrue="1">
      <formula>$A8790&lt;&gt;""</formula>
    </cfRule>
  </conditionalFormatting>
  <conditionalFormatting sqref="A8790:A8856">
    <cfRule type="expression" dxfId="1753" priority="5724" stopIfTrue="1">
      <formula>$A8790&lt;&gt;""</formula>
    </cfRule>
  </conditionalFormatting>
  <conditionalFormatting sqref="A8790:A8856">
    <cfRule type="expression" dxfId="1752" priority="5723" stopIfTrue="1">
      <formula>$A8790&lt;&gt;""</formula>
    </cfRule>
  </conditionalFormatting>
  <conditionalFormatting sqref="A8790:A8856">
    <cfRule type="expression" dxfId="1751" priority="5722" stopIfTrue="1">
      <formula>$A8790&lt;&gt;""</formula>
    </cfRule>
  </conditionalFormatting>
  <conditionalFormatting sqref="A8790:A8856">
    <cfRule type="expression" dxfId="1750" priority="5721" stopIfTrue="1">
      <formula>$A8790&lt;&gt;""</formula>
    </cfRule>
  </conditionalFormatting>
  <conditionalFormatting sqref="A8790:A8856">
    <cfRule type="expression" dxfId="1749" priority="5720" stopIfTrue="1">
      <formula>$A8790&lt;&gt;""</formula>
    </cfRule>
  </conditionalFormatting>
  <conditionalFormatting sqref="A8790:A8856">
    <cfRule type="expression" dxfId="1748" priority="5719" stopIfTrue="1">
      <formula>$A8790&lt;&gt;""</formula>
    </cfRule>
  </conditionalFormatting>
  <conditionalFormatting sqref="A8790:A8856">
    <cfRule type="expression" dxfId="1747" priority="5718" stopIfTrue="1">
      <formula>$A8790&lt;&gt;""</formula>
    </cfRule>
  </conditionalFormatting>
  <conditionalFormatting sqref="A8790:A8856">
    <cfRule type="expression" dxfId="1746" priority="5717" stopIfTrue="1">
      <formula>$A8790&lt;&gt;""</formula>
    </cfRule>
  </conditionalFormatting>
  <conditionalFormatting sqref="A8790:A8856">
    <cfRule type="expression" dxfId="1745" priority="5716" stopIfTrue="1">
      <formula>$A8790&lt;&gt;""</formula>
    </cfRule>
  </conditionalFormatting>
  <conditionalFormatting sqref="A8790:A8856">
    <cfRule type="expression" dxfId="1744" priority="5715" stopIfTrue="1">
      <formula>$A8790&lt;&gt;""</formula>
    </cfRule>
  </conditionalFormatting>
  <conditionalFormatting sqref="A8790:A8856">
    <cfRule type="expression" dxfId="1743" priority="5714" stopIfTrue="1">
      <formula>$A8790&lt;&gt;""</formula>
    </cfRule>
  </conditionalFormatting>
  <conditionalFormatting sqref="A8790:A8856">
    <cfRule type="expression" dxfId="1742" priority="5713" stopIfTrue="1">
      <formula>$A8790&lt;&gt;""</formula>
    </cfRule>
  </conditionalFormatting>
  <conditionalFormatting sqref="A8790:A8856">
    <cfRule type="expression" dxfId="1741" priority="5712" stopIfTrue="1">
      <formula>$A8790&lt;&gt;""</formula>
    </cfRule>
  </conditionalFormatting>
  <conditionalFormatting sqref="A8790:A8856">
    <cfRule type="expression" dxfId="1740" priority="5711" stopIfTrue="1">
      <formula>$A8790&lt;&gt;""</formula>
    </cfRule>
  </conditionalFormatting>
  <conditionalFormatting sqref="A8790:A8856">
    <cfRule type="expression" dxfId="1739" priority="5710" stopIfTrue="1">
      <formula>$A8790&lt;&gt;""</formula>
    </cfRule>
  </conditionalFormatting>
  <conditionalFormatting sqref="A8790:A8856">
    <cfRule type="expression" dxfId="1738" priority="5709" stopIfTrue="1">
      <formula>$A8790&lt;&gt;""</formula>
    </cfRule>
  </conditionalFormatting>
  <conditionalFormatting sqref="A8790:A8856">
    <cfRule type="expression" dxfId="1737" priority="5708" stopIfTrue="1">
      <formula>$A8790&lt;&gt;""</formula>
    </cfRule>
  </conditionalFormatting>
  <conditionalFormatting sqref="A8790:A8856">
    <cfRule type="expression" dxfId="1736" priority="5707" stopIfTrue="1">
      <formula>$A8790&lt;&gt;""</formula>
    </cfRule>
  </conditionalFormatting>
  <conditionalFormatting sqref="A8790:A8856">
    <cfRule type="expression" dxfId="1735" priority="5706" stopIfTrue="1">
      <formula>$A8790&lt;&gt;""</formula>
    </cfRule>
  </conditionalFormatting>
  <conditionalFormatting sqref="A8790:A8856">
    <cfRule type="expression" dxfId="1734" priority="5705" stopIfTrue="1">
      <formula>$A8790&lt;&gt;""</formula>
    </cfRule>
  </conditionalFormatting>
  <conditionalFormatting sqref="A8790:A8856">
    <cfRule type="expression" dxfId="1733" priority="5704" stopIfTrue="1">
      <formula>$A8790&lt;&gt;""</formula>
    </cfRule>
  </conditionalFormatting>
  <conditionalFormatting sqref="A8790:A8856">
    <cfRule type="expression" dxfId="1732" priority="5703" stopIfTrue="1">
      <formula>$A8790&lt;&gt;""</formula>
    </cfRule>
  </conditionalFormatting>
  <conditionalFormatting sqref="A8790:A8856">
    <cfRule type="expression" dxfId="1731" priority="5702" stopIfTrue="1">
      <formula>$A8790&lt;&gt;""</formula>
    </cfRule>
  </conditionalFormatting>
  <conditionalFormatting sqref="A8790:A8856">
    <cfRule type="expression" dxfId="1730" priority="5701" stopIfTrue="1">
      <formula>$A8790&lt;&gt;""</formula>
    </cfRule>
  </conditionalFormatting>
  <conditionalFormatting sqref="A8790:A8856">
    <cfRule type="expression" dxfId="1729" priority="5700" stopIfTrue="1">
      <formula>$A8790&lt;&gt;""</formula>
    </cfRule>
  </conditionalFormatting>
  <conditionalFormatting sqref="A8790:A8856">
    <cfRule type="expression" dxfId="1728" priority="5699" stopIfTrue="1">
      <formula>$A8790&lt;&gt;""</formula>
    </cfRule>
  </conditionalFormatting>
  <conditionalFormatting sqref="A8790:A8856">
    <cfRule type="expression" dxfId="1727" priority="5698" stopIfTrue="1">
      <formula>$A8790&lt;&gt;""</formula>
    </cfRule>
  </conditionalFormatting>
  <conditionalFormatting sqref="A8790:A8856">
    <cfRule type="expression" dxfId="1726" priority="5697" stopIfTrue="1">
      <formula>$A8790&lt;&gt;""</formula>
    </cfRule>
  </conditionalFormatting>
  <conditionalFormatting sqref="A8790:A8856">
    <cfRule type="expression" dxfId="1725" priority="5696" stopIfTrue="1">
      <formula>$A8790&lt;&gt;""</formula>
    </cfRule>
  </conditionalFormatting>
  <conditionalFormatting sqref="A8790:A8856">
    <cfRule type="expression" dxfId="1724" priority="5695" stopIfTrue="1">
      <formula>$A8790&lt;&gt;""</formula>
    </cfRule>
  </conditionalFormatting>
  <conditionalFormatting sqref="A8790:A8856">
    <cfRule type="expression" dxfId="1723" priority="5694" stopIfTrue="1">
      <formula>$A8790&lt;&gt;""</formula>
    </cfRule>
  </conditionalFormatting>
  <conditionalFormatting sqref="A8790:A8856">
    <cfRule type="expression" dxfId="1722" priority="5693" stopIfTrue="1">
      <formula>$A8790&lt;&gt;""</formula>
    </cfRule>
  </conditionalFormatting>
  <conditionalFormatting sqref="A8790:A8856">
    <cfRule type="expression" dxfId="1721" priority="5692" stopIfTrue="1">
      <formula>$A8790&lt;&gt;""</formula>
    </cfRule>
  </conditionalFormatting>
  <conditionalFormatting sqref="A8790:A8856">
    <cfRule type="expression" dxfId="1720" priority="5691" stopIfTrue="1">
      <formula>$A8790&lt;&gt;""</formula>
    </cfRule>
  </conditionalFormatting>
  <conditionalFormatting sqref="A8790:A8856">
    <cfRule type="expression" dxfId="1719" priority="5690" stopIfTrue="1">
      <formula>$A8790&lt;&gt;""</formula>
    </cfRule>
  </conditionalFormatting>
  <conditionalFormatting sqref="A8790:A8856">
    <cfRule type="expression" dxfId="1718" priority="5689" stopIfTrue="1">
      <formula>$A8790&lt;&gt;""</formula>
    </cfRule>
  </conditionalFormatting>
  <conditionalFormatting sqref="A8790:A8856">
    <cfRule type="expression" dxfId="1717" priority="5688" stopIfTrue="1">
      <formula>$A8790&lt;&gt;""</formula>
    </cfRule>
  </conditionalFormatting>
  <conditionalFormatting sqref="A8790:A8856">
    <cfRule type="expression" dxfId="1716" priority="5687" stopIfTrue="1">
      <formula>$A8790&lt;&gt;""</formula>
    </cfRule>
  </conditionalFormatting>
  <conditionalFormatting sqref="A8790:A8856">
    <cfRule type="expression" dxfId="1715" priority="5686" stopIfTrue="1">
      <formula>$A8790&lt;&gt;""</formula>
    </cfRule>
  </conditionalFormatting>
  <conditionalFormatting sqref="A8790:A8856">
    <cfRule type="expression" dxfId="1714" priority="5685" stopIfTrue="1">
      <formula>$A8790&lt;&gt;""</formula>
    </cfRule>
  </conditionalFormatting>
  <conditionalFormatting sqref="A8790:A8856">
    <cfRule type="expression" dxfId="1713" priority="5684" stopIfTrue="1">
      <formula>$A8790&lt;&gt;""</formula>
    </cfRule>
  </conditionalFormatting>
  <conditionalFormatting sqref="A8790:A8856">
    <cfRule type="expression" dxfId="1712" priority="5683" stopIfTrue="1">
      <formula>$A8790&lt;&gt;""</formula>
    </cfRule>
  </conditionalFormatting>
  <conditionalFormatting sqref="A8790:A8856">
    <cfRule type="expression" dxfId="1711" priority="5682" stopIfTrue="1">
      <formula>$A8790&lt;&gt;""</formula>
    </cfRule>
  </conditionalFormatting>
  <conditionalFormatting sqref="A8790:A8856">
    <cfRule type="expression" dxfId="1710" priority="5681" stopIfTrue="1">
      <formula>$A8790&lt;&gt;""</formula>
    </cfRule>
  </conditionalFormatting>
  <conditionalFormatting sqref="A8790:A8856">
    <cfRule type="expression" dxfId="1709" priority="5680" stopIfTrue="1">
      <formula>$A8790&lt;&gt;""</formula>
    </cfRule>
  </conditionalFormatting>
  <conditionalFormatting sqref="A8790:A8856">
    <cfRule type="expression" dxfId="1708" priority="5679" stopIfTrue="1">
      <formula>$A8790&lt;&gt;""</formula>
    </cfRule>
  </conditionalFormatting>
  <conditionalFormatting sqref="A8790:A8856">
    <cfRule type="expression" dxfId="1707" priority="5678" stopIfTrue="1">
      <formula>$A8790&lt;&gt;""</formula>
    </cfRule>
  </conditionalFormatting>
  <conditionalFormatting sqref="A8790:A8856">
    <cfRule type="expression" dxfId="1706" priority="5677" stopIfTrue="1">
      <formula>$A8790&lt;&gt;""</formula>
    </cfRule>
  </conditionalFormatting>
  <conditionalFormatting sqref="A8790:A8856">
    <cfRule type="expression" dxfId="1705" priority="5676" stopIfTrue="1">
      <formula>$A8790&lt;&gt;""</formula>
    </cfRule>
  </conditionalFormatting>
  <conditionalFormatting sqref="A8790:A8856">
    <cfRule type="expression" dxfId="1704" priority="5675" stopIfTrue="1">
      <formula>$A8790&lt;&gt;""</formula>
    </cfRule>
  </conditionalFormatting>
  <conditionalFormatting sqref="A8790:A8856">
    <cfRule type="expression" dxfId="1703" priority="5674" stopIfTrue="1">
      <formula>$A8790&lt;&gt;""</formula>
    </cfRule>
  </conditionalFormatting>
  <conditionalFormatting sqref="A8790:A8856">
    <cfRule type="expression" dxfId="1702" priority="5673" stopIfTrue="1">
      <formula>$A8790&lt;&gt;""</formula>
    </cfRule>
  </conditionalFormatting>
  <conditionalFormatting sqref="A8790:A8856">
    <cfRule type="expression" dxfId="1701" priority="5672" stopIfTrue="1">
      <formula>$A8790&lt;&gt;""</formula>
    </cfRule>
  </conditionalFormatting>
  <conditionalFormatting sqref="A8790:A8856">
    <cfRule type="expression" dxfId="1700" priority="5671" stopIfTrue="1">
      <formula>$A8790&lt;&gt;""</formula>
    </cfRule>
  </conditionalFormatting>
  <conditionalFormatting sqref="A8790:A8856">
    <cfRule type="expression" dxfId="1699" priority="5670" stopIfTrue="1">
      <formula>$A8790&lt;&gt;""</formula>
    </cfRule>
  </conditionalFormatting>
  <conditionalFormatting sqref="A8790:A8856">
    <cfRule type="expression" dxfId="1698" priority="5669" stopIfTrue="1">
      <formula>$A8790&lt;&gt;""</formula>
    </cfRule>
  </conditionalFormatting>
  <conditionalFormatting sqref="A8790:A8856">
    <cfRule type="expression" dxfId="1697" priority="5668" stopIfTrue="1">
      <formula>$A8790&lt;&gt;""</formula>
    </cfRule>
  </conditionalFormatting>
  <conditionalFormatting sqref="A8790:A8856">
    <cfRule type="expression" dxfId="1696" priority="5667" stopIfTrue="1">
      <formula>$A8790&lt;&gt;""</formula>
    </cfRule>
  </conditionalFormatting>
  <conditionalFormatting sqref="A8790:A8856">
    <cfRule type="expression" dxfId="1695" priority="5666" stopIfTrue="1">
      <formula>$A8790&lt;&gt;""</formula>
    </cfRule>
  </conditionalFormatting>
  <conditionalFormatting sqref="A8790:A8856">
    <cfRule type="expression" dxfId="1694" priority="5665" stopIfTrue="1">
      <formula>$A8790&lt;&gt;""</formula>
    </cfRule>
  </conditionalFormatting>
  <conditionalFormatting sqref="A8790:A8856">
    <cfRule type="expression" dxfId="1693" priority="5664" stopIfTrue="1">
      <formula>$A8790&lt;&gt;""</formula>
    </cfRule>
  </conditionalFormatting>
  <conditionalFormatting sqref="A8790:A8856">
    <cfRule type="expression" dxfId="1692" priority="5663" stopIfTrue="1">
      <formula>$A8790&lt;&gt;""</formula>
    </cfRule>
  </conditionalFormatting>
  <conditionalFormatting sqref="A8790:A8856">
    <cfRule type="expression" dxfId="1691" priority="5662" stopIfTrue="1">
      <formula>$A8790&lt;&gt;""</formula>
    </cfRule>
  </conditionalFormatting>
  <conditionalFormatting sqref="A8790:A8856">
    <cfRule type="expression" dxfId="1690" priority="5661" stopIfTrue="1">
      <formula>$A8790&lt;&gt;""</formula>
    </cfRule>
  </conditionalFormatting>
  <conditionalFormatting sqref="A8790:A8856">
    <cfRule type="expression" dxfId="1689" priority="5660" stopIfTrue="1">
      <formula>$A8790&lt;&gt;""</formula>
    </cfRule>
  </conditionalFormatting>
  <conditionalFormatting sqref="A8790:A8856">
    <cfRule type="expression" dxfId="1688" priority="5659" stopIfTrue="1">
      <formula>$A8790&lt;&gt;""</formula>
    </cfRule>
  </conditionalFormatting>
  <conditionalFormatting sqref="A8790:A8856">
    <cfRule type="expression" dxfId="1687" priority="5658" stopIfTrue="1">
      <formula>$A8790&lt;&gt;""</formula>
    </cfRule>
  </conditionalFormatting>
  <conditionalFormatting sqref="A8790:A8856">
    <cfRule type="expression" dxfId="1686" priority="5657" stopIfTrue="1">
      <formula>$A8790&lt;&gt;""</formula>
    </cfRule>
  </conditionalFormatting>
  <conditionalFormatting sqref="I8790:I8856">
    <cfRule type="expression" dxfId="1685" priority="5656" stopIfTrue="1">
      <formula>$A8790&lt;&gt;""</formula>
    </cfRule>
  </conditionalFormatting>
  <conditionalFormatting sqref="I8790:I8856">
    <cfRule type="expression" dxfId="1684" priority="5655" stopIfTrue="1">
      <formula>$A8790&lt;&gt;""</formula>
    </cfRule>
  </conditionalFormatting>
  <conditionalFormatting sqref="I8790:I8856">
    <cfRule type="expression" dxfId="1683" priority="5654" stopIfTrue="1">
      <formula>$A8790&lt;&gt;""</formula>
    </cfRule>
  </conditionalFormatting>
  <conditionalFormatting sqref="I8790:I8856">
    <cfRule type="expression" dxfId="1682" priority="5653" stopIfTrue="1">
      <formula>$A8790&lt;&gt;""</formula>
    </cfRule>
  </conditionalFormatting>
  <conditionalFormatting sqref="I8790:I8856">
    <cfRule type="expression" dxfId="1681" priority="5652" stopIfTrue="1">
      <formula>$A8790&lt;&gt;""</formula>
    </cfRule>
  </conditionalFormatting>
  <conditionalFormatting sqref="I8790:I8856">
    <cfRule type="expression" dxfId="1680" priority="5651" stopIfTrue="1">
      <formula>$A8790&lt;&gt;""</formula>
    </cfRule>
  </conditionalFormatting>
  <conditionalFormatting sqref="I8790:I8856">
    <cfRule type="expression" dxfId="1679" priority="5650" stopIfTrue="1">
      <formula>$A8790&lt;&gt;""</formula>
    </cfRule>
  </conditionalFormatting>
  <conditionalFormatting sqref="I8790:I8856">
    <cfRule type="expression" dxfId="1678" priority="5649" stopIfTrue="1">
      <formula>$A8790&lt;&gt;""</formula>
    </cfRule>
  </conditionalFormatting>
  <conditionalFormatting sqref="I8790:I8856">
    <cfRule type="expression" dxfId="1677" priority="5648" stopIfTrue="1">
      <formula>$A8790&lt;&gt;""</formula>
    </cfRule>
  </conditionalFormatting>
  <conditionalFormatting sqref="I8790:I8856">
    <cfRule type="expression" dxfId="1676" priority="5647" stopIfTrue="1">
      <formula>$A8790&lt;&gt;""</formula>
    </cfRule>
  </conditionalFormatting>
  <conditionalFormatting sqref="I8790:I8856">
    <cfRule type="expression" dxfId="1675" priority="5646" stopIfTrue="1">
      <formula>$A8790&lt;&gt;""</formula>
    </cfRule>
  </conditionalFormatting>
  <conditionalFormatting sqref="I8790:I8856">
    <cfRule type="expression" dxfId="1674" priority="5645" stopIfTrue="1">
      <formula>$A8790&lt;&gt;""</formula>
    </cfRule>
  </conditionalFormatting>
  <conditionalFormatting sqref="I8790:I8856">
    <cfRule type="expression" dxfId="1673" priority="5644" stopIfTrue="1">
      <formula>$A8790&lt;&gt;""</formula>
    </cfRule>
  </conditionalFormatting>
  <conditionalFormatting sqref="I8790:I8856">
    <cfRule type="expression" dxfId="1672" priority="5643" stopIfTrue="1">
      <formula>$A8790&lt;&gt;""</formula>
    </cfRule>
  </conditionalFormatting>
  <conditionalFormatting sqref="I8790:I8856">
    <cfRule type="expression" dxfId="1671" priority="5642" stopIfTrue="1">
      <formula>$A8790&lt;&gt;""</formula>
    </cfRule>
  </conditionalFormatting>
  <conditionalFormatting sqref="I8790:I8856">
    <cfRule type="expression" dxfId="1670" priority="5641" stopIfTrue="1">
      <formula>$A8790&lt;&gt;""</formula>
    </cfRule>
  </conditionalFormatting>
  <conditionalFormatting sqref="A8790:A8856">
    <cfRule type="expression" dxfId="1669" priority="5368" stopIfTrue="1">
      <formula>$A8790&lt;&gt;""</formula>
    </cfRule>
  </conditionalFormatting>
  <conditionalFormatting sqref="A8790:A8856">
    <cfRule type="expression" dxfId="1668" priority="5367" stopIfTrue="1">
      <formula>$A8790&lt;&gt;""</formula>
    </cfRule>
  </conditionalFormatting>
  <conditionalFormatting sqref="A8790:A8856">
    <cfRule type="expression" dxfId="1667" priority="5366" stopIfTrue="1">
      <formula>$A8790&lt;&gt;""</formula>
    </cfRule>
  </conditionalFormatting>
  <conditionalFormatting sqref="A8790:A8856">
    <cfRule type="expression" dxfId="1666" priority="5365" stopIfTrue="1">
      <formula>$A8790&lt;&gt;""</formula>
    </cfRule>
  </conditionalFormatting>
  <conditionalFormatting sqref="A8790:A8856">
    <cfRule type="expression" dxfId="1665" priority="5364" stopIfTrue="1">
      <formula>$A8790&lt;&gt;""</formula>
    </cfRule>
  </conditionalFormatting>
  <conditionalFormatting sqref="A8790:A8856">
    <cfRule type="expression" dxfId="1664" priority="5363" stopIfTrue="1">
      <formula>$A8790&lt;&gt;""</formula>
    </cfRule>
  </conditionalFormatting>
  <conditionalFormatting sqref="A8790:A8856">
    <cfRule type="expression" dxfId="1663" priority="5362" stopIfTrue="1">
      <formula>$A8790&lt;&gt;""</formula>
    </cfRule>
  </conditionalFormatting>
  <conditionalFormatting sqref="A8790:A8856">
    <cfRule type="expression" dxfId="1662" priority="5361" stopIfTrue="1">
      <formula>$A8790&lt;&gt;""</formula>
    </cfRule>
  </conditionalFormatting>
  <conditionalFormatting sqref="A8790:A8856">
    <cfRule type="expression" dxfId="1661" priority="5360" stopIfTrue="1">
      <formula>$A8790&lt;&gt;""</formula>
    </cfRule>
  </conditionalFormatting>
  <conditionalFormatting sqref="A8790:A8856">
    <cfRule type="expression" dxfId="1660" priority="5359" stopIfTrue="1">
      <formula>$A8790&lt;&gt;""</formula>
    </cfRule>
  </conditionalFormatting>
  <conditionalFormatting sqref="A8790:A8856">
    <cfRule type="expression" dxfId="1659" priority="5358" stopIfTrue="1">
      <formula>$A8790&lt;&gt;""</formula>
    </cfRule>
  </conditionalFormatting>
  <conditionalFormatting sqref="A8790:A8856">
    <cfRule type="expression" dxfId="1658" priority="5357" stopIfTrue="1">
      <formula>$A8790&lt;&gt;""</formula>
    </cfRule>
  </conditionalFormatting>
  <conditionalFormatting sqref="A8790:A8856">
    <cfRule type="expression" dxfId="1657" priority="5356" stopIfTrue="1">
      <formula>$A8790&lt;&gt;""</formula>
    </cfRule>
  </conditionalFormatting>
  <conditionalFormatting sqref="A8790:A8856">
    <cfRule type="expression" dxfId="1656" priority="5355" stopIfTrue="1">
      <formula>$A8790&lt;&gt;""</formula>
    </cfRule>
  </conditionalFormatting>
  <conditionalFormatting sqref="A8790:A8856">
    <cfRule type="expression" dxfId="1655" priority="5354" stopIfTrue="1">
      <formula>$A8790&lt;&gt;""</formula>
    </cfRule>
  </conditionalFormatting>
  <conditionalFormatting sqref="A8790:A8856">
    <cfRule type="expression" dxfId="1654" priority="5353" stopIfTrue="1">
      <formula>$A8790&lt;&gt;""</formula>
    </cfRule>
  </conditionalFormatting>
  <conditionalFormatting sqref="A8790:A8856">
    <cfRule type="expression" dxfId="1653" priority="5352" stopIfTrue="1">
      <formula>$A8790&lt;&gt;""</formula>
    </cfRule>
  </conditionalFormatting>
  <conditionalFormatting sqref="A8790:A8856">
    <cfRule type="expression" dxfId="1652" priority="5351" stopIfTrue="1">
      <formula>$A8790&lt;&gt;""</formula>
    </cfRule>
  </conditionalFormatting>
  <conditionalFormatting sqref="A8790:A8856">
    <cfRule type="expression" dxfId="1651" priority="5350" stopIfTrue="1">
      <formula>$A8790&lt;&gt;""</formula>
    </cfRule>
  </conditionalFormatting>
  <conditionalFormatting sqref="A8790:A8856">
    <cfRule type="expression" dxfId="1650" priority="5349" stopIfTrue="1">
      <formula>$A8790&lt;&gt;""</formula>
    </cfRule>
  </conditionalFormatting>
  <conditionalFormatting sqref="A8790:A8856">
    <cfRule type="expression" dxfId="1649" priority="5348" stopIfTrue="1">
      <formula>$A8790&lt;&gt;""</formula>
    </cfRule>
  </conditionalFormatting>
  <conditionalFormatting sqref="A8790:A8856">
    <cfRule type="expression" dxfId="1648" priority="5347" stopIfTrue="1">
      <formula>$A8790&lt;&gt;""</formula>
    </cfRule>
  </conditionalFormatting>
  <conditionalFormatting sqref="A8790:A8856">
    <cfRule type="expression" dxfId="1647" priority="5346" stopIfTrue="1">
      <formula>$A8790&lt;&gt;""</formula>
    </cfRule>
  </conditionalFormatting>
  <conditionalFormatting sqref="A8790:A8856">
    <cfRule type="expression" dxfId="1646" priority="5345" stopIfTrue="1">
      <formula>$A8790&lt;&gt;""</formula>
    </cfRule>
  </conditionalFormatting>
  <conditionalFormatting sqref="A8790:A8856">
    <cfRule type="expression" dxfId="1645" priority="5344" stopIfTrue="1">
      <formula>$A8790&lt;&gt;""</formula>
    </cfRule>
  </conditionalFormatting>
  <conditionalFormatting sqref="A8790:A8856">
    <cfRule type="expression" dxfId="1644" priority="5343" stopIfTrue="1">
      <formula>$A8790&lt;&gt;""</formula>
    </cfRule>
  </conditionalFormatting>
  <conditionalFormatting sqref="A8790:A8856">
    <cfRule type="expression" dxfId="1643" priority="5342" stopIfTrue="1">
      <formula>$A8790&lt;&gt;""</formula>
    </cfRule>
  </conditionalFormatting>
  <conditionalFormatting sqref="A8790:A8856">
    <cfRule type="expression" dxfId="1642" priority="5341" stopIfTrue="1">
      <formula>$A8790&lt;&gt;""</formula>
    </cfRule>
  </conditionalFormatting>
  <conditionalFormatting sqref="A8790:A8856">
    <cfRule type="expression" dxfId="1641" priority="5340" stopIfTrue="1">
      <formula>$A8790&lt;&gt;""</formula>
    </cfRule>
  </conditionalFormatting>
  <conditionalFormatting sqref="A8790:A8856">
    <cfRule type="expression" dxfId="1640" priority="5339" stopIfTrue="1">
      <formula>$A8790&lt;&gt;""</formula>
    </cfRule>
  </conditionalFormatting>
  <conditionalFormatting sqref="A8790:A8856">
    <cfRule type="expression" dxfId="1639" priority="5338" stopIfTrue="1">
      <formula>$A8790&lt;&gt;""</formula>
    </cfRule>
  </conditionalFormatting>
  <conditionalFormatting sqref="A8790:A8856">
    <cfRule type="expression" dxfId="1638" priority="5337" stopIfTrue="1">
      <formula>$A8790&lt;&gt;""</formula>
    </cfRule>
  </conditionalFormatting>
  <conditionalFormatting sqref="A8790:A8856">
    <cfRule type="expression" dxfId="1637" priority="5336" stopIfTrue="1">
      <formula>$A8790&lt;&gt;""</formula>
    </cfRule>
  </conditionalFormatting>
  <conditionalFormatting sqref="A8790:A8856">
    <cfRule type="expression" dxfId="1636" priority="5335" stopIfTrue="1">
      <formula>$A8790&lt;&gt;""</formula>
    </cfRule>
  </conditionalFormatting>
  <conditionalFormatting sqref="A8790:A8856">
    <cfRule type="expression" dxfId="1635" priority="5334" stopIfTrue="1">
      <formula>$A8790&lt;&gt;""</formula>
    </cfRule>
  </conditionalFormatting>
  <conditionalFormatting sqref="A8790:A8856">
    <cfRule type="expression" dxfId="1634" priority="5333" stopIfTrue="1">
      <formula>$A8790&lt;&gt;""</formula>
    </cfRule>
  </conditionalFormatting>
  <conditionalFormatting sqref="A8790:A8856">
    <cfRule type="expression" dxfId="1633" priority="5332" stopIfTrue="1">
      <formula>$A8790&lt;&gt;""</formula>
    </cfRule>
  </conditionalFormatting>
  <conditionalFormatting sqref="A8790:A8856">
    <cfRule type="expression" dxfId="1632" priority="5331" stopIfTrue="1">
      <formula>$A8790&lt;&gt;""</formula>
    </cfRule>
  </conditionalFormatting>
  <conditionalFormatting sqref="A8790:A8856">
    <cfRule type="expression" dxfId="1631" priority="5330" stopIfTrue="1">
      <formula>$A8790&lt;&gt;""</formula>
    </cfRule>
  </conditionalFormatting>
  <conditionalFormatting sqref="A8790:A8856">
    <cfRule type="expression" dxfId="1630" priority="5329" stopIfTrue="1">
      <formula>$A8790&lt;&gt;""</formula>
    </cfRule>
  </conditionalFormatting>
  <conditionalFormatting sqref="A8790:A8856">
    <cfRule type="expression" dxfId="1629" priority="5328" stopIfTrue="1">
      <formula>$A8790&lt;&gt;""</formula>
    </cfRule>
  </conditionalFormatting>
  <conditionalFormatting sqref="A8790:A8856">
    <cfRule type="expression" dxfId="1628" priority="5327" stopIfTrue="1">
      <formula>$A8790&lt;&gt;""</formula>
    </cfRule>
  </conditionalFormatting>
  <conditionalFormatting sqref="A8790:A8856">
    <cfRule type="expression" dxfId="1627" priority="5326" stopIfTrue="1">
      <formula>$A8790&lt;&gt;""</formula>
    </cfRule>
  </conditionalFormatting>
  <conditionalFormatting sqref="A8790:A8856">
    <cfRule type="expression" dxfId="1626" priority="5325" stopIfTrue="1">
      <formula>$A8790&lt;&gt;""</formula>
    </cfRule>
  </conditionalFormatting>
  <conditionalFormatting sqref="A8790:A8856">
    <cfRule type="expression" dxfId="1625" priority="5324" stopIfTrue="1">
      <formula>$A8790&lt;&gt;""</formula>
    </cfRule>
  </conditionalFormatting>
  <conditionalFormatting sqref="A8790:A8856">
    <cfRule type="expression" dxfId="1624" priority="5323" stopIfTrue="1">
      <formula>$A8790&lt;&gt;""</formula>
    </cfRule>
  </conditionalFormatting>
  <conditionalFormatting sqref="A8790:A8856">
    <cfRule type="expression" dxfId="1623" priority="5322" stopIfTrue="1">
      <formula>$A8790&lt;&gt;""</formula>
    </cfRule>
  </conditionalFormatting>
  <conditionalFormatting sqref="A8790:A8856">
    <cfRule type="expression" dxfId="1622" priority="5321" stopIfTrue="1">
      <formula>$A8790&lt;&gt;""</formula>
    </cfRule>
  </conditionalFormatting>
  <conditionalFormatting sqref="A8790:A8856">
    <cfRule type="expression" dxfId="1621" priority="5320" stopIfTrue="1">
      <formula>$A8790&lt;&gt;""</formula>
    </cfRule>
  </conditionalFormatting>
  <conditionalFormatting sqref="A8790:A8856">
    <cfRule type="expression" dxfId="1620" priority="5319" stopIfTrue="1">
      <formula>$A8790&lt;&gt;""</formula>
    </cfRule>
  </conditionalFormatting>
  <conditionalFormatting sqref="A8790:A8856">
    <cfRule type="expression" dxfId="1619" priority="5318" stopIfTrue="1">
      <formula>$A8790&lt;&gt;""</formula>
    </cfRule>
  </conditionalFormatting>
  <conditionalFormatting sqref="A8790:A8856">
    <cfRule type="expression" dxfId="1618" priority="5317" stopIfTrue="1">
      <formula>$A8790&lt;&gt;""</formula>
    </cfRule>
  </conditionalFormatting>
  <conditionalFormatting sqref="A8790:A8856">
    <cfRule type="expression" dxfId="1617" priority="5316" stopIfTrue="1">
      <formula>$A8790&lt;&gt;""</formula>
    </cfRule>
  </conditionalFormatting>
  <conditionalFormatting sqref="A8790:A8856">
    <cfRule type="expression" dxfId="1616" priority="5315" stopIfTrue="1">
      <formula>$A8790&lt;&gt;""</formula>
    </cfRule>
  </conditionalFormatting>
  <conditionalFormatting sqref="A8790:A8856">
    <cfRule type="expression" dxfId="1615" priority="5314" stopIfTrue="1">
      <formula>$A8790&lt;&gt;""</formula>
    </cfRule>
  </conditionalFormatting>
  <conditionalFormatting sqref="A8790:A8856">
    <cfRule type="expression" dxfId="1614" priority="5313" stopIfTrue="1">
      <formula>$A8790&lt;&gt;""</formula>
    </cfRule>
  </conditionalFormatting>
  <conditionalFormatting sqref="A8790:A8856">
    <cfRule type="expression" dxfId="1613" priority="5312" stopIfTrue="1">
      <formula>$A8790&lt;&gt;""</formula>
    </cfRule>
  </conditionalFormatting>
  <conditionalFormatting sqref="A8790:A8856">
    <cfRule type="expression" dxfId="1612" priority="5311" stopIfTrue="1">
      <formula>$A8790&lt;&gt;""</formula>
    </cfRule>
  </conditionalFormatting>
  <conditionalFormatting sqref="A8790:A8856">
    <cfRule type="expression" dxfId="1611" priority="5310" stopIfTrue="1">
      <formula>$A8790&lt;&gt;""</formula>
    </cfRule>
  </conditionalFormatting>
  <conditionalFormatting sqref="A8790:A8856">
    <cfRule type="expression" dxfId="1610" priority="5309" stopIfTrue="1">
      <formula>$A8790&lt;&gt;""</formula>
    </cfRule>
  </conditionalFormatting>
  <conditionalFormatting sqref="A8790:A8856">
    <cfRule type="expression" dxfId="1609" priority="5308" stopIfTrue="1">
      <formula>$A8790&lt;&gt;""</formula>
    </cfRule>
  </conditionalFormatting>
  <conditionalFormatting sqref="A8790:A8856">
    <cfRule type="expression" dxfId="1608" priority="5307" stopIfTrue="1">
      <formula>$A8790&lt;&gt;""</formula>
    </cfRule>
  </conditionalFormatting>
  <conditionalFormatting sqref="A8790:A8856">
    <cfRule type="expression" dxfId="1607" priority="5306" stopIfTrue="1">
      <formula>$A8790&lt;&gt;""</formula>
    </cfRule>
  </conditionalFormatting>
  <conditionalFormatting sqref="A8790:A8856">
    <cfRule type="expression" dxfId="1606" priority="5305" stopIfTrue="1">
      <formula>$A8790&lt;&gt;""</formula>
    </cfRule>
  </conditionalFormatting>
  <conditionalFormatting sqref="A8790:A8856">
    <cfRule type="expression" dxfId="1605" priority="5304" stopIfTrue="1">
      <formula>$A8790&lt;&gt;""</formula>
    </cfRule>
  </conditionalFormatting>
  <conditionalFormatting sqref="A8790:A8856">
    <cfRule type="expression" dxfId="1604" priority="5303" stopIfTrue="1">
      <formula>$A8790&lt;&gt;""</formula>
    </cfRule>
  </conditionalFormatting>
  <conditionalFormatting sqref="A8790:A8856">
    <cfRule type="expression" dxfId="1603" priority="5302" stopIfTrue="1">
      <formula>$A8790&lt;&gt;""</formula>
    </cfRule>
  </conditionalFormatting>
  <conditionalFormatting sqref="A8790:A8856">
    <cfRule type="expression" dxfId="1602" priority="5301" stopIfTrue="1">
      <formula>$A8790&lt;&gt;""</formula>
    </cfRule>
  </conditionalFormatting>
  <conditionalFormatting sqref="A8790:A8856">
    <cfRule type="expression" dxfId="1601" priority="5300" stopIfTrue="1">
      <formula>$A8790&lt;&gt;""</formula>
    </cfRule>
  </conditionalFormatting>
  <conditionalFormatting sqref="A8790:A8856">
    <cfRule type="expression" dxfId="1600" priority="5299" stopIfTrue="1">
      <formula>$A8790&lt;&gt;""</formula>
    </cfRule>
  </conditionalFormatting>
  <conditionalFormatting sqref="A8790:A8856">
    <cfRule type="expression" dxfId="1599" priority="5298" stopIfTrue="1">
      <formula>$A8790&lt;&gt;""</formula>
    </cfRule>
  </conditionalFormatting>
  <conditionalFormatting sqref="A8790:A8856">
    <cfRule type="expression" dxfId="1598" priority="5297" stopIfTrue="1">
      <formula>$A8790&lt;&gt;""</formula>
    </cfRule>
  </conditionalFormatting>
  <conditionalFormatting sqref="A8790:A8856">
    <cfRule type="expression" dxfId="1597" priority="5296" stopIfTrue="1">
      <formula>$A8790&lt;&gt;""</formula>
    </cfRule>
  </conditionalFormatting>
  <conditionalFormatting sqref="A8790:A8856">
    <cfRule type="expression" dxfId="1596" priority="5295" stopIfTrue="1">
      <formula>$A8790&lt;&gt;""</formula>
    </cfRule>
  </conditionalFormatting>
  <conditionalFormatting sqref="A8790:A8856">
    <cfRule type="expression" dxfId="1595" priority="5294" stopIfTrue="1">
      <formula>$A8790&lt;&gt;""</formula>
    </cfRule>
  </conditionalFormatting>
  <conditionalFormatting sqref="A8790:A8856">
    <cfRule type="expression" dxfId="1594" priority="5293" stopIfTrue="1">
      <formula>$A8790&lt;&gt;""</formula>
    </cfRule>
  </conditionalFormatting>
  <conditionalFormatting sqref="A8790:A8856">
    <cfRule type="expression" dxfId="1593" priority="5292" stopIfTrue="1">
      <formula>$A8790&lt;&gt;""</formula>
    </cfRule>
  </conditionalFormatting>
  <conditionalFormatting sqref="A8790:A8856">
    <cfRule type="expression" dxfId="1592" priority="5291" stopIfTrue="1">
      <formula>$A8790&lt;&gt;""</formula>
    </cfRule>
  </conditionalFormatting>
  <conditionalFormatting sqref="A8790:A8856">
    <cfRule type="expression" dxfId="1591" priority="5290" stopIfTrue="1">
      <formula>$A8790&lt;&gt;""</formula>
    </cfRule>
  </conditionalFormatting>
  <conditionalFormatting sqref="A8790:A8856">
    <cfRule type="expression" dxfId="1590" priority="5289" stopIfTrue="1">
      <formula>$A8790&lt;&gt;""</formula>
    </cfRule>
  </conditionalFormatting>
  <conditionalFormatting sqref="A8790:A8856">
    <cfRule type="expression" dxfId="1589" priority="5288" stopIfTrue="1">
      <formula>$A8790&lt;&gt;""</formula>
    </cfRule>
  </conditionalFormatting>
  <conditionalFormatting sqref="A8790:A8856">
    <cfRule type="expression" dxfId="1588" priority="5287" stopIfTrue="1">
      <formula>$A8790&lt;&gt;""</formula>
    </cfRule>
  </conditionalFormatting>
  <conditionalFormatting sqref="A8790:A8856">
    <cfRule type="expression" dxfId="1587" priority="5286" stopIfTrue="1">
      <formula>$A8790&lt;&gt;""</formula>
    </cfRule>
  </conditionalFormatting>
  <conditionalFormatting sqref="A8790:A8856">
    <cfRule type="expression" dxfId="1586" priority="5285" stopIfTrue="1">
      <formula>$A8790&lt;&gt;""</formula>
    </cfRule>
  </conditionalFormatting>
  <conditionalFormatting sqref="A8790:A8856">
    <cfRule type="expression" dxfId="1585" priority="5284" stopIfTrue="1">
      <formula>$A8790&lt;&gt;""</formula>
    </cfRule>
  </conditionalFormatting>
  <conditionalFormatting sqref="A8790:A8856">
    <cfRule type="expression" dxfId="1584" priority="5283" stopIfTrue="1">
      <formula>$A8790&lt;&gt;""</formula>
    </cfRule>
  </conditionalFormatting>
  <conditionalFormatting sqref="A8790:A8856">
    <cfRule type="expression" dxfId="1583" priority="5282" stopIfTrue="1">
      <formula>$A8790&lt;&gt;""</formula>
    </cfRule>
  </conditionalFormatting>
  <conditionalFormatting sqref="A8790:A8856">
    <cfRule type="expression" dxfId="1582" priority="5281" stopIfTrue="1">
      <formula>$A8790&lt;&gt;""</formula>
    </cfRule>
  </conditionalFormatting>
  <conditionalFormatting sqref="A8790:A8856">
    <cfRule type="expression" dxfId="1581" priority="5280" stopIfTrue="1">
      <formula>$A8790&lt;&gt;""</formula>
    </cfRule>
  </conditionalFormatting>
  <conditionalFormatting sqref="A8790:A8856">
    <cfRule type="expression" dxfId="1580" priority="5279" stopIfTrue="1">
      <formula>$A8790&lt;&gt;""</formula>
    </cfRule>
  </conditionalFormatting>
  <conditionalFormatting sqref="A8790:A8856">
    <cfRule type="expression" dxfId="1579" priority="5278" stopIfTrue="1">
      <formula>$A8790&lt;&gt;""</formula>
    </cfRule>
  </conditionalFormatting>
  <conditionalFormatting sqref="A8790:A8856">
    <cfRule type="expression" dxfId="1578" priority="5277" stopIfTrue="1">
      <formula>$A8790&lt;&gt;""</formula>
    </cfRule>
  </conditionalFormatting>
  <conditionalFormatting sqref="A8790:A8856">
    <cfRule type="expression" dxfId="1577" priority="5276" stopIfTrue="1">
      <formula>$A8790&lt;&gt;""</formula>
    </cfRule>
  </conditionalFormatting>
  <conditionalFormatting sqref="A8790:A8856">
    <cfRule type="expression" dxfId="1576" priority="5275" stopIfTrue="1">
      <formula>$A8790&lt;&gt;""</formula>
    </cfRule>
  </conditionalFormatting>
  <conditionalFormatting sqref="A8790:A8856">
    <cfRule type="expression" dxfId="1575" priority="5274" stopIfTrue="1">
      <formula>$A8790&lt;&gt;""</formula>
    </cfRule>
  </conditionalFormatting>
  <conditionalFormatting sqref="A8790:A8856">
    <cfRule type="expression" dxfId="1574" priority="5273" stopIfTrue="1">
      <formula>$A8790&lt;&gt;""</formula>
    </cfRule>
  </conditionalFormatting>
  <conditionalFormatting sqref="A8790:A8856">
    <cfRule type="expression" dxfId="1573" priority="5272" stopIfTrue="1">
      <formula>$A8790&lt;&gt;""</formula>
    </cfRule>
  </conditionalFormatting>
  <conditionalFormatting sqref="A8790:A8856">
    <cfRule type="expression" dxfId="1572" priority="5271" stopIfTrue="1">
      <formula>$A8790&lt;&gt;""</formula>
    </cfRule>
  </conditionalFormatting>
  <conditionalFormatting sqref="A8790:A8856">
    <cfRule type="expression" dxfId="1571" priority="5270" stopIfTrue="1">
      <formula>$A8790&lt;&gt;""</formula>
    </cfRule>
  </conditionalFormatting>
  <conditionalFormatting sqref="A8790:A8856">
    <cfRule type="expression" dxfId="1570" priority="5269" stopIfTrue="1">
      <formula>$A8790&lt;&gt;""</formula>
    </cfRule>
  </conditionalFormatting>
  <conditionalFormatting sqref="A8790:A8856">
    <cfRule type="expression" dxfId="1569" priority="5268" stopIfTrue="1">
      <formula>$A8790&lt;&gt;""</formula>
    </cfRule>
  </conditionalFormatting>
  <conditionalFormatting sqref="A8790:A8856">
    <cfRule type="expression" dxfId="1568" priority="5267" stopIfTrue="1">
      <formula>$A8790&lt;&gt;""</formula>
    </cfRule>
  </conditionalFormatting>
  <conditionalFormatting sqref="A8790:A8856">
    <cfRule type="expression" dxfId="1567" priority="5266" stopIfTrue="1">
      <formula>$A8790&lt;&gt;""</formula>
    </cfRule>
  </conditionalFormatting>
  <conditionalFormatting sqref="A8790:A8856">
    <cfRule type="expression" dxfId="1566" priority="5265" stopIfTrue="1">
      <formula>$A8790&lt;&gt;""</formula>
    </cfRule>
  </conditionalFormatting>
  <conditionalFormatting sqref="A8790:A8856">
    <cfRule type="expression" dxfId="1565" priority="5264" stopIfTrue="1">
      <formula>$A8790&lt;&gt;""</formula>
    </cfRule>
  </conditionalFormatting>
  <conditionalFormatting sqref="A8790:A8856">
    <cfRule type="expression" dxfId="1564" priority="5263" stopIfTrue="1">
      <formula>$A8790&lt;&gt;""</formula>
    </cfRule>
  </conditionalFormatting>
  <conditionalFormatting sqref="A8790:A8856">
    <cfRule type="expression" dxfId="1563" priority="5262" stopIfTrue="1">
      <formula>$A8790&lt;&gt;""</formula>
    </cfRule>
  </conditionalFormatting>
  <conditionalFormatting sqref="A8790:A8856">
    <cfRule type="expression" dxfId="1562" priority="5261" stopIfTrue="1">
      <formula>$A8790&lt;&gt;""</formula>
    </cfRule>
  </conditionalFormatting>
  <conditionalFormatting sqref="A8790:A8856">
    <cfRule type="expression" dxfId="1561" priority="5260" stopIfTrue="1">
      <formula>$A8790&lt;&gt;""</formula>
    </cfRule>
  </conditionalFormatting>
  <conditionalFormatting sqref="A8790:A8856">
    <cfRule type="expression" dxfId="1560" priority="5259" stopIfTrue="1">
      <formula>$A8790&lt;&gt;""</formula>
    </cfRule>
  </conditionalFormatting>
  <conditionalFormatting sqref="A8790:A8856">
    <cfRule type="expression" dxfId="1559" priority="5258" stopIfTrue="1">
      <formula>$A8790&lt;&gt;""</formula>
    </cfRule>
  </conditionalFormatting>
  <conditionalFormatting sqref="A8790:A8856">
    <cfRule type="expression" dxfId="1558" priority="5257" stopIfTrue="1">
      <formula>$A8790&lt;&gt;""</formula>
    </cfRule>
  </conditionalFormatting>
  <conditionalFormatting sqref="A8790:A8856">
    <cfRule type="expression" dxfId="1557" priority="5256" stopIfTrue="1">
      <formula>$A8790&lt;&gt;""</formula>
    </cfRule>
  </conditionalFormatting>
  <conditionalFormatting sqref="A8790:A8856">
    <cfRule type="expression" dxfId="1556" priority="5255" stopIfTrue="1">
      <formula>$A8790&lt;&gt;""</formula>
    </cfRule>
  </conditionalFormatting>
  <conditionalFormatting sqref="A8790:A8856">
    <cfRule type="expression" dxfId="1555" priority="5254" stopIfTrue="1">
      <formula>$A8790&lt;&gt;""</formula>
    </cfRule>
  </conditionalFormatting>
  <conditionalFormatting sqref="A8790:A8856">
    <cfRule type="expression" dxfId="1554" priority="5253" stopIfTrue="1">
      <formula>$A8790&lt;&gt;""</formula>
    </cfRule>
  </conditionalFormatting>
  <conditionalFormatting sqref="A8790:A8856">
    <cfRule type="expression" dxfId="1553" priority="5252" stopIfTrue="1">
      <formula>$A8790&lt;&gt;""</formula>
    </cfRule>
  </conditionalFormatting>
  <conditionalFormatting sqref="A8790:A8856">
    <cfRule type="expression" dxfId="1552" priority="5251" stopIfTrue="1">
      <formula>$A8790&lt;&gt;""</formula>
    </cfRule>
  </conditionalFormatting>
  <conditionalFormatting sqref="A8790:A8856">
    <cfRule type="expression" dxfId="1551" priority="5250" stopIfTrue="1">
      <formula>$A8790&lt;&gt;""</formula>
    </cfRule>
  </conditionalFormatting>
  <conditionalFormatting sqref="A8790:A8856">
    <cfRule type="expression" dxfId="1550" priority="5249" stopIfTrue="1">
      <formula>$A8790&lt;&gt;""</formula>
    </cfRule>
  </conditionalFormatting>
  <conditionalFormatting sqref="A8790:A8856">
    <cfRule type="expression" dxfId="1549" priority="5248" stopIfTrue="1">
      <formula>$A8790&lt;&gt;""</formula>
    </cfRule>
  </conditionalFormatting>
  <conditionalFormatting sqref="A8790:A8856">
    <cfRule type="expression" dxfId="1548" priority="5247" stopIfTrue="1">
      <formula>$A8790&lt;&gt;""</formula>
    </cfRule>
  </conditionalFormatting>
  <conditionalFormatting sqref="A8790:A8856">
    <cfRule type="expression" dxfId="1547" priority="5246" stopIfTrue="1">
      <formula>$A8790&lt;&gt;""</formula>
    </cfRule>
  </conditionalFormatting>
  <conditionalFormatting sqref="A8790:A8856">
    <cfRule type="expression" dxfId="1546" priority="5245" stopIfTrue="1">
      <formula>$A8790&lt;&gt;""</formula>
    </cfRule>
  </conditionalFormatting>
  <conditionalFormatting sqref="A8790:A8856">
    <cfRule type="expression" dxfId="1545" priority="5244" stopIfTrue="1">
      <formula>$A8790&lt;&gt;""</formula>
    </cfRule>
  </conditionalFormatting>
  <conditionalFormatting sqref="A8790:A8856">
    <cfRule type="expression" dxfId="1544" priority="5243" stopIfTrue="1">
      <formula>$A8790&lt;&gt;""</formula>
    </cfRule>
  </conditionalFormatting>
  <conditionalFormatting sqref="A8790:A8856">
    <cfRule type="expression" dxfId="1543" priority="5242" stopIfTrue="1">
      <formula>$A8790&lt;&gt;""</formula>
    </cfRule>
  </conditionalFormatting>
  <conditionalFormatting sqref="A8790:A8856">
    <cfRule type="expression" dxfId="1542" priority="5241" stopIfTrue="1">
      <formula>$A8790&lt;&gt;""</formula>
    </cfRule>
  </conditionalFormatting>
  <conditionalFormatting sqref="A8790:A8856">
    <cfRule type="expression" dxfId="1541" priority="5240" stopIfTrue="1">
      <formula>$A8790&lt;&gt;""</formula>
    </cfRule>
  </conditionalFormatting>
  <conditionalFormatting sqref="A8790:A8856">
    <cfRule type="expression" dxfId="1540" priority="5239" stopIfTrue="1">
      <formula>$A8790&lt;&gt;""</formula>
    </cfRule>
  </conditionalFormatting>
  <conditionalFormatting sqref="A8790:A8856">
    <cfRule type="expression" dxfId="1539" priority="5238" stopIfTrue="1">
      <formula>$A8790&lt;&gt;""</formula>
    </cfRule>
  </conditionalFormatting>
  <conditionalFormatting sqref="A8790:A8856">
    <cfRule type="expression" dxfId="1538" priority="5237" stopIfTrue="1">
      <formula>$A8790&lt;&gt;""</formula>
    </cfRule>
  </conditionalFormatting>
  <conditionalFormatting sqref="A8790:A8856">
    <cfRule type="expression" dxfId="1537" priority="5236" stopIfTrue="1">
      <formula>$A8790&lt;&gt;""</formula>
    </cfRule>
  </conditionalFormatting>
  <conditionalFormatting sqref="A8790:A8856">
    <cfRule type="expression" dxfId="1536" priority="5235" stopIfTrue="1">
      <formula>$A8790&lt;&gt;""</formula>
    </cfRule>
  </conditionalFormatting>
  <conditionalFormatting sqref="A8790:A8856">
    <cfRule type="expression" dxfId="1535" priority="5234" stopIfTrue="1">
      <formula>$A8790&lt;&gt;""</formula>
    </cfRule>
  </conditionalFormatting>
  <conditionalFormatting sqref="A8790:A8856">
    <cfRule type="expression" dxfId="1534" priority="5233" stopIfTrue="1">
      <formula>$A8790&lt;&gt;""</formula>
    </cfRule>
  </conditionalFormatting>
  <conditionalFormatting sqref="A8790:A8856">
    <cfRule type="expression" dxfId="1533" priority="5232" stopIfTrue="1">
      <formula>$A8790&lt;&gt;""</formula>
    </cfRule>
  </conditionalFormatting>
  <conditionalFormatting sqref="A8790:A8856">
    <cfRule type="expression" dxfId="1532" priority="5231" stopIfTrue="1">
      <formula>$A8790&lt;&gt;""</formula>
    </cfRule>
  </conditionalFormatting>
  <conditionalFormatting sqref="A8790:A8856">
    <cfRule type="expression" dxfId="1531" priority="5230" stopIfTrue="1">
      <formula>$A8790&lt;&gt;""</formula>
    </cfRule>
  </conditionalFormatting>
  <conditionalFormatting sqref="A8790:A8856">
    <cfRule type="expression" dxfId="1530" priority="5229" stopIfTrue="1">
      <formula>$A8790&lt;&gt;""</formula>
    </cfRule>
  </conditionalFormatting>
  <conditionalFormatting sqref="A8790:A8856">
    <cfRule type="expression" dxfId="1529" priority="5228" stopIfTrue="1">
      <formula>$A8790&lt;&gt;""</formula>
    </cfRule>
  </conditionalFormatting>
  <conditionalFormatting sqref="A8790:A8856">
    <cfRule type="expression" dxfId="1528" priority="5227" stopIfTrue="1">
      <formula>$A8790&lt;&gt;""</formula>
    </cfRule>
  </conditionalFormatting>
  <conditionalFormatting sqref="A8790:A8856">
    <cfRule type="expression" dxfId="1527" priority="5226" stopIfTrue="1">
      <formula>$A8790&lt;&gt;""</formula>
    </cfRule>
  </conditionalFormatting>
  <conditionalFormatting sqref="A8790:A8856">
    <cfRule type="expression" dxfId="1526" priority="5225" stopIfTrue="1">
      <formula>$A8790&lt;&gt;""</formula>
    </cfRule>
  </conditionalFormatting>
  <conditionalFormatting sqref="A8790:A8856">
    <cfRule type="expression" dxfId="1525" priority="5224" stopIfTrue="1">
      <formula>$A8790&lt;&gt;""</formula>
    </cfRule>
  </conditionalFormatting>
  <conditionalFormatting sqref="A8790:A8856">
    <cfRule type="expression" dxfId="1524" priority="5223" stopIfTrue="1">
      <formula>$A8790&lt;&gt;""</formula>
    </cfRule>
  </conditionalFormatting>
  <conditionalFormatting sqref="A8790:A8856">
    <cfRule type="expression" dxfId="1523" priority="5222" stopIfTrue="1">
      <formula>$A8790&lt;&gt;""</formula>
    </cfRule>
  </conditionalFormatting>
  <conditionalFormatting sqref="A8790:A8856">
    <cfRule type="expression" dxfId="1522" priority="5221" stopIfTrue="1">
      <formula>$A8790&lt;&gt;""</formula>
    </cfRule>
  </conditionalFormatting>
  <conditionalFormatting sqref="A8790:A8856">
    <cfRule type="expression" dxfId="1521" priority="5220" stopIfTrue="1">
      <formula>$A8790&lt;&gt;""</formula>
    </cfRule>
  </conditionalFormatting>
  <conditionalFormatting sqref="A8790:A8856">
    <cfRule type="expression" dxfId="1520" priority="5219" stopIfTrue="1">
      <formula>$A8790&lt;&gt;""</formula>
    </cfRule>
  </conditionalFormatting>
  <conditionalFormatting sqref="A8790:A8856">
    <cfRule type="expression" dxfId="1519" priority="5218" stopIfTrue="1">
      <formula>$A8790&lt;&gt;""</formula>
    </cfRule>
  </conditionalFormatting>
  <conditionalFormatting sqref="A8790:A8856">
    <cfRule type="expression" dxfId="1518" priority="5217" stopIfTrue="1">
      <formula>$A8790&lt;&gt;""</formula>
    </cfRule>
  </conditionalFormatting>
  <conditionalFormatting sqref="A8790:A8856">
    <cfRule type="expression" dxfId="1517" priority="5216" stopIfTrue="1">
      <formula>$A8790&lt;&gt;""</formula>
    </cfRule>
  </conditionalFormatting>
  <conditionalFormatting sqref="A8790:A8856">
    <cfRule type="expression" dxfId="1516" priority="5215" stopIfTrue="1">
      <formula>$A8790&lt;&gt;""</formula>
    </cfRule>
  </conditionalFormatting>
  <conditionalFormatting sqref="A8790:A8856">
    <cfRule type="expression" dxfId="1515" priority="5214" stopIfTrue="1">
      <formula>$A8790&lt;&gt;""</formula>
    </cfRule>
  </conditionalFormatting>
  <conditionalFormatting sqref="A8790:A8856">
    <cfRule type="expression" dxfId="1514" priority="5213" stopIfTrue="1">
      <formula>$A8790&lt;&gt;""</formula>
    </cfRule>
  </conditionalFormatting>
  <conditionalFormatting sqref="A8790:A8856">
    <cfRule type="expression" dxfId="1513" priority="5212" stopIfTrue="1">
      <formula>$A8790&lt;&gt;""</formula>
    </cfRule>
  </conditionalFormatting>
  <conditionalFormatting sqref="A8790:A8856">
    <cfRule type="expression" dxfId="1512" priority="5211" stopIfTrue="1">
      <formula>$A8790&lt;&gt;""</formula>
    </cfRule>
  </conditionalFormatting>
  <conditionalFormatting sqref="A8790:A8856">
    <cfRule type="expression" dxfId="1511" priority="5210" stopIfTrue="1">
      <formula>$A8790&lt;&gt;""</formula>
    </cfRule>
  </conditionalFormatting>
  <conditionalFormatting sqref="A8790:A8856">
    <cfRule type="expression" dxfId="1510" priority="5209" stopIfTrue="1">
      <formula>$A8790&lt;&gt;""</formula>
    </cfRule>
  </conditionalFormatting>
  <conditionalFormatting sqref="A8790:A8856">
    <cfRule type="expression" dxfId="1509" priority="5208" stopIfTrue="1">
      <formula>$A8790&lt;&gt;""</formula>
    </cfRule>
  </conditionalFormatting>
  <conditionalFormatting sqref="A8790:A8856">
    <cfRule type="expression" dxfId="1508" priority="5207" stopIfTrue="1">
      <formula>$A8790&lt;&gt;""</formula>
    </cfRule>
  </conditionalFormatting>
  <conditionalFormatting sqref="A8790:A8856">
    <cfRule type="expression" dxfId="1507" priority="5206" stopIfTrue="1">
      <formula>$A8790&lt;&gt;""</formula>
    </cfRule>
  </conditionalFormatting>
  <conditionalFormatting sqref="A8790:A8856">
    <cfRule type="expression" dxfId="1506" priority="5205" stopIfTrue="1">
      <formula>$A8790&lt;&gt;""</formula>
    </cfRule>
  </conditionalFormatting>
  <conditionalFormatting sqref="A8790:A8856">
    <cfRule type="expression" dxfId="1505" priority="5204" stopIfTrue="1">
      <formula>$A8790&lt;&gt;""</formula>
    </cfRule>
  </conditionalFormatting>
  <conditionalFormatting sqref="A8790:A8856">
    <cfRule type="expression" dxfId="1504" priority="5203" stopIfTrue="1">
      <formula>$A8790&lt;&gt;""</formula>
    </cfRule>
  </conditionalFormatting>
  <conditionalFormatting sqref="A8790:A8856">
    <cfRule type="expression" dxfId="1503" priority="5202" stopIfTrue="1">
      <formula>$A8790&lt;&gt;""</formula>
    </cfRule>
  </conditionalFormatting>
  <conditionalFormatting sqref="A8790:A8856">
    <cfRule type="expression" dxfId="1502" priority="5201" stopIfTrue="1">
      <formula>$A8790&lt;&gt;""</formula>
    </cfRule>
  </conditionalFormatting>
  <conditionalFormatting sqref="A8790:A8856">
    <cfRule type="expression" dxfId="1501" priority="5200" stopIfTrue="1">
      <formula>$A8790&lt;&gt;""</formula>
    </cfRule>
  </conditionalFormatting>
  <conditionalFormatting sqref="A8790:A8856">
    <cfRule type="expression" dxfId="1500" priority="5199" stopIfTrue="1">
      <formula>$A8790&lt;&gt;""</formula>
    </cfRule>
  </conditionalFormatting>
  <conditionalFormatting sqref="A8790:A8856">
    <cfRule type="expression" dxfId="1499" priority="5198" stopIfTrue="1">
      <formula>$A8790&lt;&gt;""</formula>
    </cfRule>
  </conditionalFormatting>
  <conditionalFormatting sqref="A8790:A8856">
    <cfRule type="expression" dxfId="1498" priority="5197" stopIfTrue="1">
      <formula>$A8790&lt;&gt;""</formula>
    </cfRule>
  </conditionalFormatting>
  <conditionalFormatting sqref="A8790:A8856">
    <cfRule type="expression" dxfId="1497" priority="5196" stopIfTrue="1">
      <formula>$A8790&lt;&gt;""</formula>
    </cfRule>
  </conditionalFormatting>
  <conditionalFormatting sqref="A8790:A8856">
    <cfRule type="expression" dxfId="1496" priority="5195" stopIfTrue="1">
      <formula>$A8790&lt;&gt;""</formula>
    </cfRule>
  </conditionalFormatting>
  <conditionalFormatting sqref="A8790:A8856">
    <cfRule type="expression" dxfId="1495" priority="5194" stopIfTrue="1">
      <formula>$A8790&lt;&gt;""</formula>
    </cfRule>
  </conditionalFormatting>
  <conditionalFormatting sqref="A8790:A8856">
    <cfRule type="expression" dxfId="1494" priority="5193" stopIfTrue="1">
      <formula>$A8790&lt;&gt;""</formula>
    </cfRule>
  </conditionalFormatting>
  <conditionalFormatting sqref="A8790:A8856">
    <cfRule type="expression" dxfId="1493" priority="5192" stopIfTrue="1">
      <formula>$A8790&lt;&gt;""</formula>
    </cfRule>
  </conditionalFormatting>
  <conditionalFormatting sqref="A8790:A8856">
    <cfRule type="expression" dxfId="1492" priority="5191" stopIfTrue="1">
      <formula>$A8790&lt;&gt;""</formula>
    </cfRule>
  </conditionalFormatting>
  <conditionalFormatting sqref="A8790:A8856">
    <cfRule type="expression" dxfId="1491" priority="5190" stopIfTrue="1">
      <formula>$A8790&lt;&gt;""</formula>
    </cfRule>
  </conditionalFormatting>
  <conditionalFormatting sqref="A8790:A8856">
    <cfRule type="expression" dxfId="1490" priority="5189" stopIfTrue="1">
      <formula>$A8790&lt;&gt;""</formula>
    </cfRule>
  </conditionalFormatting>
  <conditionalFormatting sqref="A8790:A8856">
    <cfRule type="expression" dxfId="1489" priority="5188" stopIfTrue="1">
      <formula>$A8790&lt;&gt;""</formula>
    </cfRule>
  </conditionalFormatting>
  <conditionalFormatting sqref="A8790:A8856">
    <cfRule type="expression" dxfId="1488" priority="5187" stopIfTrue="1">
      <formula>$A8790&lt;&gt;""</formula>
    </cfRule>
  </conditionalFormatting>
  <conditionalFormatting sqref="A8790:A8856">
    <cfRule type="expression" dxfId="1487" priority="5186" stopIfTrue="1">
      <formula>$A8790&lt;&gt;""</formula>
    </cfRule>
  </conditionalFormatting>
  <conditionalFormatting sqref="A8790:A8856">
    <cfRule type="expression" dxfId="1486" priority="5185" stopIfTrue="1">
      <formula>$A8790&lt;&gt;""</formula>
    </cfRule>
  </conditionalFormatting>
  <conditionalFormatting sqref="A8790:A8856">
    <cfRule type="expression" dxfId="1485" priority="5184" stopIfTrue="1">
      <formula>$A8790&lt;&gt;""</formula>
    </cfRule>
  </conditionalFormatting>
  <conditionalFormatting sqref="A8790:A8856">
    <cfRule type="expression" dxfId="1484" priority="5183" stopIfTrue="1">
      <formula>$A8790&lt;&gt;""</formula>
    </cfRule>
  </conditionalFormatting>
  <conditionalFormatting sqref="A8790:A8856">
    <cfRule type="expression" dxfId="1483" priority="5182" stopIfTrue="1">
      <formula>$A8790&lt;&gt;""</formula>
    </cfRule>
  </conditionalFormatting>
  <conditionalFormatting sqref="A8790:A8856">
    <cfRule type="expression" dxfId="1482" priority="5181" stopIfTrue="1">
      <formula>$A8790&lt;&gt;""</formula>
    </cfRule>
  </conditionalFormatting>
  <conditionalFormatting sqref="A8790:A8856">
    <cfRule type="expression" dxfId="1481" priority="5180" stopIfTrue="1">
      <formula>$A8790&lt;&gt;""</formula>
    </cfRule>
  </conditionalFormatting>
  <conditionalFormatting sqref="A8790:A8856">
    <cfRule type="expression" dxfId="1480" priority="5179" stopIfTrue="1">
      <formula>$A8790&lt;&gt;""</formula>
    </cfRule>
  </conditionalFormatting>
  <conditionalFormatting sqref="A8790:A8856">
    <cfRule type="expression" dxfId="1479" priority="5178" stopIfTrue="1">
      <formula>$A8790&lt;&gt;""</formula>
    </cfRule>
  </conditionalFormatting>
  <conditionalFormatting sqref="A8790:A8856">
    <cfRule type="expression" dxfId="1478" priority="5177" stopIfTrue="1">
      <formula>$A8790&lt;&gt;""</formula>
    </cfRule>
  </conditionalFormatting>
  <conditionalFormatting sqref="A8790:A8856">
    <cfRule type="expression" dxfId="1477" priority="5176" stopIfTrue="1">
      <formula>$A8790&lt;&gt;""</formula>
    </cfRule>
  </conditionalFormatting>
  <conditionalFormatting sqref="A8790:A8856">
    <cfRule type="expression" dxfId="1476" priority="5175" stopIfTrue="1">
      <formula>$A8790&lt;&gt;""</formula>
    </cfRule>
  </conditionalFormatting>
  <conditionalFormatting sqref="A8790:A8856">
    <cfRule type="expression" dxfId="1475" priority="5174" stopIfTrue="1">
      <formula>$A8790&lt;&gt;""</formula>
    </cfRule>
  </conditionalFormatting>
  <conditionalFormatting sqref="A8790:A8856">
    <cfRule type="expression" dxfId="1474" priority="5173" stopIfTrue="1">
      <formula>$A8790&lt;&gt;""</formula>
    </cfRule>
  </conditionalFormatting>
  <conditionalFormatting sqref="A8790:A8856">
    <cfRule type="expression" dxfId="1473" priority="5172" stopIfTrue="1">
      <formula>$A8790&lt;&gt;""</formula>
    </cfRule>
  </conditionalFormatting>
  <conditionalFormatting sqref="A8790:A8856">
    <cfRule type="expression" dxfId="1472" priority="5171" stopIfTrue="1">
      <formula>$A8790&lt;&gt;""</formula>
    </cfRule>
  </conditionalFormatting>
  <conditionalFormatting sqref="A8790:A8856">
    <cfRule type="expression" dxfId="1471" priority="5170" stopIfTrue="1">
      <formula>$A8790&lt;&gt;""</formula>
    </cfRule>
  </conditionalFormatting>
  <conditionalFormatting sqref="A8790:A8856">
    <cfRule type="expression" dxfId="1470" priority="5169" stopIfTrue="1">
      <formula>$A8790&lt;&gt;""</formula>
    </cfRule>
  </conditionalFormatting>
  <conditionalFormatting sqref="A8790:A8856">
    <cfRule type="expression" dxfId="1469" priority="5168" stopIfTrue="1">
      <formula>$A8790&lt;&gt;""</formula>
    </cfRule>
  </conditionalFormatting>
  <conditionalFormatting sqref="A8790:A8856">
    <cfRule type="expression" dxfId="1468" priority="5167" stopIfTrue="1">
      <formula>$A8790&lt;&gt;""</formula>
    </cfRule>
  </conditionalFormatting>
  <conditionalFormatting sqref="A8790:A8856">
    <cfRule type="expression" dxfId="1467" priority="5166" stopIfTrue="1">
      <formula>$A8790&lt;&gt;""</formula>
    </cfRule>
  </conditionalFormatting>
  <conditionalFormatting sqref="A8790:A8856">
    <cfRule type="expression" dxfId="1466" priority="5165" stopIfTrue="1">
      <formula>$A8790&lt;&gt;""</formula>
    </cfRule>
  </conditionalFormatting>
  <conditionalFormatting sqref="A8790:A8856">
    <cfRule type="expression" dxfId="1465" priority="5164" stopIfTrue="1">
      <formula>$A8790&lt;&gt;""</formula>
    </cfRule>
  </conditionalFormatting>
  <conditionalFormatting sqref="A8790:A8856">
    <cfRule type="expression" dxfId="1464" priority="5163" stopIfTrue="1">
      <formula>$A8790&lt;&gt;""</formula>
    </cfRule>
  </conditionalFormatting>
  <conditionalFormatting sqref="A8790:A8856">
    <cfRule type="expression" dxfId="1463" priority="5162" stopIfTrue="1">
      <formula>$A8790&lt;&gt;""</formula>
    </cfRule>
  </conditionalFormatting>
  <conditionalFormatting sqref="A8790:A8856">
    <cfRule type="expression" dxfId="1462" priority="5161" stopIfTrue="1">
      <formula>$A8790&lt;&gt;""</formula>
    </cfRule>
  </conditionalFormatting>
  <conditionalFormatting sqref="A8790:A8856">
    <cfRule type="expression" dxfId="1461" priority="5160" stopIfTrue="1">
      <formula>$A8790&lt;&gt;""</formula>
    </cfRule>
  </conditionalFormatting>
  <conditionalFormatting sqref="A8790:A8856">
    <cfRule type="expression" dxfId="1460" priority="5159" stopIfTrue="1">
      <formula>$A8790&lt;&gt;""</formula>
    </cfRule>
  </conditionalFormatting>
  <conditionalFormatting sqref="A8790:A8856">
    <cfRule type="expression" dxfId="1459" priority="5158" stopIfTrue="1">
      <formula>$A8790&lt;&gt;""</formula>
    </cfRule>
  </conditionalFormatting>
  <conditionalFormatting sqref="A8790:A8856">
    <cfRule type="expression" dxfId="1458" priority="5157" stopIfTrue="1">
      <formula>$A8790&lt;&gt;""</formula>
    </cfRule>
  </conditionalFormatting>
  <conditionalFormatting sqref="A8790:A8856">
    <cfRule type="expression" dxfId="1457" priority="5156" stopIfTrue="1">
      <formula>$A8790&lt;&gt;""</formula>
    </cfRule>
  </conditionalFormatting>
  <conditionalFormatting sqref="A8790:A8856">
    <cfRule type="expression" dxfId="1456" priority="5155" stopIfTrue="1">
      <formula>$A8790&lt;&gt;""</formula>
    </cfRule>
  </conditionalFormatting>
  <conditionalFormatting sqref="A8790:A8856">
    <cfRule type="expression" dxfId="1455" priority="5154" stopIfTrue="1">
      <formula>$A8790&lt;&gt;""</formula>
    </cfRule>
  </conditionalFormatting>
  <conditionalFormatting sqref="A8790:A8856">
    <cfRule type="expression" dxfId="1454" priority="5153" stopIfTrue="1">
      <formula>$A8790&lt;&gt;""</formula>
    </cfRule>
  </conditionalFormatting>
  <conditionalFormatting sqref="A8790:A8856">
    <cfRule type="expression" dxfId="1453" priority="5152" stopIfTrue="1">
      <formula>$A8790&lt;&gt;""</formula>
    </cfRule>
  </conditionalFormatting>
  <conditionalFormatting sqref="A8790:A8856">
    <cfRule type="expression" dxfId="1452" priority="5151" stopIfTrue="1">
      <formula>$A8790&lt;&gt;""</formula>
    </cfRule>
  </conditionalFormatting>
  <conditionalFormatting sqref="A8790:A8856">
    <cfRule type="expression" dxfId="1451" priority="5150" stopIfTrue="1">
      <formula>$A8790&lt;&gt;""</formula>
    </cfRule>
  </conditionalFormatting>
  <conditionalFormatting sqref="A8790:A8856">
    <cfRule type="expression" dxfId="1450" priority="5149" stopIfTrue="1">
      <formula>$A8790&lt;&gt;""</formula>
    </cfRule>
  </conditionalFormatting>
  <conditionalFormatting sqref="A8790:A8856">
    <cfRule type="expression" dxfId="1449" priority="5148" stopIfTrue="1">
      <formula>$A8790&lt;&gt;""</formula>
    </cfRule>
  </conditionalFormatting>
  <conditionalFormatting sqref="A8790:A8856">
    <cfRule type="expression" dxfId="1448" priority="5147" stopIfTrue="1">
      <formula>$A8790&lt;&gt;""</formula>
    </cfRule>
  </conditionalFormatting>
  <conditionalFormatting sqref="A8790:A8856">
    <cfRule type="expression" dxfId="1447" priority="5146" stopIfTrue="1">
      <formula>$A8790&lt;&gt;""</formula>
    </cfRule>
  </conditionalFormatting>
  <conditionalFormatting sqref="A8790:A8856">
    <cfRule type="expression" dxfId="1446" priority="5145" stopIfTrue="1">
      <formula>$A8790&lt;&gt;""</formula>
    </cfRule>
  </conditionalFormatting>
  <conditionalFormatting sqref="A8790:A8856">
    <cfRule type="expression" dxfId="1445" priority="5144" stopIfTrue="1">
      <formula>$A8790&lt;&gt;""</formula>
    </cfRule>
  </conditionalFormatting>
  <conditionalFormatting sqref="A8790:A8856">
    <cfRule type="expression" dxfId="1444" priority="5143" stopIfTrue="1">
      <formula>$A8790&lt;&gt;""</formula>
    </cfRule>
  </conditionalFormatting>
  <conditionalFormatting sqref="A8790:A8856">
    <cfRule type="expression" dxfId="1443" priority="5142" stopIfTrue="1">
      <formula>$A8790&lt;&gt;""</formula>
    </cfRule>
  </conditionalFormatting>
  <conditionalFormatting sqref="A8790:A8856">
    <cfRule type="expression" dxfId="1442" priority="5141" stopIfTrue="1">
      <formula>$A8790&lt;&gt;""</formula>
    </cfRule>
  </conditionalFormatting>
  <conditionalFormatting sqref="A8790:A8856">
    <cfRule type="expression" dxfId="1441" priority="5140" stopIfTrue="1">
      <formula>$A8790&lt;&gt;""</formula>
    </cfRule>
  </conditionalFormatting>
  <conditionalFormatting sqref="A8790:A8856">
    <cfRule type="expression" dxfId="1440" priority="5139" stopIfTrue="1">
      <formula>$A8790&lt;&gt;""</formula>
    </cfRule>
  </conditionalFormatting>
  <conditionalFormatting sqref="A8790:A8856">
    <cfRule type="expression" dxfId="1439" priority="5138" stopIfTrue="1">
      <formula>$A8790&lt;&gt;""</formula>
    </cfRule>
  </conditionalFormatting>
  <conditionalFormatting sqref="A8790:A8856">
    <cfRule type="expression" dxfId="1438" priority="5137" stopIfTrue="1">
      <formula>$A8790&lt;&gt;""</formula>
    </cfRule>
  </conditionalFormatting>
  <conditionalFormatting sqref="A8790:A8856">
    <cfRule type="expression" dxfId="1437" priority="5136" stopIfTrue="1">
      <formula>$A8790&lt;&gt;""</formula>
    </cfRule>
  </conditionalFormatting>
  <conditionalFormatting sqref="A8790:A8856">
    <cfRule type="expression" dxfId="1436" priority="5135" stopIfTrue="1">
      <formula>$A8790&lt;&gt;""</formula>
    </cfRule>
  </conditionalFormatting>
  <conditionalFormatting sqref="A8790:A8856">
    <cfRule type="expression" dxfId="1435" priority="5134" stopIfTrue="1">
      <formula>$A8790&lt;&gt;""</formula>
    </cfRule>
  </conditionalFormatting>
  <conditionalFormatting sqref="A8790:A8856">
    <cfRule type="expression" dxfId="1434" priority="5133" stopIfTrue="1">
      <formula>$A8790&lt;&gt;""</formula>
    </cfRule>
  </conditionalFormatting>
  <conditionalFormatting sqref="A8790:A8856">
    <cfRule type="expression" dxfId="1433" priority="5132" stopIfTrue="1">
      <formula>$A8790&lt;&gt;""</formula>
    </cfRule>
  </conditionalFormatting>
  <conditionalFormatting sqref="A8790:A8856">
    <cfRule type="expression" dxfId="1432" priority="5131" stopIfTrue="1">
      <formula>$A8790&lt;&gt;""</formula>
    </cfRule>
  </conditionalFormatting>
  <conditionalFormatting sqref="A8790:A8856">
    <cfRule type="expression" dxfId="1431" priority="5130" stopIfTrue="1">
      <formula>$A8790&lt;&gt;""</formula>
    </cfRule>
  </conditionalFormatting>
  <conditionalFormatting sqref="A8790:A8856">
    <cfRule type="expression" dxfId="1430" priority="5129" stopIfTrue="1">
      <formula>$A8790&lt;&gt;""</formula>
    </cfRule>
  </conditionalFormatting>
  <conditionalFormatting sqref="A8790:A8856">
    <cfRule type="expression" dxfId="1429" priority="5128" stopIfTrue="1">
      <formula>$A8790&lt;&gt;""</formula>
    </cfRule>
  </conditionalFormatting>
  <conditionalFormatting sqref="A8790:A8856">
    <cfRule type="expression" dxfId="1428" priority="5127" stopIfTrue="1">
      <formula>$A8790&lt;&gt;""</formula>
    </cfRule>
  </conditionalFormatting>
  <conditionalFormatting sqref="A8790:A8856">
    <cfRule type="expression" dxfId="1427" priority="5126" stopIfTrue="1">
      <formula>$A8790&lt;&gt;""</formula>
    </cfRule>
  </conditionalFormatting>
  <conditionalFormatting sqref="A8790:A8856">
    <cfRule type="expression" dxfId="1426" priority="5125" stopIfTrue="1">
      <formula>$A8790&lt;&gt;""</formula>
    </cfRule>
  </conditionalFormatting>
  <conditionalFormatting sqref="A8790:A8856">
    <cfRule type="expression" dxfId="1425" priority="5124" stopIfTrue="1">
      <formula>$A8790&lt;&gt;""</formula>
    </cfRule>
  </conditionalFormatting>
  <conditionalFormatting sqref="A8790:A8856">
    <cfRule type="expression" dxfId="1424" priority="5123" stopIfTrue="1">
      <formula>$A8790&lt;&gt;""</formula>
    </cfRule>
  </conditionalFormatting>
  <conditionalFormatting sqref="A8790:A8856">
    <cfRule type="expression" dxfId="1423" priority="5122" stopIfTrue="1">
      <formula>$A8790&lt;&gt;""</formula>
    </cfRule>
  </conditionalFormatting>
  <conditionalFormatting sqref="A8790:A8856">
    <cfRule type="expression" dxfId="1422" priority="5121" stopIfTrue="1">
      <formula>$A8790&lt;&gt;""</formula>
    </cfRule>
  </conditionalFormatting>
  <conditionalFormatting sqref="A8790:A8856">
    <cfRule type="expression" dxfId="1421" priority="5120" stopIfTrue="1">
      <formula>$A8790&lt;&gt;""</formula>
    </cfRule>
  </conditionalFormatting>
  <conditionalFormatting sqref="A8790:A8856">
    <cfRule type="expression" dxfId="1420" priority="5119" stopIfTrue="1">
      <formula>$A8790&lt;&gt;""</formula>
    </cfRule>
  </conditionalFormatting>
  <conditionalFormatting sqref="A8790:A8856">
    <cfRule type="expression" dxfId="1419" priority="5118" stopIfTrue="1">
      <formula>$A8790&lt;&gt;""</formula>
    </cfRule>
  </conditionalFormatting>
  <conditionalFormatting sqref="A8790:A8856">
    <cfRule type="expression" dxfId="1418" priority="5117" stopIfTrue="1">
      <formula>$A8790&lt;&gt;""</formula>
    </cfRule>
  </conditionalFormatting>
  <conditionalFormatting sqref="A8790:A8856">
    <cfRule type="expression" dxfId="1417" priority="5116" stopIfTrue="1">
      <formula>$A8790&lt;&gt;""</formula>
    </cfRule>
  </conditionalFormatting>
  <conditionalFormatting sqref="A8790:A8856">
    <cfRule type="expression" dxfId="1416" priority="5115" stopIfTrue="1">
      <formula>$A8790&lt;&gt;""</formula>
    </cfRule>
  </conditionalFormatting>
  <conditionalFormatting sqref="A8790:A8856">
    <cfRule type="expression" dxfId="1415" priority="5114" stopIfTrue="1">
      <formula>$A8790&lt;&gt;""</formula>
    </cfRule>
  </conditionalFormatting>
  <conditionalFormatting sqref="A8790:A8856">
    <cfRule type="expression" dxfId="1414" priority="5113" stopIfTrue="1">
      <formula>$A8790&lt;&gt;""</formula>
    </cfRule>
  </conditionalFormatting>
  <conditionalFormatting sqref="A8790:A8856">
    <cfRule type="expression" dxfId="1413" priority="5112" stopIfTrue="1">
      <formula>$A8790&lt;&gt;""</formula>
    </cfRule>
  </conditionalFormatting>
  <conditionalFormatting sqref="A8790:A8856">
    <cfRule type="expression" dxfId="1412" priority="5111" stopIfTrue="1">
      <formula>$A8790&lt;&gt;""</formula>
    </cfRule>
  </conditionalFormatting>
  <conditionalFormatting sqref="A8790:A8856">
    <cfRule type="expression" dxfId="1411" priority="5110" stopIfTrue="1">
      <formula>$A8790&lt;&gt;""</formula>
    </cfRule>
  </conditionalFormatting>
  <conditionalFormatting sqref="A8790:A8856">
    <cfRule type="expression" dxfId="1410" priority="5109" stopIfTrue="1">
      <formula>$A8790&lt;&gt;""</formula>
    </cfRule>
  </conditionalFormatting>
  <conditionalFormatting sqref="A8790:A8856">
    <cfRule type="expression" dxfId="1409" priority="5108" stopIfTrue="1">
      <formula>$A8790&lt;&gt;""</formula>
    </cfRule>
  </conditionalFormatting>
  <conditionalFormatting sqref="A8790:A8856">
    <cfRule type="expression" dxfId="1408" priority="5107" stopIfTrue="1">
      <formula>$A8790&lt;&gt;""</formula>
    </cfRule>
  </conditionalFormatting>
  <conditionalFormatting sqref="A8790:A8856">
    <cfRule type="expression" dxfId="1407" priority="5106" stopIfTrue="1">
      <formula>$A8790&lt;&gt;""</formula>
    </cfRule>
  </conditionalFormatting>
  <conditionalFormatting sqref="A8790:A8856">
    <cfRule type="expression" dxfId="1406" priority="5105" stopIfTrue="1">
      <formula>$A8790&lt;&gt;""</formula>
    </cfRule>
  </conditionalFormatting>
  <conditionalFormatting sqref="A8790:A8856">
    <cfRule type="expression" dxfId="1405" priority="5104" stopIfTrue="1">
      <formula>$A8790&lt;&gt;""</formula>
    </cfRule>
  </conditionalFormatting>
  <conditionalFormatting sqref="A8790:A8856">
    <cfRule type="expression" dxfId="1404" priority="5103" stopIfTrue="1">
      <formula>$A8790&lt;&gt;""</formula>
    </cfRule>
  </conditionalFormatting>
  <conditionalFormatting sqref="A8790:A8856">
    <cfRule type="expression" dxfId="1403" priority="5102" stopIfTrue="1">
      <formula>$A8790&lt;&gt;""</formula>
    </cfRule>
  </conditionalFormatting>
  <conditionalFormatting sqref="A8790:A8856">
    <cfRule type="expression" dxfId="1402" priority="5101" stopIfTrue="1">
      <formula>$A8790&lt;&gt;""</formula>
    </cfRule>
  </conditionalFormatting>
  <conditionalFormatting sqref="A8790:A8856">
    <cfRule type="expression" dxfId="1401" priority="5100" stopIfTrue="1">
      <formula>$A8790&lt;&gt;""</formula>
    </cfRule>
  </conditionalFormatting>
  <conditionalFormatting sqref="A8790:A8856">
    <cfRule type="expression" dxfId="1400" priority="5099" stopIfTrue="1">
      <formula>$A8790&lt;&gt;""</formula>
    </cfRule>
  </conditionalFormatting>
  <conditionalFormatting sqref="A8790:A8856">
    <cfRule type="expression" dxfId="1399" priority="5098" stopIfTrue="1">
      <formula>$A8790&lt;&gt;""</formula>
    </cfRule>
  </conditionalFormatting>
  <conditionalFormatting sqref="A8790:A8856">
    <cfRule type="expression" dxfId="1398" priority="5097" stopIfTrue="1">
      <formula>$A8790&lt;&gt;""</formula>
    </cfRule>
  </conditionalFormatting>
  <conditionalFormatting sqref="A8790:A8856">
    <cfRule type="expression" dxfId="1397" priority="5096" stopIfTrue="1">
      <formula>$A8790&lt;&gt;""</formula>
    </cfRule>
  </conditionalFormatting>
  <conditionalFormatting sqref="A8790:A8856">
    <cfRule type="expression" dxfId="1396" priority="5095" stopIfTrue="1">
      <formula>$A8790&lt;&gt;""</formula>
    </cfRule>
  </conditionalFormatting>
  <conditionalFormatting sqref="A8790:A8856">
    <cfRule type="expression" dxfId="1395" priority="5094" stopIfTrue="1">
      <formula>$A8790&lt;&gt;""</formula>
    </cfRule>
  </conditionalFormatting>
  <conditionalFormatting sqref="A8790:A8856">
    <cfRule type="expression" dxfId="1394" priority="5093" stopIfTrue="1">
      <formula>$A8790&lt;&gt;""</formula>
    </cfRule>
  </conditionalFormatting>
  <conditionalFormatting sqref="A8790:A8856">
    <cfRule type="expression" dxfId="1393" priority="5092" stopIfTrue="1">
      <formula>$A8790&lt;&gt;""</formula>
    </cfRule>
  </conditionalFormatting>
  <conditionalFormatting sqref="A8790:A8856">
    <cfRule type="expression" dxfId="1392" priority="5091" stopIfTrue="1">
      <formula>$A8790&lt;&gt;""</formula>
    </cfRule>
  </conditionalFormatting>
  <conditionalFormatting sqref="A8790:A8856">
    <cfRule type="expression" dxfId="1391" priority="5090" stopIfTrue="1">
      <formula>$A8790&lt;&gt;""</formula>
    </cfRule>
  </conditionalFormatting>
  <conditionalFormatting sqref="A8790:A8856">
    <cfRule type="expression" dxfId="1390" priority="5089" stopIfTrue="1">
      <formula>$A8790&lt;&gt;""</formula>
    </cfRule>
  </conditionalFormatting>
  <conditionalFormatting sqref="A8790:A8856">
    <cfRule type="expression" dxfId="1389" priority="5088" stopIfTrue="1">
      <formula>$A8790&lt;&gt;""</formula>
    </cfRule>
  </conditionalFormatting>
  <conditionalFormatting sqref="A8790:A8856">
    <cfRule type="expression" dxfId="1388" priority="5087" stopIfTrue="1">
      <formula>$A8790&lt;&gt;""</formula>
    </cfRule>
  </conditionalFormatting>
  <conditionalFormatting sqref="A8790:A8856">
    <cfRule type="expression" dxfId="1387" priority="5086" stopIfTrue="1">
      <formula>$A8790&lt;&gt;""</formula>
    </cfRule>
  </conditionalFormatting>
  <conditionalFormatting sqref="A8790:A8856">
    <cfRule type="expression" dxfId="1386" priority="5085" stopIfTrue="1">
      <formula>$A8790&lt;&gt;""</formula>
    </cfRule>
  </conditionalFormatting>
  <conditionalFormatting sqref="A8790:A8856">
    <cfRule type="expression" dxfId="1385" priority="5084" stopIfTrue="1">
      <formula>$A8790&lt;&gt;""</formula>
    </cfRule>
  </conditionalFormatting>
  <conditionalFormatting sqref="A8790:A8856">
    <cfRule type="expression" dxfId="1384" priority="5083" stopIfTrue="1">
      <formula>$A8790&lt;&gt;""</formula>
    </cfRule>
  </conditionalFormatting>
  <conditionalFormatting sqref="A8790:A8856">
    <cfRule type="expression" dxfId="1383" priority="5082" stopIfTrue="1">
      <formula>$A8790&lt;&gt;""</formula>
    </cfRule>
  </conditionalFormatting>
  <conditionalFormatting sqref="A8790:A8856">
    <cfRule type="expression" dxfId="1382" priority="5081" stopIfTrue="1">
      <formula>$A8790&lt;&gt;""</formula>
    </cfRule>
  </conditionalFormatting>
  <conditionalFormatting sqref="A8790:A8856">
    <cfRule type="expression" dxfId="1381" priority="5080" stopIfTrue="1">
      <formula>$A8790&lt;&gt;""</formula>
    </cfRule>
  </conditionalFormatting>
  <conditionalFormatting sqref="A8790:A8856">
    <cfRule type="expression" dxfId="1380" priority="5079" stopIfTrue="1">
      <formula>$A8790&lt;&gt;""</formula>
    </cfRule>
  </conditionalFormatting>
  <conditionalFormatting sqref="A8790:A8856">
    <cfRule type="expression" dxfId="1379" priority="5078" stopIfTrue="1">
      <formula>$A8790&lt;&gt;""</formula>
    </cfRule>
  </conditionalFormatting>
  <conditionalFormatting sqref="A8790:A8856">
    <cfRule type="expression" dxfId="1378" priority="5077" stopIfTrue="1">
      <formula>$A8790&lt;&gt;""</formula>
    </cfRule>
  </conditionalFormatting>
  <conditionalFormatting sqref="A8790:A8856">
    <cfRule type="expression" dxfId="1377" priority="5076" stopIfTrue="1">
      <formula>$A8790&lt;&gt;""</formula>
    </cfRule>
  </conditionalFormatting>
  <conditionalFormatting sqref="A8790:A8856">
    <cfRule type="expression" dxfId="1376" priority="5075" stopIfTrue="1">
      <formula>$A8790&lt;&gt;""</formula>
    </cfRule>
  </conditionalFormatting>
  <conditionalFormatting sqref="A8790:A8856">
    <cfRule type="expression" dxfId="1375" priority="5074" stopIfTrue="1">
      <formula>$A8790&lt;&gt;""</formula>
    </cfRule>
  </conditionalFormatting>
  <conditionalFormatting sqref="A8790:A8856">
    <cfRule type="expression" dxfId="1374" priority="5073" stopIfTrue="1">
      <formula>$A8790&lt;&gt;""</formula>
    </cfRule>
  </conditionalFormatting>
  <conditionalFormatting sqref="A8790:A8856">
    <cfRule type="expression" dxfId="1373" priority="5072" stopIfTrue="1">
      <formula>$A8790&lt;&gt;""</formula>
    </cfRule>
  </conditionalFormatting>
  <conditionalFormatting sqref="A8790:A8856">
    <cfRule type="expression" dxfId="1372" priority="5071" stopIfTrue="1">
      <formula>$A8790&lt;&gt;""</formula>
    </cfRule>
  </conditionalFormatting>
  <conditionalFormatting sqref="A8790:A8856">
    <cfRule type="expression" dxfId="1371" priority="5070" stopIfTrue="1">
      <formula>$A8790&lt;&gt;""</formula>
    </cfRule>
  </conditionalFormatting>
  <conditionalFormatting sqref="A8790:A8856">
    <cfRule type="expression" dxfId="1370" priority="5069" stopIfTrue="1">
      <formula>$A8790&lt;&gt;""</formula>
    </cfRule>
  </conditionalFormatting>
  <conditionalFormatting sqref="A8790:A8856">
    <cfRule type="expression" dxfId="1369" priority="5068" stopIfTrue="1">
      <formula>$A8790&lt;&gt;""</formula>
    </cfRule>
  </conditionalFormatting>
  <conditionalFormatting sqref="A8790:A8856">
    <cfRule type="expression" dxfId="1368" priority="5067" stopIfTrue="1">
      <formula>$A8790&lt;&gt;""</formula>
    </cfRule>
  </conditionalFormatting>
  <conditionalFormatting sqref="A8790:A8856">
    <cfRule type="expression" dxfId="1367" priority="5066" stopIfTrue="1">
      <formula>$A8790&lt;&gt;""</formula>
    </cfRule>
  </conditionalFormatting>
  <conditionalFormatting sqref="A8790:A8856">
    <cfRule type="expression" dxfId="1366" priority="5065" stopIfTrue="1">
      <formula>$A8790&lt;&gt;""</formula>
    </cfRule>
  </conditionalFormatting>
  <conditionalFormatting sqref="A8790:A8856">
    <cfRule type="expression" dxfId="1365" priority="5064" stopIfTrue="1">
      <formula>$A8790&lt;&gt;""</formula>
    </cfRule>
  </conditionalFormatting>
  <conditionalFormatting sqref="A8790:A8856">
    <cfRule type="expression" dxfId="1364" priority="5063" stopIfTrue="1">
      <formula>$A8790&lt;&gt;""</formula>
    </cfRule>
  </conditionalFormatting>
  <conditionalFormatting sqref="A8790:A8856">
    <cfRule type="expression" dxfId="1363" priority="5062" stopIfTrue="1">
      <formula>$A8790&lt;&gt;""</formula>
    </cfRule>
  </conditionalFormatting>
  <conditionalFormatting sqref="A8790:A8856">
    <cfRule type="expression" dxfId="1362" priority="5061" stopIfTrue="1">
      <formula>$A8790&lt;&gt;""</formula>
    </cfRule>
  </conditionalFormatting>
  <conditionalFormatting sqref="A8790:A8856">
    <cfRule type="expression" dxfId="1361" priority="5060" stopIfTrue="1">
      <formula>$A8790&lt;&gt;""</formula>
    </cfRule>
  </conditionalFormatting>
  <conditionalFormatting sqref="A8790:A8856">
    <cfRule type="expression" dxfId="1360" priority="5059" stopIfTrue="1">
      <formula>$A8790&lt;&gt;""</formula>
    </cfRule>
  </conditionalFormatting>
  <conditionalFormatting sqref="A8790:A8856">
    <cfRule type="expression" dxfId="1359" priority="5058" stopIfTrue="1">
      <formula>$A8790&lt;&gt;""</formula>
    </cfRule>
  </conditionalFormatting>
  <conditionalFormatting sqref="A8790:A8856">
    <cfRule type="expression" dxfId="1358" priority="5057" stopIfTrue="1">
      <formula>$A8790&lt;&gt;""</formula>
    </cfRule>
  </conditionalFormatting>
  <conditionalFormatting sqref="A8790:A8856">
    <cfRule type="expression" dxfId="1357" priority="5056" stopIfTrue="1">
      <formula>$A8790&lt;&gt;""</formula>
    </cfRule>
  </conditionalFormatting>
  <conditionalFormatting sqref="A8790:A8856">
    <cfRule type="expression" dxfId="1356" priority="5055" stopIfTrue="1">
      <formula>$A8790&lt;&gt;""</formula>
    </cfRule>
  </conditionalFormatting>
  <conditionalFormatting sqref="A8790:A8856">
    <cfRule type="expression" dxfId="1355" priority="5054" stopIfTrue="1">
      <formula>$A8790&lt;&gt;""</formula>
    </cfRule>
  </conditionalFormatting>
  <conditionalFormatting sqref="A8790:A8856">
    <cfRule type="expression" dxfId="1354" priority="5053" stopIfTrue="1">
      <formula>$A8790&lt;&gt;""</formula>
    </cfRule>
  </conditionalFormatting>
  <conditionalFormatting sqref="A8790:A8856">
    <cfRule type="expression" dxfId="1353" priority="5052" stopIfTrue="1">
      <formula>$A8790&lt;&gt;""</formula>
    </cfRule>
  </conditionalFormatting>
  <conditionalFormatting sqref="A8790:A8856">
    <cfRule type="expression" dxfId="1352" priority="5051" stopIfTrue="1">
      <formula>$A8790&lt;&gt;""</formula>
    </cfRule>
  </conditionalFormatting>
  <conditionalFormatting sqref="A8790:A8856">
    <cfRule type="expression" dxfId="1351" priority="5050" stopIfTrue="1">
      <formula>$A8790&lt;&gt;""</formula>
    </cfRule>
  </conditionalFormatting>
  <conditionalFormatting sqref="A8790:A8856">
    <cfRule type="expression" dxfId="1350" priority="5049" stopIfTrue="1">
      <formula>$A8790&lt;&gt;""</formula>
    </cfRule>
  </conditionalFormatting>
  <conditionalFormatting sqref="A8790:A8856">
    <cfRule type="expression" dxfId="1349" priority="5048" stopIfTrue="1">
      <formula>$A8790&lt;&gt;""</formula>
    </cfRule>
  </conditionalFormatting>
  <conditionalFormatting sqref="A8790:A8856">
    <cfRule type="expression" dxfId="1348" priority="5047" stopIfTrue="1">
      <formula>$A8790&lt;&gt;""</formula>
    </cfRule>
  </conditionalFormatting>
  <conditionalFormatting sqref="A8790:A8856">
    <cfRule type="expression" dxfId="1347" priority="5046" stopIfTrue="1">
      <formula>$A8790&lt;&gt;""</formula>
    </cfRule>
  </conditionalFormatting>
  <conditionalFormatting sqref="A8790:A8856">
    <cfRule type="expression" dxfId="1346" priority="5045" stopIfTrue="1">
      <formula>$A8790&lt;&gt;""</formula>
    </cfRule>
  </conditionalFormatting>
  <conditionalFormatting sqref="A8790:A8856">
    <cfRule type="expression" dxfId="1345" priority="5044" stopIfTrue="1">
      <formula>$A8790&lt;&gt;""</formula>
    </cfRule>
  </conditionalFormatting>
  <conditionalFormatting sqref="A8790:A8856">
    <cfRule type="expression" dxfId="1344" priority="5043" stopIfTrue="1">
      <formula>$A8790&lt;&gt;""</formula>
    </cfRule>
  </conditionalFormatting>
  <conditionalFormatting sqref="A8790:A8856">
    <cfRule type="expression" dxfId="1343" priority="5042" stopIfTrue="1">
      <formula>$A8790&lt;&gt;""</formula>
    </cfRule>
  </conditionalFormatting>
  <conditionalFormatting sqref="A8790:A8856">
    <cfRule type="expression" dxfId="1342" priority="5041" stopIfTrue="1">
      <formula>$A8790&lt;&gt;""</formula>
    </cfRule>
  </conditionalFormatting>
  <conditionalFormatting sqref="A8790:A8856">
    <cfRule type="expression" dxfId="1341" priority="5040" stopIfTrue="1">
      <formula>$A8790&lt;&gt;""</formula>
    </cfRule>
  </conditionalFormatting>
  <conditionalFormatting sqref="A8790:A8856">
    <cfRule type="expression" dxfId="1340" priority="5039" stopIfTrue="1">
      <formula>$A8790&lt;&gt;""</formula>
    </cfRule>
  </conditionalFormatting>
  <conditionalFormatting sqref="A8790:A8856">
    <cfRule type="expression" dxfId="1339" priority="5038" stopIfTrue="1">
      <formula>$A8790&lt;&gt;""</formula>
    </cfRule>
  </conditionalFormatting>
  <conditionalFormatting sqref="A8790:A8856">
    <cfRule type="expression" dxfId="1338" priority="5037" stopIfTrue="1">
      <formula>$A8790&lt;&gt;""</formula>
    </cfRule>
  </conditionalFormatting>
  <conditionalFormatting sqref="A8790:A8856">
    <cfRule type="expression" dxfId="1337" priority="5036" stopIfTrue="1">
      <formula>$A8790&lt;&gt;""</formula>
    </cfRule>
  </conditionalFormatting>
  <conditionalFormatting sqref="A8790:A8856">
    <cfRule type="expression" dxfId="1336" priority="5035" stopIfTrue="1">
      <formula>$A8790&lt;&gt;""</formula>
    </cfRule>
  </conditionalFormatting>
  <conditionalFormatting sqref="A8790:A8856">
    <cfRule type="expression" dxfId="1335" priority="5034" stopIfTrue="1">
      <formula>$A8790&lt;&gt;""</formula>
    </cfRule>
  </conditionalFormatting>
  <conditionalFormatting sqref="A8790:A8856">
    <cfRule type="expression" dxfId="1334" priority="5033" stopIfTrue="1">
      <formula>$A8790&lt;&gt;""</formula>
    </cfRule>
  </conditionalFormatting>
  <conditionalFormatting sqref="A8790:A8856">
    <cfRule type="expression" dxfId="1333" priority="5032" stopIfTrue="1">
      <formula>$A8790&lt;&gt;""</formula>
    </cfRule>
  </conditionalFormatting>
  <conditionalFormatting sqref="A8790:A8856">
    <cfRule type="expression" dxfId="1332" priority="5031" stopIfTrue="1">
      <formula>$A8790&lt;&gt;""</formula>
    </cfRule>
  </conditionalFormatting>
  <conditionalFormatting sqref="A8790:A8856">
    <cfRule type="expression" dxfId="1331" priority="5030" stopIfTrue="1">
      <formula>$A8790&lt;&gt;""</formula>
    </cfRule>
  </conditionalFormatting>
  <conditionalFormatting sqref="A8790:A8856">
    <cfRule type="expression" dxfId="1330" priority="5029" stopIfTrue="1">
      <formula>$A8790&lt;&gt;""</formula>
    </cfRule>
  </conditionalFormatting>
  <conditionalFormatting sqref="A8790:A8856">
    <cfRule type="expression" dxfId="1329" priority="5028" stopIfTrue="1">
      <formula>$A8790&lt;&gt;""</formula>
    </cfRule>
  </conditionalFormatting>
  <conditionalFormatting sqref="A8790:A8856">
    <cfRule type="expression" dxfId="1328" priority="5027" stopIfTrue="1">
      <formula>$A8790&lt;&gt;""</formula>
    </cfRule>
  </conditionalFormatting>
  <conditionalFormatting sqref="A8790:A8856">
    <cfRule type="expression" dxfId="1327" priority="5026" stopIfTrue="1">
      <formula>$A8790&lt;&gt;""</formula>
    </cfRule>
  </conditionalFormatting>
  <conditionalFormatting sqref="A8790:A8856">
    <cfRule type="expression" dxfId="1326" priority="5025" stopIfTrue="1">
      <formula>$A8790&lt;&gt;""</formula>
    </cfRule>
  </conditionalFormatting>
  <conditionalFormatting sqref="A8790:A8856">
    <cfRule type="expression" dxfId="1325" priority="5024" stopIfTrue="1">
      <formula>$A8790&lt;&gt;""</formula>
    </cfRule>
  </conditionalFormatting>
  <conditionalFormatting sqref="A8790:A8856">
    <cfRule type="expression" dxfId="1324" priority="5023" stopIfTrue="1">
      <formula>$A8790&lt;&gt;""</formula>
    </cfRule>
  </conditionalFormatting>
  <conditionalFormatting sqref="A8790:A8856">
    <cfRule type="expression" dxfId="1323" priority="5022" stopIfTrue="1">
      <formula>$A8790&lt;&gt;""</formula>
    </cfRule>
  </conditionalFormatting>
  <conditionalFormatting sqref="A8790:A8856">
    <cfRule type="expression" dxfId="1322" priority="5021" stopIfTrue="1">
      <formula>$A8790&lt;&gt;""</formula>
    </cfRule>
  </conditionalFormatting>
  <conditionalFormatting sqref="A8790:A8856">
    <cfRule type="expression" dxfId="1321" priority="5020" stopIfTrue="1">
      <formula>$A8790&lt;&gt;""</formula>
    </cfRule>
  </conditionalFormatting>
  <conditionalFormatting sqref="A8790:A8856">
    <cfRule type="expression" dxfId="1320" priority="5019" stopIfTrue="1">
      <formula>$A8790&lt;&gt;""</formula>
    </cfRule>
  </conditionalFormatting>
  <conditionalFormatting sqref="A8790:A8856">
    <cfRule type="expression" dxfId="1319" priority="5018" stopIfTrue="1">
      <formula>$A8790&lt;&gt;""</formula>
    </cfRule>
  </conditionalFormatting>
  <conditionalFormatting sqref="A8790:A8856">
    <cfRule type="expression" dxfId="1318" priority="5017" stopIfTrue="1">
      <formula>$A8790&lt;&gt;""</formula>
    </cfRule>
  </conditionalFormatting>
  <conditionalFormatting sqref="A8790:A8856">
    <cfRule type="expression" dxfId="1317" priority="5016" stopIfTrue="1">
      <formula>$A8790&lt;&gt;""</formula>
    </cfRule>
  </conditionalFormatting>
  <conditionalFormatting sqref="A8790:A8856">
    <cfRule type="expression" dxfId="1316" priority="5015" stopIfTrue="1">
      <formula>$A8790&lt;&gt;""</formula>
    </cfRule>
  </conditionalFormatting>
  <conditionalFormatting sqref="A8790:A8856">
    <cfRule type="expression" dxfId="1315" priority="5014" stopIfTrue="1">
      <formula>$A8790&lt;&gt;""</formula>
    </cfRule>
  </conditionalFormatting>
  <conditionalFormatting sqref="A8790:A8856">
    <cfRule type="expression" dxfId="1314" priority="5013" stopIfTrue="1">
      <formula>$A8790&lt;&gt;""</formula>
    </cfRule>
  </conditionalFormatting>
  <conditionalFormatting sqref="A8790:A8856">
    <cfRule type="expression" dxfId="1313" priority="5012" stopIfTrue="1">
      <formula>$A8790&lt;&gt;""</formula>
    </cfRule>
  </conditionalFormatting>
  <conditionalFormatting sqref="A8790:A8856">
    <cfRule type="expression" dxfId="1312" priority="5011" stopIfTrue="1">
      <formula>$A8790&lt;&gt;""</formula>
    </cfRule>
  </conditionalFormatting>
  <conditionalFormatting sqref="A8790:A8856">
    <cfRule type="expression" dxfId="1311" priority="5010" stopIfTrue="1">
      <formula>$A8790&lt;&gt;""</formula>
    </cfRule>
  </conditionalFormatting>
  <conditionalFormatting sqref="A8790:A8856">
    <cfRule type="expression" dxfId="1310" priority="5009" stopIfTrue="1">
      <formula>$A8790&lt;&gt;""</formula>
    </cfRule>
  </conditionalFormatting>
  <conditionalFormatting sqref="A8790:A8856">
    <cfRule type="expression" dxfId="1309" priority="5008" stopIfTrue="1">
      <formula>$A8790&lt;&gt;""</formula>
    </cfRule>
  </conditionalFormatting>
  <conditionalFormatting sqref="A8790:A8856">
    <cfRule type="expression" dxfId="1308" priority="5007" stopIfTrue="1">
      <formula>$A8790&lt;&gt;""</formula>
    </cfRule>
  </conditionalFormatting>
  <conditionalFormatting sqref="A8790:A8856">
    <cfRule type="expression" dxfId="1307" priority="5006" stopIfTrue="1">
      <formula>$A8790&lt;&gt;""</formula>
    </cfRule>
  </conditionalFormatting>
  <conditionalFormatting sqref="A8790:A8856">
    <cfRule type="expression" dxfId="1306" priority="5005" stopIfTrue="1">
      <formula>$A8790&lt;&gt;""</formula>
    </cfRule>
  </conditionalFormatting>
  <conditionalFormatting sqref="A8790:A8856">
    <cfRule type="expression" dxfId="1305" priority="5004" stopIfTrue="1">
      <formula>$A8790&lt;&gt;""</formula>
    </cfRule>
  </conditionalFormatting>
  <conditionalFormatting sqref="A8790:A8856">
    <cfRule type="expression" dxfId="1304" priority="5003" stopIfTrue="1">
      <formula>$A8790&lt;&gt;""</formula>
    </cfRule>
  </conditionalFormatting>
  <conditionalFormatting sqref="A8790:A8856">
    <cfRule type="expression" dxfId="1303" priority="5002" stopIfTrue="1">
      <formula>$A8790&lt;&gt;""</formula>
    </cfRule>
  </conditionalFormatting>
  <conditionalFormatting sqref="A8790:A8856">
    <cfRule type="expression" dxfId="1302" priority="5001" stopIfTrue="1">
      <formula>$A8790&lt;&gt;""</formula>
    </cfRule>
  </conditionalFormatting>
  <conditionalFormatting sqref="A8790:A8856">
    <cfRule type="expression" dxfId="1301" priority="5000" stopIfTrue="1">
      <formula>$A8790&lt;&gt;""</formula>
    </cfRule>
  </conditionalFormatting>
  <conditionalFormatting sqref="A8790:A8856">
    <cfRule type="expression" dxfId="1300" priority="4999" stopIfTrue="1">
      <formula>$A8790&lt;&gt;""</formula>
    </cfRule>
  </conditionalFormatting>
  <conditionalFormatting sqref="A8790:A8856">
    <cfRule type="expression" dxfId="1299" priority="4998" stopIfTrue="1">
      <formula>$A8790&lt;&gt;""</formula>
    </cfRule>
  </conditionalFormatting>
  <conditionalFormatting sqref="A8790:A8856">
    <cfRule type="expression" dxfId="1298" priority="4997" stopIfTrue="1">
      <formula>$A8790&lt;&gt;""</formula>
    </cfRule>
  </conditionalFormatting>
  <conditionalFormatting sqref="A8790:A8856">
    <cfRule type="expression" dxfId="1297" priority="4996" stopIfTrue="1">
      <formula>$A8790&lt;&gt;""</formula>
    </cfRule>
  </conditionalFormatting>
  <conditionalFormatting sqref="A8790:A8856">
    <cfRule type="expression" dxfId="1296" priority="4995" stopIfTrue="1">
      <formula>$A8790&lt;&gt;""</formula>
    </cfRule>
  </conditionalFormatting>
  <conditionalFormatting sqref="A8790:A8856">
    <cfRule type="expression" dxfId="1295" priority="4994" stopIfTrue="1">
      <formula>$A8790&lt;&gt;""</formula>
    </cfRule>
  </conditionalFormatting>
  <conditionalFormatting sqref="A8790:A8856">
    <cfRule type="expression" dxfId="1294" priority="4993" stopIfTrue="1">
      <formula>$A8790&lt;&gt;""</formula>
    </cfRule>
  </conditionalFormatting>
  <conditionalFormatting sqref="A8790:A8856">
    <cfRule type="expression" dxfId="1293" priority="4992" stopIfTrue="1">
      <formula>$A8790&lt;&gt;""</formula>
    </cfRule>
  </conditionalFormatting>
  <conditionalFormatting sqref="A8790:A8856">
    <cfRule type="expression" dxfId="1292" priority="4991" stopIfTrue="1">
      <formula>$A8790&lt;&gt;""</formula>
    </cfRule>
  </conditionalFormatting>
  <conditionalFormatting sqref="A8790:A8856">
    <cfRule type="expression" dxfId="1291" priority="4990" stopIfTrue="1">
      <formula>$A8790&lt;&gt;""</formula>
    </cfRule>
  </conditionalFormatting>
  <conditionalFormatting sqref="A8790:A8856">
    <cfRule type="expression" dxfId="1290" priority="4989" stopIfTrue="1">
      <formula>$A8790&lt;&gt;""</formula>
    </cfRule>
  </conditionalFormatting>
  <conditionalFormatting sqref="A8790:A8856">
    <cfRule type="expression" dxfId="1289" priority="4988" stopIfTrue="1">
      <formula>$A8790&lt;&gt;""</formula>
    </cfRule>
  </conditionalFormatting>
  <conditionalFormatting sqref="A8790:A8856">
    <cfRule type="expression" dxfId="1288" priority="4987" stopIfTrue="1">
      <formula>$A8790&lt;&gt;""</formula>
    </cfRule>
  </conditionalFormatting>
  <conditionalFormatting sqref="A8790:A8856">
    <cfRule type="expression" dxfId="1287" priority="4986" stopIfTrue="1">
      <formula>$A8790&lt;&gt;""</formula>
    </cfRule>
  </conditionalFormatting>
  <conditionalFormatting sqref="A8790:A8856">
    <cfRule type="expression" dxfId="1286" priority="4985" stopIfTrue="1">
      <formula>$A8790&lt;&gt;""</formula>
    </cfRule>
  </conditionalFormatting>
  <conditionalFormatting sqref="I8790:I8856">
    <cfRule type="expression" dxfId="1285" priority="4984" stopIfTrue="1">
      <formula>$A8790&lt;&gt;""</formula>
    </cfRule>
  </conditionalFormatting>
  <conditionalFormatting sqref="I8790:I8856">
    <cfRule type="expression" dxfId="1284" priority="4983" stopIfTrue="1">
      <formula>$A8790&lt;&gt;""</formula>
    </cfRule>
  </conditionalFormatting>
  <conditionalFormatting sqref="I8790:I8856">
    <cfRule type="expression" dxfId="1283" priority="4982" stopIfTrue="1">
      <formula>$A8790&lt;&gt;""</formula>
    </cfRule>
  </conditionalFormatting>
  <conditionalFormatting sqref="I8790:I8856">
    <cfRule type="expression" dxfId="1282" priority="4981" stopIfTrue="1">
      <formula>$A8790&lt;&gt;""</formula>
    </cfRule>
  </conditionalFormatting>
  <conditionalFormatting sqref="I8790:I8856">
    <cfRule type="expression" dxfId="1281" priority="4980" stopIfTrue="1">
      <formula>$A8790&lt;&gt;""</formula>
    </cfRule>
  </conditionalFormatting>
  <conditionalFormatting sqref="I8790:I8856">
    <cfRule type="expression" dxfId="1280" priority="4979" stopIfTrue="1">
      <formula>$A8790&lt;&gt;""</formula>
    </cfRule>
  </conditionalFormatting>
  <conditionalFormatting sqref="I8790:I8856">
    <cfRule type="expression" dxfId="1279" priority="4978" stopIfTrue="1">
      <formula>$A8790&lt;&gt;""</formula>
    </cfRule>
  </conditionalFormatting>
  <conditionalFormatting sqref="I8790:I8856">
    <cfRule type="expression" dxfId="1278" priority="4977" stopIfTrue="1">
      <formula>$A8790&lt;&gt;""</formula>
    </cfRule>
  </conditionalFormatting>
  <conditionalFormatting sqref="A8790:A8856">
    <cfRule type="expression" dxfId="1277" priority="4840" stopIfTrue="1">
      <formula>$A8790&lt;&gt;""</formula>
    </cfRule>
  </conditionalFormatting>
  <conditionalFormatting sqref="A8790:A8856">
    <cfRule type="expression" dxfId="1276" priority="4839" stopIfTrue="1">
      <formula>$A8790&lt;&gt;""</formula>
    </cfRule>
  </conditionalFormatting>
  <conditionalFormatting sqref="A8790:A8856">
    <cfRule type="expression" dxfId="1275" priority="4838" stopIfTrue="1">
      <formula>$A8790&lt;&gt;""</formula>
    </cfRule>
  </conditionalFormatting>
  <conditionalFormatting sqref="A8790:A8856">
    <cfRule type="expression" dxfId="1274" priority="4837" stopIfTrue="1">
      <formula>$A8790&lt;&gt;""</formula>
    </cfRule>
  </conditionalFormatting>
  <conditionalFormatting sqref="A8790:A8856">
    <cfRule type="expression" dxfId="1273" priority="4836" stopIfTrue="1">
      <formula>$A8790&lt;&gt;""</formula>
    </cfRule>
  </conditionalFormatting>
  <conditionalFormatting sqref="A8790:A8856">
    <cfRule type="expression" dxfId="1272" priority="4835" stopIfTrue="1">
      <formula>$A8790&lt;&gt;""</formula>
    </cfRule>
  </conditionalFormatting>
  <conditionalFormatting sqref="A8790:A8856">
    <cfRule type="expression" dxfId="1271" priority="4834" stopIfTrue="1">
      <formula>$A8790&lt;&gt;""</formula>
    </cfRule>
  </conditionalFormatting>
  <conditionalFormatting sqref="A8790:A8856">
    <cfRule type="expression" dxfId="1270" priority="4833" stopIfTrue="1">
      <formula>$A8790&lt;&gt;""</formula>
    </cfRule>
  </conditionalFormatting>
  <conditionalFormatting sqref="A8790:A8856">
    <cfRule type="expression" dxfId="1269" priority="4832" stopIfTrue="1">
      <formula>$A8790&lt;&gt;""</formula>
    </cfRule>
  </conditionalFormatting>
  <conditionalFormatting sqref="A8790:A8856">
    <cfRule type="expression" dxfId="1268" priority="4831" stopIfTrue="1">
      <formula>$A8790&lt;&gt;""</formula>
    </cfRule>
  </conditionalFormatting>
  <conditionalFormatting sqref="A8790:A8856">
    <cfRule type="expression" dxfId="1267" priority="4830" stopIfTrue="1">
      <formula>$A8790&lt;&gt;""</formula>
    </cfRule>
  </conditionalFormatting>
  <conditionalFormatting sqref="A8790:A8856">
    <cfRule type="expression" dxfId="1266" priority="4829" stopIfTrue="1">
      <formula>$A8790&lt;&gt;""</formula>
    </cfRule>
  </conditionalFormatting>
  <conditionalFormatting sqref="A8790:A8856">
    <cfRule type="expression" dxfId="1265" priority="4828" stopIfTrue="1">
      <formula>$A8790&lt;&gt;""</formula>
    </cfRule>
  </conditionalFormatting>
  <conditionalFormatting sqref="A8790:A8856">
    <cfRule type="expression" dxfId="1264" priority="4827" stopIfTrue="1">
      <formula>$A8790&lt;&gt;""</formula>
    </cfRule>
  </conditionalFormatting>
  <conditionalFormatting sqref="A8790:A8856">
    <cfRule type="expression" dxfId="1263" priority="4826" stopIfTrue="1">
      <formula>$A8790&lt;&gt;""</formula>
    </cfRule>
  </conditionalFormatting>
  <conditionalFormatting sqref="A8790:A8856">
    <cfRule type="expression" dxfId="1262" priority="4825" stopIfTrue="1">
      <formula>$A8790&lt;&gt;""</formula>
    </cfRule>
  </conditionalFormatting>
  <conditionalFormatting sqref="A8790:A8856">
    <cfRule type="expression" dxfId="1261" priority="4824" stopIfTrue="1">
      <formula>$A8790&lt;&gt;""</formula>
    </cfRule>
  </conditionalFormatting>
  <conditionalFormatting sqref="A8790:A8856">
    <cfRule type="expression" dxfId="1260" priority="4823" stopIfTrue="1">
      <formula>$A8790&lt;&gt;""</formula>
    </cfRule>
  </conditionalFormatting>
  <conditionalFormatting sqref="A8790:A8856">
    <cfRule type="expression" dxfId="1259" priority="4822" stopIfTrue="1">
      <formula>$A8790&lt;&gt;""</formula>
    </cfRule>
  </conditionalFormatting>
  <conditionalFormatting sqref="A8790:A8856">
    <cfRule type="expression" dxfId="1258" priority="4821" stopIfTrue="1">
      <formula>$A8790&lt;&gt;""</formula>
    </cfRule>
  </conditionalFormatting>
  <conditionalFormatting sqref="A8790:A8856">
    <cfRule type="expression" dxfId="1257" priority="4820" stopIfTrue="1">
      <formula>$A8790&lt;&gt;""</formula>
    </cfRule>
  </conditionalFormatting>
  <conditionalFormatting sqref="A8790:A8856">
    <cfRule type="expression" dxfId="1256" priority="4819" stopIfTrue="1">
      <formula>$A8790&lt;&gt;""</formula>
    </cfRule>
  </conditionalFormatting>
  <conditionalFormatting sqref="A8790:A8856">
    <cfRule type="expression" dxfId="1255" priority="4818" stopIfTrue="1">
      <formula>$A8790&lt;&gt;""</formula>
    </cfRule>
  </conditionalFormatting>
  <conditionalFormatting sqref="A8790:A8856">
    <cfRule type="expression" dxfId="1254" priority="4817" stopIfTrue="1">
      <formula>$A8790&lt;&gt;""</formula>
    </cfRule>
  </conditionalFormatting>
  <conditionalFormatting sqref="A8790:A8856">
    <cfRule type="expression" dxfId="1253" priority="4816" stopIfTrue="1">
      <formula>$A8790&lt;&gt;""</formula>
    </cfRule>
  </conditionalFormatting>
  <conditionalFormatting sqref="A8790:A8856">
    <cfRule type="expression" dxfId="1252" priority="4815" stopIfTrue="1">
      <formula>$A8790&lt;&gt;""</formula>
    </cfRule>
  </conditionalFormatting>
  <conditionalFormatting sqref="A8790:A8856">
    <cfRule type="expression" dxfId="1251" priority="4814" stopIfTrue="1">
      <formula>$A8790&lt;&gt;""</formula>
    </cfRule>
  </conditionalFormatting>
  <conditionalFormatting sqref="A8790:A8856">
    <cfRule type="expression" dxfId="1250" priority="4813" stopIfTrue="1">
      <formula>$A8790&lt;&gt;""</formula>
    </cfRule>
  </conditionalFormatting>
  <conditionalFormatting sqref="A8790:A8856">
    <cfRule type="expression" dxfId="1249" priority="4812" stopIfTrue="1">
      <formula>$A8790&lt;&gt;""</formula>
    </cfRule>
  </conditionalFormatting>
  <conditionalFormatting sqref="A8790:A8856">
    <cfRule type="expression" dxfId="1248" priority="4811" stopIfTrue="1">
      <formula>$A8790&lt;&gt;""</formula>
    </cfRule>
  </conditionalFormatting>
  <conditionalFormatting sqref="A8790:A8856">
    <cfRule type="expression" dxfId="1247" priority="4810" stopIfTrue="1">
      <formula>$A8790&lt;&gt;""</formula>
    </cfRule>
  </conditionalFormatting>
  <conditionalFormatting sqref="A8790:A8856">
    <cfRule type="expression" dxfId="1246" priority="4809" stopIfTrue="1">
      <formula>$A8790&lt;&gt;""</formula>
    </cfRule>
  </conditionalFormatting>
  <conditionalFormatting sqref="A8790:A8856">
    <cfRule type="expression" dxfId="1245" priority="4808" stopIfTrue="1">
      <formula>$A8790&lt;&gt;""</formula>
    </cfRule>
  </conditionalFormatting>
  <conditionalFormatting sqref="A8790:A8856">
    <cfRule type="expression" dxfId="1244" priority="4807" stopIfTrue="1">
      <formula>$A8790&lt;&gt;""</formula>
    </cfRule>
  </conditionalFormatting>
  <conditionalFormatting sqref="A8790:A8856">
    <cfRule type="expression" dxfId="1243" priority="4806" stopIfTrue="1">
      <formula>$A8790&lt;&gt;""</formula>
    </cfRule>
  </conditionalFormatting>
  <conditionalFormatting sqref="A8790:A8856">
    <cfRule type="expression" dxfId="1242" priority="4805" stopIfTrue="1">
      <formula>$A8790&lt;&gt;""</formula>
    </cfRule>
  </conditionalFormatting>
  <conditionalFormatting sqref="A8790:A8856">
    <cfRule type="expression" dxfId="1241" priority="4804" stopIfTrue="1">
      <formula>$A8790&lt;&gt;""</formula>
    </cfRule>
  </conditionalFormatting>
  <conditionalFormatting sqref="A8790:A8856">
    <cfRule type="expression" dxfId="1240" priority="4803" stopIfTrue="1">
      <formula>$A8790&lt;&gt;""</formula>
    </cfRule>
  </conditionalFormatting>
  <conditionalFormatting sqref="A8790:A8856">
    <cfRule type="expression" dxfId="1239" priority="4802" stopIfTrue="1">
      <formula>$A8790&lt;&gt;""</formula>
    </cfRule>
  </conditionalFormatting>
  <conditionalFormatting sqref="A8790:A8856">
    <cfRule type="expression" dxfId="1238" priority="4801" stopIfTrue="1">
      <formula>$A8790&lt;&gt;""</formula>
    </cfRule>
  </conditionalFormatting>
  <conditionalFormatting sqref="A8790:A8856">
    <cfRule type="expression" dxfId="1237" priority="4800" stopIfTrue="1">
      <formula>$A8790&lt;&gt;""</formula>
    </cfRule>
  </conditionalFormatting>
  <conditionalFormatting sqref="A8790:A8856">
    <cfRule type="expression" dxfId="1236" priority="4799" stopIfTrue="1">
      <formula>$A8790&lt;&gt;""</formula>
    </cfRule>
  </conditionalFormatting>
  <conditionalFormatting sqref="A8790:A8856">
    <cfRule type="expression" dxfId="1235" priority="4798" stopIfTrue="1">
      <formula>$A8790&lt;&gt;""</formula>
    </cfRule>
  </conditionalFormatting>
  <conditionalFormatting sqref="A8790:A8856">
    <cfRule type="expression" dxfId="1234" priority="4797" stopIfTrue="1">
      <formula>$A8790&lt;&gt;""</formula>
    </cfRule>
  </conditionalFormatting>
  <conditionalFormatting sqref="A8790:A8856">
    <cfRule type="expression" dxfId="1233" priority="4796" stopIfTrue="1">
      <formula>$A8790&lt;&gt;""</formula>
    </cfRule>
  </conditionalFormatting>
  <conditionalFormatting sqref="A8790:A8856">
    <cfRule type="expression" dxfId="1232" priority="4795" stopIfTrue="1">
      <formula>$A8790&lt;&gt;""</formula>
    </cfRule>
  </conditionalFormatting>
  <conditionalFormatting sqref="A8790:A8856">
    <cfRule type="expression" dxfId="1231" priority="4794" stopIfTrue="1">
      <formula>$A8790&lt;&gt;""</formula>
    </cfRule>
  </conditionalFormatting>
  <conditionalFormatting sqref="A8790:A8856">
    <cfRule type="expression" dxfId="1230" priority="4793" stopIfTrue="1">
      <formula>$A8790&lt;&gt;""</formula>
    </cfRule>
  </conditionalFormatting>
  <conditionalFormatting sqref="A8790:A8856">
    <cfRule type="expression" dxfId="1229" priority="4792" stopIfTrue="1">
      <formula>$A8790&lt;&gt;""</formula>
    </cfRule>
  </conditionalFormatting>
  <conditionalFormatting sqref="A8790:A8856">
    <cfRule type="expression" dxfId="1228" priority="4791" stopIfTrue="1">
      <formula>$A8790&lt;&gt;""</formula>
    </cfRule>
  </conditionalFormatting>
  <conditionalFormatting sqref="A8790:A8856">
    <cfRule type="expression" dxfId="1227" priority="4790" stopIfTrue="1">
      <formula>$A8790&lt;&gt;""</formula>
    </cfRule>
  </conditionalFormatting>
  <conditionalFormatting sqref="A8790:A8856">
    <cfRule type="expression" dxfId="1226" priority="4789" stopIfTrue="1">
      <formula>$A8790&lt;&gt;""</formula>
    </cfRule>
  </conditionalFormatting>
  <conditionalFormatting sqref="A8790:A8856">
    <cfRule type="expression" dxfId="1225" priority="4788" stopIfTrue="1">
      <formula>$A8790&lt;&gt;""</formula>
    </cfRule>
  </conditionalFormatting>
  <conditionalFormatting sqref="A8790:A8856">
    <cfRule type="expression" dxfId="1224" priority="4787" stopIfTrue="1">
      <formula>$A8790&lt;&gt;""</formula>
    </cfRule>
  </conditionalFormatting>
  <conditionalFormatting sqref="A8790:A8856">
    <cfRule type="expression" dxfId="1223" priority="4786" stopIfTrue="1">
      <formula>$A8790&lt;&gt;""</formula>
    </cfRule>
  </conditionalFormatting>
  <conditionalFormatting sqref="A8790:A8856">
    <cfRule type="expression" dxfId="1222" priority="4785" stopIfTrue="1">
      <formula>$A8790&lt;&gt;""</formula>
    </cfRule>
  </conditionalFormatting>
  <conditionalFormatting sqref="A8790:A8856">
    <cfRule type="expression" dxfId="1221" priority="4784" stopIfTrue="1">
      <formula>$A8790&lt;&gt;""</formula>
    </cfRule>
  </conditionalFormatting>
  <conditionalFormatting sqref="A8790:A8856">
    <cfRule type="expression" dxfId="1220" priority="4783" stopIfTrue="1">
      <formula>$A8790&lt;&gt;""</formula>
    </cfRule>
  </conditionalFormatting>
  <conditionalFormatting sqref="A8790:A8856">
    <cfRule type="expression" dxfId="1219" priority="4782" stopIfTrue="1">
      <formula>$A8790&lt;&gt;""</formula>
    </cfRule>
  </conditionalFormatting>
  <conditionalFormatting sqref="A8790:A8856">
    <cfRule type="expression" dxfId="1218" priority="4781" stopIfTrue="1">
      <formula>$A8790&lt;&gt;""</formula>
    </cfRule>
  </conditionalFormatting>
  <conditionalFormatting sqref="A8790:A8856">
    <cfRule type="expression" dxfId="1217" priority="4780" stopIfTrue="1">
      <formula>$A8790&lt;&gt;""</formula>
    </cfRule>
  </conditionalFormatting>
  <conditionalFormatting sqref="A8790:A8856">
    <cfRule type="expression" dxfId="1216" priority="4779" stopIfTrue="1">
      <formula>$A8790&lt;&gt;""</formula>
    </cfRule>
  </conditionalFormatting>
  <conditionalFormatting sqref="A8790:A8856">
    <cfRule type="expression" dxfId="1215" priority="4778" stopIfTrue="1">
      <formula>$A8790&lt;&gt;""</formula>
    </cfRule>
  </conditionalFormatting>
  <conditionalFormatting sqref="A8790:A8856">
    <cfRule type="expression" dxfId="1214" priority="4777" stopIfTrue="1">
      <formula>$A8790&lt;&gt;""</formula>
    </cfRule>
  </conditionalFormatting>
  <conditionalFormatting sqref="A8790:A8856">
    <cfRule type="expression" dxfId="1213" priority="4776" stopIfTrue="1">
      <formula>$A8790&lt;&gt;""</formula>
    </cfRule>
  </conditionalFormatting>
  <conditionalFormatting sqref="A8790:A8856">
    <cfRule type="expression" dxfId="1212" priority="4775" stopIfTrue="1">
      <formula>$A8790&lt;&gt;""</formula>
    </cfRule>
  </conditionalFormatting>
  <conditionalFormatting sqref="A8790:A8856">
    <cfRule type="expression" dxfId="1211" priority="4774" stopIfTrue="1">
      <formula>$A8790&lt;&gt;""</formula>
    </cfRule>
  </conditionalFormatting>
  <conditionalFormatting sqref="A8790:A8856">
    <cfRule type="expression" dxfId="1210" priority="4773" stopIfTrue="1">
      <formula>$A8790&lt;&gt;""</formula>
    </cfRule>
  </conditionalFormatting>
  <conditionalFormatting sqref="A8790:A8856">
    <cfRule type="expression" dxfId="1209" priority="4772" stopIfTrue="1">
      <formula>$A8790&lt;&gt;""</formula>
    </cfRule>
  </conditionalFormatting>
  <conditionalFormatting sqref="A8790:A8856">
    <cfRule type="expression" dxfId="1208" priority="4771" stopIfTrue="1">
      <formula>$A8790&lt;&gt;""</formula>
    </cfRule>
  </conditionalFormatting>
  <conditionalFormatting sqref="A8790:A8856">
    <cfRule type="expression" dxfId="1207" priority="4770" stopIfTrue="1">
      <formula>$A8790&lt;&gt;""</formula>
    </cfRule>
  </conditionalFormatting>
  <conditionalFormatting sqref="A8790:A8856">
    <cfRule type="expression" dxfId="1206" priority="4769" stopIfTrue="1">
      <formula>$A8790&lt;&gt;""</formula>
    </cfRule>
  </conditionalFormatting>
  <conditionalFormatting sqref="A8790:A8856">
    <cfRule type="expression" dxfId="1205" priority="4768" stopIfTrue="1">
      <formula>$A8790&lt;&gt;""</formula>
    </cfRule>
  </conditionalFormatting>
  <conditionalFormatting sqref="A8790:A8856">
    <cfRule type="expression" dxfId="1204" priority="4767" stopIfTrue="1">
      <formula>$A8790&lt;&gt;""</formula>
    </cfRule>
  </conditionalFormatting>
  <conditionalFormatting sqref="A8790:A8856">
    <cfRule type="expression" dxfId="1203" priority="4766" stopIfTrue="1">
      <formula>$A8790&lt;&gt;""</formula>
    </cfRule>
  </conditionalFormatting>
  <conditionalFormatting sqref="A8790:A8856">
    <cfRule type="expression" dxfId="1202" priority="4765" stopIfTrue="1">
      <formula>$A8790&lt;&gt;""</formula>
    </cfRule>
  </conditionalFormatting>
  <conditionalFormatting sqref="A8790:A8856">
    <cfRule type="expression" dxfId="1201" priority="4764" stopIfTrue="1">
      <formula>$A8790&lt;&gt;""</formula>
    </cfRule>
  </conditionalFormatting>
  <conditionalFormatting sqref="A8790:A8856">
    <cfRule type="expression" dxfId="1200" priority="4763" stopIfTrue="1">
      <formula>$A8790&lt;&gt;""</formula>
    </cfRule>
  </conditionalFormatting>
  <conditionalFormatting sqref="A8790:A8856">
    <cfRule type="expression" dxfId="1199" priority="4762" stopIfTrue="1">
      <formula>$A8790&lt;&gt;""</formula>
    </cfRule>
  </conditionalFormatting>
  <conditionalFormatting sqref="A8790:A8856">
    <cfRule type="expression" dxfId="1198" priority="4761" stopIfTrue="1">
      <formula>$A8790&lt;&gt;""</formula>
    </cfRule>
  </conditionalFormatting>
  <conditionalFormatting sqref="A8790:A8856">
    <cfRule type="expression" dxfId="1197" priority="4760" stopIfTrue="1">
      <formula>$A8790&lt;&gt;""</formula>
    </cfRule>
  </conditionalFormatting>
  <conditionalFormatting sqref="A8790:A8856">
    <cfRule type="expression" dxfId="1196" priority="4759" stopIfTrue="1">
      <formula>$A8790&lt;&gt;""</formula>
    </cfRule>
  </conditionalFormatting>
  <conditionalFormatting sqref="A8790:A8856">
    <cfRule type="expression" dxfId="1195" priority="4758" stopIfTrue="1">
      <formula>$A8790&lt;&gt;""</formula>
    </cfRule>
  </conditionalFormatting>
  <conditionalFormatting sqref="A8790:A8856">
    <cfRule type="expression" dxfId="1194" priority="4757" stopIfTrue="1">
      <formula>$A8790&lt;&gt;""</formula>
    </cfRule>
  </conditionalFormatting>
  <conditionalFormatting sqref="A8790:A8856">
    <cfRule type="expression" dxfId="1193" priority="4756" stopIfTrue="1">
      <formula>$A8790&lt;&gt;""</formula>
    </cfRule>
  </conditionalFormatting>
  <conditionalFormatting sqref="A8790:A8856">
    <cfRule type="expression" dxfId="1192" priority="4755" stopIfTrue="1">
      <formula>$A8790&lt;&gt;""</formula>
    </cfRule>
  </conditionalFormatting>
  <conditionalFormatting sqref="A8790:A8856">
    <cfRule type="expression" dxfId="1191" priority="4754" stopIfTrue="1">
      <formula>$A8790&lt;&gt;""</formula>
    </cfRule>
  </conditionalFormatting>
  <conditionalFormatting sqref="A8790:A8856">
    <cfRule type="expression" dxfId="1190" priority="4753" stopIfTrue="1">
      <formula>$A8790&lt;&gt;""</formula>
    </cfRule>
  </conditionalFormatting>
  <conditionalFormatting sqref="A8790:A8856">
    <cfRule type="expression" dxfId="1189" priority="4752" stopIfTrue="1">
      <formula>$A8790&lt;&gt;""</formula>
    </cfRule>
  </conditionalFormatting>
  <conditionalFormatting sqref="A8790:A8856">
    <cfRule type="expression" dxfId="1188" priority="4751" stopIfTrue="1">
      <formula>$A8790&lt;&gt;""</formula>
    </cfRule>
  </conditionalFormatting>
  <conditionalFormatting sqref="A8790:A8856">
    <cfRule type="expression" dxfId="1187" priority="4750" stopIfTrue="1">
      <formula>$A8790&lt;&gt;""</formula>
    </cfRule>
  </conditionalFormatting>
  <conditionalFormatting sqref="A8790:A8856">
    <cfRule type="expression" dxfId="1186" priority="4749" stopIfTrue="1">
      <formula>$A8790&lt;&gt;""</formula>
    </cfRule>
  </conditionalFormatting>
  <conditionalFormatting sqref="A8790:A8856">
    <cfRule type="expression" dxfId="1185" priority="4748" stopIfTrue="1">
      <formula>$A8790&lt;&gt;""</formula>
    </cfRule>
  </conditionalFormatting>
  <conditionalFormatting sqref="A8790:A8856">
    <cfRule type="expression" dxfId="1184" priority="4747" stopIfTrue="1">
      <formula>$A8790&lt;&gt;""</formula>
    </cfRule>
  </conditionalFormatting>
  <conditionalFormatting sqref="A8790:A8856">
    <cfRule type="expression" dxfId="1183" priority="4746" stopIfTrue="1">
      <formula>$A8790&lt;&gt;""</formula>
    </cfRule>
  </conditionalFormatting>
  <conditionalFormatting sqref="A8790:A8856">
    <cfRule type="expression" dxfId="1182" priority="4745" stopIfTrue="1">
      <formula>$A8790&lt;&gt;""</formula>
    </cfRule>
  </conditionalFormatting>
  <conditionalFormatting sqref="A8790:A8856">
    <cfRule type="expression" dxfId="1181" priority="4744" stopIfTrue="1">
      <formula>$A8790&lt;&gt;""</formula>
    </cfRule>
  </conditionalFormatting>
  <conditionalFormatting sqref="A8790:A8856">
    <cfRule type="expression" dxfId="1180" priority="4743" stopIfTrue="1">
      <formula>$A8790&lt;&gt;""</formula>
    </cfRule>
  </conditionalFormatting>
  <conditionalFormatting sqref="A8790:A8856">
    <cfRule type="expression" dxfId="1179" priority="4742" stopIfTrue="1">
      <formula>$A8790&lt;&gt;""</formula>
    </cfRule>
  </conditionalFormatting>
  <conditionalFormatting sqref="A8790:A8856">
    <cfRule type="expression" dxfId="1178" priority="4741" stopIfTrue="1">
      <formula>$A8790&lt;&gt;""</formula>
    </cfRule>
  </conditionalFormatting>
  <conditionalFormatting sqref="A8790:A8856">
    <cfRule type="expression" dxfId="1177" priority="4740" stopIfTrue="1">
      <formula>$A8790&lt;&gt;""</formula>
    </cfRule>
  </conditionalFormatting>
  <conditionalFormatting sqref="A8790:A8856">
    <cfRule type="expression" dxfId="1176" priority="4739" stopIfTrue="1">
      <formula>$A8790&lt;&gt;""</formula>
    </cfRule>
  </conditionalFormatting>
  <conditionalFormatting sqref="A8790:A8856">
    <cfRule type="expression" dxfId="1175" priority="4738" stopIfTrue="1">
      <formula>$A8790&lt;&gt;""</formula>
    </cfRule>
  </conditionalFormatting>
  <conditionalFormatting sqref="A8790:A8856">
    <cfRule type="expression" dxfId="1174" priority="4737" stopIfTrue="1">
      <formula>$A8790&lt;&gt;""</formula>
    </cfRule>
  </conditionalFormatting>
  <conditionalFormatting sqref="A8790:A8856">
    <cfRule type="expression" dxfId="1173" priority="4736" stopIfTrue="1">
      <formula>$A8790&lt;&gt;""</formula>
    </cfRule>
  </conditionalFormatting>
  <conditionalFormatting sqref="A8790:A8856">
    <cfRule type="expression" dxfId="1172" priority="4735" stopIfTrue="1">
      <formula>$A8790&lt;&gt;""</formula>
    </cfRule>
  </conditionalFormatting>
  <conditionalFormatting sqref="A8790:A8856">
    <cfRule type="expression" dxfId="1171" priority="4734" stopIfTrue="1">
      <formula>$A8790&lt;&gt;""</formula>
    </cfRule>
  </conditionalFormatting>
  <conditionalFormatting sqref="A8790:A8856">
    <cfRule type="expression" dxfId="1170" priority="4733" stopIfTrue="1">
      <formula>$A8790&lt;&gt;""</formula>
    </cfRule>
  </conditionalFormatting>
  <conditionalFormatting sqref="A8790:A8856">
    <cfRule type="expression" dxfId="1169" priority="4732" stopIfTrue="1">
      <formula>$A8790&lt;&gt;""</formula>
    </cfRule>
  </conditionalFormatting>
  <conditionalFormatting sqref="A8790:A8856">
    <cfRule type="expression" dxfId="1168" priority="4731" stopIfTrue="1">
      <formula>$A8790&lt;&gt;""</formula>
    </cfRule>
  </conditionalFormatting>
  <conditionalFormatting sqref="A8790:A8856">
    <cfRule type="expression" dxfId="1167" priority="4730" stopIfTrue="1">
      <formula>$A8790&lt;&gt;""</formula>
    </cfRule>
  </conditionalFormatting>
  <conditionalFormatting sqref="A8790:A8856">
    <cfRule type="expression" dxfId="1166" priority="4729" stopIfTrue="1">
      <formula>$A8790&lt;&gt;""</formula>
    </cfRule>
  </conditionalFormatting>
  <conditionalFormatting sqref="A8790:A8856">
    <cfRule type="expression" dxfId="1165" priority="4728" stopIfTrue="1">
      <formula>$A8790&lt;&gt;""</formula>
    </cfRule>
  </conditionalFormatting>
  <conditionalFormatting sqref="A8790:A8856">
    <cfRule type="expression" dxfId="1164" priority="4727" stopIfTrue="1">
      <formula>$A8790&lt;&gt;""</formula>
    </cfRule>
  </conditionalFormatting>
  <conditionalFormatting sqref="A8790:A8856">
    <cfRule type="expression" dxfId="1163" priority="4726" stopIfTrue="1">
      <formula>$A8790&lt;&gt;""</formula>
    </cfRule>
  </conditionalFormatting>
  <conditionalFormatting sqref="A8790:A8856">
    <cfRule type="expression" dxfId="1162" priority="4725" stopIfTrue="1">
      <formula>$A8790&lt;&gt;""</formula>
    </cfRule>
  </conditionalFormatting>
  <conditionalFormatting sqref="A8790:A8856">
    <cfRule type="expression" dxfId="1161" priority="4724" stopIfTrue="1">
      <formula>$A8790&lt;&gt;""</formula>
    </cfRule>
  </conditionalFormatting>
  <conditionalFormatting sqref="A8790:A8856">
    <cfRule type="expression" dxfId="1160" priority="4723" stopIfTrue="1">
      <formula>$A8790&lt;&gt;""</formula>
    </cfRule>
  </conditionalFormatting>
  <conditionalFormatting sqref="A8790:A8856">
    <cfRule type="expression" dxfId="1159" priority="4722" stopIfTrue="1">
      <formula>$A8790&lt;&gt;""</formula>
    </cfRule>
  </conditionalFormatting>
  <conditionalFormatting sqref="A8790:A8856">
    <cfRule type="expression" dxfId="1158" priority="4721" stopIfTrue="1">
      <formula>$A8790&lt;&gt;""</formula>
    </cfRule>
  </conditionalFormatting>
  <conditionalFormatting sqref="A8790:A8856">
    <cfRule type="expression" dxfId="1157" priority="4720" stopIfTrue="1">
      <formula>$A8790&lt;&gt;""</formula>
    </cfRule>
  </conditionalFormatting>
  <conditionalFormatting sqref="A8790:A8856">
    <cfRule type="expression" dxfId="1156" priority="4719" stopIfTrue="1">
      <formula>$A8790&lt;&gt;""</formula>
    </cfRule>
  </conditionalFormatting>
  <conditionalFormatting sqref="A8790:A8856">
    <cfRule type="expression" dxfId="1155" priority="4718" stopIfTrue="1">
      <formula>$A8790&lt;&gt;""</formula>
    </cfRule>
  </conditionalFormatting>
  <conditionalFormatting sqref="A8790:A8856">
    <cfRule type="expression" dxfId="1154" priority="4717" stopIfTrue="1">
      <formula>$A8790&lt;&gt;""</formula>
    </cfRule>
  </conditionalFormatting>
  <conditionalFormatting sqref="A8790:A8856">
    <cfRule type="expression" dxfId="1153" priority="4716" stopIfTrue="1">
      <formula>$A8790&lt;&gt;""</formula>
    </cfRule>
  </conditionalFormatting>
  <conditionalFormatting sqref="A8790:A8856">
    <cfRule type="expression" dxfId="1152" priority="4715" stopIfTrue="1">
      <formula>$A8790&lt;&gt;""</formula>
    </cfRule>
  </conditionalFormatting>
  <conditionalFormatting sqref="A8790:A8856">
    <cfRule type="expression" dxfId="1151" priority="4714" stopIfTrue="1">
      <formula>$A8790&lt;&gt;""</formula>
    </cfRule>
  </conditionalFormatting>
  <conditionalFormatting sqref="A8790:A8856">
    <cfRule type="expression" dxfId="1150" priority="4713" stopIfTrue="1">
      <formula>$A8790&lt;&gt;""</formula>
    </cfRule>
  </conditionalFormatting>
  <conditionalFormatting sqref="A8790:A8856">
    <cfRule type="expression" dxfId="1149" priority="4712" stopIfTrue="1">
      <formula>$A8790&lt;&gt;""</formula>
    </cfRule>
  </conditionalFormatting>
  <conditionalFormatting sqref="A8790:A8856">
    <cfRule type="expression" dxfId="1148" priority="4711" stopIfTrue="1">
      <formula>$A8790&lt;&gt;""</formula>
    </cfRule>
  </conditionalFormatting>
  <conditionalFormatting sqref="A8790:A8856">
    <cfRule type="expression" dxfId="1147" priority="4710" stopIfTrue="1">
      <formula>$A8790&lt;&gt;""</formula>
    </cfRule>
  </conditionalFormatting>
  <conditionalFormatting sqref="A8790:A8856">
    <cfRule type="expression" dxfId="1146" priority="4709" stopIfTrue="1">
      <formula>$A8790&lt;&gt;""</formula>
    </cfRule>
  </conditionalFormatting>
  <conditionalFormatting sqref="A8790:A8856">
    <cfRule type="expression" dxfId="1145" priority="4708" stopIfTrue="1">
      <formula>$A8790&lt;&gt;""</formula>
    </cfRule>
  </conditionalFormatting>
  <conditionalFormatting sqref="A8790:A8856">
    <cfRule type="expression" dxfId="1144" priority="4707" stopIfTrue="1">
      <formula>$A8790&lt;&gt;""</formula>
    </cfRule>
  </conditionalFormatting>
  <conditionalFormatting sqref="A8790:A8856">
    <cfRule type="expression" dxfId="1143" priority="4706" stopIfTrue="1">
      <formula>$A8790&lt;&gt;""</formula>
    </cfRule>
  </conditionalFormatting>
  <conditionalFormatting sqref="A8790:A8856">
    <cfRule type="expression" dxfId="1142" priority="4705" stopIfTrue="1">
      <formula>$A8790&lt;&gt;""</formula>
    </cfRule>
  </conditionalFormatting>
  <conditionalFormatting sqref="A8790:A8856">
    <cfRule type="expression" dxfId="1141" priority="4704" stopIfTrue="1">
      <formula>$A8790&lt;&gt;""</formula>
    </cfRule>
  </conditionalFormatting>
  <conditionalFormatting sqref="A8790:A8856">
    <cfRule type="expression" dxfId="1140" priority="4703" stopIfTrue="1">
      <formula>$A8790&lt;&gt;""</formula>
    </cfRule>
  </conditionalFormatting>
  <conditionalFormatting sqref="A8790:A8856">
    <cfRule type="expression" dxfId="1139" priority="4702" stopIfTrue="1">
      <formula>$A8790&lt;&gt;""</formula>
    </cfRule>
  </conditionalFormatting>
  <conditionalFormatting sqref="A8790:A8856">
    <cfRule type="expression" dxfId="1138" priority="4701" stopIfTrue="1">
      <formula>$A8790&lt;&gt;""</formula>
    </cfRule>
  </conditionalFormatting>
  <conditionalFormatting sqref="A8790:A8856">
    <cfRule type="expression" dxfId="1137" priority="4700" stopIfTrue="1">
      <formula>$A8790&lt;&gt;""</formula>
    </cfRule>
  </conditionalFormatting>
  <conditionalFormatting sqref="A8790:A8856">
    <cfRule type="expression" dxfId="1136" priority="4699" stopIfTrue="1">
      <formula>$A8790&lt;&gt;""</formula>
    </cfRule>
  </conditionalFormatting>
  <conditionalFormatting sqref="A8790:A8856">
    <cfRule type="expression" dxfId="1135" priority="4698" stopIfTrue="1">
      <formula>$A8790&lt;&gt;""</formula>
    </cfRule>
  </conditionalFormatting>
  <conditionalFormatting sqref="A8790:A8856">
    <cfRule type="expression" dxfId="1134" priority="4697" stopIfTrue="1">
      <formula>$A8790&lt;&gt;""</formula>
    </cfRule>
  </conditionalFormatting>
  <conditionalFormatting sqref="A8790:A8856">
    <cfRule type="expression" dxfId="1133" priority="4696" stopIfTrue="1">
      <formula>$A8790&lt;&gt;""</formula>
    </cfRule>
  </conditionalFormatting>
  <conditionalFormatting sqref="A8790:A8856">
    <cfRule type="expression" dxfId="1132" priority="4695" stopIfTrue="1">
      <formula>$A8790&lt;&gt;""</formula>
    </cfRule>
  </conditionalFormatting>
  <conditionalFormatting sqref="A8790:A8856">
    <cfRule type="expression" dxfId="1131" priority="4694" stopIfTrue="1">
      <formula>$A8790&lt;&gt;""</formula>
    </cfRule>
  </conditionalFormatting>
  <conditionalFormatting sqref="A8790:A8856">
    <cfRule type="expression" dxfId="1130" priority="4693" stopIfTrue="1">
      <formula>$A8790&lt;&gt;""</formula>
    </cfRule>
  </conditionalFormatting>
  <conditionalFormatting sqref="A8790:A8856">
    <cfRule type="expression" dxfId="1129" priority="4692" stopIfTrue="1">
      <formula>$A8790&lt;&gt;""</formula>
    </cfRule>
  </conditionalFormatting>
  <conditionalFormatting sqref="A8790:A8856">
    <cfRule type="expression" dxfId="1128" priority="4691" stopIfTrue="1">
      <formula>$A8790&lt;&gt;""</formula>
    </cfRule>
  </conditionalFormatting>
  <conditionalFormatting sqref="A8790:A8856">
    <cfRule type="expression" dxfId="1127" priority="4690" stopIfTrue="1">
      <formula>$A8790&lt;&gt;""</formula>
    </cfRule>
  </conditionalFormatting>
  <conditionalFormatting sqref="A8790:A8856">
    <cfRule type="expression" dxfId="1126" priority="4689" stopIfTrue="1">
      <formula>$A8790&lt;&gt;""</formula>
    </cfRule>
  </conditionalFormatting>
  <conditionalFormatting sqref="A8790:A8856">
    <cfRule type="expression" dxfId="1125" priority="4688" stopIfTrue="1">
      <formula>$A8790&lt;&gt;""</formula>
    </cfRule>
  </conditionalFormatting>
  <conditionalFormatting sqref="A8790:A8856">
    <cfRule type="expression" dxfId="1124" priority="4687" stopIfTrue="1">
      <formula>$A8790&lt;&gt;""</formula>
    </cfRule>
  </conditionalFormatting>
  <conditionalFormatting sqref="A8790:A8856">
    <cfRule type="expression" dxfId="1123" priority="4686" stopIfTrue="1">
      <formula>$A8790&lt;&gt;""</formula>
    </cfRule>
  </conditionalFormatting>
  <conditionalFormatting sqref="A8790:A8856">
    <cfRule type="expression" dxfId="1122" priority="4685" stopIfTrue="1">
      <formula>$A8790&lt;&gt;""</formula>
    </cfRule>
  </conditionalFormatting>
  <conditionalFormatting sqref="A8790:A8856">
    <cfRule type="expression" dxfId="1121" priority="4684" stopIfTrue="1">
      <formula>$A8790&lt;&gt;""</formula>
    </cfRule>
  </conditionalFormatting>
  <conditionalFormatting sqref="A8790:A8856">
    <cfRule type="expression" dxfId="1120" priority="4683" stopIfTrue="1">
      <formula>$A8790&lt;&gt;""</formula>
    </cfRule>
  </conditionalFormatting>
  <conditionalFormatting sqref="A8790:A8856">
    <cfRule type="expression" dxfId="1119" priority="4682" stopIfTrue="1">
      <formula>$A8790&lt;&gt;""</formula>
    </cfRule>
  </conditionalFormatting>
  <conditionalFormatting sqref="A8790:A8856">
    <cfRule type="expression" dxfId="1118" priority="4681" stopIfTrue="1">
      <formula>$A8790&lt;&gt;""</formula>
    </cfRule>
  </conditionalFormatting>
  <conditionalFormatting sqref="A8790:A8856">
    <cfRule type="expression" dxfId="1117" priority="4680" stopIfTrue="1">
      <formula>$A8790&lt;&gt;""</formula>
    </cfRule>
  </conditionalFormatting>
  <conditionalFormatting sqref="A8790:A8856">
    <cfRule type="expression" dxfId="1116" priority="4679" stopIfTrue="1">
      <formula>$A8790&lt;&gt;""</formula>
    </cfRule>
  </conditionalFormatting>
  <conditionalFormatting sqref="A8790:A8856">
    <cfRule type="expression" dxfId="1115" priority="4678" stopIfTrue="1">
      <formula>$A8790&lt;&gt;""</formula>
    </cfRule>
  </conditionalFormatting>
  <conditionalFormatting sqref="A8790:A8856">
    <cfRule type="expression" dxfId="1114" priority="4677" stopIfTrue="1">
      <formula>$A8790&lt;&gt;""</formula>
    </cfRule>
  </conditionalFormatting>
  <conditionalFormatting sqref="A8790:A8856">
    <cfRule type="expression" dxfId="1113" priority="4676" stopIfTrue="1">
      <formula>$A8790&lt;&gt;""</formula>
    </cfRule>
  </conditionalFormatting>
  <conditionalFormatting sqref="A8790:A8856">
    <cfRule type="expression" dxfId="1112" priority="4675" stopIfTrue="1">
      <formula>$A8790&lt;&gt;""</formula>
    </cfRule>
  </conditionalFormatting>
  <conditionalFormatting sqref="A8790:A8856">
    <cfRule type="expression" dxfId="1111" priority="4674" stopIfTrue="1">
      <formula>$A8790&lt;&gt;""</formula>
    </cfRule>
  </conditionalFormatting>
  <conditionalFormatting sqref="A8790:A8856">
    <cfRule type="expression" dxfId="1110" priority="4673" stopIfTrue="1">
      <formula>$A8790&lt;&gt;""</formula>
    </cfRule>
  </conditionalFormatting>
  <conditionalFormatting sqref="A8790:A8856">
    <cfRule type="expression" dxfId="1109" priority="4672" stopIfTrue="1">
      <formula>$A8790&lt;&gt;""</formula>
    </cfRule>
  </conditionalFormatting>
  <conditionalFormatting sqref="A8790:A8856">
    <cfRule type="expression" dxfId="1108" priority="4671" stopIfTrue="1">
      <formula>$A8790&lt;&gt;""</formula>
    </cfRule>
  </conditionalFormatting>
  <conditionalFormatting sqref="A8790:A8856">
    <cfRule type="expression" dxfId="1107" priority="4670" stopIfTrue="1">
      <formula>$A8790&lt;&gt;""</formula>
    </cfRule>
  </conditionalFormatting>
  <conditionalFormatting sqref="A8790:A8856">
    <cfRule type="expression" dxfId="1106" priority="4669" stopIfTrue="1">
      <formula>$A8790&lt;&gt;""</formula>
    </cfRule>
  </conditionalFormatting>
  <conditionalFormatting sqref="A8790:A8856">
    <cfRule type="expression" dxfId="1105" priority="4668" stopIfTrue="1">
      <formula>$A8790&lt;&gt;""</formula>
    </cfRule>
  </conditionalFormatting>
  <conditionalFormatting sqref="A8790:A8856">
    <cfRule type="expression" dxfId="1104" priority="4667" stopIfTrue="1">
      <formula>$A8790&lt;&gt;""</formula>
    </cfRule>
  </conditionalFormatting>
  <conditionalFormatting sqref="A8790:A8856">
    <cfRule type="expression" dxfId="1103" priority="4666" stopIfTrue="1">
      <formula>$A8790&lt;&gt;""</formula>
    </cfRule>
  </conditionalFormatting>
  <conditionalFormatting sqref="A8790:A8856">
    <cfRule type="expression" dxfId="1102" priority="4665" stopIfTrue="1">
      <formula>$A8790&lt;&gt;""</formula>
    </cfRule>
  </conditionalFormatting>
  <conditionalFormatting sqref="A8790:A8856">
    <cfRule type="expression" dxfId="1101" priority="4664" stopIfTrue="1">
      <formula>$A8790&lt;&gt;""</formula>
    </cfRule>
  </conditionalFormatting>
  <conditionalFormatting sqref="A8790:A8856">
    <cfRule type="expression" dxfId="1100" priority="4663" stopIfTrue="1">
      <formula>$A8790&lt;&gt;""</formula>
    </cfRule>
  </conditionalFormatting>
  <conditionalFormatting sqref="A8790:A8856">
    <cfRule type="expression" dxfId="1099" priority="4662" stopIfTrue="1">
      <formula>$A8790&lt;&gt;""</formula>
    </cfRule>
  </conditionalFormatting>
  <conditionalFormatting sqref="A8790:A8856">
    <cfRule type="expression" dxfId="1098" priority="4661" stopIfTrue="1">
      <formula>$A8790&lt;&gt;""</formula>
    </cfRule>
  </conditionalFormatting>
  <conditionalFormatting sqref="A8790:A8856">
    <cfRule type="expression" dxfId="1097" priority="4660" stopIfTrue="1">
      <formula>$A8790&lt;&gt;""</formula>
    </cfRule>
  </conditionalFormatting>
  <conditionalFormatting sqref="A8790:A8856">
    <cfRule type="expression" dxfId="1096" priority="4659" stopIfTrue="1">
      <formula>$A8790&lt;&gt;""</formula>
    </cfRule>
  </conditionalFormatting>
  <conditionalFormatting sqref="A8790:A8856">
    <cfRule type="expression" dxfId="1095" priority="4658" stopIfTrue="1">
      <formula>$A8790&lt;&gt;""</formula>
    </cfRule>
  </conditionalFormatting>
  <conditionalFormatting sqref="A8790:A8856">
    <cfRule type="expression" dxfId="1094" priority="4657" stopIfTrue="1">
      <formula>$A8790&lt;&gt;""</formula>
    </cfRule>
  </conditionalFormatting>
  <conditionalFormatting sqref="A8790:A8856">
    <cfRule type="expression" dxfId="1093" priority="4656" stopIfTrue="1">
      <formula>$A8790&lt;&gt;""</formula>
    </cfRule>
  </conditionalFormatting>
  <conditionalFormatting sqref="A8790:A8856">
    <cfRule type="expression" dxfId="1092" priority="4655" stopIfTrue="1">
      <formula>$A8790&lt;&gt;""</formula>
    </cfRule>
  </conditionalFormatting>
  <conditionalFormatting sqref="A8790:A8856">
    <cfRule type="expression" dxfId="1091" priority="4654" stopIfTrue="1">
      <formula>$A8790&lt;&gt;""</formula>
    </cfRule>
  </conditionalFormatting>
  <conditionalFormatting sqref="A8790:A8856">
    <cfRule type="expression" dxfId="1090" priority="4653" stopIfTrue="1">
      <formula>$A8790&lt;&gt;""</formula>
    </cfRule>
  </conditionalFormatting>
  <conditionalFormatting sqref="A8790:A8856">
    <cfRule type="expression" dxfId="1089" priority="4652" stopIfTrue="1">
      <formula>$A8790&lt;&gt;""</formula>
    </cfRule>
  </conditionalFormatting>
  <conditionalFormatting sqref="A8790:A8856">
    <cfRule type="expression" dxfId="1088" priority="4651" stopIfTrue="1">
      <formula>$A8790&lt;&gt;""</formula>
    </cfRule>
  </conditionalFormatting>
  <conditionalFormatting sqref="A8790:A8856">
    <cfRule type="expression" dxfId="1087" priority="4650" stopIfTrue="1">
      <formula>$A8790&lt;&gt;""</formula>
    </cfRule>
  </conditionalFormatting>
  <conditionalFormatting sqref="A8790:A8856">
    <cfRule type="expression" dxfId="1086" priority="4649" stopIfTrue="1">
      <formula>$A8790&lt;&gt;""</formula>
    </cfRule>
  </conditionalFormatting>
  <conditionalFormatting sqref="I8790:I8856">
    <cfRule type="expression" dxfId="1085" priority="4648" stopIfTrue="1">
      <formula>$A8790&lt;&gt;""</formula>
    </cfRule>
  </conditionalFormatting>
  <conditionalFormatting sqref="I8790:I8856">
    <cfRule type="expression" dxfId="1084" priority="4647" stopIfTrue="1">
      <formula>$A8790&lt;&gt;""</formula>
    </cfRule>
  </conditionalFormatting>
  <conditionalFormatting sqref="I8790:I8856">
    <cfRule type="expression" dxfId="1083" priority="4646" stopIfTrue="1">
      <formula>$A8790&lt;&gt;""</formula>
    </cfRule>
  </conditionalFormatting>
  <conditionalFormatting sqref="I8790:I8856">
    <cfRule type="expression" dxfId="1082" priority="4645" stopIfTrue="1">
      <formula>$A8790&lt;&gt;""</formula>
    </cfRule>
  </conditionalFormatting>
  <conditionalFormatting sqref="A8790:A8856">
    <cfRule type="expression" dxfId="1081" priority="4644" stopIfTrue="1">
      <formula>$A8790&lt;&gt;""</formula>
    </cfRule>
  </conditionalFormatting>
  <conditionalFormatting sqref="A8790:A8856">
    <cfRule type="expression" dxfId="1080" priority="4643" stopIfTrue="1">
      <formula>$A8790&lt;&gt;""</formula>
    </cfRule>
  </conditionalFormatting>
  <conditionalFormatting sqref="A8790:A8856">
    <cfRule type="expression" dxfId="1079" priority="4642" stopIfTrue="1">
      <formula>$A8790&lt;&gt;""</formula>
    </cfRule>
  </conditionalFormatting>
  <conditionalFormatting sqref="A8790:A8856">
    <cfRule type="expression" dxfId="1078" priority="4641" stopIfTrue="1">
      <formula>$A8790&lt;&gt;""</formula>
    </cfRule>
  </conditionalFormatting>
  <conditionalFormatting sqref="A8790:A8856">
    <cfRule type="expression" dxfId="1077" priority="4640" stopIfTrue="1">
      <formula>$A8790&lt;&gt;""</formula>
    </cfRule>
  </conditionalFormatting>
  <conditionalFormatting sqref="A8790:A8856">
    <cfRule type="expression" dxfId="1076" priority="4639" stopIfTrue="1">
      <formula>$A8790&lt;&gt;""</formula>
    </cfRule>
  </conditionalFormatting>
  <conditionalFormatting sqref="A8790:A8856">
    <cfRule type="expression" dxfId="1075" priority="4638" stopIfTrue="1">
      <formula>$A8790&lt;&gt;""</formula>
    </cfRule>
  </conditionalFormatting>
  <conditionalFormatting sqref="A8790:A8856">
    <cfRule type="expression" dxfId="1074" priority="4637" stopIfTrue="1">
      <formula>$A8790&lt;&gt;""</formula>
    </cfRule>
  </conditionalFormatting>
  <conditionalFormatting sqref="A8790:A8856">
    <cfRule type="expression" dxfId="1073" priority="4636" stopIfTrue="1">
      <formula>$A8790&lt;&gt;""</formula>
    </cfRule>
  </conditionalFormatting>
  <conditionalFormatting sqref="A8790:A8856">
    <cfRule type="expression" dxfId="1072" priority="4635" stopIfTrue="1">
      <formula>$A8790&lt;&gt;""</formula>
    </cfRule>
  </conditionalFormatting>
  <conditionalFormatting sqref="A8790:A8856">
    <cfRule type="expression" dxfId="1071" priority="4634" stopIfTrue="1">
      <formula>$A8790&lt;&gt;""</formula>
    </cfRule>
  </conditionalFormatting>
  <conditionalFormatting sqref="A8790:A8856">
    <cfRule type="expression" dxfId="1070" priority="4633" stopIfTrue="1">
      <formula>$A8790&lt;&gt;""</formula>
    </cfRule>
  </conditionalFormatting>
  <conditionalFormatting sqref="A8790:A8856">
    <cfRule type="expression" dxfId="1069" priority="4632" stopIfTrue="1">
      <formula>$A8790&lt;&gt;""</formula>
    </cfRule>
  </conditionalFormatting>
  <conditionalFormatting sqref="A8790:A8856">
    <cfRule type="expression" dxfId="1068" priority="4631" stopIfTrue="1">
      <formula>$A8790&lt;&gt;""</formula>
    </cfRule>
  </conditionalFormatting>
  <conditionalFormatting sqref="A8790:A8856">
    <cfRule type="expression" dxfId="1067" priority="4630" stopIfTrue="1">
      <formula>$A8790&lt;&gt;""</formula>
    </cfRule>
  </conditionalFormatting>
  <conditionalFormatting sqref="A8790:A8856">
    <cfRule type="expression" dxfId="1066" priority="4629" stopIfTrue="1">
      <formula>$A8790&lt;&gt;""</formula>
    </cfRule>
  </conditionalFormatting>
  <conditionalFormatting sqref="A8790:A8856">
    <cfRule type="expression" dxfId="1065" priority="4628" stopIfTrue="1">
      <formula>$A8790&lt;&gt;""</formula>
    </cfRule>
  </conditionalFormatting>
  <conditionalFormatting sqref="A8790:A8856">
    <cfRule type="expression" dxfId="1064" priority="4627" stopIfTrue="1">
      <formula>$A8790&lt;&gt;""</formula>
    </cfRule>
  </conditionalFormatting>
  <conditionalFormatting sqref="A8790:A8856">
    <cfRule type="expression" dxfId="1063" priority="4626" stopIfTrue="1">
      <formula>$A8790&lt;&gt;""</formula>
    </cfRule>
  </conditionalFormatting>
  <conditionalFormatting sqref="A8790:A8856">
    <cfRule type="expression" dxfId="1062" priority="4625" stopIfTrue="1">
      <formula>$A8790&lt;&gt;""</formula>
    </cfRule>
  </conditionalFormatting>
  <conditionalFormatting sqref="A8790:A8856">
    <cfRule type="expression" dxfId="1061" priority="4624" stopIfTrue="1">
      <formula>$A8790&lt;&gt;""</formula>
    </cfRule>
  </conditionalFormatting>
  <conditionalFormatting sqref="A8790:A8856">
    <cfRule type="expression" dxfId="1060" priority="4623" stopIfTrue="1">
      <formula>$A8790&lt;&gt;""</formula>
    </cfRule>
  </conditionalFormatting>
  <conditionalFormatting sqref="A8790:A8856">
    <cfRule type="expression" dxfId="1059" priority="4622" stopIfTrue="1">
      <formula>$A8790&lt;&gt;""</formula>
    </cfRule>
  </conditionalFormatting>
  <conditionalFormatting sqref="A8790:A8856">
    <cfRule type="expression" dxfId="1058" priority="4621" stopIfTrue="1">
      <formula>$A8790&lt;&gt;""</formula>
    </cfRule>
  </conditionalFormatting>
  <conditionalFormatting sqref="A8790:A8856">
    <cfRule type="expression" dxfId="1057" priority="4620" stopIfTrue="1">
      <formula>$A8790&lt;&gt;""</formula>
    </cfRule>
  </conditionalFormatting>
  <conditionalFormatting sqref="A8790:A8856">
    <cfRule type="expression" dxfId="1056" priority="4619" stopIfTrue="1">
      <formula>$A8790&lt;&gt;""</formula>
    </cfRule>
  </conditionalFormatting>
  <conditionalFormatting sqref="A8790:A8856">
    <cfRule type="expression" dxfId="1055" priority="4618" stopIfTrue="1">
      <formula>$A8790&lt;&gt;""</formula>
    </cfRule>
  </conditionalFormatting>
  <conditionalFormatting sqref="A8790:A8856">
    <cfRule type="expression" dxfId="1054" priority="4617" stopIfTrue="1">
      <formula>$A8790&lt;&gt;""</formula>
    </cfRule>
  </conditionalFormatting>
  <conditionalFormatting sqref="A8790:A8856">
    <cfRule type="expression" dxfId="1053" priority="4616" stopIfTrue="1">
      <formula>$A8790&lt;&gt;""</formula>
    </cfRule>
  </conditionalFormatting>
  <conditionalFormatting sqref="A8790:A8856">
    <cfRule type="expression" dxfId="1052" priority="4615" stopIfTrue="1">
      <formula>$A8790&lt;&gt;""</formula>
    </cfRule>
  </conditionalFormatting>
  <conditionalFormatting sqref="A8790:A8856">
    <cfRule type="expression" dxfId="1051" priority="4614" stopIfTrue="1">
      <formula>$A8790&lt;&gt;""</formula>
    </cfRule>
  </conditionalFormatting>
  <conditionalFormatting sqref="A8790:A8856">
    <cfRule type="expression" dxfId="1050" priority="4613" stopIfTrue="1">
      <formula>$A8790&lt;&gt;""</formula>
    </cfRule>
  </conditionalFormatting>
  <conditionalFormatting sqref="A8790:A8856">
    <cfRule type="expression" dxfId="1049" priority="4612" stopIfTrue="1">
      <formula>$A8790&lt;&gt;""</formula>
    </cfRule>
  </conditionalFormatting>
  <conditionalFormatting sqref="A8790:A8856">
    <cfRule type="expression" dxfId="1048" priority="4611" stopIfTrue="1">
      <formula>$A8790&lt;&gt;""</formula>
    </cfRule>
  </conditionalFormatting>
  <conditionalFormatting sqref="A8790:A8856">
    <cfRule type="expression" dxfId="1047" priority="4610" stopIfTrue="1">
      <formula>$A8790&lt;&gt;""</formula>
    </cfRule>
  </conditionalFormatting>
  <conditionalFormatting sqref="A8790:A8856">
    <cfRule type="expression" dxfId="1046" priority="4609" stopIfTrue="1">
      <formula>$A8790&lt;&gt;""</formula>
    </cfRule>
  </conditionalFormatting>
  <conditionalFormatting sqref="A8790:A8856">
    <cfRule type="expression" dxfId="1045" priority="4608" stopIfTrue="1">
      <formula>$A8790&lt;&gt;""</formula>
    </cfRule>
  </conditionalFormatting>
  <conditionalFormatting sqref="A8790:A8856">
    <cfRule type="expression" dxfId="1044" priority="4607" stopIfTrue="1">
      <formula>$A8790&lt;&gt;""</formula>
    </cfRule>
  </conditionalFormatting>
  <conditionalFormatting sqref="A8790:A8856">
    <cfRule type="expression" dxfId="1043" priority="4606" stopIfTrue="1">
      <formula>$A8790&lt;&gt;""</formula>
    </cfRule>
  </conditionalFormatting>
  <conditionalFormatting sqref="A8790:A8856">
    <cfRule type="expression" dxfId="1042" priority="4605" stopIfTrue="1">
      <formula>$A8790&lt;&gt;""</formula>
    </cfRule>
  </conditionalFormatting>
  <conditionalFormatting sqref="A8790:A8856">
    <cfRule type="expression" dxfId="1041" priority="4604" stopIfTrue="1">
      <formula>$A8790&lt;&gt;""</formula>
    </cfRule>
  </conditionalFormatting>
  <conditionalFormatting sqref="A8790:A8856">
    <cfRule type="expression" dxfId="1040" priority="4603" stopIfTrue="1">
      <formula>$A8790&lt;&gt;""</formula>
    </cfRule>
  </conditionalFormatting>
  <conditionalFormatting sqref="A8790:A8856">
    <cfRule type="expression" dxfId="1039" priority="4602" stopIfTrue="1">
      <formula>$A8790&lt;&gt;""</formula>
    </cfRule>
  </conditionalFormatting>
  <conditionalFormatting sqref="A8790:A8856">
    <cfRule type="expression" dxfId="1038" priority="4601" stopIfTrue="1">
      <formula>$A8790&lt;&gt;""</formula>
    </cfRule>
  </conditionalFormatting>
  <conditionalFormatting sqref="A8790:A8856">
    <cfRule type="expression" dxfId="1037" priority="4600" stopIfTrue="1">
      <formula>$A8790&lt;&gt;""</formula>
    </cfRule>
  </conditionalFormatting>
  <conditionalFormatting sqref="A8790:A8856">
    <cfRule type="expression" dxfId="1036" priority="4599" stopIfTrue="1">
      <formula>$A8790&lt;&gt;""</formula>
    </cfRule>
  </conditionalFormatting>
  <conditionalFormatting sqref="A8790:A8856">
    <cfRule type="expression" dxfId="1035" priority="4598" stopIfTrue="1">
      <formula>$A8790&lt;&gt;""</formula>
    </cfRule>
  </conditionalFormatting>
  <conditionalFormatting sqref="A8790:A8856">
    <cfRule type="expression" dxfId="1034" priority="4597" stopIfTrue="1">
      <formula>$A8790&lt;&gt;""</formula>
    </cfRule>
  </conditionalFormatting>
  <conditionalFormatting sqref="A8790:A8856">
    <cfRule type="expression" dxfId="1033" priority="4596" stopIfTrue="1">
      <formula>$A8790&lt;&gt;""</formula>
    </cfRule>
  </conditionalFormatting>
  <conditionalFormatting sqref="A8790:A8856">
    <cfRule type="expression" dxfId="1032" priority="4595" stopIfTrue="1">
      <formula>$A8790&lt;&gt;""</formula>
    </cfRule>
  </conditionalFormatting>
  <conditionalFormatting sqref="A8790:A8856">
    <cfRule type="expression" dxfId="1031" priority="4594" stopIfTrue="1">
      <formula>$A8790&lt;&gt;""</formula>
    </cfRule>
  </conditionalFormatting>
  <conditionalFormatting sqref="A8790:A8856">
    <cfRule type="expression" dxfId="1030" priority="4593" stopIfTrue="1">
      <formula>$A8790&lt;&gt;""</formula>
    </cfRule>
  </conditionalFormatting>
  <conditionalFormatting sqref="A8790:A8856">
    <cfRule type="expression" dxfId="1029" priority="4592" stopIfTrue="1">
      <formula>$A8790&lt;&gt;""</formula>
    </cfRule>
  </conditionalFormatting>
  <conditionalFormatting sqref="A8790:A8856">
    <cfRule type="expression" dxfId="1028" priority="4591" stopIfTrue="1">
      <formula>$A8790&lt;&gt;""</formula>
    </cfRule>
  </conditionalFormatting>
  <conditionalFormatting sqref="A8790:A8856">
    <cfRule type="expression" dxfId="1027" priority="4590" stopIfTrue="1">
      <formula>$A8790&lt;&gt;""</formula>
    </cfRule>
  </conditionalFormatting>
  <conditionalFormatting sqref="A8790:A8856">
    <cfRule type="expression" dxfId="1026" priority="4589" stopIfTrue="1">
      <formula>$A8790&lt;&gt;""</formula>
    </cfRule>
  </conditionalFormatting>
  <conditionalFormatting sqref="A8790:A8856">
    <cfRule type="expression" dxfId="1025" priority="4588" stopIfTrue="1">
      <formula>$A8790&lt;&gt;""</formula>
    </cfRule>
  </conditionalFormatting>
  <conditionalFormatting sqref="A8790:A8856">
    <cfRule type="expression" dxfId="1024" priority="4587" stopIfTrue="1">
      <formula>$A8790&lt;&gt;""</formula>
    </cfRule>
  </conditionalFormatting>
  <conditionalFormatting sqref="A8790:A8856">
    <cfRule type="expression" dxfId="1023" priority="4586" stopIfTrue="1">
      <formula>$A8790&lt;&gt;""</formula>
    </cfRule>
  </conditionalFormatting>
  <conditionalFormatting sqref="A8790:A8856">
    <cfRule type="expression" dxfId="1022" priority="4585" stopIfTrue="1">
      <formula>$A8790&lt;&gt;""</formula>
    </cfRule>
  </conditionalFormatting>
  <conditionalFormatting sqref="A8790:A8856">
    <cfRule type="expression" dxfId="1021" priority="4584" stopIfTrue="1">
      <formula>$A8790&lt;&gt;""</formula>
    </cfRule>
  </conditionalFormatting>
  <conditionalFormatting sqref="A8790:A8856">
    <cfRule type="expression" dxfId="1020" priority="4583" stopIfTrue="1">
      <formula>$A8790&lt;&gt;""</formula>
    </cfRule>
  </conditionalFormatting>
  <conditionalFormatting sqref="A8790:A8856">
    <cfRule type="expression" dxfId="1019" priority="4582" stopIfTrue="1">
      <formula>$A8790&lt;&gt;""</formula>
    </cfRule>
  </conditionalFormatting>
  <conditionalFormatting sqref="A8790:A8856">
    <cfRule type="expression" dxfId="1018" priority="4581" stopIfTrue="1">
      <formula>$A8790&lt;&gt;""</formula>
    </cfRule>
  </conditionalFormatting>
  <conditionalFormatting sqref="A8790:A8856">
    <cfRule type="expression" dxfId="1017" priority="4580" stopIfTrue="1">
      <formula>$A8790&lt;&gt;""</formula>
    </cfRule>
  </conditionalFormatting>
  <conditionalFormatting sqref="A8790:A8856">
    <cfRule type="expression" dxfId="1016" priority="4579" stopIfTrue="1">
      <formula>$A8790&lt;&gt;""</formula>
    </cfRule>
  </conditionalFormatting>
  <conditionalFormatting sqref="A8790:A8856">
    <cfRule type="expression" dxfId="1015" priority="4578" stopIfTrue="1">
      <formula>$A8790&lt;&gt;""</formula>
    </cfRule>
  </conditionalFormatting>
  <conditionalFormatting sqref="A8790:A8856">
    <cfRule type="expression" dxfId="1014" priority="4577" stopIfTrue="1">
      <formula>$A8790&lt;&gt;""</formula>
    </cfRule>
  </conditionalFormatting>
  <conditionalFormatting sqref="A8790:A8856">
    <cfRule type="expression" dxfId="1013" priority="4576" stopIfTrue="1">
      <formula>$A8790&lt;&gt;""</formula>
    </cfRule>
  </conditionalFormatting>
  <conditionalFormatting sqref="A8790:A8856">
    <cfRule type="expression" dxfId="1012" priority="4575" stopIfTrue="1">
      <formula>$A8790&lt;&gt;""</formula>
    </cfRule>
  </conditionalFormatting>
  <conditionalFormatting sqref="A8790:A8856">
    <cfRule type="expression" dxfId="1011" priority="4574" stopIfTrue="1">
      <formula>$A8790&lt;&gt;""</formula>
    </cfRule>
  </conditionalFormatting>
  <conditionalFormatting sqref="A8790:A8856">
    <cfRule type="expression" dxfId="1010" priority="4573" stopIfTrue="1">
      <formula>$A8790&lt;&gt;""</formula>
    </cfRule>
  </conditionalFormatting>
  <conditionalFormatting sqref="A8790:A8856">
    <cfRule type="expression" dxfId="1009" priority="4572" stopIfTrue="1">
      <formula>$A8790&lt;&gt;""</formula>
    </cfRule>
  </conditionalFormatting>
  <conditionalFormatting sqref="A8790:A8856">
    <cfRule type="expression" dxfId="1008" priority="4571" stopIfTrue="1">
      <formula>$A8790&lt;&gt;""</formula>
    </cfRule>
  </conditionalFormatting>
  <conditionalFormatting sqref="A8790:A8856">
    <cfRule type="expression" dxfId="1007" priority="4570" stopIfTrue="1">
      <formula>$A8790&lt;&gt;""</formula>
    </cfRule>
  </conditionalFormatting>
  <conditionalFormatting sqref="A8790:A8856">
    <cfRule type="expression" dxfId="1006" priority="4569" stopIfTrue="1">
      <formula>$A8790&lt;&gt;""</formula>
    </cfRule>
  </conditionalFormatting>
  <conditionalFormatting sqref="A8790:A8856">
    <cfRule type="expression" dxfId="1005" priority="4568" stopIfTrue="1">
      <formula>$A8790&lt;&gt;""</formula>
    </cfRule>
  </conditionalFormatting>
  <conditionalFormatting sqref="A8790:A8856">
    <cfRule type="expression" dxfId="1004" priority="4567" stopIfTrue="1">
      <formula>$A8790&lt;&gt;""</formula>
    </cfRule>
  </conditionalFormatting>
  <conditionalFormatting sqref="A8790:A8856">
    <cfRule type="expression" dxfId="1003" priority="4566" stopIfTrue="1">
      <formula>$A8790&lt;&gt;""</formula>
    </cfRule>
  </conditionalFormatting>
  <conditionalFormatting sqref="A8790:A8856">
    <cfRule type="expression" dxfId="1002" priority="4565" stopIfTrue="1">
      <formula>$A8790&lt;&gt;""</formula>
    </cfRule>
  </conditionalFormatting>
  <conditionalFormatting sqref="A8790:A8856">
    <cfRule type="expression" dxfId="1001" priority="4564" stopIfTrue="1">
      <formula>$A8790&lt;&gt;""</formula>
    </cfRule>
  </conditionalFormatting>
  <conditionalFormatting sqref="A8790:A8856">
    <cfRule type="expression" dxfId="1000" priority="4563" stopIfTrue="1">
      <formula>$A8790&lt;&gt;""</formula>
    </cfRule>
  </conditionalFormatting>
  <conditionalFormatting sqref="A8790:A8856">
    <cfRule type="expression" dxfId="999" priority="4562" stopIfTrue="1">
      <formula>$A8790&lt;&gt;""</formula>
    </cfRule>
  </conditionalFormatting>
  <conditionalFormatting sqref="A8790:A8856">
    <cfRule type="expression" dxfId="998" priority="4561" stopIfTrue="1">
      <formula>$A8790&lt;&gt;""</formula>
    </cfRule>
  </conditionalFormatting>
  <conditionalFormatting sqref="A8790:A8856">
    <cfRule type="expression" dxfId="997" priority="4560" stopIfTrue="1">
      <formula>$A8790&lt;&gt;""</formula>
    </cfRule>
  </conditionalFormatting>
  <conditionalFormatting sqref="A8790:A8856">
    <cfRule type="expression" dxfId="996" priority="4559" stopIfTrue="1">
      <formula>$A8790&lt;&gt;""</formula>
    </cfRule>
  </conditionalFormatting>
  <conditionalFormatting sqref="A8790:A8856">
    <cfRule type="expression" dxfId="995" priority="4558" stopIfTrue="1">
      <formula>$A8790&lt;&gt;""</formula>
    </cfRule>
  </conditionalFormatting>
  <conditionalFormatting sqref="A8790:A8856">
    <cfRule type="expression" dxfId="994" priority="4557" stopIfTrue="1">
      <formula>$A8790&lt;&gt;""</formula>
    </cfRule>
  </conditionalFormatting>
  <conditionalFormatting sqref="A8790:A8856">
    <cfRule type="expression" dxfId="993" priority="4556" stopIfTrue="1">
      <formula>$A8790&lt;&gt;""</formula>
    </cfRule>
  </conditionalFormatting>
  <conditionalFormatting sqref="A8790:A8856">
    <cfRule type="expression" dxfId="992" priority="4555" stopIfTrue="1">
      <formula>$A8790&lt;&gt;""</formula>
    </cfRule>
  </conditionalFormatting>
  <conditionalFormatting sqref="A8790:A8856">
    <cfRule type="expression" dxfId="991" priority="4554" stopIfTrue="1">
      <formula>$A8790&lt;&gt;""</formula>
    </cfRule>
  </conditionalFormatting>
  <conditionalFormatting sqref="A8790:A8856">
    <cfRule type="expression" dxfId="990" priority="4553" stopIfTrue="1">
      <formula>$A8790&lt;&gt;""</formula>
    </cfRule>
  </conditionalFormatting>
  <conditionalFormatting sqref="A8790:A8856">
    <cfRule type="expression" dxfId="989" priority="4552" stopIfTrue="1">
      <formula>$A8790&lt;&gt;""</formula>
    </cfRule>
  </conditionalFormatting>
  <conditionalFormatting sqref="A8790:A8856">
    <cfRule type="expression" dxfId="988" priority="4551" stopIfTrue="1">
      <formula>$A8790&lt;&gt;""</formula>
    </cfRule>
  </conditionalFormatting>
  <conditionalFormatting sqref="A8790:A8856">
    <cfRule type="expression" dxfId="987" priority="4550" stopIfTrue="1">
      <formula>$A8790&lt;&gt;""</formula>
    </cfRule>
  </conditionalFormatting>
  <conditionalFormatting sqref="A8790:A8856">
    <cfRule type="expression" dxfId="986" priority="4549" stopIfTrue="1">
      <formula>$A8790&lt;&gt;""</formula>
    </cfRule>
  </conditionalFormatting>
  <conditionalFormatting sqref="A8790:A8856">
    <cfRule type="expression" dxfId="985" priority="4261" stopIfTrue="1">
      <formula>$A8790&lt;&gt;""</formula>
    </cfRule>
  </conditionalFormatting>
  <conditionalFormatting sqref="A8790:A8856">
    <cfRule type="expression" dxfId="984" priority="4260" stopIfTrue="1">
      <formula>$A8790&lt;&gt;""</formula>
    </cfRule>
  </conditionalFormatting>
  <conditionalFormatting sqref="A8790:A8856">
    <cfRule type="expression" dxfId="983" priority="4259" stopIfTrue="1">
      <formula>$A8790&lt;&gt;""</formula>
    </cfRule>
  </conditionalFormatting>
  <conditionalFormatting sqref="A8790:A8856">
    <cfRule type="expression" dxfId="982" priority="4258" stopIfTrue="1">
      <formula>$A8790&lt;&gt;""</formula>
    </cfRule>
  </conditionalFormatting>
  <conditionalFormatting sqref="A8790:A8856">
    <cfRule type="expression" dxfId="981" priority="4257" stopIfTrue="1">
      <formula>$A8790&lt;&gt;""</formula>
    </cfRule>
  </conditionalFormatting>
  <conditionalFormatting sqref="A8790:A8856">
    <cfRule type="expression" dxfId="980" priority="4256" stopIfTrue="1">
      <formula>$A8790&lt;&gt;""</formula>
    </cfRule>
  </conditionalFormatting>
  <conditionalFormatting sqref="A8790:A8856">
    <cfRule type="expression" dxfId="979" priority="4255" stopIfTrue="1">
      <formula>$A8790&lt;&gt;""</formula>
    </cfRule>
  </conditionalFormatting>
  <conditionalFormatting sqref="A8790:A8856">
    <cfRule type="expression" dxfId="978" priority="4254" stopIfTrue="1">
      <formula>$A8790&lt;&gt;""</formula>
    </cfRule>
  </conditionalFormatting>
  <conditionalFormatting sqref="A8790:A8856">
    <cfRule type="expression" dxfId="977" priority="4253" stopIfTrue="1">
      <formula>$A8790&lt;&gt;""</formula>
    </cfRule>
  </conditionalFormatting>
  <conditionalFormatting sqref="A8790:A8856">
    <cfRule type="expression" dxfId="976" priority="4252" stopIfTrue="1">
      <formula>$A8790&lt;&gt;""</formula>
    </cfRule>
  </conditionalFormatting>
  <conditionalFormatting sqref="A8790:A8856">
    <cfRule type="expression" dxfId="975" priority="4251" stopIfTrue="1">
      <formula>$A8790&lt;&gt;""</formula>
    </cfRule>
  </conditionalFormatting>
  <conditionalFormatting sqref="A8790:A8856">
    <cfRule type="expression" dxfId="974" priority="4250" stopIfTrue="1">
      <formula>$A8790&lt;&gt;""</formula>
    </cfRule>
  </conditionalFormatting>
  <conditionalFormatting sqref="A8790:A8856">
    <cfRule type="expression" dxfId="973" priority="4249" stopIfTrue="1">
      <formula>$A8790&lt;&gt;""</formula>
    </cfRule>
  </conditionalFormatting>
  <conditionalFormatting sqref="A8790:A8856">
    <cfRule type="expression" dxfId="972" priority="4248" stopIfTrue="1">
      <formula>$A8790&lt;&gt;""</formula>
    </cfRule>
  </conditionalFormatting>
  <conditionalFormatting sqref="A8790:A8856">
    <cfRule type="expression" dxfId="971" priority="4247" stopIfTrue="1">
      <formula>$A8790&lt;&gt;""</formula>
    </cfRule>
  </conditionalFormatting>
  <conditionalFormatting sqref="A8790:A8856">
    <cfRule type="expression" dxfId="970" priority="4246" stopIfTrue="1">
      <formula>$A8790&lt;&gt;""</formula>
    </cfRule>
  </conditionalFormatting>
  <conditionalFormatting sqref="A8790:A8856">
    <cfRule type="expression" dxfId="969" priority="4245" stopIfTrue="1">
      <formula>$A8790&lt;&gt;""</formula>
    </cfRule>
  </conditionalFormatting>
  <conditionalFormatting sqref="A8790:A8856">
    <cfRule type="expression" dxfId="968" priority="4244" stopIfTrue="1">
      <formula>$A8790&lt;&gt;""</formula>
    </cfRule>
  </conditionalFormatting>
  <conditionalFormatting sqref="A8790:A8856">
    <cfRule type="expression" dxfId="967" priority="4243" stopIfTrue="1">
      <formula>$A8790&lt;&gt;""</formula>
    </cfRule>
  </conditionalFormatting>
  <conditionalFormatting sqref="A8790:A8856">
    <cfRule type="expression" dxfId="966" priority="4242" stopIfTrue="1">
      <formula>$A8790&lt;&gt;""</formula>
    </cfRule>
  </conditionalFormatting>
  <conditionalFormatting sqref="A8790:A8856">
    <cfRule type="expression" dxfId="965" priority="4241" stopIfTrue="1">
      <formula>$A8790&lt;&gt;""</formula>
    </cfRule>
  </conditionalFormatting>
  <conditionalFormatting sqref="A8790:A8856">
    <cfRule type="expression" dxfId="964" priority="4240" stopIfTrue="1">
      <formula>$A8790&lt;&gt;""</formula>
    </cfRule>
  </conditionalFormatting>
  <conditionalFormatting sqref="A8790:A8856">
    <cfRule type="expression" dxfId="963" priority="4239" stopIfTrue="1">
      <formula>$A8790&lt;&gt;""</formula>
    </cfRule>
  </conditionalFormatting>
  <conditionalFormatting sqref="A8790:A8856">
    <cfRule type="expression" dxfId="962" priority="4238" stopIfTrue="1">
      <formula>$A8790&lt;&gt;""</formula>
    </cfRule>
  </conditionalFormatting>
  <conditionalFormatting sqref="A8790:A8856">
    <cfRule type="expression" dxfId="961" priority="4237" stopIfTrue="1">
      <formula>$A8790&lt;&gt;""</formula>
    </cfRule>
  </conditionalFormatting>
  <conditionalFormatting sqref="A8790:A8856">
    <cfRule type="expression" dxfId="960" priority="4236" stopIfTrue="1">
      <formula>$A8790&lt;&gt;""</formula>
    </cfRule>
  </conditionalFormatting>
  <conditionalFormatting sqref="A8790:A8856">
    <cfRule type="expression" dxfId="959" priority="4235" stopIfTrue="1">
      <formula>$A8790&lt;&gt;""</formula>
    </cfRule>
  </conditionalFormatting>
  <conditionalFormatting sqref="A8790:A8856">
    <cfRule type="expression" dxfId="958" priority="4234" stopIfTrue="1">
      <formula>$A8790&lt;&gt;""</formula>
    </cfRule>
  </conditionalFormatting>
  <conditionalFormatting sqref="A8790:A8856">
    <cfRule type="expression" dxfId="957" priority="4233" stopIfTrue="1">
      <formula>$A8790&lt;&gt;""</formula>
    </cfRule>
  </conditionalFormatting>
  <conditionalFormatting sqref="A8790:A8856">
    <cfRule type="expression" dxfId="956" priority="4232" stopIfTrue="1">
      <formula>$A8790&lt;&gt;""</formula>
    </cfRule>
  </conditionalFormatting>
  <conditionalFormatting sqref="A8790:A8856">
    <cfRule type="expression" dxfId="955" priority="4231" stopIfTrue="1">
      <formula>$A8790&lt;&gt;""</formula>
    </cfRule>
  </conditionalFormatting>
  <conditionalFormatting sqref="A8790:A8856">
    <cfRule type="expression" dxfId="954" priority="4230" stopIfTrue="1">
      <formula>$A8790&lt;&gt;""</formula>
    </cfRule>
  </conditionalFormatting>
  <conditionalFormatting sqref="A8790:A8856">
    <cfRule type="expression" dxfId="953" priority="4229" stopIfTrue="1">
      <formula>$A8790&lt;&gt;""</formula>
    </cfRule>
  </conditionalFormatting>
  <conditionalFormatting sqref="A8790:A8856">
    <cfRule type="expression" dxfId="952" priority="4228" stopIfTrue="1">
      <formula>$A8790&lt;&gt;""</formula>
    </cfRule>
  </conditionalFormatting>
  <conditionalFormatting sqref="A8790:A8856">
    <cfRule type="expression" dxfId="951" priority="4227" stopIfTrue="1">
      <formula>$A8790&lt;&gt;""</formula>
    </cfRule>
  </conditionalFormatting>
  <conditionalFormatting sqref="A8790:A8856">
    <cfRule type="expression" dxfId="950" priority="4226" stopIfTrue="1">
      <formula>$A8790&lt;&gt;""</formula>
    </cfRule>
  </conditionalFormatting>
  <conditionalFormatting sqref="A8790:A8856">
    <cfRule type="expression" dxfId="949" priority="4225" stopIfTrue="1">
      <formula>$A8790&lt;&gt;""</formula>
    </cfRule>
  </conditionalFormatting>
  <conditionalFormatting sqref="A8790:A8856">
    <cfRule type="expression" dxfId="948" priority="4224" stopIfTrue="1">
      <formula>$A8790&lt;&gt;""</formula>
    </cfRule>
  </conditionalFormatting>
  <conditionalFormatting sqref="A8790:A8856">
    <cfRule type="expression" dxfId="947" priority="4223" stopIfTrue="1">
      <formula>$A8790&lt;&gt;""</formula>
    </cfRule>
  </conditionalFormatting>
  <conditionalFormatting sqref="A8790:A8856">
    <cfRule type="expression" dxfId="946" priority="4222" stopIfTrue="1">
      <formula>$A8790&lt;&gt;""</formula>
    </cfRule>
  </conditionalFormatting>
  <conditionalFormatting sqref="A8790:A8856">
    <cfRule type="expression" dxfId="945" priority="4221" stopIfTrue="1">
      <formula>$A8790&lt;&gt;""</formula>
    </cfRule>
  </conditionalFormatting>
  <conditionalFormatting sqref="A8790:A8856">
    <cfRule type="expression" dxfId="944" priority="4220" stopIfTrue="1">
      <formula>$A8790&lt;&gt;""</formula>
    </cfRule>
  </conditionalFormatting>
  <conditionalFormatting sqref="A8790:A8856">
    <cfRule type="expression" dxfId="943" priority="4219" stopIfTrue="1">
      <formula>$A8790&lt;&gt;""</formula>
    </cfRule>
  </conditionalFormatting>
  <conditionalFormatting sqref="A8790:A8856">
    <cfRule type="expression" dxfId="942" priority="4218" stopIfTrue="1">
      <formula>$A8790&lt;&gt;""</formula>
    </cfRule>
  </conditionalFormatting>
  <conditionalFormatting sqref="A8790:A8856">
    <cfRule type="expression" dxfId="941" priority="4217" stopIfTrue="1">
      <formula>$A8790&lt;&gt;""</formula>
    </cfRule>
  </conditionalFormatting>
  <conditionalFormatting sqref="A8790:A8856">
    <cfRule type="expression" dxfId="940" priority="4216" stopIfTrue="1">
      <formula>$A8790&lt;&gt;""</formula>
    </cfRule>
  </conditionalFormatting>
  <conditionalFormatting sqref="A8790:A8856">
    <cfRule type="expression" dxfId="939" priority="4215" stopIfTrue="1">
      <formula>$A8790&lt;&gt;""</formula>
    </cfRule>
  </conditionalFormatting>
  <conditionalFormatting sqref="A8790:A8856">
    <cfRule type="expression" dxfId="938" priority="4214" stopIfTrue="1">
      <formula>$A8790&lt;&gt;""</formula>
    </cfRule>
  </conditionalFormatting>
  <conditionalFormatting sqref="A8790:A8856">
    <cfRule type="expression" dxfId="937" priority="4213" stopIfTrue="1">
      <formula>$A8790&lt;&gt;""</formula>
    </cfRule>
  </conditionalFormatting>
  <conditionalFormatting sqref="A8790:A8856">
    <cfRule type="expression" dxfId="936" priority="4212" stopIfTrue="1">
      <formula>$A8790&lt;&gt;""</formula>
    </cfRule>
  </conditionalFormatting>
  <conditionalFormatting sqref="A8790:A8856">
    <cfRule type="expression" dxfId="935" priority="4211" stopIfTrue="1">
      <formula>$A8790&lt;&gt;""</formula>
    </cfRule>
  </conditionalFormatting>
  <conditionalFormatting sqref="A8790:A8856">
    <cfRule type="expression" dxfId="934" priority="4210" stopIfTrue="1">
      <formula>$A8790&lt;&gt;""</formula>
    </cfRule>
  </conditionalFormatting>
  <conditionalFormatting sqref="A8790:A8856">
    <cfRule type="expression" dxfId="933" priority="4209" stopIfTrue="1">
      <formula>$A8790&lt;&gt;""</formula>
    </cfRule>
  </conditionalFormatting>
  <conditionalFormatting sqref="A8790:A8856">
    <cfRule type="expression" dxfId="932" priority="4208" stopIfTrue="1">
      <formula>$A8790&lt;&gt;""</formula>
    </cfRule>
  </conditionalFormatting>
  <conditionalFormatting sqref="A8790:A8856">
    <cfRule type="expression" dxfId="931" priority="4207" stopIfTrue="1">
      <formula>$A8790&lt;&gt;""</formula>
    </cfRule>
  </conditionalFormatting>
  <conditionalFormatting sqref="A8790:A8856">
    <cfRule type="expression" dxfId="930" priority="4206" stopIfTrue="1">
      <formula>$A8790&lt;&gt;""</formula>
    </cfRule>
  </conditionalFormatting>
  <conditionalFormatting sqref="A8790:A8856">
    <cfRule type="expression" dxfId="929" priority="4205" stopIfTrue="1">
      <formula>$A8790&lt;&gt;""</formula>
    </cfRule>
  </conditionalFormatting>
  <conditionalFormatting sqref="A8790:A8856">
    <cfRule type="expression" dxfId="928" priority="4204" stopIfTrue="1">
      <formula>$A8790&lt;&gt;""</formula>
    </cfRule>
  </conditionalFormatting>
  <conditionalFormatting sqref="A8790:A8856">
    <cfRule type="expression" dxfId="927" priority="4203" stopIfTrue="1">
      <formula>$A8790&lt;&gt;""</formula>
    </cfRule>
  </conditionalFormatting>
  <conditionalFormatting sqref="A8790:A8856">
    <cfRule type="expression" dxfId="926" priority="4202" stopIfTrue="1">
      <formula>$A8790&lt;&gt;""</formula>
    </cfRule>
  </conditionalFormatting>
  <conditionalFormatting sqref="A8790:A8856">
    <cfRule type="expression" dxfId="925" priority="4201" stopIfTrue="1">
      <formula>$A8790&lt;&gt;""</formula>
    </cfRule>
  </conditionalFormatting>
  <conditionalFormatting sqref="A8790:A8856">
    <cfRule type="expression" dxfId="924" priority="4200" stopIfTrue="1">
      <formula>$A8790&lt;&gt;""</formula>
    </cfRule>
  </conditionalFormatting>
  <conditionalFormatting sqref="A8790:A8856">
    <cfRule type="expression" dxfId="923" priority="4199" stopIfTrue="1">
      <formula>$A8790&lt;&gt;""</formula>
    </cfRule>
  </conditionalFormatting>
  <conditionalFormatting sqref="A8790:A8856">
    <cfRule type="expression" dxfId="922" priority="4198" stopIfTrue="1">
      <formula>$A8790&lt;&gt;""</formula>
    </cfRule>
  </conditionalFormatting>
  <conditionalFormatting sqref="A8790:A8856">
    <cfRule type="expression" dxfId="921" priority="4197" stopIfTrue="1">
      <formula>$A8790&lt;&gt;""</formula>
    </cfRule>
  </conditionalFormatting>
  <conditionalFormatting sqref="A8790:A8856">
    <cfRule type="expression" dxfId="920" priority="4196" stopIfTrue="1">
      <formula>$A8790&lt;&gt;""</formula>
    </cfRule>
  </conditionalFormatting>
  <conditionalFormatting sqref="A8790:A8856">
    <cfRule type="expression" dxfId="919" priority="4195" stopIfTrue="1">
      <formula>$A8790&lt;&gt;""</formula>
    </cfRule>
  </conditionalFormatting>
  <conditionalFormatting sqref="A8790:A8856">
    <cfRule type="expression" dxfId="918" priority="4194" stopIfTrue="1">
      <formula>$A8790&lt;&gt;""</formula>
    </cfRule>
  </conditionalFormatting>
  <conditionalFormatting sqref="A8790:A8856">
    <cfRule type="expression" dxfId="917" priority="4193" stopIfTrue="1">
      <formula>$A8790&lt;&gt;""</formula>
    </cfRule>
  </conditionalFormatting>
  <conditionalFormatting sqref="A8790:A8856">
    <cfRule type="expression" dxfId="916" priority="4192" stopIfTrue="1">
      <formula>$A8790&lt;&gt;""</formula>
    </cfRule>
  </conditionalFormatting>
  <conditionalFormatting sqref="A8790:A8856">
    <cfRule type="expression" dxfId="915" priority="4191" stopIfTrue="1">
      <formula>$A8790&lt;&gt;""</formula>
    </cfRule>
  </conditionalFormatting>
  <conditionalFormatting sqref="A8790:A8856">
    <cfRule type="expression" dxfId="914" priority="4190" stopIfTrue="1">
      <formula>$A8790&lt;&gt;""</formula>
    </cfRule>
  </conditionalFormatting>
  <conditionalFormatting sqref="A8790:A8856">
    <cfRule type="expression" dxfId="913" priority="4189" stopIfTrue="1">
      <formula>$A8790&lt;&gt;""</formula>
    </cfRule>
  </conditionalFormatting>
  <conditionalFormatting sqref="A8790:A8856">
    <cfRule type="expression" dxfId="912" priority="4188" stopIfTrue="1">
      <formula>$A8790&lt;&gt;""</formula>
    </cfRule>
  </conditionalFormatting>
  <conditionalFormatting sqref="A8790:A8856">
    <cfRule type="expression" dxfId="911" priority="4187" stopIfTrue="1">
      <formula>$A8790&lt;&gt;""</formula>
    </cfRule>
  </conditionalFormatting>
  <conditionalFormatting sqref="A8790:A8856">
    <cfRule type="expression" dxfId="910" priority="4186" stopIfTrue="1">
      <formula>$A8790&lt;&gt;""</formula>
    </cfRule>
  </conditionalFormatting>
  <conditionalFormatting sqref="A8790:A8856">
    <cfRule type="expression" dxfId="909" priority="4185" stopIfTrue="1">
      <formula>$A8790&lt;&gt;""</formula>
    </cfRule>
  </conditionalFormatting>
  <conditionalFormatting sqref="A8790:A8856">
    <cfRule type="expression" dxfId="908" priority="4184" stopIfTrue="1">
      <formula>$A8790&lt;&gt;""</formula>
    </cfRule>
  </conditionalFormatting>
  <conditionalFormatting sqref="A8790:A8856">
    <cfRule type="expression" dxfId="907" priority="4183" stopIfTrue="1">
      <formula>$A8790&lt;&gt;""</formula>
    </cfRule>
  </conditionalFormatting>
  <conditionalFormatting sqref="A8790:A8856">
    <cfRule type="expression" dxfId="906" priority="4182" stopIfTrue="1">
      <formula>$A8790&lt;&gt;""</formula>
    </cfRule>
  </conditionalFormatting>
  <conditionalFormatting sqref="A8790:A8856">
    <cfRule type="expression" dxfId="905" priority="4181" stopIfTrue="1">
      <formula>$A8790&lt;&gt;""</formula>
    </cfRule>
  </conditionalFormatting>
  <conditionalFormatting sqref="A8790:A8856">
    <cfRule type="expression" dxfId="904" priority="4180" stopIfTrue="1">
      <formula>$A8790&lt;&gt;""</formula>
    </cfRule>
  </conditionalFormatting>
  <conditionalFormatting sqref="A8790:A8856">
    <cfRule type="expression" dxfId="903" priority="4179" stopIfTrue="1">
      <formula>$A8790&lt;&gt;""</formula>
    </cfRule>
  </conditionalFormatting>
  <conditionalFormatting sqref="A8790:A8856">
    <cfRule type="expression" dxfId="902" priority="4178" stopIfTrue="1">
      <formula>$A8790&lt;&gt;""</formula>
    </cfRule>
  </conditionalFormatting>
  <conditionalFormatting sqref="A8790:A8856">
    <cfRule type="expression" dxfId="901" priority="4177" stopIfTrue="1">
      <formula>$A8790&lt;&gt;""</formula>
    </cfRule>
  </conditionalFormatting>
  <conditionalFormatting sqref="A8790:A8856">
    <cfRule type="expression" dxfId="900" priority="4176" stopIfTrue="1">
      <formula>$A8790&lt;&gt;""</formula>
    </cfRule>
  </conditionalFormatting>
  <conditionalFormatting sqref="A8790:A8856">
    <cfRule type="expression" dxfId="899" priority="4175" stopIfTrue="1">
      <formula>$A8790&lt;&gt;""</formula>
    </cfRule>
  </conditionalFormatting>
  <conditionalFormatting sqref="A8790:A8856">
    <cfRule type="expression" dxfId="898" priority="4174" stopIfTrue="1">
      <formula>$A8790&lt;&gt;""</formula>
    </cfRule>
  </conditionalFormatting>
  <conditionalFormatting sqref="A8790:A8856">
    <cfRule type="expression" dxfId="897" priority="4173" stopIfTrue="1">
      <formula>$A8790&lt;&gt;""</formula>
    </cfRule>
  </conditionalFormatting>
  <conditionalFormatting sqref="A8790:A8856">
    <cfRule type="expression" dxfId="896" priority="4172" stopIfTrue="1">
      <formula>$A8790&lt;&gt;""</formula>
    </cfRule>
  </conditionalFormatting>
  <conditionalFormatting sqref="A8790:A8856">
    <cfRule type="expression" dxfId="895" priority="4171" stopIfTrue="1">
      <formula>$A8790&lt;&gt;""</formula>
    </cfRule>
  </conditionalFormatting>
  <conditionalFormatting sqref="A8790:A8856">
    <cfRule type="expression" dxfId="894" priority="4170" stopIfTrue="1">
      <formula>$A8790&lt;&gt;""</formula>
    </cfRule>
  </conditionalFormatting>
  <conditionalFormatting sqref="A8790:A8856">
    <cfRule type="expression" dxfId="893" priority="4169" stopIfTrue="1">
      <formula>$A8790&lt;&gt;""</formula>
    </cfRule>
  </conditionalFormatting>
  <conditionalFormatting sqref="A8790:A8856">
    <cfRule type="expression" dxfId="892" priority="4168" stopIfTrue="1">
      <formula>$A8790&lt;&gt;""</formula>
    </cfRule>
  </conditionalFormatting>
  <conditionalFormatting sqref="A8790:A8856">
    <cfRule type="expression" dxfId="891" priority="4167" stopIfTrue="1">
      <formula>$A8790&lt;&gt;""</formula>
    </cfRule>
  </conditionalFormatting>
  <conditionalFormatting sqref="A8790:A8856">
    <cfRule type="expression" dxfId="890" priority="4166" stopIfTrue="1">
      <formula>$A8790&lt;&gt;""</formula>
    </cfRule>
  </conditionalFormatting>
  <conditionalFormatting sqref="A8790:A8856">
    <cfRule type="expression" dxfId="889" priority="4165" stopIfTrue="1">
      <formula>$A8790&lt;&gt;""</formula>
    </cfRule>
  </conditionalFormatting>
  <conditionalFormatting sqref="A8790:A8856">
    <cfRule type="expression" dxfId="888" priority="4164" stopIfTrue="1">
      <formula>$A8790&lt;&gt;""</formula>
    </cfRule>
  </conditionalFormatting>
  <conditionalFormatting sqref="A8790:A8856">
    <cfRule type="expression" dxfId="887" priority="4163" stopIfTrue="1">
      <formula>$A8790&lt;&gt;""</formula>
    </cfRule>
  </conditionalFormatting>
  <conditionalFormatting sqref="A8790:A8856">
    <cfRule type="expression" dxfId="886" priority="4162" stopIfTrue="1">
      <formula>$A8790&lt;&gt;""</formula>
    </cfRule>
  </conditionalFormatting>
  <conditionalFormatting sqref="A8790:A8856">
    <cfRule type="expression" dxfId="885" priority="4161" stopIfTrue="1">
      <formula>$A8790&lt;&gt;""</formula>
    </cfRule>
  </conditionalFormatting>
  <conditionalFormatting sqref="A8790:A8856">
    <cfRule type="expression" dxfId="884" priority="4160" stopIfTrue="1">
      <formula>$A8790&lt;&gt;""</formula>
    </cfRule>
  </conditionalFormatting>
  <conditionalFormatting sqref="A8790:A8856">
    <cfRule type="expression" dxfId="883" priority="4159" stopIfTrue="1">
      <formula>$A8790&lt;&gt;""</formula>
    </cfRule>
  </conditionalFormatting>
  <conditionalFormatting sqref="A8790:A8856">
    <cfRule type="expression" dxfId="882" priority="4158" stopIfTrue="1">
      <formula>$A8790&lt;&gt;""</formula>
    </cfRule>
  </conditionalFormatting>
  <conditionalFormatting sqref="A8790:A8856">
    <cfRule type="expression" dxfId="881" priority="4157" stopIfTrue="1">
      <formula>$A8790&lt;&gt;""</formula>
    </cfRule>
  </conditionalFormatting>
  <conditionalFormatting sqref="A8790:A8856">
    <cfRule type="expression" dxfId="880" priority="4156" stopIfTrue="1">
      <formula>$A8790&lt;&gt;""</formula>
    </cfRule>
  </conditionalFormatting>
  <conditionalFormatting sqref="A8790:A8856">
    <cfRule type="expression" dxfId="879" priority="4155" stopIfTrue="1">
      <formula>$A8790&lt;&gt;""</formula>
    </cfRule>
  </conditionalFormatting>
  <conditionalFormatting sqref="A8790:A8856">
    <cfRule type="expression" dxfId="878" priority="4154" stopIfTrue="1">
      <formula>$A8790&lt;&gt;""</formula>
    </cfRule>
  </conditionalFormatting>
  <conditionalFormatting sqref="A8790:A8856">
    <cfRule type="expression" dxfId="877" priority="4153" stopIfTrue="1">
      <formula>$A8790&lt;&gt;""</formula>
    </cfRule>
  </conditionalFormatting>
  <conditionalFormatting sqref="A8790:A8856">
    <cfRule type="expression" dxfId="876" priority="4152" stopIfTrue="1">
      <formula>$A8790&lt;&gt;""</formula>
    </cfRule>
  </conditionalFormatting>
  <conditionalFormatting sqref="A8790:A8856">
    <cfRule type="expression" dxfId="875" priority="4151" stopIfTrue="1">
      <formula>$A8790&lt;&gt;""</formula>
    </cfRule>
  </conditionalFormatting>
  <conditionalFormatting sqref="A8790:A8856">
    <cfRule type="expression" dxfId="874" priority="4150" stopIfTrue="1">
      <formula>$A8790&lt;&gt;""</formula>
    </cfRule>
  </conditionalFormatting>
  <conditionalFormatting sqref="A8790:A8856">
    <cfRule type="expression" dxfId="873" priority="4149" stopIfTrue="1">
      <formula>$A8790&lt;&gt;""</formula>
    </cfRule>
  </conditionalFormatting>
  <conditionalFormatting sqref="A8790:A8856">
    <cfRule type="expression" dxfId="872" priority="4148" stopIfTrue="1">
      <formula>$A8790&lt;&gt;""</formula>
    </cfRule>
  </conditionalFormatting>
  <conditionalFormatting sqref="A8790:A8856">
    <cfRule type="expression" dxfId="871" priority="4147" stopIfTrue="1">
      <formula>$A8790&lt;&gt;""</formula>
    </cfRule>
  </conditionalFormatting>
  <conditionalFormatting sqref="A8790:A8856">
    <cfRule type="expression" dxfId="870" priority="4146" stopIfTrue="1">
      <formula>$A8790&lt;&gt;""</formula>
    </cfRule>
  </conditionalFormatting>
  <conditionalFormatting sqref="A8790:A8856">
    <cfRule type="expression" dxfId="869" priority="4145" stopIfTrue="1">
      <formula>$A8790&lt;&gt;""</formula>
    </cfRule>
  </conditionalFormatting>
  <conditionalFormatting sqref="A8790:A8856">
    <cfRule type="expression" dxfId="868" priority="4144" stopIfTrue="1">
      <formula>$A8790&lt;&gt;""</formula>
    </cfRule>
  </conditionalFormatting>
  <conditionalFormatting sqref="A8790:A8856">
    <cfRule type="expression" dxfId="867" priority="4143" stopIfTrue="1">
      <formula>$A8790&lt;&gt;""</formula>
    </cfRule>
  </conditionalFormatting>
  <conditionalFormatting sqref="A8790:A8856">
    <cfRule type="expression" dxfId="866" priority="4142" stopIfTrue="1">
      <formula>$A8790&lt;&gt;""</formula>
    </cfRule>
  </conditionalFormatting>
  <conditionalFormatting sqref="A8790:A8856">
    <cfRule type="expression" dxfId="865" priority="4141" stopIfTrue="1">
      <formula>$A8790&lt;&gt;""</formula>
    </cfRule>
  </conditionalFormatting>
  <conditionalFormatting sqref="A8790:A8856">
    <cfRule type="expression" dxfId="864" priority="4140" stopIfTrue="1">
      <formula>$A8790&lt;&gt;""</formula>
    </cfRule>
  </conditionalFormatting>
  <conditionalFormatting sqref="A8790:A8856">
    <cfRule type="expression" dxfId="863" priority="4139" stopIfTrue="1">
      <formula>$A8790&lt;&gt;""</formula>
    </cfRule>
  </conditionalFormatting>
  <conditionalFormatting sqref="A8790:A8856">
    <cfRule type="expression" dxfId="862" priority="4138" stopIfTrue="1">
      <formula>$A8790&lt;&gt;""</formula>
    </cfRule>
  </conditionalFormatting>
  <conditionalFormatting sqref="A8790:A8856">
    <cfRule type="expression" dxfId="861" priority="4137" stopIfTrue="1">
      <formula>$A8790&lt;&gt;""</formula>
    </cfRule>
  </conditionalFormatting>
  <conditionalFormatting sqref="A8790:A8856">
    <cfRule type="expression" dxfId="860" priority="4136" stopIfTrue="1">
      <formula>$A8790&lt;&gt;""</formula>
    </cfRule>
  </conditionalFormatting>
  <conditionalFormatting sqref="A8790:A8856">
    <cfRule type="expression" dxfId="859" priority="4135" stopIfTrue="1">
      <formula>$A8790&lt;&gt;""</formula>
    </cfRule>
  </conditionalFormatting>
  <conditionalFormatting sqref="A8790:A8856">
    <cfRule type="expression" dxfId="858" priority="4134" stopIfTrue="1">
      <formula>$A8790&lt;&gt;""</formula>
    </cfRule>
  </conditionalFormatting>
  <conditionalFormatting sqref="A8790:A8856">
    <cfRule type="expression" dxfId="857" priority="4133" stopIfTrue="1">
      <formula>$A8790&lt;&gt;""</formula>
    </cfRule>
  </conditionalFormatting>
  <conditionalFormatting sqref="A8790:A8856">
    <cfRule type="expression" dxfId="856" priority="4132" stopIfTrue="1">
      <formula>$A8790&lt;&gt;""</formula>
    </cfRule>
  </conditionalFormatting>
  <conditionalFormatting sqref="A8790:A8856">
    <cfRule type="expression" dxfId="855" priority="4131" stopIfTrue="1">
      <formula>$A8790&lt;&gt;""</formula>
    </cfRule>
  </conditionalFormatting>
  <conditionalFormatting sqref="A8790:A8856">
    <cfRule type="expression" dxfId="854" priority="4130" stopIfTrue="1">
      <formula>$A8790&lt;&gt;""</formula>
    </cfRule>
  </conditionalFormatting>
  <conditionalFormatting sqref="A8790:A8856">
    <cfRule type="expression" dxfId="853" priority="4129" stopIfTrue="1">
      <formula>$A8790&lt;&gt;""</formula>
    </cfRule>
  </conditionalFormatting>
  <conditionalFormatting sqref="A8790:A8856">
    <cfRule type="expression" dxfId="852" priority="4128" stopIfTrue="1">
      <formula>$A8790&lt;&gt;""</formula>
    </cfRule>
  </conditionalFormatting>
  <conditionalFormatting sqref="A8790:A8856">
    <cfRule type="expression" dxfId="851" priority="4127" stopIfTrue="1">
      <formula>$A8790&lt;&gt;""</formula>
    </cfRule>
  </conditionalFormatting>
  <conditionalFormatting sqref="A8790:A8856">
    <cfRule type="expression" dxfId="850" priority="4126" stopIfTrue="1">
      <formula>$A8790&lt;&gt;""</formula>
    </cfRule>
  </conditionalFormatting>
  <conditionalFormatting sqref="A8790:A8856">
    <cfRule type="expression" dxfId="849" priority="4125" stopIfTrue="1">
      <formula>$A8790&lt;&gt;""</formula>
    </cfRule>
  </conditionalFormatting>
  <conditionalFormatting sqref="A8790:A8856">
    <cfRule type="expression" dxfId="848" priority="4124" stopIfTrue="1">
      <formula>$A8790&lt;&gt;""</formula>
    </cfRule>
  </conditionalFormatting>
  <conditionalFormatting sqref="A8790:A8856">
    <cfRule type="expression" dxfId="847" priority="4123" stopIfTrue="1">
      <formula>$A8790&lt;&gt;""</formula>
    </cfRule>
  </conditionalFormatting>
  <conditionalFormatting sqref="A8790:A8856">
    <cfRule type="expression" dxfId="846" priority="4122" stopIfTrue="1">
      <formula>$A8790&lt;&gt;""</formula>
    </cfRule>
  </conditionalFormatting>
  <conditionalFormatting sqref="A8790:A8856">
    <cfRule type="expression" dxfId="845" priority="4121" stopIfTrue="1">
      <formula>$A8790&lt;&gt;""</formula>
    </cfRule>
  </conditionalFormatting>
  <conditionalFormatting sqref="A8790:A8856">
    <cfRule type="expression" dxfId="844" priority="4120" stopIfTrue="1">
      <formula>$A8790&lt;&gt;""</formula>
    </cfRule>
  </conditionalFormatting>
  <conditionalFormatting sqref="A8790:A8856">
    <cfRule type="expression" dxfId="843" priority="4119" stopIfTrue="1">
      <formula>$A8790&lt;&gt;""</formula>
    </cfRule>
  </conditionalFormatting>
  <conditionalFormatting sqref="A8790:A8856">
    <cfRule type="expression" dxfId="842" priority="4118" stopIfTrue="1">
      <formula>$A8790&lt;&gt;""</formula>
    </cfRule>
  </conditionalFormatting>
  <conditionalFormatting sqref="A8790:A8856">
    <cfRule type="expression" dxfId="841" priority="4117" stopIfTrue="1">
      <formula>$A8790&lt;&gt;""</formula>
    </cfRule>
  </conditionalFormatting>
  <conditionalFormatting sqref="A8790:A8856">
    <cfRule type="expression" dxfId="840" priority="4116" stopIfTrue="1">
      <formula>$A8790&lt;&gt;""</formula>
    </cfRule>
  </conditionalFormatting>
  <conditionalFormatting sqref="A8790:A8856">
    <cfRule type="expression" dxfId="839" priority="4115" stopIfTrue="1">
      <formula>$A8790&lt;&gt;""</formula>
    </cfRule>
  </conditionalFormatting>
  <conditionalFormatting sqref="A8790:A8856">
    <cfRule type="expression" dxfId="838" priority="4114" stopIfTrue="1">
      <formula>$A8790&lt;&gt;""</formula>
    </cfRule>
  </conditionalFormatting>
  <conditionalFormatting sqref="A8790:A8856">
    <cfRule type="expression" dxfId="837" priority="4113" stopIfTrue="1">
      <formula>$A8790&lt;&gt;""</formula>
    </cfRule>
  </conditionalFormatting>
  <conditionalFormatting sqref="A8790:A8856">
    <cfRule type="expression" dxfId="836" priority="4112" stopIfTrue="1">
      <formula>$A8790&lt;&gt;""</formula>
    </cfRule>
  </conditionalFormatting>
  <conditionalFormatting sqref="A8790:A8856">
    <cfRule type="expression" dxfId="835" priority="4111" stopIfTrue="1">
      <formula>$A8790&lt;&gt;""</formula>
    </cfRule>
  </conditionalFormatting>
  <conditionalFormatting sqref="A8790:A8856">
    <cfRule type="expression" dxfId="834" priority="4110" stopIfTrue="1">
      <formula>$A8790&lt;&gt;""</formula>
    </cfRule>
  </conditionalFormatting>
  <conditionalFormatting sqref="A8790:A8856">
    <cfRule type="expression" dxfId="833" priority="4109" stopIfTrue="1">
      <formula>$A8790&lt;&gt;""</formula>
    </cfRule>
  </conditionalFormatting>
  <conditionalFormatting sqref="A8790:A8856">
    <cfRule type="expression" dxfId="832" priority="4108" stopIfTrue="1">
      <formula>$A8790&lt;&gt;""</formula>
    </cfRule>
  </conditionalFormatting>
  <conditionalFormatting sqref="A8790:A8856">
    <cfRule type="expression" dxfId="831" priority="4107" stopIfTrue="1">
      <formula>$A8790&lt;&gt;""</formula>
    </cfRule>
  </conditionalFormatting>
  <conditionalFormatting sqref="A8790:A8856">
    <cfRule type="expression" dxfId="830" priority="4106" stopIfTrue="1">
      <formula>$A8790&lt;&gt;""</formula>
    </cfRule>
  </conditionalFormatting>
  <conditionalFormatting sqref="A8790:A8856">
    <cfRule type="expression" dxfId="829" priority="4105" stopIfTrue="1">
      <formula>$A8790&lt;&gt;""</formula>
    </cfRule>
  </conditionalFormatting>
  <conditionalFormatting sqref="A8790:A8856">
    <cfRule type="expression" dxfId="828" priority="4104" stopIfTrue="1">
      <formula>$A8790&lt;&gt;""</formula>
    </cfRule>
  </conditionalFormatting>
  <conditionalFormatting sqref="A8790:A8856">
    <cfRule type="expression" dxfId="827" priority="4103" stopIfTrue="1">
      <formula>$A8790&lt;&gt;""</formula>
    </cfRule>
  </conditionalFormatting>
  <conditionalFormatting sqref="A8790:A8856">
    <cfRule type="expression" dxfId="826" priority="4102" stopIfTrue="1">
      <formula>$A8790&lt;&gt;""</formula>
    </cfRule>
  </conditionalFormatting>
  <conditionalFormatting sqref="A8790:A8856">
    <cfRule type="expression" dxfId="825" priority="4101" stopIfTrue="1">
      <formula>$A8790&lt;&gt;""</formula>
    </cfRule>
  </conditionalFormatting>
  <conditionalFormatting sqref="A8790:A8856">
    <cfRule type="expression" dxfId="824" priority="4100" stopIfTrue="1">
      <formula>$A8790&lt;&gt;""</formula>
    </cfRule>
  </conditionalFormatting>
  <conditionalFormatting sqref="A8790:A8856">
    <cfRule type="expression" dxfId="823" priority="4099" stopIfTrue="1">
      <formula>$A8790&lt;&gt;""</formula>
    </cfRule>
  </conditionalFormatting>
  <conditionalFormatting sqref="A8790:A8856">
    <cfRule type="expression" dxfId="822" priority="4098" stopIfTrue="1">
      <formula>$A8790&lt;&gt;""</formula>
    </cfRule>
  </conditionalFormatting>
  <conditionalFormatting sqref="A8790:A8856">
    <cfRule type="expression" dxfId="821" priority="4097" stopIfTrue="1">
      <formula>$A8790&lt;&gt;""</formula>
    </cfRule>
  </conditionalFormatting>
  <conditionalFormatting sqref="A8790:A8856">
    <cfRule type="expression" dxfId="820" priority="4096" stopIfTrue="1">
      <formula>$A8790&lt;&gt;""</formula>
    </cfRule>
  </conditionalFormatting>
  <conditionalFormatting sqref="A8790:A8856">
    <cfRule type="expression" dxfId="819" priority="4095" stopIfTrue="1">
      <formula>$A8790&lt;&gt;""</formula>
    </cfRule>
  </conditionalFormatting>
  <conditionalFormatting sqref="A8790:A8856">
    <cfRule type="expression" dxfId="818" priority="4094" stopIfTrue="1">
      <formula>$A8790&lt;&gt;""</formula>
    </cfRule>
  </conditionalFormatting>
  <conditionalFormatting sqref="A8790:A8856">
    <cfRule type="expression" dxfId="817" priority="4093" stopIfTrue="1">
      <formula>$A8790&lt;&gt;""</formula>
    </cfRule>
  </conditionalFormatting>
  <conditionalFormatting sqref="A8790:A8856">
    <cfRule type="expression" dxfId="816" priority="4092" stopIfTrue="1">
      <formula>$A8790&lt;&gt;""</formula>
    </cfRule>
  </conditionalFormatting>
  <conditionalFormatting sqref="A8790:A8856">
    <cfRule type="expression" dxfId="815" priority="4091" stopIfTrue="1">
      <formula>$A8790&lt;&gt;""</formula>
    </cfRule>
  </conditionalFormatting>
  <conditionalFormatting sqref="A8790:A8856">
    <cfRule type="expression" dxfId="814" priority="4090" stopIfTrue="1">
      <formula>$A8790&lt;&gt;""</formula>
    </cfRule>
  </conditionalFormatting>
  <conditionalFormatting sqref="A8790:A8856">
    <cfRule type="expression" dxfId="813" priority="4089" stopIfTrue="1">
      <formula>$A8790&lt;&gt;""</formula>
    </cfRule>
  </conditionalFormatting>
  <conditionalFormatting sqref="A8790:A8856">
    <cfRule type="expression" dxfId="812" priority="4088" stopIfTrue="1">
      <formula>$A8790&lt;&gt;""</formula>
    </cfRule>
  </conditionalFormatting>
  <conditionalFormatting sqref="A8790:A8856">
    <cfRule type="expression" dxfId="811" priority="4087" stopIfTrue="1">
      <formula>$A8790&lt;&gt;""</formula>
    </cfRule>
  </conditionalFormatting>
  <conditionalFormatting sqref="A8790:A8856">
    <cfRule type="expression" dxfId="810" priority="4086" stopIfTrue="1">
      <formula>$A8790&lt;&gt;""</formula>
    </cfRule>
  </conditionalFormatting>
  <conditionalFormatting sqref="A8790:A8856">
    <cfRule type="expression" dxfId="809" priority="4085" stopIfTrue="1">
      <formula>$A8790&lt;&gt;""</formula>
    </cfRule>
  </conditionalFormatting>
  <conditionalFormatting sqref="A8790:A8856">
    <cfRule type="expression" dxfId="808" priority="4084" stopIfTrue="1">
      <formula>$A8790&lt;&gt;""</formula>
    </cfRule>
  </conditionalFormatting>
  <conditionalFormatting sqref="A8790:A8856">
    <cfRule type="expression" dxfId="807" priority="4083" stopIfTrue="1">
      <formula>$A8790&lt;&gt;""</formula>
    </cfRule>
  </conditionalFormatting>
  <conditionalFormatting sqref="A8790:A8856">
    <cfRule type="expression" dxfId="806" priority="4082" stopIfTrue="1">
      <formula>$A8790&lt;&gt;""</formula>
    </cfRule>
  </conditionalFormatting>
  <conditionalFormatting sqref="A8790:A8856">
    <cfRule type="expression" dxfId="805" priority="4081" stopIfTrue="1">
      <formula>$A8790&lt;&gt;""</formula>
    </cfRule>
  </conditionalFormatting>
  <conditionalFormatting sqref="A8790:A8856">
    <cfRule type="expression" dxfId="804" priority="4080" stopIfTrue="1">
      <formula>$A8790&lt;&gt;""</formula>
    </cfRule>
  </conditionalFormatting>
  <conditionalFormatting sqref="A8790:A8856">
    <cfRule type="expression" dxfId="803" priority="4079" stopIfTrue="1">
      <formula>$A8790&lt;&gt;""</formula>
    </cfRule>
  </conditionalFormatting>
  <conditionalFormatting sqref="A8790:A8856">
    <cfRule type="expression" dxfId="802" priority="4078" stopIfTrue="1">
      <formula>$A8790&lt;&gt;""</formula>
    </cfRule>
  </conditionalFormatting>
  <conditionalFormatting sqref="A8790:A8856">
    <cfRule type="expression" dxfId="801" priority="4077" stopIfTrue="1">
      <formula>$A8790&lt;&gt;""</formula>
    </cfRule>
  </conditionalFormatting>
  <conditionalFormatting sqref="A8790:A8856">
    <cfRule type="expression" dxfId="800" priority="4076" stopIfTrue="1">
      <formula>$A8790&lt;&gt;""</formula>
    </cfRule>
  </conditionalFormatting>
  <conditionalFormatting sqref="A8790:A8856">
    <cfRule type="expression" dxfId="799" priority="4075" stopIfTrue="1">
      <formula>$A8790&lt;&gt;""</formula>
    </cfRule>
  </conditionalFormatting>
  <conditionalFormatting sqref="A8790:A8856">
    <cfRule type="expression" dxfId="798" priority="4074" stopIfTrue="1">
      <formula>$A8790&lt;&gt;""</formula>
    </cfRule>
  </conditionalFormatting>
  <conditionalFormatting sqref="A8790:A8856">
    <cfRule type="expression" dxfId="797" priority="4073" stopIfTrue="1">
      <formula>$A8790&lt;&gt;""</formula>
    </cfRule>
  </conditionalFormatting>
  <conditionalFormatting sqref="A8790:A8856">
    <cfRule type="expression" dxfId="796" priority="4072" stopIfTrue="1">
      <formula>$A8790&lt;&gt;""</formula>
    </cfRule>
  </conditionalFormatting>
  <conditionalFormatting sqref="A8790:A8856">
    <cfRule type="expression" dxfId="795" priority="4071" stopIfTrue="1">
      <formula>$A8790&lt;&gt;""</formula>
    </cfRule>
  </conditionalFormatting>
  <conditionalFormatting sqref="A8790:A8856">
    <cfRule type="expression" dxfId="794" priority="4070" stopIfTrue="1">
      <formula>$A8790&lt;&gt;""</formula>
    </cfRule>
  </conditionalFormatting>
  <conditionalFormatting sqref="A8790:A8856">
    <cfRule type="expression" dxfId="793" priority="4069" stopIfTrue="1">
      <formula>$A8790&lt;&gt;""</formula>
    </cfRule>
  </conditionalFormatting>
  <conditionalFormatting sqref="A8790:A8856">
    <cfRule type="expression" dxfId="792" priority="4068" stopIfTrue="1">
      <formula>$A8790&lt;&gt;""</formula>
    </cfRule>
  </conditionalFormatting>
  <conditionalFormatting sqref="A8790:A8856">
    <cfRule type="expression" dxfId="791" priority="4067" stopIfTrue="1">
      <formula>$A8790&lt;&gt;""</formula>
    </cfRule>
  </conditionalFormatting>
  <conditionalFormatting sqref="A8790:A8856">
    <cfRule type="expression" dxfId="790" priority="4066" stopIfTrue="1">
      <formula>$A8790&lt;&gt;""</formula>
    </cfRule>
  </conditionalFormatting>
  <conditionalFormatting sqref="A8790:A8856">
    <cfRule type="expression" dxfId="789" priority="4065" stopIfTrue="1">
      <formula>$A8790&lt;&gt;""</formula>
    </cfRule>
  </conditionalFormatting>
  <conditionalFormatting sqref="A8790:A8856">
    <cfRule type="expression" dxfId="788" priority="4064" stopIfTrue="1">
      <formula>$A8790&lt;&gt;""</formula>
    </cfRule>
  </conditionalFormatting>
  <conditionalFormatting sqref="A8790:A8856">
    <cfRule type="expression" dxfId="787" priority="4063" stopIfTrue="1">
      <formula>$A8790&lt;&gt;""</formula>
    </cfRule>
  </conditionalFormatting>
  <conditionalFormatting sqref="A8790:A8856">
    <cfRule type="expression" dxfId="786" priority="4062" stopIfTrue="1">
      <formula>$A8790&lt;&gt;""</formula>
    </cfRule>
  </conditionalFormatting>
  <conditionalFormatting sqref="A8790:A8856">
    <cfRule type="expression" dxfId="785" priority="4061" stopIfTrue="1">
      <formula>$A8790&lt;&gt;""</formula>
    </cfRule>
  </conditionalFormatting>
  <conditionalFormatting sqref="A8790:A8856">
    <cfRule type="expression" dxfId="784" priority="4060" stopIfTrue="1">
      <formula>$A8790&lt;&gt;""</formula>
    </cfRule>
  </conditionalFormatting>
  <conditionalFormatting sqref="A8790:A8856">
    <cfRule type="expression" dxfId="783" priority="4059" stopIfTrue="1">
      <formula>$A8790&lt;&gt;""</formula>
    </cfRule>
  </conditionalFormatting>
  <conditionalFormatting sqref="A8790:A8856">
    <cfRule type="expression" dxfId="782" priority="4058" stopIfTrue="1">
      <formula>$A8790&lt;&gt;""</formula>
    </cfRule>
  </conditionalFormatting>
  <conditionalFormatting sqref="A8790:A8856">
    <cfRule type="expression" dxfId="781" priority="4057" stopIfTrue="1">
      <formula>$A8790&lt;&gt;""</formula>
    </cfRule>
  </conditionalFormatting>
  <conditionalFormatting sqref="A8790:A8856">
    <cfRule type="expression" dxfId="780" priority="4056" stopIfTrue="1">
      <formula>$A8790&lt;&gt;""</formula>
    </cfRule>
  </conditionalFormatting>
  <conditionalFormatting sqref="A8790:A8856">
    <cfRule type="expression" dxfId="779" priority="4055" stopIfTrue="1">
      <formula>$A8790&lt;&gt;""</formula>
    </cfRule>
  </conditionalFormatting>
  <conditionalFormatting sqref="A8790:A8856">
    <cfRule type="expression" dxfId="778" priority="4054" stopIfTrue="1">
      <formula>$A8790&lt;&gt;""</formula>
    </cfRule>
  </conditionalFormatting>
  <conditionalFormatting sqref="A8790:A8856">
    <cfRule type="expression" dxfId="777" priority="4053" stopIfTrue="1">
      <formula>$A8790&lt;&gt;""</formula>
    </cfRule>
  </conditionalFormatting>
  <conditionalFormatting sqref="A8790:A8856">
    <cfRule type="expression" dxfId="776" priority="4052" stopIfTrue="1">
      <formula>$A8790&lt;&gt;""</formula>
    </cfRule>
  </conditionalFormatting>
  <conditionalFormatting sqref="A8790:A8856">
    <cfRule type="expression" dxfId="775" priority="4051" stopIfTrue="1">
      <formula>$A8790&lt;&gt;""</formula>
    </cfRule>
  </conditionalFormatting>
  <conditionalFormatting sqref="A8790:A8856">
    <cfRule type="expression" dxfId="774" priority="4050" stopIfTrue="1">
      <formula>$A8790&lt;&gt;""</formula>
    </cfRule>
  </conditionalFormatting>
  <conditionalFormatting sqref="A8790:A8856">
    <cfRule type="expression" dxfId="773" priority="4049" stopIfTrue="1">
      <formula>$A8790&lt;&gt;""</formula>
    </cfRule>
  </conditionalFormatting>
  <conditionalFormatting sqref="A8790:A8856">
    <cfRule type="expression" dxfId="772" priority="4048" stopIfTrue="1">
      <formula>$A8790&lt;&gt;""</formula>
    </cfRule>
  </conditionalFormatting>
  <conditionalFormatting sqref="A8790:A8856">
    <cfRule type="expression" dxfId="771" priority="4047" stopIfTrue="1">
      <formula>$A8790&lt;&gt;""</formula>
    </cfRule>
  </conditionalFormatting>
  <conditionalFormatting sqref="A8790:A8856">
    <cfRule type="expression" dxfId="770" priority="4046" stopIfTrue="1">
      <formula>$A8790&lt;&gt;""</formula>
    </cfRule>
  </conditionalFormatting>
  <conditionalFormatting sqref="A8790:A8856">
    <cfRule type="expression" dxfId="769" priority="4045" stopIfTrue="1">
      <formula>$A8790&lt;&gt;""</formula>
    </cfRule>
  </conditionalFormatting>
  <conditionalFormatting sqref="A8790:A8856">
    <cfRule type="expression" dxfId="768" priority="4044" stopIfTrue="1">
      <formula>$A8790&lt;&gt;""</formula>
    </cfRule>
  </conditionalFormatting>
  <conditionalFormatting sqref="A8790:A8856">
    <cfRule type="expression" dxfId="767" priority="4043" stopIfTrue="1">
      <formula>$A8790&lt;&gt;""</formula>
    </cfRule>
  </conditionalFormatting>
  <conditionalFormatting sqref="A8790:A8856">
    <cfRule type="expression" dxfId="766" priority="4042" stopIfTrue="1">
      <formula>$A8790&lt;&gt;""</formula>
    </cfRule>
  </conditionalFormatting>
  <conditionalFormatting sqref="A8790:A8856">
    <cfRule type="expression" dxfId="765" priority="4041" stopIfTrue="1">
      <formula>$A8790&lt;&gt;""</formula>
    </cfRule>
  </conditionalFormatting>
  <conditionalFormatting sqref="A8790:A8856">
    <cfRule type="expression" dxfId="764" priority="4040" stopIfTrue="1">
      <formula>$A8790&lt;&gt;""</formula>
    </cfRule>
  </conditionalFormatting>
  <conditionalFormatting sqref="A8790:A8856">
    <cfRule type="expression" dxfId="763" priority="4039" stopIfTrue="1">
      <formula>$A8790&lt;&gt;""</formula>
    </cfRule>
  </conditionalFormatting>
  <conditionalFormatting sqref="A8790:A8856">
    <cfRule type="expression" dxfId="762" priority="4038" stopIfTrue="1">
      <formula>$A8790&lt;&gt;""</formula>
    </cfRule>
  </conditionalFormatting>
  <conditionalFormatting sqref="A8790:A8856">
    <cfRule type="expression" dxfId="761" priority="4037" stopIfTrue="1">
      <formula>$A8790&lt;&gt;""</formula>
    </cfRule>
  </conditionalFormatting>
  <conditionalFormatting sqref="A8790:A8856">
    <cfRule type="expression" dxfId="760" priority="4036" stopIfTrue="1">
      <formula>$A8790&lt;&gt;""</formula>
    </cfRule>
  </conditionalFormatting>
  <conditionalFormatting sqref="A8790:A8856">
    <cfRule type="expression" dxfId="759" priority="4035" stopIfTrue="1">
      <formula>$A8790&lt;&gt;""</formula>
    </cfRule>
  </conditionalFormatting>
  <conditionalFormatting sqref="A8790:A8856">
    <cfRule type="expression" dxfId="758" priority="4034" stopIfTrue="1">
      <formula>$A8790&lt;&gt;""</formula>
    </cfRule>
  </conditionalFormatting>
  <conditionalFormatting sqref="A8790:A8856">
    <cfRule type="expression" dxfId="757" priority="4033" stopIfTrue="1">
      <formula>$A8790&lt;&gt;""</formula>
    </cfRule>
  </conditionalFormatting>
  <conditionalFormatting sqref="A8790:A8856">
    <cfRule type="expression" dxfId="756" priority="4032" stopIfTrue="1">
      <formula>$A8790&lt;&gt;""</formula>
    </cfRule>
  </conditionalFormatting>
  <conditionalFormatting sqref="A8790:A8856">
    <cfRule type="expression" dxfId="755" priority="4031" stopIfTrue="1">
      <formula>$A8790&lt;&gt;""</formula>
    </cfRule>
  </conditionalFormatting>
  <conditionalFormatting sqref="A8790:A8856">
    <cfRule type="expression" dxfId="754" priority="4030" stopIfTrue="1">
      <formula>$A8790&lt;&gt;""</formula>
    </cfRule>
  </conditionalFormatting>
  <conditionalFormatting sqref="A8790:A8856">
    <cfRule type="expression" dxfId="753" priority="4029" stopIfTrue="1">
      <formula>$A8790&lt;&gt;""</formula>
    </cfRule>
  </conditionalFormatting>
  <conditionalFormatting sqref="A8790:A8856">
    <cfRule type="expression" dxfId="752" priority="4028" stopIfTrue="1">
      <formula>$A8790&lt;&gt;""</formula>
    </cfRule>
  </conditionalFormatting>
  <conditionalFormatting sqref="A8790:A8856">
    <cfRule type="expression" dxfId="751" priority="4027" stopIfTrue="1">
      <formula>$A8790&lt;&gt;""</formula>
    </cfRule>
  </conditionalFormatting>
  <conditionalFormatting sqref="A8790:A8856">
    <cfRule type="expression" dxfId="750" priority="4026" stopIfTrue="1">
      <formula>$A8790&lt;&gt;""</formula>
    </cfRule>
  </conditionalFormatting>
  <conditionalFormatting sqref="A8790:A8856">
    <cfRule type="expression" dxfId="749" priority="4025" stopIfTrue="1">
      <formula>$A8790&lt;&gt;""</formula>
    </cfRule>
  </conditionalFormatting>
  <conditionalFormatting sqref="A8790:A8856">
    <cfRule type="expression" dxfId="748" priority="4024" stopIfTrue="1">
      <formula>$A8790&lt;&gt;""</formula>
    </cfRule>
  </conditionalFormatting>
  <conditionalFormatting sqref="A8790:A8856">
    <cfRule type="expression" dxfId="747" priority="4023" stopIfTrue="1">
      <formula>$A8790&lt;&gt;""</formula>
    </cfRule>
  </conditionalFormatting>
  <conditionalFormatting sqref="A8790:A8856">
    <cfRule type="expression" dxfId="746" priority="4022" stopIfTrue="1">
      <formula>$A8790&lt;&gt;""</formula>
    </cfRule>
  </conditionalFormatting>
  <conditionalFormatting sqref="A8790:A8856">
    <cfRule type="expression" dxfId="745" priority="4021" stopIfTrue="1">
      <formula>$A8790&lt;&gt;""</formula>
    </cfRule>
  </conditionalFormatting>
  <conditionalFormatting sqref="A8790:A8856">
    <cfRule type="expression" dxfId="744" priority="4020" stopIfTrue="1">
      <formula>$A8790&lt;&gt;""</formula>
    </cfRule>
  </conditionalFormatting>
  <conditionalFormatting sqref="A8790:A8856">
    <cfRule type="expression" dxfId="743" priority="4019" stopIfTrue="1">
      <formula>$A8790&lt;&gt;""</formula>
    </cfRule>
  </conditionalFormatting>
  <conditionalFormatting sqref="A8790:A8856">
    <cfRule type="expression" dxfId="742" priority="4018" stopIfTrue="1">
      <formula>$A8790&lt;&gt;""</formula>
    </cfRule>
  </conditionalFormatting>
  <conditionalFormatting sqref="A8790:A8856">
    <cfRule type="expression" dxfId="741" priority="4017" stopIfTrue="1">
      <formula>$A8790&lt;&gt;""</formula>
    </cfRule>
  </conditionalFormatting>
  <conditionalFormatting sqref="A8790:A8856">
    <cfRule type="expression" dxfId="740" priority="4016" stopIfTrue="1">
      <formula>$A8790&lt;&gt;""</formula>
    </cfRule>
  </conditionalFormatting>
  <conditionalFormatting sqref="A8790:A8856">
    <cfRule type="expression" dxfId="739" priority="4015" stopIfTrue="1">
      <formula>$A8790&lt;&gt;""</formula>
    </cfRule>
  </conditionalFormatting>
  <conditionalFormatting sqref="A8790:A8856">
    <cfRule type="expression" dxfId="738" priority="4014" stopIfTrue="1">
      <formula>$A8790&lt;&gt;""</formula>
    </cfRule>
  </conditionalFormatting>
  <conditionalFormatting sqref="A8790:A8856">
    <cfRule type="expression" dxfId="737" priority="4013" stopIfTrue="1">
      <formula>$A8790&lt;&gt;""</formula>
    </cfRule>
  </conditionalFormatting>
  <conditionalFormatting sqref="A8790:A8856">
    <cfRule type="expression" dxfId="736" priority="4012" stopIfTrue="1">
      <formula>$A8790&lt;&gt;""</formula>
    </cfRule>
  </conditionalFormatting>
  <conditionalFormatting sqref="A8790:A8856">
    <cfRule type="expression" dxfId="735" priority="4011" stopIfTrue="1">
      <formula>$A8790&lt;&gt;""</formula>
    </cfRule>
  </conditionalFormatting>
  <conditionalFormatting sqref="A8790:A8856">
    <cfRule type="expression" dxfId="734" priority="4010" stopIfTrue="1">
      <formula>$A8790&lt;&gt;""</formula>
    </cfRule>
  </conditionalFormatting>
  <conditionalFormatting sqref="A8790:A8856">
    <cfRule type="expression" dxfId="733" priority="4009" stopIfTrue="1">
      <formula>$A8790&lt;&gt;""</formula>
    </cfRule>
  </conditionalFormatting>
  <conditionalFormatting sqref="A8790:A8856">
    <cfRule type="expression" dxfId="732" priority="4008" stopIfTrue="1">
      <formula>$A8790&lt;&gt;""</formula>
    </cfRule>
  </conditionalFormatting>
  <conditionalFormatting sqref="A8790:A8856">
    <cfRule type="expression" dxfId="731" priority="4007" stopIfTrue="1">
      <formula>$A8790&lt;&gt;""</formula>
    </cfRule>
  </conditionalFormatting>
  <conditionalFormatting sqref="A8790:A8856">
    <cfRule type="expression" dxfId="730" priority="4006" stopIfTrue="1">
      <formula>$A8790&lt;&gt;""</formula>
    </cfRule>
  </conditionalFormatting>
  <conditionalFormatting sqref="A8790:A8856">
    <cfRule type="expression" dxfId="729" priority="4005" stopIfTrue="1">
      <formula>$A8790&lt;&gt;""</formula>
    </cfRule>
  </conditionalFormatting>
  <conditionalFormatting sqref="A8790:A8856">
    <cfRule type="expression" dxfId="728" priority="4004" stopIfTrue="1">
      <formula>$A8790&lt;&gt;""</formula>
    </cfRule>
  </conditionalFormatting>
  <conditionalFormatting sqref="A8790:A8856">
    <cfRule type="expression" dxfId="727" priority="4003" stopIfTrue="1">
      <formula>$A8790&lt;&gt;""</formula>
    </cfRule>
  </conditionalFormatting>
  <conditionalFormatting sqref="A8790:A8856">
    <cfRule type="expression" dxfId="726" priority="4002" stopIfTrue="1">
      <formula>$A8790&lt;&gt;""</formula>
    </cfRule>
  </conditionalFormatting>
  <conditionalFormatting sqref="A8790:A8856">
    <cfRule type="expression" dxfId="725" priority="4001" stopIfTrue="1">
      <formula>$A8790&lt;&gt;""</formula>
    </cfRule>
  </conditionalFormatting>
  <conditionalFormatting sqref="A8790:A8856">
    <cfRule type="expression" dxfId="724" priority="4000" stopIfTrue="1">
      <formula>$A8790&lt;&gt;""</formula>
    </cfRule>
  </conditionalFormatting>
  <conditionalFormatting sqref="A8790:A8856">
    <cfRule type="expression" dxfId="723" priority="3999" stopIfTrue="1">
      <formula>$A8790&lt;&gt;""</formula>
    </cfRule>
  </conditionalFormatting>
  <conditionalFormatting sqref="A8790:A8856">
    <cfRule type="expression" dxfId="722" priority="3998" stopIfTrue="1">
      <formula>$A8790&lt;&gt;""</formula>
    </cfRule>
  </conditionalFormatting>
  <conditionalFormatting sqref="A8790:A8856">
    <cfRule type="expression" dxfId="721" priority="3997" stopIfTrue="1">
      <formula>$A8790&lt;&gt;""</formula>
    </cfRule>
  </conditionalFormatting>
  <conditionalFormatting sqref="A8790:A8856">
    <cfRule type="expression" dxfId="720" priority="3996" stopIfTrue="1">
      <formula>$A8790&lt;&gt;""</formula>
    </cfRule>
  </conditionalFormatting>
  <conditionalFormatting sqref="A8790:A8856">
    <cfRule type="expression" dxfId="719" priority="3995" stopIfTrue="1">
      <formula>$A8790&lt;&gt;""</formula>
    </cfRule>
  </conditionalFormatting>
  <conditionalFormatting sqref="A8790:A8856">
    <cfRule type="expression" dxfId="718" priority="3994" stopIfTrue="1">
      <formula>$A8790&lt;&gt;""</formula>
    </cfRule>
  </conditionalFormatting>
  <conditionalFormatting sqref="A8790:A8856">
    <cfRule type="expression" dxfId="717" priority="3993" stopIfTrue="1">
      <formula>$A8790&lt;&gt;""</formula>
    </cfRule>
  </conditionalFormatting>
  <conditionalFormatting sqref="A8790:A8856">
    <cfRule type="expression" dxfId="716" priority="3992" stopIfTrue="1">
      <formula>$A8790&lt;&gt;""</formula>
    </cfRule>
  </conditionalFormatting>
  <conditionalFormatting sqref="A8790:A8856">
    <cfRule type="expression" dxfId="715" priority="3991" stopIfTrue="1">
      <formula>$A8790&lt;&gt;""</formula>
    </cfRule>
  </conditionalFormatting>
  <conditionalFormatting sqref="A8790:A8856">
    <cfRule type="expression" dxfId="714" priority="3990" stopIfTrue="1">
      <formula>$A8790&lt;&gt;""</formula>
    </cfRule>
  </conditionalFormatting>
  <conditionalFormatting sqref="A8790:A8856">
    <cfRule type="expression" dxfId="713" priority="3989" stopIfTrue="1">
      <formula>$A8790&lt;&gt;""</formula>
    </cfRule>
  </conditionalFormatting>
  <conditionalFormatting sqref="A8790:A8856">
    <cfRule type="expression" dxfId="712" priority="3988" stopIfTrue="1">
      <formula>$A8790&lt;&gt;""</formula>
    </cfRule>
  </conditionalFormatting>
  <conditionalFormatting sqref="A8790:A8856">
    <cfRule type="expression" dxfId="711" priority="3987" stopIfTrue="1">
      <formula>$A8790&lt;&gt;""</formula>
    </cfRule>
  </conditionalFormatting>
  <conditionalFormatting sqref="A8790:A8856">
    <cfRule type="expression" dxfId="710" priority="3986" stopIfTrue="1">
      <formula>$A8790&lt;&gt;""</formula>
    </cfRule>
  </conditionalFormatting>
  <conditionalFormatting sqref="A8790:A8856">
    <cfRule type="expression" dxfId="709" priority="3985" stopIfTrue="1">
      <formula>$A8790&lt;&gt;""</formula>
    </cfRule>
  </conditionalFormatting>
  <conditionalFormatting sqref="A8790:A8856">
    <cfRule type="expression" dxfId="708" priority="3984" stopIfTrue="1">
      <formula>$A8790&lt;&gt;""</formula>
    </cfRule>
  </conditionalFormatting>
  <conditionalFormatting sqref="A8790:A8856">
    <cfRule type="expression" dxfId="707" priority="3983" stopIfTrue="1">
      <formula>$A8790&lt;&gt;""</formula>
    </cfRule>
  </conditionalFormatting>
  <conditionalFormatting sqref="A8790:A8856">
    <cfRule type="expression" dxfId="706" priority="3982" stopIfTrue="1">
      <formula>$A8790&lt;&gt;""</formula>
    </cfRule>
  </conditionalFormatting>
  <conditionalFormatting sqref="A8790:A8856">
    <cfRule type="expression" dxfId="705" priority="3981" stopIfTrue="1">
      <formula>$A8790&lt;&gt;""</formula>
    </cfRule>
  </conditionalFormatting>
  <conditionalFormatting sqref="A8790:A8856">
    <cfRule type="expression" dxfId="704" priority="3980" stopIfTrue="1">
      <formula>$A8790&lt;&gt;""</formula>
    </cfRule>
  </conditionalFormatting>
  <conditionalFormatting sqref="A8790:A8856">
    <cfRule type="expression" dxfId="703" priority="3979" stopIfTrue="1">
      <formula>$A8790&lt;&gt;""</formula>
    </cfRule>
  </conditionalFormatting>
  <conditionalFormatting sqref="A8790:A8856">
    <cfRule type="expression" dxfId="702" priority="3978" stopIfTrue="1">
      <formula>$A8790&lt;&gt;""</formula>
    </cfRule>
  </conditionalFormatting>
  <conditionalFormatting sqref="A8790:A8856">
    <cfRule type="expression" dxfId="701" priority="3977" stopIfTrue="1">
      <formula>$A8790&lt;&gt;""</formula>
    </cfRule>
  </conditionalFormatting>
  <conditionalFormatting sqref="A8790:A8856">
    <cfRule type="expression" dxfId="700" priority="3976" stopIfTrue="1">
      <formula>$A8790&lt;&gt;""</formula>
    </cfRule>
  </conditionalFormatting>
  <conditionalFormatting sqref="A8790:A8856">
    <cfRule type="expression" dxfId="699" priority="3975" stopIfTrue="1">
      <formula>$A8790&lt;&gt;""</formula>
    </cfRule>
  </conditionalFormatting>
  <conditionalFormatting sqref="A8790:A8856">
    <cfRule type="expression" dxfId="698" priority="3974" stopIfTrue="1">
      <formula>$A8790&lt;&gt;""</formula>
    </cfRule>
  </conditionalFormatting>
  <conditionalFormatting sqref="A8790:A8856">
    <cfRule type="expression" dxfId="697" priority="3973" stopIfTrue="1">
      <formula>$A8790&lt;&gt;""</formula>
    </cfRule>
  </conditionalFormatting>
  <conditionalFormatting sqref="A8790:A8856">
    <cfRule type="expression" dxfId="696" priority="3972" stopIfTrue="1">
      <formula>$A8790&lt;&gt;""</formula>
    </cfRule>
  </conditionalFormatting>
  <conditionalFormatting sqref="A8790:A8856">
    <cfRule type="expression" dxfId="695" priority="3971" stopIfTrue="1">
      <formula>$A8790&lt;&gt;""</formula>
    </cfRule>
  </conditionalFormatting>
  <conditionalFormatting sqref="A8790:A8856">
    <cfRule type="expression" dxfId="694" priority="3970" stopIfTrue="1">
      <formula>$A8790&lt;&gt;""</formula>
    </cfRule>
  </conditionalFormatting>
  <conditionalFormatting sqref="A8790:A8856">
    <cfRule type="expression" dxfId="693" priority="3969" stopIfTrue="1">
      <formula>$A8790&lt;&gt;""</formula>
    </cfRule>
  </conditionalFormatting>
  <conditionalFormatting sqref="A8790:A8856">
    <cfRule type="expression" dxfId="692" priority="3968" stopIfTrue="1">
      <formula>$A8790&lt;&gt;""</formula>
    </cfRule>
  </conditionalFormatting>
  <conditionalFormatting sqref="A8790:A8856">
    <cfRule type="expression" dxfId="691" priority="3967" stopIfTrue="1">
      <formula>$A8790&lt;&gt;""</formula>
    </cfRule>
  </conditionalFormatting>
  <conditionalFormatting sqref="A8790:A8856">
    <cfRule type="expression" dxfId="690" priority="3966" stopIfTrue="1">
      <formula>$A8790&lt;&gt;""</formula>
    </cfRule>
  </conditionalFormatting>
  <conditionalFormatting sqref="A8790:A8856">
    <cfRule type="expression" dxfId="689" priority="3965" stopIfTrue="1">
      <formula>$A8790&lt;&gt;""</formula>
    </cfRule>
  </conditionalFormatting>
  <conditionalFormatting sqref="A8790:A8856">
    <cfRule type="expression" dxfId="688" priority="3964" stopIfTrue="1">
      <formula>$A8790&lt;&gt;""</formula>
    </cfRule>
  </conditionalFormatting>
  <conditionalFormatting sqref="A8790:A8856">
    <cfRule type="expression" dxfId="687" priority="3963" stopIfTrue="1">
      <formula>$A8790&lt;&gt;""</formula>
    </cfRule>
  </conditionalFormatting>
  <conditionalFormatting sqref="A8790:A8856">
    <cfRule type="expression" dxfId="686" priority="3962" stopIfTrue="1">
      <formula>$A8790&lt;&gt;""</formula>
    </cfRule>
  </conditionalFormatting>
  <conditionalFormatting sqref="A8790:A8856">
    <cfRule type="expression" dxfId="685" priority="3961" stopIfTrue="1">
      <formula>$A8790&lt;&gt;""</formula>
    </cfRule>
  </conditionalFormatting>
  <conditionalFormatting sqref="A8790:A8856">
    <cfRule type="expression" dxfId="684" priority="3960" stopIfTrue="1">
      <formula>$A8790&lt;&gt;""</formula>
    </cfRule>
  </conditionalFormatting>
  <conditionalFormatting sqref="A8790:A8856">
    <cfRule type="expression" dxfId="683" priority="3959" stopIfTrue="1">
      <formula>$A8790&lt;&gt;""</formula>
    </cfRule>
  </conditionalFormatting>
  <conditionalFormatting sqref="A8790:A8856">
    <cfRule type="expression" dxfId="682" priority="3958" stopIfTrue="1">
      <formula>$A8790&lt;&gt;""</formula>
    </cfRule>
  </conditionalFormatting>
  <conditionalFormatting sqref="A8790:A8856">
    <cfRule type="expression" dxfId="681" priority="3957" stopIfTrue="1">
      <formula>$A8790&lt;&gt;""</formula>
    </cfRule>
  </conditionalFormatting>
  <conditionalFormatting sqref="A8790:A8856">
    <cfRule type="expression" dxfId="680" priority="3956" stopIfTrue="1">
      <formula>$A8790&lt;&gt;""</formula>
    </cfRule>
  </conditionalFormatting>
  <conditionalFormatting sqref="A8790:A8856">
    <cfRule type="expression" dxfId="679" priority="3955" stopIfTrue="1">
      <formula>$A8790&lt;&gt;""</formula>
    </cfRule>
  </conditionalFormatting>
  <conditionalFormatting sqref="A8790:A8856">
    <cfRule type="expression" dxfId="678" priority="3954" stopIfTrue="1">
      <formula>$A8790&lt;&gt;""</formula>
    </cfRule>
  </conditionalFormatting>
  <conditionalFormatting sqref="A8790:A8856">
    <cfRule type="expression" dxfId="677" priority="3953" stopIfTrue="1">
      <formula>$A8790&lt;&gt;""</formula>
    </cfRule>
  </conditionalFormatting>
  <conditionalFormatting sqref="A8790:A8856">
    <cfRule type="expression" dxfId="676" priority="3952" stopIfTrue="1">
      <formula>$A8790&lt;&gt;""</formula>
    </cfRule>
  </conditionalFormatting>
  <conditionalFormatting sqref="A8790:A8856">
    <cfRule type="expression" dxfId="675" priority="3951" stopIfTrue="1">
      <formula>$A8790&lt;&gt;""</formula>
    </cfRule>
  </conditionalFormatting>
  <conditionalFormatting sqref="A8790:A8856">
    <cfRule type="expression" dxfId="674" priority="3950" stopIfTrue="1">
      <formula>$A8790&lt;&gt;""</formula>
    </cfRule>
  </conditionalFormatting>
  <conditionalFormatting sqref="A8790:A8856">
    <cfRule type="expression" dxfId="673" priority="3949" stopIfTrue="1">
      <formula>$A8790&lt;&gt;""</formula>
    </cfRule>
  </conditionalFormatting>
  <conditionalFormatting sqref="A8790:A8856">
    <cfRule type="expression" dxfId="672" priority="3948" stopIfTrue="1">
      <formula>$A8790&lt;&gt;""</formula>
    </cfRule>
  </conditionalFormatting>
  <conditionalFormatting sqref="A8790:A8856">
    <cfRule type="expression" dxfId="671" priority="3947" stopIfTrue="1">
      <formula>$A8790&lt;&gt;""</formula>
    </cfRule>
  </conditionalFormatting>
  <conditionalFormatting sqref="A8790:A8856">
    <cfRule type="expression" dxfId="670" priority="3946" stopIfTrue="1">
      <formula>$A8790&lt;&gt;""</formula>
    </cfRule>
  </conditionalFormatting>
  <conditionalFormatting sqref="A8790:A8856">
    <cfRule type="expression" dxfId="669" priority="3945" stopIfTrue="1">
      <formula>$A8790&lt;&gt;""</formula>
    </cfRule>
  </conditionalFormatting>
  <conditionalFormatting sqref="A8790:A8856">
    <cfRule type="expression" dxfId="668" priority="3944" stopIfTrue="1">
      <formula>$A8790&lt;&gt;""</formula>
    </cfRule>
  </conditionalFormatting>
  <conditionalFormatting sqref="A8790:A8856">
    <cfRule type="expression" dxfId="667" priority="3943" stopIfTrue="1">
      <formula>$A8790&lt;&gt;""</formula>
    </cfRule>
  </conditionalFormatting>
  <conditionalFormatting sqref="A8790:A8856">
    <cfRule type="expression" dxfId="666" priority="3942" stopIfTrue="1">
      <formula>$A8790&lt;&gt;""</formula>
    </cfRule>
  </conditionalFormatting>
  <conditionalFormatting sqref="A8790:A8856">
    <cfRule type="expression" dxfId="665" priority="3941" stopIfTrue="1">
      <formula>$A8790&lt;&gt;""</formula>
    </cfRule>
  </conditionalFormatting>
  <conditionalFormatting sqref="A8790:A8856">
    <cfRule type="expression" dxfId="664" priority="3940" stopIfTrue="1">
      <formula>$A8790&lt;&gt;""</formula>
    </cfRule>
  </conditionalFormatting>
  <conditionalFormatting sqref="A8790:A8856">
    <cfRule type="expression" dxfId="663" priority="3939" stopIfTrue="1">
      <formula>$A8790&lt;&gt;""</formula>
    </cfRule>
  </conditionalFormatting>
  <conditionalFormatting sqref="A8790:A8856">
    <cfRule type="expression" dxfId="662" priority="3938" stopIfTrue="1">
      <formula>$A8790&lt;&gt;""</formula>
    </cfRule>
  </conditionalFormatting>
  <conditionalFormatting sqref="A8790:A8856">
    <cfRule type="expression" dxfId="661" priority="3937" stopIfTrue="1">
      <formula>$A8790&lt;&gt;""</formula>
    </cfRule>
  </conditionalFormatting>
  <conditionalFormatting sqref="A8790:A8856">
    <cfRule type="expression" dxfId="660" priority="3936" stopIfTrue="1">
      <formula>$A8790&lt;&gt;""</formula>
    </cfRule>
  </conditionalFormatting>
  <conditionalFormatting sqref="A8790:A8856">
    <cfRule type="expression" dxfId="659" priority="3935" stopIfTrue="1">
      <formula>$A8790&lt;&gt;""</formula>
    </cfRule>
  </conditionalFormatting>
  <conditionalFormatting sqref="A8790:A8856">
    <cfRule type="expression" dxfId="658" priority="3934" stopIfTrue="1">
      <formula>$A8790&lt;&gt;""</formula>
    </cfRule>
  </conditionalFormatting>
  <conditionalFormatting sqref="A8790:A8856">
    <cfRule type="expression" dxfId="657" priority="3933" stopIfTrue="1">
      <formula>$A8790&lt;&gt;""</formula>
    </cfRule>
  </conditionalFormatting>
  <conditionalFormatting sqref="A8790:A8856">
    <cfRule type="expression" dxfId="656" priority="3932" stopIfTrue="1">
      <formula>$A8790&lt;&gt;""</formula>
    </cfRule>
  </conditionalFormatting>
  <conditionalFormatting sqref="A8790:A8856">
    <cfRule type="expression" dxfId="655" priority="3931" stopIfTrue="1">
      <formula>$A8790&lt;&gt;""</formula>
    </cfRule>
  </conditionalFormatting>
  <conditionalFormatting sqref="A8790:A8856">
    <cfRule type="expression" dxfId="654" priority="3930" stopIfTrue="1">
      <formula>$A8790&lt;&gt;""</formula>
    </cfRule>
  </conditionalFormatting>
  <conditionalFormatting sqref="A8790:A8856">
    <cfRule type="expression" dxfId="653" priority="3929" stopIfTrue="1">
      <formula>$A8790&lt;&gt;""</formula>
    </cfRule>
  </conditionalFormatting>
  <conditionalFormatting sqref="A8790:A8856">
    <cfRule type="expression" dxfId="652" priority="3928" stopIfTrue="1">
      <formula>$A8790&lt;&gt;""</formula>
    </cfRule>
  </conditionalFormatting>
  <conditionalFormatting sqref="A8790:A8856">
    <cfRule type="expression" dxfId="651" priority="3927" stopIfTrue="1">
      <formula>$A8790&lt;&gt;""</formula>
    </cfRule>
  </conditionalFormatting>
  <conditionalFormatting sqref="A8790:A8856">
    <cfRule type="expression" dxfId="650" priority="3926" stopIfTrue="1">
      <formula>$A8790&lt;&gt;""</formula>
    </cfRule>
  </conditionalFormatting>
  <conditionalFormatting sqref="A8790:A8856">
    <cfRule type="expression" dxfId="649" priority="3925" stopIfTrue="1">
      <formula>$A8790&lt;&gt;""</formula>
    </cfRule>
  </conditionalFormatting>
  <conditionalFormatting sqref="A8790:A8856">
    <cfRule type="expression" dxfId="648" priority="3924" stopIfTrue="1">
      <formula>$A8790&lt;&gt;""</formula>
    </cfRule>
  </conditionalFormatting>
  <conditionalFormatting sqref="A8790:A8856">
    <cfRule type="expression" dxfId="647" priority="3923" stopIfTrue="1">
      <formula>$A8790&lt;&gt;""</formula>
    </cfRule>
  </conditionalFormatting>
  <conditionalFormatting sqref="A8790:A8856">
    <cfRule type="expression" dxfId="646" priority="3922" stopIfTrue="1">
      <formula>$A8790&lt;&gt;""</formula>
    </cfRule>
  </conditionalFormatting>
  <conditionalFormatting sqref="A8790:A8856">
    <cfRule type="expression" dxfId="645" priority="3921" stopIfTrue="1">
      <formula>$A8790&lt;&gt;""</formula>
    </cfRule>
  </conditionalFormatting>
  <conditionalFormatting sqref="A8790:A8856">
    <cfRule type="expression" dxfId="644" priority="3920" stopIfTrue="1">
      <formula>$A8790&lt;&gt;""</formula>
    </cfRule>
  </conditionalFormatting>
  <conditionalFormatting sqref="A8790:A8856">
    <cfRule type="expression" dxfId="643" priority="3919" stopIfTrue="1">
      <formula>$A8790&lt;&gt;""</formula>
    </cfRule>
  </conditionalFormatting>
  <conditionalFormatting sqref="A8790:A8856">
    <cfRule type="expression" dxfId="642" priority="3918" stopIfTrue="1">
      <formula>$A8790&lt;&gt;""</formula>
    </cfRule>
  </conditionalFormatting>
  <conditionalFormatting sqref="A8790:A8856">
    <cfRule type="expression" dxfId="641" priority="3917" stopIfTrue="1">
      <formula>$A8790&lt;&gt;""</formula>
    </cfRule>
  </conditionalFormatting>
  <conditionalFormatting sqref="A8790:A8856">
    <cfRule type="expression" dxfId="640" priority="3916" stopIfTrue="1">
      <formula>$A8790&lt;&gt;""</formula>
    </cfRule>
  </conditionalFormatting>
  <conditionalFormatting sqref="A8790:A8856">
    <cfRule type="expression" dxfId="639" priority="3915" stopIfTrue="1">
      <formula>$A8790&lt;&gt;""</formula>
    </cfRule>
  </conditionalFormatting>
  <conditionalFormatting sqref="A8790:A8856">
    <cfRule type="expression" dxfId="638" priority="3914" stopIfTrue="1">
      <formula>$A8790&lt;&gt;""</formula>
    </cfRule>
  </conditionalFormatting>
  <conditionalFormatting sqref="A8790:A8856">
    <cfRule type="expression" dxfId="637" priority="3913" stopIfTrue="1">
      <formula>$A8790&lt;&gt;""</formula>
    </cfRule>
  </conditionalFormatting>
  <conditionalFormatting sqref="A8790:A8856">
    <cfRule type="expression" dxfId="636" priority="3912" stopIfTrue="1">
      <formula>$A8790&lt;&gt;""</formula>
    </cfRule>
  </conditionalFormatting>
  <conditionalFormatting sqref="A8790:A8856">
    <cfRule type="expression" dxfId="635" priority="3911" stopIfTrue="1">
      <formula>$A8790&lt;&gt;""</formula>
    </cfRule>
  </conditionalFormatting>
  <conditionalFormatting sqref="A8790:A8856">
    <cfRule type="expression" dxfId="634" priority="3910" stopIfTrue="1">
      <formula>$A8790&lt;&gt;""</formula>
    </cfRule>
  </conditionalFormatting>
  <conditionalFormatting sqref="A8790:A8856">
    <cfRule type="expression" dxfId="633" priority="3909" stopIfTrue="1">
      <formula>$A8790&lt;&gt;""</formula>
    </cfRule>
  </conditionalFormatting>
  <conditionalFormatting sqref="A8790:A8856">
    <cfRule type="expression" dxfId="632" priority="3908" stopIfTrue="1">
      <formula>$A8790&lt;&gt;""</formula>
    </cfRule>
  </conditionalFormatting>
  <conditionalFormatting sqref="A8790:A8856">
    <cfRule type="expression" dxfId="631" priority="3907" stopIfTrue="1">
      <formula>$A8790&lt;&gt;""</formula>
    </cfRule>
  </conditionalFormatting>
  <conditionalFormatting sqref="A8790:A8856">
    <cfRule type="expression" dxfId="630" priority="3906" stopIfTrue="1">
      <formula>$A8790&lt;&gt;""</formula>
    </cfRule>
  </conditionalFormatting>
  <conditionalFormatting sqref="A8790:A8856">
    <cfRule type="expression" dxfId="629" priority="3905" stopIfTrue="1">
      <formula>$A8790&lt;&gt;""</formula>
    </cfRule>
  </conditionalFormatting>
  <conditionalFormatting sqref="A8790:A8856">
    <cfRule type="expression" dxfId="628" priority="3904" stopIfTrue="1">
      <formula>$A8790&lt;&gt;""</formula>
    </cfRule>
  </conditionalFormatting>
  <conditionalFormatting sqref="A8790:A8856">
    <cfRule type="expression" dxfId="627" priority="3903" stopIfTrue="1">
      <formula>$A8790&lt;&gt;""</formula>
    </cfRule>
  </conditionalFormatting>
  <conditionalFormatting sqref="A8790:A8856">
    <cfRule type="expression" dxfId="626" priority="3902" stopIfTrue="1">
      <formula>$A8790&lt;&gt;""</formula>
    </cfRule>
  </conditionalFormatting>
  <conditionalFormatting sqref="A8790:A8856">
    <cfRule type="expression" dxfId="625" priority="3901" stopIfTrue="1">
      <formula>$A8790&lt;&gt;""</formula>
    </cfRule>
  </conditionalFormatting>
  <conditionalFormatting sqref="A8790:A8856">
    <cfRule type="expression" dxfId="624" priority="3900" stopIfTrue="1">
      <formula>$A8790&lt;&gt;""</formula>
    </cfRule>
  </conditionalFormatting>
  <conditionalFormatting sqref="A8790:A8856">
    <cfRule type="expression" dxfId="623" priority="3899" stopIfTrue="1">
      <formula>$A8790&lt;&gt;""</formula>
    </cfRule>
  </conditionalFormatting>
  <conditionalFormatting sqref="A8790:A8856">
    <cfRule type="expression" dxfId="622" priority="3898" stopIfTrue="1">
      <formula>$A8790&lt;&gt;""</formula>
    </cfRule>
  </conditionalFormatting>
  <conditionalFormatting sqref="A8790:A8856">
    <cfRule type="expression" dxfId="621" priority="3897" stopIfTrue="1">
      <formula>$A8790&lt;&gt;""</formula>
    </cfRule>
  </conditionalFormatting>
  <conditionalFormatting sqref="A8790:A8856">
    <cfRule type="expression" dxfId="620" priority="3896" stopIfTrue="1">
      <formula>$A8790&lt;&gt;""</formula>
    </cfRule>
  </conditionalFormatting>
  <conditionalFormatting sqref="A8790:A8856">
    <cfRule type="expression" dxfId="619" priority="3895" stopIfTrue="1">
      <formula>$A8790&lt;&gt;""</formula>
    </cfRule>
  </conditionalFormatting>
  <conditionalFormatting sqref="A8790:A8856">
    <cfRule type="expression" dxfId="618" priority="3894" stopIfTrue="1">
      <formula>$A8790&lt;&gt;""</formula>
    </cfRule>
  </conditionalFormatting>
  <conditionalFormatting sqref="A8790:A8856">
    <cfRule type="expression" dxfId="617" priority="3893" stopIfTrue="1">
      <formula>$A8790&lt;&gt;""</formula>
    </cfRule>
  </conditionalFormatting>
  <conditionalFormatting sqref="A8790:A8856">
    <cfRule type="expression" dxfId="616" priority="3892" stopIfTrue="1">
      <formula>$A8790&lt;&gt;""</formula>
    </cfRule>
  </conditionalFormatting>
  <conditionalFormatting sqref="A8790:A8856">
    <cfRule type="expression" dxfId="615" priority="3891" stopIfTrue="1">
      <formula>$A8790&lt;&gt;""</formula>
    </cfRule>
  </conditionalFormatting>
  <conditionalFormatting sqref="A8790:A8856">
    <cfRule type="expression" dxfId="614" priority="3890" stopIfTrue="1">
      <formula>$A8790&lt;&gt;""</formula>
    </cfRule>
  </conditionalFormatting>
  <conditionalFormatting sqref="A8790:A8856">
    <cfRule type="expression" dxfId="613" priority="3889" stopIfTrue="1">
      <formula>$A8790&lt;&gt;""</formula>
    </cfRule>
  </conditionalFormatting>
  <conditionalFormatting sqref="A8790:A8856">
    <cfRule type="expression" dxfId="612" priority="3888" stopIfTrue="1">
      <formula>$A8790&lt;&gt;""</formula>
    </cfRule>
  </conditionalFormatting>
  <conditionalFormatting sqref="A8790:A8856">
    <cfRule type="expression" dxfId="611" priority="3887" stopIfTrue="1">
      <formula>$A8790&lt;&gt;""</formula>
    </cfRule>
  </conditionalFormatting>
  <conditionalFormatting sqref="A8790:A8856">
    <cfRule type="expression" dxfId="610" priority="3886" stopIfTrue="1">
      <formula>$A8790&lt;&gt;""</formula>
    </cfRule>
  </conditionalFormatting>
  <conditionalFormatting sqref="A8790:A8856">
    <cfRule type="expression" dxfId="609" priority="3885" stopIfTrue="1">
      <formula>$A8790&lt;&gt;""</formula>
    </cfRule>
  </conditionalFormatting>
  <conditionalFormatting sqref="A8790:A8856">
    <cfRule type="expression" dxfId="608" priority="3884" stopIfTrue="1">
      <formula>$A8790&lt;&gt;""</formula>
    </cfRule>
  </conditionalFormatting>
  <conditionalFormatting sqref="A8790:A8856">
    <cfRule type="expression" dxfId="607" priority="3883" stopIfTrue="1">
      <formula>$A8790&lt;&gt;""</formula>
    </cfRule>
  </conditionalFormatting>
  <conditionalFormatting sqref="A8790:A8856">
    <cfRule type="expression" dxfId="606" priority="3882" stopIfTrue="1">
      <formula>$A8790&lt;&gt;""</formula>
    </cfRule>
  </conditionalFormatting>
  <conditionalFormatting sqref="A8790:A8856">
    <cfRule type="expression" dxfId="605" priority="3881" stopIfTrue="1">
      <formula>$A8790&lt;&gt;""</formula>
    </cfRule>
  </conditionalFormatting>
  <conditionalFormatting sqref="A8790:A8856">
    <cfRule type="expression" dxfId="604" priority="3880" stopIfTrue="1">
      <formula>$A8790&lt;&gt;""</formula>
    </cfRule>
  </conditionalFormatting>
  <conditionalFormatting sqref="A8790:A8856">
    <cfRule type="expression" dxfId="603" priority="3879" stopIfTrue="1">
      <formula>$A8790&lt;&gt;""</formula>
    </cfRule>
  </conditionalFormatting>
  <conditionalFormatting sqref="A8790:A8856">
    <cfRule type="expression" dxfId="602" priority="3878" stopIfTrue="1">
      <formula>$A8790&lt;&gt;""</formula>
    </cfRule>
  </conditionalFormatting>
  <conditionalFormatting sqref="I8790:I8856">
    <cfRule type="expression" dxfId="601" priority="3877" stopIfTrue="1">
      <formula>$A8790&lt;&gt;""</formula>
    </cfRule>
  </conditionalFormatting>
  <conditionalFormatting sqref="I8790:I8856">
    <cfRule type="expression" dxfId="600" priority="3876" stopIfTrue="1">
      <formula>$A8790&lt;&gt;""</formula>
    </cfRule>
  </conditionalFormatting>
  <conditionalFormatting sqref="I8790:I8856">
    <cfRule type="expression" dxfId="599" priority="3875" stopIfTrue="1">
      <formula>$A8790&lt;&gt;""</formula>
    </cfRule>
  </conditionalFormatting>
  <conditionalFormatting sqref="I8790:I8856">
    <cfRule type="expression" dxfId="598" priority="3874" stopIfTrue="1">
      <formula>$A8790&lt;&gt;""</formula>
    </cfRule>
  </conditionalFormatting>
  <conditionalFormatting sqref="I8790:I8856">
    <cfRule type="expression" dxfId="597" priority="3873" stopIfTrue="1">
      <formula>$A8790&lt;&gt;""</formula>
    </cfRule>
  </conditionalFormatting>
  <conditionalFormatting sqref="I8790:I8856">
    <cfRule type="expression" dxfId="596" priority="3872" stopIfTrue="1">
      <formula>$A8790&lt;&gt;""</formula>
    </cfRule>
  </conditionalFormatting>
  <conditionalFormatting sqref="I8790:I8856">
    <cfRule type="expression" dxfId="595" priority="3871" stopIfTrue="1">
      <formula>$A8790&lt;&gt;""</formula>
    </cfRule>
  </conditionalFormatting>
  <conditionalFormatting sqref="I8790:I8856">
    <cfRule type="expression" dxfId="594" priority="3870" stopIfTrue="1">
      <formula>$A8790&lt;&gt;""</formula>
    </cfRule>
  </conditionalFormatting>
  <conditionalFormatting sqref="A8790:A8856">
    <cfRule type="expression" dxfId="593" priority="3733" stopIfTrue="1">
      <formula>$A8790&lt;&gt;""</formula>
    </cfRule>
  </conditionalFormatting>
  <conditionalFormatting sqref="A8790:A8856">
    <cfRule type="expression" dxfId="592" priority="3732" stopIfTrue="1">
      <formula>$A8790&lt;&gt;""</formula>
    </cfRule>
  </conditionalFormatting>
  <conditionalFormatting sqref="A8790:A8856">
    <cfRule type="expression" dxfId="591" priority="3731" stopIfTrue="1">
      <formula>$A8790&lt;&gt;""</formula>
    </cfRule>
  </conditionalFormatting>
  <conditionalFormatting sqref="A8790:A8856">
    <cfRule type="expression" dxfId="590" priority="3730" stopIfTrue="1">
      <formula>$A8790&lt;&gt;""</formula>
    </cfRule>
  </conditionalFormatting>
  <conditionalFormatting sqref="A8790:A8856">
    <cfRule type="expression" dxfId="589" priority="3729" stopIfTrue="1">
      <formula>$A8790&lt;&gt;""</formula>
    </cfRule>
  </conditionalFormatting>
  <conditionalFormatting sqref="A8790:A8856">
    <cfRule type="expression" dxfId="588" priority="3728" stopIfTrue="1">
      <formula>$A8790&lt;&gt;""</formula>
    </cfRule>
  </conditionalFormatting>
  <conditionalFormatting sqref="A8790:A8856">
    <cfRule type="expression" dxfId="587" priority="3727" stopIfTrue="1">
      <formula>$A8790&lt;&gt;""</formula>
    </cfRule>
  </conditionalFormatting>
  <conditionalFormatting sqref="A8790:A8856">
    <cfRule type="expression" dxfId="586" priority="3726" stopIfTrue="1">
      <formula>$A8790&lt;&gt;""</formula>
    </cfRule>
  </conditionalFormatting>
  <conditionalFormatting sqref="A8790:A8856">
    <cfRule type="expression" dxfId="585" priority="3725" stopIfTrue="1">
      <formula>$A8790&lt;&gt;""</formula>
    </cfRule>
  </conditionalFormatting>
  <conditionalFormatting sqref="A8790:A8856">
    <cfRule type="expression" dxfId="584" priority="3724" stopIfTrue="1">
      <formula>$A8790&lt;&gt;""</formula>
    </cfRule>
  </conditionalFormatting>
  <conditionalFormatting sqref="A8790:A8856">
    <cfRule type="expression" dxfId="583" priority="3723" stopIfTrue="1">
      <formula>$A8790&lt;&gt;""</formula>
    </cfRule>
  </conditionalFormatting>
  <conditionalFormatting sqref="A8790:A8856">
    <cfRule type="expression" dxfId="582" priority="3722" stopIfTrue="1">
      <formula>$A8790&lt;&gt;""</formula>
    </cfRule>
  </conditionalFormatting>
  <conditionalFormatting sqref="A8790:A8856">
    <cfRule type="expression" dxfId="581" priority="3721" stopIfTrue="1">
      <formula>$A8790&lt;&gt;""</formula>
    </cfRule>
  </conditionalFormatting>
  <conditionalFormatting sqref="A8790:A8856">
    <cfRule type="expression" dxfId="580" priority="3720" stopIfTrue="1">
      <formula>$A8790&lt;&gt;""</formula>
    </cfRule>
  </conditionalFormatting>
  <conditionalFormatting sqref="A8790:A8856">
    <cfRule type="expression" dxfId="579" priority="3719" stopIfTrue="1">
      <formula>$A8790&lt;&gt;""</formula>
    </cfRule>
  </conditionalFormatting>
  <conditionalFormatting sqref="A8790:A8856">
    <cfRule type="expression" dxfId="578" priority="3718" stopIfTrue="1">
      <formula>$A8790&lt;&gt;""</formula>
    </cfRule>
  </conditionalFormatting>
  <conditionalFormatting sqref="A8790:A8856">
    <cfRule type="expression" dxfId="577" priority="3717" stopIfTrue="1">
      <formula>$A8790&lt;&gt;""</formula>
    </cfRule>
  </conditionalFormatting>
  <conditionalFormatting sqref="A8790:A8856">
    <cfRule type="expression" dxfId="576" priority="3716" stopIfTrue="1">
      <formula>$A8790&lt;&gt;""</formula>
    </cfRule>
  </conditionalFormatting>
  <conditionalFormatting sqref="A8790:A8856">
    <cfRule type="expression" dxfId="575" priority="3715" stopIfTrue="1">
      <formula>$A8790&lt;&gt;""</formula>
    </cfRule>
  </conditionalFormatting>
  <conditionalFormatting sqref="A8790:A8856">
    <cfRule type="expression" dxfId="574" priority="3714" stopIfTrue="1">
      <formula>$A8790&lt;&gt;""</formula>
    </cfRule>
  </conditionalFormatting>
  <conditionalFormatting sqref="A8790:A8856">
    <cfRule type="expression" dxfId="573" priority="3713" stopIfTrue="1">
      <formula>$A8790&lt;&gt;""</formula>
    </cfRule>
  </conditionalFormatting>
  <conditionalFormatting sqref="A8790:A8856">
    <cfRule type="expression" dxfId="572" priority="3712" stopIfTrue="1">
      <formula>$A8790&lt;&gt;""</formula>
    </cfRule>
  </conditionalFormatting>
  <conditionalFormatting sqref="A8790:A8856">
    <cfRule type="expression" dxfId="571" priority="3711" stopIfTrue="1">
      <formula>$A8790&lt;&gt;""</formula>
    </cfRule>
  </conditionalFormatting>
  <conditionalFormatting sqref="A8790:A8856">
    <cfRule type="expression" dxfId="570" priority="3710" stopIfTrue="1">
      <formula>$A8790&lt;&gt;""</formula>
    </cfRule>
  </conditionalFormatting>
  <conditionalFormatting sqref="A8790:A8856">
    <cfRule type="expression" dxfId="569" priority="3709" stopIfTrue="1">
      <formula>$A8790&lt;&gt;""</formula>
    </cfRule>
  </conditionalFormatting>
  <conditionalFormatting sqref="A8790:A8856">
    <cfRule type="expression" dxfId="568" priority="3708" stopIfTrue="1">
      <formula>$A8790&lt;&gt;""</formula>
    </cfRule>
  </conditionalFormatting>
  <conditionalFormatting sqref="A8790:A8856">
    <cfRule type="expression" dxfId="567" priority="3707" stopIfTrue="1">
      <formula>$A8790&lt;&gt;""</formula>
    </cfRule>
  </conditionalFormatting>
  <conditionalFormatting sqref="A8790:A8856">
    <cfRule type="expression" dxfId="566" priority="3706" stopIfTrue="1">
      <formula>$A8790&lt;&gt;""</formula>
    </cfRule>
  </conditionalFormatting>
  <conditionalFormatting sqref="A8790:A8856">
    <cfRule type="expression" dxfId="565" priority="3705" stopIfTrue="1">
      <formula>$A8790&lt;&gt;""</formula>
    </cfRule>
  </conditionalFormatting>
  <conditionalFormatting sqref="A8790:A8856">
    <cfRule type="expression" dxfId="564" priority="3704" stopIfTrue="1">
      <formula>$A8790&lt;&gt;""</formula>
    </cfRule>
  </conditionalFormatting>
  <conditionalFormatting sqref="A8790:A8856">
    <cfRule type="expression" dxfId="563" priority="3703" stopIfTrue="1">
      <formula>$A8790&lt;&gt;""</formula>
    </cfRule>
  </conditionalFormatting>
  <conditionalFormatting sqref="A8790:A8856">
    <cfRule type="expression" dxfId="562" priority="3702" stopIfTrue="1">
      <formula>$A8790&lt;&gt;""</formula>
    </cfRule>
  </conditionalFormatting>
  <conditionalFormatting sqref="A8790:A8856">
    <cfRule type="expression" dxfId="561" priority="3701" stopIfTrue="1">
      <formula>$A8790&lt;&gt;""</formula>
    </cfRule>
  </conditionalFormatting>
  <conditionalFormatting sqref="A8790:A8856">
    <cfRule type="expression" dxfId="560" priority="3700" stopIfTrue="1">
      <formula>$A8790&lt;&gt;""</formula>
    </cfRule>
  </conditionalFormatting>
  <conditionalFormatting sqref="A8790:A8856">
    <cfRule type="expression" dxfId="559" priority="3699" stopIfTrue="1">
      <formula>$A8790&lt;&gt;""</formula>
    </cfRule>
  </conditionalFormatting>
  <conditionalFormatting sqref="A8790:A8856">
    <cfRule type="expression" dxfId="558" priority="3698" stopIfTrue="1">
      <formula>$A8790&lt;&gt;""</formula>
    </cfRule>
  </conditionalFormatting>
  <conditionalFormatting sqref="A8790:A8856">
    <cfRule type="expression" dxfId="557" priority="3697" stopIfTrue="1">
      <formula>$A8790&lt;&gt;""</formula>
    </cfRule>
  </conditionalFormatting>
  <conditionalFormatting sqref="A8790:A8856">
    <cfRule type="expression" dxfId="556" priority="3696" stopIfTrue="1">
      <formula>$A8790&lt;&gt;""</formula>
    </cfRule>
  </conditionalFormatting>
  <conditionalFormatting sqref="A8790:A8856">
    <cfRule type="expression" dxfId="555" priority="3695" stopIfTrue="1">
      <formula>$A8790&lt;&gt;""</formula>
    </cfRule>
  </conditionalFormatting>
  <conditionalFormatting sqref="A8790:A8856">
    <cfRule type="expression" dxfId="554" priority="3694" stopIfTrue="1">
      <formula>$A8790&lt;&gt;""</formula>
    </cfRule>
  </conditionalFormatting>
  <conditionalFormatting sqref="A8790:A8856">
    <cfRule type="expression" dxfId="553" priority="3693" stopIfTrue="1">
      <formula>$A8790&lt;&gt;""</formula>
    </cfRule>
  </conditionalFormatting>
  <conditionalFormatting sqref="A8790:A8856">
    <cfRule type="expression" dxfId="552" priority="3692" stopIfTrue="1">
      <formula>$A8790&lt;&gt;""</formula>
    </cfRule>
  </conditionalFormatting>
  <conditionalFormatting sqref="A8790:A8856">
    <cfRule type="expression" dxfId="551" priority="3691" stopIfTrue="1">
      <formula>$A8790&lt;&gt;""</formula>
    </cfRule>
  </conditionalFormatting>
  <conditionalFormatting sqref="A8790:A8856">
    <cfRule type="expression" dxfId="550" priority="3690" stopIfTrue="1">
      <formula>$A8790&lt;&gt;""</formula>
    </cfRule>
  </conditionalFormatting>
  <conditionalFormatting sqref="A8790:A8856">
    <cfRule type="expression" dxfId="549" priority="3689" stopIfTrue="1">
      <formula>$A8790&lt;&gt;""</formula>
    </cfRule>
  </conditionalFormatting>
  <conditionalFormatting sqref="A8790:A8856">
    <cfRule type="expression" dxfId="548" priority="3688" stopIfTrue="1">
      <formula>$A8790&lt;&gt;""</formula>
    </cfRule>
  </conditionalFormatting>
  <conditionalFormatting sqref="A8790:A8856">
    <cfRule type="expression" dxfId="547" priority="3687" stopIfTrue="1">
      <formula>$A8790&lt;&gt;""</formula>
    </cfRule>
  </conditionalFormatting>
  <conditionalFormatting sqref="A8790:A8856">
    <cfRule type="expression" dxfId="546" priority="3686" stopIfTrue="1">
      <formula>$A8790&lt;&gt;""</formula>
    </cfRule>
  </conditionalFormatting>
  <conditionalFormatting sqref="A8790:A8856">
    <cfRule type="expression" dxfId="545" priority="3685" stopIfTrue="1">
      <formula>$A8790&lt;&gt;""</formula>
    </cfRule>
  </conditionalFormatting>
  <conditionalFormatting sqref="A8790:A8856">
    <cfRule type="expression" dxfId="544" priority="3684" stopIfTrue="1">
      <formula>$A8790&lt;&gt;""</formula>
    </cfRule>
  </conditionalFormatting>
  <conditionalFormatting sqref="A8790:A8856">
    <cfRule type="expression" dxfId="543" priority="3683" stopIfTrue="1">
      <formula>$A8790&lt;&gt;""</formula>
    </cfRule>
  </conditionalFormatting>
  <conditionalFormatting sqref="A8790:A8856">
    <cfRule type="expression" dxfId="542" priority="3682" stopIfTrue="1">
      <formula>$A8790&lt;&gt;""</formula>
    </cfRule>
  </conditionalFormatting>
  <conditionalFormatting sqref="A8790:A8856">
    <cfRule type="expression" dxfId="541" priority="3681" stopIfTrue="1">
      <formula>$A8790&lt;&gt;""</formula>
    </cfRule>
  </conditionalFormatting>
  <conditionalFormatting sqref="A8790:A8856">
    <cfRule type="expression" dxfId="540" priority="3680" stopIfTrue="1">
      <formula>$A8790&lt;&gt;""</formula>
    </cfRule>
  </conditionalFormatting>
  <conditionalFormatting sqref="A8790:A8856">
    <cfRule type="expression" dxfId="539" priority="3679" stopIfTrue="1">
      <formula>$A8790&lt;&gt;""</formula>
    </cfRule>
  </conditionalFormatting>
  <conditionalFormatting sqref="A8790:A8856">
    <cfRule type="expression" dxfId="538" priority="3678" stopIfTrue="1">
      <formula>$A8790&lt;&gt;""</formula>
    </cfRule>
  </conditionalFormatting>
  <conditionalFormatting sqref="A8790:A8856">
    <cfRule type="expression" dxfId="537" priority="3677" stopIfTrue="1">
      <formula>$A8790&lt;&gt;""</formula>
    </cfRule>
  </conditionalFormatting>
  <conditionalFormatting sqref="A8790:A8856">
    <cfRule type="expression" dxfId="536" priority="3676" stopIfTrue="1">
      <formula>$A8790&lt;&gt;""</formula>
    </cfRule>
  </conditionalFormatting>
  <conditionalFormatting sqref="A8790:A8856">
    <cfRule type="expression" dxfId="535" priority="3675" stopIfTrue="1">
      <formula>$A8790&lt;&gt;""</formula>
    </cfRule>
  </conditionalFormatting>
  <conditionalFormatting sqref="A8790:A8856">
    <cfRule type="expression" dxfId="534" priority="3674" stopIfTrue="1">
      <formula>$A8790&lt;&gt;""</formula>
    </cfRule>
  </conditionalFormatting>
  <conditionalFormatting sqref="A8790:A8856">
    <cfRule type="expression" dxfId="533" priority="3673" stopIfTrue="1">
      <formula>$A8790&lt;&gt;""</formula>
    </cfRule>
  </conditionalFormatting>
  <conditionalFormatting sqref="A8790:A8856">
    <cfRule type="expression" dxfId="532" priority="3672" stopIfTrue="1">
      <formula>$A8790&lt;&gt;""</formula>
    </cfRule>
  </conditionalFormatting>
  <conditionalFormatting sqref="A8790:A8856">
    <cfRule type="expression" dxfId="531" priority="3671" stopIfTrue="1">
      <formula>$A8790&lt;&gt;""</formula>
    </cfRule>
  </conditionalFormatting>
  <conditionalFormatting sqref="A8790:A8856">
    <cfRule type="expression" dxfId="530" priority="3670" stopIfTrue="1">
      <formula>$A8790&lt;&gt;""</formula>
    </cfRule>
  </conditionalFormatting>
  <conditionalFormatting sqref="A8790:A8856">
    <cfRule type="expression" dxfId="529" priority="3669" stopIfTrue="1">
      <formula>$A8790&lt;&gt;""</formula>
    </cfRule>
  </conditionalFormatting>
  <conditionalFormatting sqref="A8790:A8856">
    <cfRule type="expression" dxfId="528" priority="3668" stopIfTrue="1">
      <formula>$A8790&lt;&gt;""</formula>
    </cfRule>
  </conditionalFormatting>
  <conditionalFormatting sqref="A8790:A8856">
    <cfRule type="expression" dxfId="527" priority="3667" stopIfTrue="1">
      <formula>$A8790&lt;&gt;""</formula>
    </cfRule>
  </conditionalFormatting>
  <conditionalFormatting sqref="A8790:A8856">
    <cfRule type="expression" dxfId="526" priority="3666" stopIfTrue="1">
      <formula>$A8790&lt;&gt;""</formula>
    </cfRule>
  </conditionalFormatting>
  <conditionalFormatting sqref="A8790:A8856">
    <cfRule type="expression" dxfId="525" priority="3665" stopIfTrue="1">
      <formula>$A8790&lt;&gt;""</formula>
    </cfRule>
  </conditionalFormatting>
  <conditionalFormatting sqref="A8790:A8856">
    <cfRule type="expression" dxfId="524" priority="3664" stopIfTrue="1">
      <formula>$A8790&lt;&gt;""</formula>
    </cfRule>
  </conditionalFormatting>
  <conditionalFormatting sqref="A8790:A8856">
    <cfRule type="expression" dxfId="523" priority="3663" stopIfTrue="1">
      <formula>$A8790&lt;&gt;""</formula>
    </cfRule>
  </conditionalFormatting>
  <conditionalFormatting sqref="A8790:A8856">
    <cfRule type="expression" dxfId="522" priority="3662" stopIfTrue="1">
      <formula>$A8790&lt;&gt;""</formula>
    </cfRule>
  </conditionalFormatting>
  <conditionalFormatting sqref="A8790:A8856">
    <cfRule type="expression" dxfId="521" priority="3661" stopIfTrue="1">
      <formula>$A8790&lt;&gt;""</formula>
    </cfRule>
  </conditionalFormatting>
  <conditionalFormatting sqref="A8790:A8856">
    <cfRule type="expression" dxfId="520" priority="3660" stopIfTrue="1">
      <formula>$A8790&lt;&gt;""</formula>
    </cfRule>
  </conditionalFormatting>
  <conditionalFormatting sqref="A8790:A8856">
    <cfRule type="expression" dxfId="519" priority="3659" stopIfTrue="1">
      <formula>$A8790&lt;&gt;""</formula>
    </cfRule>
  </conditionalFormatting>
  <conditionalFormatting sqref="A8790:A8856">
    <cfRule type="expression" dxfId="518" priority="3658" stopIfTrue="1">
      <formula>$A8790&lt;&gt;""</formula>
    </cfRule>
  </conditionalFormatting>
  <conditionalFormatting sqref="A8790:A8856">
    <cfRule type="expression" dxfId="517" priority="3657" stopIfTrue="1">
      <formula>$A8790&lt;&gt;""</formula>
    </cfRule>
  </conditionalFormatting>
  <conditionalFormatting sqref="A8790:A8856">
    <cfRule type="expression" dxfId="516" priority="3656" stopIfTrue="1">
      <formula>$A8790&lt;&gt;""</formula>
    </cfRule>
  </conditionalFormatting>
  <conditionalFormatting sqref="A8790:A8856">
    <cfRule type="expression" dxfId="515" priority="3655" stopIfTrue="1">
      <formula>$A8790&lt;&gt;""</formula>
    </cfRule>
  </conditionalFormatting>
  <conditionalFormatting sqref="A8790:A8856">
    <cfRule type="expression" dxfId="514" priority="3654" stopIfTrue="1">
      <formula>$A8790&lt;&gt;""</formula>
    </cfRule>
  </conditionalFormatting>
  <conditionalFormatting sqref="A8790:A8856">
    <cfRule type="expression" dxfId="513" priority="3653" stopIfTrue="1">
      <formula>$A8790&lt;&gt;""</formula>
    </cfRule>
  </conditionalFormatting>
  <conditionalFormatting sqref="A8790:A8856">
    <cfRule type="expression" dxfId="512" priority="3652" stopIfTrue="1">
      <formula>$A8790&lt;&gt;""</formula>
    </cfRule>
  </conditionalFormatting>
  <conditionalFormatting sqref="A8790:A8856">
    <cfRule type="expression" dxfId="511" priority="3651" stopIfTrue="1">
      <formula>$A8790&lt;&gt;""</formula>
    </cfRule>
  </conditionalFormatting>
  <conditionalFormatting sqref="A8790:A8856">
    <cfRule type="expression" dxfId="510" priority="3650" stopIfTrue="1">
      <formula>$A8790&lt;&gt;""</formula>
    </cfRule>
  </conditionalFormatting>
  <conditionalFormatting sqref="A8790:A8856">
    <cfRule type="expression" dxfId="509" priority="3649" stopIfTrue="1">
      <formula>$A8790&lt;&gt;""</formula>
    </cfRule>
  </conditionalFormatting>
  <conditionalFormatting sqref="A8790:A8856">
    <cfRule type="expression" dxfId="508" priority="3648" stopIfTrue="1">
      <formula>$A8790&lt;&gt;""</formula>
    </cfRule>
  </conditionalFormatting>
  <conditionalFormatting sqref="A8790:A8856">
    <cfRule type="expression" dxfId="507" priority="3647" stopIfTrue="1">
      <formula>$A8790&lt;&gt;""</formula>
    </cfRule>
  </conditionalFormatting>
  <conditionalFormatting sqref="A8790:A8856">
    <cfRule type="expression" dxfId="506" priority="3646" stopIfTrue="1">
      <formula>$A8790&lt;&gt;""</formula>
    </cfRule>
  </conditionalFormatting>
  <conditionalFormatting sqref="A8790:A8856">
    <cfRule type="expression" dxfId="505" priority="3645" stopIfTrue="1">
      <formula>$A8790&lt;&gt;""</formula>
    </cfRule>
  </conditionalFormatting>
  <conditionalFormatting sqref="A8790:A8856">
    <cfRule type="expression" dxfId="504" priority="3644" stopIfTrue="1">
      <formula>$A8790&lt;&gt;""</formula>
    </cfRule>
  </conditionalFormatting>
  <conditionalFormatting sqref="A8790:A8856">
    <cfRule type="expression" dxfId="503" priority="3643" stopIfTrue="1">
      <formula>$A8790&lt;&gt;""</formula>
    </cfRule>
  </conditionalFormatting>
  <conditionalFormatting sqref="A8790:A8856">
    <cfRule type="expression" dxfId="502" priority="3642" stopIfTrue="1">
      <formula>$A8790&lt;&gt;""</formula>
    </cfRule>
  </conditionalFormatting>
  <conditionalFormatting sqref="A8790:A8856">
    <cfRule type="expression" dxfId="501" priority="3641" stopIfTrue="1">
      <formula>$A8790&lt;&gt;""</formula>
    </cfRule>
  </conditionalFormatting>
  <conditionalFormatting sqref="A8790:A8856">
    <cfRule type="expression" dxfId="500" priority="3640" stopIfTrue="1">
      <formula>$A8790&lt;&gt;""</formula>
    </cfRule>
  </conditionalFormatting>
  <conditionalFormatting sqref="A8790:A8856">
    <cfRule type="expression" dxfId="499" priority="3639" stopIfTrue="1">
      <formula>$A8790&lt;&gt;""</formula>
    </cfRule>
  </conditionalFormatting>
  <conditionalFormatting sqref="A8790:A8856">
    <cfRule type="expression" dxfId="498" priority="3638" stopIfTrue="1">
      <formula>$A8790&lt;&gt;""</formula>
    </cfRule>
  </conditionalFormatting>
  <conditionalFormatting sqref="A8790:A8856">
    <cfRule type="expression" dxfId="497" priority="3637" stopIfTrue="1">
      <formula>$A8790&lt;&gt;""</formula>
    </cfRule>
  </conditionalFormatting>
  <conditionalFormatting sqref="A8790:A8856">
    <cfRule type="expression" dxfId="496" priority="3636" stopIfTrue="1">
      <formula>$A8790&lt;&gt;""</formula>
    </cfRule>
  </conditionalFormatting>
  <conditionalFormatting sqref="A8790:A8856">
    <cfRule type="expression" dxfId="495" priority="3635" stopIfTrue="1">
      <formula>$A8790&lt;&gt;""</formula>
    </cfRule>
  </conditionalFormatting>
  <conditionalFormatting sqref="A8790:A8856">
    <cfRule type="expression" dxfId="494" priority="3634" stopIfTrue="1">
      <formula>$A8790&lt;&gt;""</formula>
    </cfRule>
  </conditionalFormatting>
  <conditionalFormatting sqref="A8790:A8856">
    <cfRule type="expression" dxfId="493" priority="3633" stopIfTrue="1">
      <formula>$A8790&lt;&gt;""</formula>
    </cfRule>
  </conditionalFormatting>
  <conditionalFormatting sqref="A8790:A8856">
    <cfRule type="expression" dxfId="492" priority="3632" stopIfTrue="1">
      <formula>$A8790&lt;&gt;""</formula>
    </cfRule>
  </conditionalFormatting>
  <conditionalFormatting sqref="A8790:A8856">
    <cfRule type="expression" dxfId="491" priority="3631" stopIfTrue="1">
      <formula>$A8790&lt;&gt;""</formula>
    </cfRule>
  </conditionalFormatting>
  <conditionalFormatting sqref="A8790:A8856">
    <cfRule type="expression" dxfId="490" priority="3630" stopIfTrue="1">
      <formula>$A8790&lt;&gt;""</formula>
    </cfRule>
  </conditionalFormatting>
  <conditionalFormatting sqref="A8790:A8856">
    <cfRule type="expression" dxfId="489" priority="3629" stopIfTrue="1">
      <formula>$A8790&lt;&gt;""</formula>
    </cfRule>
  </conditionalFormatting>
  <conditionalFormatting sqref="A8790:A8856">
    <cfRule type="expression" dxfId="488" priority="3628" stopIfTrue="1">
      <formula>$A8790&lt;&gt;""</formula>
    </cfRule>
  </conditionalFormatting>
  <conditionalFormatting sqref="A8790:A8856">
    <cfRule type="expression" dxfId="487" priority="3627" stopIfTrue="1">
      <formula>$A8790&lt;&gt;""</formula>
    </cfRule>
  </conditionalFormatting>
  <conditionalFormatting sqref="A8790:A8856">
    <cfRule type="expression" dxfId="486" priority="3626" stopIfTrue="1">
      <formula>$A8790&lt;&gt;""</formula>
    </cfRule>
  </conditionalFormatting>
  <conditionalFormatting sqref="A8790:A8856">
    <cfRule type="expression" dxfId="485" priority="3625" stopIfTrue="1">
      <formula>$A8790&lt;&gt;""</formula>
    </cfRule>
  </conditionalFormatting>
  <conditionalFormatting sqref="A8790:A8856">
    <cfRule type="expression" dxfId="484" priority="3624" stopIfTrue="1">
      <formula>$A8790&lt;&gt;""</formula>
    </cfRule>
  </conditionalFormatting>
  <conditionalFormatting sqref="A8790:A8856">
    <cfRule type="expression" dxfId="483" priority="3623" stopIfTrue="1">
      <formula>$A8790&lt;&gt;""</formula>
    </cfRule>
  </conditionalFormatting>
  <conditionalFormatting sqref="A8790:A8856">
    <cfRule type="expression" dxfId="482" priority="3622" stopIfTrue="1">
      <formula>$A8790&lt;&gt;""</formula>
    </cfRule>
  </conditionalFormatting>
  <conditionalFormatting sqref="A8790:A8856">
    <cfRule type="expression" dxfId="481" priority="3621" stopIfTrue="1">
      <formula>$A8790&lt;&gt;""</formula>
    </cfRule>
  </conditionalFormatting>
  <conditionalFormatting sqref="A8790:A8856">
    <cfRule type="expression" dxfId="480" priority="3620" stopIfTrue="1">
      <formula>$A8790&lt;&gt;""</formula>
    </cfRule>
  </conditionalFormatting>
  <conditionalFormatting sqref="A8790:A8856">
    <cfRule type="expression" dxfId="479" priority="3619" stopIfTrue="1">
      <formula>$A8790&lt;&gt;""</formula>
    </cfRule>
  </conditionalFormatting>
  <conditionalFormatting sqref="A8790:A8856">
    <cfRule type="expression" dxfId="478" priority="3618" stopIfTrue="1">
      <formula>$A8790&lt;&gt;""</formula>
    </cfRule>
  </conditionalFormatting>
  <conditionalFormatting sqref="A8790:A8856">
    <cfRule type="expression" dxfId="477" priority="3617" stopIfTrue="1">
      <formula>$A8790&lt;&gt;""</formula>
    </cfRule>
  </conditionalFormatting>
  <conditionalFormatting sqref="A8790:A8856">
    <cfRule type="expression" dxfId="476" priority="3616" stopIfTrue="1">
      <formula>$A8790&lt;&gt;""</formula>
    </cfRule>
  </conditionalFormatting>
  <conditionalFormatting sqref="A8790:A8856">
    <cfRule type="expression" dxfId="475" priority="3615" stopIfTrue="1">
      <formula>$A8790&lt;&gt;""</formula>
    </cfRule>
  </conditionalFormatting>
  <conditionalFormatting sqref="A8790:A8856">
    <cfRule type="expression" dxfId="474" priority="3614" stopIfTrue="1">
      <formula>$A8790&lt;&gt;""</formula>
    </cfRule>
  </conditionalFormatting>
  <conditionalFormatting sqref="A8790:A8856">
    <cfRule type="expression" dxfId="473" priority="3613" stopIfTrue="1">
      <formula>$A8790&lt;&gt;""</formula>
    </cfRule>
  </conditionalFormatting>
  <conditionalFormatting sqref="A8790:A8856">
    <cfRule type="expression" dxfId="472" priority="3612" stopIfTrue="1">
      <formula>$A8790&lt;&gt;""</formula>
    </cfRule>
  </conditionalFormatting>
  <conditionalFormatting sqref="A8790:A8856">
    <cfRule type="expression" dxfId="471" priority="3611" stopIfTrue="1">
      <formula>$A8790&lt;&gt;""</formula>
    </cfRule>
  </conditionalFormatting>
  <conditionalFormatting sqref="A8790:A8856">
    <cfRule type="expression" dxfId="470" priority="3610" stopIfTrue="1">
      <formula>$A8790&lt;&gt;""</formula>
    </cfRule>
  </conditionalFormatting>
  <conditionalFormatting sqref="A8790:A8856">
    <cfRule type="expression" dxfId="469" priority="3609" stopIfTrue="1">
      <formula>$A8790&lt;&gt;""</formula>
    </cfRule>
  </conditionalFormatting>
  <conditionalFormatting sqref="A8790:A8856">
    <cfRule type="expression" dxfId="468" priority="3608" stopIfTrue="1">
      <formula>$A8790&lt;&gt;""</formula>
    </cfRule>
  </conditionalFormatting>
  <conditionalFormatting sqref="A8790:A8856">
    <cfRule type="expression" dxfId="467" priority="3607" stopIfTrue="1">
      <formula>$A8790&lt;&gt;""</formula>
    </cfRule>
  </conditionalFormatting>
  <conditionalFormatting sqref="A8790:A8856">
    <cfRule type="expression" dxfId="466" priority="3606" stopIfTrue="1">
      <formula>$A8790&lt;&gt;""</formula>
    </cfRule>
  </conditionalFormatting>
  <conditionalFormatting sqref="A8790:A8856">
    <cfRule type="expression" dxfId="465" priority="3605" stopIfTrue="1">
      <formula>$A8790&lt;&gt;""</formula>
    </cfRule>
  </conditionalFormatting>
  <conditionalFormatting sqref="A8790:A8856">
    <cfRule type="expression" dxfId="464" priority="3604" stopIfTrue="1">
      <formula>$A8790&lt;&gt;""</formula>
    </cfRule>
  </conditionalFormatting>
  <conditionalFormatting sqref="A8790:A8856">
    <cfRule type="expression" dxfId="463" priority="3603" stopIfTrue="1">
      <formula>$A8790&lt;&gt;""</formula>
    </cfRule>
  </conditionalFormatting>
  <conditionalFormatting sqref="A8790:A8856">
    <cfRule type="expression" dxfId="462" priority="3602" stopIfTrue="1">
      <formula>$A8790&lt;&gt;""</formula>
    </cfRule>
  </conditionalFormatting>
  <conditionalFormatting sqref="A8790:A8856">
    <cfRule type="expression" dxfId="461" priority="3601" stopIfTrue="1">
      <formula>$A8790&lt;&gt;""</formula>
    </cfRule>
  </conditionalFormatting>
  <conditionalFormatting sqref="A8790:A8856">
    <cfRule type="expression" dxfId="460" priority="3600" stopIfTrue="1">
      <formula>$A8790&lt;&gt;""</formula>
    </cfRule>
  </conditionalFormatting>
  <conditionalFormatting sqref="A8790:A8856">
    <cfRule type="expression" dxfId="459" priority="3599" stopIfTrue="1">
      <formula>$A8790&lt;&gt;""</formula>
    </cfRule>
  </conditionalFormatting>
  <conditionalFormatting sqref="A8790:A8856">
    <cfRule type="expression" dxfId="458" priority="3598" stopIfTrue="1">
      <formula>$A8790&lt;&gt;""</formula>
    </cfRule>
  </conditionalFormatting>
  <conditionalFormatting sqref="A8790:A8856">
    <cfRule type="expression" dxfId="457" priority="3597" stopIfTrue="1">
      <formula>$A8790&lt;&gt;""</formula>
    </cfRule>
  </conditionalFormatting>
  <conditionalFormatting sqref="A8790:A8856">
    <cfRule type="expression" dxfId="456" priority="3596" stopIfTrue="1">
      <formula>$A8790&lt;&gt;""</formula>
    </cfRule>
  </conditionalFormatting>
  <conditionalFormatting sqref="A8790:A8856">
    <cfRule type="expression" dxfId="455" priority="3595" stopIfTrue="1">
      <formula>$A8790&lt;&gt;""</formula>
    </cfRule>
  </conditionalFormatting>
  <conditionalFormatting sqref="A8790:A8856">
    <cfRule type="expression" dxfId="454" priority="3594" stopIfTrue="1">
      <formula>$A8790&lt;&gt;""</formula>
    </cfRule>
  </conditionalFormatting>
  <conditionalFormatting sqref="A8790:A8856">
    <cfRule type="expression" dxfId="453" priority="3593" stopIfTrue="1">
      <formula>$A8790&lt;&gt;""</formula>
    </cfRule>
  </conditionalFormatting>
  <conditionalFormatting sqref="A8790:A8856">
    <cfRule type="expression" dxfId="452" priority="3592" stopIfTrue="1">
      <formula>$A8790&lt;&gt;""</formula>
    </cfRule>
  </conditionalFormatting>
  <conditionalFormatting sqref="A8790:A8856">
    <cfRule type="expression" dxfId="451" priority="3591" stopIfTrue="1">
      <formula>$A8790&lt;&gt;""</formula>
    </cfRule>
  </conditionalFormatting>
  <conditionalFormatting sqref="A8790:A8856">
    <cfRule type="expression" dxfId="450" priority="3590" stopIfTrue="1">
      <formula>$A8790&lt;&gt;""</formula>
    </cfRule>
  </conditionalFormatting>
  <conditionalFormatting sqref="A8790:A8856">
    <cfRule type="expression" dxfId="449" priority="3589" stopIfTrue="1">
      <formula>$A8790&lt;&gt;""</formula>
    </cfRule>
  </conditionalFormatting>
  <conditionalFormatting sqref="A8790:A8856">
    <cfRule type="expression" dxfId="448" priority="3588" stopIfTrue="1">
      <formula>$A8790&lt;&gt;""</formula>
    </cfRule>
  </conditionalFormatting>
  <conditionalFormatting sqref="A8790:A8856">
    <cfRule type="expression" dxfId="447" priority="3587" stopIfTrue="1">
      <formula>$A8790&lt;&gt;""</formula>
    </cfRule>
  </conditionalFormatting>
  <conditionalFormatting sqref="A8790:A8856">
    <cfRule type="expression" dxfId="446" priority="3586" stopIfTrue="1">
      <formula>$A8790&lt;&gt;""</formula>
    </cfRule>
  </conditionalFormatting>
  <conditionalFormatting sqref="A8790:A8856">
    <cfRule type="expression" dxfId="445" priority="3585" stopIfTrue="1">
      <formula>$A8790&lt;&gt;""</formula>
    </cfRule>
  </conditionalFormatting>
  <conditionalFormatting sqref="A8790:A8856">
    <cfRule type="expression" dxfId="444" priority="3584" stopIfTrue="1">
      <formula>$A8790&lt;&gt;""</formula>
    </cfRule>
  </conditionalFormatting>
  <conditionalFormatting sqref="A8790:A8856">
    <cfRule type="expression" dxfId="443" priority="3583" stopIfTrue="1">
      <formula>$A8790&lt;&gt;""</formula>
    </cfRule>
  </conditionalFormatting>
  <conditionalFormatting sqref="A8790:A8856">
    <cfRule type="expression" dxfId="442" priority="3582" stopIfTrue="1">
      <formula>$A8790&lt;&gt;""</formula>
    </cfRule>
  </conditionalFormatting>
  <conditionalFormatting sqref="A8790:A8856">
    <cfRule type="expression" dxfId="441" priority="3581" stopIfTrue="1">
      <formula>$A8790&lt;&gt;""</formula>
    </cfRule>
  </conditionalFormatting>
  <conditionalFormatting sqref="A8790:A8856">
    <cfRule type="expression" dxfId="440" priority="3580" stopIfTrue="1">
      <formula>$A8790&lt;&gt;""</formula>
    </cfRule>
  </conditionalFormatting>
  <conditionalFormatting sqref="A8790:A8856">
    <cfRule type="expression" dxfId="439" priority="3579" stopIfTrue="1">
      <formula>$A8790&lt;&gt;""</formula>
    </cfRule>
  </conditionalFormatting>
  <conditionalFormatting sqref="A8790:A8856">
    <cfRule type="expression" dxfId="438" priority="3578" stopIfTrue="1">
      <formula>$A8790&lt;&gt;""</formula>
    </cfRule>
  </conditionalFormatting>
  <conditionalFormatting sqref="A8790:A8856">
    <cfRule type="expression" dxfId="437" priority="3577" stopIfTrue="1">
      <formula>$A8790&lt;&gt;""</formula>
    </cfRule>
  </conditionalFormatting>
  <conditionalFormatting sqref="A8790:A8856">
    <cfRule type="expression" dxfId="436" priority="3576" stopIfTrue="1">
      <formula>$A8790&lt;&gt;""</formula>
    </cfRule>
  </conditionalFormatting>
  <conditionalFormatting sqref="A8790:A8856">
    <cfRule type="expression" dxfId="435" priority="3575" stopIfTrue="1">
      <formula>$A8790&lt;&gt;""</formula>
    </cfRule>
  </conditionalFormatting>
  <conditionalFormatting sqref="A8790:A8856">
    <cfRule type="expression" dxfId="434" priority="3574" stopIfTrue="1">
      <formula>$A8790&lt;&gt;""</formula>
    </cfRule>
  </conditionalFormatting>
  <conditionalFormatting sqref="A8790:A8856">
    <cfRule type="expression" dxfId="433" priority="3573" stopIfTrue="1">
      <formula>$A8790&lt;&gt;""</formula>
    </cfRule>
  </conditionalFormatting>
  <conditionalFormatting sqref="A8790:A8856">
    <cfRule type="expression" dxfId="432" priority="3572" stopIfTrue="1">
      <formula>$A8790&lt;&gt;""</formula>
    </cfRule>
  </conditionalFormatting>
  <conditionalFormatting sqref="A8790:A8856">
    <cfRule type="expression" dxfId="431" priority="3571" stopIfTrue="1">
      <formula>$A8790&lt;&gt;""</formula>
    </cfRule>
  </conditionalFormatting>
  <conditionalFormatting sqref="A8790:A8856">
    <cfRule type="expression" dxfId="430" priority="3570" stopIfTrue="1">
      <formula>$A8790&lt;&gt;""</formula>
    </cfRule>
  </conditionalFormatting>
  <conditionalFormatting sqref="A8790:A8856">
    <cfRule type="expression" dxfId="429" priority="3569" stopIfTrue="1">
      <formula>$A8790&lt;&gt;""</formula>
    </cfRule>
  </conditionalFormatting>
  <conditionalFormatting sqref="A8790:A8856">
    <cfRule type="expression" dxfId="428" priority="3568" stopIfTrue="1">
      <formula>$A8790&lt;&gt;""</formula>
    </cfRule>
  </conditionalFormatting>
  <conditionalFormatting sqref="A8790:A8856">
    <cfRule type="expression" dxfId="427" priority="3567" stopIfTrue="1">
      <formula>$A8790&lt;&gt;""</formula>
    </cfRule>
  </conditionalFormatting>
  <conditionalFormatting sqref="A8790:A8856">
    <cfRule type="expression" dxfId="426" priority="3566" stopIfTrue="1">
      <formula>$A8790&lt;&gt;""</formula>
    </cfRule>
  </conditionalFormatting>
  <conditionalFormatting sqref="A8790:A8856">
    <cfRule type="expression" dxfId="425" priority="3565" stopIfTrue="1">
      <formula>$A8790&lt;&gt;""</formula>
    </cfRule>
  </conditionalFormatting>
  <conditionalFormatting sqref="A8790:A8856">
    <cfRule type="expression" dxfId="424" priority="3564" stopIfTrue="1">
      <formula>$A8790&lt;&gt;""</formula>
    </cfRule>
  </conditionalFormatting>
  <conditionalFormatting sqref="A8790:A8856">
    <cfRule type="expression" dxfId="423" priority="3563" stopIfTrue="1">
      <formula>$A8790&lt;&gt;""</formula>
    </cfRule>
  </conditionalFormatting>
  <conditionalFormatting sqref="A8790:A8856">
    <cfRule type="expression" dxfId="422" priority="3562" stopIfTrue="1">
      <formula>$A8790&lt;&gt;""</formula>
    </cfRule>
  </conditionalFormatting>
  <conditionalFormatting sqref="A8790:A8856">
    <cfRule type="expression" dxfId="421" priority="3561" stopIfTrue="1">
      <formula>$A8790&lt;&gt;""</formula>
    </cfRule>
  </conditionalFormatting>
  <conditionalFormatting sqref="A8790:A8856">
    <cfRule type="expression" dxfId="420" priority="3560" stopIfTrue="1">
      <formula>$A8790&lt;&gt;""</formula>
    </cfRule>
  </conditionalFormatting>
  <conditionalFormatting sqref="A8790:A8856">
    <cfRule type="expression" dxfId="419" priority="3559" stopIfTrue="1">
      <formula>$A8790&lt;&gt;""</formula>
    </cfRule>
  </conditionalFormatting>
  <conditionalFormatting sqref="A8790:A8856">
    <cfRule type="expression" dxfId="418" priority="3558" stopIfTrue="1">
      <formula>$A8790&lt;&gt;""</formula>
    </cfRule>
  </conditionalFormatting>
  <conditionalFormatting sqref="A8790:A8856">
    <cfRule type="expression" dxfId="417" priority="3557" stopIfTrue="1">
      <formula>$A8790&lt;&gt;""</formula>
    </cfRule>
  </conditionalFormatting>
  <conditionalFormatting sqref="A8790:A8856">
    <cfRule type="expression" dxfId="416" priority="3556" stopIfTrue="1">
      <formula>$A8790&lt;&gt;""</formula>
    </cfRule>
  </conditionalFormatting>
  <conditionalFormatting sqref="A8790:A8856">
    <cfRule type="expression" dxfId="415" priority="3555" stopIfTrue="1">
      <formula>$A8790&lt;&gt;""</formula>
    </cfRule>
  </conditionalFormatting>
  <conditionalFormatting sqref="A8790:A8856">
    <cfRule type="expression" dxfId="414" priority="3554" stopIfTrue="1">
      <formula>$A8790&lt;&gt;""</formula>
    </cfRule>
  </conditionalFormatting>
  <conditionalFormatting sqref="A8790:A8856">
    <cfRule type="expression" dxfId="413" priority="3553" stopIfTrue="1">
      <formula>$A8790&lt;&gt;""</formula>
    </cfRule>
  </conditionalFormatting>
  <conditionalFormatting sqref="A8790:A8856">
    <cfRule type="expression" dxfId="412" priority="3552" stopIfTrue="1">
      <formula>$A8790&lt;&gt;""</formula>
    </cfRule>
  </conditionalFormatting>
  <conditionalFormatting sqref="A8790:A8856">
    <cfRule type="expression" dxfId="411" priority="3551" stopIfTrue="1">
      <formula>$A8790&lt;&gt;""</formula>
    </cfRule>
  </conditionalFormatting>
  <conditionalFormatting sqref="A8790:A8856">
    <cfRule type="expression" dxfId="410" priority="3550" stopIfTrue="1">
      <formula>$A8790&lt;&gt;""</formula>
    </cfRule>
  </conditionalFormatting>
  <conditionalFormatting sqref="A8790:A8856">
    <cfRule type="expression" dxfId="409" priority="3549" stopIfTrue="1">
      <formula>$A8790&lt;&gt;""</formula>
    </cfRule>
  </conditionalFormatting>
  <conditionalFormatting sqref="A8790:A8856">
    <cfRule type="expression" dxfId="408" priority="3548" stopIfTrue="1">
      <formula>$A8790&lt;&gt;""</formula>
    </cfRule>
  </conditionalFormatting>
  <conditionalFormatting sqref="A8790:A8856">
    <cfRule type="expression" dxfId="407" priority="3547" stopIfTrue="1">
      <formula>$A8790&lt;&gt;""</formula>
    </cfRule>
  </conditionalFormatting>
  <conditionalFormatting sqref="A8790:A8856">
    <cfRule type="expression" dxfId="406" priority="3546" stopIfTrue="1">
      <formula>$A8790&lt;&gt;""</formula>
    </cfRule>
  </conditionalFormatting>
  <conditionalFormatting sqref="A8790:A8856">
    <cfRule type="expression" dxfId="405" priority="3545" stopIfTrue="1">
      <formula>$A8790&lt;&gt;""</formula>
    </cfRule>
  </conditionalFormatting>
  <conditionalFormatting sqref="A8790:A8856">
    <cfRule type="expression" dxfId="404" priority="3544" stopIfTrue="1">
      <formula>$A8790&lt;&gt;""</formula>
    </cfRule>
  </conditionalFormatting>
  <conditionalFormatting sqref="A8790:A8856">
    <cfRule type="expression" dxfId="403" priority="3543" stopIfTrue="1">
      <formula>$A8790&lt;&gt;""</formula>
    </cfRule>
  </conditionalFormatting>
  <conditionalFormatting sqref="A8790:A8856">
    <cfRule type="expression" dxfId="402" priority="3542" stopIfTrue="1">
      <formula>$A8790&lt;&gt;""</formula>
    </cfRule>
  </conditionalFormatting>
  <conditionalFormatting sqref="I8790:I8856">
    <cfRule type="expression" dxfId="401" priority="3541" stopIfTrue="1">
      <formula>$A8790&lt;&gt;""</formula>
    </cfRule>
  </conditionalFormatting>
  <conditionalFormatting sqref="I8790:I8856">
    <cfRule type="expression" dxfId="400" priority="3540" stopIfTrue="1">
      <formula>$A8790&lt;&gt;""</formula>
    </cfRule>
  </conditionalFormatting>
  <conditionalFormatting sqref="I8790:I8856">
    <cfRule type="expression" dxfId="399" priority="3539" stopIfTrue="1">
      <formula>$A8790&lt;&gt;""</formula>
    </cfRule>
  </conditionalFormatting>
  <conditionalFormatting sqref="I8790:I8856">
    <cfRule type="expression" dxfId="398" priority="3538" stopIfTrue="1">
      <formula>$A8790&lt;&gt;""</formula>
    </cfRule>
  </conditionalFormatting>
  <conditionalFormatting sqref="A8790:A8856">
    <cfRule type="expression" dxfId="397" priority="3537" stopIfTrue="1">
      <formula>$A8790&lt;&gt;""</formula>
    </cfRule>
  </conditionalFormatting>
  <conditionalFormatting sqref="A8790:A8856">
    <cfRule type="expression" dxfId="396" priority="3536" stopIfTrue="1">
      <formula>$A8790&lt;&gt;""</formula>
    </cfRule>
  </conditionalFormatting>
  <conditionalFormatting sqref="A8790:A8856">
    <cfRule type="expression" dxfId="395" priority="3535" stopIfTrue="1">
      <formula>$A8790&lt;&gt;""</formula>
    </cfRule>
  </conditionalFormatting>
  <conditionalFormatting sqref="A8790:A8856">
    <cfRule type="expression" dxfId="394" priority="3534" stopIfTrue="1">
      <formula>$A8790&lt;&gt;""</formula>
    </cfRule>
  </conditionalFormatting>
  <conditionalFormatting sqref="A8790:A8856">
    <cfRule type="expression" dxfId="393" priority="3533" stopIfTrue="1">
      <formula>$A8790&lt;&gt;""</formula>
    </cfRule>
  </conditionalFormatting>
  <conditionalFormatting sqref="A8790:A8856">
    <cfRule type="expression" dxfId="392" priority="3532" stopIfTrue="1">
      <formula>$A8790&lt;&gt;""</formula>
    </cfRule>
  </conditionalFormatting>
  <conditionalFormatting sqref="A8790:A8856">
    <cfRule type="expression" dxfId="391" priority="3531" stopIfTrue="1">
      <formula>$A8790&lt;&gt;""</formula>
    </cfRule>
  </conditionalFormatting>
  <conditionalFormatting sqref="A8790:A8856">
    <cfRule type="expression" dxfId="390" priority="3530" stopIfTrue="1">
      <formula>$A8790&lt;&gt;""</formula>
    </cfRule>
  </conditionalFormatting>
  <conditionalFormatting sqref="A8790:A8856">
    <cfRule type="expression" dxfId="389" priority="3529" stopIfTrue="1">
      <formula>$A8790&lt;&gt;""</formula>
    </cfRule>
  </conditionalFormatting>
  <conditionalFormatting sqref="A8790:A8856">
    <cfRule type="expression" dxfId="388" priority="3528" stopIfTrue="1">
      <formula>$A8790&lt;&gt;""</formula>
    </cfRule>
  </conditionalFormatting>
  <conditionalFormatting sqref="A8790:A8856">
    <cfRule type="expression" dxfId="387" priority="3527" stopIfTrue="1">
      <formula>$A8790&lt;&gt;""</formula>
    </cfRule>
  </conditionalFormatting>
  <conditionalFormatting sqref="A8790:A8856">
    <cfRule type="expression" dxfId="386" priority="3526" stopIfTrue="1">
      <formula>$A8790&lt;&gt;""</formula>
    </cfRule>
  </conditionalFormatting>
  <conditionalFormatting sqref="A8790:A8856">
    <cfRule type="expression" dxfId="385" priority="3525" stopIfTrue="1">
      <formula>$A8790&lt;&gt;""</formula>
    </cfRule>
  </conditionalFormatting>
  <conditionalFormatting sqref="A8790:A8856">
    <cfRule type="expression" dxfId="384" priority="3524" stopIfTrue="1">
      <formula>$A8790&lt;&gt;""</formula>
    </cfRule>
  </conditionalFormatting>
  <conditionalFormatting sqref="A8790:A8856">
    <cfRule type="expression" dxfId="383" priority="3523" stopIfTrue="1">
      <formula>$A8790&lt;&gt;""</formula>
    </cfRule>
  </conditionalFormatting>
  <conditionalFormatting sqref="A8790:A8856">
    <cfRule type="expression" dxfId="382" priority="3522" stopIfTrue="1">
      <formula>$A8790&lt;&gt;""</formula>
    </cfRule>
  </conditionalFormatting>
  <conditionalFormatting sqref="A8790:A8856">
    <cfRule type="expression" dxfId="381" priority="3521" stopIfTrue="1">
      <formula>$A8790&lt;&gt;""</formula>
    </cfRule>
  </conditionalFormatting>
  <conditionalFormatting sqref="A8790:A8856">
    <cfRule type="expression" dxfId="380" priority="3520" stopIfTrue="1">
      <formula>$A8790&lt;&gt;""</formula>
    </cfRule>
  </conditionalFormatting>
  <conditionalFormatting sqref="A8790:A8856">
    <cfRule type="expression" dxfId="379" priority="3519" stopIfTrue="1">
      <formula>$A8790&lt;&gt;""</formula>
    </cfRule>
  </conditionalFormatting>
  <conditionalFormatting sqref="A8790:A8856">
    <cfRule type="expression" dxfId="378" priority="3518" stopIfTrue="1">
      <formula>$A8790&lt;&gt;""</formula>
    </cfRule>
  </conditionalFormatting>
  <conditionalFormatting sqref="A8790:A8856">
    <cfRule type="expression" dxfId="377" priority="3517" stopIfTrue="1">
      <formula>$A8790&lt;&gt;""</formula>
    </cfRule>
  </conditionalFormatting>
  <conditionalFormatting sqref="A8790:A8856">
    <cfRule type="expression" dxfId="376" priority="3516" stopIfTrue="1">
      <formula>$A8790&lt;&gt;""</formula>
    </cfRule>
  </conditionalFormatting>
  <conditionalFormatting sqref="A8790:A8856">
    <cfRule type="expression" dxfId="375" priority="3515" stopIfTrue="1">
      <formula>$A8790&lt;&gt;""</formula>
    </cfRule>
  </conditionalFormatting>
  <conditionalFormatting sqref="A8790:A8856">
    <cfRule type="expression" dxfId="374" priority="3514" stopIfTrue="1">
      <formula>$A8790&lt;&gt;""</formula>
    </cfRule>
  </conditionalFormatting>
  <conditionalFormatting sqref="A8790:A8856">
    <cfRule type="expression" dxfId="373" priority="3513" stopIfTrue="1">
      <formula>$A8790&lt;&gt;""</formula>
    </cfRule>
  </conditionalFormatting>
  <conditionalFormatting sqref="A8790:A8856">
    <cfRule type="expression" dxfId="372" priority="3512" stopIfTrue="1">
      <formula>$A8790&lt;&gt;""</formula>
    </cfRule>
  </conditionalFormatting>
  <conditionalFormatting sqref="A8790:A8856">
    <cfRule type="expression" dxfId="371" priority="3511" stopIfTrue="1">
      <formula>$A8790&lt;&gt;""</formula>
    </cfRule>
  </conditionalFormatting>
  <conditionalFormatting sqref="A8790:A8856">
    <cfRule type="expression" dxfId="370" priority="3510" stopIfTrue="1">
      <formula>$A8790&lt;&gt;""</formula>
    </cfRule>
  </conditionalFormatting>
  <conditionalFormatting sqref="A8790:A8856">
    <cfRule type="expression" dxfId="369" priority="3509" stopIfTrue="1">
      <formula>$A8790&lt;&gt;""</formula>
    </cfRule>
  </conditionalFormatting>
  <conditionalFormatting sqref="A8790:A8856">
    <cfRule type="expression" dxfId="368" priority="3508" stopIfTrue="1">
      <formula>$A8790&lt;&gt;""</formula>
    </cfRule>
  </conditionalFormatting>
  <conditionalFormatting sqref="A8790:A8856">
    <cfRule type="expression" dxfId="367" priority="3507" stopIfTrue="1">
      <formula>$A8790&lt;&gt;""</formula>
    </cfRule>
  </conditionalFormatting>
  <conditionalFormatting sqref="A8790:A8856">
    <cfRule type="expression" dxfId="366" priority="3506" stopIfTrue="1">
      <formula>$A8790&lt;&gt;""</formula>
    </cfRule>
  </conditionalFormatting>
  <conditionalFormatting sqref="A8790:A8856">
    <cfRule type="expression" dxfId="365" priority="3505" stopIfTrue="1">
      <formula>$A8790&lt;&gt;""</formula>
    </cfRule>
  </conditionalFormatting>
  <conditionalFormatting sqref="A8790:A8856">
    <cfRule type="expression" dxfId="364" priority="3504" stopIfTrue="1">
      <formula>$A8790&lt;&gt;""</formula>
    </cfRule>
  </conditionalFormatting>
  <conditionalFormatting sqref="A8790:A8856">
    <cfRule type="expression" dxfId="363" priority="3503" stopIfTrue="1">
      <formula>$A8790&lt;&gt;""</formula>
    </cfRule>
  </conditionalFormatting>
  <conditionalFormatting sqref="A8790:A8856">
    <cfRule type="expression" dxfId="362" priority="3502" stopIfTrue="1">
      <formula>$A8790&lt;&gt;""</formula>
    </cfRule>
  </conditionalFormatting>
  <conditionalFormatting sqref="A8790:A8856">
    <cfRule type="expression" dxfId="361" priority="3501" stopIfTrue="1">
      <formula>$A8790&lt;&gt;""</formula>
    </cfRule>
  </conditionalFormatting>
  <conditionalFormatting sqref="A8790:A8856">
    <cfRule type="expression" dxfId="360" priority="3500" stopIfTrue="1">
      <formula>$A8790&lt;&gt;""</formula>
    </cfRule>
  </conditionalFormatting>
  <conditionalFormatting sqref="A8790:A8856">
    <cfRule type="expression" dxfId="359" priority="3499" stopIfTrue="1">
      <formula>$A8790&lt;&gt;""</formula>
    </cfRule>
  </conditionalFormatting>
  <conditionalFormatting sqref="A8790:A8856">
    <cfRule type="expression" dxfId="358" priority="3498" stopIfTrue="1">
      <formula>$A8790&lt;&gt;""</formula>
    </cfRule>
  </conditionalFormatting>
  <conditionalFormatting sqref="A8790:A8856">
    <cfRule type="expression" dxfId="357" priority="3497" stopIfTrue="1">
      <formula>$A8790&lt;&gt;""</formula>
    </cfRule>
  </conditionalFormatting>
  <conditionalFormatting sqref="A8790:A8856">
    <cfRule type="expression" dxfId="356" priority="3496" stopIfTrue="1">
      <formula>$A8790&lt;&gt;""</formula>
    </cfRule>
  </conditionalFormatting>
  <conditionalFormatting sqref="A8790:A8856">
    <cfRule type="expression" dxfId="355" priority="3495" stopIfTrue="1">
      <formula>$A8790&lt;&gt;""</formula>
    </cfRule>
  </conditionalFormatting>
  <conditionalFormatting sqref="A8790:A8856">
    <cfRule type="expression" dxfId="354" priority="3494" stopIfTrue="1">
      <formula>$A8790&lt;&gt;""</formula>
    </cfRule>
  </conditionalFormatting>
  <conditionalFormatting sqref="A8790:A8856">
    <cfRule type="expression" dxfId="353" priority="3493" stopIfTrue="1">
      <formula>$A8790&lt;&gt;""</formula>
    </cfRule>
  </conditionalFormatting>
  <conditionalFormatting sqref="A8790:A8856">
    <cfRule type="expression" dxfId="352" priority="3492" stopIfTrue="1">
      <formula>$A8790&lt;&gt;""</formula>
    </cfRule>
  </conditionalFormatting>
  <conditionalFormatting sqref="A8790:A8856">
    <cfRule type="expression" dxfId="351" priority="3491" stopIfTrue="1">
      <formula>$A8790&lt;&gt;""</formula>
    </cfRule>
  </conditionalFormatting>
  <conditionalFormatting sqref="A8790:A8856">
    <cfRule type="expression" dxfId="350" priority="3490" stopIfTrue="1">
      <formula>$A8790&lt;&gt;""</formula>
    </cfRule>
  </conditionalFormatting>
  <conditionalFormatting sqref="A8790:A8856">
    <cfRule type="expression" dxfId="349" priority="3489" stopIfTrue="1">
      <formula>$A8790&lt;&gt;""</formula>
    </cfRule>
  </conditionalFormatting>
  <conditionalFormatting sqref="A8790:A8856">
    <cfRule type="expression" dxfId="348" priority="3488" stopIfTrue="1">
      <formula>$A8790&lt;&gt;""</formula>
    </cfRule>
  </conditionalFormatting>
  <conditionalFormatting sqref="A8790:A8856">
    <cfRule type="expression" dxfId="347" priority="3487" stopIfTrue="1">
      <formula>$A8790&lt;&gt;""</formula>
    </cfRule>
  </conditionalFormatting>
  <conditionalFormatting sqref="A8790:A8856">
    <cfRule type="expression" dxfId="346" priority="3486" stopIfTrue="1">
      <formula>$A8790&lt;&gt;""</formula>
    </cfRule>
  </conditionalFormatting>
  <conditionalFormatting sqref="A8790:A8856">
    <cfRule type="expression" dxfId="345" priority="3485" stopIfTrue="1">
      <formula>$A8790&lt;&gt;""</formula>
    </cfRule>
  </conditionalFormatting>
  <conditionalFormatting sqref="A8790:A8856">
    <cfRule type="expression" dxfId="344" priority="3484" stopIfTrue="1">
      <formula>$A8790&lt;&gt;""</formula>
    </cfRule>
  </conditionalFormatting>
  <conditionalFormatting sqref="A8790:A8856">
    <cfRule type="expression" dxfId="343" priority="3483" stopIfTrue="1">
      <formula>$A8790&lt;&gt;""</formula>
    </cfRule>
  </conditionalFormatting>
  <conditionalFormatting sqref="A8790:A8856">
    <cfRule type="expression" dxfId="342" priority="3482" stopIfTrue="1">
      <formula>$A8790&lt;&gt;""</formula>
    </cfRule>
  </conditionalFormatting>
  <conditionalFormatting sqref="A8790:A8856">
    <cfRule type="expression" dxfId="341" priority="3481" stopIfTrue="1">
      <formula>$A8790&lt;&gt;""</formula>
    </cfRule>
  </conditionalFormatting>
  <conditionalFormatting sqref="A8790:A8856">
    <cfRule type="expression" dxfId="340" priority="3480" stopIfTrue="1">
      <formula>$A8790&lt;&gt;""</formula>
    </cfRule>
  </conditionalFormatting>
  <conditionalFormatting sqref="A8790:A8856">
    <cfRule type="expression" dxfId="339" priority="3479" stopIfTrue="1">
      <formula>$A8790&lt;&gt;""</formula>
    </cfRule>
  </conditionalFormatting>
  <conditionalFormatting sqref="A8790:A8856">
    <cfRule type="expression" dxfId="338" priority="3478" stopIfTrue="1">
      <formula>$A8790&lt;&gt;""</formula>
    </cfRule>
  </conditionalFormatting>
  <conditionalFormatting sqref="A8790:A8856">
    <cfRule type="expression" dxfId="337" priority="3477" stopIfTrue="1">
      <formula>$A8790&lt;&gt;""</formula>
    </cfRule>
  </conditionalFormatting>
  <conditionalFormatting sqref="A8790:A8856">
    <cfRule type="expression" dxfId="336" priority="3476" stopIfTrue="1">
      <formula>$A8790&lt;&gt;""</formula>
    </cfRule>
  </conditionalFormatting>
  <conditionalFormatting sqref="A8790:A8856">
    <cfRule type="expression" dxfId="335" priority="3475" stopIfTrue="1">
      <formula>$A8790&lt;&gt;""</formula>
    </cfRule>
  </conditionalFormatting>
  <conditionalFormatting sqref="A8790:A8856">
    <cfRule type="expression" dxfId="334" priority="3474" stopIfTrue="1">
      <formula>$A8790&lt;&gt;""</formula>
    </cfRule>
  </conditionalFormatting>
  <conditionalFormatting sqref="A8790:A8856">
    <cfRule type="expression" dxfId="333" priority="3473" stopIfTrue="1">
      <formula>$A8790&lt;&gt;""</formula>
    </cfRule>
  </conditionalFormatting>
  <conditionalFormatting sqref="A8790:A8856">
    <cfRule type="expression" dxfId="332" priority="3472" stopIfTrue="1">
      <formula>$A8790&lt;&gt;""</formula>
    </cfRule>
  </conditionalFormatting>
  <conditionalFormatting sqref="A8790:A8856">
    <cfRule type="expression" dxfId="331" priority="3471" stopIfTrue="1">
      <formula>$A8790&lt;&gt;""</formula>
    </cfRule>
  </conditionalFormatting>
  <conditionalFormatting sqref="A8790:A8856">
    <cfRule type="expression" dxfId="330" priority="3470" stopIfTrue="1">
      <formula>$A8790&lt;&gt;""</formula>
    </cfRule>
  </conditionalFormatting>
  <conditionalFormatting sqref="A8790:A8856">
    <cfRule type="expression" dxfId="329" priority="3469" stopIfTrue="1">
      <formula>$A8790&lt;&gt;""</formula>
    </cfRule>
  </conditionalFormatting>
  <conditionalFormatting sqref="A8790:A8856">
    <cfRule type="expression" dxfId="328" priority="3468" stopIfTrue="1">
      <formula>$A8790&lt;&gt;""</formula>
    </cfRule>
  </conditionalFormatting>
  <conditionalFormatting sqref="A8790:A8856">
    <cfRule type="expression" dxfId="327" priority="3467" stopIfTrue="1">
      <formula>$A8790&lt;&gt;""</formula>
    </cfRule>
  </conditionalFormatting>
  <conditionalFormatting sqref="A8790:A8856">
    <cfRule type="expression" dxfId="326" priority="3466" stopIfTrue="1">
      <formula>$A8790&lt;&gt;""</formula>
    </cfRule>
  </conditionalFormatting>
  <conditionalFormatting sqref="A8790:A8856">
    <cfRule type="expression" dxfId="325" priority="3465" stopIfTrue="1">
      <formula>$A8790&lt;&gt;""</formula>
    </cfRule>
  </conditionalFormatting>
  <conditionalFormatting sqref="A8790:A8856">
    <cfRule type="expression" dxfId="324" priority="3464" stopIfTrue="1">
      <formula>$A8790&lt;&gt;""</formula>
    </cfRule>
  </conditionalFormatting>
  <conditionalFormatting sqref="A8790:A8856">
    <cfRule type="expression" dxfId="323" priority="3463" stopIfTrue="1">
      <formula>$A8790&lt;&gt;""</formula>
    </cfRule>
  </conditionalFormatting>
  <conditionalFormatting sqref="A8790:A8856">
    <cfRule type="expression" dxfId="322" priority="3462" stopIfTrue="1">
      <formula>$A8790&lt;&gt;""</formula>
    </cfRule>
  </conditionalFormatting>
  <conditionalFormatting sqref="A8790:A8856">
    <cfRule type="expression" dxfId="321" priority="3461" stopIfTrue="1">
      <formula>$A8790&lt;&gt;""</formula>
    </cfRule>
  </conditionalFormatting>
  <conditionalFormatting sqref="A8790:A8856">
    <cfRule type="expression" dxfId="320" priority="3460" stopIfTrue="1">
      <formula>$A8790&lt;&gt;""</formula>
    </cfRule>
  </conditionalFormatting>
  <conditionalFormatting sqref="A8790:A8856">
    <cfRule type="expression" dxfId="319" priority="3459" stopIfTrue="1">
      <formula>$A8790&lt;&gt;""</formula>
    </cfRule>
  </conditionalFormatting>
  <conditionalFormatting sqref="A8790:A8856">
    <cfRule type="expression" dxfId="318" priority="3458" stopIfTrue="1">
      <formula>$A8790&lt;&gt;""</formula>
    </cfRule>
  </conditionalFormatting>
  <conditionalFormatting sqref="A8790:A8856">
    <cfRule type="expression" dxfId="317" priority="3457" stopIfTrue="1">
      <formula>$A8790&lt;&gt;""</formula>
    </cfRule>
  </conditionalFormatting>
  <conditionalFormatting sqref="A8790:A8856">
    <cfRule type="expression" dxfId="316" priority="3456" stopIfTrue="1">
      <formula>$A8790&lt;&gt;""</formula>
    </cfRule>
  </conditionalFormatting>
  <conditionalFormatting sqref="A8790:A8856">
    <cfRule type="expression" dxfId="315" priority="3455" stopIfTrue="1">
      <formula>$A8790&lt;&gt;""</formula>
    </cfRule>
  </conditionalFormatting>
  <conditionalFormatting sqref="A8790:A8856">
    <cfRule type="expression" dxfId="314" priority="3454" stopIfTrue="1">
      <formula>$A8790&lt;&gt;""</formula>
    </cfRule>
  </conditionalFormatting>
  <conditionalFormatting sqref="A8790:A8856">
    <cfRule type="expression" dxfId="313" priority="3453" stopIfTrue="1">
      <formula>$A8790&lt;&gt;""</formula>
    </cfRule>
  </conditionalFormatting>
  <conditionalFormatting sqref="A8790:A8856">
    <cfRule type="expression" dxfId="312" priority="3452" stopIfTrue="1">
      <formula>$A8790&lt;&gt;""</formula>
    </cfRule>
  </conditionalFormatting>
  <conditionalFormatting sqref="A8790:A8856">
    <cfRule type="expression" dxfId="311" priority="3451" stopIfTrue="1">
      <formula>$A8790&lt;&gt;""</formula>
    </cfRule>
  </conditionalFormatting>
  <conditionalFormatting sqref="A8790:A8856">
    <cfRule type="expression" dxfId="310" priority="3450" stopIfTrue="1">
      <formula>$A8790&lt;&gt;""</formula>
    </cfRule>
  </conditionalFormatting>
  <conditionalFormatting sqref="A8790:A8856">
    <cfRule type="expression" dxfId="309" priority="3449" stopIfTrue="1">
      <formula>$A8790&lt;&gt;""</formula>
    </cfRule>
  </conditionalFormatting>
  <conditionalFormatting sqref="A8790:A8856">
    <cfRule type="expression" dxfId="308" priority="3448" stopIfTrue="1">
      <formula>$A8790&lt;&gt;""</formula>
    </cfRule>
  </conditionalFormatting>
  <conditionalFormatting sqref="A8790:A8856">
    <cfRule type="expression" dxfId="307" priority="3447" stopIfTrue="1">
      <formula>$A8790&lt;&gt;""</formula>
    </cfRule>
  </conditionalFormatting>
  <conditionalFormatting sqref="A8790:A8856">
    <cfRule type="expression" dxfId="306" priority="3446" stopIfTrue="1">
      <formula>$A8790&lt;&gt;""</formula>
    </cfRule>
  </conditionalFormatting>
  <conditionalFormatting sqref="A8790:A8856">
    <cfRule type="expression" dxfId="305" priority="3445" stopIfTrue="1">
      <formula>$A8790&lt;&gt;""</formula>
    </cfRule>
  </conditionalFormatting>
  <conditionalFormatting sqref="A8790:A8856">
    <cfRule type="expression" dxfId="304" priority="3444" stopIfTrue="1">
      <formula>$A8790&lt;&gt;""</formula>
    </cfRule>
  </conditionalFormatting>
  <conditionalFormatting sqref="A8790:A8856">
    <cfRule type="expression" dxfId="303" priority="3443" stopIfTrue="1">
      <formula>$A8790&lt;&gt;""</formula>
    </cfRule>
  </conditionalFormatting>
  <conditionalFormatting sqref="A8790:A8856">
    <cfRule type="expression" dxfId="302" priority="3442" stopIfTrue="1">
      <formula>$A8790&lt;&gt;""</formula>
    </cfRule>
  </conditionalFormatting>
  <conditionalFormatting sqref="A8790:A8856">
    <cfRule type="expression" dxfId="301" priority="3373" stopIfTrue="1">
      <formula>$A8790&lt;&gt;""</formula>
    </cfRule>
  </conditionalFormatting>
  <conditionalFormatting sqref="A8790:A8856">
    <cfRule type="expression" dxfId="300" priority="3372" stopIfTrue="1">
      <formula>$A8790&lt;&gt;""</formula>
    </cfRule>
  </conditionalFormatting>
  <conditionalFormatting sqref="A8790:A8856">
    <cfRule type="expression" dxfId="299" priority="3371" stopIfTrue="1">
      <formula>$A8790&lt;&gt;""</formula>
    </cfRule>
  </conditionalFormatting>
  <conditionalFormatting sqref="A8790:A8856">
    <cfRule type="expression" dxfId="298" priority="3370" stopIfTrue="1">
      <formula>$A8790&lt;&gt;""</formula>
    </cfRule>
  </conditionalFormatting>
  <conditionalFormatting sqref="A8790:A8856">
    <cfRule type="expression" dxfId="297" priority="3369" stopIfTrue="1">
      <formula>$A8790&lt;&gt;""</formula>
    </cfRule>
  </conditionalFormatting>
  <conditionalFormatting sqref="A8790:A8856">
    <cfRule type="expression" dxfId="296" priority="3368" stopIfTrue="1">
      <formula>$A8790&lt;&gt;""</formula>
    </cfRule>
  </conditionalFormatting>
  <conditionalFormatting sqref="A8790:A8856">
    <cfRule type="expression" dxfId="295" priority="3367" stopIfTrue="1">
      <formula>$A8790&lt;&gt;""</formula>
    </cfRule>
  </conditionalFormatting>
  <conditionalFormatting sqref="A8790:A8856">
    <cfRule type="expression" dxfId="294" priority="3366" stopIfTrue="1">
      <formula>$A8790&lt;&gt;""</formula>
    </cfRule>
  </conditionalFormatting>
  <conditionalFormatting sqref="A8790:A8856">
    <cfRule type="expression" dxfId="293" priority="3365" stopIfTrue="1">
      <formula>$A8790&lt;&gt;""</formula>
    </cfRule>
  </conditionalFormatting>
  <conditionalFormatting sqref="A8790:A8856">
    <cfRule type="expression" dxfId="292" priority="3364" stopIfTrue="1">
      <formula>$A8790&lt;&gt;""</formula>
    </cfRule>
  </conditionalFormatting>
  <conditionalFormatting sqref="A8790:A8856">
    <cfRule type="expression" dxfId="291" priority="3363" stopIfTrue="1">
      <formula>$A8790&lt;&gt;""</formula>
    </cfRule>
  </conditionalFormatting>
  <conditionalFormatting sqref="A8790:A8856">
    <cfRule type="expression" dxfId="290" priority="3362" stopIfTrue="1">
      <formula>$A8790&lt;&gt;""</formula>
    </cfRule>
  </conditionalFormatting>
  <conditionalFormatting sqref="A8790:A8856">
    <cfRule type="expression" dxfId="289" priority="3361" stopIfTrue="1">
      <formula>$A8790&lt;&gt;""</formula>
    </cfRule>
  </conditionalFormatting>
  <conditionalFormatting sqref="A8790:A8856">
    <cfRule type="expression" dxfId="288" priority="3360" stopIfTrue="1">
      <formula>$A8790&lt;&gt;""</formula>
    </cfRule>
  </conditionalFormatting>
  <conditionalFormatting sqref="A8790:A8856">
    <cfRule type="expression" dxfId="287" priority="3359" stopIfTrue="1">
      <formula>$A8790&lt;&gt;""</formula>
    </cfRule>
  </conditionalFormatting>
  <conditionalFormatting sqref="A8790:A8856">
    <cfRule type="expression" dxfId="286" priority="3358" stopIfTrue="1">
      <formula>$A8790&lt;&gt;""</formula>
    </cfRule>
  </conditionalFormatting>
  <conditionalFormatting sqref="A8790:A8856">
    <cfRule type="expression" dxfId="285" priority="3357" stopIfTrue="1">
      <formula>$A8790&lt;&gt;""</formula>
    </cfRule>
  </conditionalFormatting>
  <conditionalFormatting sqref="A8790:A8856">
    <cfRule type="expression" dxfId="284" priority="3356" stopIfTrue="1">
      <formula>$A8790&lt;&gt;""</formula>
    </cfRule>
  </conditionalFormatting>
  <conditionalFormatting sqref="A8790:A8856">
    <cfRule type="expression" dxfId="283" priority="3355" stopIfTrue="1">
      <formula>$A8790&lt;&gt;""</formula>
    </cfRule>
  </conditionalFormatting>
  <conditionalFormatting sqref="A8790:A8856">
    <cfRule type="expression" dxfId="282" priority="3354" stopIfTrue="1">
      <formula>$A8790&lt;&gt;""</formula>
    </cfRule>
  </conditionalFormatting>
  <conditionalFormatting sqref="A8790:A8856">
    <cfRule type="expression" dxfId="281" priority="3353" stopIfTrue="1">
      <formula>$A8790&lt;&gt;""</formula>
    </cfRule>
  </conditionalFormatting>
  <conditionalFormatting sqref="A8790:A8856">
    <cfRule type="expression" dxfId="280" priority="3352" stopIfTrue="1">
      <formula>$A8790&lt;&gt;""</formula>
    </cfRule>
  </conditionalFormatting>
  <conditionalFormatting sqref="A8790:A8856">
    <cfRule type="expression" dxfId="279" priority="3351" stopIfTrue="1">
      <formula>$A8790&lt;&gt;""</formula>
    </cfRule>
  </conditionalFormatting>
  <conditionalFormatting sqref="A8790:A8856">
    <cfRule type="expression" dxfId="278" priority="3350" stopIfTrue="1">
      <formula>$A8790&lt;&gt;""</formula>
    </cfRule>
  </conditionalFormatting>
  <conditionalFormatting sqref="A8790:A8856">
    <cfRule type="expression" dxfId="277" priority="3349" stopIfTrue="1">
      <formula>$A8790&lt;&gt;""</formula>
    </cfRule>
  </conditionalFormatting>
  <conditionalFormatting sqref="A8790:A8856">
    <cfRule type="expression" dxfId="276" priority="3348" stopIfTrue="1">
      <formula>$A8790&lt;&gt;""</formula>
    </cfRule>
  </conditionalFormatting>
  <conditionalFormatting sqref="A8790:A8856">
    <cfRule type="expression" dxfId="275" priority="3347" stopIfTrue="1">
      <formula>$A8790&lt;&gt;""</formula>
    </cfRule>
  </conditionalFormatting>
  <conditionalFormatting sqref="A8790:A8856">
    <cfRule type="expression" dxfId="274" priority="3346" stopIfTrue="1">
      <formula>$A8790&lt;&gt;""</formula>
    </cfRule>
  </conditionalFormatting>
  <conditionalFormatting sqref="A8790:A8856">
    <cfRule type="expression" dxfId="273" priority="3345" stopIfTrue="1">
      <formula>$A8790&lt;&gt;""</formula>
    </cfRule>
  </conditionalFormatting>
  <conditionalFormatting sqref="A8790:A8856">
    <cfRule type="expression" dxfId="272" priority="3344" stopIfTrue="1">
      <formula>$A8790&lt;&gt;""</formula>
    </cfRule>
  </conditionalFormatting>
  <conditionalFormatting sqref="A8790:A8856">
    <cfRule type="expression" dxfId="271" priority="3343" stopIfTrue="1">
      <formula>$A8790&lt;&gt;""</formula>
    </cfRule>
  </conditionalFormatting>
  <conditionalFormatting sqref="A8790:A8856">
    <cfRule type="expression" dxfId="270" priority="3342" stopIfTrue="1">
      <formula>$A8790&lt;&gt;""</formula>
    </cfRule>
  </conditionalFormatting>
  <conditionalFormatting sqref="A8790:A8856">
    <cfRule type="expression" dxfId="269" priority="3341" stopIfTrue="1">
      <formula>$A8790&lt;&gt;""</formula>
    </cfRule>
  </conditionalFormatting>
  <conditionalFormatting sqref="A8790:A8856">
    <cfRule type="expression" dxfId="268" priority="3340" stopIfTrue="1">
      <formula>$A8790&lt;&gt;""</formula>
    </cfRule>
  </conditionalFormatting>
  <conditionalFormatting sqref="A8790:A8856">
    <cfRule type="expression" dxfId="267" priority="3339" stopIfTrue="1">
      <formula>$A8790&lt;&gt;""</formula>
    </cfRule>
  </conditionalFormatting>
  <conditionalFormatting sqref="A8790:A8856">
    <cfRule type="expression" dxfId="266" priority="3338" stopIfTrue="1">
      <formula>$A8790&lt;&gt;""</formula>
    </cfRule>
  </conditionalFormatting>
  <conditionalFormatting sqref="A8790:A8856">
    <cfRule type="expression" dxfId="265" priority="3337" stopIfTrue="1">
      <formula>$A8790&lt;&gt;""</formula>
    </cfRule>
  </conditionalFormatting>
  <conditionalFormatting sqref="A8790:A8856">
    <cfRule type="expression" dxfId="264" priority="3336" stopIfTrue="1">
      <formula>$A8790&lt;&gt;""</formula>
    </cfRule>
  </conditionalFormatting>
  <conditionalFormatting sqref="A8790:A8856">
    <cfRule type="expression" dxfId="263" priority="3335" stopIfTrue="1">
      <formula>$A8790&lt;&gt;""</formula>
    </cfRule>
  </conditionalFormatting>
  <conditionalFormatting sqref="A8790:A8856">
    <cfRule type="expression" dxfId="262" priority="3334" stopIfTrue="1">
      <formula>$A8790&lt;&gt;""</formula>
    </cfRule>
  </conditionalFormatting>
  <conditionalFormatting sqref="A8790:A8856">
    <cfRule type="expression" dxfId="261" priority="3333" stopIfTrue="1">
      <formula>$A8790&lt;&gt;""</formula>
    </cfRule>
  </conditionalFormatting>
  <conditionalFormatting sqref="A8790:A8856">
    <cfRule type="expression" dxfId="260" priority="3332" stopIfTrue="1">
      <formula>$A8790&lt;&gt;""</formula>
    </cfRule>
  </conditionalFormatting>
  <conditionalFormatting sqref="A8790:A8856">
    <cfRule type="expression" dxfId="259" priority="3331" stopIfTrue="1">
      <formula>$A8790&lt;&gt;""</formula>
    </cfRule>
  </conditionalFormatting>
  <conditionalFormatting sqref="A8790:A8856">
    <cfRule type="expression" dxfId="258" priority="3330" stopIfTrue="1">
      <formula>$A8790&lt;&gt;""</formula>
    </cfRule>
  </conditionalFormatting>
  <conditionalFormatting sqref="A8790:A8856">
    <cfRule type="expression" dxfId="257" priority="3329" stopIfTrue="1">
      <formula>$A8790&lt;&gt;""</formula>
    </cfRule>
  </conditionalFormatting>
  <conditionalFormatting sqref="A8790:A8856">
    <cfRule type="expression" dxfId="256" priority="3328" stopIfTrue="1">
      <formula>$A8790&lt;&gt;""</formula>
    </cfRule>
  </conditionalFormatting>
  <conditionalFormatting sqref="A8790:A8856">
    <cfRule type="expression" dxfId="255" priority="3327" stopIfTrue="1">
      <formula>$A8790&lt;&gt;""</formula>
    </cfRule>
  </conditionalFormatting>
  <conditionalFormatting sqref="A8790:A8856">
    <cfRule type="expression" dxfId="254" priority="3326" stopIfTrue="1">
      <formula>$A8790&lt;&gt;""</formula>
    </cfRule>
  </conditionalFormatting>
  <conditionalFormatting sqref="A8790:A8856">
    <cfRule type="expression" dxfId="253" priority="3325" stopIfTrue="1">
      <formula>$A8790&lt;&gt;""</formula>
    </cfRule>
  </conditionalFormatting>
  <conditionalFormatting sqref="A8790:A8856">
    <cfRule type="expression" dxfId="252" priority="3324" stopIfTrue="1">
      <formula>$A8790&lt;&gt;""</formula>
    </cfRule>
  </conditionalFormatting>
  <conditionalFormatting sqref="A8790:A8856">
    <cfRule type="expression" dxfId="251" priority="3323" stopIfTrue="1">
      <formula>$A8790&lt;&gt;""</formula>
    </cfRule>
  </conditionalFormatting>
  <conditionalFormatting sqref="A8790:A8856">
    <cfRule type="expression" dxfId="250" priority="3322" stopIfTrue="1">
      <formula>$A8790&lt;&gt;""</formula>
    </cfRule>
  </conditionalFormatting>
  <conditionalFormatting sqref="A8790:A8856">
    <cfRule type="expression" dxfId="249" priority="3321" stopIfTrue="1">
      <formula>$A8790&lt;&gt;""</formula>
    </cfRule>
  </conditionalFormatting>
  <conditionalFormatting sqref="A8790:A8856">
    <cfRule type="expression" dxfId="248" priority="3320" stopIfTrue="1">
      <formula>$A8790&lt;&gt;""</formula>
    </cfRule>
  </conditionalFormatting>
  <conditionalFormatting sqref="A8790:A8856">
    <cfRule type="expression" dxfId="247" priority="3319" stopIfTrue="1">
      <formula>$A8790&lt;&gt;""</formula>
    </cfRule>
  </conditionalFormatting>
  <conditionalFormatting sqref="A8790:A8856">
    <cfRule type="expression" dxfId="246" priority="3318" stopIfTrue="1">
      <formula>$A8790&lt;&gt;""</formula>
    </cfRule>
  </conditionalFormatting>
  <conditionalFormatting sqref="A8790:A8856">
    <cfRule type="expression" dxfId="245" priority="3317" stopIfTrue="1">
      <formula>$A8790&lt;&gt;""</formula>
    </cfRule>
  </conditionalFormatting>
  <conditionalFormatting sqref="A8790:A8856">
    <cfRule type="expression" dxfId="244" priority="3316" stopIfTrue="1">
      <formula>$A8790&lt;&gt;""</formula>
    </cfRule>
  </conditionalFormatting>
  <conditionalFormatting sqref="A8790:A8856">
    <cfRule type="expression" dxfId="243" priority="3315" stopIfTrue="1">
      <formula>$A8790&lt;&gt;""</formula>
    </cfRule>
  </conditionalFormatting>
  <conditionalFormatting sqref="A8790:A8856">
    <cfRule type="expression" dxfId="242" priority="3314" stopIfTrue="1">
      <formula>$A8790&lt;&gt;""</formula>
    </cfRule>
  </conditionalFormatting>
  <conditionalFormatting sqref="A8790:A8856">
    <cfRule type="expression" dxfId="241" priority="3313" stopIfTrue="1">
      <formula>$A8790&lt;&gt;""</formula>
    </cfRule>
  </conditionalFormatting>
  <conditionalFormatting sqref="A8790:A8856">
    <cfRule type="expression" dxfId="240" priority="3312" stopIfTrue="1">
      <formula>$A8790&lt;&gt;""</formula>
    </cfRule>
  </conditionalFormatting>
  <conditionalFormatting sqref="A8790:A8856">
    <cfRule type="expression" dxfId="239" priority="3311" stopIfTrue="1">
      <formula>$A8790&lt;&gt;""</formula>
    </cfRule>
  </conditionalFormatting>
  <conditionalFormatting sqref="A8790:A8856">
    <cfRule type="expression" dxfId="238" priority="3310" stopIfTrue="1">
      <formula>$A8790&lt;&gt;""</formula>
    </cfRule>
  </conditionalFormatting>
  <conditionalFormatting sqref="A8790:A8856">
    <cfRule type="expression" dxfId="237" priority="3309" stopIfTrue="1">
      <formula>$A8790&lt;&gt;""</formula>
    </cfRule>
  </conditionalFormatting>
  <conditionalFormatting sqref="A8790:A8856">
    <cfRule type="expression" dxfId="236" priority="3308" stopIfTrue="1">
      <formula>$A8790&lt;&gt;""</formula>
    </cfRule>
  </conditionalFormatting>
  <conditionalFormatting sqref="A8790:A8856">
    <cfRule type="expression" dxfId="235" priority="3307" stopIfTrue="1">
      <formula>$A8790&lt;&gt;""</formula>
    </cfRule>
  </conditionalFormatting>
  <conditionalFormatting sqref="A8790:A8856">
    <cfRule type="expression" dxfId="234" priority="3306" stopIfTrue="1">
      <formula>$A8790&lt;&gt;""</formula>
    </cfRule>
  </conditionalFormatting>
  <conditionalFormatting sqref="A8790:A8856">
    <cfRule type="expression" dxfId="233" priority="3305" stopIfTrue="1">
      <formula>$A8790&lt;&gt;""</formula>
    </cfRule>
  </conditionalFormatting>
  <conditionalFormatting sqref="A8790:A8856">
    <cfRule type="expression" dxfId="232" priority="3304" stopIfTrue="1">
      <formula>$A8790&lt;&gt;""</formula>
    </cfRule>
  </conditionalFormatting>
  <conditionalFormatting sqref="A8790:A8856">
    <cfRule type="expression" dxfId="231" priority="3303" stopIfTrue="1">
      <formula>$A8790&lt;&gt;""</formula>
    </cfRule>
  </conditionalFormatting>
  <conditionalFormatting sqref="A8790:A8856">
    <cfRule type="expression" dxfId="230" priority="3302" stopIfTrue="1">
      <formula>$A8790&lt;&gt;""</formula>
    </cfRule>
  </conditionalFormatting>
  <conditionalFormatting sqref="I8790:I8856">
    <cfRule type="expression" dxfId="229" priority="3301" stopIfTrue="1">
      <formula>$A8790&lt;&gt;""</formula>
    </cfRule>
  </conditionalFormatting>
  <conditionalFormatting sqref="I8790:I8856">
    <cfRule type="expression" dxfId="228" priority="3300" stopIfTrue="1">
      <formula>$A8790&lt;&gt;""</formula>
    </cfRule>
  </conditionalFormatting>
  <conditionalFormatting sqref="A8790:A8856">
    <cfRule type="expression" dxfId="227" priority="3265" stopIfTrue="1">
      <formula>$A8790&lt;&gt;""</formula>
    </cfRule>
  </conditionalFormatting>
  <conditionalFormatting sqref="A8790:A8856">
    <cfRule type="expression" dxfId="226" priority="3264" stopIfTrue="1">
      <formula>$A8790&lt;&gt;""</formula>
    </cfRule>
  </conditionalFormatting>
  <conditionalFormatting sqref="A8790:A8856">
    <cfRule type="expression" dxfId="225" priority="3263" stopIfTrue="1">
      <formula>$A8790&lt;&gt;""</formula>
    </cfRule>
  </conditionalFormatting>
  <conditionalFormatting sqref="A8790:A8856">
    <cfRule type="expression" dxfId="224" priority="3262" stopIfTrue="1">
      <formula>$A8790&lt;&gt;""</formula>
    </cfRule>
  </conditionalFormatting>
  <conditionalFormatting sqref="A8790:A8856">
    <cfRule type="expression" dxfId="223" priority="3261" stopIfTrue="1">
      <formula>$A8790&lt;&gt;""</formula>
    </cfRule>
  </conditionalFormatting>
  <conditionalFormatting sqref="A8790:A8856">
    <cfRule type="expression" dxfId="222" priority="3260" stopIfTrue="1">
      <formula>$A8790&lt;&gt;""</formula>
    </cfRule>
  </conditionalFormatting>
  <conditionalFormatting sqref="A8790:A8856">
    <cfRule type="expression" dxfId="221" priority="3259" stopIfTrue="1">
      <formula>$A8790&lt;&gt;""</formula>
    </cfRule>
  </conditionalFormatting>
  <conditionalFormatting sqref="A8790:A8856">
    <cfRule type="expression" dxfId="220" priority="3258" stopIfTrue="1">
      <formula>$A8790&lt;&gt;""</formula>
    </cfRule>
  </conditionalFormatting>
  <conditionalFormatting sqref="A8790:A8856">
    <cfRule type="expression" dxfId="219" priority="3257" stopIfTrue="1">
      <formula>$A8790&lt;&gt;""</formula>
    </cfRule>
  </conditionalFormatting>
  <conditionalFormatting sqref="A8790:A8856">
    <cfRule type="expression" dxfId="218" priority="3256" stopIfTrue="1">
      <formula>$A8790&lt;&gt;""</formula>
    </cfRule>
  </conditionalFormatting>
  <conditionalFormatting sqref="A8790:A8856">
    <cfRule type="expression" dxfId="217" priority="3255" stopIfTrue="1">
      <formula>$A8790&lt;&gt;""</formula>
    </cfRule>
  </conditionalFormatting>
  <conditionalFormatting sqref="A8790:A8856">
    <cfRule type="expression" dxfId="216" priority="3254" stopIfTrue="1">
      <formula>$A8790&lt;&gt;""</formula>
    </cfRule>
  </conditionalFormatting>
  <conditionalFormatting sqref="I8790:I8856">
    <cfRule type="expression" dxfId="215" priority="3253" stopIfTrue="1">
      <formula>$A8790&lt;&gt;""</formula>
    </cfRule>
  </conditionalFormatting>
  <conditionalFormatting sqref="A8790:A8856">
    <cfRule type="expression" dxfId="214" priority="3235" stopIfTrue="1">
      <formula>$A8790&lt;&gt;""</formula>
    </cfRule>
  </conditionalFormatting>
  <conditionalFormatting sqref="A8790:A8856">
    <cfRule type="expression" dxfId="213" priority="3234" stopIfTrue="1">
      <formula>$A8790&lt;&gt;""</formula>
    </cfRule>
  </conditionalFormatting>
  <conditionalFormatting sqref="A8790:A8856">
    <cfRule type="expression" dxfId="212" priority="3233" stopIfTrue="1">
      <formula>$A8790&lt;&gt;""</formula>
    </cfRule>
  </conditionalFormatting>
  <conditionalFormatting sqref="A8790:A8856">
    <cfRule type="expression" dxfId="211" priority="3232" stopIfTrue="1">
      <formula>$A8790&lt;&gt;""</formula>
    </cfRule>
  </conditionalFormatting>
  <conditionalFormatting sqref="A8790:A8856">
    <cfRule type="expression" dxfId="210" priority="3231" stopIfTrue="1">
      <formula>$A8790&lt;&gt;""</formula>
    </cfRule>
  </conditionalFormatting>
  <conditionalFormatting sqref="A8790:A8856">
    <cfRule type="expression" dxfId="209" priority="3230" stopIfTrue="1">
      <formula>$A8790&lt;&gt;""</formula>
    </cfRule>
  </conditionalFormatting>
  <conditionalFormatting sqref="A8790:A8856">
    <cfRule type="expression" dxfId="208" priority="3224" stopIfTrue="1">
      <formula>$A8790&lt;&gt;""</formula>
    </cfRule>
  </conditionalFormatting>
  <conditionalFormatting sqref="A8790:A8856">
    <cfRule type="expression" dxfId="207" priority="3223" stopIfTrue="1">
      <formula>$A8790&lt;&gt;""</formula>
    </cfRule>
  </conditionalFormatting>
  <conditionalFormatting sqref="A8790:A8856">
    <cfRule type="expression" dxfId="206" priority="3222" stopIfTrue="1">
      <formula>$A8790&lt;&gt;""</formula>
    </cfRule>
  </conditionalFormatting>
  <conditionalFormatting sqref="A8790:A8856">
    <cfRule type="expression" dxfId="205" priority="3213" stopIfTrue="1">
      <formula>$A8790&lt;&gt;""</formula>
    </cfRule>
  </conditionalFormatting>
  <conditionalFormatting sqref="A8790:A8856">
    <cfRule type="expression" dxfId="204" priority="3212" stopIfTrue="1">
      <formula>$A8790&lt;&gt;""</formula>
    </cfRule>
  </conditionalFormatting>
  <conditionalFormatting sqref="A8790:C8856 E8790:I8856">
    <cfRule type="expression" dxfId="203" priority="3211" stopIfTrue="1">
      <formula>$A8790&lt;&gt;""</formula>
    </cfRule>
  </conditionalFormatting>
  <conditionalFormatting sqref="B8790:B8856">
    <cfRule type="expression" dxfId="202" priority="3208" stopIfTrue="1">
      <formula>$A8790&lt;&gt;""</formula>
    </cfRule>
  </conditionalFormatting>
  <conditionalFormatting sqref="A9100">
    <cfRule type="expression" dxfId="201" priority="3195" stopIfTrue="1">
      <formula>$A9100&lt;&gt;""</formula>
    </cfRule>
  </conditionalFormatting>
  <conditionalFormatting sqref="A9100">
    <cfRule type="expression" dxfId="200" priority="3194" stopIfTrue="1">
      <formula>$A9100&lt;&gt;""</formula>
    </cfRule>
  </conditionalFormatting>
  <conditionalFormatting sqref="A9100">
    <cfRule type="expression" dxfId="199" priority="3193" stopIfTrue="1">
      <formula>$A9100&lt;&gt;""</formula>
    </cfRule>
  </conditionalFormatting>
  <conditionalFormatting sqref="A9100">
    <cfRule type="expression" dxfId="198" priority="3192" stopIfTrue="1">
      <formula>$A9100&lt;&gt;""</formula>
    </cfRule>
  </conditionalFormatting>
  <conditionalFormatting sqref="A9100">
    <cfRule type="expression" dxfId="197" priority="3191" stopIfTrue="1">
      <formula>$A9100&lt;&gt;""</formula>
    </cfRule>
  </conditionalFormatting>
  <conditionalFormatting sqref="A9100">
    <cfRule type="expression" dxfId="196" priority="3190" stopIfTrue="1">
      <formula>$A9100&lt;&gt;""</formula>
    </cfRule>
  </conditionalFormatting>
  <conditionalFormatting sqref="A9101">
    <cfRule type="expression" dxfId="195" priority="3189" stopIfTrue="1">
      <formula>$A9101&lt;&gt;""</formula>
    </cfRule>
  </conditionalFormatting>
  <conditionalFormatting sqref="A9101">
    <cfRule type="expression" dxfId="194" priority="3188" stopIfTrue="1">
      <formula>$A9101&lt;&gt;""</formula>
    </cfRule>
  </conditionalFormatting>
  <conditionalFormatting sqref="A9101">
    <cfRule type="expression" dxfId="193" priority="3187" stopIfTrue="1">
      <formula>$A9101&lt;&gt;""</formula>
    </cfRule>
  </conditionalFormatting>
  <conditionalFormatting sqref="A9101">
    <cfRule type="expression" dxfId="192" priority="3186" stopIfTrue="1">
      <formula>$A9101&lt;&gt;""</formula>
    </cfRule>
  </conditionalFormatting>
  <conditionalFormatting sqref="A9101">
    <cfRule type="expression" dxfId="191" priority="3185" stopIfTrue="1">
      <formula>$A9101&lt;&gt;""</formula>
    </cfRule>
  </conditionalFormatting>
  <conditionalFormatting sqref="A9101">
    <cfRule type="expression" dxfId="190" priority="3184" stopIfTrue="1">
      <formula>$A9101&lt;&gt;""</formula>
    </cfRule>
  </conditionalFormatting>
  <conditionalFormatting sqref="A9102">
    <cfRule type="expression" dxfId="189" priority="3183" stopIfTrue="1">
      <formula>$A9102&lt;&gt;""</formula>
    </cfRule>
  </conditionalFormatting>
  <conditionalFormatting sqref="A9102">
    <cfRule type="expression" dxfId="188" priority="3182" stopIfTrue="1">
      <formula>$A9102&lt;&gt;""</formula>
    </cfRule>
  </conditionalFormatting>
  <conditionalFormatting sqref="A9102">
    <cfRule type="expression" dxfId="187" priority="3181" stopIfTrue="1">
      <formula>$A9102&lt;&gt;""</formula>
    </cfRule>
  </conditionalFormatting>
  <conditionalFormatting sqref="A9102">
    <cfRule type="expression" dxfId="186" priority="3180" stopIfTrue="1">
      <formula>$A9102&lt;&gt;""</formula>
    </cfRule>
  </conditionalFormatting>
  <conditionalFormatting sqref="A9102">
    <cfRule type="expression" dxfId="185" priority="3179" stopIfTrue="1">
      <formula>$A9102&lt;&gt;""</formula>
    </cfRule>
  </conditionalFormatting>
  <conditionalFormatting sqref="A9102">
    <cfRule type="expression" dxfId="184" priority="3178" stopIfTrue="1">
      <formula>$A9102&lt;&gt;""</formula>
    </cfRule>
  </conditionalFormatting>
  <conditionalFormatting sqref="A9099">
    <cfRule type="expression" dxfId="183" priority="3177" stopIfTrue="1">
      <formula>$A9099&lt;&gt;""</formula>
    </cfRule>
  </conditionalFormatting>
  <conditionalFormatting sqref="A9099">
    <cfRule type="expression" dxfId="182" priority="3176" stopIfTrue="1">
      <formula>$A9099&lt;&gt;""</formula>
    </cfRule>
  </conditionalFormatting>
  <conditionalFormatting sqref="A9099">
    <cfRule type="expression" dxfId="181" priority="3175" stopIfTrue="1">
      <formula>$A9099&lt;&gt;""</formula>
    </cfRule>
  </conditionalFormatting>
  <conditionalFormatting sqref="A9099">
    <cfRule type="expression" dxfId="180" priority="3174" stopIfTrue="1">
      <formula>$A9099&lt;&gt;""</formula>
    </cfRule>
  </conditionalFormatting>
  <conditionalFormatting sqref="A9099">
    <cfRule type="expression" dxfId="179" priority="3173" stopIfTrue="1">
      <formula>$A9099&lt;&gt;""</formula>
    </cfRule>
  </conditionalFormatting>
  <conditionalFormatting sqref="A9099">
    <cfRule type="expression" dxfId="178" priority="3172" stopIfTrue="1">
      <formula>$A9099&lt;&gt;""</formula>
    </cfRule>
  </conditionalFormatting>
  <conditionalFormatting sqref="A9096:A9098">
    <cfRule type="expression" dxfId="177" priority="3171" stopIfTrue="1">
      <formula>$A9096&lt;&gt;""</formula>
    </cfRule>
  </conditionalFormatting>
  <conditionalFormatting sqref="A9096:A9098">
    <cfRule type="expression" dxfId="176" priority="3170" stopIfTrue="1">
      <formula>$A9096&lt;&gt;""</formula>
    </cfRule>
  </conditionalFormatting>
  <conditionalFormatting sqref="A9096:A9098">
    <cfRule type="expression" dxfId="175" priority="3169" stopIfTrue="1">
      <formula>$A9096&lt;&gt;""</formula>
    </cfRule>
  </conditionalFormatting>
  <conditionalFormatting sqref="A9096:A9098">
    <cfRule type="expression" dxfId="174" priority="3168" stopIfTrue="1">
      <formula>$A9096&lt;&gt;""</formula>
    </cfRule>
  </conditionalFormatting>
  <conditionalFormatting sqref="A9096:A9098">
    <cfRule type="expression" dxfId="173" priority="3167" stopIfTrue="1">
      <formula>$A9096&lt;&gt;""</formula>
    </cfRule>
  </conditionalFormatting>
  <conditionalFormatting sqref="A9096:A9098">
    <cfRule type="expression" dxfId="172" priority="3166" stopIfTrue="1">
      <formula>$A9096&lt;&gt;""</formula>
    </cfRule>
  </conditionalFormatting>
  <conditionalFormatting sqref="A9087:A9095">
    <cfRule type="expression" dxfId="171" priority="3165" stopIfTrue="1">
      <formula>$A9087&lt;&gt;""</formula>
    </cfRule>
  </conditionalFormatting>
  <conditionalFormatting sqref="A9087:A9095">
    <cfRule type="expression" dxfId="170" priority="3164" stopIfTrue="1">
      <formula>$A9087&lt;&gt;""</formula>
    </cfRule>
  </conditionalFormatting>
  <conditionalFormatting sqref="A9087:A9095">
    <cfRule type="expression" dxfId="169" priority="3163" stopIfTrue="1">
      <formula>$A9087&lt;&gt;""</formula>
    </cfRule>
  </conditionalFormatting>
  <conditionalFormatting sqref="A9087:A9095">
    <cfRule type="expression" dxfId="168" priority="3162" stopIfTrue="1">
      <formula>$A9087&lt;&gt;""</formula>
    </cfRule>
  </conditionalFormatting>
  <conditionalFormatting sqref="A9087:A9095">
    <cfRule type="expression" dxfId="167" priority="3161" stopIfTrue="1">
      <formula>$A9087&lt;&gt;""</formula>
    </cfRule>
  </conditionalFormatting>
  <conditionalFormatting sqref="A9087:A9095">
    <cfRule type="expression" dxfId="166" priority="3160" stopIfTrue="1">
      <formula>$A9087&lt;&gt;""</formula>
    </cfRule>
  </conditionalFormatting>
  <conditionalFormatting sqref="A9042:A9086">
    <cfRule type="expression" dxfId="165" priority="3159" stopIfTrue="1">
      <formula>$A9042&lt;&gt;""</formula>
    </cfRule>
  </conditionalFormatting>
  <conditionalFormatting sqref="A9042:A9086">
    <cfRule type="expression" dxfId="164" priority="3158" stopIfTrue="1">
      <formula>$A9042&lt;&gt;""</formula>
    </cfRule>
  </conditionalFormatting>
  <conditionalFormatting sqref="A9042:A9086">
    <cfRule type="expression" dxfId="163" priority="3157" stopIfTrue="1">
      <formula>$A9042&lt;&gt;""</formula>
    </cfRule>
  </conditionalFormatting>
  <conditionalFormatting sqref="A9042:A9086">
    <cfRule type="expression" dxfId="162" priority="3156" stopIfTrue="1">
      <formula>$A9042&lt;&gt;""</formula>
    </cfRule>
  </conditionalFormatting>
  <conditionalFormatting sqref="A9042:A9086">
    <cfRule type="expression" dxfId="161" priority="3155" stopIfTrue="1">
      <formula>$A9042&lt;&gt;""</formula>
    </cfRule>
  </conditionalFormatting>
  <conditionalFormatting sqref="A9042:A9086">
    <cfRule type="expression" dxfId="160" priority="3154" stopIfTrue="1">
      <formula>$A9042&lt;&gt;""</formula>
    </cfRule>
  </conditionalFormatting>
  <conditionalFormatting sqref="A8997:A9041">
    <cfRule type="expression" dxfId="159" priority="3153" stopIfTrue="1">
      <formula>$A8997&lt;&gt;""</formula>
    </cfRule>
  </conditionalFormatting>
  <conditionalFormatting sqref="A8997:A9041">
    <cfRule type="expression" dxfId="158" priority="3152" stopIfTrue="1">
      <formula>$A8997&lt;&gt;""</formula>
    </cfRule>
  </conditionalFormatting>
  <conditionalFormatting sqref="A8997:A9041">
    <cfRule type="expression" dxfId="157" priority="3151" stopIfTrue="1">
      <formula>$A8997&lt;&gt;""</formula>
    </cfRule>
  </conditionalFormatting>
  <conditionalFormatting sqref="A8997:A9041">
    <cfRule type="expression" dxfId="156" priority="3150" stopIfTrue="1">
      <formula>$A8997&lt;&gt;""</formula>
    </cfRule>
  </conditionalFormatting>
  <conditionalFormatting sqref="A8997:A9041">
    <cfRule type="expression" dxfId="155" priority="3149" stopIfTrue="1">
      <formula>$A8997&lt;&gt;""</formula>
    </cfRule>
  </conditionalFormatting>
  <conditionalFormatting sqref="A8997:A9041">
    <cfRule type="expression" dxfId="154" priority="3148" stopIfTrue="1">
      <formula>$A8997&lt;&gt;""</formula>
    </cfRule>
  </conditionalFormatting>
  <conditionalFormatting sqref="A8952:A8997">
    <cfRule type="expression" dxfId="153" priority="3147" stopIfTrue="1">
      <formula>$A8952&lt;&gt;""</formula>
    </cfRule>
  </conditionalFormatting>
  <conditionalFormatting sqref="A8952:A8997">
    <cfRule type="expression" dxfId="152" priority="3146" stopIfTrue="1">
      <formula>$A8952&lt;&gt;""</formula>
    </cfRule>
  </conditionalFormatting>
  <conditionalFormatting sqref="A8952:A8997">
    <cfRule type="expression" dxfId="151" priority="3145" stopIfTrue="1">
      <formula>$A8952&lt;&gt;""</formula>
    </cfRule>
  </conditionalFormatting>
  <conditionalFormatting sqref="A8952:A8997">
    <cfRule type="expression" dxfId="150" priority="3144" stopIfTrue="1">
      <formula>$A8952&lt;&gt;""</formula>
    </cfRule>
  </conditionalFormatting>
  <conditionalFormatting sqref="A8952:A8997">
    <cfRule type="expression" dxfId="149" priority="3143" stopIfTrue="1">
      <formula>$A8952&lt;&gt;""</formula>
    </cfRule>
  </conditionalFormatting>
  <conditionalFormatting sqref="A8952:A8997">
    <cfRule type="expression" dxfId="148" priority="3142" stopIfTrue="1">
      <formula>$A8952&lt;&gt;""</formula>
    </cfRule>
  </conditionalFormatting>
  <conditionalFormatting sqref="A8908:A8952">
    <cfRule type="expression" dxfId="147" priority="3141" stopIfTrue="1">
      <formula>$A8908&lt;&gt;""</formula>
    </cfRule>
  </conditionalFormatting>
  <conditionalFormatting sqref="A8908:A8952">
    <cfRule type="expression" dxfId="146" priority="3140" stopIfTrue="1">
      <formula>$A8908&lt;&gt;""</formula>
    </cfRule>
  </conditionalFormatting>
  <conditionalFormatting sqref="A8908:A8952">
    <cfRule type="expression" dxfId="145" priority="3139" stopIfTrue="1">
      <formula>$A8908&lt;&gt;""</formula>
    </cfRule>
  </conditionalFormatting>
  <conditionalFormatting sqref="A8908:A8952">
    <cfRule type="expression" dxfId="144" priority="3138" stopIfTrue="1">
      <formula>$A8908&lt;&gt;""</formula>
    </cfRule>
  </conditionalFormatting>
  <conditionalFormatting sqref="A8908:A8952">
    <cfRule type="expression" dxfId="143" priority="3137" stopIfTrue="1">
      <formula>$A8908&lt;&gt;""</formula>
    </cfRule>
  </conditionalFormatting>
  <conditionalFormatting sqref="A8908:A8952">
    <cfRule type="expression" dxfId="142" priority="3136" stopIfTrue="1">
      <formula>$A8908&lt;&gt;""</formula>
    </cfRule>
  </conditionalFormatting>
  <conditionalFormatting sqref="A8864:A8908">
    <cfRule type="expression" dxfId="141" priority="3135" stopIfTrue="1">
      <formula>$A8864&lt;&gt;""</formula>
    </cfRule>
  </conditionalFormatting>
  <conditionalFormatting sqref="A8864:A8908">
    <cfRule type="expression" dxfId="140" priority="3134" stopIfTrue="1">
      <formula>$A8864&lt;&gt;""</formula>
    </cfRule>
  </conditionalFormatting>
  <conditionalFormatting sqref="A8864:A8908">
    <cfRule type="expression" dxfId="139" priority="3133" stopIfTrue="1">
      <formula>$A8864&lt;&gt;""</formula>
    </cfRule>
  </conditionalFormatting>
  <conditionalFormatting sqref="A8864:A8908">
    <cfRule type="expression" dxfId="138" priority="3132" stopIfTrue="1">
      <formula>$A8864&lt;&gt;""</formula>
    </cfRule>
  </conditionalFormatting>
  <conditionalFormatting sqref="A8864:A8908">
    <cfRule type="expression" dxfId="137" priority="3131" stopIfTrue="1">
      <formula>$A8864&lt;&gt;""</formula>
    </cfRule>
  </conditionalFormatting>
  <conditionalFormatting sqref="A8864:A8908">
    <cfRule type="expression" dxfId="136" priority="3130" stopIfTrue="1">
      <formula>$A8864&lt;&gt;""</formula>
    </cfRule>
  </conditionalFormatting>
  <conditionalFormatting sqref="A8857:A8863">
    <cfRule type="expression" dxfId="135" priority="3129" stopIfTrue="1">
      <formula>$A8857&lt;&gt;""</formula>
    </cfRule>
  </conditionalFormatting>
  <conditionalFormatting sqref="A8857:A8863">
    <cfRule type="expression" dxfId="134" priority="3128" stopIfTrue="1">
      <formula>$A8857&lt;&gt;""</formula>
    </cfRule>
  </conditionalFormatting>
  <conditionalFormatting sqref="A8857:A8863">
    <cfRule type="expression" dxfId="133" priority="3127" stopIfTrue="1">
      <formula>$A8857&lt;&gt;""</formula>
    </cfRule>
  </conditionalFormatting>
  <conditionalFormatting sqref="A8857:A8863">
    <cfRule type="expression" dxfId="132" priority="3126" stopIfTrue="1">
      <formula>$A8857&lt;&gt;""</formula>
    </cfRule>
  </conditionalFormatting>
  <conditionalFormatting sqref="A8857:A8863">
    <cfRule type="expression" dxfId="131" priority="3125" stopIfTrue="1">
      <formula>$A8857&lt;&gt;""</formula>
    </cfRule>
  </conditionalFormatting>
  <conditionalFormatting sqref="A8857:A8863">
    <cfRule type="expression" dxfId="130" priority="3124" stopIfTrue="1">
      <formula>$A8857&lt;&gt;""</formula>
    </cfRule>
  </conditionalFormatting>
  <conditionalFormatting sqref="B8857:B8871">
    <cfRule type="expression" dxfId="129" priority="101" stopIfTrue="1">
      <formula>$A8857&lt;&gt;""</formula>
    </cfRule>
  </conditionalFormatting>
  <conditionalFormatting sqref="B8857:B8871">
    <cfRule type="expression" dxfId="128" priority="100" stopIfTrue="1">
      <formula>$A8857&lt;&gt;""</formula>
    </cfRule>
  </conditionalFormatting>
  <conditionalFormatting sqref="B8872:B9099">
    <cfRule type="expression" dxfId="127" priority="99" stopIfTrue="1">
      <formula>$A8872&lt;&gt;""</formula>
    </cfRule>
  </conditionalFormatting>
  <conditionalFormatting sqref="B8872:B9099">
    <cfRule type="expression" dxfId="126" priority="98" stopIfTrue="1">
      <formula>$A8872&lt;&gt;""</formula>
    </cfRule>
  </conditionalFormatting>
  <conditionalFormatting sqref="C8857:C9099">
    <cfRule type="expression" dxfId="125" priority="97" stopIfTrue="1">
      <formula>$A8857&lt;&gt;""</formula>
    </cfRule>
  </conditionalFormatting>
  <conditionalFormatting sqref="I8857:I9099">
    <cfRule type="expression" dxfId="124" priority="96" stopIfTrue="1">
      <formula>$A8857&lt;&gt;""</formula>
    </cfRule>
  </conditionalFormatting>
  <conditionalFormatting sqref="I8857:I9099">
    <cfRule type="expression" dxfId="123" priority="95" stopIfTrue="1">
      <formula>$A8857&lt;&gt;""</formula>
    </cfRule>
  </conditionalFormatting>
  <conditionalFormatting sqref="I8857:I9099">
    <cfRule type="expression" dxfId="122" priority="94" stopIfTrue="1">
      <formula>$A8857&lt;&gt;""</formula>
    </cfRule>
  </conditionalFormatting>
  <conditionalFormatting sqref="I8857:I9099">
    <cfRule type="expression" dxfId="121" priority="93" stopIfTrue="1">
      <formula>$A8857&lt;&gt;""</formula>
    </cfRule>
  </conditionalFormatting>
  <conditionalFormatting sqref="I8857:I9099">
    <cfRule type="expression" dxfId="120" priority="92" stopIfTrue="1">
      <formula>$A8857&lt;&gt;""</formula>
    </cfRule>
  </conditionalFormatting>
  <conditionalFormatting sqref="I8857:I9099">
    <cfRule type="expression" dxfId="119" priority="91" stopIfTrue="1">
      <formula>$A8857&lt;&gt;""</formula>
    </cfRule>
  </conditionalFormatting>
  <conditionalFormatting sqref="I8857:I9099">
    <cfRule type="expression" dxfId="118" priority="90" stopIfTrue="1">
      <formula>$A8857&lt;&gt;""</formula>
    </cfRule>
  </conditionalFormatting>
  <conditionalFormatting sqref="I8857:I9099">
    <cfRule type="expression" dxfId="117" priority="89" stopIfTrue="1">
      <formula>$A8857&lt;&gt;""</formula>
    </cfRule>
  </conditionalFormatting>
  <conditionalFormatting sqref="I8857:I9099">
    <cfRule type="expression" dxfId="116" priority="88" stopIfTrue="1">
      <formula>$A8857&lt;&gt;""</formula>
    </cfRule>
  </conditionalFormatting>
  <conditionalFormatting sqref="I8857:I9099">
    <cfRule type="expression" dxfId="115" priority="87" stopIfTrue="1">
      <formula>$A8857&lt;&gt;""</formula>
    </cfRule>
  </conditionalFormatting>
  <conditionalFormatting sqref="I8857:I9099">
    <cfRule type="expression" dxfId="114" priority="86" stopIfTrue="1">
      <formula>$A8857&lt;&gt;""</formula>
    </cfRule>
  </conditionalFormatting>
  <conditionalFormatting sqref="I8857:I9099">
    <cfRule type="expression" dxfId="113" priority="85" stopIfTrue="1">
      <formula>$A8857&lt;&gt;""</formula>
    </cfRule>
  </conditionalFormatting>
  <conditionalFormatting sqref="I8857:I9099">
    <cfRule type="expression" dxfId="112" priority="84" stopIfTrue="1">
      <formula>$A8857&lt;&gt;""</formula>
    </cfRule>
  </conditionalFormatting>
  <conditionalFormatting sqref="I8857:I9099">
    <cfRule type="expression" dxfId="111" priority="83" stopIfTrue="1">
      <formula>$A8857&lt;&gt;""</formula>
    </cfRule>
  </conditionalFormatting>
  <conditionalFormatting sqref="I8857:I9099">
    <cfRule type="expression" dxfId="110" priority="82" stopIfTrue="1">
      <formula>$A8857&lt;&gt;""</formula>
    </cfRule>
  </conditionalFormatting>
  <conditionalFormatting sqref="I8857:I9099">
    <cfRule type="expression" dxfId="109" priority="81" stopIfTrue="1">
      <formula>$A8857&lt;&gt;""</formula>
    </cfRule>
  </conditionalFormatting>
  <conditionalFormatting sqref="I8857:I9099">
    <cfRule type="expression" dxfId="108" priority="80" stopIfTrue="1">
      <formula>$A8857&lt;&gt;""</formula>
    </cfRule>
  </conditionalFormatting>
  <conditionalFormatting sqref="I8857:I9099">
    <cfRule type="expression" dxfId="107" priority="79" stopIfTrue="1">
      <formula>$A8857&lt;&gt;""</formula>
    </cfRule>
  </conditionalFormatting>
  <conditionalFormatting sqref="I8857:I9099">
    <cfRule type="expression" dxfId="106" priority="78" stopIfTrue="1">
      <formula>$A8857&lt;&gt;""</formula>
    </cfRule>
  </conditionalFormatting>
  <conditionalFormatting sqref="I8857:I9099">
    <cfRule type="expression" dxfId="105" priority="77" stopIfTrue="1">
      <formula>$A8857&lt;&gt;""</formula>
    </cfRule>
  </conditionalFormatting>
  <conditionalFormatting sqref="I8857:I9099">
    <cfRule type="expression" dxfId="104" priority="76" stopIfTrue="1">
      <formula>$A8857&lt;&gt;""</formula>
    </cfRule>
  </conditionalFormatting>
  <conditionalFormatting sqref="I8857:I9099">
    <cfRule type="expression" dxfId="103" priority="75" stopIfTrue="1">
      <formula>$A8857&lt;&gt;""</formula>
    </cfRule>
  </conditionalFormatting>
  <conditionalFormatting sqref="I8857:I9099">
    <cfRule type="expression" dxfId="102" priority="74" stopIfTrue="1">
      <formula>$A8857&lt;&gt;""</formula>
    </cfRule>
  </conditionalFormatting>
  <conditionalFormatting sqref="I8857:I9099">
    <cfRule type="expression" dxfId="101" priority="73" stopIfTrue="1">
      <formula>$A8857&lt;&gt;""</formula>
    </cfRule>
  </conditionalFormatting>
  <conditionalFormatting sqref="I8857:I9099">
    <cfRule type="expression" dxfId="100" priority="72" stopIfTrue="1">
      <formula>$A8857&lt;&gt;""</formula>
    </cfRule>
  </conditionalFormatting>
  <conditionalFormatting sqref="I8857:I9099">
    <cfRule type="expression" dxfId="99" priority="71" stopIfTrue="1">
      <formula>$A8857&lt;&gt;""</formula>
    </cfRule>
  </conditionalFormatting>
  <conditionalFormatting sqref="I8857:I9099">
    <cfRule type="expression" dxfId="98" priority="70" stopIfTrue="1">
      <formula>$A8857&lt;&gt;""</formula>
    </cfRule>
  </conditionalFormatting>
  <conditionalFormatting sqref="I8857:I9099">
    <cfRule type="expression" dxfId="97" priority="69" stopIfTrue="1">
      <formula>$A8857&lt;&gt;""</formula>
    </cfRule>
  </conditionalFormatting>
  <conditionalFormatting sqref="I8857:I9099">
    <cfRule type="expression" dxfId="96" priority="68" stopIfTrue="1">
      <formula>$A8857&lt;&gt;""</formula>
    </cfRule>
  </conditionalFormatting>
  <conditionalFormatting sqref="I8857:I9099">
    <cfRule type="expression" dxfId="95" priority="67" stopIfTrue="1">
      <formula>$A8857&lt;&gt;""</formula>
    </cfRule>
  </conditionalFormatting>
  <conditionalFormatting sqref="I8857:I9099">
    <cfRule type="expression" dxfId="94" priority="66" stopIfTrue="1">
      <formula>$A8857&lt;&gt;""</formula>
    </cfRule>
  </conditionalFormatting>
  <conditionalFormatting sqref="I8857:I9099">
    <cfRule type="expression" dxfId="93" priority="65" stopIfTrue="1">
      <formula>$A8857&lt;&gt;""</formula>
    </cfRule>
  </conditionalFormatting>
  <conditionalFormatting sqref="I8857:I9099">
    <cfRule type="expression" dxfId="92" priority="64" stopIfTrue="1">
      <formula>$A8857&lt;&gt;""</formula>
    </cfRule>
  </conditionalFormatting>
  <conditionalFormatting sqref="I8857:I9099">
    <cfRule type="expression" dxfId="91" priority="63" stopIfTrue="1">
      <formula>$A8857&lt;&gt;""</formula>
    </cfRule>
  </conditionalFormatting>
  <conditionalFormatting sqref="I8857:I9099">
    <cfRule type="expression" dxfId="90" priority="62" stopIfTrue="1">
      <formula>$A8857&lt;&gt;""</formula>
    </cfRule>
  </conditionalFormatting>
  <conditionalFormatting sqref="I8857:I9099">
    <cfRule type="expression" dxfId="89" priority="61" stopIfTrue="1">
      <formula>$A8857&lt;&gt;""</formula>
    </cfRule>
  </conditionalFormatting>
  <conditionalFormatting sqref="I8857:I9099">
    <cfRule type="expression" dxfId="88" priority="60" stopIfTrue="1">
      <formula>$A8857&lt;&gt;""</formula>
    </cfRule>
  </conditionalFormatting>
  <conditionalFormatting sqref="I8857:I9099">
    <cfRule type="expression" dxfId="87" priority="59" stopIfTrue="1">
      <formula>$A8857&lt;&gt;""</formula>
    </cfRule>
  </conditionalFormatting>
  <conditionalFormatting sqref="I8857:I9099">
    <cfRule type="expression" dxfId="86" priority="58" stopIfTrue="1">
      <formula>$A8857&lt;&gt;""</formula>
    </cfRule>
  </conditionalFormatting>
  <conditionalFormatting sqref="I8857:I9099">
    <cfRule type="expression" dxfId="85" priority="57" stopIfTrue="1">
      <formula>$A8857&lt;&gt;""</formula>
    </cfRule>
  </conditionalFormatting>
  <conditionalFormatting sqref="I8857:I9099">
    <cfRule type="expression" dxfId="84" priority="56" stopIfTrue="1">
      <formula>$A8857&lt;&gt;""</formula>
    </cfRule>
  </conditionalFormatting>
  <conditionalFormatting sqref="I8857:I9099">
    <cfRule type="expression" dxfId="83" priority="55" stopIfTrue="1">
      <formula>$A8857&lt;&gt;""</formula>
    </cfRule>
  </conditionalFormatting>
  <conditionalFormatting sqref="I8857:I9099">
    <cfRule type="expression" dxfId="82" priority="54" stopIfTrue="1">
      <formula>$A8857&lt;&gt;""</formula>
    </cfRule>
  </conditionalFormatting>
  <conditionalFormatting sqref="E8857:I9099">
    <cfRule type="expression" dxfId="81" priority="53" stopIfTrue="1">
      <formula>$A8857&lt;&gt;""</formula>
    </cfRule>
  </conditionalFormatting>
  <conditionalFormatting sqref="W107">
    <cfRule type="expression" dxfId="80" priority="52" stopIfTrue="1">
      <formula>$A107&lt;&gt;""</formula>
    </cfRule>
  </conditionalFormatting>
  <conditionalFormatting sqref="D109:D9102">
    <cfRule type="expression" dxfId="79" priority="50" stopIfTrue="1">
      <formula>$A109&lt;&gt;""</formula>
    </cfRule>
  </conditionalFormatting>
  <conditionalFormatting sqref="I9100:I9102">
    <cfRule type="expression" dxfId="78" priority="49" stopIfTrue="1">
      <formula>$A9100&lt;&gt;""</formula>
    </cfRule>
  </conditionalFormatting>
  <conditionalFormatting sqref="I9100:I9102">
    <cfRule type="expression" dxfId="77" priority="48" stopIfTrue="1">
      <formula>$A9100&lt;&gt;""</formula>
    </cfRule>
  </conditionalFormatting>
  <conditionalFormatting sqref="I9100:I9102">
    <cfRule type="expression" dxfId="76" priority="47" stopIfTrue="1">
      <formula>$A9100&lt;&gt;""</formula>
    </cfRule>
  </conditionalFormatting>
  <conditionalFormatting sqref="I9100:I9102">
    <cfRule type="expression" dxfId="75" priority="46" stopIfTrue="1">
      <formula>$A9100&lt;&gt;""</formula>
    </cfRule>
  </conditionalFormatting>
  <conditionalFormatting sqref="I9100:I9102">
    <cfRule type="expression" dxfId="74" priority="45" stopIfTrue="1">
      <formula>$A9100&lt;&gt;""</formula>
    </cfRule>
  </conditionalFormatting>
  <conditionalFormatting sqref="I9100:I9102">
    <cfRule type="expression" dxfId="73" priority="44" stopIfTrue="1">
      <formula>$A9100&lt;&gt;""</formula>
    </cfRule>
  </conditionalFormatting>
  <conditionalFormatting sqref="I9100:I9102">
    <cfRule type="expression" dxfId="72" priority="43" stopIfTrue="1">
      <formula>$A9100&lt;&gt;""</formula>
    </cfRule>
  </conditionalFormatting>
  <conditionalFormatting sqref="I9100:I9102">
    <cfRule type="expression" dxfId="71" priority="42" stopIfTrue="1">
      <formula>$A9100&lt;&gt;""</formula>
    </cfRule>
  </conditionalFormatting>
  <conditionalFormatting sqref="I9100:I9102">
    <cfRule type="expression" dxfId="70" priority="41" stopIfTrue="1">
      <formula>$A9100&lt;&gt;""</formula>
    </cfRule>
  </conditionalFormatting>
  <conditionalFormatting sqref="I9100:I9102">
    <cfRule type="expression" dxfId="69" priority="40" stopIfTrue="1">
      <formula>$A9100&lt;&gt;""</formula>
    </cfRule>
  </conditionalFormatting>
  <conditionalFormatting sqref="I9100:I9102">
    <cfRule type="expression" dxfId="68" priority="39" stopIfTrue="1">
      <formula>$A9100&lt;&gt;""</formula>
    </cfRule>
  </conditionalFormatting>
  <conditionalFormatting sqref="I9100:I9102">
    <cfRule type="expression" dxfId="67" priority="38" stopIfTrue="1">
      <formula>$A9100&lt;&gt;""</formula>
    </cfRule>
  </conditionalFormatting>
  <conditionalFormatting sqref="I9100:I9102">
    <cfRule type="expression" dxfId="66" priority="37" stopIfTrue="1">
      <formula>$A9100&lt;&gt;""</formula>
    </cfRule>
  </conditionalFormatting>
  <conditionalFormatting sqref="I9100:I9102">
    <cfRule type="expression" dxfId="65" priority="36" stopIfTrue="1">
      <formula>$A9100&lt;&gt;""</formula>
    </cfRule>
  </conditionalFormatting>
  <conditionalFormatting sqref="I9100:I9102">
    <cfRule type="expression" dxfId="64" priority="35" stopIfTrue="1">
      <formula>$A9100&lt;&gt;""</formula>
    </cfRule>
  </conditionalFormatting>
  <conditionalFormatting sqref="I9100:I9102">
    <cfRule type="expression" dxfId="63" priority="34" stopIfTrue="1">
      <formula>$A9100&lt;&gt;""</formula>
    </cfRule>
  </conditionalFormatting>
  <conditionalFormatting sqref="I9100:I9102">
    <cfRule type="expression" dxfId="62" priority="33" stopIfTrue="1">
      <formula>$A9100&lt;&gt;""</formula>
    </cfRule>
  </conditionalFormatting>
  <conditionalFormatting sqref="I9100:I9102">
    <cfRule type="expression" dxfId="61" priority="32" stopIfTrue="1">
      <formula>$A9100&lt;&gt;""</formula>
    </cfRule>
  </conditionalFormatting>
  <conditionalFormatting sqref="I9100:I9102">
    <cfRule type="expression" dxfId="60" priority="31" stopIfTrue="1">
      <formula>$A9100&lt;&gt;""</formula>
    </cfRule>
  </conditionalFormatting>
  <conditionalFormatting sqref="I9100:I9102">
    <cfRule type="expression" dxfId="59" priority="30" stopIfTrue="1">
      <formula>$A9100&lt;&gt;""</formula>
    </cfRule>
  </conditionalFormatting>
  <conditionalFormatting sqref="I9100:I9102">
    <cfRule type="expression" dxfId="58" priority="29" stopIfTrue="1">
      <formula>$A9100&lt;&gt;""</formula>
    </cfRule>
  </conditionalFormatting>
  <conditionalFormatting sqref="I9100:I9102">
    <cfRule type="expression" dxfId="57" priority="28" stopIfTrue="1">
      <formula>$A9100&lt;&gt;""</formula>
    </cfRule>
  </conditionalFormatting>
  <conditionalFormatting sqref="I9100:I9102">
    <cfRule type="expression" dxfId="56" priority="27" stopIfTrue="1">
      <formula>$A9100&lt;&gt;""</formula>
    </cfRule>
  </conditionalFormatting>
  <conditionalFormatting sqref="I9100:I9102">
    <cfRule type="expression" dxfId="55" priority="26" stopIfTrue="1">
      <formula>$A9100&lt;&gt;""</formula>
    </cfRule>
  </conditionalFormatting>
  <conditionalFormatting sqref="I9100:I9102">
    <cfRule type="expression" dxfId="54" priority="25" stopIfTrue="1">
      <formula>$A9100&lt;&gt;""</formula>
    </cfRule>
  </conditionalFormatting>
  <conditionalFormatting sqref="I9100:I9102">
    <cfRule type="expression" dxfId="53" priority="24" stopIfTrue="1">
      <formula>$A9100&lt;&gt;""</formula>
    </cfRule>
  </conditionalFormatting>
  <conditionalFormatting sqref="I9100:I9102">
    <cfRule type="expression" dxfId="52" priority="23" stopIfTrue="1">
      <formula>$A9100&lt;&gt;""</formula>
    </cfRule>
  </conditionalFormatting>
  <conditionalFormatting sqref="I9100:I9102">
    <cfRule type="expression" dxfId="51" priority="22" stopIfTrue="1">
      <formula>$A9100&lt;&gt;""</formula>
    </cfRule>
  </conditionalFormatting>
  <conditionalFormatting sqref="I9100:I9102">
    <cfRule type="expression" dxfId="50" priority="21" stopIfTrue="1">
      <formula>$A9100&lt;&gt;""</formula>
    </cfRule>
  </conditionalFormatting>
  <conditionalFormatting sqref="I9100:I9102">
    <cfRule type="expression" dxfId="49" priority="20" stopIfTrue="1">
      <formula>$A9100&lt;&gt;""</formula>
    </cfRule>
  </conditionalFormatting>
  <conditionalFormatting sqref="I9100:I9102">
    <cfRule type="expression" dxfId="48" priority="19" stopIfTrue="1">
      <formula>$A9100&lt;&gt;""</formula>
    </cfRule>
  </conditionalFormatting>
  <conditionalFormatting sqref="I9100:I9102">
    <cfRule type="expression" dxfId="47" priority="18" stopIfTrue="1">
      <formula>$A9100&lt;&gt;""</formula>
    </cfRule>
  </conditionalFormatting>
  <conditionalFormatting sqref="I9100:I9102">
    <cfRule type="expression" dxfId="46" priority="17" stopIfTrue="1">
      <formula>$A9100&lt;&gt;""</formula>
    </cfRule>
  </conditionalFormatting>
  <conditionalFormatting sqref="I9100:I9102">
    <cfRule type="expression" dxfId="45" priority="16" stopIfTrue="1">
      <formula>$A9100&lt;&gt;""</formula>
    </cfRule>
  </conditionalFormatting>
  <conditionalFormatting sqref="I9100:I9102">
    <cfRule type="expression" dxfId="44" priority="15" stopIfTrue="1">
      <formula>$A9100&lt;&gt;""</formula>
    </cfRule>
  </conditionalFormatting>
  <conditionalFormatting sqref="I9100:I9102">
    <cfRule type="expression" dxfId="43" priority="14" stopIfTrue="1">
      <formula>$A9100&lt;&gt;""</formula>
    </cfRule>
  </conditionalFormatting>
  <conditionalFormatting sqref="I9100:I9102">
    <cfRule type="expression" dxfId="42" priority="13" stopIfTrue="1">
      <formula>$A9100&lt;&gt;""</formula>
    </cfRule>
  </conditionalFormatting>
  <conditionalFormatting sqref="I9100:I9102">
    <cfRule type="expression" dxfId="41" priority="12" stopIfTrue="1">
      <formula>$A9100&lt;&gt;""</formula>
    </cfRule>
  </conditionalFormatting>
  <conditionalFormatting sqref="I9100:I9102">
    <cfRule type="expression" dxfId="40" priority="11" stopIfTrue="1">
      <formula>$A9100&lt;&gt;""</formula>
    </cfRule>
  </conditionalFormatting>
  <conditionalFormatting sqref="I9100:I9102">
    <cfRule type="expression" dxfId="39" priority="10" stopIfTrue="1">
      <formula>$A9100&lt;&gt;""</formula>
    </cfRule>
  </conditionalFormatting>
  <conditionalFormatting sqref="I9100:I9102">
    <cfRule type="expression" dxfId="38" priority="9" stopIfTrue="1">
      <formula>$A9100&lt;&gt;""</formula>
    </cfRule>
  </conditionalFormatting>
  <conditionalFormatting sqref="I9100:I9102">
    <cfRule type="expression" dxfId="37" priority="8" stopIfTrue="1">
      <formula>$A9100&lt;&gt;""</formula>
    </cfRule>
  </conditionalFormatting>
  <conditionalFormatting sqref="I9100:I9102">
    <cfRule type="expression" dxfId="36" priority="7" stopIfTrue="1">
      <formula>$A9100&lt;&gt;""</formula>
    </cfRule>
  </conditionalFormatting>
  <conditionalFormatting sqref="E9100:I9102">
    <cfRule type="expression" dxfId="35" priority="6" stopIfTrue="1">
      <formula>$A9100&lt;&gt;""</formula>
    </cfRule>
  </conditionalFormatting>
  <conditionalFormatting sqref="B9100:B9102">
    <cfRule type="expression" dxfId="34" priority="5" stopIfTrue="1">
      <formula>$A9100&lt;&gt;""</formula>
    </cfRule>
  </conditionalFormatting>
  <conditionalFormatting sqref="B9100:B9102">
    <cfRule type="expression" dxfId="33" priority="4" stopIfTrue="1">
      <formula>$A9100&lt;&gt;""</formula>
    </cfRule>
  </conditionalFormatting>
  <conditionalFormatting sqref="C9100:C9102">
    <cfRule type="expression" dxfId="32" priority="3" stopIfTrue="1">
      <formula>$A9100&lt;&gt;""</formula>
    </cfRule>
  </conditionalFormatting>
  <conditionalFormatting sqref="I1938">
    <cfRule type="expression" dxfId="31" priority="2" stopIfTrue="1">
      <formula>$A1938&lt;&gt;""</formula>
    </cfRule>
  </conditionalFormatting>
  <conditionalFormatting sqref="D6280">
    <cfRule type="expression" dxfId="30" priority="1" stopIfTrue="1">
      <formula>$A6280&lt;&gt;""</formula>
    </cfRule>
  </conditionalFormatting>
  <dataValidations count="5">
    <dataValidation type="date" allowBlank="1" showInputMessage="1" showErrorMessage="1" sqref="D5392:D5431 D5346:D5390 D5194:D5338 D5342 D5340 D5344 D5433:D5464 D5466:D5497 D5499:D5511 D5513:D5528 D102 D104:D106 D4749:D5158 D5536:D65538">
      <formula1>42370</formula1>
      <formula2>42735</formula2>
    </dataValidation>
    <dataValidation type="list" allowBlank="1" sqref="E5345 E5343 E107:E1158 E1160:E4748">
      <formula1>$E$96:$E$99</formula1>
    </dataValidation>
    <dataValidation allowBlank="1" sqref="F5345 F5339 F5343 F5341 F107:F1158 F1160:F4748"/>
    <dataValidation type="list" allowBlank="1" showInputMessage="1" showErrorMessage="1" sqref="A107:A9102">
      <formula1>OFFSET($A$1,0,0,$B$3,1)</formula1>
    </dataValidation>
    <dataValidation type="list" allowBlank="1" showInputMessage="1" showErrorMessage="1" errorTitle="Chyba !" error="zadajte (vyberte zo zoznamu) platný analytický kód podľa nápovedy k bunke I104" sqref="I107:I9920">
      <formula1>"1,2,3,4,5,10,99"</formula1>
    </dataValidation>
  </dataValidations>
  <printOptions verticalCentered="1"/>
  <pageMargins left="0.19685039370078741" right="0.19685039370078741" top="0.47244094488188981" bottom="0.47244094488188981" header="0.31496062992125984" footer="0.31496062992125984"/>
  <pageSetup paperSize="9" scale="95" orientation="landscape" r:id="rId1"/>
  <legacyDrawing r:id="rId2"/>
</worksheet>
</file>

<file path=xl/worksheets/sheet5.xml><?xml version="1.0" encoding="utf-8"?>
<worksheet xmlns="http://schemas.openxmlformats.org/spreadsheetml/2006/main" xmlns:r="http://schemas.openxmlformats.org/officeDocument/2006/relationships">
  <sheetPr codeName="Hárok9"/>
  <dimension ref="A1:Z129"/>
  <sheetViews>
    <sheetView tabSelected="1" topLeftCell="A35" zoomScaleNormal="100" workbookViewId="0">
      <selection activeCell="A126" sqref="A126"/>
    </sheetView>
  </sheetViews>
  <sheetFormatPr defaultColWidth="11.44140625" defaultRowHeight="10.199999999999999"/>
  <cols>
    <col min="1" max="1" width="5.5546875" style="9" bestFit="1" customWidth="1"/>
    <col min="2" max="2" width="55.44140625" style="9" customWidth="1"/>
    <col min="3" max="9" width="11.5546875" style="75" customWidth="1"/>
    <col min="10" max="10" width="63.44140625" style="111" customWidth="1"/>
    <col min="11" max="11" width="13.109375" style="112" customWidth="1"/>
    <col min="12" max="12" width="30.109375" style="112" customWidth="1"/>
    <col min="13" max="13" width="6.5546875" style="112" customWidth="1"/>
    <col min="14" max="14" width="22.88671875" style="112" customWidth="1"/>
    <col min="15" max="15" width="4" style="112" customWidth="1"/>
    <col min="16" max="16" width="22.88671875" style="112" customWidth="1"/>
    <col min="17" max="17" width="4" style="112" customWidth="1"/>
    <col min="18" max="18" width="22.88671875" style="112" customWidth="1"/>
    <col min="19" max="19" width="4.109375" style="112" customWidth="1"/>
    <col min="20" max="20" width="22.88671875" style="112" customWidth="1"/>
    <col min="21" max="21" width="4.109375" style="111" customWidth="1"/>
    <col min="22" max="25" width="11.44140625" style="111" customWidth="1"/>
    <col min="26" max="26" width="11.44140625" style="111"/>
    <col min="27" max="16384" width="11.44140625" style="9"/>
  </cols>
  <sheetData>
    <row r="1" spans="1:26" ht="15.6">
      <c r="A1" s="370" t="s">
        <v>1347</v>
      </c>
      <c r="B1" s="370"/>
      <c r="C1" s="370"/>
      <c r="D1" s="370"/>
      <c r="E1" s="370"/>
      <c r="F1" s="370"/>
      <c r="G1" s="370"/>
      <c r="H1" s="370"/>
      <c r="I1" s="370"/>
    </row>
    <row r="2" spans="1:26" ht="7.5" customHeight="1">
      <c r="C2" s="9"/>
      <c r="D2" s="9"/>
      <c r="E2" s="9"/>
      <c r="F2" s="9"/>
      <c r="G2" s="9"/>
      <c r="H2" s="9"/>
      <c r="I2" s="9"/>
    </row>
    <row r="3" spans="1:26" s="10" customFormat="1" ht="26.25" customHeight="1">
      <c r="B3" s="196" t="s">
        <v>505</v>
      </c>
      <c r="C3" s="371" t="str">
        <f>INDEX(Adr!B2:B144,Doklady!B102)</f>
        <v>Slovenský tenisový zväz</v>
      </c>
      <c r="D3" s="371"/>
      <c r="E3" s="371"/>
      <c r="F3" s="371"/>
      <c r="G3" s="272"/>
      <c r="H3" s="272"/>
      <c r="I3" s="90" t="str">
        <f>Doklady!H100</f>
        <v>V4</v>
      </c>
      <c r="J3" s="113"/>
      <c r="K3" s="114"/>
      <c r="L3" s="114"/>
      <c r="M3" s="114"/>
      <c r="N3" s="114"/>
      <c r="O3" s="114"/>
      <c r="P3" s="114"/>
      <c r="Q3" s="114"/>
      <c r="R3" s="114"/>
      <c r="S3" s="114"/>
      <c r="T3" s="114"/>
      <c r="U3" s="113"/>
      <c r="V3" s="113"/>
      <c r="W3" s="113"/>
      <c r="X3" s="113"/>
      <c r="Y3" s="113"/>
      <c r="Z3" s="113"/>
    </row>
    <row r="4" spans="1:26" s="10" customFormat="1" ht="13.2">
      <c r="B4" s="89" t="s">
        <v>534</v>
      </c>
      <c r="C4" s="91" t="str">
        <f>INDEX(Adr!A2:A217,Doklady!B102)</f>
        <v>30811384</v>
      </c>
      <c r="I4" s="90">
        <f>Doklady!H101</f>
        <v>44572</v>
      </c>
      <c r="J4" s="113"/>
      <c r="K4" s="114"/>
      <c r="L4" s="114"/>
      <c r="M4" s="114"/>
      <c r="N4" s="114"/>
      <c r="O4" s="114"/>
      <c r="P4" s="114"/>
      <c r="Q4" s="114"/>
      <c r="R4" s="114"/>
      <c r="S4" s="114"/>
      <c r="T4" s="114"/>
      <c r="U4" s="113"/>
      <c r="V4" s="113"/>
      <c r="W4" s="113"/>
      <c r="X4" s="113"/>
      <c r="Y4" s="113"/>
      <c r="Z4" s="113"/>
    </row>
    <row r="5" spans="1:26" s="10" customFormat="1" ht="13.2">
      <c r="B5" s="89" t="s">
        <v>756</v>
      </c>
      <c r="C5" s="10" t="str">
        <f>INDEX(Adr!C2:C217,Doklady!B102)</f>
        <v>občianske združenie</v>
      </c>
      <c r="J5" s="113"/>
      <c r="K5" s="114"/>
      <c r="L5" s="114"/>
      <c r="M5" s="114"/>
      <c r="N5" s="114"/>
      <c r="O5" s="114"/>
      <c r="P5" s="114"/>
      <c r="Q5" s="114"/>
      <c r="R5" s="114"/>
      <c r="S5" s="114"/>
      <c r="T5" s="114"/>
      <c r="U5" s="113"/>
      <c r="V5" s="113"/>
      <c r="W5" s="113"/>
      <c r="X5" s="113"/>
      <c r="Y5" s="113"/>
      <c r="Z5" s="113"/>
    </row>
    <row r="6" spans="1:26" s="10" customFormat="1" ht="13.2">
      <c r="B6" s="89" t="s">
        <v>535</v>
      </c>
      <c r="C6" s="10" t="str">
        <f>INDEX(Adr!D2:D217,Doklady!B102)&amp;", "&amp;INDEX(Adr!E2:E217,Doklady!B102)&amp;", "&amp;INDEX(Adr!F2:F217,Doklady!B102)</f>
        <v>Príkopova 6, Bratislava 3, 831 03</v>
      </c>
      <c r="J6" s="113"/>
      <c r="K6" s="114"/>
      <c r="L6" s="114"/>
      <c r="M6" s="114"/>
      <c r="N6" s="114"/>
      <c r="O6" s="114"/>
      <c r="P6" s="114"/>
      <c r="Q6" s="114"/>
      <c r="R6" s="114"/>
      <c r="S6" s="114"/>
      <c r="T6" s="114"/>
      <c r="U6" s="113"/>
      <c r="V6" s="113"/>
      <c r="W6" s="113"/>
      <c r="X6" s="113"/>
      <c r="Y6" s="113"/>
      <c r="Z6" s="113"/>
    </row>
    <row r="7" spans="1:26" s="10" customFormat="1" ht="13.2" hidden="1">
      <c r="B7" s="89"/>
      <c r="J7" s="113"/>
      <c r="K7" s="114"/>
      <c r="L7" s="114"/>
      <c r="M7" s="114"/>
      <c r="N7" s="114"/>
      <c r="O7" s="114"/>
      <c r="P7" s="114"/>
      <c r="Q7" s="114"/>
      <c r="R7" s="114"/>
      <c r="S7" s="114"/>
      <c r="T7" s="114"/>
      <c r="U7" s="113"/>
      <c r="V7" s="113"/>
      <c r="W7" s="113"/>
      <c r="X7" s="113"/>
      <c r="Y7" s="113"/>
      <c r="Z7" s="113"/>
    </row>
    <row r="8" spans="1:26" s="10" customFormat="1" ht="6" customHeight="1" thickBot="1">
      <c r="B8" s="89"/>
      <c r="J8" s="113"/>
      <c r="K8" s="114"/>
      <c r="L8" s="114"/>
      <c r="M8" s="114"/>
      <c r="N8" s="114"/>
      <c r="O8" s="114"/>
      <c r="P8" s="114"/>
      <c r="Q8" s="114"/>
      <c r="R8" s="114"/>
      <c r="S8" s="114"/>
      <c r="T8" s="114"/>
      <c r="U8" s="113"/>
      <c r="V8" s="113"/>
      <c r="W8" s="113"/>
      <c r="X8" s="113"/>
      <c r="Y8" s="113"/>
      <c r="Z8" s="113"/>
    </row>
    <row r="9" spans="1:26" ht="54.9" customHeight="1" thickTop="1">
      <c r="A9" s="92" t="s">
        <v>4</v>
      </c>
      <c r="B9" s="92" t="s">
        <v>757</v>
      </c>
      <c r="C9" s="156" t="s">
        <v>791</v>
      </c>
      <c r="D9" s="156" t="s">
        <v>818</v>
      </c>
      <c r="E9" s="372" t="s">
        <v>792</v>
      </c>
      <c r="F9" s="373"/>
      <c r="J9" s="9"/>
      <c r="L9" s="149"/>
      <c r="M9" s="149"/>
      <c r="N9" s="149"/>
      <c r="O9" s="149"/>
      <c r="P9" s="149"/>
      <c r="Q9" s="149"/>
      <c r="R9" s="149"/>
      <c r="S9" s="149"/>
    </row>
    <row r="10" spans="1:26" ht="17.399999999999999">
      <c r="A10" s="94" t="s">
        <v>7</v>
      </c>
      <c r="B10" s="95" t="s">
        <v>962</v>
      </c>
      <c r="C10" s="157">
        <f>SUMIF(FP!J:J,Doklady!$B$1&amp;A10,FP!D:D)</f>
        <v>0</v>
      </c>
      <c r="D10" s="157">
        <f>C10-E10</f>
        <v>0</v>
      </c>
      <c r="E10" s="363">
        <f>SUMIF(K:K,A10,I:I)</f>
        <v>0</v>
      </c>
      <c r="F10" s="364"/>
      <c r="J10" s="9"/>
      <c r="L10" s="151" t="s">
        <v>774</v>
      </c>
      <c r="M10" s="149"/>
      <c r="N10" s="149"/>
      <c r="O10" s="149"/>
      <c r="P10" s="149"/>
      <c r="Q10" s="149"/>
      <c r="R10" s="149"/>
      <c r="S10" s="149"/>
    </row>
    <row r="11" spans="1:26" ht="17.399999999999999">
      <c r="A11" s="94" t="s">
        <v>6</v>
      </c>
      <c r="B11" s="95" t="s">
        <v>199</v>
      </c>
      <c r="C11" s="157">
        <f>SUMIF(FP!J:J,Doklady!$B$1&amp;A11,FP!D:D)</f>
        <v>4404418</v>
      </c>
      <c r="D11" s="157">
        <f>+C11-E11</f>
        <v>4404417.9988425253</v>
      </c>
      <c r="E11" s="374">
        <f>+I39-I42+I44-I47</f>
        <v>1.1574747040867805E-3</v>
      </c>
      <c r="F11" s="375"/>
      <c r="J11" s="213"/>
      <c r="L11" s="197" t="str">
        <f>L41</f>
        <v>a - tenis - bežné transfery</v>
      </c>
      <c r="M11" s="149"/>
      <c r="N11" s="149"/>
      <c r="O11" s="149"/>
      <c r="P11" s="149"/>
      <c r="Q11" s="149"/>
      <c r="R11" s="149"/>
      <c r="S11" s="149"/>
    </row>
    <row r="12" spans="1:26" ht="17.399999999999999">
      <c r="A12" s="94" t="s">
        <v>10</v>
      </c>
      <c r="B12" s="95" t="s">
        <v>200</v>
      </c>
      <c r="C12" s="157">
        <f>SUMIF(FP!J:J,Doklady!$B$1&amp;A12,FP!D:D)</f>
        <v>18197</v>
      </c>
      <c r="D12" s="157">
        <f>C12-E12</f>
        <v>18197</v>
      </c>
      <c r="E12" s="363">
        <f>SUMIF(K:K,A12,I:I)</f>
        <v>0</v>
      </c>
      <c r="F12" s="364"/>
      <c r="J12" s="214"/>
      <c r="L12" s="197" t="str">
        <f>L42</f>
        <v>a - tenis - kapitálové transfery</v>
      </c>
      <c r="N12" s="149"/>
      <c r="O12" s="149"/>
      <c r="P12" s="149"/>
      <c r="Q12" s="149"/>
      <c r="R12" s="149"/>
      <c r="S12" s="149"/>
    </row>
    <row r="13" spans="1:26" ht="17.399999999999999">
      <c r="A13" s="94" t="s">
        <v>9</v>
      </c>
      <c r="B13" s="95" t="s">
        <v>201</v>
      </c>
      <c r="C13" s="157">
        <f>SUMIF(FP!J:J,Doklady!$B$1&amp;A13,FP!D:D)</f>
        <v>0</v>
      </c>
      <c r="D13" s="157">
        <f>C13-E13</f>
        <v>0</v>
      </c>
      <c r="E13" s="363">
        <f>SUMIF(K:K,A13,I:I)</f>
        <v>0</v>
      </c>
      <c r="F13" s="364"/>
      <c r="J13" s="9"/>
      <c r="L13" s="197">
        <f>L46</f>
        <v>2</v>
      </c>
      <c r="N13" s="149"/>
      <c r="O13" s="149"/>
      <c r="P13" s="149"/>
      <c r="Q13" s="149"/>
      <c r="R13" s="149"/>
      <c r="S13" s="149"/>
    </row>
    <row r="14" spans="1:26" ht="18" thickBot="1">
      <c r="A14" s="94" t="s">
        <v>12</v>
      </c>
      <c r="B14" s="95" t="s">
        <v>763</v>
      </c>
      <c r="C14" s="157">
        <f>SUMIF(FP!J:J,Doklady!$B$1&amp;A14,FP!D:D)</f>
        <v>0</v>
      </c>
      <c r="D14" s="157">
        <f>C14-E14</f>
        <v>0</v>
      </c>
      <c r="E14" s="376">
        <f>SUMIF(K:K,A14,I:I)</f>
        <v>0</v>
      </c>
      <c r="F14" s="377"/>
      <c r="J14" s="9"/>
      <c r="L14" s="197" t="str">
        <f>L47</f>
        <v>2</v>
      </c>
      <c r="N14" s="149"/>
      <c r="O14" s="149"/>
      <c r="P14" s="149"/>
      <c r="Q14" s="149"/>
      <c r="R14" s="149"/>
      <c r="S14" s="149"/>
    </row>
    <row r="15" spans="1:26" ht="5.25" customHeight="1" thickTop="1">
      <c r="I15" s="10"/>
    </row>
    <row r="16" spans="1:26" s="10" customFormat="1" ht="13.2">
      <c r="A16" s="148" t="s">
        <v>3</v>
      </c>
      <c r="B16" s="383" t="s">
        <v>784</v>
      </c>
      <c r="C16" s="384"/>
      <c r="D16" s="384"/>
      <c r="E16" s="384"/>
      <c r="F16" s="384"/>
      <c r="G16" s="384"/>
      <c r="H16" s="385"/>
      <c r="I16" s="172" t="s">
        <v>817</v>
      </c>
      <c r="J16" s="113"/>
      <c r="K16" s="114"/>
      <c r="L16" s="114"/>
      <c r="M16" s="114"/>
      <c r="N16" s="114"/>
      <c r="O16" s="114"/>
      <c r="P16" s="114"/>
      <c r="Q16" s="114"/>
      <c r="R16" s="114"/>
      <c r="S16" s="114"/>
      <c r="T16" s="114"/>
      <c r="U16" s="113"/>
      <c r="V16" s="113"/>
      <c r="W16" s="113"/>
      <c r="X16" s="113"/>
      <c r="Y16" s="113"/>
      <c r="Z16" s="113"/>
    </row>
    <row r="17" spans="1:20">
      <c r="A17" s="146" t="s">
        <v>203</v>
      </c>
      <c r="B17" s="378" t="s">
        <v>943</v>
      </c>
      <c r="C17" s="378"/>
      <c r="D17" s="378"/>
      <c r="E17" s="378"/>
      <c r="F17" s="378"/>
      <c r="G17" s="378"/>
      <c r="H17" s="378"/>
      <c r="I17" s="98">
        <f>SUMIF(FP!I:I,Doklady!$B$1&amp;A17,FP!D:D)</f>
        <v>4404418</v>
      </c>
      <c r="T17" s="115"/>
    </row>
    <row r="18" spans="1:20" ht="12.75" customHeight="1">
      <c r="A18" s="171" t="s">
        <v>204</v>
      </c>
      <c r="B18" s="378" t="s">
        <v>979</v>
      </c>
      <c r="C18" s="378"/>
      <c r="D18" s="378"/>
      <c r="E18" s="378"/>
      <c r="F18" s="378"/>
      <c r="G18" s="378"/>
      <c r="H18" s="378"/>
      <c r="I18" s="98">
        <f>SUMIF(FP!I:I,Doklady!$B$1&amp;A18,FP!D:D)</f>
        <v>0</v>
      </c>
    </row>
    <row r="19" spans="1:20" ht="12.75" customHeight="1">
      <c r="A19" s="146" t="s">
        <v>205</v>
      </c>
      <c r="B19" s="378" t="s">
        <v>945</v>
      </c>
      <c r="C19" s="378"/>
      <c r="D19" s="378"/>
      <c r="E19" s="378"/>
      <c r="F19" s="378"/>
      <c r="G19" s="378"/>
      <c r="H19" s="378"/>
      <c r="I19" s="98">
        <f>SUMIF(FP!I:I,Doklady!$B$1&amp;A19,FP!D:D)</f>
        <v>0</v>
      </c>
    </row>
    <row r="20" spans="1:20">
      <c r="A20" s="171" t="s">
        <v>206</v>
      </c>
      <c r="B20" s="379" t="s">
        <v>944</v>
      </c>
      <c r="C20" s="380"/>
      <c r="D20" s="380"/>
      <c r="E20" s="380"/>
      <c r="F20" s="380"/>
      <c r="G20" s="380"/>
      <c r="H20" s="381"/>
      <c r="I20" s="98">
        <f>SUMIF(FP!I:I,Doklady!$B$1&amp;A20,FP!D:D)</f>
        <v>13687</v>
      </c>
      <c r="T20" s="115"/>
    </row>
    <row r="21" spans="1:20">
      <c r="A21" s="146" t="s">
        <v>207</v>
      </c>
      <c r="B21" s="379" t="s">
        <v>946</v>
      </c>
      <c r="C21" s="380"/>
      <c r="D21" s="380"/>
      <c r="E21" s="380"/>
      <c r="F21" s="380"/>
      <c r="G21" s="380"/>
      <c r="H21" s="381"/>
      <c r="I21" s="98">
        <f>SUMIF(FP!I:I,Doklady!$B$1&amp;A21,FP!D:D)</f>
        <v>0</v>
      </c>
      <c r="T21" s="115"/>
    </row>
    <row r="22" spans="1:20">
      <c r="A22" s="171" t="s">
        <v>208</v>
      </c>
      <c r="B22" s="379" t="s">
        <v>1348</v>
      </c>
      <c r="C22" s="380"/>
      <c r="D22" s="380"/>
      <c r="E22" s="380"/>
      <c r="F22" s="380"/>
      <c r="G22" s="380"/>
      <c r="H22" s="381"/>
      <c r="I22" s="98">
        <f>SUMIF(FP!I:I,Doklady!$B$1&amp;A22,FP!D:D)</f>
        <v>0</v>
      </c>
      <c r="T22" s="115"/>
    </row>
    <row r="23" spans="1:20">
      <c r="A23" s="146" t="s">
        <v>209</v>
      </c>
      <c r="B23" s="379" t="s">
        <v>1138</v>
      </c>
      <c r="C23" s="380"/>
      <c r="D23" s="380"/>
      <c r="E23" s="380"/>
      <c r="F23" s="380"/>
      <c r="G23" s="380"/>
      <c r="H23" s="381"/>
      <c r="I23" s="98">
        <f>SUMIF(FP!I:I,Doklady!$B$1&amp;A23,FP!D:D)</f>
        <v>0</v>
      </c>
      <c r="T23" s="115"/>
    </row>
    <row r="24" spans="1:20">
      <c r="A24" s="171" t="s">
        <v>210</v>
      </c>
      <c r="B24" s="379" t="s">
        <v>1139</v>
      </c>
      <c r="C24" s="380"/>
      <c r="D24" s="380"/>
      <c r="E24" s="380"/>
      <c r="F24" s="380"/>
      <c r="G24" s="380"/>
      <c r="H24" s="381"/>
      <c r="I24" s="98">
        <f>SUMIF(FP!I:I,Doklady!$B$1&amp;A24,FP!D:D)</f>
        <v>0</v>
      </c>
      <c r="T24" s="115"/>
    </row>
    <row r="25" spans="1:20">
      <c r="A25" s="146" t="s">
        <v>211</v>
      </c>
      <c r="B25" s="379" t="s">
        <v>1349</v>
      </c>
      <c r="C25" s="380"/>
      <c r="D25" s="380"/>
      <c r="E25" s="380"/>
      <c r="F25" s="380"/>
      <c r="G25" s="380"/>
      <c r="H25" s="381"/>
      <c r="I25" s="98">
        <f>SUMIF(FP!I:I,Doklady!$B$1&amp;A25,FP!D:D)</f>
        <v>0</v>
      </c>
      <c r="T25" s="115"/>
    </row>
    <row r="26" spans="1:20">
      <c r="A26" s="171" t="s">
        <v>212</v>
      </c>
      <c r="B26" s="379" t="s">
        <v>1141</v>
      </c>
      <c r="C26" s="380"/>
      <c r="D26" s="380"/>
      <c r="E26" s="380"/>
      <c r="F26" s="380"/>
      <c r="G26" s="380"/>
      <c r="H26" s="381"/>
      <c r="I26" s="98">
        <f>SUMIF(FP!I:I,Doklady!$B$1&amp;A26,FP!D:D)</f>
        <v>0</v>
      </c>
      <c r="T26" s="115"/>
    </row>
    <row r="27" spans="1:20">
      <c r="A27" s="146" t="s">
        <v>213</v>
      </c>
      <c r="B27" s="379" t="s">
        <v>1142</v>
      </c>
      <c r="C27" s="380"/>
      <c r="D27" s="380"/>
      <c r="E27" s="380"/>
      <c r="F27" s="380"/>
      <c r="G27" s="380"/>
      <c r="H27" s="381"/>
      <c r="I27" s="98">
        <f>SUMIF(FP!I:I,Doklady!$B$1&amp;A27,FP!D:D)</f>
        <v>0</v>
      </c>
      <c r="T27" s="115"/>
    </row>
    <row r="28" spans="1:20">
      <c r="A28" s="171" t="s">
        <v>214</v>
      </c>
      <c r="B28" s="379" t="s">
        <v>1143</v>
      </c>
      <c r="C28" s="380"/>
      <c r="D28" s="380"/>
      <c r="E28" s="380"/>
      <c r="F28" s="380"/>
      <c r="G28" s="380"/>
      <c r="H28" s="381"/>
      <c r="I28" s="98">
        <f>SUMIF(FP!I:I,Doklady!$B$1&amp;A28,FP!D:D)</f>
        <v>0</v>
      </c>
      <c r="T28" s="115"/>
    </row>
    <row r="29" spans="1:20">
      <c r="A29" s="146" t="s">
        <v>215</v>
      </c>
      <c r="B29" s="367" t="s">
        <v>1407</v>
      </c>
      <c r="C29" s="368"/>
      <c r="D29" s="368"/>
      <c r="E29" s="368"/>
      <c r="F29" s="368"/>
      <c r="G29" s="368"/>
      <c r="H29" s="369"/>
      <c r="I29" s="98">
        <f>SUMIF(FP!I:I,Doklady!$B$1&amp;A29,FP!D:D)</f>
        <v>4510</v>
      </c>
      <c r="T29" s="115"/>
    </row>
    <row r="30" spans="1:20">
      <c r="A30" s="171" t="s">
        <v>216</v>
      </c>
      <c r="B30" s="386" t="s">
        <v>1011</v>
      </c>
      <c r="C30" s="387"/>
      <c r="D30" s="387"/>
      <c r="E30" s="387"/>
      <c r="F30" s="387"/>
      <c r="G30" s="387"/>
      <c r="H30" s="388"/>
      <c r="I30" s="98">
        <f>SUMIF(FP!I:I,Doklady!$B$1&amp;A30,FP!D:D)</f>
        <v>0</v>
      </c>
      <c r="T30" s="115"/>
    </row>
    <row r="31" spans="1:20" ht="11.25" customHeight="1">
      <c r="A31" s="146" t="s">
        <v>217</v>
      </c>
      <c r="B31" s="386" t="s">
        <v>1408</v>
      </c>
      <c r="C31" s="387"/>
      <c r="D31" s="387"/>
      <c r="E31" s="387"/>
      <c r="F31" s="387"/>
      <c r="G31" s="387"/>
      <c r="H31" s="388"/>
      <c r="I31" s="98">
        <f>SUMIF(FP!I:I,Doklady!$B$1&amp;A31,FP!D:D)</f>
        <v>0</v>
      </c>
      <c r="T31" s="115"/>
    </row>
    <row r="32" spans="1:20">
      <c r="A32" s="171" t="s">
        <v>218</v>
      </c>
      <c r="B32" s="386" t="s">
        <v>1146</v>
      </c>
      <c r="C32" s="387"/>
      <c r="D32" s="387"/>
      <c r="E32" s="387"/>
      <c r="F32" s="387"/>
      <c r="G32" s="387"/>
      <c r="H32" s="388"/>
      <c r="I32" s="98">
        <f>SUMIF(FP!I:I,Doklady!$B$1&amp;A32,FP!D:D)</f>
        <v>0</v>
      </c>
      <c r="T32" s="115"/>
    </row>
    <row r="33" spans="1:21" hidden="1">
      <c r="A33" s="146" t="s">
        <v>219</v>
      </c>
      <c r="B33" s="386"/>
      <c r="C33" s="387"/>
      <c r="D33" s="387"/>
      <c r="E33" s="387"/>
      <c r="F33" s="387"/>
      <c r="G33" s="387"/>
      <c r="H33" s="388"/>
      <c r="I33" s="98">
        <f>SUMIF(FP!I:I,Doklady!$B$1&amp;A33,FP!D:D)</f>
        <v>0</v>
      </c>
      <c r="T33" s="115"/>
    </row>
    <row r="34" spans="1:21">
      <c r="A34" s="171" t="s">
        <v>220</v>
      </c>
      <c r="B34" s="389" t="s">
        <v>1860</v>
      </c>
      <c r="C34" s="389"/>
      <c r="D34" s="389"/>
      <c r="E34" s="389"/>
      <c r="F34" s="389"/>
      <c r="G34" s="389"/>
      <c r="H34" s="389"/>
      <c r="I34" s="98">
        <f>SUMIF(FP!I:I,Doklady!$B$1&amp;A34,FP!D:D)</f>
        <v>0</v>
      </c>
      <c r="J34" s="9"/>
      <c r="K34" s="9"/>
    </row>
    <row r="36" spans="1:21" ht="13.2">
      <c r="A36" s="152" t="s">
        <v>790</v>
      </c>
      <c r="B36" s="152"/>
      <c r="C36" s="281">
        <v>1</v>
      </c>
      <c r="D36" s="281">
        <v>2</v>
      </c>
      <c r="E36" s="281">
        <v>3</v>
      </c>
      <c r="F36" s="281">
        <v>4</v>
      </c>
      <c r="G36" s="281">
        <v>5</v>
      </c>
      <c r="H36" s="281">
        <v>5</v>
      </c>
      <c r="I36" s="153"/>
    </row>
    <row r="37" spans="1:21" ht="3.75" customHeight="1"/>
    <row r="38" spans="1:21" ht="20.399999999999999">
      <c r="A38" s="92" t="s">
        <v>3</v>
      </c>
      <c r="B38" s="92" t="str">
        <f>"Šport "&amp;K40</f>
        <v>Šport tenis</v>
      </c>
      <c r="C38" s="93" t="s">
        <v>1309</v>
      </c>
      <c r="D38" s="93" t="s">
        <v>1310</v>
      </c>
      <c r="E38" s="93" t="s">
        <v>1311</v>
      </c>
      <c r="F38" s="93" t="s">
        <v>1312</v>
      </c>
      <c r="G38" s="93" t="s">
        <v>1134</v>
      </c>
      <c r="H38" s="93" t="s">
        <v>1133</v>
      </c>
      <c r="I38" s="92" t="s">
        <v>536</v>
      </c>
      <c r="L38" s="112">
        <f>COUNTIF(FP!N:N,Doklady!B1&amp;"aB")</f>
        <v>1</v>
      </c>
    </row>
    <row r="39" spans="1:21">
      <c r="A39" s="146" t="s">
        <v>203</v>
      </c>
      <c r="B39" s="147" t="s">
        <v>782</v>
      </c>
      <c r="C39" s="104">
        <f>I39*0</f>
        <v>0</v>
      </c>
      <c r="D39" s="104">
        <f>I39*0</f>
        <v>0</v>
      </c>
      <c r="E39" s="104">
        <f>I39*0</f>
        <v>0</v>
      </c>
      <c r="F39" s="104">
        <f>+I39*0.2</f>
        <v>880883.60000000009</v>
      </c>
      <c r="G39" s="104">
        <f>+MAX(I39-C39-D39-E39-F39-H39,0)</f>
        <v>3523534.4</v>
      </c>
      <c r="H39" s="104">
        <f>+IFERROR(VLOOKUP(K40&amp;" - kapitálové transfery",B$53:C$90,2,0),0)</f>
        <v>0</v>
      </c>
      <c r="I39" s="98">
        <f>SUMIF(FP!K:K,K40,FP!D:D)</f>
        <v>4404418</v>
      </c>
      <c r="L39" s="112">
        <f>COUNTIF(FP!N:N,Doklady!B1&amp;"aK")</f>
        <v>0</v>
      </c>
      <c r="T39" s="115"/>
    </row>
    <row r="40" spans="1:21">
      <c r="A40" s="146" t="s">
        <v>203</v>
      </c>
      <c r="B40" s="147" t="s">
        <v>783</v>
      </c>
      <c r="C40" s="104">
        <f>DSUM(Doklady!A103:I9920,"GGG",Spolu!L40:M42)</f>
        <v>832203.54199999874</v>
      </c>
      <c r="D40" s="104">
        <f>DSUM(Doklady!A103:I9920,"GGG",Spolu!N40:O42)</f>
        <v>2145777.926842527</v>
      </c>
      <c r="E40" s="104">
        <f>DSUM(Doklady!A103:I9920,"GGG",Spolu!P40:Q42)</f>
        <v>286374.94000000006</v>
      </c>
      <c r="F40" s="104">
        <f>DSUM(Doklady!A103:I9920,"GGG",Spolu!R40:S42)</f>
        <v>626550.57999999973</v>
      </c>
      <c r="G40" s="104">
        <f>DSUM(Doklady!A103:I9920,"GGG",Spolu!T40:U42)-H40</f>
        <v>513511.00999999995</v>
      </c>
      <c r="H40" s="104">
        <f>+IFERROR(VLOOKUP(K40&amp;" - kapitálové transfery",B$53:D$90,3,0),0)</f>
        <v>0</v>
      </c>
      <c r="I40" s="98">
        <f>+C40+D40+E40+F40+G40+H40</f>
        <v>4404417.9988425253</v>
      </c>
      <c r="J40" s="277" t="str">
        <f>+K45</f>
        <v>.</v>
      </c>
      <c r="K40" s="279" t="str">
        <f>IF(L38&gt;0,INDEX(FP!K:K,Doklady!B2),".")</f>
        <v>tenis</v>
      </c>
      <c r="L40" s="151" t="s">
        <v>774</v>
      </c>
      <c r="M40" s="151" t="s">
        <v>781</v>
      </c>
      <c r="N40" s="151" t="s">
        <v>774</v>
      </c>
      <c r="O40" s="151" t="s">
        <v>781</v>
      </c>
      <c r="P40" s="151" t="s">
        <v>774</v>
      </c>
      <c r="Q40" s="151" t="s">
        <v>781</v>
      </c>
      <c r="R40" s="151" t="s">
        <v>774</v>
      </c>
      <c r="S40" s="151" t="s">
        <v>781</v>
      </c>
      <c r="T40" s="151" t="s">
        <v>774</v>
      </c>
      <c r="U40" s="151" t="s">
        <v>781</v>
      </c>
    </row>
    <row r="41" spans="1:21" ht="10.5" customHeight="1">
      <c r="A41" s="146" t="s">
        <v>203</v>
      </c>
      <c r="B41" s="154" t="s">
        <v>841</v>
      </c>
      <c r="C41" s="104">
        <f>MAX(C39-C40,0)</f>
        <v>0</v>
      </c>
      <c r="D41" s="104">
        <f>MAX(D39-D40,0)</f>
        <v>0</v>
      </c>
      <c r="E41" s="104">
        <f>MAX(E39-E40,0)</f>
        <v>0</v>
      </c>
      <c r="F41" s="104">
        <f>MIN(I39,MAX(-F39+F40,0))</f>
        <v>0</v>
      </c>
      <c r="G41" s="104">
        <f>MIN(J39,MAX(-G39+G40+MIN(F40-F39,0),0))</f>
        <v>0</v>
      </c>
      <c r="H41" s="104">
        <f>MAX(H39-H40,0)</f>
        <v>0</v>
      </c>
      <c r="I41" s="155">
        <f>+I39-I42</f>
        <v>1.1574747040867805E-3</v>
      </c>
      <c r="J41" s="278">
        <f>+K46</f>
        <v>0</v>
      </c>
      <c r="K41" s="280">
        <f>+I41-H41</f>
        <v>1.1574747040867805E-3</v>
      </c>
      <c r="L41" s="197" t="str">
        <f>IF(L38&gt;0,"a - "&amp;INDEX(FP!C:C,Doklady!B2),2)</f>
        <v>a - tenis - bežné transfery</v>
      </c>
      <c r="M41" s="151">
        <v>1</v>
      </c>
      <c r="N41" s="197" t="str">
        <f>+L41</f>
        <v>a - tenis - bežné transfery</v>
      </c>
      <c r="O41" s="151">
        <v>2</v>
      </c>
      <c r="P41" s="197" t="str">
        <f>+L41</f>
        <v>a - tenis - bežné transfery</v>
      </c>
      <c r="Q41" s="151">
        <v>3</v>
      </c>
      <c r="R41" s="197" t="str">
        <f>+L41</f>
        <v>a - tenis - bežné transfery</v>
      </c>
      <c r="S41" s="151">
        <v>4</v>
      </c>
      <c r="T41" s="197" t="str">
        <f>+L41</f>
        <v>a - tenis - bežné transfery</v>
      </c>
      <c r="U41" s="151">
        <v>5</v>
      </c>
    </row>
    <row r="42" spans="1:21" ht="10.5" customHeight="1">
      <c r="A42" s="146" t="s">
        <v>203</v>
      </c>
      <c r="B42" s="147" t="s">
        <v>1136</v>
      </c>
      <c r="C42" s="98">
        <f>+C40</f>
        <v>832203.54199999874</v>
      </c>
      <c r="D42" s="274">
        <f>+D40</f>
        <v>2145777.926842527</v>
      </c>
      <c r="E42" s="274">
        <f>+E40</f>
        <v>286374.94000000006</v>
      </c>
      <c r="F42" s="274">
        <f>+MIN(F39:F40)</f>
        <v>626550.57999999973</v>
      </c>
      <c r="G42" s="274">
        <f>+MIN(G39+MAX(F39-F40,0)-MAX(E40-E39,0)-MAX(D40-D39,0)-MAX(C40-C39,0),G40)</f>
        <v>513511.00999999995</v>
      </c>
      <c r="H42" s="274">
        <f>+MIN(H39:H40)</f>
        <v>0</v>
      </c>
      <c r="I42" s="98">
        <f>+C42+D42+E42+MIN(F39:F40)+G42+H42</f>
        <v>4404417.9988425253</v>
      </c>
      <c r="J42" s="278">
        <f>+K47</f>
        <v>0</v>
      </c>
      <c r="K42" s="280">
        <f>+I42-H42</f>
        <v>4404417.9988425253</v>
      </c>
      <c r="L42" s="197" t="str">
        <f>+SUBSTITUTE(L41,"bežné","kapitálové")</f>
        <v>a - tenis - kapitálové transfery</v>
      </c>
      <c r="M42" s="151">
        <v>1</v>
      </c>
      <c r="N42" s="197" t="str">
        <f>+L42</f>
        <v>a - tenis - kapitálové transfery</v>
      </c>
      <c r="O42" s="151">
        <v>2</v>
      </c>
      <c r="P42" s="197" t="str">
        <f>+L42</f>
        <v>a - tenis - kapitálové transfery</v>
      </c>
      <c r="Q42" s="151">
        <v>3</v>
      </c>
      <c r="R42" s="197" t="str">
        <f>+L42</f>
        <v>a - tenis - kapitálové transfery</v>
      </c>
      <c r="S42" s="151">
        <v>4</v>
      </c>
      <c r="T42" s="197" t="str">
        <f>+L42</f>
        <v>a - tenis - kapitálové transfery</v>
      </c>
      <c r="U42" s="151">
        <v>5</v>
      </c>
    </row>
    <row r="43" spans="1:21" ht="20.399999999999999">
      <c r="A43" s="92" t="s">
        <v>3</v>
      </c>
      <c r="B43" s="92" t="str">
        <f>IF(L38&gt;2,"Šport "&amp;INDEX(FP!K:K,Doklady!B2+2),"Šport "&amp;K45)</f>
        <v>Šport .</v>
      </c>
      <c r="C43" s="93" t="s">
        <v>1309</v>
      </c>
      <c r="D43" s="93" t="s">
        <v>1310</v>
      </c>
      <c r="E43" s="93" t="s">
        <v>1311</v>
      </c>
      <c r="F43" s="93" t="s">
        <v>1312</v>
      </c>
      <c r="G43" s="93" t="s">
        <v>1134</v>
      </c>
      <c r="H43" s="93" t="s">
        <v>1133</v>
      </c>
      <c r="I43" s="92" t="s">
        <v>536</v>
      </c>
      <c r="K43" s="279"/>
      <c r="L43" s="112">
        <f>L38-1</f>
        <v>0</v>
      </c>
      <c r="U43" s="112"/>
    </row>
    <row r="44" spans="1:21">
      <c r="A44" s="146" t="s">
        <v>203</v>
      </c>
      <c r="B44" s="147" t="s">
        <v>782</v>
      </c>
      <c r="C44" s="104">
        <f>I44*0</f>
        <v>0</v>
      </c>
      <c r="D44" s="104">
        <f>I44*0</f>
        <v>0</v>
      </c>
      <c r="E44" s="104">
        <f>I44*0</f>
        <v>0</v>
      </c>
      <c r="F44" s="104">
        <f>+I44*0.2</f>
        <v>0</v>
      </c>
      <c r="G44" s="104">
        <f>+MAX(I44-C44-D44-E44-F44-H44,0)</f>
        <v>0</v>
      </c>
      <c r="H44" s="104">
        <f>+IFERROR(VLOOKUP(K45&amp;" - kapitálové transfery",B$53:C$90,2,0),0)</f>
        <v>0</v>
      </c>
      <c r="I44" s="98">
        <f>SUMIF(FP!K:K,K45,FP!D:D)</f>
        <v>0</v>
      </c>
      <c r="K44" s="279"/>
      <c r="U44" s="112"/>
    </row>
    <row r="45" spans="1:21">
      <c r="A45" s="146" t="s">
        <v>203</v>
      </c>
      <c r="B45" s="147" t="s">
        <v>783</v>
      </c>
      <c r="C45" s="104">
        <f>DSUM(Doklady!A103:I9920,"GGG",Spolu!L45:M47)</f>
        <v>0</v>
      </c>
      <c r="D45" s="104">
        <f>DSUM(Doklady!A103:I9920,"GGG",Spolu!N45:O47)</f>
        <v>0</v>
      </c>
      <c r="E45" s="104">
        <f>DSUM(Doklady!A103:I9920,"GGG",Spolu!P45:Q47)</f>
        <v>0</v>
      </c>
      <c r="F45" s="104">
        <f>DSUM(Doklady!A103:I9920,"GGG",Spolu!R45:S47)</f>
        <v>0</v>
      </c>
      <c r="G45" s="104">
        <f>DSUM(Doklady!A103:I9920,"GGG",Spolu!T45:U47)-H45</f>
        <v>0</v>
      </c>
      <c r="H45" s="104">
        <f>+IFERROR(VLOOKUP(K45&amp;" - kapitálové transfery",B$53:D$90,3,0),0)</f>
        <v>0</v>
      </c>
      <c r="I45" s="98">
        <f>+C45+D45+E45+F45+G45+H45</f>
        <v>0</v>
      </c>
      <c r="K45" s="279" t="str">
        <f>IF(L38&gt;1,INDEX(FP!K:K,Doklady!B2+1),".")</f>
        <v>.</v>
      </c>
      <c r="L45" s="151" t="s">
        <v>774</v>
      </c>
      <c r="M45" s="151" t="s">
        <v>781</v>
      </c>
      <c r="N45" s="151" t="s">
        <v>774</v>
      </c>
      <c r="O45" s="151" t="s">
        <v>781</v>
      </c>
      <c r="P45" s="151" t="s">
        <v>774</v>
      </c>
      <c r="Q45" s="151" t="s">
        <v>781</v>
      </c>
      <c r="R45" s="151" t="s">
        <v>774</v>
      </c>
      <c r="S45" s="151" t="s">
        <v>781</v>
      </c>
      <c r="T45" s="151" t="s">
        <v>774</v>
      </c>
      <c r="U45" s="151" t="s">
        <v>781</v>
      </c>
    </row>
    <row r="46" spans="1:21">
      <c r="A46" s="146" t="s">
        <v>203</v>
      </c>
      <c r="B46" s="154" t="s">
        <v>841</v>
      </c>
      <c r="C46" s="104">
        <f>MAX(C44-C45,0)</f>
        <v>0</v>
      </c>
      <c r="D46" s="104">
        <f>MAX(D44-D45,0)</f>
        <v>0</v>
      </c>
      <c r="E46" s="104">
        <f>MAX(E44-E45,0)</f>
        <v>0</v>
      </c>
      <c r="F46" s="104">
        <f>MIN(I44,MAX(-F44+F45,0))</f>
        <v>0</v>
      </c>
      <c r="G46" s="104">
        <f>MIN(J44,MAX(-G44+G45+MIN(F45-F44,0),0))</f>
        <v>0</v>
      </c>
      <c r="H46" s="104">
        <f>MAX(H44-H45,0)</f>
        <v>0</v>
      </c>
      <c r="I46" s="155">
        <f>+I44-I47</f>
        <v>0</v>
      </c>
      <c r="K46" s="280">
        <f>+I46-H46</f>
        <v>0</v>
      </c>
      <c r="L46" s="197">
        <f>IF(L43&gt;0,"a - "&amp;INDEX(FP!C:C,Doklady!B2+1),2)</f>
        <v>2</v>
      </c>
      <c r="M46" s="151">
        <v>1</v>
      </c>
      <c r="N46" s="197">
        <f>+L46</f>
        <v>2</v>
      </c>
      <c r="O46" s="151">
        <v>2</v>
      </c>
      <c r="P46" s="197">
        <f>+L46</f>
        <v>2</v>
      </c>
      <c r="Q46" s="151">
        <v>3</v>
      </c>
      <c r="R46" s="197">
        <f>+L46</f>
        <v>2</v>
      </c>
      <c r="S46" s="151">
        <v>4</v>
      </c>
      <c r="T46" s="197">
        <f>+L46</f>
        <v>2</v>
      </c>
      <c r="U46" s="151">
        <v>5</v>
      </c>
    </row>
    <row r="47" spans="1:21">
      <c r="A47" s="146" t="s">
        <v>203</v>
      </c>
      <c r="B47" s="147" t="s">
        <v>1136</v>
      </c>
      <c r="C47" s="98">
        <f>+C45</f>
        <v>0</v>
      </c>
      <c r="D47" s="274">
        <f>+D45</f>
        <v>0</v>
      </c>
      <c r="E47" s="274">
        <f>+E45</f>
        <v>0</v>
      </c>
      <c r="F47" s="274">
        <f>+MIN(F44:F45)</f>
        <v>0</v>
      </c>
      <c r="G47" s="274">
        <f>+MIN(G44+MAX(F44-F45,0)-MAX(E45-E44,0)-MAX(D45-D44,0)-MAX(C45-C44,0),G45)</f>
        <v>0</v>
      </c>
      <c r="H47" s="274">
        <f>+MIN(H44:H45)</f>
        <v>0</v>
      </c>
      <c r="I47" s="98">
        <f>+C47+D47+E47+MIN(F44:F45)+G47+H47</f>
        <v>0</v>
      </c>
      <c r="K47" s="280">
        <f>+I47-H47</f>
        <v>0</v>
      </c>
      <c r="L47" s="197" t="str">
        <f>+SUBSTITUTE(L46,"bežné","kapitálové")</f>
        <v>2</v>
      </c>
      <c r="M47" s="151">
        <v>1</v>
      </c>
      <c r="N47" s="197" t="str">
        <f>+L47</f>
        <v>2</v>
      </c>
      <c r="O47" s="151">
        <v>2</v>
      </c>
      <c r="P47" s="197" t="str">
        <f>+L47</f>
        <v>2</v>
      </c>
      <c r="Q47" s="151">
        <v>3</v>
      </c>
      <c r="R47" s="197" t="str">
        <f>+L47</f>
        <v>2</v>
      </c>
      <c r="S47" s="151">
        <v>4</v>
      </c>
      <c r="T47" s="197" t="str">
        <f>+L47</f>
        <v>2</v>
      </c>
      <c r="U47" s="151">
        <v>5</v>
      </c>
    </row>
    <row r="48" spans="1:21" ht="11.25" hidden="1" customHeight="1">
      <c r="A48" s="143"/>
      <c r="B48" s="144"/>
      <c r="C48" s="142"/>
      <c r="D48" s="145"/>
      <c r="E48" s="145"/>
      <c r="F48" s="145"/>
      <c r="G48" s="145"/>
      <c r="H48" s="145"/>
      <c r="I48" s="145"/>
      <c r="T48" s="115"/>
    </row>
    <row r="49" spans="1:20">
      <c r="A49" s="143"/>
      <c r="B49" s="142"/>
      <c r="C49" s="142"/>
      <c r="D49" s="145"/>
      <c r="E49" s="145"/>
      <c r="F49" s="276"/>
      <c r="G49" s="145"/>
      <c r="H49" s="145"/>
      <c r="I49" s="284"/>
      <c r="T49" s="115"/>
    </row>
    <row r="50" spans="1:20">
      <c r="A50" s="365"/>
      <c r="B50" s="366"/>
      <c r="C50" s="366"/>
      <c r="D50" s="366"/>
      <c r="E50" s="366"/>
      <c r="F50" s="366"/>
      <c r="G50" s="366"/>
      <c r="H50" s="366"/>
      <c r="I50" s="366"/>
      <c r="T50" s="115"/>
    </row>
    <row r="51" spans="1:20">
      <c r="A51" s="143"/>
      <c r="B51" s="144"/>
      <c r="C51" s="142"/>
      <c r="D51" s="145"/>
      <c r="E51" s="145"/>
      <c r="F51" s="145"/>
      <c r="G51" s="283"/>
      <c r="H51" s="145"/>
      <c r="I51" s="145"/>
      <c r="T51" s="115"/>
    </row>
    <row r="52" spans="1:20" ht="20.399999999999999">
      <c r="A52" s="97" t="s">
        <v>3</v>
      </c>
      <c r="B52" s="92" t="s">
        <v>762</v>
      </c>
      <c r="C52" s="93" t="s">
        <v>768</v>
      </c>
      <c r="D52" s="93" t="s">
        <v>764</v>
      </c>
      <c r="E52" s="93" t="s">
        <v>772</v>
      </c>
      <c r="F52" s="93" t="s">
        <v>767</v>
      </c>
      <c r="G52" s="282" t="s">
        <v>1135</v>
      </c>
      <c r="H52" s="93"/>
      <c r="I52" s="93" t="s">
        <v>769</v>
      </c>
      <c r="K52" s="112" t="s">
        <v>4</v>
      </c>
      <c r="L52" s="112" t="s">
        <v>785</v>
      </c>
      <c r="M52" s="112" t="s">
        <v>788</v>
      </c>
    </row>
    <row r="53" spans="1:20" ht="12" customHeight="1">
      <c r="A53" s="100" t="str">
        <f>Doklady!D1</f>
        <v>a</v>
      </c>
      <c r="B53" s="150" t="str">
        <f>Doklady!G1</f>
        <v>tenis - bežné transfery</v>
      </c>
      <c r="C53" s="98">
        <f>IF(A53&lt;&gt;"",INDEX(FP!D:D,Doklady!B$2+(ROW()-53)),"")</f>
        <v>4404418</v>
      </c>
      <c r="D53" s="98">
        <f>IF(A53&lt;&gt;"",Doklady!H1-Doklady!I1,"")</f>
        <v>4404417.9988425262</v>
      </c>
      <c r="E53" s="98">
        <f>IF(A53&lt;&gt;"",MIN(D53,C53)*Doklady!C1/(1-Doklady!C1),"")</f>
        <v>0</v>
      </c>
      <c r="F53" s="96">
        <f>IF(A53&lt;&gt;"",Doklady!I1,"")</f>
        <v>0</v>
      </c>
      <c r="G53" s="98">
        <f t="shared" ref="G53:G84" si="0">+IFERROR(HLOOKUP(IF(RIGHT(B53,15)="bežné transfery",LEFT(B53,LEN(B53)-18),0),$J$40:$K$42,3,0),MIN(C53,D53))</f>
        <v>4404417.9988425253</v>
      </c>
      <c r="H53" s="96"/>
      <c r="I53" s="98">
        <f>IF(A53&lt;&gt;"",MAX(IF(G53&lt;C53,C53-G53,0)+IF(F53&lt;E53,E53-F53,0),0),0)</f>
        <v>1.1574747040867805E-3</v>
      </c>
      <c r="J53" s="111" t="str">
        <f>IF(D53&gt;C53,"Vyúčtované prostriedky nemôžu byť väčšie ako poskytnuté. Opravte v hárku ""Doklady""","")</f>
        <v/>
      </c>
      <c r="K53" s="112" t="str">
        <f>Doklady!E1</f>
        <v>026 02</v>
      </c>
      <c r="L53" s="112" t="str">
        <f>IF(A53&lt;&gt;"",INDEX(FP!H:H,Doklady!B$2+(ROW()-52)),"")</f>
        <v>B</v>
      </c>
      <c r="M53" s="112" t="str">
        <f>K53&amp;L53</f>
        <v>026 02B</v>
      </c>
      <c r="T53" s="115"/>
    </row>
    <row r="54" spans="1:20" ht="12" customHeight="1">
      <c r="A54" s="100" t="str">
        <f>Doklady!D2</f>
        <v>d</v>
      </c>
      <c r="B54" s="150" t="str">
        <f>Doklady!G2</f>
        <v>Romana Čišovská</v>
      </c>
      <c r="C54" s="98">
        <f>IF(A54&lt;&gt;"",INDEX(FP!D:D,Doklady!B$2+(ROW()-53)),"")</f>
        <v>7821</v>
      </c>
      <c r="D54" s="98">
        <f>IF(A54&lt;&gt;"",Doklady!H2-Doklady!I2,"")</f>
        <v>7821</v>
      </c>
      <c r="E54" s="98">
        <f>IF(A54&lt;&gt;"",MIN(D54,C54)*Doklady!C2/(1-Doklady!C2),"")</f>
        <v>0</v>
      </c>
      <c r="F54" s="96">
        <f>IF(A54&lt;&gt;"",Doklady!I2,"")</f>
        <v>0</v>
      </c>
      <c r="G54" s="98">
        <f t="shared" si="0"/>
        <v>7821</v>
      </c>
      <c r="H54" s="96"/>
      <c r="I54" s="98">
        <f>IF(A54&lt;&gt;"",MAX(IF(G54&lt;C54,C54-G54,0)+IF(F54&lt;E54,E54-F54,0),0),0)</f>
        <v>0</v>
      </c>
      <c r="J54" s="111" t="str">
        <f t="shared" ref="J54:J117" si="1">IF(D54&gt;C54,"Vyúčtované prostriedky nemôžu byť väčšie ako poskytnuté. Opravte v hárku ""Doklady""","")</f>
        <v/>
      </c>
      <c r="K54" s="112" t="str">
        <f>Doklady!E2</f>
        <v>026 03</v>
      </c>
      <c r="L54" s="112" t="str">
        <f>IF(A54&lt;&gt;"",INDEX(FP!H:H,Doklady!B$2+(ROW()-52)),"")</f>
        <v>B</v>
      </c>
      <c r="M54" s="112" t="str">
        <f t="shared" ref="M54:M117" si="2">K54&amp;L54</f>
        <v>026 03B</v>
      </c>
    </row>
    <row r="55" spans="1:20" ht="12" customHeight="1">
      <c r="A55" s="100" t="str">
        <f>Doklady!D3</f>
        <v>d</v>
      </c>
      <c r="B55" s="150" t="str">
        <f>Doklady!G3</f>
        <v>Viktória Morvayová</v>
      </c>
      <c r="C55" s="98">
        <f>IF(A55&lt;&gt;"",INDEX(FP!D:D,Doklady!B$2+(ROW()-53)),"")</f>
        <v>5866</v>
      </c>
      <c r="D55" s="98">
        <f>IF(A55&lt;&gt;"",Doklady!H3-Doklady!I3,"")</f>
        <v>5866</v>
      </c>
      <c r="E55" s="98">
        <f>IF(A55&lt;&gt;"",MIN(D55,C55)*Doklady!C3/(1-Doklady!C3),"")</f>
        <v>0</v>
      </c>
      <c r="F55" s="96">
        <f>IF(A55&lt;&gt;"",Doklady!I3,"")</f>
        <v>0</v>
      </c>
      <c r="G55" s="98">
        <f t="shared" si="0"/>
        <v>5866</v>
      </c>
      <c r="H55" s="96"/>
      <c r="I55" s="98">
        <f t="shared" ref="I55:I117" si="3">IF(A55&lt;&gt;"",MAX(IF(G55&lt;C55,C55-G55,0)+IF(F55&lt;E55,E55-F55,0),0),0)</f>
        <v>0</v>
      </c>
      <c r="J55" s="111" t="str">
        <f t="shared" si="1"/>
        <v/>
      </c>
      <c r="K55" s="112" t="str">
        <f>Doklady!E3</f>
        <v>026 03</v>
      </c>
      <c r="L55" s="112" t="str">
        <f>IF(A55&lt;&gt;"",INDEX(FP!H:H,Doklady!B$2+(ROW()-52)),"")</f>
        <v>B</v>
      </c>
      <c r="M55" s="112" t="str">
        <f t="shared" si="2"/>
        <v>026 03B</v>
      </c>
    </row>
    <row r="56" spans="1:20" ht="20.399999999999999">
      <c r="A56" s="100" t="str">
        <f>Doklady!D4</f>
        <v>m</v>
      </c>
      <c r="B56" s="150" t="str">
        <f>Doklady!G4</f>
        <v>odmena trénerovi Danielovi Trčkovi za 3. miesto na majstrovstvách sveta juniorov športovcov Petra Benjamína Privaru, Victora Lilova v tenise</v>
      </c>
      <c r="C56" s="98">
        <f>IF(A56&lt;&gt;"",INDEX(FP!D:D,Doklady!B$2+(ROW()-53)),"")</f>
        <v>1804</v>
      </c>
      <c r="D56" s="98">
        <f>IF(A56&lt;&gt;"",Doklady!H4-Doklady!I4,"")</f>
        <v>1804</v>
      </c>
      <c r="E56" s="333">
        <f>IF(A56&lt;&gt;"",MIN(D56,C56)*Doklady!C4/(1-Doklady!C4),"")</f>
        <v>0</v>
      </c>
      <c r="F56" s="96">
        <f>IF(A56&lt;&gt;"",Doklady!I4,"")</f>
        <v>0</v>
      </c>
      <c r="G56" s="98">
        <f t="shared" si="0"/>
        <v>1804</v>
      </c>
      <c r="H56" s="96"/>
      <c r="I56" s="98">
        <f t="shared" si="3"/>
        <v>0</v>
      </c>
      <c r="J56" s="111" t="str">
        <f t="shared" si="1"/>
        <v/>
      </c>
      <c r="K56" s="112" t="str">
        <f>Doklady!E4</f>
        <v>026 03</v>
      </c>
      <c r="L56" s="112" t="str">
        <f>IF(A56&lt;&gt;"",INDEX(FP!H:H,Doklady!B$2+(ROW()-52)),"")</f>
        <v>B</v>
      </c>
      <c r="M56" s="112" t="str">
        <f t="shared" si="2"/>
        <v>026 03B</v>
      </c>
    </row>
    <row r="57" spans="1:20" ht="20.399999999999999">
      <c r="A57" s="100" t="str">
        <f>Doklady!D5</f>
        <v>m</v>
      </c>
      <c r="B57" s="150" t="str">
        <f>Doklady!G5</f>
        <v>odmena trénerovi Jánovi Matúšovi za 3. miesto na majstrovstvách Európy juniorov športovkyne Renáty Jamrichovej v tenise</v>
      </c>
      <c r="C57" s="98">
        <f>IF(A57&lt;&gt;"",INDEX(FP!D:D,Doklady!B$2+(ROW()-53)),"")</f>
        <v>1353</v>
      </c>
      <c r="D57" s="98">
        <f>IF(A57&lt;&gt;"",Doklady!H5-Doklady!I5,"")</f>
        <v>1353</v>
      </c>
      <c r="E57" s="98">
        <f>IF(A57&lt;&gt;"",MIN(D57,C57)*Doklady!C5/(1-Doklady!C5),"")</f>
        <v>0</v>
      </c>
      <c r="F57" s="96">
        <f>IF(A57&lt;&gt;"",Doklady!I5,"")</f>
        <v>0</v>
      </c>
      <c r="G57" s="98">
        <f t="shared" si="0"/>
        <v>1353</v>
      </c>
      <c r="H57" s="96"/>
      <c r="I57" s="98">
        <f t="shared" si="3"/>
        <v>0</v>
      </c>
      <c r="J57" s="111" t="str">
        <f t="shared" si="1"/>
        <v/>
      </c>
      <c r="K57" s="112" t="str">
        <f>Doklady!E5</f>
        <v>026 03</v>
      </c>
      <c r="L57" s="112" t="str">
        <f>IF(A57&lt;&gt;"",INDEX(FP!H:H,Doklady!B$2+(ROW()-52)),"")</f>
        <v>B</v>
      </c>
      <c r="M57" s="112" t="str">
        <f t="shared" si="2"/>
        <v>026 03B</v>
      </c>
    </row>
    <row r="58" spans="1:20" ht="12" customHeight="1">
      <c r="A58" s="100" t="str">
        <f>Doklady!D6</f>
        <v>m</v>
      </c>
      <c r="B58" s="150" t="str">
        <f>Doklady!G6</f>
        <v>odmena trénerovi Rudolfovi Horváthovi za 3. miesto na majstrovstvách Európy juniorov športovcov Renáty Jamrichovej, Kiary Žabkovej, Lucii Hradeckej v tenise</v>
      </c>
      <c r="C58" s="98">
        <f>IF(A58&lt;&gt;"",INDEX(FP!D:D,Doklady!B$2+(ROW()-53)),"")</f>
        <v>1353</v>
      </c>
      <c r="D58" s="98">
        <f>IF(A58&lt;&gt;"",Doklady!H6-Doklady!I6,"")</f>
        <v>1353</v>
      </c>
      <c r="E58" s="98">
        <f>IF(A58&lt;&gt;"",MIN(D58,C58)*Doklady!C6/(1-Doklady!C6),"")</f>
        <v>0</v>
      </c>
      <c r="F58" s="96">
        <f>IF(A58&lt;&gt;"",Doklady!I6,"")</f>
        <v>0</v>
      </c>
      <c r="G58" s="98">
        <f t="shared" si="0"/>
        <v>1353</v>
      </c>
      <c r="H58" s="96"/>
      <c r="I58" s="98">
        <f t="shared" si="3"/>
        <v>0</v>
      </c>
      <c r="J58" s="111" t="str">
        <f t="shared" si="1"/>
        <v/>
      </c>
      <c r="K58" s="112" t="str">
        <f>Doklady!E6</f>
        <v>026 03</v>
      </c>
      <c r="L58" s="112" t="str">
        <f>IF(A58&lt;&gt;"",INDEX(FP!H:H,Doklady!B$2+(ROW()-52)),"")</f>
        <v>B</v>
      </c>
      <c r="M58" s="112" t="str">
        <f t="shared" si="2"/>
        <v>026 03B</v>
      </c>
    </row>
    <row r="59" spans="1:20" ht="12" customHeight="1">
      <c r="A59" s="100" t="str">
        <f>Doklady!D7</f>
        <v/>
      </c>
      <c r="B59" s="150" t="str">
        <f>Doklady!G7</f>
        <v/>
      </c>
      <c r="C59" s="98" t="str">
        <f>IF(A59&lt;&gt;"",INDEX(FP!D:D,Doklady!B$2+(ROW()-53)),"")</f>
        <v/>
      </c>
      <c r="D59" s="98" t="str">
        <f>IF(A59&lt;&gt;"",Doklady!H7-Doklady!I7,"")</f>
        <v/>
      </c>
      <c r="E59" s="98" t="str">
        <f>IF(A59&lt;&gt;"",MIN(D59,C59)*Doklady!C7/(1-Doklady!C7),"")</f>
        <v/>
      </c>
      <c r="F59" s="96" t="str">
        <f>IF(A59&lt;&gt;"",Doklady!I7,"")</f>
        <v/>
      </c>
      <c r="G59" s="98">
        <f t="shared" si="0"/>
        <v>0</v>
      </c>
      <c r="H59" s="96"/>
      <c r="I59" s="98">
        <f t="shared" si="3"/>
        <v>0</v>
      </c>
      <c r="J59" s="111" t="str">
        <f t="shared" si="1"/>
        <v/>
      </c>
      <c r="K59" s="112" t="str">
        <f>Doklady!E7</f>
        <v/>
      </c>
      <c r="L59" s="112" t="str">
        <f>IF(A59&lt;&gt;"",INDEX(FP!H:H,Doklady!B$2+(ROW()-52)),"")</f>
        <v/>
      </c>
      <c r="M59" s="112" t="str">
        <f t="shared" si="2"/>
        <v/>
      </c>
    </row>
    <row r="60" spans="1:20" ht="12" customHeight="1">
      <c r="A60" s="100" t="str">
        <f>Doklady!D8</f>
        <v/>
      </c>
      <c r="B60" s="150" t="str">
        <f>Doklady!G8</f>
        <v/>
      </c>
      <c r="C60" s="98" t="str">
        <f>IF(A60&lt;&gt;"",INDEX(FP!D:D,Doklady!B$2+(ROW()-53)),"")</f>
        <v/>
      </c>
      <c r="D60" s="98" t="str">
        <f>IF(A60&lt;&gt;"",Doklady!H8-Doklady!I8,"")</f>
        <v/>
      </c>
      <c r="E60" s="98" t="str">
        <f>IF(A60&lt;&gt;"",MIN(D60,C60)*Doklady!C8/(1-Doklady!C8),"")</f>
        <v/>
      </c>
      <c r="F60" s="96" t="str">
        <f>IF(A60&lt;&gt;"",Doklady!I8,"")</f>
        <v/>
      </c>
      <c r="G60" s="98">
        <f t="shared" si="0"/>
        <v>0</v>
      </c>
      <c r="H60" s="96"/>
      <c r="I60" s="98">
        <f t="shared" si="3"/>
        <v>0</v>
      </c>
      <c r="J60" s="111" t="str">
        <f t="shared" si="1"/>
        <v/>
      </c>
      <c r="K60" s="112" t="str">
        <f>Doklady!E8</f>
        <v/>
      </c>
      <c r="L60" s="112" t="str">
        <f>IF(A60&lt;&gt;"",INDEX(FP!H:H,Doklady!B$2+(ROW()-52)),"")</f>
        <v/>
      </c>
      <c r="M60" s="112" t="str">
        <f t="shared" si="2"/>
        <v/>
      </c>
    </row>
    <row r="61" spans="1:20" ht="12" customHeight="1">
      <c r="A61" s="100" t="str">
        <f>Doklady!D9</f>
        <v/>
      </c>
      <c r="B61" s="150" t="str">
        <f>Doklady!G9</f>
        <v/>
      </c>
      <c r="C61" s="98" t="str">
        <f>IF(A61&lt;&gt;"",INDEX(FP!D:D,Doklady!B$2+(ROW()-53)),"")</f>
        <v/>
      </c>
      <c r="D61" s="98" t="str">
        <f>IF(A61&lt;&gt;"",Doklady!H9-Doklady!I9,"")</f>
        <v/>
      </c>
      <c r="E61" s="98" t="str">
        <f>IF(A61&lt;&gt;"",MIN(D61,C61)*Doklady!C9/(1-Doklady!C9),"")</f>
        <v/>
      </c>
      <c r="F61" s="96" t="str">
        <f>IF(A61&lt;&gt;"",Doklady!I9,"")</f>
        <v/>
      </c>
      <c r="G61" s="98">
        <f t="shared" si="0"/>
        <v>0</v>
      </c>
      <c r="H61" s="96"/>
      <c r="I61" s="98">
        <f t="shared" si="3"/>
        <v>0</v>
      </c>
      <c r="J61" s="111" t="str">
        <f t="shared" si="1"/>
        <v/>
      </c>
      <c r="K61" s="112" t="str">
        <f>Doklady!E9</f>
        <v/>
      </c>
      <c r="L61" s="112" t="str">
        <f>IF(A61&lt;&gt;"",INDEX(FP!H:H,Doklady!B$2+(ROW()-52)),"")</f>
        <v/>
      </c>
      <c r="M61" s="112" t="str">
        <f t="shared" si="2"/>
        <v/>
      </c>
    </row>
    <row r="62" spans="1:20" ht="12" customHeight="1">
      <c r="A62" s="100" t="str">
        <f>Doklady!D10</f>
        <v/>
      </c>
      <c r="B62" s="150" t="str">
        <f>Doklady!G10</f>
        <v/>
      </c>
      <c r="C62" s="98" t="str">
        <f>IF(A62&lt;&gt;"",INDEX(FP!D:D,Doklady!B$2+(ROW()-53)),"")</f>
        <v/>
      </c>
      <c r="D62" s="98" t="str">
        <f>IF(A62&lt;&gt;"",Doklady!H10-Doklady!I10,"")</f>
        <v/>
      </c>
      <c r="E62" s="98" t="str">
        <f>IF(A62&lt;&gt;"",MIN(D62,C62)*Doklady!C10/(1-Doklady!C10),"")</f>
        <v/>
      </c>
      <c r="F62" s="96" t="str">
        <f>IF(A62&lt;&gt;"",Doklady!I10,"")</f>
        <v/>
      </c>
      <c r="G62" s="98">
        <f t="shared" si="0"/>
        <v>0</v>
      </c>
      <c r="H62" s="96"/>
      <c r="I62" s="98">
        <f t="shared" si="3"/>
        <v>0</v>
      </c>
      <c r="J62" s="111" t="str">
        <f t="shared" si="1"/>
        <v/>
      </c>
      <c r="K62" s="112" t="str">
        <f>Doklady!E10</f>
        <v/>
      </c>
      <c r="L62" s="112" t="str">
        <f>IF(A62&lt;&gt;"",INDEX(FP!H:H,Doklady!B$2+(ROW()-52)),"")</f>
        <v/>
      </c>
      <c r="M62" s="112" t="str">
        <f t="shared" si="2"/>
        <v/>
      </c>
    </row>
    <row r="63" spans="1:20" ht="12" customHeight="1">
      <c r="A63" s="100" t="str">
        <f>Doklady!D11</f>
        <v/>
      </c>
      <c r="B63" s="150" t="str">
        <f>Doklady!G11</f>
        <v/>
      </c>
      <c r="C63" s="98" t="str">
        <f>IF(A63&lt;&gt;"",INDEX(FP!D:D,Doklady!B$2+(ROW()-53)),"")</f>
        <v/>
      </c>
      <c r="D63" s="98" t="str">
        <f>IF(A63&lt;&gt;"",Doklady!H11-Doklady!I11,"")</f>
        <v/>
      </c>
      <c r="E63" s="98" t="str">
        <f>IF(A63&lt;&gt;"",MIN(D63,C63)*Doklady!C11/(1-Doklady!C11),"")</f>
        <v/>
      </c>
      <c r="F63" s="96" t="str">
        <f>IF(A63&lt;&gt;"",Doklady!I11,"")</f>
        <v/>
      </c>
      <c r="G63" s="98">
        <f t="shared" si="0"/>
        <v>0</v>
      </c>
      <c r="H63" s="96"/>
      <c r="I63" s="98">
        <f t="shared" si="3"/>
        <v>0</v>
      </c>
      <c r="J63" s="111" t="str">
        <f t="shared" si="1"/>
        <v/>
      </c>
      <c r="K63" s="112" t="str">
        <f>Doklady!E11</f>
        <v/>
      </c>
      <c r="L63" s="112" t="str">
        <f>IF(A63&lt;&gt;"",INDEX(FP!H:H,Doklady!B$2+(ROW()-52)),"")</f>
        <v/>
      </c>
      <c r="M63" s="112" t="str">
        <f t="shared" si="2"/>
        <v/>
      </c>
    </row>
    <row r="64" spans="1:20" ht="12" customHeight="1">
      <c r="A64" s="100" t="str">
        <f>Doklady!D12</f>
        <v/>
      </c>
      <c r="B64" s="150" t="str">
        <f>Doklady!G12</f>
        <v/>
      </c>
      <c r="C64" s="98" t="str">
        <f>IF(A64&lt;&gt;"",INDEX(FP!D:D,Doklady!B$2+(ROW()-53)),"")</f>
        <v/>
      </c>
      <c r="D64" s="98" t="str">
        <f>IF(A64&lt;&gt;"",Doklady!H12-Doklady!I12,"")</f>
        <v/>
      </c>
      <c r="E64" s="98" t="str">
        <f>IF(A64&lt;&gt;"",MIN(D64,C64)*Doklady!C12/(1-Doklady!C12),"")</f>
        <v/>
      </c>
      <c r="F64" s="96" t="str">
        <f>IF(A64&lt;&gt;"",Doklady!I12,"")</f>
        <v/>
      </c>
      <c r="G64" s="98">
        <f t="shared" si="0"/>
        <v>0</v>
      </c>
      <c r="H64" s="96"/>
      <c r="I64" s="98">
        <f t="shared" si="3"/>
        <v>0</v>
      </c>
      <c r="J64" s="111" t="s">
        <v>963</v>
      </c>
      <c r="K64" s="112" t="str">
        <f>Doklady!E12</f>
        <v/>
      </c>
      <c r="L64" s="112" t="str">
        <f>IF(A64&lt;&gt;"",INDEX(FP!H:H,Doklady!B$2+(ROW()-52)),"")</f>
        <v/>
      </c>
      <c r="M64" s="112" t="str">
        <f t="shared" si="2"/>
        <v/>
      </c>
    </row>
    <row r="65" spans="1:13" ht="12" customHeight="1">
      <c r="A65" s="100" t="str">
        <f>Doklady!D13</f>
        <v/>
      </c>
      <c r="B65" s="150" t="str">
        <f>Doklady!G13</f>
        <v/>
      </c>
      <c r="C65" s="98" t="str">
        <f>IF(A65&lt;&gt;"",INDEX(FP!D:D,Doklady!B$2+(ROW()-53)),"")</f>
        <v/>
      </c>
      <c r="D65" s="98" t="str">
        <f>IF(A65&lt;&gt;"",Doklady!H13-Doklady!I13,"")</f>
        <v/>
      </c>
      <c r="E65" s="98" t="str">
        <f>IF(A65&lt;&gt;"",MIN(D65,C65)*Doklady!C13/(1-Doklady!C13),"")</f>
        <v/>
      </c>
      <c r="F65" s="96" t="str">
        <f>IF(A65&lt;&gt;"",Doklady!I13,"")</f>
        <v/>
      </c>
      <c r="G65" s="98">
        <f t="shared" si="0"/>
        <v>0</v>
      </c>
      <c r="H65" s="96"/>
      <c r="I65" s="98">
        <f t="shared" si="3"/>
        <v>0</v>
      </c>
      <c r="J65" s="111" t="str">
        <f t="shared" si="1"/>
        <v/>
      </c>
      <c r="K65" s="112" t="str">
        <f>Doklady!E13</f>
        <v/>
      </c>
      <c r="L65" s="112" t="str">
        <f>IF(A65&lt;&gt;"",INDEX(FP!H:H,Doklady!B$2+(ROW()-52)),"")</f>
        <v/>
      </c>
      <c r="M65" s="112" t="str">
        <f t="shared" si="2"/>
        <v/>
      </c>
    </row>
    <row r="66" spans="1:13" ht="12" customHeight="1">
      <c r="A66" s="100" t="str">
        <f>Doklady!D14</f>
        <v/>
      </c>
      <c r="B66" s="150" t="str">
        <f>Doklady!G14</f>
        <v/>
      </c>
      <c r="C66" s="98" t="str">
        <f>IF(A66&lt;&gt;"",INDEX(FP!D:D,Doklady!B$2+(ROW()-53)),"")</f>
        <v/>
      </c>
      <c r="D66" s="98" t="str">
        <f>IF(A66&lt;&gt;"",Doklady!H14-Doklady!I14,"")</f>
        <v/>
      </c>
      <c r="E66" s="98" t="str">
        <f>IF(A66&lt;&gt;"",MIN(D66,C66)*Doklady!C14/(1-Doklady!C14),"")</f>
        <v/>
      </c>
      <c r="F66" s="96" t="str">
        <f>IF(A66&lt;&gt;"",Doklady!I14,"")</f>
        <v/>
      </c>
      <c r="G66" s="98">
        <f t="shared" si="0"/>
        <v>0</v>
      </c>
      <c r="H66" s="96"/>
      <c r="I66" s="98">
        <f t="shared" si="3"/>
        <v>0</v>
      </c>
      <c r="J66" s="111" t="str">
        <f t="shared" si="1"/>
        <v/>
      </c>
      <c r="K66" s="112" t="str">
        <f>Doklady!E14</f>
        <v/>
      </c>
      <c r="L66" s="112" t="str">
        <f>IF(A66&lt;&gt;"",INDEX(FP!H:H,Doklady!B$2+(ROW()-52)),"")</f>
        <v/>
      </c>
      <c r="M66" s="112" t="str">
        <f t="shared" si="2"/>
        <v/>
      </c>
    </row>
    <row r="67" spans="1:13" ht="12" customHeight="1">
      <c r="A67" s="100" t="str">
        <f>Doklady!D15</f>
        <v/>
      </c>
      <c r="B67" s="150" t="str">
        <f>Doklady!G15</f>
        <v/>
      </c>
      <c r="C67" s="98" t="str">
        <f>IF(A67&lt;&gt;"",INDEX(FP!D:D,Doklady!B$2+(ROW()-53)),"")</f>
        <v/>
      </c>
      <c r="D67" s="98" t="str">
        <f>IF(A67&lt;&gt;"",Doklady!H15-Doklady!I15,"")</f>
        <v/>
      </c>
      <c r="E67" s="98" t="str">
        <f>IF(A67&lt;&gt;"",MIN(D67,C67)*Doklady!C15/(1-Doklady!C15),"")</f>
        <v/>
      </c>
      <c r="F67" s="96" t="str">
        <f>IF(A67&lt;&gt;"",Doklady!I15,"")</f>
        <v/>
      </c>
      <c r="G67" s="98">
        <f t="shared" si="0"/>
        <v>0</v>
      </c>
      <c r="H67" s="96"/>
      <c r="I67" s="98">
        <f t="shared" si="3"/>
        <v>0</v>
      </c>
      <c r="J67" s="111" t="str">
        <f t="shared" si="1"/>
        <v/>
      </c>
      <c r="K67" s="112" t="str">
        <f>Doklady!E15</f>
        <v/>
      </c>
      <c r="L67" s="112" t="str">
        <f>IF(A67&lt;&gt;"",INDEX(FP!H:H,Doklady!B$2+(ROW()-52)),"")</f>
        <v/>
      </c>
      <c r="M67" s="112" t="str">
        <f t="shared" si="2"/>
        <v/>
      </c>
    </row>
    <row r="68" spans="1:13" ht="12" customHeight="1">
      <c r="A68" s="100" t="str">
        <f>Doklady!D16</f>
        <v/>
      </c>
      <c r="B68" s="150" t="str">
        <f>Doklady!G16</f>
        <v/>
      </c>
      <c r="C68" s="98" t="str">
        <f>IF(A68&lt;&gt;"",INDEX(FP!D:D,Doklady!B$2+(ROW()-53)),"")</f>
        <v/>
      </c>
      <c r="D68" s="98" t="str">
        <f>IF(A68&lt;&gt;"",Doklady!H16-Doklady!I16,"")</f>
        <v/>
      </c>
      <c r="E68" s="98" t="str">
        <f>IF(A68&lt;&gt;"",MIN(D68,C68)*Doklady!C16/(1-Doklady!C16),"")</f>
        <v/>
      </c>
      <c r="F68" s="96" t="str">
        <f>IF(A68&lt;&gt;"",Doklady!I16,"")</f>
        <v/>
      </c>
      <c r="G68" s="98">
        <f t="shared" si="0"/>
        <v>0</v>
      </c>
      <c r="H68" s="96"/>
      <c r="I68" s="98">
        <f t="shared" si="3"/>
        <v>0</v>
      </c>
      <c r="J68" s="111" t="str">
        <f t="shared" si="1"/>
        <v/>
      </c>
      <c r="K68" s="112" t="str">
        <f>Doklady!E16</f>
        <v/>
      </c>
      <c r="L68" s="112" t="str">
        <f>IF(A68&lt;&gt;"",INDEX(FP!H:H,Doklady!B$2+(ROW()-52)),"")</f>
        <v/>
      </c>
      <c r="M68" s="112" t="str">
        <f t="shared" si="2"/>
        <v/>
      </c>
    </row>
    <row r="69" spans="1:13" ht="12" customHeight="1">
      <c r="A69" s="100" t="str">
        <f>Doklady!D17</f>
        <v/>
      </c>
      <c r="B69" s="150" t="str">
        <f>Doklady!G17</f>
        <v/>
      </c>
      <c r="C69" s="98" t="str">
        <f>IF(A69&lt;&gt;"",INDEX(FP!D:D,Doklady!B$2+(ROW()-53)),"")</f>
        <v/>
      </c>
      <c r="D69" s="98" t="str">
        <f>IF(A69&lt;&gt;"",Doklady!H17-Doklady!I17,"")</f>
        <v/>
      </c>
      <c r="E69" s="98" t="str">
        <f>IF(A69&lt;&gt;"",MIN(D69,C69)*Doklady!C17/(1-Doklady!C17),"")</f>
        <v/>
      </c>
      <c r="F69" s="96" t="str">
        <f>IF(A69&lt;&gt;"",Doklady!I17,"")</f>
        <v/>
      </c>
      <c r="G69" s="98">
        <f t="shared" si="0"/>
        <v>0</v>
      </c>
      <c r="H69" s="96"/>
      <c r="I69" s="98">
        <f t="shared" si="3"/>
        <v>0</v>
      </c>
      <c r="J69" s="111" t="str">
        <f t="shared" si="1"/>
        <v/>
      </c>
      <c r="K69" s="112" t="str">
        <f>Doklady!E17</f>
        <v/>
      </c>
      <c r="L69" s="112" t="str">
        <f>IF(A69&lt;&gt;"",INDEX(FP!H:H,Doklady!B$2+(ROW()-52)),"")</f>
        <v/>
      </c>
      <c r="M69" s="112" t="str">
        <f t="shared" si="2"/>
        <v/>
      </c>
    </row>
    <row r="70" spans="1:13" ht="12" customHeight="1">
      <c r="A70" s="100" t="str">
        <f>Doklady!D18</f>
        <v/>
      </c>
      <c r="B70" s="150" t="str">
        <f>Doklady!G18</f>
        <v/>
      </c>
      <c r="C70" s="98" t="str">
        <f>IF(A70&lt;&gt;"",INDEX(FP!D:D,Doklady!B$2+(ROW()-53)),"")</f>
        <v/>
      </c>
      <c r="D70" s="98" t="str">
        <f>IF(A70&lt;&gt;"",Doklady!H18-Doklady!I18,"")</f>
        <v/>
      </c>
      <c r="E70" s="98" t="str">
        <f>IF(A70&lt;&gt;"",MIN(D70,C70)*Doklady!C18/(1-Doklady!C18),"")</f>
        <v/>
      </c>
      <c r="F70" s="96" t="str">
        <f>IF(A70&lt;&gt;"",Doklady!I18,"")</f>
        <v/>
      </c>
      <c r="G70" s="98">
        <f t="shared" si="0"/>
        <v>0</v>
      </c>
      <c r="H70" s="96"/>
      <c r="I70" s="98">
        <f t="shared" si="3"/>
        <v>0</v>
      </c>
      <c r="J70" s="111" t="str">
        <f t="shared" si="1"/>
        <v/>
      </c>
      <c r="K70" s="112" t="str">
        <f>Doklady!E18</f>
        <v/>
      </c>
      <c r="L70" s="112" t="str">
        <f>IF(A70&lt;&gt;"",INDEX(FP!H:H,Doklady!B$2+(ROW()-52)),"")</f>
        <v/>
      </c>
      <c r="M70" s="112" t="str">
        <f t="shared" si="2"/>
        <v/>
      </c>
    </row>
    <row r="71" spans="1:13" ht="12" customHeight="1">
      <c r="A71" s="100" t="str">
        <f>Doklady!D19</f>
        <v/>
      </c>
      <c r="B71" s="150" t="str">
        <f>Doklady!G19</f>
        <v/>
      </c>
      <c r="C71" s="98" t="str">
        <f>IF(A71&lt;&gt;"",INDEX(FP!D:D,Doklady!B$2+(ROW()-53)),"")</f>
        <v/>
      </c>
      <c r="D71" s="98" t="str">
        <f>IF(A71&lt;&gt;"",Doklady!H19-Doklady!I19,"")</f>
        <v/>
      </c>
      <c r="E71" s="98" t="str">
        <f>IF(A71&lt;&gt;"",MIN(D71,C71)*Doklady!C19/(1-Doklady!C19),"")</f>
        <v/>
      </c>
      <c r="F71" s="96" t="str">
        <f>IF(A71&lt;&gt;"",Doklady!I19,"")</f>
        <v/>
      </c>
      <c r="G71" s="98">
        <f t="shared" si="0"/>
        <v>0</v>
      </c>
      <c r="H71" s="96"/>
      <c r="I71" s="98">
        <f t="shared" si="3"/>
        <v>0</v>
      </c>
      <c r="J71" s="111" t="str">
        <f t="shared" si="1"/>
        <v/>
      </c>
      <c r="K71" s="112" t="str">
        <f>Doklady!E19</f>
        <v/>
      </c>
      <c r="L71" s="112" t="str">
        <f>IF(A71&lt;&gt;"",INDEX(FP!H:H,Doklady!B$2+(ROW()-52)),"")</f>
        <v/>
      </c>
      <c r="M71" s="112" t="str">
        <f t="shared" si="2"/>
        <v/>
      </c>
    </row>
    <row r="72" spans="1:13">
      <c r="A72" s="100" t="str">
        <f>Doklady!D20</f>
        <v/>
      </c>
      <c r="B72" s="150" t="str">
        <f>Doklady!G20</f>
        <v/>
      </c>
      <c r="C72" s="98" t="str">
        <f>IF(A72&lt;&gt;"",INDEX(FP!D:D,Doklady!B$2+(ROW()-53)),"")</f>
        <v/>
      </c>
      <c r="D72" s="98" t="str">
        <f>IF(A72&lt;&gt;"",Doklady!H20-Doklady!I20,"")</f>
        <v/>
      </c>
      <c r="E72" s="333" t="str">
        <f>IF(A72&lt;&gt;"",MIN(D72,C72)*Doklady!C20/(1-Doklady!C20),"")</f>
        <v/>
      </c>
      <c r="F72" s="96" t="str">
        <f>IF(A72&lt;&gt;"",Doklady!I20,"")</f>
        <v/>
      </c>
      <c r="G72" s="98">
        <f t="shared" si="0"/>
        <v>0</v>
      </c>
      <c r="H72" s="96"/>
      <c r="I72" s="98">
        <f t="shared" si="3"/>
        <v>0</v>
      </c>
      <c r="J72" s="111" t="str">
        <f t="shared" si="1"/>
        <v/>
      </c>
      <c r="K72" s="112" t="str">
        <f>Doklady!E20</f>
        <v/>
      </c>
      <c r="L72" s="112" t="str">
        <f>IF(A72&lt;&gt;"",INDEX(FP!H:H,Doklady!B$2+(ROW()-52)),"")</f>
        <v/>
      </c>
      <c r="M72" s="112" t="str">
        <f t="shared" si="2"/>
        <v/>
      </c>
    </row>
    <row r="73" spans="1:13">
      <c r="A73" s="100" t="str">
        <f>Doklady!D21</f>
        <v/>
      </c>
      <c r="B73" s="150" t="str">
        <f>Doklady!G21</f>
        <v/>
      </c>
      <c r="C73" s="98" t="str">
        <f>IF(A73&lt;&gt;"",INDEX(FP!D:D,Doklady!B$2+(ROW()-53)),"")</f>
        <v/>
      </c>
      <c r="D73" s="98" t="str">
        <f>IF(A73&lt;&gt;"",Doklady!H21-Doklady!I21,"")</f>
        <v/>
      </c>
      <c r="E73" s="98" t="str">
        <f>IF(A73&lt;&gt;"",MIN(D73,C73)*Doklady!C21/(1-Doklady!C21),"")</f>
        <v/>
      </c>
      <c r="F73" s="96" t="str">
        <f>IF(A73&lt;&gt;"",Doklady!I21,"")</f>
        <v/>
      </c>
      <c r="G73" s="98">
        <f t="shared" si="0"/>
        <v>0</v>
      </c>
      <c r="H73" s="96"/>
      <c r="I73" s="98">
        <f t="shared" si="3"/>
        <v>0</v>
      </c>
      <c r="J73" s="111" t="str">
        <f t="shared" si="1"/>
        <v/>
      </c>
      <c r="K73" s="112" t="str">
        <f>Doklady!E21</f>
        <v/>
      </c>
      <c r="L73" s="112" t="str">
        <f>IF(A73&lt;&gt;"",INDEX(FP!H:H,Doklady!B$2+(ROW()-52)),"")</f>
        <v/>
      </c>
      <c r="M73" s="112" t="str">
        <f t="shared" si="2"/>
        <v/>
      </c>
    </row>
    <row r="74" spans="1:13" ht="12" customHeight="1">
      <c r="A74" s="100" t="str">
        <f>Doklady!D22</f>
        <v/>
      </c>
      <c r="B74" s="150" t="str">
        <f>Doklady!G22</f>
        <v/>
      </c>
      <c r="C74" s="98" t="str">
        <f>IF(A74&lt;&gt;"",INDEX(FP!D:D,Doklady!B$2+(ROW()-53)),"")</f>
        <v/>
      </c>
      <c r="D74" s="98" t="str">
        <f>IF(A74&lt;&gt;"",Doklady!H22-Doklady!I22,"")</f>
        <v/>
      </c>
      <c r="E74" s="98" t="str">
        <f>IF(A74&lt;&gt;"",MIN(D74,C74)*Doklady!C22/(1-Doklady!C22),"")</f>
        <v/>
      </c>
      <c r="F74" s="96" t="str">
        <f>IF(A74&lt;&gt;"",Doklady!I22,"")</f>
        <v/>
      </c>
      <c r="G74" s="98">
        <f t="shared" si="0"/>
        <v>0</v>
      </c>
      <c r="H74" s="96"/>
      <c r="I74" s="98">
        <f t="shared" si="3"/>
        <v>0</v>
      </c>
      <c r="J74" s="111" t="str">
        <f t="shared" si="1"/>
        <v/>
      </c>
      <c r="K74" s="112" t="str">
        <f>Doklady!E22</f>
        <v/>
      </c>
      <c r="L74" s="112" t="str">
        <f>IF(A74&lt;&gt;"",INDEX(FP!H:H,Doklady!B$2+(ROW()-52)),"")</f>
        <v/>
      </c>
      <c r="M74" s="112" t="str">
        <f t="shared" si="2"/>
        <v/>
      </c>
    </row>
    <row r="75" spans="1:13" ht="12" customHeight="1">
      <c r="A75" s="100" t="str">
        <f>Doklady!D23</f>
        <v/>
      </c>
      <c r="B75" s="150" t="str">
        <f>Doklady!G23</f>
        <v/>
      </c>
      <c r="C75" s="98" t="str">
        <f>IF(A75&lt;&gt;"",INDEX(FP!D:D,Doklady!B$2+(ROW()-53)),"")</f>
        <v/>
      </c>
      <c r="D75" s="98" t="str">
        <f>IF(A75&lt;&gt;"",Doklady!H23-Doklady!I23,"")</f>
        <v/>
      </c>
      <c r="E75" s="98" t="str">
        <f>IF(A75&lt;&gt;"",MIN(D75,C75)*Doklady!C23/(1-Doklady!C23),"")</f>
        <v/>
      </c>
      <c r="F75" s="96" t="str">
        <f>IF(A75&lt;&gt;"",Doklady!I23,"")</f>
        <v/>
      </c>
      <c r="G75" s="98">
        <f t="shared" si="0"/>
        <v>0</v>
      </c>
      <c r="H75" s="96"/>
      <c r="I75" s="98">
        <f t="shared" si="3"/>
        <v>0</v>
      </c>
      <c r="J75" s="111" t="str">
        <f t="shared" si="1"/>
        <v/>
      </c>
      <c r="K75" s="112" t="str">
        <f>Doklady!E23</f>
        <v/>
      </c>
      <c r="L75" s="112" t="str">
        <f>IF(A75&lt;&gt;"",INDEX(FP!H:H,Doklady!B$2+(ROW()-52)),"")</f>
        <v/>
      </c>
      <c r="M75" s="112" t="str">
        <f t="shared" si="2"/>
        <v/>
      </c>
    </row>
    <row r="76" spans="1:13" ht="12" customHeight="1">
      <c r="A76" s="100" t="str">
        <f>Doklady!D24</f>
        <v/>
      </c>
      <c r="B76" s="150" t="str">
        <f>Doklady!G24</f>
        <v/>
      </c>
      <c r="C76" s="98" t="str">
        <f>IF(A76&lt;&gt;"",INDEX(FP!D:D,Doklady!B$2+(ROW()-53)),"")</f>
        <v/>
      </c>
      <c r="D76" s="98" t="str">
        <f>IF(A76&lt;&gt;"",Doklady!H24-Doklady!I24,"")</f>
        <v/>
      </c>
      <c r="E76" s="98" t="str">
        <f>IF(A76&lt;&gt;"",MIN(D76,C76)*Doklady!C24/(1-Doklady!C24),"")</f>
        <v/>
      </c>
      <c r="F76" s="96" t="str">
        <f>IF(A76&lt;&gt;"",Doklady!I24,"")</f>
        <v/>
      </c>
      <c r="G76" s="98">
        <f t="shared" si="0"/>
        <v>0</v>
      </c>
      <c r="H76" s="96"/>
      <c r="I76" s="98">
        <f t="shared" si="3"/>
        <v>0</v>
      </c>
      <c r="J76" s="111" t="str">
        <f t="shared" si="1"/>
        <v/>
      </c>
      <c r="K76" s="112" t="str">
        <f>Doklady!E24</f>
        <v/>
      </c>
      <c r="L76" s="112" t="str">
        <f>IF(A76&lt;&gt;"",INDEX(FP!H:H,Doklady!B$2+(ROW()-52)),"")</f>
        <v/>
      </c>
      <c r="M76" s="112" t="str">
        <f t="shared" si="2"/>
        <v/>
      </c>
    </row>
    <row r="77" spans="1:13" ht="12" customHeight="1">
      <c r="A77" s="100" t="str">
        <f>Doklady!D25</f>
        <v/>
      </c>
      <c r="B77" s="150" t="str">
        <f>Doklady!G25</f>
        <v/>
      </c>
      <c r="C77" s="98" t="str">
        <f>IF(A77&lt;&gt;"",INDEX(FP!D:D,Doklady!B$2+(ROW()-53)),"")</f>
        <v/>
      </c>
      <c r="D77" s="98" t="str">
        <f>IF(A77&lt;&gt;"",Doklady!H25-Doklady!I25,"")</f>
        <v/>
      </c>
      <c r="E77" s="98" t="str">
        <f>IF(A77&lt;&gt;"",MIN(D77,C77)*Doklady!C25/(1-Doklady!C25),"")</f>
        <v/>
      </c>
      <c r="F77" s="96" t="str">
        <f>IF(A77&lt;&gt;"",Doklady!I25,"")</f>
        <v/>
      </c>
      <c r="G77" s="98">
        <f t="shared" si="0"/>
        <v>0</v>
      </c>
      <c r="H77" s="96"/>
      <c r="I77" s="98">
        <f t="shared" si="3"/>
        <v>0</v>
      </c>
      <c r="J77" s="111" t="str">
        <f t="shared" si="1"/>
        <v/>
      </c>
      <c r="K77" s="112" t="str">
        <f>Doklady!E25</f>
        <v/>
      </c>
      <c r="L77" s="112" t="str">
        <f>IF(A77&lt;&gt;"",INDEX(FP!H:H,Doklady!B$2+(ROW()-52)),"")</f>
        <v/>
      </c>
      <c r="M77" s="112" t="str">
        <f t="shared" si="2"/>
        <v/>
      </c>
    </row>
    <row r="78" spans="1:13" ht="12" customHeight="1">
      <c r="A78" s="100" t="str">
        <f>Doklady!D26</f>
        <v/>
      </c>
      <c r="B78" s="150" t="str">
        <f>Doklady!G26</f>
        <v/>
      </c>
      <c r="C78" s="98" t="str">
        <f>IF(A78&lt;&gt;"",INDEX(FP!D:D,Doklady!B$2+(ROW()-53)),"")</f>
        <v/>
      </c>
      <c r="D78" s="98" t="str">
        <f>IF(A78&lt;&gt;"",Doklady!H26-Doklady!I26,"")</f>
        <v/>
      </c>
      <c r="E78" s="98" t="str">
        <f>IF(A78&lt;&gt;"",MIN(D78,C78)*Doklady!C26/(1-Doklady!C26),"")</f>
        <v/>
      </c>
      <c r="F78" s="96" t="str">
        <f>IF(A78&lt;&gt;"",Doklady!I26,"")</f>
        <v/>
      </c>
      <c r="G78" s="98">
        <f t="shared" si="0"/>
        <v>0</v>
      </c>
      <c r="H78" s="96"/>
      <c r="I78" s="98">
        <f t="shared" si="3"/>
        <v>0</v>
      </c>
      <c r="J78" s="111" t="str">
        <f t="shared" si="1"/>
        <v/>
      </c>
      <c r="K78" s="112" t="str">
        <f>Doklady!E26</f>
        <v/>
      </c>
      <c r="L78" s="112" t="str">
        <f>IF(A78&lt;&gt;"",INDEX(FP!H:H,Doklady!B$2+(ROW()-52)),"")</f>
        <v/>
      </c>
      <c r="M78" s="112" t="str">
        <f t="shared" si="2"/>
        <v/>
      </c>
    </row>
    <row r="79" spans="1:13" ht="12" customHeight="1">
      <c r="A79" s="100" t="str">
        <f>Doklady!D27</f>
        <v/>
      </c>
      <c r="B79" s="150" t="str">
        <f>Doklady!G27</f>
        <v/>
      </c>
      <c r="C79" s="98" t="str">
        <f>IF(A79&lt;&gt;"",INDEX(FP!D:D,Doklady!B$2+(ROW()-53)),"")</f>
        <v/>
      </c>
      <c r="D79" s="98" t="str">
        <f>IF(A79&lt;&gt;"",Doklady!H27-Doklady!I27,"")</f>
        <v/>
      </c>
      <c r="E79" s="98" t="str">
        <f>IF(A79&lt;&gt;"",MIN(D79,C79)*Doklady!C27/(1-Doklady!C27),"")</f>
        <v/>
      </c>
      <c r="F79" s="96" t="str">
        <f>IF(A79&lt;&gt;"",Doklady!I27,"")</f>
        <v/>
      </c>
      <c r="G79" s="98">
        <f t="shared" si="0"/>
        <v>0</v>
      </c>
      <c r="H79" s="96"/>
      <c r="I79" s="98">
        <f t="shared" si="3"/>
        <v>0</v>
      </c>
      <c r="J79" s="111" t="str">
        <f t="shared" si="1"/>
        <v/>
      </c>
      <c r="K79" s="112" t="str">
        <f>Doklady!E27</f>
        <v/>
      </c>
      <c r="L79" s="112" t="str">
        <f>IF(A79&lt;&gt;"",INDEX(FP!H:H,Doklady!B$2+(ROW()-52)),"")</f>
        <v/>
      </c>
      <c r="M79" s="112" t="str">
        <f t="shared" si="2"/>
        <v/>
      </c>
    </row>
    <row r="80" spans="1:13" ht="12" customHeight="1">
      <c r="A80" s="100" t="str">
        <f>Doklady!D28</f>
        <v/>
      </c>
      <c r="B80" s="150" t="str">
        <f>Doklady!G28</f>
        <v/>
      </c>
      <c r="C80" s="98" t="str">
        <f>IF(A80&lt;&gt;"",INDEX(FP!D:D,Doklady!B$2+(ROW()-53)),"")</f>
        <v/>
      </c>
      <c r="D80" s="98" t="str">
        <f>IF(A80&lt;&gt;"",Doklady!H28-Doklady!I28,"")</f>
        <v/>
      </c>
      <c r="E80" s="98" t="str">
        <f>IF(A80&lt;&gt;"",MIN(D80,C80)*Doklady!C28/(1-Doklady!C28),"")</f>
        <v/>
      </c>
      <c r="F80" s="96" t="str">
        <f>IF(A80&lt;&gt;"",Doklady!I28,"")</f>
        <v/>
      </c>
      <c r="G80" s="98">
        <f t="shared" si="0"/>
        <v>0</v>
      </c>
      <c r="H80" s="96"/>
      <c r="I80" s="98">
        <f t="shared" si="3"/>
        <v>0</v>
      </c>
      <c r="J80" s="111" t="str">
        <f t="shared" si="1"/>
        <v/>
      </c>
      <c r="K80" s="112" t="str">
        <f>Doklady!E28</f>
        <v/>
      </c>
      <c r="L80" s="112" t="str">
        <f>IF(A80&lt;&gt;"",INDEX(FP!H:H,Doklady!B$2+(ROW()-52)),"")</f>
        <v/>
      </c>
      <c r="M80" s="112" t="str">
        <f t="shared" si="2"/>
        <v/>
      </c>
    </row>
    <row r="81" spans="1:13" ht="12" customHeight="1">
      <c r="A81" s="100" t="str">
        <f>Doklady!D29</f>
        <v/>
      </c>
      <c r="B81" s="150" t="str">
        <f>Doklady!G29</f>
        <v/>
      </c>
      <c r="C81" s="98" t="str">
        <f>IF(A81&lt;&gt;"",INDEX(FP!D:D,Doklady!B$2+(ROW()-53)),"")</f>
        <v/>
      </c>
      <c r="D81" s="98" t="str">
        <f>IF(A81&lt;&gt;"",Doklady!H29-Doklady!I29,"")</f>
        <v/>
      </c>
      <c r="E81" s="98" t="str">
        <f>IF(A81&lt;&gt;"",MIN(D81,C81)*Doklady!C29/(1-Doklady!C29),"")</f>
        <v/>
      </c>
      <c r="F81" s="96" t="str">
        <f>IF(A81&lt;&gt;"",Doklady!I29,"")</f>
        <v/>
      </c>
      <c r="G81" s="98">
        <f t="shared" si="0"/>
        <v>0</v>
      </c>
      <c r="H81" s="96"/>
      <c r="I81" s="98">
        <f t="shared" si="3"/>
        <v>0</v>
      </c>
      <c r="J81" s="111" t="str">
        <f t="shared" si="1"/>
        <v/>
      </c>
      <c r="K81" s="112" t="str">
        <f>Doklady!E29</f>
        <v/>
      </c>
      <c r="L81" s="112" t="str">
        <f>IF(A81&lt;&gt;"",INDEX(FP!H:H,Doklady!B$2+(ROW()-52)),"")</f>
        <v/>
      </c>
      <c r="M81" s="112" t="str">
        <f t="shared" si="2"/>
        <v/>
      </c>
    </row>
    <row r="82" spans="1:13" ht="12" customHeight="1">
      <c r="A82" s="100" t="str">
        <f>Doklady!D30</f>
        <v/>
      </c>
      <c r="B82" s="150" t="str">
        <f>Doklady!G30</f>
        <v/>
      </c>
      <c r="C82" s="98" t="str">
        <f>IF(A82&lt;&gt;"",INDEX(FP!D:D,Doklady!B$2+(ROW()-53)),"")</f>
        <v/>
      </c>
      <c r="D82" s="98" t="str">
        <f>IF(A82&lt;&gt;"",Doklady!H30-Doklady!I30,"")</f>
        <v/>
      </c>
      <c r="E82" s="98" t="str">
        <f>IF(A82&lt;&gt;"",MIN(D82,C82)*Doklady!C30/(1-Doklady!C30),"")</f>
        <v/>
      </c>
      <c r="F82" s="96" t="str">
        <f>IF(A82&lt;&gt;"",Doklady!I30,"")</f>
        <v/>
      </c>
      <c r="G82" s="98">
        <f t="shared" si="0"/>
        <v>0</v>
      </c>
      <c r="H82" s="96"/>
      <c r="I82" s="98">
        <f t="shared" si="3"/>
        <v>0</v>
      </c>
      <c r="J82" s="111" t="str">
        <f t="shared" si="1"/>
        <v/>
      </c>
      <c r="K82" s="112" t="str">
        <f>Doklady!E30</f>
        <v/>
      </c>
      <c r="L82" s="112" t="str">
        <f>IF(A82&lt;&gt;"",INDEX(FP!H:H,Doklady!B$2+(ROW()-52)),"")</f>
        <v/>
      </c>
      <c r="M82" s="112" t="str">
        <f t="shared" si="2"/>
        <v/>
      </c>
    </row>
    <row r="83" spans="1:13" ht="12" customHeight="1">
      <c r="A83" s="100" t="str">
        <f>Doklady!D31</f>
        <v/>
      </c>
      <c r="B83" s="150" t="str">
        <f>Doklady!G31</f>
        <v/>
      </c>
      <c r="C83" s="98" t="str">
        <f>IF(A83&lt;&gt;"",INDEX(FP!D:D,Doklady!B$2+(ROW()-53)),"")</f>
        <v/>
      </c>
      <c r="D83" s="98" t="str">
        <f>IF(A83&lt;&gt;"",Doklady!H31-Doklady!I31,"")</f>
        <v/>
      </c>
      <c r="E83" s="98" t="str">
        <f>IF(A83&lt;&gt;"",MIN(D83,C83)*Doklady!C31/(1-Doklady!C31),"")</f>
        <v/>
      </c>
      <c r="F83" s="96" t="str">
        <f>IF(A83&lt;&gt;"",Doklady!I31,"")</f>
        <v/>
      </c>
      <c r="G83" s="98">
        <f t="shared" si="0"/>
        <v>0</v>
      </c>
      <c r="H83" s="96"/>
      <c r="I83" s="98">
        <f t="shared" si="3"/>
        <v>0</v>
      </c>
      <c r="J83" s="111" t="str">
        <f t="shared" si="1"/>
        <v/>
      </c>
      <c r="K83" s="112" t="str">
        <f>Doklady!E31</f>
        <v/>
      </c>
      <c r="L83" s="112" t="str">
        <f>IF(A83&lt;&gt;"",INDEX(FP!H:H,Doklady!B$2+(ROW()-52)),"")</f>
        <v/>
      </c>
      <c r="M83" s="112" t="str">
        <f t="shared" si="2"/>
        <v/>
      </c>
    </row>
    <row r="84" spans="1:13" ht="12" customHeight="1">
      <c r="A84" s="100" t="str">
        <f>Doklady!D32</f>
        <v/>
      </c>
      <c r="B84" s="150" t="str">
        <f>Doklady!G32</f>
        <v/>
      </c>
      <c r="C84" s="98" t="str">
        <f>IF(A84&lt;&gt;"",INDEX(FP!D:D,Doklady!B$2+(ROW()-53)),"")</f>
        <v/>
      </c>
      <c r="D84" s="98" t="str">
        <f>IF(A84&lt;&gt;"",Doklady!H32-Doklady!I32,"")</f>
        <v/>
      </c>
      <c r="E84" s="98" t="str">
        <f>IF(A84&lt;&gt;"",MIN(D84,C84)*Doklady!C32/(1-Doklady!C32),"")</f>
        <v/>
      </c>
      <c r="F84" s="96" t="str">
        <f>IF(A84&lt;&gt;"",Doklady!I32,"")</f>
        <v/>
      </c>
      <c r="G84" s="98">
        <f t="shared" si="0"/>
        <v>0</v>
      </c>
      <c r="H84" s="96"/>
      <c r="I84" s="98">
        <f t="shared" si="3"/>
        <v>0</v>
      </c>
      <c r="J84" s="111" t="str">
        <f t="shared" si="1"/>
        <v/>
      </c>
      <c r="K84" s="112" t="str">
        <f>Doklady!E32</f>
        <v/>
      </c>
      <c r="L84" s="112" t="str">
        <f>IF(A84&lt;&gt;"",INDEX(FP!H:H,Doklady!B$2+(ROW()-52)),"")</f>
        <v/>
      </c>
      <c r="M84" s="112" t="str">
        <f t="shared" si="2"/>
        <v/>
      </c>
    </row>
    <row r="85" spans="1:13" ht="12" customHeight="1">
      <c r="A85" s="100" t="str">
        <f>Doklady!D33</f>
        <v/>
      </c>
      <c r="B85" s="150" t="str">
        <f>Doklady!G33</f>
        <v/>
      </c>
      <c r="C85" s="98" t="str">
        <f>IF(A85&lt;&gt;"",INDEX(FP!D:D,Doklady!B$2+(ROW()-53)),"")</f>
        <v/>
      </c>
      <c r="D85" s="98" t="str">
        <f>IF(A85&lt;&gt;"",Doklady!H33-Doklady!I33,"")</f>
        <v/>
      </c>
      <c r="E85" s="98" t="str">
        <f>IF(A85&lt;&gt;"",MIN(D85,C85)*Doklady!C33/(1-Doklady!C33),"")</f>
        <v/>
      </c>
      <c r="F85" s="96" t="str">
        <f>IF(A85&lt;&gt;"",Doklady!I33,"")</f>
        <v/>
      </c>
      <c r="G85" s="98">
        <f t="shared" ref="G85:G117" si="4">+IFERROR(HLOOKUP(IF(RIGHT(B85,15)="bežné transfery",LEFT(B85,LEN(B85)-18),0),$J$40:$K$42,3,0),MIN(C85,D85))</f>
        <v>0</v>
      </c>
      <c r="H85" s="96"/>
      <c r="I85" s="98">
        <f t="shared" si="3"/>
        <v>0</v>
      </c>
      <c r="J85" s="111" t="str">
        <f t="shared" si="1"/>
        <v/>
      </c>
      <c r="K85" s="112" t="str">
        <f>Doklady!E33</f>
        <v/>
      </c>
      <c r="L85" s="112" t="str">
        <f>IF(A85&lt;&gt;"",INDEX(FP!H:H,Doklady!B$2+(ROW()-52)),"")</f>
        <v/>
      </c>
      <c r="M85" s="112" t="str">
        <f t="shared" si="2"/>
        <v/>
      </c>
    </row>
    <row r="86" spans="1:13" ht="12" customHeight="1">
      <c r="A86" s="100" t="str">
        <f>Doklady!D34</f>
        <v/>
      </c>
      <c r="B86" s="150" t="str">
        <f>Doklady!G34</f>
        <v/>
      </c>
      <c r="C86" s="98" t="str">
        <f>IF(A86&lt;&gt;"",INDEX(FP!D:D,Doklady!B$2+(ROW()-53)),"")</f>
        <v/>
      </c>
      <c r="D86" s="98" t="str">
        <f>IF(A86&lt;&gt;"",Doklady!H34-Doklady!I34,"")</f>
        <v/>
      </c>
      <c r="E86" s="98" t="str">
        <f>IF(A86&lt;&gt;"",MIN(D86,C86)*Doklady!C34/(1-Doklady!C34),"")</f>
        <v/>
      </c>
      <c r="F86" s="96" t="str">
        <f>IF(A86&lt;&gt;"",Doklady!I34,"")</f>
        <v/>
      </c>
      <c r="G86" s="98">
        <f t="shared" si="4"/>
        <v>0</v>
      </c>
      <c r="H86" s="96"/>
      <c r="I86" s="98">
        <f t="shared" si="3"/>
        <v>0</v>
      </c>
      <c r="J86" s="111" t="str">
        <f t="shared" si="1"/>
        <v/>
      </c>
      <c r="K86" s="112" t="str">
        <f>Doklady!E34</f>
        <v/>
      </c>
      <c r="L86" s="112" t="str">
        <f>IF(A86&lt;&gt;"",INDEX(FP!H:H,Doklady!B$2+(ROW()-52)),"")</f>
        <v/>
      </c>
      <c r="M86" s="112" t="str">
        <f t="shared" si="2"/>
        <v/>
      </c>
    </row>
    <row r="87" spans="1:13" ht="12" customHeight="1">
      <c r="A87" s="100" t="str">
        <f>Doklady!D35</f>
        <v/>
      </c>
      <c r="B87" s="150" t="str">
        <f>Doklady!G35</f>
        <v/>
      </c>
      <c r="C87" s="98" t="str">
        <f>IF(A87&lt;&gt;"",INDEX(FP!D:D,Doklady!B$2+(ROW()-53)),"")</f>
        <v/>
      </c>
      <c r="D87" s="98" t="str">
        <f>IF(A87&lt;&gt;"",Doklady!H35-Doklady!I35,"")</f>
        <v/>
      </c>
      <c r="E87" s="98" t="str">
        <f>IF(A87&lt;&gt;"",MIN(D87,C87)*Doklady!C35/(1-Doklady!C35),"")</f>
        <v/>
      </c>
      <c r="F87" s="96" t="str">
        <f>IF(A87&lt;&gt;"",Doklady!I35,"")</f>
        <v/>
      </c>
      <c r="G87" s="98">
        <f t="shared" si="4"/>
        <v>0</v>
      </c>
      <c r="H87" s="96"/>
      <c r="I87" s="98">
        <f t="shared" si="3"/>
        <v>0</v>
      </c>
      <c r="J87" s="111" t="str">
        <f t="shared" si="1"/>
        <v/>
      </c>
      <c r="K87" s="112" t="str">
        <f>Doklady!E35</f>
        <v/>
      </c>
      <c r="L87" s="112" t="str">
        <f>IF(A87&lt;&gt;"",INDEX(FP!H:H,Doklady!B$2+(ROW()-52)),"")</f>
        <v/>
      </c>
      <c r="M87" s="112" t="str">
        <f t="shared" si="2"/>
        <v/>
      </c>
    </row>
    <row r="88" spans="1:13" ht="12" customHeight="1">
      <c r="A88" s="100" t="str">
        <f>Doklady!D36</f>
        <v/>
      </c>
      <c r="B88" s="150" t="str">
        <f>Doklady!G36</f>
        <v/>
      </c>
      <c r="C88" s="98" t="str">
        <f>IF(A88&lt;&gt;"",INDEX(FP!D:D,Doklady!B$2+(ROW()-53)),"")</f>
        <v/>
      </c>
      <c r="D88" s="98" t="str">
        <f>IF(A88&lt;&gt;"",Doklady!H36-Doklady!I36,"")</f>
        <v/>
      </c>
      <c r="E88" s="98" t="str">
        <f>IF(A88&lt;&gt;"",MIN(D88,C88)*Doklady!C36/(1-Doklady!C36),"")</f>
        <v/>
      </c>
      <c r="F88" s="96" t="str">
        <f>IF(A88&lt;&gt;"",Doklady!I36,"")</f>
        <v/>
      </c>
      <c r="G88" s="98">
        <f t="shared" si="4"/>
        <v>0</v>
      </c>
      <c r="H88" s="96"/>
      <c r="I88" s="98">
        <f t="shared" si="3"/>
        <v>0</v>
      </c>
      <c r="J88" s="111" t="str">
        <f t="shared" si="1"/>
        <v/>
      </c>
      <c r="K88" s="112" t="str">
        <f>Doklady!E36</f>
        <v/>
      </c>
      <c r="L88" s="112" t="str">
        <f>IF(A88&lt;&gt;"",INDEX(FP!H:H,Doklady!B$2+(ROW()-52)),"")</f>
        <v/>
      </c>
      <c r="M88" s="112" t="str">
        <f t="shared" si="2"/>
        <v/>
      </c>
    </row>
    <row r="89" spans="1:13" ht="12" hidden="1" customHeight="1">
      <c r="A89" s="100" t="str">
        <f>Doklady!D37</f>
        <v/>
      </c>
      <c r="B89" s="150" t="str">
        <f>Doklady!G37</f>
        <v/>
      </c>
      <c r="C89" s="98" t="str">
        <f>IF(A89&lt;&gt;"",INDEX(FP!D:D,Doklady!B$2+(ROW()-53)),"")</f>
        <v/>
      </c>
      <c r="D89" s="98" t="str">
        <f>IF(A89&lt;&gt;"",Doklady!H37-Doklady!I37,"")</f>
        <v/>
      </c>
      <c r="E89" s="98" t="str">
        <f>IF(A89&lt;&gt;"",MIN(D89,C89)*Doklady!C37/(1-Doklady!C37),"")</f>
        <v/>
      </c>
      <c r="F89" s="96" t="str">
        <f>IF(A89&lt;&gt;"",Doklady!I37,"")</f>
        <v/>
      </c>
      <c r="G89" s="98">
        <f t="shared" si="4"/>
        <v>0</v>
      </c>
      <c r="H89" s="96"/>
      <c r="I89" s="98">
        <f t="shared" si="3"/>
        <v>0</v>
      </c>
      <c r="J89" s="111" t="str">
        <f t="shared" si="1"/>
        <v/>
      </c>
      <c r="K89" s="112" t="str">
        <f>Doklady!E37</f>
        <v/>
      </c>
      <c r="L89" s="112" t="str">
        <f>IF(A89&lt;&gt;"",INDEX(FP!H:H,Doklady!B$2+(ROW()-52)),"")</f>
        <v/>
      </c>
      <c r="M89" s="112" t="str">
        <f t="shared" si="2"/>
        <v/>
      </c>
    </row>
    <row r="90" spans="1:13" ht="12" hidden="1" customHeight="1">
      <c r="A90" s="100" t="str">
        <f>Doklady!D38</f>
        <v/>
      </c>
      <c r="B90" s="150" t="str">
        <f>Doklady!G38</f>
        <v/>
      </c>
      <c r="C90" s="98" t="str">
        <f>IF(A90&lt;&gt;"",INDEX(FP!D:D,Doklady!B$2+(ROW()-52)),"")</f>
        <v/>
      </c>
      <c r="D90" s="98" t="str">
        <f>IF(A90&lt;&gt;"",Doklady!H38-Doklady!I38,"")</f>
        <v/>
      </c>
      <c r="E90" s="98" t="str">
        <f>IF(A90&lt;&gt;"",MIN(D90,C90)*Doklady!C38/(1-Doklady!C38),"")</f>
        <v/>
      </c>
      <c r="F90" s="96" t="str">
        <f>IF(A90&lt;&gt;"",Doklady!I38,"")</f>
        <v/>
      </c>
      <c r="G90" s="98">
        <f t="shared" si="4"/>
        <v>0</v>
      </c>
      <c r="H90" s="96"/>
      <c r="I90" s="98">
        <f t="shared" si="3"/>
        <v>0</v>
      </c>
      <c r="J90" s="111" t="str">
        <f t="shared" si="1"/>
        <v/>
      </c>
      <c r="K90" s="112" t="str">
        <f>Doklady!E38</f>
        <v/>
      </c>
      <c r="L90" s="112" t="str">
        <f>IF(A90&lt;&gt;"",INDEX(FP!H:H,Doklady!B$2+(ROW()-52)),"")</f>
        <v/>
      </c>
      <c r="M90" s="112" t="str">
        <f t="shared" si="2"/>
        <v/>
      </c>
    </row>
    <row r="91" spans="1:13" ht="12" hidden="1" customHeight="1">
      <c r="A91" s="100" t="str">
        <f>Doklady!D39</f>
        <v/>
      </c>
      <c r="B91" s="150" t="str">
        <f>Doklady!G39</f>
        <v/>
      </c>
      <c r="C91" s="98" t="str">
        <f>IF(A91&lt;&gt;"",INDEX(FP!D:D,Doklady!B$2+(ROW()-52)),"")</f>
        <v/>
      </c>
      <c r="D91" s="98" t="str">
        <f>IF(A91&lt;&gt;"",Doklady!H39-Doklady!I39,"")</f>
        <v/>
      </c>
      <c r="E91" s="98" t="str">
        <f>IF(A91&lt;&gt;"",MIN(D91,C91)*Doklady!C39/(1-Doklady!C39),"")</f>
        <v/>
      </c>
      <c r="F91" s="96" t="str">
        <f>IF(A91&lt;&gt;"",Doklady!I39,"")</f>
        <v/>
      </c>
      <c r="G91" s="98">
        <f t="shared" si="4"/>
        <v>0</v>
      </c>
      <c r="H91" s="96"/>
      <c r="I91" s="98">
        <f t="shared" si="3"/>
        <v>0</v>
      </c>
      <c r="J91" s="111" t="str">
        <f t="shared" si="1"/>
        <v/>
      </c>
      <c r="K91" s="112" t="str">
        <f>Doklady!E39</f>
        <v/>
      </c>
      <c r="L91" s="112" t="str">
        <f>IF(A91&lt;&gt;"",INDEX(FP!H:H,Doklady!B$2+(ROW()-52)),"")</f>
        <v/>
      </c>
      <c r="M91" s="112" t="str">
        <f t="shared" si="2"/>
        <v/>
      </c>
    </row>
    <row r="92" spans="1:13" ht="12" hidden="1" customHeight="1">
      <c r="A92" s="100" t="str">
        <f>Doklady!D40</f>
        <v/>
      </c>
      <c r="B92" s="150" t="str">
        <f>Doklady!G40</f>
        <v/>
      </c>
      <c r="C92" s="98" t="str">
        <f>IF(A92&lt;&gt;"",INDEX(FP!D:D,Doklady!B$2+(ROW()-52)),"")</f>
        <v/>
      </c>
      <c r="D92" s="98" t="str">
        <f>IF(A92&lt;&gt;"",Doklady!H40-Doklady!I40,"")</f>
        <v/>
      </c>
      <c r="E92" s="98" t="str">
        <f>IF(A92&lt;&gt;"",MIN(D92,C92)*Doklady!C40/(1-Doklady!C40),"")</f>
        <v/>
      </c>
      <c r="F92" s="96" t="str">
        <f>IF(A92&lt;&gt;"",Doklady!I40,"")</f>
        <v/>
      </c>
      <c r="G92" s="98">
        <f t="shared" si="4"/>
        <v>0</v>
      </c>
      <c r="H92" s="96"/>
      <c r="I92" s="98">
        <f t="shared" si="3"/>
        <v>0</v>
      </c>
      <c r="J92" s="111" t="str">
        <f t="shared" si="1"/>
        <v/>
      </c>
      <c r="K92" s="112" t="str">
        <f>Doklady!E40</f>
        <v/>
      </c>
      <c r="L92" s="112" t="str">
        <f>IF(A92&lt;&gt;"",INDEX(FP!H:H,Doklady!B$2+(ROW()-52)),"")</f>
        <v/>
      </c>
      <c r="M92" s="112" t="str">
        <f t="shared" si="2"/>
        <v/>
      </c>
    </row>
    <row r="93" spans="1:13" ht="12" hidden="1" customHeight="1">
      <c r="A93" s="100" t="str">
        <f>Doklady!D41</f>
        <v/>
      </c>
      <c r="B93" s="150" t="str">
        <f>Doklady!G41</f>
        <v/>
      </c>
      <c r="C93" s="98" t="str">
        <f>IF(A93&lt;&gt;"",INDEX(FP!D:D,Doklady!B$2+(ROW()-52)),"")</f>
        <v/>
      </c>
      <c r="D93" s="98" t="str">
        <f>IF(A93&lt;&gt;"",Doklady!H41-Doklady!I41,"")</f>
        <v/>
      </c>
      <c r="E93" s="98" t="str">
        <f>IF(A93&lt;&gt;"",MIN(D93,C93)*Doklady!C41/(1-Doklady!C41),"")</f>
        <v/>
      </c>
      <c r="F93" s="96" t="str">
        <f>IF(A93&lt;&gt;"",Doklady!I41,"")</f>
        <v/>
      </c>
      <c r="G93" s="98">
        <f t="shared" si="4"/>
        <v>0</v>
      </c>
      <c r="H93" s="96"/>
      <c r="I93" s="98">
        <f t="shared" si="3"/>
        <v>0</v>
      </c>
      <c r="J93" s="111" t="str">
        <f t="shared" si="1"/>
        <v/>
      </c>
      <c r="K93" s="112" t="str">
        <f>Doklady!E41</f>
        <v/>
      </c>
      <c r="L93" s="112" t="str">
        <f>IF(A93&lt;&gt;"",INDEX(FP!H:H,Doklady!B$2+(ROW()-52)),"")</f>
        <v/>
      </c>
      <c r="M93" s="112" t="str">
        <f t="shared" si="2"/>
        <v/>
      </c>
    </row>
    <row r="94" spans="1:13" ht="12" hidden="1" customHeight="1">
      <c r="A94" s="100" t="str">
        <f>Doklady!D42</f>
        <v/>
      </c>
      <c r="B94" s="150" t="str">
        <f>Doklady!G42</f>
        <v/>
      </c>
      <c r="C94" s="98" t="str">
        <f>IF(A94&lt;&gt;"",INDEX(FP!D:D,Doklady!B$2+(ROW()-52)),"")</f>
        <v/>
      </c>
      <c r="D94" s="98" t="str">
        <f>IF(A94&lt;&gt;"",Doklady!H42-Doklady!I42,"")</f>
        <v/>
      </c>
      <c r="E94" s="98" t="str">
        <f>IF(A94&lt;&gt;"",MIN(D94,C94)*Doklady!C42/(1-Doklady!C42),"")</f>
        <v/>
      </c>
      <c r="F94" s="96" t="str">
        <f>IF(A94&lt;&gt;"",Doklady!I42,"")</f>
        <v/>
      </c>
      <c r="G94" s="98">
        <f t="shared" si="4"/>
        <v>0</v>
      </c>
      <c r="H94" s="96"/>
      <c r="I94" s="98">
        <f t="shared" si="3"/>
        <v>0</v>
      </c>
      <c r="J94" s="111" t="str">
        <f t="shared" si="1"/>
        <v/>
      </c>
      <c r="K94" s="112" t="str">
        <f>Doklady!E42</f>
        <v/>
      </c>
      <c r="L94" s="112" t="str">
        <f>IF(A94&lt;&gt;"",INDEX(FP!H:H,Doklady!B$2+(ROW()-52)),"")</f>
        <v/>
      </c>
      <c r="M94" s="112" t="str">
        <f t="shared" si="2"/>
        <v/>
      </c>
    </row>
    <row r="95" spans="1:13" ht="12" hidden="1" customHeight="1">
      <c r="A95" s="100" t="str">
        <f>Doklady!D43</f>
        <v/>
      </c>
      <c r="B95" s="150" t="str">
        <f>Doklady!G43</f>
        <v/>
      </c>
      <c r="C95" s="98" t="str">
        <f>IF(A95&lt;&gt;"",INDEX(FP!D:D,Doklady!B$2+(ROW()-52)),"")</f>
        <v/>
      </c>
      <c r="D95" s="98" t="str">
        <f>IF(A95&lt;&gt;"",Doklady!H43-Doklady!I43,"")</f>
        <v/>
      </c>
      <c r="E95" s="98" t="str">
        <f>IF(A95&lt;&gt;"",MIN(D95,C95)*Doklady!C43/(1-Doklady!C43),"")</f>
        <v/>
      </c>
      <c r="F95" s="96" t="str">
        <f>IF(A95&lt;&gt;"",Doklady!I43,"")</f>
        <v/>
      </c>
      <c r="G95" s="98">
        <f t="shared" si="4"/>
        <v>0</v>
      </c>
      <c r="H95" s="96"/>
      <c r="I95" s="98">
        <f t="shared" si="3"/>
        <v>0</v>
      </c>
      <c r="J95" s="111" t="str">
        <f t="shared" si="1"/>
        <v/>
      </c>
      <c r="K95" s="112" t="str">
        <f>Doklady!E43</f>
        <v/>
      </c>
      <c r="L95" s="112" t="str">
        <f>IF(A95&lt;&gt;"",INDEX(FP!H:H,Doklady!B$2+(ROW()-52)),"")</f>
        <v/>
      </c>
      <c r="M95" s="112" t="str">
        <f t="shared" si="2"/>
        <v/>
      </c>
    </row>
    <row r="96" spans="1:13" ht="12" hidden="1" customHeight="1">
      <c r="A96" s="100" t="str">
        <f>Doklady!D44</f>
        <v/>
      </c>
      <c r="B96" s="150" t="str">
        <f>Doklady!G44</f>
        <v/>
      </c>
      <c r="C96" s="98" t="str">
        <f>IF(A96&lt;&gt;"",INDEX(FP!D:D,Doklady!B$2+(ROW()-52)),"")</f>
        <v/>
      </c>
      <c r="D96" s="98" t="str">
        <f>IF(A96&lt;&gt;"",Doklady!H44-Doklady!I44,"")</f>
        <v/>
      </c>
      <c r="E96" s="98" t="str">
        <f>IF(A96&lt;&gt;"",MIN(D96,C96)*Doklady!C44/(1-Doklady!C44),"")</f>
        <v/>
      </c>
      <c r="F96" s="96" t="str">
        <f>IF(A96&lt;&gt;"",Doklady!I44,"")</f>
        <v/>
      </c>
      <c r="G96" s="98">
        <f t="shared" si="4"/>
        <v>0</v>
      </c>
      <c r="H96" s="96"/>
      <c r="I96" s="98">
        <f t="shared" si="3"/>
        <v>0</v>
      </c>
      <c r="J96" s="111" t="str">
        <f t="shared" si="1"/>
        <v/>
      </c>
      <c r="K96" s="112" t="str">
        <f>Doklady!E44</f>
        <v/>
      </c>
      <c r="L96" s="112" t="str">
        <f>IF(A96&lt;&gt;"",INDEX(FP!H:H,Doklady!B$2+(ROW()-52)),"")</f>
        <v/>
      </c>
      <c r="M96" s="112" t="str">
        <f t="shared" si="2"/>
        <v/>
      </c>
    </row>
    <row r="97" spans="1:13" ht="12" hidden="1" customHeight="1">
      <c r="A97" s="100" t="str">
        <f>Doklady!D45</f>
        <v/>
      </c>
      <c r="B97" s="150" t="str">
        <f>Doklady!G45</f>
        <v/>
      </c>
      <c r="C97" s="98" t="str">
        <f>IF(A97&lt;&gt;"",INDEX(FP!D:D,Doklady!B$2+(ROW()-52)),"")</f>
        <v/>
      </c>
      <c r="D97" s="98" t="str">
        <f>IF(A97&lt;&gt;"",Doklady!H45-Doklady!I45,"")</f>
        <v/>
      </c>
      <c r="E97" s="98" t="str">
        <f>IF(A97&lt;&gt;"",MIN(D97,C97)*Doklady!C45/(1-Doklady!C45),"")</f>
        <v/>
      </c>
      <c r="F97" s="96" t="str">
        <f>IF(A97&lt;&gt;"",Doklady!I45,"")</f>
        <v/>
      </c>
      <c r="G97" s="98">
        <f t="shared" si="4"/>
        <v>0</v>
      </c>
      <c r="H97" s="96"/>
      <c r="I97" s="98">
        <f t="shared" si="3"/>
        <v>0</v>
      </c>
      <c r="J97" s="111" t="str">
        <f t="shared" si="1"/>
        <v/>
      </c>
      <c r="K97" s="112" t="str">
        <f>Doklady!E45</f>
        <v/>
      </c>
      <c r="L97" s="112" t="str">
        <f>IF(A97&lt;&gt;"",INDEX(FP!H:H,Doklady!B$2+(ROW()-52)),"")</f>
        <v/>
      </c>
      <c r="M97" s="112" t="str">
        <f t="shared" si="2"/>
        <v/>
      </c>
    </row>
    <row r="98" spans="1:13" ht="12" hidden="1" customHeight="1">
      <c r="A98" s="100" t="str">
        <f>Doklady!D46</f>
        <v/>
      </c>
      <c r="B98" s="150" t="str">
        <f>Doklady!G46</f>
        <v/>
      </c>
      <c r="C98" s="98" t="str">
        <f>IF(A98&lt;&gt;"",INDEX(FP!D:D,Doklady!B$2+(ROW()-52)),"")</f>
        <v/>
      </c>
      <c r="D98" s="98" t="str">
        <f>IF(A98&lt;&gt;"",Doklady!H46-Doklady!I46,"")</f>
        <v/>
      </c>
      <c r="E98" s="98" t="str">
        <f>IF(A98&lt;&gt;"",MIN(D98,C98)*Doklady!C46/(1-Doklady!C46),"")</f>
        <v/>
      </c>
      <c r="F98" s="96" t="str">
        <f>IF(A98&lt;&gt;"",Doklady!I46,"")</f>
        <v/>
      </c>
      <c r="G98" s="98">
        <f t="shared" si="4"/>
        <v>0</v>
      </c>
      <c r="H98" s="96"/>
      <c r="I98" s="98">
        <f t="shared" si="3"/>
        <v>0</v>
      </c>
      <c r="J98" s="111" t="str">
        <f t="shared" si="1"/>
        <v/>
      </c>
      <c r="K98" s="112" t="str">
        <f>Doklady!E46</f>
        <v/>
      </c>
      <c r="L98" s="112" t="str">
        <f>IF(A98&lt;&gt;"",INDEX(FP!H:H,Doklady!B$2+(ROW()-52)),"")</f>
        <v/>
      </c>
      <c r="M98" s="112" t="str">
        <f t="shared" si="2"/>
        <v/>
      </c>
    </row>
    <row r="99" spans="1:13" ht="12" hidden="1" customHeight="1">
      <c r="A99" s="100" t="str">
        <f>Doklady!D47</f>
        <v/>
      </c>
      <c r="B99" s="150" t="str">
        <f>Doklady!G47</f>
        <v/>
      </c>
      <c r="C99" s="98" t="str">
        <f>IF(A99&lt;&gt;"",INDEX(FP!D:D,Doklady!B$2+(ROW()-52)),"")</f>
        <v/>
      </c>
      <c r="D99" s="98" t="str">
        <f>IF(A99&lt;&gt;"",Doklady!H47-Doklady!I47,"")</f>
        <v/>
      </c>
      <c r="E99" s="98" t="str">
        <f>IF(A99&lt;&gt;"",MIN(D99,C99)*Doklady!C47/(1-Doklady!C47),"")</f>
        <v/>
      </c>
      <c r="F99" s="96" t="str">
        <f>IF(A99&lt;&gt;"",Doklady!I47,"")</f>
        <v/>
      </c>
      <c r="G99" s="98">
        <f t="shared" si="4"/>
        <v>0</v>
      </c>
      <c r="H99" s="96"/>
      <c r="I99" s="98">
        <f t="shared" si="3"/>
        <v>0</v>
      </c>
      <c r="J99" s="111" t="str">
        <f t="shared" si="1"/>
        <v/>
      </c>
      <c r="K99" s="112" t="str">
        <f>Doklady!E47</f>
        <v/>
      </c>
      <c r="L99" s="112" t="str">
        <f>IF(A99&lt;&gt;"",INDEX(FP!H:H,Doklady!B$2+(ROW()-52)),"")</f>
        <v/>
      </c>
      <c r="M99" s="112" t="str">
        <f t="shared" si="2"/>
        <v/>
      </c>
    </row>
    <row r="100" spans="1:13" ht="12" hidden="1" customHeight="1">
      <c r="A100" s="100" t="str">
        <f>Doklady!D48</f>
        <v/>
      </c>
      <c r="B100" s="150" t="str">
        <f>Doklady!G48</f>
        <v/>
      </c>
      <c r="C100" s="98" t="str">
        <f>IF(A100&lt;&gt;"",INDEX(FP!D:D,Doklady!B$2+(ROW()-52)),"")</f>
        <v/>
      </c>
      <c r="D100" s="98" t="str">
        <f>IF(A100&lt;&gt;"",Doklady!H48-Doklady!I48,"")</f>
        <v/>
      </c>
      <c r="E100" s="98" t="str">
        <f>IF(A100&lt;&gt;"",MIN(D100,C100)*Doklady!C48/(1-Doklady!C48),"")</f>
        <v/>
      </c>
      <c r="F100" s="96" t="str">
        <f>IF(A100&lt;&gt;"",Doklady!I48,"")</f>
        <v/>
      </c>
      <c r="G100" s="98">
        <f t="shared" si="4"/>
        <v>0</v>
      </c>
      <c r="H100" s="96"/>
      <c r="I100" s="98">
        <f t="shared" si="3"/>
        <v>0</v>
      </c>
      <c r="J100" s="111" t="str">
        <f t="shared" si="1"/>
        <v/>
      </c>
      <c r="K100" s="112" t="str">
        <f>Doklady!E48</f>
        <v/>
      </c>
      <c r="L100" s="112" t="str">
        <f>IF(A100&lt;&gt;"",INDEX(FP!H:H,Doklady!B$2+(ROW()-52)),"")</f>
        <v/>
      </c>
      <c r="M100" s="112" t="str">
        <f t="shared" si="2"/>
        <v/>
      </c>
    </row>
    <row r="101" spans="1:13" ht="12" hidden="1" customHeight="1">
      <c r="A101" s="100" t="str">
        <f>Doklady!D49</f>
        <v/>
      </c>
      <c r="B101" s="150" t="str">
        <f>Doklady!G49</f>
        <v/>
      </c>
      <c r="C101" s="98" t="str">
        <f>IF(A101&lt;&gt;"",INDEX(FP!D:D,Doklady!B$2+(ROW()-52)),"")</f>
        <v/>
      </c>
      <c r="D101" s="98" t="str">
        <f>IF(A101&lt;&gt;"",Doklady!H49-Doklady!I49,"")</f>
        <v/>
      </c>
      <c r="E101" s="98" t="str">
        <f>IF(A101&lt;&gt;"",MIN(D101,C101)*Doklady!C49/(1-Doklady!C49),"")</f>
        <v/>
      </c>
      <c r="F101" s="96" t="str">
        <f>IF(A101&lt;&gt;"",Doklady!I49,"")</f>
        <v/>
      </c>
      <c r="G101" s="98">
        <f t="shared" si="4"/>
        <v>0</v>
      </c>
      <c r="H101" s="96"/>
      <c r="I101" s="98">
        <f t="shared" si="3"/>
        <v>0</v>
      </c>
      <c r="J101" s="111" t="str">
        <f t="shared" si="1"/>
        <v/>
      </c>
      <c r="K101" s="112" t="str">
        <f>Doklady!E49</f>
        <v/>
      </c>
      <c r="L101" s="112" t="str">
        <f>IF(A101&lt;&gt;"",INDEX(FP!H:H,Doklady!B$2+(ROW()-52)),"")</f>
        <v/>
      </c>
      <c r="M101" s="112" t="str">
        <f t="shared" si="2"/>
        <v/>
      </c>
    </row>
    <row r="102" spans="1:13" ht="12" hidden="1" customHeight="1">
      <c r="A102" s="100" t="str">
        <f>Doklady!D50</f>
        <v/>
      </c>
      <c r="B102" s="150" t="str">
        <f>Doklady!G50</f>
        <v/>
      </c>
      <c r="C102" s="98" t="str">
        <f>IF(A102&lt;&gt;"",INDEX(FP!D:D,Doklady!B$2+(ROW()-52)),"")</f>
        <v/>
      </c>
      <c r="D102" s="98" t="str">
        <f>IF(A102&lt;&gt;"",Doklady!H50-Doklady!I50,"")</f>
        <v/>
      </c>
      <c r="E102" s="98" t="str">
        <f>IF(A102&lt;&gt;"",MIN(D102,C102)*Doklady!C50/(1-Doklady!C50),"")</f>
        <v/>
      </c>
      <c r="F102" s="96" t="str">
        <f>IF(A102&lt;&gt;"",Doklady!I50,"")</f>
        <v/>
      </c>
      <c r="G102" s="98">
        <f t="shared" si="4"/>
        <v>0</v>
      </c>
      <c r="H102" s="96"/>
      <c r="I102" s="98">
        <f t="shared" si="3"/>
        <v>0</v>
      </c>
      <c r="J102" s="111" t="str">
        <f t="shared" si="1"/>
        <v/>
      </c>
      <c r="K102" s="112" t="str">
        <f>Doklady!E50</f>
        <v/>
      </c>
      <c r="L102" s="112" t="str">
        <f>IF(A102&lt;&gt;"",INDEX(FP!H:H,Doklady!B$2+(ROW()-52)),"")</f>
        <v/>
      </c>
      <c r="M102" s="112" t="str">
        <f t="shared" si="2"/>
        <v/>
      </c>
    </row>
    <row r="103" spans="1:13" ht="12" hidden="1" customHeight="1">
      <c r="A103" s="100" t="str">
        <f>Doklady!D51</f>
        <v/>
      </c>
      <c r="B103" s="150" t="str">
        <f>Doklady!G51</f>
        <v/>
      </c>
      <c r="C103" s="98" t="str">
        <f>IF(A103&lt;&gt;"",INDEX(FP!D:D,Doklady!B$2+(ROW()-52)),"")</f>
        <v/>
      </c>
      <c r="D103" s="98" t="str">
        <f>IF(A103&lt;&gt;"",Doklady!H51-Doklady!I51,"")</f>
        <v/>
      </c>
      <c r="E103" s="98" t="str">
        <f>IF(A103&lt;&gt;"",MIN(D103,C103)*Doklady!C51/(1-Doklady!C51),"")</f>
        <v/>
      </c>
      <c r="F103" s="96" t="str">
        <f>IF(A103&lt;&gt;"",Doklady!I51,"")</f>
        <v/>
      </c>
      <c r="G103" s="98">
        <f t="shared" si="4"/>
        <v>0</v>
      </c>
      <c r="H103" s="96"/>
      <c r="I103" s="98">
        <f t="shared" si="3"/>
        <v>0</v>
      </c>
      <c r="J103" s="111" t="str">
        <f t="shared" si="1"/>
        <v/>
      </c>
      <c r="K103" s="112" t="str">
        <f>Doklady!E51</f>
        <v/>
      </c>
      <c r="L103" s="112" t="str">
        <f>IF(A103&lt;&gt;"",INDEX(FP!H:H,Doklady!B$2+(ROW()-52)),"")</f>
        <v/>
      </c>
      <c r="M103" s="112" t="str">
        <f t="shared" si="2"/>
        <v/>
      </c>
    </row>
    <row r="104" spans="1:13" ht="12" hidden="1" customHeight="1">
      <c r="A104" s="100" t="str">
        <f>Doklady!D52</f>
        <v/>
      </c>
      <c r="B104" s="150" t="str">
        <f>Doklady!G52</f>
        <v/>
      </c>
      <c r="C104" s="98" t="str">
        <f>IF(A104&lt;&gt;"",INDEX(FP!D:D,Doklady!B$2+(ROW()-52)),"")</f>
        <v/>
      </c>
      <c r="D104" s="98" t="str">
        <f>IF(A104&lt;&gt;"",Doklady!H52-Doklady!I52,"")</f>
        <v/>
      </c>
      <c r="E104" s="98" t="str">
        <f>IF(A104&lt;&gt;"",MIN(D104,C104)*Doklady!C52/(1-Doklady!C52),"")</f>
        <v/>
      </c>
      <c r="F104" s="96" t="str">
        <f>IF(A104&lt;&gt;"",Doklady!I52,"")</f>
        <v/>
      </c>
      <c r="G104" s="98">
        <f t="shared" si="4"/>
        <v>0</v>
      </c>
      <c r="H104" s="96"/>
      <c r="I104" s="98">
        <f t="shared" si="3"/>
        <v>0</v>
      </c>
      <c r="J104" s="111" t="str">
        <f t="shared" si="1"/>
        <v/>
      </c>
      <c r="K104" s="112" t="str">
        <f>Doklady!E52</f>
        <v/>
      </c>
      <c r="L104" s="112" t="str">
        <f>IF(A104&lt;&gt;"",INDEX(FP!H:H,Doklady!B$2+(ROW()-52)),"")</f>
        <v/>
      </c>
      <c r="M104" s="112" t="str">
        <f t="shared" si="2"/>
        <v/>
      </c>
    </row>
    <row r="105" spans="1:13" ht="12" hidden="1" customHeight="1">
      <c r="A105" s="100" t="str">
        <f>Doklady!D53</f>
        <v/>
      </c>
      <c r="B105" s="150" t="str">
        <f>Doklady!G53</f>
        <v/>
      </c>
      <c r="C105" s="98" t="str">
        <f>IF(A105&lt;&gt;"",INDEX(FP!D:D,Doklady!B$2+(ROW()-52)),"")</f>
        <v/>
      </c>
      <c r="D105" s="98" t="str">
        <f>IF(A105&lt;&gt;"",Doklady!H53-Doklady!I53,"")</f>
        <v/>
      </c>
      <c r="E105" s="98" t="str">
        <f>IF(A105&lt;&gt;"",MIN(D105,C105)*Doklady!C53/(1-Doklady!C53),"")</f>
        <v/>
      </c>
      <c r="F105" s="96" t="str">
        <f>IF(A105&lt;&gt;"",Doklady!I53,"")</f>
        <v/>
      </c>
      <c r="G105" s="98">
        <f t="shared" si="4"/>
        <v>0</v>
      </c>
      <c r="H105" s="96"/>
      <c r="I105" s="98">
        <f t="shared" si="3"/>
        <v>0</v>
      </c>
      <c r="J105" s="111" t="str">
        <f t="shared" si="1"/>
        <v/>
      </c>
      <c r="K105" s="112" t="str">
        <f>Doklady!E53</f>
        <v/>
      </c>
      <c r="L105" s="112" t="str">
        <f>IF(A105&lt;&gt;"",INDEX(FP!H:H,Doklady!B$2+(ROW()-52)),"")</f>
        <v/>
      </c>
      <c r="M105" s="112" t="str">
        <f t="shared" si="2"/>
        <v/>
      </c>
    </row>
    <row r="106" spans="1:13" ht="12" hidden="1" customHeight="1">
      <c r="A106" s="100" t="str">
        <f>Doklady!D54</f>
        <v/>
      </c>
      <c r="B106" s="150" t="str">
        <f>Doklady!G54</f>
        <v/>
      </c>
      <c r="C106" s="98" t="str">
        <f>IF(A106&lt;&gt;"",INDEX(FP!D:D,Doklady!B$2+(ROW()-52)),"")</f>
        <v/>
      </c>
      <c r="D106" s="98" t="str">
        <f>IF(A106&lt;&gt;"",Doklady!H54-Doklady!I54,"")</f>
        <v/>
      </c>
      <c r="E106" s="98" t="str">
        <f>IF(A106&lt;&gt;"",MIN(D106,C106)*Doklady!C54/(1-Doklady!C54),"")</f>
        <v/>
      </c>
      <c r="F106" s="96" t="str">
        <f>IF(A106&lt;&gt;"",Doklady!I54,"")</f>
        <v/>
      </c>
      <c r="G106" s="98">
        <f t="shared" si="4"/>
        <v>0</v>
      </c>
      <c r="H106" s="96"/>
      <c r="I106" s="98">
        <f t="shared" si="3"/>
        <v>0</v>
      </c>
      <c r="J106" s="111" t="str">
        <f t="shared" si="1"/>
        <v/>
      </c>
      <c r="K106" s="112" t="str">
        <f>Doklady!E54</f>
        <v/>
      </c>
      <c r="L106" s="112" t="str">
        <f>IF(A106&lt;&gt;"",INDEX(FP!H:H,Doklady!B$2+(ROW()-52)),"")</f>
        <v/>
      </c>
      <c r="M106" s="112" t="str">
        <f t="shared" si="2"/>
        <v/>
      </c>
    </row>
    <row r="107" spans="1:13" ht="12" hidden="1" customHeight="1">
      <c r="A107" s="100" t="str">
        <f>Doklady!D55</f>
        <v/>
      </c>
      <c r="B107" s="150" t="str">
        <f>Doklady!G55</f>
        <v/>
      </c>
      <c r="C107" s="98" t="str">
        <f>IF(A107&lt;&gt;"",INDEX(FP!D:D,Doklady!B$2+(ROW()-52)),"")</f>
        <v/>
      </c>
      <c r="D107" s="98" t="str">
        <f>IF(A107&lt;&gt;"",Doklady!H55-Doklady!I55,"")</f>
        <v/>
      </c>
      <c r="E107" s="98" t="str">
        <f>IF(A107&lt;&gt;"",MIN(D107,C107)*Doklady!C55/(1-Doklady!C55),"")</f>
        <v/>
      </c>
      <c r="F107" s="96" t="str">
        <f>IF(A107&lt;&gt;"",Doklady!I55,"")</f>
        <v/>
      </c>
      <c r="G107" s="98">
        <f t="shared" si="4"/>
        <v>0</v>
      </c>
      <c r="H107" s="96"/>
      <c r="I107" s="98">
        <f t="shared" si="3"/>
        <v>0</v>
      </c>
      <c r="J107" s="111" t="str">
        <f t="shared" si="1"/>
        <v/>
      </c>
      <c r="K107" s="112" t="str">
        <f>Doklady!E55</f>
        <v/>
      </c>
      <c r="L107" s="112" t="str">
        <f>IF(A107&lt;&gt;"",INDEX(FP!H:H,Doklady!B$2+(ROW()-52)),"")</f>
        <v/>
      </c>
      <c r="M107" s="112" t="str">
        <f t="shared" si="2"/>
        <v/>
      </c>
    </row>
    <row r="108" spans="1:13" ht="12" hidden="1" customHeight="1">
      <c r="A108" s="100" t="str">
        <f>Doklady!D56</f>
        <v/>
      </c>
      <c r="B108" s="150" t="str">
        <f>Doklady!G56</f>
        <v/>
      </c>
      <c r="C108" s="98" t="str">
        <f>IF(A108&lt;&gt;"",INDEX(FP!D:D,Doklady!B$2+(ROW()-52)),"")</f>
        <v/>
      </c>
      <c r="D108" s="98" t="str">
        <f>IF(A108&lt;&gt;"",Doklady!H56-Doklady!I56,"")</f>
        <v/>
      </c>
      <c r="E108" s="98" t="str">
        <f>IF(A108&lt;&gt;"",MIN(D108,C108)*Doklady!C56/(1-Doklady!C56),"")</f>
        <v/>
      </c>
      <c r="F108" s="96" t="str">
        <f>IF(A108&lt;&gt;"",Doklady!I56,"")</f>
        <v/>
      </c>
      <c r="G108" s="98">
        <f t="shared" si="4"/>
        <v>0</v>
      </c>
      <c r="H108" s="96"/>
      <c r="I108" s="98">
        <f t="shared" si="3"/>
        <v>0</v>
      </c>
      <c r="J108" s="111" t="str">
        <f t="shared" si="1"/>
        <v/>
      </c>
      <c r="K108" s="112" t="str">
        <f>Doklady!E56</f>
        <v/>
      </c>
      <c r="L108" s="112" t="str">
        <f>IF(A108&lt;&gt;"",INDEX(FP!H:H,Doklady!B$2+(ROW()-52)),"")</f>
        <v/>
      </c>
      <c r="M108" s="112" t="str">
        <f t="shared" si="2"/>
        <v/>
      </c>
    </row>
    <row r="109" spans="1:13" ht="12" hidden="1" customHeight="1">
      <c r="A109" s="100" t="str">
        <f>Doklady!D57</f>
        <v/>
      </c>
      <c r="B109" s="150" t="str">
        <f>Doklady!G57</f>
        <v/>
      </c>
      <c r="C109" s="98" t="str">
        <f>IF(A109&lt;&gt;"",INDEX(FP!D:D,Doklady!B$2+(ROW()-52)),"")</f>
        <v/>
      </c>
      <c r="D109" s="98" t="str">
        <f>IF(A109&lt;&gt;"",Doklady!H57-Doklady!I57,"")</f>
        <v/>
      </c>
      <c r="E109" s="98" t="str">
        <f>IF(A109&lt;&gt;"",MIN(D109,C109)*Doklady!C57/(1-Doklady!C57),"")</f>
        <v/>
      </c>
      <c r="F109" s="96" t="str">
        <f>IF(A109&lt;&gt;"",Doklady!I57,"")</f>
        <v/>
      </c>
      <c r="G109" s="98">
        <f t="shared" si="4"/>
        <v>0</v>
      </c>
      <c r="H109" s="96"/>
      <c r="I109" s="98">
        <f t="shared" si="3"/>
        <v>0</v>
      </c>
      <c r="J109" s="111" t="str">
        <f t="shared" si="1"/>
        <v/>
      </c>
      <c r="K109" s="112" t="str">
        <f>Doklady!E57</f>
        <v/>
      </c>
      <c r="L109" s="112" t="str">
        <f>IF(A109&lt;&gt;"",INDEX(FP!H:H,Doklady!B$2+(ROW()-52)),"")</f>
        <v/>
      </c>
      <c r="M109" s="112" t="str">
        <f t="shared" si="2"/>
        <v/>
      </c>
    </row>
    <row r="110" spans="1:13" ht="12" hidden="1" customHeight="1">
      <c r="A110" s="100" t="str">
        <f>Doklady!D58</f>
        <v/>
      </c>
      <c r="B110" s="150" t="str">
        <f>Doklady!G58</f>
        <v/>
      </c>
      <c r="C110" s="98" t="str">
        <f>IF(A110&lt;&gt;"",INDEX(FP!D:D,Doklady!B$2+(ROW()-52)),"")</f>
        <v/>
      </c>
      <c r="D110" s="98" t="str">
        <f>IF(A110&lt;&gt;"",Doklady!H58-Doklady!I58,"")</f>
        <v/>
      </c>
      <c r="E110" s="98" t="str">
        <f>IF(A110&lt;&gt;"",MIN(D110,C110)*Doklady!C58/(1-Doklady!C58),"")</f>
        <v/>
      </c>
      <c r="F110" s="96" t="str">
        <f>IF(A110&lt;&gt;"",Doklady!I58,"")</f>
        <v/>
      </c>
      <c r="G110" s="98">
        <f t="shared" si="4"/>
        <v>0</v>
      </c>
      <c r="H110" s="96"/>
      <c r="I110" s="98">
        <f t="shared" si="3"/>
        <v>0</v>
      </c>
      <c r="J110" s="111" t="str">
        <f t="shared" si="1"/>
        <v/>
      </c>
      <c r="K110" s="112" t="str">
        <f>Doklady!E58</f>
        <v/>
      </c>
      <c r="L110" s="112" t="str">
        <f>IF(A110&lt;&gt;"",INDEX(FP!H:H,Doklady!B$2+(ROW()-52)),"")</f>
        <v/>
      </c>
      <c r="M110" s="112" t="str">
        <f t="shared" si="2"/>
        <v/>
      </c>
    </row>
    <row r="111" spans="1:13" ht="12" hidden="1" customHeight="1">
      <c r="A111" s="100" t="str">
        <f>Doklady!D59</f>
        <v/>
      </c>
      <c r="B111" s="150" t="str">
        <f>Doklady!G59</f>
        <v/>
      </c>
      <c r="C111" s="98" t="str">
        <f>IF(A111&lt;&gt;"",INDEX(FP!D:D,Doklady!B$2+(ROW()-52)),"")</f>
        <v/>
      </c>
      <c r="D111" s="98" t="str">
        <f>IF(A111&lt;&gt;"",Doklady!H59-Doklady!I59,"")</f>
        <v/>
      </c>
      <c r="E111" s="98" t="str">
        <f>IF(A111&lt;&gt;"",MIN(D111,C111)*Doklady!C59/(1-Doklady!C59),"")</f>
        <v/>
      </c>
      <c r="F111" s="96" t="str">
        <f>IF(A111&lt;&gt;"",Doklady!I59,"")</f>
        <v/>
      </c>
      <c r="G111" s="98">
        <f t="shared" si="4"/>
        <v>0</v>
      </c>
      <c r="H111" s="96"/>
      <c r="I111" s="98">
        <f t="shared" si="3"/>
        <v>0</v>
      </c>
      <c r="J111" s="111" t="str">
        <f t="shared" si="1"/>
        <v/>
      </c>
      <c r="K111" s="112" t="str">
        <f>Doklady!E59</f>
        <v/>
      </c>
      <c r="L111" s="112" t="str">
        <f>IF(A111&lt;&gt;"",INDEX(FP!H:H,Doklady!B$2+(ROW()-52)),"")</f>
        <v/>
      </c>
      <c r="M111" s="112" t="str">
        <f t="shared" si="2"/>
        <v/>
      </c>
    </row>
    <row r="112" spans="1:13" ht="12" hidden="1" customHeight="1">
      <c r="A112" s="100" t="str">
        <f>Doklady!D60</f>
        <v/>
      </c>
      <c r="B112" s="150" t="str">
        <f>Doklady!G60</f>
        <v/>
      </c>
      <c r="C112" s="98" t="str">
        <f>IF(A112&lt;&gt;"",INDEX(FP!D:D,Doklady!B$2+(ROW()-52)),"")</f>
        <v/>
      </c>
      <c r="D112" s="98" t="str">
        <f>IF(A112&lt;&gt;"",Doklady!H60-Doklady!I60,"")</f>
        <v/>
      </c>
      <c r="E112" s="98" t="str">
        <f>IF(A112&lt;&gt;"",MIN(D112,C112)*Doklady!C60/(1-Doklady!C60),"")</f>
        <v/>
      </c>
      <c r="F112" s="96" t="str">
        <f>IF(A112&lt;&gt;"",Doklady!I60,"")</f>
        <v/>
      </c>
      <c r="G112" s="98">
        <f t="shared" si="4"/>
        <v>0</v>
      </c>
      <c r="H112" s="96"/>
      <c r="I112" s="98">
        <f t="shared" si="3"/>
        <v>0</v>
      </c>
      <c r="J112" s="111" t="str">
        <f t="shared" si="1"/>
        <v/>
      </c>
      <c r="K112" s="112" t="str">
        <f>Doklady!E60</f>
        <v/>
      </c>
      <c r="L112" s="112" t="str">
        <f>IF(A112&lt;&gt;"",INDEX(FP!H:H,Doklady!B$2+(ROW()-52)),"")</f>
        <v/>
      </c>
      <c r="M112" s="112" t="str">
        <f t="shared" si="2"/>
        <v/>
      </c>
    </row>
    <row r="113" spans="1:26" ht="12" hidden="1" customHeight="1">
      <c r="A113" s="100" t="str">
        <f>Doklady!D61</f>
        <v/>
      </c>
      <c r="B113" s="150" t="str">
        <f>Doklady!G61</f>
        <v/>
      </c>
      <c r="C113" s="98" t="str">
        <f>IF(A113&lt;&gt;"",INDEX(FP!D:D,Doklady!B$2+(ROW()-52)),"")</f>
        <v/>
      </c>
      <c r="D113" s="98" t="str">
        <f>IF(A113&lt;&gt;"",Doklady!H61-Doklady!I61,"")</f>
        <v/>
      </c>
      <c r="E113" s="98" t="str">
        <f>IF(A113&lt;&gt;"",MIN(D113,C113)*Doklady!C61/(1-Doklady!C61),"")</f>
        <v/>
      </c>
      <c r="F113" s="96" t="str">
        <f>IF(A113&lt;&gt;"",Doklady!I61,"")</f>
        <v/>
      </c>
      <c r="G113" s="98">
        <f t="shared" si="4"/>
        <v>0</v>
      </c>
      <c r="H113" s="96"/>
      <c r="I113" s="98">
        <f t="shared" si="3"/>
        <v>0</v>
      </c>
      <c r="J113" s="111" t="str">
        <f t="shared" si="1"/>
        <v/>
      </c>
      <c r="K113" s="112" t="str">
        <f>Doklady!E61</f>
        <v/>
      </c>
      <c r="L113" s="112" t="str">
        <f>IF(A113&lt;&gt;"",INDEX(FP!H:H,Doklady!B$2+(ROW()-52)),"")</f>
        <v/>
      </c>
      <c r="M113" s="112" t="str">
        <f t="shared" si="2"/>
        <v/>
      </c>
    </row>
    <row r="114" spans="1:26" ht="12" hidden="1" customHeight="1">
      <c r="A114" s="100" t="str">
        <f>Doklady!D62</f>
        <v/>
      </c>
      <c r="B114" s="150" t="str">
        <f>Doklady!G62</f>
        <v/>
      </c>
      <c r="C114" s="98" t="str">
        <f>IF(A114&lt;&gt;"",INDEX(FP!D:D,Doklady!B$2+(ROW()-52)),"")</f>
        <v/>
      </c>
      <c r="D114" s="98" t="str">
        <f>IF(A114&lt;&gt;"",Doklady!H62-Doklady!I62,"")</f>
        <v/>
      </c>
      <c r="E114" s="98" t="str">
        <f>IF(A114&lt;&gt;"",MIN(D114,C114)*Doklady!C62/(1-Doklady!C62),"")</f>
        <v/>
      </c>
      <c r="F114" s="96" t="str">
        <f>IF(A114&lt;&gt;"",Doklady!I62,"")</f>
        <v/>
      </c>
      <c r="G114" s="98">
        <f t="shared" si="4"/>
        <v>0</v>
      </c>
      <c r="H114" s="96"/>
      <c r="I114" s="98">
        <f t="shared" si="3"/>
        <v>0</v>
      </c>
      <c r="J114" s="111" t="str">
        <f t="shared" si="1"/>
        <v/>
      </c>
      <c r="K114" s="112" t="str">
        <f>Doklady!E62</f>
        <v/>
      </c>
      <c r="L114" s="112" t="str">
        <f>IF(A114&lt;&gt;"",INDEX(FP!H:H,Doklady!B$2+(ROW()-52)),"")</f>
        <v/>
      </c>
      <c r="M114" s="112" t="str">
        <f t="shared" si="2"/>
        <v/>
      </c>
    </row>
    <row r="115" spans="1:26" ht="12" hidden="1" customHeight="1">
      <c r="A115" s="100" t="str">
        <f>Doklady!D63</f>
        <v/>
      </c>
      <c r="B115" s="150" t="str">
        <f>Doklady!G63</f>
        <v/>
      </c>
      <c r="C115" s="98" t="str">
        <f>IF(A115&lt;&gt;"",INDEX(FP!D:D,Doklady!B$2+(ROW()-52)),"")</f>
        <v/>
      </c>
      <c r="D115" s="98" t="str">
        <f>IF(A115&lt;&gt;"",Doklady!H63-Doklady!I63,"")</f>
        <v/>
      </c>
      <c r="E115" s="98" t="str">
        <f>IF(A115&lt;&gt;"",MIN(D115,C115)*Doklady!C63/(1-Doklady!C63),"")</f>
        <v/>
      </c>
      <c r="F115" s="96" t="str">
        <f>IF(A115&lt;&gt;"",Doklady!I63,"")</f>
        <v/>
      </c>
      <c r="G115" s="98">
        <f t="shared" si="4"/>
        <v>0</v>
      </c>
      <c r="H115" s="96"/>
      <c r="I115" s="98">
        <f t="shared" si="3"/>
        <v>0</v>
      </c>
      <c r="J115" s="111" t="str">
        <f t="shared" si="1"/>
        <v/>
      </c>
      <c r="K115" s="112" t="str">
        <f>Doklady!E63</f>
        <v/>
      </c>
      <c r="L115" s="112" t="str">
        <f>IF(A115&lt;&gt;"",INDEX(FP!H:H,Doklady!B$2+(ROW()-52)),"")</f>
        <v/>
      </c>
      <c r="M115" s="112" t="str">
        <f t="shared" si="2"/>
        <v/>
      </c>
    </row>
    <row r="116" spans="1:26" ht="12" hidden="1" customHeight="1">
      <c r="A116" s="100" t="str">
        <f>Doklady!D64</f>
        <v/>
      </c>
      <c r="B116" s="150" t="str">
        <f>Doklady!G64</f>
        <v/>
      </c>
      <c r="C116" s="98" t="str">
        <f>IF(A116&lt;&gt;"",INDEX(FP!D:D,Doklady!B$2+(ROW()-52)),"")</f>
        <v/>
      </c>
      <c r="D116" s="98" t="str">
        <f>IF(A116&lt;&gt;"",Doklady!H64-Doklady!I64,"")</f>
        <v/>
      </c>
      <c r="E116" s="98" t="str">
        <f>IF(A116&lt;&gt;"",MIN(D116,C116)*Doklady!C64/(1-Doklady!C64),"")</f>
        <v/>
      </c>
      <c r="F116" s="96" t="str">
        <f>IF(A116&lt;&gt;"",Doklady!I64,"")</f>
        <v/>
      </c>
      <c r="G116" s="98">
        <f t="shared" si="4"/>
        <v>0</v>
      </c>
      <c r="H116" s="96"/>
      <c r="I116" s="98">
        <f t="shared" si="3"/>
        <v>0</v>
      </c>
      <c r="J116" s="111" t="str">
        <f t="shared" si="1"/>
        <v/>
      </c>
      <c r="K116" s="112" t="str">
        <f>Doklady!E64</f>
        <v/>
      </c>
      <c r="L116" s="112" t="str">
        <f>IF(A116&lt;&gt;"",INDEX(FP!H:H,Doklady!B$2+(ROW()-52)),"")</f>
        <v/>
      </c>
      <c r="M116" s="112" t="str">
        <f t="shared" si="2"/>
        <v/>
      </c>
    </row>
    <row r="117" spans="1:26" ht="12" hidden="1" customHeight="1">
      <c r="A117" s="100" t="str">
        <f>Doklady!D65</f>
        <v/>
      </c>
      <c r="B117" s="150" t="str">
        <f>Doklady!G65</f>
        <v/>
      </c>
      <c r="C117" s="98" t="str">
        <f>IF(A117&lt;&gt;"",INDEX(FP!D:D,Doklady!B$2+(ROW()-52)),"")</f>
        <v/>
      </c>
      <c r="D117" s="98" t="str">
        <f>IF(A117&lt;&gt;"",Doklady!H65-Doklady!I65,"")</f>
        <v/>
      </c>
      <c r="E117" s="98" t="str">
        <f>IF(A117&lt;&gt;"",MIN(D117,C117)*Doklady!C65/(1-Doklady!C65),"")</f>
        <v/>
      </c>
      <c r="F117" s="96" t="str">
        <f>IF(A117&lt;&gt;"",Doklady!I65,"")</f>
        <v/>
      </c>
      <c r="G117" s="98">
        <f t="shared" si="4"/>
        <v>0</v>
      </c>
      <c r="H117" s="96"/>
      <c r="I117" s="98">
        <f t="shared" si="3"/>
        <v>0</v>
      </c>
      <c r="J117" s="111" t="str">
        <f t="shared" si="1"/>
        <v/>
      </c>
      <c r="K117" s="112" t="str">
        <f>Doklady!E65</f>
        <v/>
      </c>
      <c r="L117" s="112" t="str">
        <f>IF(A117&lt;&gt;"",INDEX(FP!H:H,Doklady!B$2+(ROW()-52)),"")</f>
        <v/>
      </c>
      <c r="M117" s="112" t="str">
        <f t="shared" si="2"/>
        <v/>
      </c>
    </row>
    <row r="118" spans="1:26" s="287" customFormat="1" ht="12" customHeight="1">
      <c r="A118" s="288" t="str">
        <f>Doklady!D66</f>
        <v/>
      </c>
      <c r="B118" s="289" t="s">
        <v>536</v>
      </c>
      <c r="C118" s="290">
        <f>SUM(C53:C117)</f>
        <v>4422615</v>
      </c>
      <c r="D118" s="290">
        <f t="shared" ref="D118:I118" si="5">SUM(D53:D117)</f>
        <v>4422614.9988425262</v>
      </c>
      <c r="E118" s="290">
        <f t="shared" si="5"/>
        <v>0</v>
      </c>
      <c r="F118" s="290">
        <f t="shared" si="5"/>
        <v>0</v>
      </c>
      <c r="G118" s="290">
        <f t="shared" si="5"/>
        <v>4422614.9988425253</v>
      </c>
      <c r="H118" s="290">
        <f t="shared" si="5"/>
        <v>0</v>
      </c>
      <c r="I118" s="290">
        <f t="shared" si="5"/>
        <v>1.1574747040867805E-3</v>
      </c>
      <c r="J118" s="285" t="str">
        <f>IF(D118&gt;C118,"Vyúčtované prostriedky nemôžu byť väčšie ako poskytnuté. Opravte v hárku ""Doklady""","")</f>
        <v/>
      </c>
      <c r="K118" s="286" t="str">
        <f>Doklady!E66</f>
        <v/>
      </c>
      <c r="L118" s="286" t="str">
        <f>IF(A118&lt;&gt;"",INDEX(FP!H:H,Doklady!B$2+(ROW()-52)),"")</f>
        <v/>
      </c>
      <c r="M118" s="286" t="str">
        <f>K118&amp;L118</f>
        <v/>
      </c>
      <c r="N118" s="286"/>
      <c r="O118" s="286"/>
      <c r="P118" s="286"/>
      <c r="Q118" s="286"/>
      <c r="R118" s="286"/>
      <c r="S118" s="286"/>
      <c r="T118" s="286"/>
      <c r="U118" s="285"/>
      <c r="V118" s="285"/>
      <c r="W118" s="285"/>
      <c r="X118" s="285"/>
      <c r="Y118" s="285"/>
      <c r="Z118" s="285"/>
    </row>
    <row r="120" spans="1:26" s="10" customFormat="1" ht="13.2">
      <c r="A120" s="10" t="s">
        <v>758</v>
      </c>
      <c r="C120" s="99"/>
      <c r="D120" s="99"/>
      <c r="E120" s="99"/>
      <c r="F120" s="99"/>
      <c r="G120" s="99"/>
      <c r="H120" s="99"/>
      <c r="I120" s="99"/>
      <c r="J120" s="113"/>
      <c r="K120" s="114"/>
      <c r="L120" s="114"/>
      <c r="M120" s="114"/>
      <c r="N120" s="114"/>
      <c r="O120" s="114"/>
      <c r="P120" s="114"/>
      <c r="Q120" s="114"/>
      <c r="R120" s="114"/>
      <c r="S120" s="114"/>
      <c r="T120" s="114"/>
      <c r="U120" s="113"/>
      <c r="V120" s="113"/>
      <c r="W120" s="113"/>
      <c r="X120" s="113"/>
      <c r="Y120" s="113"/>
      <c r="Z120" s="113"/>
    </row>
    <row r="121" spans="1:26" s="10" customFormat="1" ht="13.2">
      <c r="A121" s="10" t="s">
        <v>759</v>
      </c>
      <c r="C121" s="99"/>
      <c r="D121" s="99"/>
      <c r="E121" s="99"/>
      <c r="F121" s="99"/>
      <c r="G121" s="99"/>
      <c r="H121" s="99"/>
      <c r="I121" s="99"/>
      <c r="J121" s="113"/>
      <c r="K121" s="114"/>
      <c r="L121" s="114"/>
      <c r="M121" s="114"/>
      <c r="N121" s="114"/>
      <c r="O121" s="114"/>
      <c r="P121" s="114"/>
      <c r="Q121" s="114"/>
      <c r="R121" s="114"/>
      <c r="S121" s="114"/>
      <c r="T121" s="114"/>
      <c r="U121" s="113"/>
      <c r="V121" s="113"/>
      <c r="W121" s="113"/>
      <c r="X121" s="113"/>
      <c r="Y121" s="113"/>
      <c r="Z121" s="113"/>
    </row>
    <row r="122" spans="1:26" s="10" customFormat="1" ht="13.2">
      <c r="A122" s="10" t="s">
        <v>1350</v>
      </c>
      <c r="C122" s="99"/>
      <c r="D122" s="99"/>
      <c r="E122" s="99"/>
      <c r="F122" s="99"/>
      <c r="G122" s="99"/>
      <c r="H122" s="99"/>
      <c r="I122" s="99"/>
      <c r="J122" s="113"/>
      <c r="K122" s="114"/>
      <c r="L122" s="114"/>
      <c r="M122" s="114"/>
      <c r="N122" s="114"/>
      <c r="O122" s="114"/>
      <c r="P122" s="114"/>
      <c r="Q122" s="114"/>
      <c r="R122" s="114"/>
      <c r="S122" s="114"/>
      <c r="T122" s="114"/>
      <c r="U122" s="113"/>
      <c r="V122" s="113"/>
      <c r="W122" s="113"/>
      <c r="X122" s="113"/>
      <c r="Y122" s="113"/>
      <c r="Z122" s="113"/>
    </row>
    <row r="123" spans="1:26" s="10" customFormat="1" ht="13.2">
      <c r="A123" s="10" t="s">
        <v>760</v>
      </c>
      <c r="C123" s="99"/>
      <c r="D123" s="99"/>
      <c r="E123" s="99"/>
      <c r="F123" s="99"/>
      <c r="G123" s="99"/>
      <c r="H123" s="99"/>
      <c r="I123" s="99"/>
      <c r="J123" s="113"/>
      <c r="K123" s="114"/>
      <c r="L123" s="114"/>
      <c r="M123" s="114"/>
      <c r="N123" s="114"/>
      <c r="O123" s="114"/>
      <c r="P123" s="114"/>
      <c r="Q123" s="114"/>
      <c r="R123" s="114"/>
      <c r="S123" s="114"/>
      <c r="T123" s="114"/>
      <c r="U123" s="113"/>
      <c r="V123" s="113"/>
      <c r="W123" s="113"/>
      <c r="X123" s="113"/>
      <c r="Y123" s="113"/>
      <c r="Z123" s="113"/>
    </row>
    <row r="124" spans="1:26" s="10" customFormat="1" ht="13.2">
      <c r="C124" s="99"/>
      <c r="D124" s="99"/>
      <c r="E124" s="99"/>
      <c r="F124" s="99"/>
      <c r="G124" s="99"/>
      <c r="H124" s="99"/>
      <c r="I124" s="99"/>
      <c r="J124" s="113"/>
      <c r="K124" s="114"/>
      <c r="L124" s="114"/>
      <c r="M124" s="114"/>
      <c r="N124" s="114"/>
      <c r="O124" s="114"/>
      <c r="P124" s="114"/>
      <c r="Q124" s="114"/>
      <c r="R124" s="114"/>
      <c r="S124" s="114"/>
      <c r="T124" s="114"/>
      <c r="U124" s="113"/>
      <c r="V124" s="113"/>
      <c r="W124" s="113"/>
      <c r="X124" s="113"/>
      <c r="Y124" s="113"/>
      <c r="Z124" s="113"/>
    </row>
    <row r="125" spans="1:26" ht="13.2">
      <c r="A125" s="10" t="s">
        <v>761</v>
      </c>
      <c r="B125" s="10"/>
      <c r="C125" s="99"/>
      <c r="D125" s="99"/>
      <c r="E125" s="99"/>
      <c r="F125" s="99"/>
      <c r="G125" s="99"/>
      <c r="H125" s="99"/>
      <c r="I125" s="99"/>
      <c r="J125" s="113"/>
    </row>
    <row r="126" spans="1:26" ht="13.2">
      <c r="A126" s="10"/>
      <c r="B126" s="10"/>
      <c r="C126" s="99"/>
      <c r="D126" s="99"/>
      <c r="E126" s="99"/>
      <c r="F126" s="99"/>
      <c r="G126" s="99"/>
      <c r="H126" s="99"/>
      <c r="I126" s="99"/>
      <c r="J126" s="113"/>
    </row>
    <row r="127" spans="1:26" ht="13.2">
      <c r="A127" s="10" t="s">
        <v>770</v>
      </c>
      <c r="B127" s="10"/>
      <c r="C127" s="99"/>
      <c r="D127" s="99"/>
      <c r="E127" s="99"/>
      <c r="F127" s="99"/>
      <c r="G127" s="99"/>
      <c r="H127" s="99"/>
      <c r="I127" s="99"/>
      <c r="J127" s="113"/>
    </row>
    <row r="128" spans="1:26" ht="47.25" customHeight="1">
      <c r="A128" s="10"/>
      <c r="B128" s="273"/>
      <c r="C128" s="291"/>
      <c r="D128" s="382"/>
      <c r="E128" s="382"/>
      <c r="F128" s="382"/>
      <c r="G128" s="382"/>
      <c r="H128" s="382"/>
      <c r="I128" s="382"/>
      <c r="J128" s="113"/>
    </row>
    <row r="129" spans="1:10" ht="68.25" customHeight="1">
      <c r="A129" s="10"/>
      <c r="B129" s="269" t="s">
        <v>1105</v>
      </c>
      <c r="C129" s="270"/>
      <c r="D129" s="362" t="s">
        <v>1106</v>
      </c>
      <c r="E129" s="362"/>
      <c r="F129" s="362"/>
      <c r="G129" s="362"/>
      <c r="H129" s="362"/>
      <c r="I129" s="362"/>
      <c r="J129" s="113"/>
    </row>
  </sheetData>
  <sheetProtection selectLockedCells="1"/>
  <mergeCells count="30">
    <mergeCell ref="B32:H32"/>
    <mergeCell ref="B34:H34"/>
    <mergeCell ref="B33:H33"/>
    <mergeCell ref="B31:H31"/>
    <mergeCell ref="B30:H30"/>
    <mergeCell ref="B27:H27"/>
    <mergeCell ref="B28:H28"/>
    <mergeCell ref="B16:H16"/>
    <mergeCell ref="B18:H18"/>
    <mergeCell ref="B19:H19"/>
    <mergeCell ref="B20:H20"/>
    <mergeCell ref="B21:H21"/>
    <mergeCell ref="B22:H22"/>
    <mergeCell ref="B26:H26"/>
    <mergeCell ref="D129:I129"/>
    <mergeCell ref="E10:F10"/>
    <mergeCell ref="A50:I50"/>
    <mergeCell ref="B29:H29"/>
    <mergeCell ref="A1:I1"/>
    <mergeCell ref="C3:F3"/>
    <mergeCell ref="E9:F9"/>
    <mergeCell ref="E12:F12"/>
    <mergeCell ref="E11:F11"/>
    <mergeCell ref="E14:F14"/>
    <mergeCell ref="E13:F13"/>
    <mergeCell ref="B17:H17"/>
    <mergeCell ref="B24:H24"/>
    <mergeCell ref="B25:H25"/>
    <mergeCell ref="B23:H23"/>
    <mergeCell ref="D128:I128"/>
  </mergeCells>
  <conditionalFormatting sqref="C46:I46 C41:I41">
    <cfRule type="cellIs" dxfId="29" priority="43" stopIfTrue="1" operator="lessThanOrEqual">
      <formula>0</formula>
    </cfRule>
    <cfRule type="cellIs" dxfId="28" priority="44" stopIfTrue="1" operator="greaterThan">
      <formula>0</formula>
    </cfRule>
  </conditionalFormatting>
  <conditionalFormatting sqref="I53:I117">
    <cfRule type="cellIs" dxfId="27" priority="40" stopIfTrue="1" operator="equal">
      <formula>0</formula>
    </cfRule>
    <cfRule type="cellIs" dxfId="26" priority="41" stopIfTrue="1" operator="greaterThan">
      <formula>0</formula>
    </cfRule>
  </conditionalFormatting>
  <conditionalFormatting sqref="E9:F9">
    <cfRule type="expression" dxfId="25" priority="38" stopIfTrue="1">
      <formula>SUM($E$10:$F$14)&gt;0</formula>
    </cfRule>
  </conditionalFormatting>
  <conditionalFormatting sqref="D53:D117">
    <cfRule type="expression" dxfId="24" priority="33" stopIfTrue="1">
      <formula>$C53&lt;&gt;$D53</formula>
    </cfRule>
  </conditionalFormatting>
  <conditionalFormatting sqref="D53:D117">
    <cfRule type="expression" dxfId="23" priority="31" stopIfTrue="1">
      <formula>$C53=$D53</formula>
    </cfRule>
  </conditionalFormatting>
  <conditionalFormatting sqref="I42">
    <cfRule type="cellIs" dxfId="22" priority="30" stopIfTrue="1" operator="greaterThan">
      <formula>0</formula>
    </cfRule>
  </conditionalFormatting>
  <conditionalFormatting sqref="I47">
    <cfRule type="cellIs" dxfId="21" priority="29" stopIfTrue="1" operator="greaterThan">
      <formula>0</formula>
    </cfRule>
  </conditionalFormatting>
  <conditionalFormatting sqref="I42">
    <cfRule type="cellIs" dxfId="20" priority="25" stopIfTrue="1" operator="greaterThan">
      <formula>0</formula>
    </cfRule>
  </conditionalFormatting>
  <conditionalFormatting sqref="I47">
    <cfRule type="cellIs" dxfId="19" priority="24" stopIfTrue="1" operator="greaterThan">
      <formula>0</formula>
    </cfRule>
  </conditionalFormatting>
  <conditionalFormatting sqref="I47">
    <cfRule type="cellIs" dxfId="18" priority="23" stopIfTrue="1" operator="greaterThan">
      <formula>0</formula>
    </cfRule>
  </conditionalFormatting>
  <conditionalFormatting sqref="I42">
    <cfRule type="cellIs" dxfId="17" priority="22" stopIfTrue="1" operator="greaterThan">
      <formula>0</formula>
    </cfRule>
  </conditionalFormatting>
  <conditionalFormatting sqref="I42">
    <cfRule type="cellIs" dxfId="16" priority="21" stopIfTrue="1" operator="greaterThan">
      <formula>0</formula>
    </cfRule>
  </conditionalFormatting>
  <conditionalFormatting sqref="I42">
    <cfRule type="cellIs" dxfId="15" priority="20" stopIfTrue="1" operator="greaterThan">
      <formula>0</formula>
    </cfRule>
  </conditionalFormatting>
  <conditionalFormatting sqref="I47">
    <cfRule type="cellIs" dxfId="14" priority="19" stopIfTrue="1" operator="greaterThan">
      <formula>0</formula>
    </cfRule>
  </conditionalFormatting>
  <conditionalFormatting sqref="I47">
    <cfRule type="cellIs" dxfId="13" priority="18" stopIfTrue="1" operator="greaterThan">
      <formula>0</formula>
    </cfRule>
  </conditionalFormatting>
  <conditionalFormatting sqref="I47">
    <cfRule type="cellIs" dxfId="12" priority="17" stopIfTrue="1" operator="greaterThan">
      <formula>0</formula>
    </cfRule>
  </conditionalFormatting>
  <conditionalFormatting sqref="I47">
    <cfRule type="cellIs" dxfId="11" priority="16" stopIfTrue="1" operator="greaterThan">
      <formula>0</formula>
    </cfRule>
  </conditionalFormatting>
  <conditionalFormatting sqref="I47">
    <cfRule type="cellIs" dxfId="10" priority="15" stopIfTrue="1" operator="greaterThan">
      <formula>0</formula>
    </cfRule>
  </conditionalFormatting>
  <conditionalFormatting sqref="G53:G117">
    <cfRule type="expression" dxfId="9" priority="14" stopIfTrue="1">
      <formula>$C53&lt;&gt;$G53</formula>
    </cfRule>
  </conditionalFormatting>
  <conditionalFormatting sqref="G53:G117">
    <cfRule type="expression" dxfId="8" priority="13" stopIfTrue="1">
      <formula>$C53=$G53</formula>
    </cfRule>
  </conditionalFormatting>
  <conditionalFormatting sqref="I42">
    <cfRule type="cellIs" dxfId="7" priority="8" stopIfTrue="1" operator="greaterThan">
      <formula>0</formula>
    </cfRule>
  </conditionalFormatting>
  <conditionalFormatting sqref="I42">
    <cfRule type="cellIs" dxfId="6" priority="7" stopIfTrue="1" operator="greaterThan">
      <formula>0</formula>
    </cfRule>
  </conditionalFormatting>
  <conditionalFormatting sqref="I42">
    <cfRule type="cellIs" dxfId="5" priority="6" stopIfTrue="1" operator="greaterThan">
      <formula>0</formula>
    </cfRule>
  </conditionalFormatting>
  <conditionalFormatting sqref="I42">
    <cfRule type="cellIs" dxfId="4" priority="5" stopIfTrue="1" operator="greaterThan">
      <formula>0</formula>
    </cfRule>
  </conditionalFormatting>
  <conditionalFormatting sqref="I42">
    <cfRule type="cellIs" dxfId="3" priority="4" stopIfTrue="1" operator="greaterThan">
      <formula>0</formula>
    </cfRule>
  </conditionalFormatting>
  <conditionalFormatting sqref="I42">
    <cfRule type="cellIs" dxfId="2" priority="3" stopIfTrue="1" operator="greaterThan">
      <formula>0</formula>
    </cfRule>
  </conditionalFormatting>
  <conditionalFormatting sqref="I42">
    <cfRule type="cellIs" dxfId="1" priority="2" stopIfTrue="1" operator="greaterThan">
      <formula>0</formula>
    </cfRule>
  </conditionalFormatting>
  <conditionalFormatting sqref="I42">
    <cfRule type="cellIs" dxfId="0" priority="1" stopIfTrue="1" operator="greaterThan">
      <formula>0</formula>
    </cfRule>
  </conditionalFormatting>
  <printOptions horizontalCentered="1"/>
  <pageMargins left="0.19685039370078741" right="0.19685039370078741" top="0.39370078740157483" bottom="0.47244094488188981" header="0.31496062992125984" footer="0.31496062992125984"/>
  <pageSetup paperSize="9" scale="95" orientation="landscape" r:id="rId1"/>
</worksheet>
</file>

<file path=xl/worksheets/sheet6.xml><?xml version="1.0" encoding="utf-8"?>
<worksheet xmlns="http://schemas.openxmlformats.org/spreadsheetml/2006/main" xmlns:r="http://schemas.openxmlformats.org/officeDocument/2006/relationships">
  <sheetPr codeName="Hárok6"/>
  <dimension ref="A1:L166"/>
  <sheetViews>
    <sheetView zoomScaleNormal="100" workbookViewId="0">
      <pane ySplit="1" topLeftCell="A38" activePane="bottomLeft" state="frozen"/>
      <selection activeCell="I2" sqref="I2:L73"/>
      <selection pane="bottomLeft" activeCell="B45" sqref="B45"/>
    </sheetView>
  </sheetViews>
  <sheetFormatPr defaultColWidth="9.109375" defaultRowHeight="10.199999999999999"/>
  <cols>
    <col min="1" max="1" width="9.44140625" style="216" bestFit="1" customWidth="1"/>
    <col min="2" max="2" width="47.44140625" style="217" bestFit="1" customWidth="1"/>
    <col min="3" max="3" width="15.44140625" style="217" bestFit="1" customWidth="1"/>
    <col min="4" max="4" width="24" style="217" bestFit="1" customWidth="1"/>
    <col min="5" max="5" width="13.88671875" style="217" bestFit="1" customWidth="1"/>
    <col min="6" max="6" width="6.109375" style="217" bestFit="1" customWidth="1"/>
    <col min="7" max="7" width="22.88671875" style="217" customWidth="1"/>
    <col min="8" max="8" width="28.44140625" style="217" bestFit="1" customWidth="1"/>
    <col min="9" max="9" width="18.5546875" style="217" customWidth="1"/>
    <col min="10" max="10" width="14.44140625" style="217" bestFit="1" customWidth="1"/>
    <col min="11" max="11" width="16.5546875" style="217" bestFit="1" customWidth="1"/>
    <col min="12" max="12" width="12.44140625" style="218" bestFit="1" customWidth="1"/>
    <col min="13" max="16384" width="9.109375" style="266"/>
  </cols>
  <sheetData>
    <row r="1" spans="1:12" s="260" customFormat="1" ht="20.399999999999999">
      <c r="A1" s="198" t="s">
        <v>0</v>
      </c>
      <c r="B1" s="199" t="s">
        <v>244</v>
      </c>
      <c r="C1" s="199" t="s">
        <v>245</v>
      </c>
      <c r="D1" s="199" t="s">
        <v>246</v>
      </c>
      <c r="E1" s="199" t="s">
        <v>247</v>
      </c>
      <c r="F1" s="199" t="s">
        <v>248</v>
      </c>
      <c r="G1" s="199" t="s">
        <v>249</v>
      </c>
      <c r="H1" s="199" t="s">
        <v>250</v>
      </c>
      <c r="I1" s="199" t="s">
        <v>251</v>
      </c>
      <c r="J1" s="199" t="s">
        <v>252</v>
      </c>
      <c r="K1" s="199" t="s">
        <v>253</v>
      </c>
      <c r="L1" s="200" t="s">
        <v>254</v>
      </c>
    </row>
    <row r="2" spans="1:12" s="261" customFormat="1">
      <c r="A2" s="242" t="s">
        <v>1863</v>
      </c>
      <c r="B2" s="243" t="s">
        <v>1864</v>
      </c>
      <c r="C2" s="240" t="s">
        <v>255</v>
      </c>
      <c r="D2" s="243" t="s">
        <v>1865</v>
      </c>
      <c r="E2" s="243" t="s">
        <v>492</v>
      </c>
      <c r="F2" s="243" t="s">
        <v>1866</v>
      </c>
      <c r="G2" s="243" t="s">
        <v>1867</v>
      </c>
      <c r="H2" s="243" t="s">
        <v>1868</v>
      </c>
      <c r="I2" s="243" t="s">
        <v>1869</v>
      </c>
      <c r="J2" s="243" t="s">
        <v>280</v>
      </c>
      <c r="K2" s="243"/>
      <c r="L2" s="244"/>
    </row>
    <row r="3" spans="1:12" s="261" customFormat="1">
      <c r="A3" s="242" t="s">
        <v>982</v>
      </c>
      <c r="B3" s="243" t="s">
        <v>983</v>
      </c>
      <c r="C3" s="240" t="s">
        <v>255</v>
      </c>
      <c r="D3" s="243" t="s">
        <v>984</v>
      </c>
      <c r="E3" s="243" t="s">
        <v>492</v>
      </c>
      <c r="F3" s="243" t="s">
        <v>985</v>
      </c>
      <c r="G3" s="243" t="s">
        <v>986</v>
      </c>
      <c r="H3" s="243" t="s">
        <v>987</v>
      </c>
      <c r="I3" s="243" t="s">
        <v>1014</v>
      </c>
      <c r="J3" s="243" t="s">
        <v>280</v>
      </c>
      <c r="K3" s="243" t="s">
        <v>988</v>
      </c>
      <c r="L3" s="244">
        <v>421911370888</v>
      </c>
    </row>
    <row r="4" spans="1:12" s="261" customFormat="1">
      <c r="A4" s="238" t="s">
        <v>1168</v>
      </c>
      <c r="B4" s="239" t="s">
        <v>1200</v>
      </c>
      <c r="C4" s="240" t="s">
        <v>255</v>
      </c>
      <c r="D4" s="240" t="s">
        <v>1201</v>
      </c>
      <c r="E4" s="240" t="s">
        <v>276</v>
      </c>
      <c r="F4" s="240" t="s">
        <v>324</v>
      </c>
      <c r="G4" s="239" t="s">
        <v>1202</v>
      </c>
      <c r="H4" s="247" t="s">
        <v>1203</v>
      </c>
      <c r="I4" s="240" t="s">
        <v>1204</v>
      </c>
      <c r="J4" s="240" t="s">
        <v>274</v>
      </c>
      <c r="K4" s="240" t="s">
        <v>1205</v>
      </c>
      <c r="L4" s="241"/>
    </row>
    <row r="5" spans="1:12" s="261" customFormat="1">
      <c r="A5" s="238" t="s">
        <v>1693</v>
      </c>
      <c r="B5" s="239" t="s">
        <v>1694</v>
      </c>
      <c r="C5" s="240" t="s">
        <v>255</v>
      </c>
      <c r="D5" s="240" t="s">
        <v>1695</v>
      </c>
      <c r="E5" s="240" t="s">
        <v>477</v>
      </c>
      <c r="F5" s="240" t="s">
        <v>478</v>
      </c>
      <c r="G5" s="239" t="s">
        <v>1696</v>
      </c>
      <c r="H5" s="247" t="s">
        <v>1697</v>
      </c>
      <c r="I5" s="240" t="s">
        <v>1698</v>
      </c>
      <c r="J5" s="240" t="s">
        <v>280</v>
      </c>
      <c r="K5" s="240"/>
      <c r="L5" s="241"/>
    </row>
    <row r="6" spans="1:12" s="261" customFormat="1">
      <c r="A6" s="238" t="s">
        <v>1313</v>
      </c>
      <c r="B6" s="239" t="s">
        <v>842</v>
      </c>
      <c r="C6" s="240" t="s">
        <v>255</v>
      </c>
      <c r="D6" s="239" t="s">
        <v>1353</v>
      </c>
      <c r="E6" s="239" t="s">
        <v>295</v>
      </c>
      <c r="F6" s="239" t="s">
        <v>356</v>
      </c>
      <c r="G6" s="239" t="s">
        <v>752</v>
      </c>
      <c r="H6" s="239" t="s">
        <v>753</v>
      </c>
      <c r="I6" s="239" t="s">
        <v>1015</v>
      </c>
      <c r="J6" s="239" t="s">
        <v>280</v>
      </c>
      <c r="K6" s="239" t="s">
        <v>1016</v>
      </c>
      <c r="L6" s="241">
        <v>421915601609</v>
      </c>
    </row>
    <row r="7" spans="1:12" s="261" customFormat="1">
      <c r="A7" s="238" t="s">
        <v>18</v>
      </c>
      <c r="B7" s="239" t="s">
        <v>19</v>
      </c>
      <c r="C7" s="240" t="s">
        <v>255</v>
      </c>
      <c r="D7" s="240" t="s">
        <v>1354</v>
      </c>
      <c r="E7" s="240" t="s">
        <v>845</v>
      </c>
      <c r="F7" s="240" t="s">
        <v>846</v>
      </c>
      <c r="G7" s="239" t="s">
        <v>256</v>
      </c>
      <c r="H7" s="293" t="s">
        <v>1355</v>
      </c>
      <c r="I7" s="240" t="s">
        <v>1356</v>
      </c>
      <c r="J7" s="240" t="s">
        <v>1357</v>
      </c>
      <c r="K7" s="245"/>
      <c r="L7" s="246">
        <v>421919188236</v>
      </c>
    </row>
    <row r="8" spans="1:12" s="261" customFormat="1">
      <c r="A8" s="238" t="s">
        <v>1169</v>
      </c>
      <c r="B8" s="239" t="s">
        <v>1206</v>
      </c>
      <c r="C8" s="240" t="s">
        <v>255</v>
      </c>
      <c r="D8" s="240" t="s">
        <v>1207</v>
      </c>
      <c r="E8" s="240" t="s">
        <v>257</v>
      </c>
      <c r="F8" s="240" t="s">
        <v>258</v>
      </c>
      <c r="G8" s="239" t="s">
        <v>1208</v>
      </c>
      <c r="H8" s="293" t="s">
        <v>1209</v>
      </c>
      <c r="I8" s="240" t="s">
        <v>1210</v>
      </c>
      <c r="J8" s="240" t="s">
        <v>280</v>
      </c>
      <c r="K8" s="245" t="s">
        <v>1210</v>
      </c>
      <c r="L8" s="246">
        <v>421918899410</v>
      </c>
    </row>
    <row r="9" spans="1:12" s="261" customFormat="1">
      <c r="A9" s="238" t="s">
        <v>20</v>
      </c>
      <c r="B9" s="239" t="s">
        <v>21</v>
      </c>
      <c r="C9" s="240" t="s">
        <v>255</v>
      </c>
      <c r="D9" s="240" t="s">
        <v>990</v>
      </c>
      <c r="E9" s="240" t="s">
        <v>276</v>
      </c>
      <c r="F9" s="240" t="s">
        <v>991</v>
      </c>
      <c r="G9" s="239" t="s">
        <v>259</v>
      </c>
      <c r="H9" s="293" t="s">
        <v>260</v>
      </c>
      <c r="I9" s="240" t="s">
        <v>261</v>
      </c>
      <c r="J9" s="240" t="s">
        <v>280</v>
      </c>
      <c r="K9" s="245" t="s">
        <v>261</v>
      </c>
      <c r="L9" s="246">
        <v>421905948422</v>
      </c>
    </row>
    <row r="10" spans="1:12" s="261" customFormat="1">
      <c r="A10" s="238" t="s">
        <v>1170</v>
      </c>
      <c r="B10" s="239" t="s">
        <v>1211</v>
      </c>
      <c r="C10" s="240" t="s">
        <v>255</v>
      </c>
      <c r="D10" s="240" t="s">
        <v>1212</v>
      </c>
      <c r="E10" s="240" t="s">
        <v>1213</v>
      </c>
      <c r="F10" s="240" t="s">
        <v>1214</v>
      </c>
      <c r="G10" s="239" t="s">
        <v>1215</v>
      </c>
      <c r="H10" s="293" t="s">
        <v>1216</v>
      </c>
      <c r="I10" s="240" t="s">
        <v>1217</v>
      </c>
      <c r="J10" s="240" t="s">
        <v>989</v>
      </c>
      <c r="K10" s="245" t="s">
        <v>1217</v>
      </c>
      <c r="L10" s="246">
        <v>421915184709</v>
      </c>
    </row>
    <row r="11" spans="1:12" s="261" customFormat="1">
      <c r="A11" s="242" t="s">
        <v>28</v>
      </c>
      <c r="B11" s="243" t="s">
        <v>1017</v>
      </c>
      <c r="C11" s="240" t="s">
        <v>255</v>
      </c>
      <c r="D11" s="243" t="s">
        <v>275</v>
      </c>
      <c r="E11" s="243" t="s">
        <v>276</v>
      </c>
      <c r="F11" s="243" t="s">
        <v>277</v>
      </c>
      <c r="G11" s="243" t="s">
        <v>278</v>
      </c>
      <c r="H11" s="243" t="s">
        <v>1358</v>
      </c>
      <c r="I11" s="243" t="s">
        <v>279</v>
      </c>
      <c r="J11" s="243" t="s">
        <v>280</v>
      </c>
      <c r="K11" s="243" t="s">
        <v>1359</v>
      </c>
      <c r="L11" s="244" t="s">
        <v>1360</v>
      </c>
    </row>
    <row r="12" spans="1:12" s="261" customFormat="1">
      <c r="A12" s="242" t="s">
        <v>1187</v>
      </c>
      <c r="B12" s="243" t="s">
        <v>23</v>
      </c>
      <c r="C12" s="240" t="s">
        <v>255</v>
      </c>
      <c r="D12" s="243" t="s">
        <v>263</v>
      </c>
      <c r="E12" s="243" t="s">
        <v>264</v>
      </c>
      <c r="F12" s="243" t="s">
        <v>265</v>
      </c>
      <c r="G12" s="243" t="s">
        <v>266</v>
      </c>
      <c r="H12" s="243" t="s">
        <v>267</v>
      </c>
      <c r="I12" s="243" t="s">
        <v>268</v>
      </c>
      <c r="J12" s="243" t="s">
        <v>274</v>
      </c>
      <c r="K12" s="243" t="s">
        <v>1018</v>
      </c>
      <c r="L12" s="244">
        <v>421905109429</v>
      </c>
    </row>
    <row r="13" spans="1:12" s="261" customFormat="1">
      <c r="A13" s="238" t="s">
        <v>1171</v>
      </c>
      <c r="B13" s="239" t="s">
        <v>1218</v>
      </c>
      <c r="C13" s="240" t="s">
        <v>255</v>
      </c>
      <c r="D13" s="240" t="s">
        <v>275</v>
      </c>
      <c r="E13" s="240" t="s">
        <v>276</v>
      </c>
      <c r="F13" s="240" t="s">
        <v>311</v>
      </c>
      <c r="G13" s="239" t="s">
        <v>1219</v>
      </c>
      <c r="H13" s="239" t="s">
        <v>1220</v>
      </c>
      <c r="I13" s="240" t="s">
        <v>1221</v>
      </c>
      <c r="J13" s="240" t="s">
        <v>280</v>
      </c>
      <c r="K13" s="245" t="s">
        <v>1221</v>
      </c>
      <c r="L13" s="246">
        <v>421903200136</v>
      </c>
    </row>
    <row r="14" spans="1:12" s="261" customFormat="1">
      <c r="A14" s="238" t="s">
        <v>25</v>
      </c>
      <c r="B14" s="239" t="s">
        <v>26</v>
      </c>
      <c r="C14" s="240" t="s">
        <v>255</v>
      </c>
      <c r="D14" s="240" t="s">
        <v>847</v>
      </c>
      <c r="E14" s="240" t="s">
        <v>269</v>
      </c>
      <c r="F14" s="240" t="s">
        <v>270</v>
      </c>
      <c r="G14" s="239" t="s">
        <v>271</v>
      </c>
      <c r="H14" s="239" t="s">
        <v>272</v>
      </c>
      <c r="I14" s="240" t="s">
        <v>273</v>
      </c>
      <c r="J14" s="240" t="s">
        <v>280</v>
      </c>
      <c r="K14" s="245" t="s">
        <v>273</v>
      </c>
      <c r="L14" s="246">
        <v>421911361044</v>
      </c>
    </row>
    <row r="15" spans="1:12" s="261" customFormat="1">
      <c r="A15" s="238" t="s">
        <v>1152</v>
      </c>
      <c r="B15" s="239" t="s">
        <v>29</v>
      </c>
      <c r="C15" s="240" t="s">
        <v>255</v>
      </c>
      <c r="D15" s="239" t="s">
        <v>281</v>
      </c>
      <c r="E15" s="239" t="s">
        <v>282</v>
      </c>
      <c r="F15" s="262" t="s">
        <v>283</v>
      </c>
      <c r="G15" s="247" t="s">
        <v>956</v>
      </c>
      <c r="H15" s="239" t="s">
        <v>284</v>
      </c>
      <c r="I15" s="239" t="s">
        <v>285</v>
      </c>
      <c r="J15" s="239" t="s">
        <v>280</v>
      </c>
      <c r="K15" s="239" t="s">
        <v>286</v>
      </c>
      <c r="L15" s="241">
        <v>421903403105</v>
      </c>
    </row>
    <row r="16" spans="1:12" s="261" customFormat="1">
      <c r="A16" s="238" t="s">
        <v>1172</v>
      </c>
      <c r="B16" s="239" t="s">
        <v>1222</v>
      </c>
      <c r="C16" s="240" t="s">
        <v>255</v>
      </c>
      <c r="D16" s="239" t="s">
        <v>1223</v>
      </c>
      <c r="E16" s="239" t="s">
        <v>1224</v>
      </c>
      <c r="F16" s="262" t="s">
        <v>1225</v>
      </c>
      <c r="G16" s="247" t="s">
        <v>1226</v>
      </c>
      <c r="H16" s="239" t="s">
        <v>1227</v>
      </c>
      <c r="I16" s="239" t="s">
        <v>1228</v>
      </c>
      <c r="J16" s="239" t="s">
        <v>280</v>
      </c>
      <c r="K16" s="239" t="s">
        <v>1228</v>
      </c>
      <c r="L16" s="241">
        <v>421917812810</v>
      </c>
    </row>
    <row r="17" spans="1:12" s="261" customFormat="1">
      <c r="A17" s="238" t="s">
        <v>992</v>
      </c>
      <c r="B17" s="239" t="s">
        <v>993</v>
      </c>
      <c r="C17" s="240" t="s">
        <v>255</v>
      </c>
      <c r="D17" s="240" t="s">
        <v>994</v>
      </c>
      <c r="E17" s="240" t="s">
        <v>1019</v>
      </c>
      <c r="F17" s="240" t="s">
        <v>995</v>
      </c>
      <c r="G17" s="239" t="s">
        <v>996</v>
      </c>
      <c r="H17" s="239" t="s">
        <v>997</v>
      </c>
      <c r="I17" s="240" t="s">
        <v>1020</v>
      </c>
      <c r="J17" s="240" t="s">
        <v>989</v>
      </c>
      <c r="K17" s="240" t="s">
        <v>1021</v>
      </c>
      <c r="L17" s="241">
        <v>421911880779</v>
      </c>
    </row>
    <row r="18" spans="1:12" s="261" customFormat="1">
      <c r="A18" s="238" t="s">
        <v>32</v>
      </c>
      <c r="B18" s="243" t="s">
        <v>1022</v>
      </c>
      <c r="C18" s="240" t="s">
        <v>255</v>
      </c>
      <c r="D18" s="243" t="s">
        <v>998</v>
      </c>
      <c r="E18" s="243" t="s">
        <v>477</v>
      </c>
      <c r="F18" s="243" t="s">
        <v>478</v>
      </c>
      <c r="G18" s="243" t="s">
        <v>287</v>
      </c>
      <c r="H18" s="243" t="s">
        <v>288</v>
      </c>
      <c r="I18" s="243" t="s">
        <v>289</v>
      </c>
      <c r="J18" s="243" t="s">
        <v>280</v>
      </c>
      <c r="K18" s="243" t="s">
        <v>1023</v>
      </c>
      <c r="L18" s="244">
        <v>421908689948</v>
      </c>
    </row>
    <row r="19" spans="1:12" s="261" customFormat="1">
      <c r="A19" s="238" t="s">
        <v>1700</v>
      </c>
      <c r="B19" s="243" t="s">
        <v>1701</v>
      </c>
      <c r="C19" s="240" t="s">
        <v>255</v>
      </c>
      <c r="D19" s="243" t="s">
        <v>1702</v>
      </c>
      <c r="E19" s="243" t="s">
        <v>276</v>
      </c>
      <c r="F19" s="243" t="s">
        <v>311</v>
      </c>
      <c r="G19" s="263" t="s">
        <v>1703</v>
      </c>
      <c r="H19" s="243" t="s">
        <v>1704</v>
      </c>
      <c r="I19" s="243" t="s">
        <v>1705</v>
      </c>
      <c r="J19" s="243" t="s">
        <v>280</v>
      </c>
      <c r="K19" s="243" t="s">
        <v>1706</v>
      </c>
      <c r="L19" s="244">
        <v>421907696186</v>
      </c>
    </row>
    <row r="20" spans="1:12" s="261" customFormat="1">
      <c r="A20" s="238" t="s">
        <v>1417</v>
      </c>
      <c r="B20" s="239" t="s">
        <v>1416</v>
      </c>
      <c r="C20" s="240" t="s">
        <v>255</v>
      </c>
      <c r="D20" s="239" t="s">
        <v>1418</v>
      </c>
      <c r="E20" s="239" t="s">
        <v>1419</v>
      </c>
      <c r="F20" s="239" t="s">
        <v>1420</v>
      </c>
      <c r="G20" s="331" t="s">
        <v>1421</v>
      </c>
      <c r="H20" s="332" t="s">
        <v>1422</v>
      </c>
      <c r="I20" s="239" t="s">
        <v>1423</v>
      </c>
      <c r="J20" s="240" t="s">
        <v>274</v>
      </c>
      <c r="K20" s="239" t="s">
        <v>1423</v>
      </c>
      <c r="L20" s="241">
        <v>421907253794</v>
      </c>
    </row>
    <row r="21" spans="1:12" s="261" customFormat="1">
      <c r="A21" s="238" t="s">
        <v>1188</v>
      </c>
      <c r="B21" s="239" t="s">
        <v>35</v>
      </c>
      <c r="C21" s="240" t="s">
        <v>255</v>
      </c>
      <c r="D21" s="239" t="s">
        <v>275</v>
      </c>
      <c r="E21" s="239" t="s">
        <v>276</v>
      </c>
      <c r="F21" s="239" t="s">
        <v>277</v>
      </c>
      <c r="G21" s="292" t="s">
        <v>290</v>
      </c>
      <c r="H21" s="239" t="s">
        <v>1361</v>
      </c>
      <c r="I21" s="239" t="s">
        <v>291</v>
      </c>
      <c r="J21" s="239" t="s">
        <v>280</v>
      </c>
      <c r="K21" s="239" t="s">
        <v>292</v>
      </c>
      <c r="L21" s="241">
        <v>421905294239</v>
      </c>
    </row>
    <row r="22" spans="1:12" s="261" customFormat="1">
      <c r="A22" s="238" t="s">
        <v>1153</v>
      </c>
      <c r="B22" s="239" t="s">
        <v>36</v>
      </c>
      <c r="C22" s="240" t="s">
        <v>255</v>
      </c>
      <c r="D22" s="240" t="s">
        <v>417</v>
      </c>
      <c r="E22" s="240" t="s">
        <v>276</v>
      </c>
      <c r="F22" s="240" t="s">
        <v>311</v>
      </c>
      <c r="G22" s="292" t="s">
        <v>293</v>
      </c>
      <c r="H22" s="239" t="s">
        <v>294</v>
      </c>
      <c r="I22" s="240" t="s">
        <v>1024</v>
      </c>
      <c r="J22" s="240" t="s">
        <v>280</v>
      </c>
      <c r="K22" s="240" t="s">
        <v>1362</v>
      </c>
      <c r="L22" s="241" t="s">
        <v>1363</v>
      </c>
    </row>
    <row r="23" spans="1:12" s="261" customFormat="1">
      <c r="A23" s="242" t="s">
        <v>38</v>
      </c>
      <c r="B23" s="243" t="s">
        <v>39</v>
      </c>
      <c r="C23" s="240" t="s">
        <v>255</v>
      </c>
      <c r="D23" s="243" t="s">
        <v>1025</v>
      </c>
      <c r="E23" s="243" t="s">
        <v>295</v>
      </c>
      <c r="F23" s="243" t="s">
        <v>296</v>
      </c>
      <c r="G23" s="243" t="s">
        <v>1026</v>
      </c>
      <c r="H23" s="243" t="s">
        <v>297</v>
      </c>
      <c r="I23" s="243" t="s">
        <v>1027</v>
      </c>
      <c r="J23" s="243" t="s">
        <v>280</v>
      </c>
      <c r="K23" s="243" t="s">
        <v>1028</v>
      </c>
      <c r="L23" s="244">
        <v>421949246786</v>
      </c>
    </row>
    <row r="24" spans="1:12" s="261" customFormat="1">
      <c r="A24" s="238" t="s">
        <v>1173</v>
      </c>
      <c r="B24" s="239" t="s">
        <v>1229</v>
      </c>
      <c r="C24" s="240" t="s">
        <v>255</v>
      </c>
      <c r="D24" s="240" t="s">
        <v>1230</v>
      </c>
      <c r="E24" s="240" t="s">
        <v>315</v>
      </c>
      <c r="F24" s="240" t="s">
        <v>316</v>
      </c>
      <c r="G24" s="239" t="s">
        <v>1364</v>
      </c>
      <c r="H24" s="239" t="s">
        <v>1231</v>
      </c>
      <c r="I24" s="240" t="s">
        <v>1232</v>
      </c>
      <c r="J24" s="240" t="s">
        <v>280</v>
      </c>
      <c r="K24" s="240" t="s">
        <v>1232</v>
      </c>
      <c r="L24" s="241">
        <v>421905607646</v>
      </c>
    </row>
    <row r="25" spans="1:12" s="261" customFormat="1">
      <c r="A25" s="242" t="s">
        <v>1174</v>
      </c>
      <c r="B25" s="243" t="s">
        <v>1233</v>
      </c>
      <c r="C25" s="240" t="s">
        <v>255</v>
      </c>
      <c r="D25" s="243" t="s">
        <v>1365</v>
      </c>
      <c r="E25" s="243" t="s">
        <v>295</v>
      </c>
      <c r="F25" s="243" t="s">
        <v>360</v>
      </c>
      <c r="G25" s="243" t="s">
        <v>1234</v>
      </c>
      <c r="H25" s="263" t="s">
        <v>1235</v>
      </c>
      <c r="I25" s="243" t="s">
        <v>1236</v>
      </c>
      <c r="J25" s="243" t="s">
        <v>280</v>
      </c>
      <c r="K25" s="243" t="s">
        <v>1237</v>
      </c>
      <c r="L25" s="244">
        <v>421915472241</v>
      </c>
    </row>
    <row r="26" spans="1:12" s="261" customFormat="1">
      <c r="A26" s="238" t="s">
        <v>1189</v>
      </c>
      <c r="B26" s="239" t="s">
        <v>971</v>
      </c>
      <c r="C26" s="240" t="s">
        <v>255</v>
      </c>
      <c r="D26" s="239" t="s">
        <v>1029</v>
      </c>
      <c r="E26" s="239" t="s">
        <v>276</v>
      </c>
      <c r="F26" s="239" t="s">
        <v>445</v>
      </c>
      <c r="G26" s="239" t="s">
        <v>972</v>
      </c>
      <c r="H26" s="239" t="s">
        <v>1030</v>
      </c>
      <c r="I26" s="239" t="s">
        <v>973</v>
      </c>
      <c r="J26" s="239" t="s">
        <v>280</v>
      </c>
      <c r="K26" s="239" t="s">
        <v>973</v>
      </c>
      <c r="L26" s="241">
        <v>421915719961</v>
      </c>
    </row>
    <row r="27" spans="1:12" s="261" customFormat="1">
      <c r="A27" s="238" t="s">
        <v>1175</v>
      </c>
      <c r="B27" s="239" t="s">
        <v>1238</v>
      </c>
      <c r="C27" s="240" t="s">
        <v>255</v>
      </c>
      <c r="D27" s="239" t="s">
        <v>1239</v>
      </c>
      <c r="E27" s="239" t="s">
        <v>328</v>
      </c>
      <c r="F27" s="239" t="s">
        <v>1148</v>
      </c>
      <c r="G27" s="239" t="s">
        <v>1240</v>
      </c>
      <c r="H27" s="239" t="s">
        <v>1241</v>
      </c>
      <c r="I27" s="239" t="s">
        <v>1242</v>
      </c>
      <c r="J27" s="239" t="s">
        <v>280</v>
      </c>
      <c r="K27" s="239" t="s">
        <v>1243</v>
      </c>
      <c r="L27" s="241">
        <v>421903204367</v>
      </c>
    </row>
    <row r="28" spans="1:12" s="261" customFormat="1">
      <c r="A28" s="242" t="s">
        <v>1154</v>
      </c>
      <c r="B28" s="243" t="s">
        <v>843</v>
      </c>
      <c r="C28" s="240" t="s">
        <v>255</v>
      </c>
      <c r="D28" s="243" t="s">
        <v>298</v>
      </c>
      <c r="E28" s="243" t="s">
        <v>276</v>
      </c>
      <c r="F28" s="243" t="s">
        <v>299</v>
      </c>
      <c r="G28" s="243" t="s">
        <v>300</v>
      </c>
      <c r="H28" s="243" t="s">
        <v>301</v>
      </c>
      <c r="I28" s="243" t="s">
        <v>957</v>
      </c>
      <c r="J28" s="243" t="s">
        <v>958</v>
      </c>
      <c r="K28" s="243" t="s">
        <v>302</v>
      </c>
      <c r="L28" s="244">
        <v>421903446366</v>
      </c>
    </row>
    <row r="29" spans="1:12" s="261" customFormat="1">
      <c r="A29" s="242" t="s">
        <v>43</v>
      </c>
      <c r="B29" s="243" t="s">
        <v>44</v>
      </c>
      <c r="C29" s="240" t="s">
        <v>255</v>
      </c>
      <c r="D29" s="243" t="s">
        <v>275</v>
      </c>
      <c r="E29" s="243" t="s">
        <v>276</v>
      </c>
      <c r="F29" s="243" t="s">
        <v>277</v>
      </c>
      <c r="G29" s="243" t="s">
        <v>959</v>
      </c>
      <c r="H29" s="243" t="s">
        <v>303</v>
      </c>
      <c r="I29" s="243" t="s">
        <v>304</v>
      </c>
      <c r="J29" s="243" t="s">
        <v>280</v>
      </c>
      <c r="K29" s="243" t="s">
        <v>305</v>
      </c>
      <c r="L29" s="244">
        <v>421905811053</v>
      </c>
    </row>
    <row r="30" spans="1:12" s="261" customFormat="1">
      <c r="A30" s="242" t="s">
        <v>1176</v>
      </c>
      <c r="B30" s="243" t="s">
        <v>1244</v>
      </c>
      <c r="C30" s="240" t="s">
        <v>255</v>
      </c>
      <c r="D30" s="243" t="s">
        <v>275</v>
      </c>
      <c r="E30" s="243" t="s">
        <v>276</v>
      </c>
      <c r="F30" s="243" t="s">
        <v>277</v>
      </c>
      <c r="G30" s="243" t="s">
        <v>1245</v>
      </c>
      <c r="H30" s="243" t="s">
        <v>1246</v>
      </c>
      <c r="I30" s="243" t="s">
        <v>1247</v>
      </c>
      <c r="J30" s="243" t="s">
        <v>1248</v>
      </c>
      <c r="K30" s="243" t="s">
        <v>1247</v>
      </c>
      <c r="L30" s="244">
        <v>421905719339</v>
      </c>
    </row>
    <row r="31" spans="1:12" s="261" customFormat="1">
      <c r="A31" s="242" t="s">
        <v>1190</v>
      </c>
      <c r="B31" s="243" t="s">
        <v>1031</v>
      </c>
      <c r="C31" s="240" t="s">
        <v>255</v>
      </c>
      <c r="D31" s="243" t="s">
        <v>275</v>
      </c>
      <c r="E31" s="243" t="s">
        <v>276</v>
      </c>
      <c r="F31" s="243" t="s">
        <v>277</v>
      </c>
      <c r="G31" s="243" t="s">
        <v>306</v>
      </c>
      <c r="H31" s="243" t="s">
        <v>1032</v>
      </c>
      <c r="I31" s="243" t="s">
        <v>307</v>
      </c>
      <c r="J31" s="243" t="s">
        <v>274</v>
      </c>
      <c r="K31" s="243" t="s">
        <v>308</v>
      </c>
      <c r="L31" s="244">
        <v>421907100191</v>
      </c>
    </row>
    <row r="32" spans="1:12" s="261" customFormat="1">
      <c r="A32" s="242" t="s">
        <v>309</v>
      </c>
      <c r="B32" s="243" t="s">
        <v>310</v>
      </c>
      <c r="C32" s="240" t="s">
        <v>255</v>
      </c>
      <c r="D32" s="243" t="s">
        <v>275</v>
      </c>
      <c r="E32" s="243" t="s">
        <v>276</v>
      </c>
      <c r="F32" s="243" t="s">
        <v>311</v>
      </c>
      <c r="G32" s="243" t="s">
        <v>312</v>
      </c>
      <c r="H32" s="243" t="s">
        <v>313</v>
      </c>
      <c r="I32" s="243" t="s">
        <v>1875</v>
      </c>
      <c r="J32" s="243" t="s">
        <v>280</v>
      </c>
      <c r="K32" s="243" t="s">
        <v>314</v>
      </c>
      <c r="L32" s="244">
        <v>421905659739</v>
      </c>
    </row>
    <row r="33" spans="1:12" s="261" customFormat="1">
      <c r="A33" s="238" t="s">
        <v>1155</v>
      </c>
      <c r="B33" s="243" t="s">
        <v>1033</v>
      </c>
      <c r="C33" s="240" t="s">
        <v>255</v>
      </c>
      <c r="D33" s="243" t="s">
        <v>1917</v>
      </c>
      <c r="E33" s="243" t="s">
        <v>295</v>
      </c>
      <c r="F33" s="243" t="s">
        <v>1918</v>
      </c>
      <c r="G33" s="243" t="s">
        <v>1034</v>
      </c>
      <c r="H33" s="243" t="s">
        <v>1366</v>
      </c>
      <c r="I33" s="243" t="s">
        <v>1035</v>
      </c>
      <c r="J33" s="243" t="s">
        <v>280</v>
      </c>
      <c r="K33" s="243" t="s">
        <v>1035</v>
      </c>
      <c r="L33" s="244">
        <v>421905620961</v>
      </c>
    </row>
    <row r="34" spans="1:12" s="261" customFormat="1">
      <c r="A34" s="238" t="s">
        <v>1177</v>
      </c>
      <c r="B34" s="243" t="s">
        <v>1286</v>
      </c>
      <c r="C34" s="240" t="s">
        <v>255</v>
      </c>
      <c r="D34" s="243" t="s">
        <v>1287</v>
      </c>
      <c r="E34" s="243" t="s">
        <v>1288</v>
      </c>
      <c r="F34" s="243" t="s">
        <v>1289</v>
      </c>
      <c r="G34" s="243" t="s">
        <v>1290</v>
      </c>
      <c r="H34" s="243" t="s">
        <v>1291</v>
      </c>
      <c r="I34" s="243" t="s">
        <v>1292</v>
      </c>
      <c r="J34" s="243" t="s">
        <v>274</v>
      </c>
      <c r="K34" s="243" t="s">
        <v>1292</v>
      </c>
      <c r="L34" s="244">
        <v>421944644533</v>
      </c>
    </row>
    <row r="35" spans="1:12" s="261" customFormat="1">
      <c r="A35" s="238" t="s">
        <v>1156</v>
      </c>
      <c r="B35" s="243" t="s">
        <v>844</v>
      </c>
      <c r="C35" s="240" t="s">
        <v>255</v>
      </c>
      <c r="D35" s="243" t="s">
        <v>317</v>
      </c>
      <c r="E35" s="243" t="s">
        <v>318</v>
      </c>
      <c r="F35" s="243" t="s">
        <v>319</v>
      </c>
      <c r="G35" s="243" t="s">
        <v>320</v>
      </c>
      <c r="H35" s="243" t="s">
        <v>321</v>
      </c>
      <c r="I35" s="243" t="s">
        <v>999</v>
      </c>
      <c r="J35" s="243" t="s">
        <v>280</v>
      </c>
      <c r="K35" s="243" t="s">
        <v>322</v>
      </c>
      <c r="L35" s="244">
        <v>421905601243</v>
      </c>
    </row>
    <row r="36" spans="1:12" s="261" customFormat="1">
      <c r="A36" s="238" t="s">
        <v>1191</v>
      </c>
      <c r="B36" s="243" t="s">
        <v>1036</v>
      </c>
      <c r="C36" s="240" t="s">
        <v>255</v>
      </c>
      <c r="D36" s="243" t="s">
        <v>848</v>
      </c>
      <c r="E36" s="243" t="s">
        <v>849</v>
      </c>
      <c r="F36" s="243" t="s">
        <v>850</v>
      </c>
      <c r="G36" s="243" t="s">
        <v>1037</v>
      </c>
      <c r="H36" s="243" t="s">
        <v>857</v>
      </c>
      <c r="I36" s="243" t="s">
        <v>1038</v>
      </c>
      <c r="J36" s="243" t="s">
        <v>989</v>
      </c>
      <c r="K36" s="243" t="s">
        <v>865</v>
      </c>
      <c r="L36" s="244">
        <v>421908888677</v>
      </c>
    </row>
    <row r="37" spans="1:12" s="261" customFormat="1">
      <c r="A37" s="242" t="s">
        <v>1178</v>
      </c>
      <c r="B37" s="243" t="s">
        <v>1293</v>
      </c>
      <c r="C37" s="240" t="s">
        <v>255</v>
      </c>
      <c r="D37" s="243" t="s">
        <v>275</v>
      </c>
      <c r="E37" s="243" t="s">
        <v>276</v>
      </c>
      <c r="F37" s="243" t="s">
        <v>277</v>
      </c>
      <c r="G37" s="243" t="s">
        <v>1367</v>
      </c>
      <c r="H37" s="243" t="s">
        <v>1368</v>
      </c>
      <c r="I37" s="243" t="s">
        <v>1294</v>
      </c>
      <c r="J37" s="243" t="s">
        <v>280</v>
      </c>
      <c r="K37" s="243" t="s">
        <v>1295</v>
      </c>
      <c r="L37" s="244" t="s">
        <v>1369</v>
      </c>
    </row>
    <row r="38" spans="1:12" s="261" customFormat="1">
      <c r="A38" s="242" t="s">
        <v>47</v>
      </c>
      <c r="B38" s="243" t="s">
        <v>48</v>
      </c>
      <c r="C38" s="240" t="s">
        <v>255</v>
      </c>
      <c r="D38" s="243" t="s">
        <v>323</v>
      </c>
      <c r="E38" s="243" t="s">
        <v>276</v>
      </c>
      <c r="F38" s="243" t="s">
        <v>324</v>
      </c>
      <c r="G38" s="243" t="s">
        <v>325</v>
      </c>
      <c r="H38" s="243" t="s">
        <v>326</v>
      </c>
      <c r="I38" s="243" t="s">
        <v>1000</v>
      </c>
      <c r="J38" s="243" t="s">
        <v>280</v>
      </c>
      <c r="K38" s="243" t="s">
        <v>1000</v>
      </c>
      <c r="L38" s="244">
        <v>421905297832</v>
      </c>
    </row>
    <row r="39" spans="1:12" s="261" customFormat="1">
      <c r="A39" s="242" t="s">
        <v>1192</v>
      </c>
      <c r="B39" s="243" t="s">
        <v>50</v>
      </c>
      <c r="C39" s="240" t="s">
        <v>255</v>
      </c>
      <c r="D39" s="243" t="s">
        <v>327</v>
      </c>
      <c r="E39" s="243" t="s">
        <v>328</v>
      </c>
      <c r="F39" s="243" t="s">
        <v>329</v>
      </c>
      <c r="G39" s="243" t="s">
        <v>330</v>
      </c>
      <c r="H39" s="243" t="s">
        <v>1039</v>
      </c>
      <c r="I39" s="243" t="s">
        <v>331</v>
      </c>
      <c r="J39" s="243" t="s">
        <v>280</v>
      </c>
      <c r="K39" s="243" t="s">
        <v>1040</v>
      </c>
      <c r="L39" s="244">
        <v>421911787837</v>
      </c>
    </row>
    <row r="40" spans="1:12" s="261" customFormat="1">
      <c r="A40" s="242" t="s">
        <v>51</v>
      </c>
      <c r="B40" s="243" t="s">
        <v>52</v>
      </c>
      <c r="C40" s="240" t="s">
        <v>255</v>
      </c>
      <c r="D40" s="243" t="s">
        <v>332</v>
      </c>
      <c r="E40" s="243" t="s">
        <v>333</v>
      </c>
      <c r="F40" s="243" t="s">
        <v>334</v>
      </c>
      <c r="G40" s="243" t="s">
        <v>1370</v>
      </c>
      <c r="H40" s="243" t="s">
        <v>1371</v>
      </c>
      <c r="I40" s="243" t="s">
        <v>1041</v>
      </c>
      <c r="J40" s="243" t="s">
        <v>280</v>
      </c>
      <c r="K40" s="243" t="s">
        <v>1042</v>
      </c>
      <c r="L40" s="244">
        <v>421905975993</v>
      </c>
    </row>
    <row r="41" spans="1:12" s="261" customFormat="1">
      <c r="A41" s="242" t="s">
        <v>1157</v>
      </c>
      <c r="B41" s="243" t="s">
        <v>54</v>
      </c>
      <c r="C41" s="240" t="s">
        <v>255</v>
      </c>
      <c r="D41" s="243" t="s">
        <v>275</v>
      </c>
      <c r="E41" s="243" t="s">
        <v>276</v>
      </c>
      <c r="F41" s="243" t="s">
        <v>277</v>
      </c>
      <c r="G41" s="243" t="s">
        <v>335</v>
      </c>
      <c r="H41" s="243" t="s">
        <v>1372</v>
      </c>
      <c r="I41" s="243" t="s">
        <v>336</v>
      </c>
      <c r="J41" s="243" t="s">
        <v>280</v>
      </c>
      <c r="K41" s="243" t="s">
        <v>292</v>
      </c>
      <c r="L41" s="244">
        <v>421905294239</v>
      </c>
    </row>
    <row r="42" spans="1:12" s="261" customFormat="1">
      <c r="A42" s="242" t="s">
        <v>1158</v>
      </c>
      <c r="B42" s="243" t="s">
        <v>55</v>
      </c>
      <c r="C42" s="240" t="s">
        <v>255</v>
      </c>
      <c r="D42" s="243" t="s">
        <v>275</v>
      </c>
      <c r="E42" s="243" t="s">
        <v>276</v>
      </c>
      <c r="F42" s="243" t="s">
        <v>277</v>
      </c>
      <c r="G42" s="243" t="s">
        <v>337</v>
      </c>
      <c r="H42" s="243" t="s">
        <v>1373</v>
      </c>
      <c r="I42" s="243" t="s">
        <v>1001</v>
      </c>
      <c r="J42" s="243" t="s">
        <v>280</v>
      </c>
      <c r="K42" s="243" t="s">
        <v>1043</v>
      </c>
      <c r="L42" s="244">
        <v>421908447934</v>
      </c>
    </row>
    <row r="43" spans="1:12" s="261" customFormat="1">
      <c r="A43" s="242" t="s">
        <v>1159</v>
      </c>
      <c r="B43" s="243" t="s">
        <v>56</v>
      </c>
      <c r="C43" s="240" t="s">
        <v>255</v>
      </c>
      <c r="D43" s="243" t="s">
        <v>275</v>
      </c>
      <c r="E43" s="243" t="s">
        <v>276</v>
      </c>
      <c r="F43" s="243" t="s">
        <v>277</v>
      </c>
      <c r="G43" s="243" t="s">
        <v>338</v>
      </c>
      <c r="H43" s="243" t="s">
        <v>1044</v>
      </c>
      <c r="I43" s="243" t="s">
        <v>339</v>
      </c>
      <c r="J43" s="243" t="s">
        <v>280</v>
      </c>
      <c r="K43" s="243" t="s">
        <v>1045</v>
      </c>
      <c r="L43" s="244">
        <v>421918234840</v>
      </c>
    </row>
    <row r="44" spans="1:12" s="261" customFormat="1">
      <c r="A44" s="242" t="s">
        <v>58</v>
      </c>
      <c r="B44" s="243" t="s">
        <v>59</v>
      </c>
      <c r="C44" s="240" t="s">
        <v>255</v>
      </c>
      <c r="D44" s="243" t="s">
        <v>275</v>
      </c>
      <c r="E44" s="243" t="s">
        <v>276</v>
      </c>
      <c r="F44" s="243" t="s">
        <v>277</v>
      </c>
      <c r="G44" s="243" t="s">
        <v>340</v>
      </c>
      <c r="H44" s="243" t="s">
        <v>341</v>
      </c>
      <c r="I44" s="243" t="s">
        <v>1923</v>
      </c>
      <c r="J44" s="243" t="s">
        <v>280</v>
      </c>
      <c r="K44" s="243" t="s">
        <v>342</v>
      </c>
      <c r="L44" s="244">
        <v>421903452459</v>
      </c>
    </row>
    <row r="45" spans="1:12" s="261" customFormat="1">
      <c r="A45" s="242" t="s">
        <v>61</v>
      </c>
      <c r="B45" s="243" t="s">
        <v>62</v>
      </c>
      <c r="C45" s="240" t="s">
        <v>255</v>
      </c>
      <c r="D45" s="243" t="s">
        <v>275</v>
      </c>
      <c r="E45" s="243" t="s">
        <v>276</v>
      </c>
      <c r="F45" s="243" t="s">
        <v>311</v>
      </c>
      <c r="G45" s="243" t="s">
        <v>858</v>
      </c>
      <c r="H45" s="243" t="s">
        <v>1046</v>
      </c>
      <c r="I45" s="243" t="s">
        <v>343</v>
      </c>
      <c r="J45" s="243" t="s">
        <v>344</v>
      </c>
      <c r="K45" s="243" t="s">
        <v>345</v>
      </c>
      <c r="L45" s="244">
        <v>421905278836</v>
      </c>
    </row>
    <row r="46" spans="1:12" s="261" customFormat="1">
      <c r="A46" s="238" t="s">
        <v>1193</v>
      </c>
      <c r="B46" s="239" t="s">
        <v>63</v>
      </c>
      <c r="C46" s="240" t="s">
        <v>255</v>
      </c>
      <c r="D46" s="240" t="s">
        <v>275</v>
      </c>
      <c r="E46" s="240" t="s">
        <v>276</v>
      </c>
      <c r="F46" s="240" t="s">
        <v>277</v>
      </c>
      <c r="G46" s="239" t="s">
        <v>1047</v>
      </c>
      <c r="H46" s="239" t="s">
        <v>1374</v>
      </c>
      <c r="I46" s="240" t="s">
        <v>346</v>
      </c>
      <c r="J46" s="240" t="s">
        <v>274</v>
      </c>
      <c r="K46" s="240" t="s">
        <v>346</v>
      </c>
      <c r="L46" s="241">
        <v>421907194669</v>
      </c>
    </row>
    <row r="47" spans="1:12" s="261" customFormat="1">
      <c r="A47" s="238" t="s">
        <v>65</v>
      </c>
      <c r="B47" s="239" t="s">
        <v>66</v>
      </c>
      <c r="C47" s="240" t="s">
        <v>255</v>
      </c>
      <c r="D47" s="240" t="s">
        <v>1002</v>
      </c>
      <c r="E47" s="240" t="s">
        <v>347</v>
      </c>
      <c r="F47" s="240" t="s">
        <v>1048</v>
      </c>
      <c r="G47" s="239" t="s">
        <v>348</v>
      </c>
      <c r="H47" s="239" t="s">
        <v>1375</v>
      </c>
      <c r="I47" s="240" t="s">
        <v>349</v>
      </c>
      <c r="J47" s="240" t="s">
        <v>989</v>
      </c>
      <c r="K47" s="240" t="s">
        <v>349</v>
      </c>
      <c r="L47" s="241">
        <v>421903712927</v>
      </c>
    </row>
    <row r="48" spans="1:12" s="261" customFormat="1">
      <c r="A48" s="238" t="s">
        <v>1160</v>
      </c>
      <c r="B48" s="239" t="s">
        <v>67</v>
      </c>
      <c r="C48" s="240" t="s">
        <v>255</v>
      </c>
      <c r="D48" s="240" t="s">
        <v>350</v>
      </c>
      <c r="E48" s="240" t="s">
        <v>276</v>
      </c>
      <c r="F48" s="240" t="s">
        <v>299</v>
      </c>
      <c r="G48" s="239" t="s">
        <v>351</v>
      </c>
      <c r="H48" s="239" t="s">
        <v>352</v>
      </c>
      <c r="I48" s="240" t="s">
        <v>353</v>
      </c>
      <c r="J48" s="240" t="s">
        <v>989</v>
      </c>
      <c r="K48" s="240" t="s">
        <v>353</v>
      </c>
      <c r="L48" s="241">
        <v>421905012032</v>
      </c>
    </row>
    <row r="49" spans="1:12" s="261" customFormat="1">
      <c r="A49" s="238" t="s">
        <v>1161</v>
      </c>
      <c r="B49" s="239" t="s">
        <v>69</v>
      </c>
      <c r="C49" s="240" t="s">
        <v>255</v>
      </c>
      <c r="D49" s="239" t="s">
        <v>851</v>
      </c>
      <c r="E49" s="239" t="s">
        <v>492</v>
      </c>
      <c r="F49" s="239" t="s">
        <v>852</v>
      </c>
      <c r="G49" s="239" t="s">
        <v>354</v>
      </c>
      <c r="H49" s="239" t="s">
        <v>1049</v>
      </c>
      <c r="I49" s="239" t="s">
        <v>355</v>
      </c>
      <c r="J49" s="239" t="s">
        <v>274</v>
      </c>
      <c r="K49" s="239" t="s">
        <v>1050</v>
      </c>
      <c r="L49" s="241">
        <v>421948835887</v>
      </c>
    </row>
    <row r="50" spans="1:12" s="261" customFormat="1">
      <c r="A50" s="238" t="s">
        <v>1179</v>
      </c>
      <c r="B50" s="239" t="s">
        <v>1296</v>
      </c>
      <c r="C50" s="240" t="s">
        <v>255</v>
      </c>
      <c r="D50" s="239" t="s">
        <v>1297</v>
      </c>
      <c r="E50" s="239" t="s">
        <v>1251</v>
      </c>
      <c r="F50" s="239" t="s">
        <v>1252</v>
      </c>
      <c r="G50" s="239" t="s">
        <v>1298</v>
      </c>
      <c r="H50" s="239" t="s">
        <v>1299</v>
      </c>
      <c r="I50" s="239" t="s">
        <v>1300</v>
      </c>
      <c r="J50" s="239" t="s">
        <v>274</v>
      </c>
      <c r="K50" s="239" t="s">
        <v>1300</v>
      </c>
      <c r="L50" s="241">
        <v>421903996977</v>
      </c>
    </row>
    <row r="51" spans="1:12" s="261" customFormat="1">
      <c r="A51" s="242" t="s">
        <v>71</v>
      </c>
      <c r="B51" s="243" t="s">
        <v>72</v>
      </c>
      <c r="C51" s="240" t="s">
        <v>255</v>
      </c>
      <c r="D51" s="243" t="s">
        <v>853</v>
      </c>
      <c r="E51" s="243" t="s">
        <v>295</v>
      </c>
      <c r="F51" s="243" t="s">
        <v>356</v>
      </c>
      <c r="G51" s="243" t="s">
        <v>357</v>
      </c>
      <c r="H51" s="243" t="s">
        <v>859</v>
      </c>
      <c r="I51" s="243" t="s">
        <v>358</v>
      </c>
      <c r="J51" s="243" t="s">
        <v>280</v>
      </c>
      <c r="K51" s="243" t="s">
        <v>866</v>
      </c>
      <c r="L51" s="244">
        <v>421907984638</v>
      </c>
    </row>
    <row r="52" spans="1:12" s="261" customFormat="1">
      <c r="A52" s="242" t="s">
        <v>747</v>
      </c>
      <c r="B52" s="243" t="s">
        <v>749</v>
      </c>
      <c r="C52" s="240" t="s">
        <v>255</v>
      </c>
      <c r="D52" s="243" t="s">
        <v>275</v>
      </c>
      <c r="E52" s="243" t="s">
        <v>276</v>
      </c>
      <c r="F52" s="243" t="s">
        <v>277</v>
      </c>
      <c r="G52" s="243" t="s">
        <v>750</v>
      </c>
      <c r="H52" s="243" t="s">
        <v>751</v>
      </c>
      <c r="I52" s="243" t="s">
        <v>1003</v>
      </c>
      <c r="J52" s="243" t="s">
        <v>274</v>
      </c>
      <c r="K52" s="243" t="s">
        <v>1003</v>
      </c>
      <c r="L52" s="244">
        <v>421911597705</v>
      </c>
    </row>
    <row r="53" spans="1:12" s="261" customFormat="1">
      <c r="A53" s="242" t="s">
        <v>1180</v>
      </c>
      <c r="B53" s="243" t="s">
        <v>1249</v>
      </c>
      <c r="C53" s="240" t="s">
        <v>255</v>
      </c>
      <c r="D53" s="243" t="s">
        <v>1250</v>
      </c>
      <c r="E53" s="243" t="s">
        <v>1251</v>
      </c>
      <c r="F53" s="243" t="s">
        <v>1252</v>
      </c>
      <c r="G53" s="243" t="s">
        <v>1253</v>
      </c>
      <c r="H53" s="243" t="s">
        <v>1254</v>
      </c>
      <c r="I53" s="243" t="s">
        <v>1255</v>
      </c>
      <c r="J53" s="243" t="s">
        <v>280</v>
      </c>
      <c r="K53" s="243" t="s">
        <v>1256</v>
      </c>
      <c r="L53" s="244">
        <v>421905762340</v>
      </c>
    </row>
    <row r="54" spans="1:12" s="261" customFormat="1">
      <c r="A54" s="238" t="s">
        <v>74</v>
      </c>
      <c r="B54" s="239" t="s">
        <v>75</v>
      </c>
      <c r="C54" s="240" t="s">
        <v>255</v>
      </c>
      <c r="D54" s="240" t="s">
        <v>359</v>
      </c>
      <c r="E54" s="240" t="s">
        <v>295</v>
      </c>
      <c r="F54" s="240" t="s">
        <v>360</v>
      </c>
      <c r="G54" s="239" t="s">
        <v>361</v>
      </c>
      <c r="H54" s="239" t="s">
        <v>362</v>
      </c>
      <c r="I54" s="240" t="s">
        <v>860</v>
      </c>
      <c r="J54" s="240" t="s">
        <v>274</v>
      </c>
      <c r="K54" s="240" t="s">
        <v>860</v>
      </c>
      <c r="L54" s="241">
        <v>421905504040</v>
      </c>
    </row>
    <row r="55" spans="1:12" s="261" customFormat="1">
      <c r="A55" s="238" t="s">
        <v>1194</v>
      </c>
      <c r="B55" s="239" t="s">
        <v>76</v>
      </c>
      <c r="C55" s="240" t="s">
        <v>255</v>
      </c>
      <c r="D55" s="239" t="s">
        <v>275</v>
      </c>
      <c r="E55" s="239" t="s">
        <v>276</v>
      </c>
      <c r="F55" s="239" t="s">
        <v>277</v>
      </c>
      <c r="G55" s="239" t="s">
        <v>363</v>
      </c>
      <c r="H55" s="247" t="s">
        <v>364</v>
      </c>
      <c r="I55" s="239" t="s">
        <v>1004</v>
      </c>
      <c r="J55" s="239" t="s">
        <v>274</v>
      </c>
      <c r="K55" s="239" t="s">
        <v>1004</v>
      </c>
      <c r="L55" s="241">
        <v>421903202270</v>
      </c>
    </row>
    <row r="56" spans="1:12" s="261" customFormat="1">
      <c r="A56" s="238" t="s">
        <v>78</v>
      </c>
      <c r="B56" s="243" t="s">
        <v>1051</v>
      </c>
      <c r="C56" s="240" t="s">
        <v>255</v>
      </c>
      <c r="D56" s="243" t="s">
        <v>365</v>
      </c>
      <c r="E56" s="243" t="s">
        <v>366</v>
      </c>
      <c r="F56" s="243" t="s">
        <v>367</v>
      </c>
      <c r="G56" s="243" t="s">
        <v>368</v>
      </c>
      <c r="H56" s="243" t="s">
        <v>369</v>
      </c>
      <c r="I56" s="243" t="s">
        <v>1916</v>
      </c>
      <c r="J56" s="243" t="s">
        <v>280</v>
      </c>
      <c r="K56" s="243" t="s">
        <v>1052</v>
      </c>
      <c r="L56" s="244">
        <v>421911928826</v>
      </c>
    </row>
    <row r="57" spans="1:12" s="261" customFormat="1">
      <c r="A57" s="238" t="s">
        <v>80</v>
      </c>
      <c r="B57" s="243" t="s">
        <v>970</v>
      </c>
      <c r="C57" s="240" t="s">
        <v>255</v>
      </c>
      <c r="D57" s="243" t="s">
        <v>275</v>
      </c>
      <c r="E57" s="243" t="s">
        <v>276</v>
      </c>
      <c r="F57" s="243" t="s">
        <v>311</v>
      </c>
      <c r="G57" s="243" t="s">
        <v>499</v>
      </c>
      <c r="H57" s="243" t="s">
        <v>500</v>
      </c>
      <c r="I57" s="243" t="s">
        <v>861</v>
      </c>
      <c r="J57" s="243" t="s">
        <v>280</v>
      </c>
      <c r="K57" s="243" t="s">
        <v>1376</v>
      </c>
      <c r="L57" s="244" t="s">
        <v>1377</v>
      </c>
    </row>
    <row r="58" spans="1:12" s="261" customFormat="1">
      <c r="A58" s="242" t="s">
        <v>81</v>
      </c>
      <c r="B58" s="243" t="s">
        <v>82</v>
      </c>
      <c r="C58" s="240" t="s">
        <v>255</v>
      </c>
      <c r="D58" s="243" t="s">
        <v>491</v>
      </c>
      <c r="E58" s="243" t="s">
        <v>492</v>
      </c>
      <c r="F58" s="243" t="s">
        <v>493</v>
      </c>
      <c r="G58" s="243" t="s">
        <v>494</v>
      </c>
      <c r="H58" s="243" t="s">
        <v>495</v>
      </c>
      <c r="I58" s="243" t="s">
        <v>496</v>
      </c>
      <c r="J58" s="243" t="s">
        <v>274</v>
      </c>
      <c r="K58" s="243" t="s">
        <v>1378</v>
      </c>
      <c r="L58" s="244" t="s">
        <v>1379</v>
      </c>
    </row>
    <row r="59" spans="1:12" s="261" customFormat="1">
      <c r="A59" s="242" t="s">
        <v>83</v>
      </c>
      <c r="B59" s="243" t="s">
        <v>84</v>
      </c>
      <c r="C59" s="240" t="s">
        <v>255</v>
      </c>
      <c r="D59" s="243" t="s">
        <v>1380</v>
      </c>
      <c r="E59" s="243" t="s">
        <v>370</v>
      </c>
      <c r="F59" s="243" t="s">
        <v>371</v>
      </c>
      <c r="G59" s="243" t="s">
        <v>1053</v>
      </c>
      <c r="H59" s="243" t="s">
        <v>1054</v>
      </c>
      <c r="I59" s="243" t="s">
        <v>372</v>
      </c>
      <c r="J59" s="243" t="s">
        <v>274</v>
      </c>
      <c r="K59" s="243" t="s">
        <v>372</v>
      </c>
      <c r="L59" s="244">
        <v>421903601379</v>
      </c>
    </row>
    <row r="60" spans="1:12" s="261" customFormat="1">
      <c r="A60" s="242" t="s">
        <v>85</v>
      </c>
      <c r="B60" s="243" t="s">
        <v>86</v>
      </c>
      <c r="C60" s="240" t="s">
        <v>255</v>
      </c>
      <c r="D60" s="243" t="s">
        <v>373</v>
      </c>
      <c r="E60" s="243" t="s">
        <v>276</v>
      </c>
      <c r="F60" s="243" t="s">
        <v>374</v>
      </c>
      <c r="G60" s="243" t="s">
        <v>375</v>
      </c>
      <c r="H60" s="243" t="s">
        <v>376</v>
      </c>
      <c r="I60" s="243" t="s">
        <v>1926</v>
      </c>
      <c r="J60" s="243" t="s">
        <v>274</v>
      </c>
      <c r="K60" s="243" t="s">
        <v>1055</v>
      </c>
      <c r="L60" s="244" t="s">
        <v>1381</v>
      </c>
    </row>
    <row r="61" spans="1:12" s="261" customFormat="1">
      <c r="A61" s="238" t="s">
        <v>88</v>
      </c>
      <c r="B61" s="239" t="s">
        <v>1056</v>
      </c>
      <c r="C61" s="240" t="s">
        <v>255</v>
      </c>
      <c r="D61" s="240" t="s">
        <v>377</v>
      </c>
      <c r="E61" s="240" t="s">
        <v>328</v>
      </c>
      <c r="F61" s="240" t="s">
        <v>378</v>
      </c>
      <c r="G61" s="239" t="s">
        <v>379</v>
      </c>
      <c r="H61" s="239" t="s">
        <v>1057</v>
      </c>
      <c r="I61" s="240" t="s">
        <v>380</v>
      </c>
      <c r="J61" s="240" t="s">
        <v>280</v>
      </c>
      <c r="K61" s="240" t="s">
        <v>1058</v>
      </c>
      <c r="L61" s="241">
        <v>421905795511</v>
      </c>
    </row>
    <row r="62" spans="1:12" s="261" customFormat="1">
      <c r="A62" s="238" t="s">
        <v>1162</v>
      </c>
      <c r="B62" s="239" t="s">
        <v>90</v>
      </c>
      <c r="C62" s="240" t="s">
        <v>255</v>
      </c>
      <c r="D62" s="240" t="s">
        <v>1059</v>
      </c>
      <c r="E62" s="240" t="s">
        <v>451</v>
      </c>
      <c r="F62" s="240" t="s">
        <v>981</v>
      </c>
      <c r="G62" s="239" t="s">
        <v>381</v>
      </c>
      <c r="H62" s="239" t="s">
        <v>382</v>
      </c>
      <c r="I62" s="240" t="s">
        <v>1382</v>
      </c>
      <c r="J62" s="240" t="s">
        <v>280</v>
      </c>
      <c r="K62" s="240" t="s">
        <v>383</v>
      </c>
      <c r="L62" s="241">
        <v>421903363993</v>
      </c>
    </row>
    <row r="63" spans="1:12" s="261" customFormat="1">
      <c r="A63" s="238" t="s">
        <v>1163</v>
      </c>
      <c r="B63" s="239" t="s">
        <v>91</v>
      </c>
      <c r="C63" s="240" t="s">
        <v>255</v>
      </c>
      <c r="D63" s="240" t="s">
        <v>384</v>
      </c>
      <c r="E63" s="240" t="s">
        <v>276</v>
      </c>
      <c r="F63" s="240" t="s">
        <v>311</v>
      </c>
      <c r="G63" s="239" t="s">
        <v>385</v>
      </c>
      <c r="H63" s="239" t="s">
        <v>1383</v>
      </c>
      <c r="I63" s="240" t="s">
        <v>386</v>
      </c>
      <c r="J63" s="240" t="s">
        <v>1006</v>
      </c>
      <c r="K63" s="240" t="s">
        <v>1060</v>
      </c>
      <c r="L63" s="241">
        <v>421903740961</v>
      </c>
    </row>
    <row r="64" spans="1:12" s="261" customFormat="1">
      <c r="A64" s="242" t="s">
        <v>93</v>
      </c>
      <c r="B64" s="243" t="s">
        <v>94</v>
      </c>
      <c r="C64" s="240" t="s">
        <v>255</v>
      </c>
      <c r="D64" s="243" t="s">
        <v>387</v>
      </c>
      <c r="E64" s="243" t="s">
        <v>276</v>
      </c>
      <c r="F64" s="243" t="s">
        <v>324</v>
      </c>
      <c r="G64" s="243" t="s">
        <v>388</v>
      </c>
      <c r="H64" s="243" t="s">
        <v>389</v>
      </c>
      <c r="I64" s="243" t="s">
        <v>390</v>
      </c>
      <c r="J64" s="243" t="s">
        <v>280</v>
      </c>
      <c r="K64" s="243" t="s">
        <v>391</v>
      </c>
      <c r="L64" s="244" t="s">
        <v>1384</v>
      </c>
    </row>
    <row r="65" spans="1:12" s="261" customFormat="1">
      <c r="A65" s="242" t="s">
        <v>96</v>
      </c>
      <c r="B65" s="243" t="s">
        <v>97</v>
      </c>
      <c r="C65" s="240" t="s">
        <v>255</v>
      </c>
      <c r="D65" s="243" t="s">
        <v>1924</v>
      </c>
      <c r="E65" s="243" t="s">
        <v>492</v>
      </c>
      <c r="F65" s="243" t="s">
        <v>1925</v>
      </c>
      <c r="G65" s="243" t="s">
        <v>392</v>
      </c>
      <c r="H65" s="243" t="s">
        <v>393</v>
      </c>
      <c r="I65" s="243" t="s">
        <v>1007</v>
      </c>
      <c r="J65" s="243" t="s">
        <v>274</v>
      </c>
      <c r="K65" s="243" t="s">
        <v>1061</v>
      </c>
      <c r="L65" s="244">
        <v>421918882990</v>
      </c>
    </row>
    <row r="66" spans="1:12" s="261" customFormat="1">
      <c r="A66" s="242" t="s">
        <v>99</v>
      </c>
      <c r="B66" s="243" t="s">
        <v>1062</v>
      </c>
      <c r="C66" s="240" t="s">
        <v>255</v>
      </c>
      <c r="D66" s="243" t="s">
        <v>854</v>
      </c>
      <c r="E66" s="243" t="s">
        <v>276</v>
      </c>
      <c r="F66" s="243" t="s">
        <v>277</v>
      </c>
      <c r="G66" s="243" t="s">
        <v>1063</v>
      </c>
      <c r="H66" s="243" t="s">
        <v>1064</v>
      </c>
      <c r="I66" s="243" t="s">
        <v>1385</v>
      </c>
      <c r="J66" s="243" t="s">
        <v>1386</v>
      </c>
      <c r="K66" s="243" t="s">
        <v>394</v>
      </c>
      <c r="L66" s="244">
        <v>421917476268</v>
      </c>
    </row>
    <row r="67" spans="1:12" s="261" customFormat="1">
      <c r="A67" s="242" t="s">
        <v>1164</v>
      </c>
      <c r="B67" s="243" t="s">
        <v>102</v>
      </c>
      <c r="C67" s="240" t="s">
        <v>255</v>
      </c>
      <c r="D67" s="243" t="s">
        <v>395</v>
      </c>
      <c r="E67" s="243" t="s">
        <v>396</v>
      </c>
      <c r="F67" s="243" t="s">
        <v>397</v>
      </c>
      <c r="G67" s="264" t="s">
        <v>398</v>
      </c>
      <c r="H67" s="243" t="s">
        <v>399</v>
      </c>
      <c r="I67" s="243" t="s">
        <v>1387</v>
      </c>
      <c r="J67" s="243" t="s">
        <v>262</v>
      </c>
      <c r="K67" s="243" t="s">
        <v>1387</v>
      </c>
      <c r="L67" s="244">
        <v>421905193404</v>
      </c>
    </row>
    <row r="68" spans="1:12" s="261" customFormat="1">
      <c r="A68" s="238" t="s">
        <v>104</v>
      </c>
      <c r="B68" s="239" t="s">
        <v>105</v>
      </c>
      <c r="C68" s="240" t="s">
        <v>255</v>
      </c>
      <c r="D68" s="239" t="s">
        <v>1065</v>
      </c>
      <c r="E68" s="239" t="s">
        <v>257</v>
      </c>
      <c r="F68" s="239" t="s">
        <v>258</v>
      </c>
      <c r="G68" s="239" t="s">
        <v>400</v>
      </c>
      <c r="H68" s="239" t="s">
        <v>401</v>
      </c>
      <c r="I68" s="239" t="s">
        <v>1066</v>
      </c>
      <c r="J68" s="239" t="s">
        <v>989</v>
      </c>
      <c r="K68" s="239" t="s">
        <v>1388</v>
      </c>
      <c r="L68" s="241" t="s">
        <v>1389</v>
      </c>
    </row>
    <row r="69" spans="1:12" s="261" customFormat="1">
      <c r="A69" s="238" t="s">
        <v>1195</v>
      </c>
      <c r="B69" s="239" t="s">
        <v>107</v>
      </c>
      <c r="C69" s="240" t="s">
        <v>255</v>
      </c>
      <c r="D69" s="240" t="s">
        <v>402</v>
      </c>
      <c r="E69" s="240" t="s">
        <v>264</v>
      </c>
      <c r="F69" s="240" t="s">
        <v>403</v>
      </c>
      <c r="G69" s="247" t="s">
        <v>404</v>
      </c>
      <c r="H69" s="239" t="s">
        <v>405</v>
      </c>
      <c r="I69" s="240" t="s">
        <v>406</v>
      </c>
      <c r="J69" s="240" t="s">
        <v>274</v>
      </c>
      <c r="K69" s="240" t="s">
        <v>407</v>
      </c>
      <c r="L69" s="241">
        <v>421903262626</v>
      </c>
    </row>
    <row r="70" spans="1:12" s="261" customFormat="1">
      <c r="A70" s="238" t="s">
        <v>108</v>
      </c>
      <c r="B70" s="239" t="s">
        <v>109</v>
      </c>
      <c r="C70" s="240" t="s">
        <v>255</v>
      </c>
      <c r="D70" s="240" t="s">
        <v>275</v>
      </c>
      <c r="E70" s="240" t="s">
        <v>276</v>
      </c>
      <c r="F70" s="240" t="s">
        <v>311</v>
      </c>
      <c r="G70" s="239" t="s">
        <v>408</v>
      </c>
      <c r="H70" s="239" t="s">
        <v>409</v>
      </c>
      <c r="I70" s="240" t="s">
        <v>410</v>
      </c>
      <c r="J70" s="240" t="s">
        <v>344</v>
      </c>
      <c r="K70" s="240" t="s">
        <v>411</v>
      </c>
      <c r="L70" s="241">
        <v>421911395727</v>
      </c>
    </row>
    <row r="71" spans="1:12" s="261" customFormat="1">
      <c r="A71" s="238" t="s">
        <v>1196</v>
      </c>
      <c r="B71" s="239" t="s">
        <v>110</v>
      </c>
      <c r="C71" s="240" t="s">
        <v>255</v>
      </c>
      <c r="D71" s="239" t="s">
        <v>854</v>
      </c>
      <c r="E71" s="239" t="s">
        <v>276</v>
      </c>
      <c r="F71" s="239" t="s">
        <v>277</v>
      </c>
      <c r="G71" s="239" t="s">
        <v>412</v>
      </c>
      <c r="H71" s="239" t="s">
        <v>1008</v>
      </c>
      <c r="I71" s="239" t="s">
        <v>413</v>
      </c>
      <c r="J71" s="239" t="s">
        <v>280</v>
      </c>
      <c r="K71" s="239" t="s">
        <v>414</v>
      </c>
      <c r="L71" s="241">
        <v>421905305338</v>
      </c>
    </row>
    <row r="72" spans="1:12" s="261" customFormat="1">
      <c r="A72" s="238" t="s">
        <v>1165</v>
      </c>
      <c r="B72" s="239" t="s">
        <v>112</v>
      </c>
      <c r="C72" s="240" t="s">
        <v>255</v>
      </c>
      <c r="D72" s="239" t="s">
        <v>275</v>
      </c>
      <c r="E72" s="239" t="s">
        <v>276</v>
      </c>
      <c r="F72" s="239" t="s">
        <v>277</v>
      </c>
      <c r="G72" s="239" t="s">
        <v>415</v>
      </c>
      <c r="H72" s="239" t="s">
        <v>416</v>
      </c>
      <c r="I72" s="239" t="s">
        <v>862</v>
      </c>
      <c r="J72" s="239" t="s">
        <v>280</v>
      </c>
      <c r="K72" s="239" t="s">
        <v>862</v>
      </c>
      <c r="L72" s="241">
        <v>421908979442</v>
      </c>
    </row>
    <row r="73" spans="1:12" s="261" customFormat="1">
      <c r="A73" s="238" t="s">
        <v>1197</v>
      </c>
      <c r="B73" s="239" t="s">
        <v>113</v>
      </c>
      <c r="C73" s="240" t="s">
        <v>255</v>
      </c>
      <c r="D73" s="239" t="s">
        <v>417</v>
      </c>
      <c r="E73" s="239" t="s">
        <v>276</v>
      </c>
      <c r="F73" s="239" t="s">
        <v>311</v>
      </c>
      <c r="G73" s="239" t="s">
        <v>418</v>
      </c>
      <c r="H73" s="239" t="s">
        <v>419</v>
      </c>
      <c r="I73" s="239" t="s">
        <v>420</v>
      </c>
      <c r="J73" s="239" t="s">
        <v>280</v>
      </c>
      <c r="K73" s="239" t="s">
        <v>421</v>
      </c>
      <c r="L73" s="241">
        <v>421903708275</v>
      </c>
    </row>
    <row r="74" spans="1:12" s="261" customFormat="1">
      <c r="A74" s="242" t="s">
        <v>1166</v>
      </c>
      <c r="B74" s="243" t="s">
        <v>115</v>
      </c>
      <c r="C74" s="240" t="s">
        <v>255</v>
      </c>
      <c r="D74" s="243" t="s">
        <v>275</v>
      </c>
      <c r="E74" s="243" t="s">
        <v>276</v>
      </c>
      <c r="F74" s="243" t="s">
        <v>277</v>
      </c>
      <c r="G74" s="243" t="s">
        <v>422</v>
      </c>
      <c r="H74" s="243" t="s">
        <v>423</v>
      </c>
      <c r="I74" s="243" t="s">
        <v>424</v>
      </c>
      <c r="J74" s="243" t="s">
        <v>274</v>
      </c>
      <c r="K74" s="243" t="s">
        <v>1067</v>
      </c>
      <c r="L74" s="244">
        <v>421918529304</v>
      </c>
    </row>
    <row r="75" spans="1:12" s="261" customFormat="1">
      <c r="A75" s="238" t="s">
        <v>117</v>
      </c>
      <c r="B75" s="243" t="s">
        <v>1068</v>
      </c>
      <c r="C75" s="240" t="s">
        <v>255</v>
      </c>
      <c r="D75" s="243" t="s">
        <v>275</v>
      </c>
      <c r="E75" s="243" t="s">
        <v>276</v>
      </c>
      <c r="F75" s="243" t="s">
        <v>277</v>
      </c>
      <c r="G75" s="243" t="s">
        <v>960</v>
      </c>
      <c r="H75" s="243" t="s">
        <v>425</v>
      </c>
      <c r="I75" s="243" t="s">
        <v>426</v>
      </c>
      <c r="J75" s="243" t="s">
        <v>274</v>
      </c>
      <c r="K75" s="243" t="s">
        <v>427</v>
      </c>
      <c r="L75" s="244">
        <v>421910729433</v>
      </c>
    </row>
    <row r="76" spans="1:12" s="261" customFormat="1">
      <c r="A76" s="238" t="s">
        <v>119</v>
      </c>
      <c r="B76" s="243" t="s">
        <v>428</v>
      </c>
      <c r="C76" s="240" t="s">
        <v>255</v>
      </c>
      <c r="D76" s="243" t="s">
        <v>275</v>
      </c>
      <c r="E76" s="243" t="s">
        <v>276</v>
      </c>
      <c r="F76" s="243" t="s">
        <v>277</v>
      </c>
      <c r="G76" s="243" t="s">
        <v>429</v>
      </c>
      <c r="H76" s="243" t="s">
        <v>430</v>
      </c>
      <c r="I76" s="243" t="s">
        <v>431</v>
      </c>
      <c r="J76" s="243" t="s">
        <v>280</v>
      </c>
      <c r="K76" s="243" t="s">
        <v>432</v>
      </c>
      <c r="L76" s="244">
        <v>421903692095</v>
      </c>
    </row>
    <row r="77" spans="1:12" s="261" customFormat="1">
      <c r="A77" s="238" t="s">
        <v>120</v>
      </c>
      <c r="B77" s="243" t="s">
        <v>121</v>
      </c>
      <c r="C77" s="240" t="s">
        <v>255</v>
      </c>
      <c r="D77" s="243" t="s">
        <v>275</v>
      </c>
      <c r="E77" s="243" t="s">
        <v>276</v>
      </c>
      <c r="F77" s="243" t="s">
        <v>277</v>
      </c>
      <c r="G77" s="265" t="s">
        <v>1069</v>
      </c>
      <c r="H77" s="243" t="s">
        <v>433</v>
      </c>
      <c r="I77" s="243" t="s">
        <v>434</v>
      </c>
      <c r="J77" s="243" t="s">
        <v>280</v>
      </c>
      <c r="K77" s="243" t="s">
        <v>435</v>
      </c>
      <c r="L77" s="244">
        <v>421915499077</v>
      </c>
    </row>
    <row r="78" spans="1:12" s="261" customFormat="1">
      <c r="A78" s="238" t="s">
        <v>1167</v>
      </c>
      <c r="B78" s="243" t="s">
        <v>123</v>
      </c>
      <c r="C78" s="240" t="s">
        <v>255</v>
      </c>
      <c r="D78" s="243" t="s">
        <v>436</v>
      </c>
      <c r="E78" s="243" t="s">
        <v>276</v>
      </c>
      <c r="F78" s="243" t="s">
        <v>311</v>
      </c>
      <c r="G78" s="243" t="s">
        <v>437</v>
      </c>
      <c r="H78" s="243" t="s">
        <v>1390</v>
      </c>
      <c r="I78" s="243" t="s">
        <v>1391</v>
      </c>
      <c r="J78" s="243" t="s">
        <v>262</v>
      </c>
      <c r="K78" s="243" t="s">
        <v>1392</v>
      </c>
      <c r="L78" s="244" t="s">
        <v>1393</v>
      </c>
    </row>
    <row r="79" spans="1:12">
      <c r="A79" s="238" t="s">
        <v>1181</v>
      </c>
      <c r="B79" s="243" t="s">
        <v>1257</v>
      </c>
      <c r="C79" s="240" t="s">
        <v>255</v>
      </c>
      <c r="D79" s="243" t="s">
        <v>1150</v>
      </c>
      <c r="E79" s="243" t="s">
        <v>295</v>
      </c>
      <c r="F79" s="243" t="s">
        <v>1151</v>
      </c>
      <c r="G79" s="243" t="s">
        <v>1258</v>
      </c>
      <c r="H79" s="243" t="s">
        <v>1259</v>
      </c>
      <c r="I79" s="243" t="s">
        <v>1260</v>
      </c>
      <c r="J79" s="243" t="s">
        <v>280</v>
      </c>
      <c r="K79" s="243" t="s">
        <v>1261</v>
      </c>
      <c r="L79" s="244">
        <v>421904175262</v>
      </c>
    </row>
    <row r="80" spans="1:12">
      <c r="A80" s="238" t="s">
        <v>1198</v>
      </c>
      <c r="B80" s="243" t="s">
        <v>124</v>
      </c>
      <c r="C80" s="240" t="s">
        <v>255</v>
      </c>
      <c r="D80" s="243" t="s">
        <v>275</v>
      </c>
      <c r="E80" s="243" t="s">
        <v>276</v>
      </c>
      <c r="F80" s="243" t="s">
        <v>277</v>
      </c>
      <c r="G80" s="243" t="s">
        <v>438</v>
      </c>
      <c r="H80" s="243" t="s">
        <v>439</v>
      </c>
      <c r="I80" s="243" t="s">
        <v>440</v>
      </c>
      <c r="J80" s="243" t="s">
        <v>274</v>
      </c>
      <c r="K80" s="243" t="s">
        <v>441</v>
      </c>
      <c r="L80" s="244">
        <v>421905650170</v>
      </c>
    </row>
    <row r="81" spans="1:12">
      <c r="A81" s="238" t="s">
        <v>126</v>
      </c>
      <c r="B81" s="243" t="s">
        <v>127</v>
      </c>
      <c r="C81" s="240" t="s">
        <v>255</v>
      </c>
      <c r="D81" s="243" t="s">
        <v>275</v>
      </c>
      <c r="E81" s="243" t="s">
        <v>276</v>
      </c>
      <c r="F81" s="243" t="s">
        <v>277</v>
      </c>
      <c r="G81" s="243" t="s">
        <v>1009</v>
      </c>
      <c r="H81" s="243" t="s">
        <v>442</v>
      </c>
      <c r="I81" s="243" t="s">
        <v>1010</v>
      </c>
      <c r="J81" s="243" t="s">
        <v>274</v>
      </c>
      <c r="K81" s="243" t="s">
        <v>443</v>
      </c>
      <c r="L81" s="244">
        <v>421903636503</v>
      </c>
    </row>
    <row r="82" spans="1:12">
      <c r="A82" s="242" t="s">
        <v>128</v>
      </c>
      <c r="B82" s="243" t="s">
        <v>129</v>
      </c>
      <c r="C82" s="240" t="s">
        <v>255</v>
      </c>
      <c r="D82" s="243" t="s">
        <v>444</v>
      </c>
      <c r="E82" s="243" t="s">
        <v>276</v>
      </c>
      <c r="F82" s="243" t="s">
        <v>445</v>
      </c>
      <c r="G82" s="243" t="s">
        <v>446</v>
      </c>
      <c r="H82" s="243" t="s">
        <v>447</v>
      </c>
      <c r="I82" s="243" t="s">
        <v>448</v>
      </c>
      <c r="J82" s="243" t="s">
        <v>274</v>
      </c>
      <c r="K82" s="243" t="s">
        <v>449</v>
      </c>
      <c r="L82" s="244">
        <v>421918555519</v>
      </c>
    </row>
    <row r="83" spans="1:12">
      <c r="A83" s="242" t="s">
        <v>748</v>
      </c>
      <c r="B83" s="243" t="s">
        <v>754</v>
      </c>
      <c r="C83" s="240" t="s">
        <v>255</v>
      </c>
      <c r="D83" s="243" t="s">
        <v>1070</v>
      </c>
      <c r="E83" s="243" t="s">
        <v>855</v>
      </c>
      <c r="F83" s="243" t="s">
        <v>856</v>
      </c>
      <c r="G83" s="243" t="s">
        <v>755</v>
      </c>
      <c r="H83" s="263" t="s">
        <v>863</v>
      </c>
      <c r="I83" s="243" t="s">
        <v>864</v>
      </c>
      <c r="J83" s="243" t="s">
        <v>280</v>
      </c>
      <c r="K83" s="243" t="s">
        <v>864</v>
      </c>
      <c r="L83" s="244">
        <v>421905486716</v>
      </c>
    </row>
    <row r="84" spans="1:12">
      <c r="A84" s="242" t="s">
        <v>1182</v>
      </c>
      <c r="B84" s="243" t="s">
        <v>1262</v>
      </c>
      <c r="C84" s="240" t="s">
        <v>255</v>
      </c>
      <c r="D84" s="243" t="s">
        <v>1263</v>
      </c>
      <c r="E84" s="243" t="s">
        <v>1264</v>
      </c>
      <c r="F84" s="243" t="s">
        <v>1265</v>
      </c>
      <c r="G84" s="243" t="s">
        <v>1266</v>
      </c>
      <c r="H84" s="263" t="s">
        <v>1267</v>
      </c>
      <c r="I84" s="243" t="s">
        <v>1268</v>
      </c>
      <c r="J84" s="243" t="s">
        <v>280</v>
      </c>
      <c r="K84" s="243" t="s">
        <v>1268</v>
      </c>
      <c r="L84" s="244">
        <v>421905533719</v>
      </c>
    </row>
    <row r="85" spans="1:12">
      <c r="A85" s="242" t="s">
        <v>132</v>
      </c>
      <c r="B85" s="243" t="s">
        <v>133</v>
      </c>
      <c r="C85" s="240" t="s">
        <v>255</v>
      </c>
      <c r="D85" s="243" t="s">
        <v>450</v>
      </c>
      <c r="E85" s="243" t="s">
        <v>451</v>
      </c>
      <c r="F85" s="243" t="s">
        <v>452</v>
      </c>
      <c r="G85" s="264" t="s">
        <v>453</v>
      </c>
      <c r="H85" s="243" t="s">
        <v>454</v>
      </c>
      <c r="I85" s="243" t="s">
        <v>455</v>
      </c>
      <c r="J85" s="243" t="s">
        <v>280</v>
      </c>
      <c r="K85" s="243" t="s">
        <v>455</v>
      </c>
      <c r="L85" s="244">
        <v>421905235472</v>
      </c>
    </row>
    <row r="86" spans="1:12">
      <c r="A86" s="242" t="s">
        <v>135</v>
      </c>
      <c r="B86" s="243" t="s">
        <v>136</v>
      </c>
      <c r="C86" s="240" t="s">
        <v>255</v>
      </c>
      <c r="D86" s="243" t="s">
        <v>456</v>
      </c>
      <c r="E86" s="243" t="s">
        <v>1071</v>
      </c>
      <c r="F86" s="243" t="s">
        <v>457</v>
      </c>
      <c r="G86" s="243" t="s">
        <v>458</v>
      </c>
      <c r="H86" s="243" t="s">
        <v>1394</v>
      </c>
      <c r="I86" s="243" t="s">
        <v>459</v>
      </c>
      <c r="J86" s="243" t="s">
        <v>274</v>
      </c>
      <c r="K86" s="243" t="s">
        <v>460</v>
      </c>
      <c r="L86" s="244">
        <v>421905970041</v>
      </c>
    </row>
    <row r="87" spans="1:12">
      <c r="A87" s="238" t="s">
        <v>1072</v>
      </c>
      <c r="B87" s="239" t="s">
        <v>1073</v>
      </c>
      <c r="C87" s="240" t="s">
        <v>255</v>
      </c>
      <c r="D87" s="240" t="s">
        <v>1074</v>
      </c>
      <c r="E87" s="240" t="s">
        <v>366</v>
      </c>
      <c r="F87" s="240" t="s">
        <v>367</v>
      </c>
      <c r="G87" s="239" t="s">
        <v>1075</v>
      </c>
      <c r="H87" s="239" t="s">
        <v>1076</v>
      </c>
      <c r="I87" s="240" t="s">
        <v>1395</v>
      </c>
      <c r="J87" s="240" t="s">
        <v>280</v>
      </c>
      <c r="K87" s="240" t="s">
        <v>1005</v>
      </c>
      <c r="L87" s="241">
        <v>421918711548</v>
      </c>
    </row>
    <row r="88" spans="1:12">
      <c r="A88" s="238" t="s">
        <v>1183</v>
      </c>
      <c r="B88" s="239" t="s">
        <v>1269</v>
      </c>
      <c r="C88" s="240" t="s">
        <v>255</v>
      </c>
      <c r="D88" s="240" t="s">
        <v>1270</v>
      </c>
      <c r="E88" s="240" t="s">
        <v>1271</v>
      </c>
      <c r="F88" s="240" t="s">
        <v>1272</v>
      </c>
      <c r="G88" s="239" t="s">
        <v>1273</v>
      </c>
      <c r="H88" s="239" t="s">
        <v>1274</v>
      </c>
      <c r="I88" s="240" t="s">
        <v>1275</v>
      </c>
      <c r="J88" s="240" t="s">
        <v>280</v>
      </c>
      <c r="K88" s="240" t="s">
        <v>1275</v>
      </c>
      <c r="L88" s="241">
        <v>421908553335</v>
      </c>
    </row>
    <row r="89" spans="1:12">
      <c r="A89" s="238" t="s">
        <v>137</v>
      </c>
      <c r="B89" s="239" t="s">
        <v>1872</v>
      </c>
      <c r="C89" s="240" t="s">
        <v>255</v>
      </c>
      <c r="D89" s="240" t="s">
        <v>275</v>
      </c>
      <c r="E89" s="240" t="s">
        <v>276</v>
      </c>
      <c r="F89" s="240" t="s">
        <v>311</v>
      </c>
      <c r="G89" s="239" t="s">
        <v>461</v>
      </c>
      <c r="H89" s="239" t="s">
        <v>462</v>
      </c>
      <c r="I89" s="240" t="s">
        <v>463</v>
      </c>
      <c r="J89" s="240" t="s">
        <v>280</v>
      </c>
      <c r="K89" s="240" t="s">
        <v>1396</v>
      </c>
      <c r="L89" s="241" t="s">
        <v>1397</v>
      </c>
    </row>
    <row r="90" spans="1:12">
      <c r="A90" s="242" t="s">
        <v>138</v>
      </c>
      <c r="B90" s="243" t="s">
        <v>139</v>
      </c>
      <c r="C90" s="240" t="s">
        <v>255</v>
      </c>
      <c r="D90" s="243" t="s">
        <v>491</v>
      </c>
      <c r="E90" s="243" t="s">
        <v>492</v>
      </c>
      <c r="F90" s="243" t="s">
        <v>493</v>
      </c>
      <c r="G90" s="243" t="s">
        <v>497</v>
      </c>
      <c r="H90" s="243" t="s">
        <v>498</v>
      </c>
      <c r="I90" s="243" t="s">
        <v>496</v>
      </c>
      <c r="J90" s="243" t="s">
        <v>274</v>
      </c>
      <c r="K90" s="243" t="s">
        <v>1398</v>
      </c>
      <c r="L90" s="244" t="s">
        <v>1399</v>
      </c>
    </row>
    <row r="91" spans="1:12">
      <c r="A91" s="238" t="s">
        <v>140</v>
      </c>
      <c r="B91" s="239" t="s">
        <v>464</v>
      </c>
      <c r="C91" s="240" t="s">
        <v>255</v>
      </c>
      <c r="D91" s="240" t="s">
        <v>275</v>
      </c>
      <c r="E91" s="240" t="s">
        <v>276</v>
      </c>
      <c r="F91" s="240" t="s">
        <v>277</v>
      </c>
      <c r="G91" s="239" t="s">
        <v>465</v>
      </c>
      <c r="H91" s="239" t="s">
        <v>466</v>
      </c>
      <c r="I91" s="240" t="s">
        <v>467</v>
      </c>
      <c r="J91" s="240" t="s">
        <v>1077</v>
      </c>
      <c r="K91" s="240" t="s">
        <v>468</v>
      </c>
      <c r="L91" s="241">
        <v>421918808923</v>
      </c>
    </row>
    <row r="92" spans="1:12">
      <c r="A92" s="238" t="s">
        <v>142</v>
      </c>
      <c r="B92" s="239" t="s">
        <v>143</v>
      </c>
      <c r="C92" s="240" t="s">
        <v>255</v>
      </c>
      <c r="D92" s="240" t="s">
        <v>469</v>
      </c>
      <c r="E92" s="240" t="s">
        <v>276</v>
      </c>
      <c r="F92" s="240" t="s">
        <v>470</v>
      </c>
      <c r="G92" s="239" t="s">
        <v>471</v>
      </c>
      <c r="H92" s="239" t="s">
        <v>472</v>
      </c>
      <c r="I92" s="240" t="s">
        <v>1400</v>
      </c>
      <c r="J92" s="240" t="s">
        <v>1077</v>
      </c>
      <c r="K92" s="240" t="s">
        <v>1400</v>
      </c>
      <c r="L92" s="241">
        <v>421905418010</v>
      </c>
    </row>
    <row r="93" spans="1:12">
      <c r="A93" s="242" t="s">
        <v>145</v>
      </c>
      <c r="B93" s="243" t="s">
        <v>146</v>
      </c>
      <c r="C93" s="240" t="s">
        <v>255</v>
      </c>
      <c r="D93" s="243" t="s">
        <v>1078</v>
      </c>
      <c r="E93" s="243" t="s">
        <v>276</v>
      </c>
      <c r="F93" s="243" t="s">
        <v>277</v>
      </c>
      <c r="G93" s="243" t="s">
        <v>473</v>
      </c>
      <c r="H93" s="243" t="s">
        <v>474</v>
      </c>
      <c r="I93" s="243" t="s">
        <v>1699</v>
      </c>
      <c r="J93" s="243" t="s">
        <v>274</v>
      </c>
      <c r="K93" s="243" t="s">
        <v>475</v>
      </c>
      <c r="L93" s="244">
        <v>421918030809</v>
      </c>
    </row>
    <row r="94" spans="1:12">
      <c r="A94" s="250" t="s">
        <v>1184</v>
      </c>
      <c r="B94" s="295" t="s">
        <v>1301</v>
      </c>
      <c r="C94" s="296" t="s">
        <v>255</v>
      </c>
      <c r="D94" s="295" t="s">
        <v>417</v>
      </c>
      <c r="E94" s="295" t="s">
        <v>1147</v>
      </c>
      <c r="F94" s="295" t="s">
        <v>311</v>
      </c>
      <c r="G94" s="295" t="s">
        <v>1302</v>
      </c>
      <c r="H94" s="295" t="s">
        <v>1303</v>
      </c>
      <c r="I94" s="295" t="s">
        <v>1304</v>
      </c>
      <c r="J94" s="295" t="s">
        <v>1305</v>
      </c>
      <c r="K94" s="295" t="s">
        <v>1304</v>
      </c>
      <c r="L94" s="297">
        <v>421917176673</v>
      </c>
    </row>
    <row r="95" spans="1:12">
      <c r="A95" s="238" t="s">
        <v>1199</v>
      </c>
      <c r="B95" s="239" t="s">
        <v>148</v>
      </c>
      <c r="C95" s="240" t="s">
        <v>255</v>
      </c>
      <c r="D95" s="240" t="s">
        <v>476</v>
      </c>
      <c r="E95" s="240" t="s">
        <v>477</v>
      </c>
      <c r="F95" s="240" t="s">
        <v>478</v>
      </c>
      <c r="G95" s="239" t="s">
        <v>479</v>
      </c>
      <c r="H95" s="239" t="s">
        <v>480</v>
      </c>
      <c r="I95" s="240" t="s">
        <v>481</v>
      </c>
      <c r="J95" s="240" t="s">
        <v>274</v>
      </c>
      <c r="K95" s="240" t="s">
        <v>481</v>
      </c>
      <c r="L95" s="241">
        <v>421905700790</v>
      </c>
    </row>
    <row r="96" spans="1:12">
      <c r="A96" s="242" t="s">
        <v>150</v>
      </c>
      <c r="B96" s="243" t="s">
        <v>151</v>
      </c>
      <c r="C96" s="240" t="s">
        <v>255</v>
      </c>
      <c r="D96" s="243" t="s">
        <v>377</v>
      </c>
      <c r="E96" s="243" t="s">
        <v>328</v>
      </c>
      <c r="F96" s="243" t="s">
        <v>378</v>
      </c>
      <c r="G96" s="243" t="s">
        <v>482</v>
      </c>
      <c r="H96" s="243" t="s">
        <v>483</v>
      </c>
      <c r="I96" s="243" t="s">
        <v>484</v>
      </c>
      <c r="J96" s="243" t="s">
        <v>280</v>
      </c>
      <c r="K96" s="243" t="s">
        <v>1401</v>
      </c>
      <c r="L96" s="244" t="s">
        <v>1402</v>
      </c>
    </row>
    <row r="97" spans="1:12">
      <c r="A97" s="238" t="s">
        <v>1185</v>
      </c>
      <c r="B97" s="239" t="s">
        <v>1276</v>
      </c>
      <c r="C97" s="240" t="s">
        <v>255</v>
      </c>
      <c r="D97" s="240" t="s">
        <v>1277</v>
      </c>
      <c r="E97" s="240" t="s">
        <v>257</v>
      </c>
      <c r="F97" s="240" t="s">
        <v>258</v>
      </c>
      <c r="G97" s="239" t="s">
        <v>1278</v>
      </c>
      <c r="H97" s="239" t="s">
        <v>1279</v>
      </c>
      <c r="I97" s="240" t="s">
        <v>1280</v>
      </c>
      <c r="J97" s="240" t="s">
        <v>1149</v>
      </c>
      <c r="K97" s="240" t="s">
        <v>1281</v>
      </c>
      <c r="L97" s="241">
        <v>421905990293</v>
      </c>
    </row>
    <row r="98" spans="1:12">
      <c r="A98" s="238" t="s">
        <v>1186</v>
      </c>
      <c r="B98" s="239" t="s">
        <v>1282</v>
      </c>
      <c r="C98" s="240" t="s">
        <v>255</v>
      </c>
      <c r="D98" s="240" t="s">
        <v>1873</v>
      </c>
      <c r="E98" s="240" t="s">
        <v>492</v>
      </c>
      <c r="F98" s="240" t="s">
        <v>1874</v>
      </c>
      <c r="G98" s="239" t="s">
        <v>1283</v>
      </c>
      <c r="H98" s="239" t="s">
        <v>1284</v>
      </c>
      <c r="I98" s="240" t="s">
        <v>1285</v>
      </c>
      <c r="J98" s="240" t="s">
        <v>280</v>
      </c>
      <c r="K98" s="240" t="s">
        <v>1285</v>
      </c>
      <c r="L98" s="241">
        <v>421907328720</v>
      </c>
    </row>
    <row r="99" spans="1:12">
      <c r="A99" s="238"/>
      <c r="B99" s="239"/>
      <c r="C99" s="240"/>
      <c r="D99" s="240"/>
      <c r="E99" s="240"/>
      <c r="F99" s="240"/>
      <c r="G99" s="239"/>
      <c r="H99" s="239"/>
      <c r="I99" s="240"/>
      <c r="J99" s="240"/>
      <c r="K99" s="240"/>
      <c r="L99" s="241"/>
    </row>
    <row r="100" spans="1:12">
      <c r="A100" s="238"/>
      <c r="B100" s="239"/>
      <c r="C100" s="240"/>
      <c r="D100" s="240"/>
      <c r="E100" s="240"/>
      <c r="F100" s="240"/>
      <c r="G100" s="239"/>
      <c r="H100" s="249"/>
      <c r="I100" s="240"/>
      <c r="J100" s="240"/>
      <c r="K100" s="245"/>
      <c r="L100" s="246"/>
    </row>
    <row r="101" spans="1:12">
      <c r="A101" s="238"/>
      <c r="B101" s="239"/>
      <c r="C101" s="240"/>
      <c r="D101" s="240"/>
      <c r="E101" s="240"/>
      <c r="F101" s="240"/>
      <c r="G101" s="239"/>
      <c r="H101" s="249"/>
      <c r="I101" s="240"/>
      <c r="J101" s="240"/>
      <c r="K101" s="245"/>
      <c r="L101" s="246"/>
    </row>
    <row r="102" spans="1:12">
      <c r="A102" s="238"/>
      <c r="B102" s="239"/>
      <c r="C102" s="240"/>
      <c r="D102" s="240"/>
      <c r="E102" s="240"/>
      <c r="F102" s="240"/>
      <c r="G102" s="239"/>
      <c r="H102" s="249"/>
      <c r="I102" s="240"/>
      <c r="J102" s="240"/>
      <c r="K102" s="245"/>
      <c r="L102" s="246"/>
    </row>
    <row r="103" spans="1:12">
      <c r="A103" s="250"/>
      <c r="B103" s="295"/>
      <c r="C103" s="296"/>
      <c r="D103" s="295"/>
      <c r="E103" s="295"/>
      <c r="F103" s="295"/>
      <c r="G103" s="295"/>
      <c r="H103" s="295"/>
      <c r="I103" s="295"/>
      <c r="J103" s="295"/>
      <c r="K103" s="295"/>
      <c r="L103" s="297"/>
    </row>
    <row r="104" spans="1:12">
      <c r="A104" s="238"/>
      <c r="B104" s="239"/>
      <c r="C104" s="240"/>
      <c r="D104" s="240"/>
      <c r="E104" s="240"/>
      <c r="F104" s="240"/>
      <c r="G104" s="239"/>
      <c r="H104" s="239"/>
      <c r="I104" s="240"/>
      <c r="J104" s="240"/>
      <c r="K104" s="240"/>
      <c r="L104" s="241"/>
    </row>
    <row r="105" spans="1:12">
      <c r="A105" s="238"/>
      <c r="B105" s="239"/>
      <c r="C105" s="240"/>
      <c r="D105" s="240"/>
      <c r="E105" s="240"/>
      <c r="F105" s="240"/>
      <c r="G105" s="239"/>
      <c r="H105" s="239"/>
      <c r="I105" s="240"/>
      <c r="J105" s="240"/>
      <c r="K105" s="245"/>
      <c r="L105" s="246"/>
    </row>
    <row r="106" spans="1:12">
      <c r="A106" s="238"/>
      <c r="B106" s="239"/>
      <c r="C106" s="240"/>
      <c r="D106" s="240"/>
      <c r="E106" s="240"/>
      <c r="F106" s="240"/>
      <c r="G106" s="239"/>
      <c r="H106" s="239"/>
      <c r="I106" s="240"/>
      <c r="J106" s="240"/>
      <c r="K106" s="245"/>
      <c r="L106" s="246"/>
    </row>
    <row r="107" spans="1:12">
      <c r="A107" s="242"/>
      <c r="B107" s="243"/>
      <c r="C107" s="240"/>
      <c r="D107" s="243"/>
      <c r="E107" s="243"/>
      <c r="F107" s="243"/>
      <c r="G107" s="243"/>
      <c r="H107" s="243"/>
      <c r="I107" s="243"/>
      <c r="J107" s="243"/>
      <c r="K107" s="243"/>
      <c r="L107" s="244"/>
    </row>
    <row r="108" spans="1:12">
      <c r="A108" s="238"/>
      <c r="B108" s="239"/>
      <c r="C108" s="240"/>
      <c r="D108" s="240"/>
      <c r="E108" s="240"/>
      <c r="F108" s="240"/>
      <c r="G108" s="239"/>
      <c r="H108" s="239"/>
      <c r="I108" s="240"/>
      <c r="J108" s="240"/>
      <c r="K108" s="245"/>
      <c r="L108" s="246"/>
    </row>
    <row r="109" spans="1:12">
      <c r="A109" s="238"/>
      <c r="B109" s="239"/>
      <c r="C109" s="240"/>
      <c r="D109" s="240"/>
      <c r="E109" s="240"/>
      <c r="F109" s="240"/>
      <c r="G109" s="239"/>
      <c r="H109" s="239"/>
      <c r="I109" s="240"/>
      <c r="J109" s="240"/>
      <c r="K109" s="240"/>
      <c r="L109" s="241"/>
    </row>
    <row r="110" spans="1:12">
      <c r="A110" s="238"/>
      <c r="B110" s="239"/>
      <c r="C110" s="240"/>
      <c r="D110" s="240"/>
      <c r="E110" s="240"/>
      <c r="F110" s="240"/>
      <c r="G110" s="239"/>
      <c r="H110" s="239"/>
      <c r="I110" s="240"/>
      <c r="J110" s="240"/>
      <c r="K110" s="240"/>
      <c r="L110" s="241"/>
    </row>
    <row r="111" spans="1:12">
      <c r="A111" s="242"/>
      <c r="B111" s="243"/>
      <c r="C111" s="240"/>
      <c r="D111" s="243"/>
      <c r="E111" s="243"/>
      <c r="F111" s="243"/>
      <c r="G111" s="243"/>
      <c r="H111" s="243"/>
      <c r="I111" s="243"/>
      <c r="J111" s="243"/>
      <c r="K111" s="243"/>
      <c r="L111" s="244"/>
    </row>
    <row r="112" spans="1:12">
      <c r="A112" s="238"/>
      <c r="B112" s="239"/>
      <c r="C112" s="240"/>
      <c r="D112" s="240"/>
      <c r="E112" s="240"/>
      <c r="F112" s="240"/>
      <c r="G112" s="239"/>
      <c r="H112" s="239"/>
      <c r="I112" s="240"/>
      <c r="J112" s="240"/>
      <c r="K112" s="240"/>
      <c r="L112" s="241"/>
    </row>
    <row r="113" spans="1:12">
      <c r="A113" s="238"/>
      <c r="B113" s="239"/>
      <c r="C113" s="240"/>
      <c r="D113" s="240"/>
      <c r="E113" s="240"/>
      <c r="F113" s="240"/>
      <c r="G113" s="239"/>
      <c r="H113" s="239"/>
      <c r="I113" s="240"/>
      <c r="J113" s="240"/>
      <c r="K113" s="245"/>
      <c r="L113" s="246"/>
    </row>
    <row r="114" spans="1:12">
      <c r="A114" s="238"/>
      <c r="B114" s="239"/>
      <c r="C114" s="240"/>
      <c r="D114" s="240"/>
      <c r="E114" s="240"/>
      <c r="F114" s="240"/>
      <c r="G114" s="239"/>
      <c r="H114" s="248"/>
      <c r="I114" s="240"/>
      <c r="J114" s="240"/>
      <c r="K114" s="245"/>
      <c r="L114" s="246"/>
    </row>
    <row r="115" spans="1:12">
      <c r="A115" s="238"/>
      <c r="B115" s="239"/>
      <c r="C115" s="240"/>
      <c r="D115" s="240"/>
      <c r="E115" s="240"/>
      <c r="F115" s="240"/>
      <c r="G115" s="239"/>
      <c r="H115" s="239"/>
      <c r="I115" s="243"/>
      <c r="J115" s="240"/>
      <c r="K115" s="240"/>
      <c r="L115" s="241"/>
    </row>
    <row r="116" spans="1:12">
      <c r="A116" s="238"/>
      <c r="B116" s="239"/>
      <c r="C116" s="240"/>
      <c r="D116" s="240"/>
      <c r="E116" s="240"/>
      <c r="F116" s="240"/>
      <c r="G116" s="239"/>
      <c r="H116" s="239"/>
      <c r="I116" s="240"/>
      <c r="J116" s="240"/>
      <c r="K116" s="245"/>
      <c r="L116" s="246"/>
    </row>
    <row r="117" spans="1:12">
      <c r="A117" s="238"/>
      <c r="B117" s="239"/>
      <c r="C117" s="240"/>
      <c r="D117" s="240"/>
      <c r="E117" s="240"/>
      <c r="F117" s="240"/>
      <c r="G117" s="239"/>
      <c r="H117" s="239"/>
      <c r="I117" s="240"/>
      <c r="J117" s="240"/>
      <c r="K117" s="240"/>
      <c r="L117" s="241"/>
    </row>
    <row r="118" spans="1:12">
      <c r="A118" s="238"/>
      <c r="B118" s="239"/>
      <c r="C118" s="240"/>
      <c r="D118" s="240"/>
      <c r="E118" s="240"/>
      <c r="F118" s="240"/>
      <c r="G118" s="239"/>
      <c r="H118" s="239"/>
      <c r="I118" s="240"/>
      <c r="J118" s="240"/>
      <c r="K118" s="240"/>
      <c r="L118" s="241"/>
    </row>
    <row r="119" spans="1:12">
      <c r="A119" s="238"/>
      <c r="B119" s="239"/>
      <c r="C119" s="240"/>
      <c r="D119" s="240"/>
      <c r="E119" s="240"/>
      <c r="F119" s="240"/>
      <c r="G119" s="239"/>
      <c r="H119" s="239"/>
      <c r="I119" s="240"/>
      <c r="J119" s="240"/>
      <c r="K119" s="240"/>
      <c r="L119" s="241"/>
    </row>
    <row r="120" spans="1:12">
      <c r="A120" s="238"/>
      <c r="B120" s="239"/>
      <c r="C120" s="240"/>
      <c r="D120" s="240"/>
      <c r="E120" s="240"/>
      <c r="F120" s="240"/>
      <c r="G120" s="239"/>
      <c r="H120" s="239"/>
      <c r="I120" s="240"/>
      <c r="J120" s="240"/>
      <c r="K120" s="240"/>
      <c r="L120" s="241"/>
    </row>
    <row r="121" spans="1:12">
      <c r="A121" s="238"/>
      <c r="B121" s="239"/>
      <c r="C121" s="240"/>
      <c r="D121" s="240"/>
      <c r="E121" s="240"/>
      <c r="F121" s="240"/>
      <c r="G121" s="239"/>
      <c r="H121" s="239"/>
      <c r="I121" s="240"/>
      <c r="J121" s="240"/>
      <c r="K121" s="240"/>
      <c r="L121" s="241"/>
    </row>
    <row r="122" spans="1:12">
      <c r="A122" s="238"/>
      <c r="B122" s="239"/>
      <c r="C122" s="240"/>
      <c r="D122" s="240"/>
      <c r="E122" s="240"/>
      <c r="F122" s="240"/>
      <c r="G122" s="239"/>
      <c r="H122" s="239"/>
      <c r="I122" s="240"/>
      <c r="J122" s="240"/>
      <c r="K122" s="240"/>
      <c r="L122" s="241"/>
    </row>
    <row r="123" spans="1:12">
      <c r="A123" s="238"/>
      <c r="B123" s="239"/>
      <c r="C123" s="240"/>
      <c r="D123" s="240"/>
      <c r="E123" s="240"/>
      <c r="F123" s="240"/>
      <c r="G123" s="239"/>
      <c r="H123" s="239"/>
      <c r="I123" s="240"/>
      <c r="J123" s="240"/>
      <c r="K123" s="240"/>
      <c r="L123" s="241"/>
    </row>
    <row r="124" spans="1:12">
      <c r="A124" s="238"/>
      <c r="B124" s="239"/>
      <c r="C124" s="240"/>
      <c r="D124" s="240"/>
      <c r="E124" s="240"/>
      <c r="F124" s="240"/>
      <c r="G124" s="239"/>
      <c r="H124" s="247"/>
      <c r="I124" s="240"/>
      <c r="J124" s="240"/>
      <c r="K124" s="240"/>
      <c r="L124" s="241"/>
    </row>
    <row r="125" spans="1:12">
      <c r="A125" s="238"/>
      <c r="B125" s="239"/>
      <c r="C125" s="240"/>
      <c r="D125" s="240"/>
      <c r="E125" s="240"/>
      <c r="F125" s="240"/>
      <c r="G125" s="239"/>
      <c r="H125" s="239"/>
      <c r="I125" s="240"/>
      <c r="J125" s="240"/>
      <c r="K125" s="240"/>
      <c r="L125" s="241"/>
    </row>
    <row r="126" spans="1:12">
      <c r="A126" s="238"/>
      <c r="B126" s="239"/>
      <c r="C126" s="240"/>
      <c r="D126" s="240"/>
      <c r="E126" s="240"/>
      <c r="F126" s="240"/>
      <c r="G126" s="239"/>
      <c r="H126" s="239"/>
      <c r="I126" s="240"/>
      <c r="J126" s="240"/>
      <c r="K126" s="240"/>
      <c r="L126" s="241"/>
    </row>
    <row r="127" spans="1:12">
      <c r="A127" s="238"/>
      <c r="B127" s="239"/>
      <c r="C127" s="240"/>
      <c r="D127" s="240"/>
      <c r="E127" s="240"/>
      <c r="F127" s="240"/>
      <c r="G127" s="239"/>
      <c r="H127" s="239"/>
      <c r="I127" s="240"/>
      <c r="J127" s="240"/>
      <c r="K127" s="240"/>
      <c r="L127" s="241"/>
    </row>
    <row r="128" spans="1:12">
      <c r="A128" s="238"/>
      <c r="B128" s="239"/>
      <c r="C128" s="240"/>
      <c r="D128" s="240"/>
      <c r="E128" s="240"/>
      <c r="F128" s="240"/>
      <c r="G128" s="239"/>
      <c r="H128" s="239"/>
      <c r="I128" s="240"/>
      <c r="J128" s="240"/>
      <c r="K128" s="240"/>
      <c r="L128" s="241"/>
    </row>
    <row r="129" spans="1:12">
      <c r="A129" s="238"/>
      <c r="B129" s="239"/>
      <c r="C129" s="240"/>
      <c r="D129" s="240"/>
      <c r="E129" s="240"/>
      <c r="F129" s="240"/>
      <c r="G129" s="239"/>
      <c r="H129" s="239"/>
      <c r="I129" s="240"/>
      <c r="J129" s="240"/>
      <c r="K129" s="240"/>
      <c r="L129" s="241"/>
    </row>
    <row r="130" spans="1:12">
      <c r="A130" s="238"/>
      <c r="B130" s="239"/>
      <c r="C130" s="240"/>
      <c r="D130" s="240"/>
      <c r="E130" s="240"/>
      <c r="F130" s="240"/>
      <c r="G130" s="239"/>
      <c r="H130" s="239"/>
      <c r="I130" s="240"/>
      <c r="J130" s="240"/>
      <c r="K130" s="240"/>
      <c r="L130" s="241"/>
    </row>
    <row r="131" spans="1:12">
      <c r="A131" s="238"/>
      <c r="B131" s="239"/>
      <c r="C131" s="240"/>
      <c r="D131" s="240"/>
      <c r="E131" s="240"/>
      <c r="F131" s="240"/>
      <c r="G131" s="239"/>
      <c r="H131" s="239"/>
      <c r="I131" s="240"/>
      <c r="J131" s="240"/>
      <c r="K131" s="240"/>
      <c r="L131" s="241"/>
    </row>
    <row r="132" spans="1:12">
      <c r="A132" s="242"/>
      <c r="B132" s="243"/>
      <c r="C132" s="240"/>
      <c r="D132" s="243"/>
      <c r="E132" s="243"/>
      <c r="F132" s="243"/>
      <c r="G132" s="243"/>
      <c r="H132" s="243"/>
      <c r="I132" s="243"/>
      <c r="J132" s="243"/>
      <c r="K132" s="243"/>
      <c r="L132" s="244"/>
    </row>
    <row r="133" spans="1:12">
      <c r="A133" s="238"/>
      <c r="B133" s="239"/>
      <c r="C133" s="240"/>
      <c r="D133" s="240"/>
      <c r="E133" s="240"/>
      <c r="F133" s="240"/>
      <c r="G133" s="239"/>
      <c r="H133" s="239"/>
      <c r="I133" s="240"/>
      <c r="J133" s="240"/>
      <c r="K133" s="240"/>
      <c r="L133" s="241"/>
    </row>
    <row r="134" spans="1:12">
      <c r="A134" s="238"/>
      <c r="B134" s="239"/>
      <c r="C134" s="240"/>
      <c r="D134" s="240"/>
      <c r="E134" s="240"/>
      <c r="F134" s="240"/>
      <c r="G134" s="247"/>
      <c r="H134" s="239"/>
      <c r="I134" s="240"/>
      <c r="J134" s="240"/>
      <c r="K134" s="240"/>
      <c r="L134" s="241"/>
    </row>
    <row r="135" spans="1:12">
      <c r="A135" s="238"/>
      <c r="B135" s="239"/>
      <c r="C135" s="240"/>
      <c r="D135" s="240"/>
      <c r="E135" s="240"/>
      <c r="F135" s="240"/>
      <c r="G135" s="239"/>
      <c r="H135" s="239"/>
      <c r="I135" s="240"/>
      <c r="J135" s="240"/>
      <c r="K135" s="240"/>
      <c r="L135" s="241"/>
    </row>
    <row r="136" spans="1:12">
      <c r="A136" s="238"/>
      <c r="B136" s="239"/>
      <c r="C136" s="240"/>
      <c r="D136" s="240"/>
      <c r="E136" s="240"/>
      <c r="F136" s="240"/>
      <c r="G136" s="239"/>
      <c r="H136" s="239"/>
      <c r="I136" s="240"/>
      <c r="J136" s="240"/>
      <c r="K136" s="240"/>
      <c r="L136" s="241"/>
    </row>
    <row r="137" spans="1:12">
      <c r="A137" s="242"/>
      <c r="B137" s="243"/>
      <c r="C137" s="240"/>
      <c r="D137" s="243"/>
      <c r="E137" s="243"/>
      <c r="F137" s="243"/>
      <c r="G137" s="243"/>
      <c r="H137" s="243"/>
      <c r="I137" s="243"/>
      <c r="J137" s="243"/>
      <c r="K137" s="243"/>
      <c r="L137" s="244"/>
    </row>
    <row r="138" spans="1:12">
      <c r="A138" s="238"/>
      <c r="B138" s="239"/>
      <c r="C138" s="240"/>
      <c r="D138" s="240"/>
      <c r="E138" s="240"/>
      <c r="F138" s="240"/>
      <c r="G138" s="239"/>
      <c r="H138" s="239"/>
      <c r="I138" s="240"/>
      <c r="J138" s="240"/>
      <c r="K138" s="240"/>
      <c r="L138" s="241"/>
    </row>
    <row r="139" spans="1:12">
      <c r="A139" s="238"/>
      <c r="B139" s="239"/>
      <c r="C139" s="240"/>
      <c r="D139" s="240"/>
      <c r="E139" s="240"/>
      <c r="F139" s="240"/>
      <c r="G139" s="239"/>
      <c r="H139" s="239"/>
      <c r="I139" s="240"/>
      <c r="J139" s="240"/>
      <c r="K139" s="240"/>
      <c r="L139" s="241"/>
    </row>
    <row r="140" spans="1:12">
      <c r="A140" s="242"/>
      <c r="B140" s="243"/>
      <c r="C140" s="240"/>
      <c r="D140" s="243"/>
      <c r="E140" s="243"/>
      <c r="F140" s="243"/>
      <c r="G140" s="243"/>
      <c r="H140" s="243"/>
      <c r="I140" s="243"/>
      <c r="J140" s="243"/>
      <c r="K140" s="243"/>
      <c r="L140" s="244"/>
    </row>
    <row r="141" spans="1:12">
      <c r="A141" s="238"/>
      <c r="B141" s="239"/>
      <c r="C141" s="240"/>
      <c r="D141" s="240"/>
      <c r="E141" s="240"/>
      <c r="F141" s="240"/>
      <c r="G141" s="239"/>
      <c r="H141" s="239"/>
      <c r="I141" s="240"/>
      <c r="J141" s="240"/>
      <c r="K141" s="245"/>
      <c r="L141" s="246"/>
    </row>
    <row r="142" spans="1:12">
      <c r="A142" s="238"/>
      <c r="B142" s="239"/>
      <c r="C142" s="240"/>
      <c r="D142" s="240"/>
      <c r="E142" s="240"/>
      <c r="F142" s="240"/>
      <c r="G142" s="239"/>
      <c r="H142" s="239"/>
      <c r="I142" s="240"/>
      <c r="J142" s="240"/>
      <c r="K142" s="240"/>
      <c r="L142" s="241"/>
    </row>
    <row r="143" spans="1:12">
      <c r="A143" s="238"/>
      <c r="B143" s="239"/>
      <c r="C143" s="240"/>
      <c r="D143" s="240"/>
      <c r="E143" s="240"/>
      <c r="F143" s="240"/>
      <c r="G143" s="239"/>
      <c r="H143" s="239"/>
      <c r="I143" s="240"/>
      <c r="J143" s="240"/>
      <c r="K143" s="240"/>
      <c r="L143" s="241"/>
    </row>
    <row r="144" spans="1:12">
      <c r="A144" s="238"/>
      <c r="B144" s="239"/>
      <c r="C144" s="240"/>
      <c r="D144" s="240"/>
      <c r="E144" s="240"/>
      <c r="F144" s="240"/>
      <c r="G144" s="239"/>
      <c r="H144" s="239"/>
      <c r="I144" s="240"/>
      <c r="J144" s="240"/>
      <c r="K144" s="240"/>
      <c r="L144" s="241"/>
    </row>
    <row r="145" spans="1:12">
      <c r="A145" s="238"/>
      <c r="B145" s="239"/>
      <c r="C145" s="240"/>
      <c r="D145" s="240"/>
      <c r="E145" s="240"/>
      <c r="F145" s="240"/>
      <c r="G145" s="239"/>
      <c r="H145" s="239"/>
      <c r="I145" s="240"/>
      <c r="J145" s="240"/>
      <c r="K145" s="240"/>
      <c r="L145" s="241"/>
    </row>
    <row r="146" spans="1:12">
      <c r="A146" s="242"/>
      <c r="B146" s="243"/>
      <c r="C146" s="240"/>
      <c r="D146" s="243"/>
      <c r="E146" s="243"/>
      <c r="F146" s="243"/>
      <c r="G146" s="243"/>
      <c r="H146" s="243"/>
      <c r="I146" s="243"/>
      <c r="J146" s="243"/>
      <c r="K146" s="243"/>
      <c r="L146" s="244"/>
    </row>
    <row r="147" spans="1:12">
      <c r="A147" s="242"/>
      <c r="B147" s="243"/>
      <c r="C147" s="240"/>
      <c r="D147" s="243"/>
      <c r="E147" s="243"/>
      <c r="F147" s="243"/>
      <c r="G147" s="243"/>
      <c r="H147" s="243"/>
      <c r="I147" s="243"/>
      <c r="J147" s="243"/>
      <c r="K147" s="243"/>
      <c r="L147" s="244"/>
    </row>
    <row r="148" spans="1:12">
      <c r="A148" s="242"/>
      <c r="B148" s="243"/>
      <c r="C148" s="243"/>
      <c r="D148" s="243"/>
      <c r="E148" s="243"/>
      <c r="F148" s="243"/>
      <c r="G148" s="243"/>
      <c r="H148" s="243"/>
      <c r="I148" s="243"/>
      <c r="J148" s="243"/>
      <c r="K148" s="243"/>
      <c r="L148" s="244"/>
    </row>
    <row r="149" spans="1:12">
      <c r="A149" s="242"/>
      <c r="B149" s="243"/>
      <c r="C149" s="243"/>
      <c r="D149" s="243"/>
      <c r="E149" s="243"/>
      <c r="F149" s="243"/>
      <c r="G149" s="243"/>
      <c r="H149" s="243"/>
      <c r="I149" s="243"/>
      <c r="J149" s="243"/>
      <c r="K149" s="243"/>
      <c r="L149" s="244"/>
    </row>
    <row r="150" spans="1:12">
      <c r="A150" s="242"/>
      <c r="B150" s="243"/>
      <c r="C150" s="240"/>
      <c r="D150" s="243"/>
      <c r="E150" s="243"/>
      <c r="F150" s="243"/>
      <c r="G150" s="243"/>
      <c r="H150" s="243"/>
      <c r="I150" s="243"/>
      <c r="J150" s="243"/>
      <c r="K150" s="243"/>
      <c r="L150" s="244"/>
    </row>
    <row r="151" spans="1:12">
      <c r="A151" s="242"/>
      <c r="B151" s="243"/>
      <c r="C151" s="240"/>
      <c r="D151" s="243"/>
      <c r="E151" s="243"/>
      <c r="F151" s="243"/>
      <c r="G151" s="243"/>
      <c r="H151" s="243"/>
      <c r="I151" s="243"/>
      <c r="J151" s="243"/>
      <c r="K151" s="243"/>
      <c r="L151" s="244"/>
    </row>
    <row r="152" spans="1:12">
      <c r="A152" s="242"/>
      <c r="B152" s="243"/>
      <c r="C152" s="240"/>
      <c r="D152" s="243"/>
      <c r="E152" s="243"/>
      <c r="F152" s="243"/>
      <c r="G152" s="243"/>
      <c r="H152" s="243"/>
      <c r="I152" s="243"/>
      <c r="J152" s="243"/>
      <c r="K152" s="243"/>
      <c r="L152" s="244"/>
    </row>
    <row r="153" spans="1:12">
      <c r="A153" s="242"/>
      <c r="B153" s="243"/>
      <c r="C153" s="240"/>
      <c r="D153" s="243"/>
      <c r="E153" s="243"/>
      <c r="F153" s="243"/>
      <c r="G153" s="243"/>
      <c r="H153" s="243"/>
      <c r="I153" s="243"/>
      <c r="J153" s="243"/>
      <c r="K153" s="243"/>
      <c r="L153" s="244"/>
    </row>
    <row r="154" spans="1:12">
      <c r="A154" s="242"/>
      <c r="B154" s="243"/>
      <c r="C154" s="240"/>
      <c r="D154" s="243"/>
      <c r="E154" s="243"/>
      <c r="F154" s="243"/>
      <c r="G154" s="243"/>
      <c r="H154" s="243"/>
      <c r="I154" s="243"/>
      <c r="J154" s="243"/>
      <c r="K154" s="243"/>
      <c r="L154" s="244"/>
    </row>
    <row r="155" spans="1:12">
      <c r="A155" s="242"/>
      <c r="B155" s="243"/>
      <c r="C155" s="240"/>
      <c r="D155" s="243"/>
      <c r="E155" s="243"/>
      <c r="F155" s="243"/>
      <c r="G155" s="243"/>
      <c r="H155" s="243"/>
      <c r="I155" s="243"/>
      <c r="J155" s="243"/>
      <c r="K155" s="243"/>
      <c r="L155" s="244"/>
    </row>
    <row r="156" spans="1:12">
      <c r="A156" s="242"/>
      <c r="B156" s="243"/>
      <c r="C156" s="240"/>
      <c r="D156" s="243"/>
      <c r="E156" s="243"/>
      <c r="F156" s="243"/>
      <c r="G156" s="243"/>
      <c r="H156" s="243"/>
      <c r="I156" s="243"/>
      <c r="J156" s="243"/>
      <c r="K156" s="243"/>
      <c r="L156" s="244"/>
    </row>
    <row r="157" spans="1:12">
      <c r="A157" s="242"/>
      <c r="B157" s="243"/>
      <c r="C157" s="240"/>
      <c r="D157" s="243"/>
      <c r="E157" s="243"/>
      <c r="F157" s="243"/>
      <c r="G157" s="243"/>
      <c r="H157" s="243"/>
      <c r="I157" s="243"/>
      <c r="J157" s="243"/>
      <c r="K157" s="243"/>
      <c r="L157" s="244"/>
    </row>
    <row r="158" spans="1:12">
      <c r="A158" s="242"/>
      <c r="B158" s="243"/>
      <c r="C158" s="240"/>
      <c r="D158" s="243"/>
      <c r="E158" s="243"/>
      <c r="F158" s="243"/>
      <c r="G158" s="243"/>
      <c r="H158" s="243"/>
      <c r="I158" s="243"/>
      <c r="J158" s="243"/>
      <c r="K158" s="243"/>
      <c r="L158" s="244"/>
    </row>
    <row r="159" spans="1:12">
      <c r="A159" s="242"/>
      <c r="B159" s="243"/>
      <c r="C159" s="240"/>
      <c r="D159" s="243"/>
      <c r="E159" s="243"/>
      <c r="F159" s="243"/>
      <c r="G159" s="243"/>
      <c r="H159" s="243"/>
      <c r="I159" s="243"/>
      <c r="J159" s="243"/>
      <c r="K159" s="243"/>
      <c r="L159" s="244"/>
    </row>
    <row r="160" spans="1:12">
      <c r="A160" s="242"/>
      <c r="B160" s="243"/>
      <c r="C160" s="240"/>
      <c r="D160" s="243"/>
      <c r="E160" s="243"/>
      <c r="F160" s="243"/>
      <c r="G160" s="243"/>
      <c r="H160" s="243"/>
      <c r="I160" s="243"/>
      <c r="J160" s="243"/>
      <c r="K160" s="243"/>
      <c r="L160" s="244"/>
    </row>
    <row r="161" spans="1:12">
      <c r="A161" s="242"/>
      <c r="B161" s="243"/>
      <c r="C161" s="240"/>
      <c r="D161" s="243"/>
      <c r="E161" s="243"/>
      <c r="F161" s="243"/>
      <c r="G161" s="243"/>
      <c r="H161" s="243"/>
      <c r="I161" s="243"/>
      <c r="J161" s="243"/>
      <c r="K161" s="243"/>
      <c r="L161" s="244"/>
    </row>
    <row r="162" spans="1:12">
      <c r="A162" s="242"/>
      <c r="B162" s="243"/>
      <c r="C162" s="240"/>
      <c r="D162" s="243"/>
      <c r="E162" s="243"/>
      <c r="F162" s="243"/>
      <c r="G162" s="243"/>
      <c r="H162" s="243"/>
      <c r="I162" s="243"/>
      <c r="J162" s="243"/>
      <c r="K162" s="243"/>
      <c r="L162" s="244"/>
    </row>
    <row r="163" spans="1:12">
      <c r="A163" s="238"/>
      <c r="B163" s="239"/>
      <c r="C163" s="240"/>
      <c r="D163" s="240"/>
      <c r="E163" s="240"/>
      <c r="F163" s="240"/>
      <c r="G163" s="239"/>
      <c r="H163" s="239"/>
      <c r="I163" s="240"/>
      <c r="J163" s="240"/>
      <c r="K163" s="240"/>
      <c r="L163" s="241"/>
    </row>
    <row r="164" spans="1:12">
      <c r="A164" s="238"/>
      <c r="B164" s="239"/>
      <c r="C164" s="240"/>
      <c r="D164" s="240"/>
      <c r="E164" s="240"/>
      <c r="F164" s="240"/>
      <c r="G164" s="239"/>
      <c r="H164" s="239"/>
      <c r="I164" s="240"/>
      <c r="J164" s="240"/>
      <c r="K164" s="240"/>
      <c r="L164" s="241"/>
    </row>
    <row r="165" spans="1:12">
      <c r="A165" s="242"/>
      <c r="B165" s="243"/>
      <c r="C165" s="240"/>
      <c r="D165" s="243"/>
      <c r="E165" s="243"/>
      <c r="F165" s="243"/>
      <c r="G165" s="243"/>
      <c r="H165" s="243"/>
      <c r="I165" s="243"/>
      <c r="J165" s="243"/>
      <c r="K165" s="243"/>
      <c r="L165" s="244"/>
    </row>
    <row r="166" spans="1:12">
      <c r="A166" s="242"/>
      <c r="B166" s="243"/>
      <c r="C166" s="240"/>
      <c r="D166" s="243"/>
      <c r="E166" s="243"/>
      <c r="F166" s="243"/>
      <c r="G166" s="243"/>
      <c r="H166" s="243"/>
      <c r="I166" s="243"/>
      <c r="J166" s="243"/>
      <c r="K166" s="243"/>
      <c r="L166" s="244"/>
    </row>
  </sheetData>
  <hyperlinks>
    <hyperlink ref="G85" r:id="rId1" display="www.orienteering.sk"/>
    <hyperlink ref="G67" r:id="rId2" display="www.slovak-fencing.sk"/>
    <hyperlink ref="G69" r:id="rId3" display="www.veslovanie.sk"/>
    <hyperlink ref="G15" r:id="rId4" display="www.saaf.sk"/>
    <hyperlink ref="G20" r:id="rId5"/>
    <hyperlink ref="H20" r:id="rId6"/>
  </hyperlinks>
  <pageMargins left="0.7" right="0.7" top="0.75" bottom="0.75" header="0.3" footer="0.3"/>
  <pageSetup paperSize="9" orientation="portrait" horizontalDpi="4294967295" verticalDpi="4294967295" r:id="rId7"/>
</worksheet>
</file>

<file path=xl/worksheets/sheet7.xml><?xml version="1.0" encoding="utf-8"?>
<worksheet xmlns="http://schemas.openxmlformats.org/spreadsheetml/2006/main" xmlns:r="http://schemas.openxmlformats.org/officeDocument/2006/relationships">
  <sheetPr codeName="Hárok7"/>
  <dimension ref="A1:N927"/>
  <sheetViews>
    <sheetView zoomScale="110" zoomScaleNormal="110" workbookViewId="0">
      <pane ySplit="1" topLeftCell="A2" activePane="bottomLeft" state="frozen"/>
      <selection activeCell="I2" sqref="I2:L73"/>
      <selection pane="bottomLeft" activeCell="A2" sqref="A2"/>
    </sheetView>
  </sheetViews>
  <sheetFormatPr defaultColWidth="9.109375" defaultRowHeight="10.199999999999999"/>
  <cols>
    <col min="1" max="1" width="11.88671875" style="220" bestFit="1" customWidth="1"/>
    <col min="2" max="2" width="47.44140625" style="221" bestFit="1" customWidth="1"/>
    <col min="3" max="3" width="37.44140625" style="221" customWidth="1"/>
    <col min="4" max="4" width="11.5546875" style="225" customWidth="1"/>
    <col min="5" max="5" width="6" style="226" bestFit="1" customWidth="1"/>
    <col min="6" max="6" width="4.44140625" style="220" bestFit="1" customWidth="1"/>
    <col min="7" max="7" width="5.5546875" style="221" bestFit="1" customWidth="1"/>
    <col min="8" max="8" width="5.5546875" style="221" customWidth="1"/>
    <col min="9" max="9" width="8.5546875" style="103" bestFit="1" customWidth="1"/>
    <col min="10" max="10" width="12.44140625" style="3" bestFit="1" customWidth="1"/>
    <col min="11" max="11" width="19.44140625" style="3" customWidth="1"/>
    <col min="12" max="12" width="13.5546875" style="3" bestFit="1" customWidth="1"/>
    <col min="13" max="13" width="13.5546875" style="3" customWidth="1"/>
    <col min="14" max="16384" width="9.109375" style="3"/>
  </cols>
  <sheetData>
    <row r="1" spans="1:14" s="4" customFormat="1" ht="20.399999999999999">
      <c r="A1" s="201" t="s">
        <v>0</v>
      </c>
      <c r="B1" s="204" t="s">
        <v>815</v>
      </c>
      <c r="C1" s="204" t="s">
        <v>867</v>
      </c>
      <c r="D1" s="206" t="s">
        <v>765</v>
      </c>
      <c r="E1" s="207" t="s">
        <v>1</v>
      </c>
      <c r="F1" s="201" t="s">
        <v>3</v>
      </c>
      <c r="G1" s="201" t="s">
        <v>4</v>
      </c>
      <c r="H1" s="201" t="s">
        <v>941</v>
      </c>
      <c r="I1" s="201" t="s">
        <v>766</v>
      </c>
      <c r="J1" s="201" t="s">
        <v>771</v>
      </c>
      <c r="K1" s="201" t="s">
        <v>2</v>
      </c>
      <c r="L1" s="201" t="s">
        <v>789</v>
      </c>
      <c r="M1" s="201" t="s">
        <v>948</v>
      </c>
      <c r="N1" s="201" t="s">
        <v>1124</v>
      </c>
    </row>
    <row r="2" spans="1:14">
      <c r="A2" s="242" t="s">
        <v>1863</v>
      </c>
      <c r="B2" s="251" t="str">
        <f>VLOOKUP(A2,Adr!A:B,2,FALSE)</f>
        <v>Cyklokoalícia</v>
      </c>
      <c r="C2" s="222" t="s">
        <v>1870</v>
      </c>
      <c r="D2" s="224">
        <v>4750</v>
      </c>
      <c r="E2" s="209">
        <v>0</v>
      </c>
      <c r="F2" s="219" t="s">
        <v>215</v>
      </c>
      <c r="G2" s="222" t="s">
        <v>7</v>
      </c>
      <c r="H2" s="222" t="s">
        <v>786</v>
      </c>
      <c r="I2" s="230" t="str">
        <f t="shared" ref="I2:I62" si="0">A2&amp;F2</f>
        <v>31800394m</v>
      </c>
      <c r="J2" s="203" t="str">
        <f t="shared" ref="J2:J62" si="1">A2&amp;G2</f>
        <v>31800394026 01</v>
      </c>
      <c r="K2" s="5"/>
      <c r="L2" s="203" t="str">
        <f t="shared" ref="L2:L97" si="2">A2&amp;G2&amp;H2</f>
        <v>31800394026 01B</v>
      </c>
      <c r="M2" s="5" t="str">
        <f t="shared" ref="M2:M97" si="3">B2&amp;F2&amp;H2&amp;C2</f>
        <v>CyklokoalíciamBDo školy na bicykli - nákup cyklistických stojanov pre víťazné školy</v>
      </c>
      <c r="N2" s="3" t="str">
        <f t="shared" ref="N2:N97" si="4">+I2&amp;H2</f>
        <v>31800394mB</v>
      </c>
    </row>
    <row r="3" spans="1:14">
      <c r="A3" s="202" t="s">
        <v>982</v>
      </c>
      <c r="B3" s="251" t="str">
        <f>VLOOKUP(A3,Adr!A:B,2,FALSE)</f>
        <v>DEAFLYMPIJSKÝ VÝBOR SLOVENSKA</v>
      </c>
      <c r="C3" s="222" t="s">
        <v>936</v>
      </c>
      <c r="D3" s="224">
        <v>155616</v>
      </c>
      <c r="E3" s="209">
        <v>0</v>
      </c>
      <c r="F3" s="219" t="s">
        <v>205</v>
      </c>
      <c r="G3" s="222" t="s">
        <v>10</v>
      </c>
      <c r="H3" s="222" t="s">
        <v>786</v>
      </c>
      <c r="I3" s="230" t="str">
        <f>A3&amp;F3</f>
        <v>42254388c</v>
      </c>
      <c r="J3" s="203" t="str">
        <f>A3&amp;G3</f>
        <v>42254388026 03</v>
      </c>
      <c r="K3" s="5"/>
      <c r="L3" s="203" t="str">
        <f>A3&amp;G3&amp;H3</f>
        <v>42254388026 03B</v>
      </c>
      <c r="M3" s="5" t="str">
        <f>B3&amp;F3&amp;H3&amp;C3</f>
        <v>DEAFLYMPIJSKÝ VÝBOR SLOVENSKAcBčinnosť Deaflympijského výboru Slovenska</v>
      </c>
      <c r="N3" s="3" t="str">
        <f>+I3&amp;H3</f>
        <v>42254388cB</v>
      </c>
    </row>
    <row r="4" spans="1:14">
      <c r="A4" s="202" t="s">
        <v>982</v>
      </c>
      <c r="B4" s="251" t="str">
        <f>VLOOKUP(A4,Adr!A:B,2,FALSE)</f>
        <v>DEAFLYMPIJSKÝ VÝBOR SLOVENSKA</v>
      </c>
      <c r="C4" s="222" t="s">
        <v>1424</v>
      </c>
      <c r="D4" s="224">
        <v>62571</v>
      </c>
      <c r="E4" s="209">
        <v>0</v>
      </c>
      <c r="F4" s="219" t="s">
        <v>206</v>
      </c>
      <c r="G4" s="222" t="s">
        <v>10</v>
      </c>
      <c r="H4" s="222" t="s">
        <v>786</v>
      </c>
      <c r="I4" s="230" t="str">
        <f t="shared" ref="I4:I19" si="5">A4&amp;F4</f>
        <v>42254388d</v>
      </c>
      <c r="J4" s="203" t="str">
        <f t="shared" ref="J4:J19" si="6">A4&amp;G4</f>
        <v>42254388026 03</v>
      </c>
      <c r="K4" s="5"/>
      <c r="L4" s="203" t="str">
        <f t="shared" ref="L4:L19" si="7">A4&amp;G4&amp;H4</f>
        <v>42254388026 03B</v>
      </c>
      <c r="M4" s="5" t="str">
        <f t="shared" ref="M4:M19" si="8">B4&amp;F4&amp;H4&amp;C4</f>
        <v>DEAFLYMPIJSKÝ VÝBOR SLOVENSKAdBAdrián Babič</v>
      </c>
      <c r="N4" s="3" t="str">
        <f t="shared" ref="N4:N19" si="9">+I4&amp;H4</f>
        <v>42254388dB</v>
      </c>
    </row>
    <row r="5" spans="1:14">
      <c r="A5" s="202" t="s">
        <v>982</v>
      </c>
      <c r="B5" s="251" t="str">
        <f>VLOOKUP(A5,Adr!A:B,2,FALSE)</f>
        <v>DEAFLYMPIJSKÝ VÝBOR SLOVENSKA</v>
      </c>
      <c r="C5" s="222" t="s">
        <v>1425</v>
      </c>
      <c r="D5" s="224">
        <v>15643</v>
      </c>
      <c r="E5" s="209">
        <v>0</v>
      </c>
      <c r="F5" s="219" t="s">
        <v>206</v>
      </c>
      <c r="G5" s="222" t="s">
        <v>10</v>
      </c>
      <c r="H5" s="222" t="s">
        <v>786</v>
      </c>
      <c r="I5" s="230" t="str">
        <f t="shared" si="5"/>
        <v>42254388d</v>
      </c>
      <c r="J5" s="203" t="str">
        <f t="shared" si="6"/>
        <v>42254388026 03</v>
      </c>
      <c r="K5" s="5"/>
      <c r="L5" s="203" t="str">
        <f t="shared" si="7"/>
        <v>42254388026 03B</v>
      </c>
      <c r="M5" s="5" t="str">
        <f t="shared" si="8"/>
        <v>DEAFLYMPIJSKÝ VÝBOR SLOVENSKAdBAmália Lepótová</v>
      </c>
      <c r="N5" s="3" t="str">
        <f t="shared" si="9"/>
        <v>42254388dB</v>
      </c>
    </row>
    <row r="6" spans="1:14">
      <c r="A6" s="202" t="s">
        <v>982</v>
      </c>
      <c r="B6" s="251" t="str">
        <f>VLOOKUP(A6,Adr!A:B,2,FALSE)</f>
        <v>DEAFLYMPIJSKÝ VÝBOR SLOVENSKA</v>
      </c>
      <c r="C6" s="222" t="s">
        <v>1426</v>
      </c>
      <c r="D6" s="224">
        <v>31285</v>
      </c>
      <c r="E6" s="209">
        <v>0</v>
      </c>
      <c r="F6" s="219" t="s">
        <v>206</v>
      </c>
      <c r="G6" s="222" t="s">
        <v>10</v>
      </c>
      <c r="H6" s="222" t="s">
        <v>786</v>
      </c>
      <c r="I6" s="230" t="str">
        <f t="shared" si="5"/>
        <v>42254388d</v>
      </c>
      <c r="J6" s="203" t="str">
        <f t="shared" si="6"/>
        <v>42254388026 03</v>
      </c>
      <c r="K6" s="5"/>
      <c r="L6" s="203" t="str">
        <f t="shared" si="7"/>
        <v>42254388026 03B</v>
      </c>
      <c r="M6" s="5" t="str">
        <f t="shared" si="8"/>
        <v>DEAFLYMPIJSKÝ VÝBOR SLOVENSKAdBDavid Pristáč</v>
      </c>
      <c r="N6" s="3" t="str">
        <f t="shared" si="9"/>
        <v>42254388dB</v>
      </c>
    </row>
    <row r="7" spans="1:14">
      <c r="A7" s="202" t="s">
        <v>982</v>
      </c>
      <c r="B7" s="251" t="str">
        <f>VLOOKUP(A7,Adr!A:B,2,FALSE)</f>
        <v>DEAFLYMPIJSKÝ VÝBOR SLOVENSKA</v>
      </c>
      <c r="C7" s="222" t="s">
        <v>1427</v>
      </c>
      <c r="D7" s="224">
        <v>23464</v>
      </c>
      <c r="E7" s="209">
        <v>0</v>
      </c>
      <c r="F7" s="219" t="s">
        <v>206</v>
      </c>
      <c r="G7" s="222" t="s">
        <v>10</v>
      </c>
      <c r="H7" s="222" t="s">
        <v>786</v>
      </c>
      <c r="I7" s="230" t="str">
        <f t="shared" si="5"/>
        <v>42254388d</v>
      </c>
      <c r="J7" s="203" t="str">
        <f t="shared" si="6"/>
        <v>42254388026 03</v>
      </c>
      <c r="K7" s="5"/>
      <c r="L7" s="203" t="str">
        <f t="shared" si="7"/>
        <v>42254388026 03B</v>
      </c>
      <c r="M7" s="5" t="str">
        <f t="shared" si="8"/>
        <v>DEAFLYMPIJSKÝ VÝBOR SLOVENSKAdBEma Štetková</v>
      </c>
      <c r="N7" s="3" t="str">
        <f t="shared" si="9"/>
        <v>42254388dB</v>
      </c>
    </row>
    <row r="8" spans="1:14">
      <c r="A8" s="202" t="s">
        <v>982</v>
      </c>
      <c r="B8" s="251" t="str">
        <f>VLOOKUP(A8,Adr!A:B,2,FALSE)</f>
        <v>DEAFLYMPIJSKÝ VÝBOR SLOVENSKA</v>
      </c>
      <c r="C8" s="222" t="s">
        <v>1428</v>
      </c>
      <c r="D8" s="224">
        <v>52142</v>
      </c>
      <c r="E8" s="209">
        <v>0</v>
      </c>
      <c r="F8" s="219" t="s">
        <v>206</v>
      </c>
      <c r="G8" s="222" t="s">
        <v>10</v>
      </c>
      <c r="H8" s="222" t="s">
        <v>786</v>
      </c>
      <c r="I8" s="230" t="str">
        <f t="shared" si="5"/>
        <v>42254388d</v>
      </c>
      <c r="J8" s="203" t="str">
        <f t="shared" si="6"/>
        <v>42254388026 03</v>
      </c>
      <c r="K8" s="5"/>
      <c r="L8" s="203" t="str">
        <f t="shared" si="7"/>
        <v>42254388026 03B</v>
      </c>
      <c r="M8" s="5" t="str">
        <f t="shared" si="8"/>
        <v>DEAFLYMPIJSKÝ VÝBOR SLOVENSKAdBEva Jurková</v>
      </c>
      <c r="N8" s="3" t="str">
        <f t="shared" si="9"/>
        <v>42254388dB</v>
      </c>
    </row>
    <row r="9" spans="1:14">
      <c r="A9" s="202" t="s">
        <v>982</v>
      </c>
      <c r="B9" s="251" t="str">
        <f>VLOOKUP(A9,Adr!A:B,2,FALSE)</f>
        <v>DEAFLYMPIJSKÝ VÝBOR SLOVENSKA</v>
      </c>
      <c r="C9" s="222" t="s">
        <v>1429</v>
      </c>
      <c r="D9" s="224">
        <v>62571</v>
      </c>
      <c r="E9" s="209">
        <v>0</v>
      </c>
      <c r="F9" s="219" t="s">
        <v>206</v>
      </c>
      <c r="G9" s="222" t="s">
        <v>10</v>
      </c>
      <c r="H9" s="222" t="s">
        <v>786</v>
      </c>
      <c r="I9" s="230" t="str">
        <f t="shared" si="5"/>
        <v>42254388d</v>
      </c>
      <c r="J9" s="203" t="str">
        <f t="shared" si="6"/>
        <v>42254388026 03</v>
      </c>
      <c r="K9" s="5"/>
      <c r="L9" s="203" t="str">
        <f t="shared" si="7"/>
        <v>42254388026 03B</v>
      </c>
      <c r="M9" s="5" t="str">
        <f t="shared" si="8"/>
        <v>DEAFLYMPIJSKÝ VÝBOR SLOVENSKAdBIvana Krištofičová</v>
      </c>
      <c r="N9" s="3" t="str">
        <f t="shared" si="9"/>
        <v>42254388dB</v>
      </c>
    </row>
    <row r="10" spans="1:14">
      <c r="A10" s="202" t="s">
        <v>982</v>
      </c>
      <c r="B10" s="251" t="str">
        <f>VLOOKUP(A10,Adr!A:B,2,FALSE)</f>
        <v>DEAFLYMPIJSKÝ VÝBOR SLOVENSKA</v>
      </c>
      <c r="C10" s="222" t="s">
        <v>1430</v>
      </c>
      <c r="D10" s="224">
        <v>20857</v>
      </c>
      <c r="E10" s="209">
        <v>0</v>
      </c>
      <c r="F10" s="219" t="s">
        <v>206</v>
      </c>
      <c r="G10" s="222" t="s">
        <v>10</v>
      </c>
      <c r="H10" s="222" t="s">
        <v>786</v>
      </c>
      <c r="I10" s="230" t="str">
        <f t="shared" si="5"/>
        <v>42254388d</v>
      </c>
      <c r="J10" s="203" t="str">
        <f t="shared" si="6"/>
        <v>42254388026 03</v>
      </c>
      <c r="K10" s="5"/>
      <c r="L10" s="203" t="str">
        <f t="shared" si="7"/>
        <v>42254388026 03B</v>
      </c>
      <c r="M10" s="5" t="str">
        <f t="shared" si="8"/>
        <v>DEAFLYMPIJSKÝ VÝBOR SLOVENSKAdBJúlius Maťovčík</v>
      </c>
      <c r="N10" s="3" t="str">
        <f t="shared" si="9"/>
        <v>42254388dB</v>
      </c>
    </row>
    <row r="11" spans="1:14">
      <c r="A11" s="202" t="s">
        <v>982</v>
      </c>
      <c r="B11" s="251" t="str">
        <f>VLOOKUP(A11,Adr!A:B,2,FALSE)</f>
        <v>DEAFLYMPIJSKÝ VÝBOR SLOVENSKA</v>
      </c>
      <c r="C11" s="222" t="s">
        <v>1431</v>
      </c>
      <c r="D11" s="224">
        <v>31285</v>
      </c>
      <c r="E11" s="209">
        <v>0</v>
      </c>
      <c r="F11" s="219" t="s">
        <v>206</v>
      </c>
      <c r="G11" s="222" t="s">
        <v>10</v>
      </c>
      <c r="H11" s="222" t="s">
        <v>786</v>
      </c>
      <c r="I11" s="230" t="str">
        <f t="shared" si="5"/>
        <v>42254388d</v>
      </c>
      <c r="J11" s="203" t="str">
        <f t="shared" si="6"/>
        <v>42254388026 03</v>
      </c>
      <c r="K11" s="5"/>
      <c r="L11" s="203" t="str">
        <f t="shared" si="7"/>
        <v>42254388026 03B</v>
      </c>
      <c r="M11" s="5" t="str">
        <f t="shared" si="8"/>
        <v>DEAFLYMPIJSKÝ VÝBOR SLOVENSKAdBMarek Tutura</v>
      </c>
      <c r="N11" s="3" t="str">
        <f t="shared" si="9"/>
        <v>42254388dB</v>
      </c>
    </row>
    <row r="12" spans="1:14">
      <c r="A12" s="202" t="s">
        <v>982</v>
      </c>
      <c r="B12" s="251" t="str">
        <f>VLOOKUP(A12,Adr!A:B,2,FALSE)</f>
        <v>DEAFLYMPIJSKÝ VÝBOR SLOVENSKA</v>
      </c>
      <c r="C12" s="222" t="s">
        <v>1432</v>
      </c>
      <c r="D12" s="224">
        <v>15643</v>
      </c>
      <c r="E12" s="209">
        <v>0</v>
      </c>
      <c r="F12" s="219" t="s">
        <v>206</v>
      </c>
      <c r="G12" s="222" t="s">
        <v>10</v>
      </c>
      <c r="H12" s="222" t="s">
        <v>786</v>
      </c>
      <c r="I12" s="230" t="str">
        <f t="shared" si="5"/>
        <v>42254388d</v>
      </c>
      <c r="J12" s="203" t="str">
        <f t="shared" si="6"/>
        <v>42254388026 03</v>
      </c>
      <c r="K12" s="5"/>
      <c r="L12" s="203" t="str">
        <f t="shared" si="7"/>
        <v>42254388026 03B</v>
      </c>
      <c r="M12" s="5" t="str">
        <f t="shared" si="8"/>
        <v>DEAFLYMPIJSKÝ VÝBOR SLOVENSKAdBMartina Antušeková</v>
      </c>
      <c r="N12" s="3" t="str">
        <f t="shared" si="9"/>
        <v>42254388dB</v>
      </c>
    </row>
    <row r="13" spans="1:14">
      <c r="A13" s="202" t="s">
        <v>982</v>
      </c>
      <c r="B13" s="251" t="str">
        <f>VLOOKUP(A13,Adr!A:B,2,FALSE)</f>
        <v>DEAFLYMPIJSKÝ VÝBOR SLOVENSKA</v>
      </c>
      <c r="C13" s="222" t="s">
        <v>1433</v>
      </c>
      <c r="D13" s="224">
        <v>7821</v>
      </c>
      <c r="E13" s="209">
        <v>0</v>
      </c>
      <c r="F13" s="219" t="s">
        <v>206</v>
      </c>
      <c r="G13" s="222" t="s">
        <v>10</v>
      </c>
      <c r="H13" s="222" t="s">
        <v>786</v>
      </c>
      <c r="I13" s="230" t="str">
        <f t="shared" si="5"/>
        <v>42254388d</v>
      </c>
      <c r="J13" s="203" t="str">
        <f t="shared" si="6"/>
        <v>42254388026 03</v>
      </c>
      <c r="K13" s="5"/>
      <c r="L13" s="203" t="str">
        <f t="shared" si="7"/>
        <v>42254388026 03B</v>
      </c>
      <c r="M13" s="5" t="str">
        <f t="shared" si="8"/>
        <v>DEAFLYMPIJSKÝ VÝBOR SLOVENSKAdBNataša Bačenková</v>
      </c>
      <c r="N13" s="3" t="str">
        <f t="shared" si="9"/>
        <v>42254388dB</v>
      </c>
    </row>
    <row r="14" spans="1:14">
      <c r="A14" s="202" t="s">
        <v>982</v>
      </c>
      <c r="B14" s="251" t="str">
        <f>VLOOKUP(A14,Adr!A:B,2,FALSE)</f>
        <v>DEAFLYMPIJSKÝ VÝBOR SLOVENSKA</v>
      </c>
      <c r="C14" s="222" t="s">
        <v>1434</v>
      </c>
      <c r="D14" s="224">
        <v>20857</v>
      </c>
      <c r="E14" s="209">
        <v>0</v>
      </c>
      <c r="F14" s="219" t="s">
        <v>206</v>
      </c>
      <c r="G14" s="222" t="s">
        <v>10</v>
      </c>
      <c r="H14" s="222" t="s">
        <v>786</v>
      </c>
      <c r="I14" s="230" t="str">
        <f t="shared" si="5"/>
        <v>42254388d</v>
      </c>
      <c r="J14" s="203" t="str">
        <f t="shared" si="6"/>
        <v>42254388026 03</v>
      </c>
      <c r="K14" s="5"/>
      <c r="L14" s="203" t="str">
        <f t="shared" si="7"/>
        <v>42254388026 03B</v>
      </c>
      <c r="M14" s="5" t="str">
        <f t="shared" si="8"/>
        <v>DEAFLYMPIJSKÝ VÝBOR SLOVENSKAdBRastislav Jelínek</v>
      </c>
      <c r="N14" s="3" t="str">
        <f t="shared" si="9"/>
        <v>42254388dB</v>
      </c>
    </row>
    <row r="15" spans="1:14">
      <c r="A15" s="202" t="s">
        <v>982</v>
      </c>
      <c r="B15" s="251" t="str">
        <f>VLOOKUP(A15,Adr!A:B,2,FALSE)</f>
        <v>DEAFLYMPIJSKÝ VÝBOR SLOVENSKA</v>
      </c>
      <c r="C15" s="222" t="s">
        <v>1435</v>
      </c>
      <c r="D15" s="224">
        <v>31285</v>
      </c>
      <c r="E15" s="209">
        <v>0</v>
      </c>
      <c r="F15" s="219" t="s">
        <v>206</v>
      </c>
      <c r="G15" s="222" t="s">
        <v>10</v>
      </c>
      <c r="H15" s="222" t="s">
        <v>786</v>
      </c>
      <c r="I15" s="230" t="str">
        <f t="shared" si="5"/>
        <v>42254388d</v>
      </c>
      <c r="J15" s="203" t="str">
        <f t="shared" si="6"/>
        <v>42254388026 03</v>
      </c>
      <c r="K15" s="5"/>
      <c r="L15" s="203" t="str">
        <f t="shared" si="7"/>
        <v>42254388026 03B</v>
      </c>
      <c r="M15" s="5" t="str">
        <f t="shared" si="8"/>
        <v>DEAFLYMPIJSKÝ VÝBOR SLOVENSKAdBTerézia Pristáčová</v>
      </c>
      <c r="N15" s="3" t="str">
        <f t="shared" si="9"/>
        <v>42254388dB</v>
      </c>
    </row>
    <row r="16" spans="1:14">
      <c r="A16" s="202" t="s">
        <v>982</v>
      </c>
      <c r="B16" s="251" t="str">
        <f>VLOOKUP(A16,Adr!A:B,2,FALSE)</f>
        <v>DEAFLYMPIJSKÝ VÝBOR SLOVENSKA</v>
      </c>
      <c r="C16" s="222" t="s">
        <v>1436</v>
      </c>
      <c r="D16" s="224">
        <v>52142</v>
      </c>
      <c r="E16" s="209">
        <v>0</v>
      </c>
      <c r="F16" s="219" t="s">
        <v>206</v>
      </c>
      <c r="G16" s="222" t="s">
        <v>10</v>
      </c>
      <c r="H16" s="222" t="s">
        <v>786</v>
      </c>
      <c r="I16" s="230" t="str">
        <f t="shared" si="5"/>
        <v>42254388d</v>
      </c>
      <c r="J16" s="203" t="str">
        <f t="shared" si="6"/>
        <v>42254388026 03</v>
      </c>
      <c r="K16" s="5"/>
      <c r="L16" s="203" t="str">
        <f t="shared" si="7"/>
        <v>42254388026 03B</v>
      </c>
      <c r="M16" s="5" t="str">
        <f t="shared" si="8"/>
        <v>DEAFLYMPIJSKÝ VÝBOR SLOVENSKAdBThomas Keinath</v>
      </c>
      <c r="N16" s="3" t="str">
        <f t="shared" si="9"/>
        <v>42254388dB</v>
      </c>
    </row>
    <row r="17" spans="1:14">
      <c r="A17" s="202" t="s">
        <v>982</v>
      </c>
      <c r="B17" s="251" t="str">
        <f>VLOOKUP(A17,Adr!A:B,2,FALSE)</f>
        <v>DEAFLYMPIJSKÝ VÝBOR SLOVENSKA</v>
      </c>
      <c r="C17" s="222" t="s">
        <v>1714</v>
      </c>
      <c r="D17" s="224">
        <v>50500</v>
      </c>
      <c r="E17" s="209">
        <v>0</v>
      </c>
      <c r="F17" s="219" t="s">
        <v>217</v>
      </c>
      <c r="G17" s="222" t="s">
        <v>10</v>
      </c>
      <c r="H17" s="222" t="s">
        <v>786</v>
      </c>
      <c r="I17" s="230" t="str">
        <f t="shared" si="5"/>
        <v>42254388o</v>
      </c>
      <c r="J17" s="203" t="str">
        <f t="shared" si="6"/>
        <v>42254388026 03</v>
      </c>
      <c r="K17" s="5"/>
      <c r="L17" s="203" t="str">
        <f t="shared" si="7"/>
        <v>42254388026 03B</v>
      </c>
      <c r="M17" s="5" t="str">
        <f t="shared" si="8"/>
        <v>DEAFLYMPIJSKÝ VÝBOR SLOVENSKAoBzabezpečenie účasti športovej reprezentácie SR na 24. Letnej Deaflympiáde v Caxias do Sul 2022</v>
      </c>
      <c r="N17" s="3" t="str">
        <f t="shared" si="9"/>
        <v>42254388oB</v>
      </c>
    </row>
    <row r="18" spans="1:14">
      <c r="A18" s="242" t="s">
        <v>1168</v>
      </c>
      <c r="B18" s="251" t="str">
        <f>VLOOKUP(A18,Adr!A:B,2,FALSE)</f>
        <v>KLUB SLOVENSKÝCH TURISTOV</v>
      </c>
      <c r="C18" s="222" t="s">
        <v>1708</v>
      </c>
      <c r="D18" s="224">
        <v>139500</v>
      </c>
      <c r="E18" s="209">
        <v>0</v>
      </c>
      <c r="F18" s="219" t="s">
        <v>215</v>
      </c>
      <c r="G18" s="222" t="s">
        <v>7</v>
      </c>
      <c r="H18" s="222" t="s">
        <v>786</v>
      </c>
      <c r="I18" s="230" t="str">
        <f t="shared" si="5"/>
        <v>00688312m</v>
      </c>
      <c r="J18" s="203" t="str">
        <f t="shared" si="6"/>
        <v>00688312026 01</v>
      </c>
      <c r="K18" s="5"/>
      <c r="L18" s="203" t="str">
        <f t="shared" si="7"/>
        <v>00688312026 01B</v>
      </c>
      <c r="M18" s="5" t="str">
        <f t="shared" si="8"/>
        <v>KLUB SLOVENSKÝCH TURISTOVmBznačenie turistických trás</v>
      </c>
      <c r="N18" s="3" t="str">
        <f t="shared" si="9"/>
        <v>00688312mB</v>
      </c>
    </row>
    <row r="19" spans="1:14">
      <c r="A19" s="242" t="s">
        <v>1693</v>
      </c>
      <c r="B19" s="251" t="str">
        <f>VLOOKUP(A19,Adr!A:B,2,FALSE)</f>
        <v>Maratónsky klub Košice</v>
      </c>
      <c r="C19" s="222" t="s">
        <v>1721</v>
      </c>
      <c r="D19" s="224">
        <v>50000</v>
      </c>
      <c r="E19" s="209">
        <v>0</v>
      </c>
      <c r="F19" s="219" t="s">
        <v>217</v>
      </c>
      <c r="G19" s="222" t="s">
        <v>10</v>
      </c>
      <c r="H19" s="222" t="s">
        <v>786</v>
      </c>
      <c r="I19" s="230" t="str">
        <f t="shared" si="5"/>
        <v>00595209o</v>
      </c>
      <c r="J19" s="203" t="str">
        <f t="shared" si="6"/>
        <v>00595209026 03</v>
      </c>
      <c r="K19" s="5"/>
      <c r="L19" s="203" t="str">
        <f t="shared" si="7"/>
        <v>00595209026 03B</v>
      </c>
      <c r="M19" s="5" t="str">
        <f t="shared" si="8"/>
        <v>Maratónsky klub KošiceoBMedzinárodný maratón mieru</v>
      </c>
      <c r="N19" s="3" t="str">
        <f t="shared" si="9"/>
        <v>00595209oB</v>
      </c>
    </row>
    <row r="20" spans="1:14">
      <c r="A20" s="202" t="s">
        <v>1313</v>
      </c>
      <c r="B20" s="251" t="str">
        <f>VLOOKUP(A20,Adr!A:B,2,FALSE)</f>
        <v>Slovenská asociácia amerického futbalu, o.z.</v>
      </c>
      <c r="C20" s="222" t="s">
        <v>868</v>
      </c>
      <c r="D20" s="224">
        <v>30408</v>
      </c>
      <c r="E20" s="209">
        <v>0</v>
      </c>
      <c r="F20" s="219" t="s">
        <v>203</v>
      </c>
      <c r="G20" s="222" t="s">
        <v>6</v>
      </c>
      <c r="H20" s="222" t="s">
        <v>786</v>
      </c>
      <c r="I20" s="230" t="str">
        <f>A20&amp;F20</f>
        <v>30787009a</v>
      </c>
      <c r="J20" s="203" t="str">
        <f>A20&amp;G20</f>
        <v>30787009026 02</v>
      </c>
      <c r="K20" s="5" t="s">
        <v>17</v>
      </c>
      <c r="L20" s="203" t="str">
        <f>A20&amp;G20&amp;H20</f>
        <v>30787009026 02B</v>
      </c>
      <c r="M20" s="5" t="str">
        <f>B20&amp;F20&amp;H20&amp;C20</f>
        <v>Slovenská asociácia amerického futbalu, o.z.aBamerický futbal - bežné transfery</v>
      </c>
      <c r="N20" s="3" t="str">
        <f>+I20&amp;H20</f>
        <v>30787009aB</v>
      </c>
    </row>
    <row r="21" spans="1:14">
      <c r="A21" s="202" t="s">
        <v>18</v>
      </c>
      <c r="B21" s="251" t="str">
        <f>VLOOKUP(A21,Adr!A:B,2,FALSE)</f>
        <v>Slovenská asociácia boccie</v>
      </c>
      <c r="C21" s="222" t="s">
        <v>869</v>
      </c>
      <c r="D21" s="224">
        <v>33567</v>
      </c>
      <c r="E21" s="209">
        <v>0</v>
      </c>
      <c r="F21" s="219" t="s">
        <v>203</v>
      </c>
      <c r="G21" s="222" t="s">
        <v>6</v>
      </c>
      <c r="H21" s="222" t="s">
        <v>786</v>
      </c>
      <c r="I21" s="230" t="str">
        <f>A21&amp;F21</f>
        <v>00631655a</v>
      </c>
      <c r="J21" s="203" t="str">
        <f>A21&amp;G21</f>
        <v>00631655026 02</v>
      </c>
      <c r="K21" s="5" t="s">
        <v>159</v>
      </c>
      <c r="L21" s="203" t="str">
        <f>A21&amp;G21&amp;H21</f>
        <v>00631655026 02B</v>
      </c>
      <c r="M21" s="5" t="str">
        <f>B21&amp;F21&amp;H21&amp;C21</f>
        <v>Slovenská asociácia boccieaBboccia - bežné transfery</v>
      </c>
      <c r="N21" s="3" t="str">
        <f>+I21&amp;H21</f>
        <v>00631655aB</v>
      </c>
    </row>
    <row r="22" spans="1:14">
      <c r="A22" s="202" t="s">
        <v>18</v>
      </c>
      <c r="B22" s="251" t="str">
        <f>VLOOKUP(A22,Adr!A:B,2,FALSE)</f>
        <v>Slovenská asociácia boccie</v>
      </c>
      <c r="C22" s="222" t="s">
        <v>870</v>
      </c>
      <c r="D22" s="224">
        <v>21286</v>
      </c>
      <c r="E22" s="209">
        <v>0</v>
      </c>
      <c r="F22" s="219" t="s">
        <v>203</v>
      </c>
      <c r="G22" s="222" t="s">
        <v>6</v>
      </c>
      <c r="H22" s="222" t="s">
        <v>786</v>
      </c>
      <c r="I22" s="230" t="str">
        <f>A22&amp;F22</f>
        <v>00631655a</v>
      </c>
      <c r="J22" s="203" t="str">
        <f>A22&amp;G22</f>
        <v>00631655026 02</v>
      </c>
      <c r="K22" s="5" t="s">
        <v>160</v>
      </c>
      <c r="L22" s="203" t="str">
        <f>A22&amp;G22&amp;H22</f>
        <v>00631655026 02B</v>
      </c>
      <c r="M22" s="5" t="str">
        <f>B22&amp;F22&amp;H22&amp;C22</f>
        <v>Slovenská asociácia boccieaBboule lyonnaise - bežné transfery</v>
      </c>
      <c r="N22" s="3" t="str">
        <f>+I22&amp;H22</f>
        <v>00631655aB</v>
      </c>
    </row>
    <row r="23" spans="1:14">
      <c r="A23" s="202" t="s">
        <v>18</v>
      </c>
      <c r="B23" s="251" t="str">
        <f>VLOOKUP(A23,Adr!A:B,2,FALSE)</f>
        <v>Slovenská asociácia boccie</v>
      </c>
      <c r="C23" s="222" t="s">
        <v>1079</v>
      </c>
      <c r="D23" s="224">
        <v>9122</v>
      </c>
      <c r="E23" s="209">
        <v>0</v>
      </c>
      <c r="F23" s="219" t="s">
        <v>203</v>
      </c>
      <c r="G23" s="222" t="s">
        <v>6</v>
      </c>
      <c r="H23" s="222" t="s">
        <v>787</v>
      </c>
      <c r="I23" s="230" t="str">
        <f>A23&amp;F23</f>
        <v>00631655a</v>
      </c>
      <c r="J23" s="203" t="str">
        <f>A23&amp;G23</f>
        <v>00631655026 02</v>
      </c>
      <c r="K23" s="5" t="s">
        <v>160</v>
      </c>
      <c r="L23" s="203" t="str">
        <f>A23&amp;G23&amp;H23</f>
        <v>00631655026 02K</v>
      </c>
      <c r="M23" s="5" t="str">
        <f>B23&amp;F23&amp;H23&amp;C23</f>
        <v>Slovenská asociácia boccieaKboule lyonnaise - kapitálové transfery</v>
      </c>
      <c r="N23" s="3" t="str">
        <f>+I23&amp;H23</f>
        <v>00631655aK</v>
      </c>
    </row>
    <row r="24" spans="1:14">
      <c r="A24" s="202" t="s">
        <v>1169</v>
      </c>
      <c r="B24" s="251" t="str">
        <f>VLOOKUP(A24,Adr!A:B,2,FALSE)</f>
        <v>Slovenská asociácia Crossmintonu</v>
      </c>
      <c r="C24" s="222" t="s">
        <v>946</v>
      </c>
      <c r="D24" s="224">
        <v>13905</v>
      </c>
      <c r="E24" s="209">
        <v>0</v>
      </c>
      <c r="F24" s="219" t="s">
        <v>207</v>
      </c>
      <c r="G24" s="222" t="s">
        <v>10</v>
      </c>
      <c r="H24" s="222" t="s">
        <v>786</v>
      </c>
      <c r="I24" s="230" t="str">
        <f>A24&amp;F24</f>
        <v>42161045e</v>
      </c>
      <c r="J24" s="203" t="str">
        <f>A24&amp;G24</f>
        <v>42161045026 03</v>
      </c>
      <c r="K24" s="5"/>
      <c r="L24" s="203" t="str">
        <f>A24&amp;G24&amp;H24</f>
        <v>42161045026 03B</v>
      </c>
      <c r="M24" s="5" t="str">
        <f>B24&amp;F24&amp;H24&amp;C24</f>
        <v>Slovenská asociácia CrossmintonueBrozvoj športov, ktoré nie sú uznanými podľa zákona č. 440/2015 Z. z.</v>
      </c>
      <c r="N24" s="3" t="str">
        <f>+I24&amp;H24</f>
        <v>42161045eB</v>
      </c>
    </row>
    <row r="25" spans="1:14">
      <c r="A25" s="202" t="s">
        <v>20</v>
      </c>
      <c r="B25" s="251" t="str">
        <f>VLOOKUP(A25,Adr!A:B,2,FALSE)</f>
        <v>Slovenská asociácia čínskeho wushu</v>
      </c>
      <c r="C25" s="205" t="s">
        <v>871</v>
      </c>
      <c r="D25" s="208">
        <v>30408</v>
      </c>
      <c r="E25" s="209">
        <v>0</v>
      </c>
      <c r="F25" s="202" t="s">
        <v>203</v>
      </c>
      <c r="G25" s="205" t="s">
        <v>6</v>
      </c>
      <c r="H25" s="205" t="s">
        <v>786</v>
      </c>
      <c r="I25" s="230" t="str">
        <f t="shared" si="0"/>
        <v>42019541a</v>
      </c>
      <c r="J25" s="203" t="str">
        <f t="shared" si="1"/>
        <v>42019541026 02</v>
      </c>
      <c r="K25" s="5" t="s">
        <v>22</v>
      </c>
      <c r="L25" s="203" t="str">
        <f t="shared" si="2"/>
        <v>42019541026 02B</v>
      </c>
      <c r="M25" s="5" t="str">
        <f t="shared" si="3"/>
        <v>Slovenská asociácia čínskeho wushuaBwushu - bežné transfery</v>
      </c>
      <c r="N25" s="3" t="str">
        <f t="shared" si="4"/>
        <v>42019541aB</v>
      </c>
    </row>
    <row r="26" spans="1:14">
      <c r="A26" s="202" t="s">
        <v>20</v>
      </c>
      <c r="B26" s="251" t="str">
        <f>VLOOKUP(A26,Adr!A:B,2,FALSE)</f>
        <v>Slovenská asociácia čínskeho wushu</v>
      </c>
      <c r="C26" s="236" t="s">
        <v>1483</v>
      </c>
      <c r="D26" s="224">
        <v>10429</v>
      </c>
      <c r="E26" s="209">
        <v>0</v>
      </c>
      <c r="F26" s="202" t="s">
        <v>206</v>
      </c>
      <c r="G26" s="205" t="s">
        <v>10</v>
      </c>
      <c r="H26" s="205" t="s">
        <v>786</v>
      </c>
      <c r="I26" s="230" t="str">
        <f t="shared" si="0"/>
        <v>42019541d</v>
      </c>
      <c r="J26" s="203" t="str">
        <f t="shared" si="1"/>
        <v>42019541026 03</v>
      </c>
      <c r="K26" s="5"/>
      <c r="L26" s="203" t="str">
        <f t="shared" si="2"/>
        <v>42019541026 03B</v>
      </c>
      <c r="M26" s="5" t="str">
        <f t="shared" si="3"/>
        <v>Slovenská asociácia čínskeho wushudBPatrik Hatala</v>
      </c>
      <c r="N26" s="3" t="str">
        <f t="shared" si="4"/>
        <v>42019541dB</v>
      </c>
    </row>
    <row r="27" spans="1:14">
      <c r="A27" s="202" t="s">
        <v>20</v>
      </c>
      <c r="B27" s="251" t="str">
        <f>VLOOKUP(A27,Adr!A:B,2,FALSE)</f>
        <v>Slovenská asociácia čínskeho wushu</v>
      </c>
      <c r="C27" s="236" t="s">
        <v>1484</v>
      </c>
      <c r="D27" s="223">
        <v>8343</v>
      </c>
      <c r="E27" s="209">
        <v>0</v>
      </c>
      <c r="F27" s="202" t="s">
        <v>206</v>
      </c>
      <c r="G27" s="205" t="s">
        <v>10</v>
      </c>
      <c r="H27" s="205" t="s">
        <v>786</v>
      </c>
      <c r="I27" s="230" t="str">
        <f t="shared" si="0"/>
        <v>42019541d</v>
      </c>
      <c r="J27" s="203" t="str">
        <f t="shared" si="1"/>
        <v>42019541026 03</v>
      </c>
      <c r="K27" s="5"/>
      <c r="L27" s="203" t="str">
        <f t="shared" si="2"/>
        <v>42019541026 03B</v>
      </c>
      <c r="M27" s="5" t="str">
        <f t="shared" si="3"/>
        <v>Slovenská asociácia čínskeho wushudBWeapon vs. Weapon Sparring Routine  - dvojica</v>
      </c>
      <c r="N27" s="3" t="str">
        <f t="shared" si="4"/>
        <v>42019541dB</v>
      </c>
    </row>
    <row r="28" spans="1:14">
      <c r="A28" s="202" t="s">
        <v>1170</v>
      </c>
      <c r="B28" s="251" t="str">
        <f>VLOOKUP(A28,Adr!A:B,2,FALSE)</f>
        <v>Slovenská Asociácia Dynamickej Streľby</v>
      </c>
      <c r="C28" s="222" t="s">
        <v>946</v>
      </c>
      <c r="D28" s="224">
        <v>12349</v>
      </c>
      <c r="E28" s="209">
        <v>0</v>
      </c>
      <c r="F28" s="219" t="s">
        <v>207</v>
      </c>
      <c r="G28" s="222" t="s">
        <v>10</v>
      </c>
      <c r="H28" s="222" t="s">
        <v>786</v>
      </c>
      <c r="I28" s="230" t="str">
        <f t="shared" si="0"/>
        <v>30810108e</v>
      </c>
      <c r="J28" s="203" t="str">
        <f t="shared" si="1"/>
        <v>30810108026 03</v>
      </c>
      <c r="K28" s="5"/>
      <c r="L28" s="203" t="str">
        <f t="shared" si="2"/>
        <v>30810108026 03B</v>
      </c>
      <c r="M28" s="5" t="str">
        <f t="shared" si="3"/>
        <v>Slovenská Asociácia Dynamickej StreľbyeBrozvoj športov, ktoré nie sú uznanými podľa zákona č. 440/2015 Z. z.</v>
      </c>
      <c r="N28" s="3" t="str">
        <f t="shared" si="4"/>
        <v>30810108eB</v>
      </c>
    </row>
    <row r="29" spans="1:14">
      <c r="A29" s="242" t="s">
        <v>28</v>
      </c>
      <c r="B29" s="251" t="str">
        <f>VLOOKUP(A29,Adr!A:B,2,FALSE)</f>
        <v>Slovenská asociácia fitnes,kulturistiky a silového trojboja</v>
      </c>
      <c r="C29" s="205" t="s">
        <v>1919</v>
      </c>
      <c r="D29" s="208">
        <v>648379</v>
      </c>
      <c r="E29" s="209">
        <v>0</v>
      </c>
      <c r="F29" s="202" t="s">
        <v>203</v>
      </c>
      <c r="G29" s="267" t="s">
        <v>6</v>
      </c>
      <c r="H29" s="205" t="s">
        <v>786</v>
      </c>
      <c r="I29" s="230" t="str">
        <f t="shared" si="0"/>
        <v>30842069a</v>
      </c>
      <c r="J29" s="203" t="str">
        <f t="shared" si="1"/>
        <v>30842069026 02</v>
      </c>
      <c r="K29" s="5" t="s">
        <v>1920</v>
      </c>
      <c r="L29" s="203" t="str">
        <f t="shared" si="2"/>
        <v>30842069026 02B</v>
      </c>
      <c r="M29" s="5" t="str">
        <f t="shared" si="3"/>
        <v>Slovenská asociácia fitnes,kulturistiky a silového trojbojaaBfitnes a kulturistika - bežné transfery</v>
      </c>
      <c r="N29" s="3" t="str">
        <f t="shared" si="4"/>
        <v>30842069aB</v>
      </c>
    </row>
    <row r="30" spans="1:14">
      <c r="A30" s="215" t="s">
        <v>28</v>
      </c>
      <c r="B30" s="251" t="str">
        <f>VLOOKUP(A30,Adr!A:B,2,FALSE)</f>
        <v>Slovenská asociácia fitnes,kulturistiky a silového trojboja</v>
      </c>
      <c r="C30" s="205" t="s">
        <v>1922</v>
      </c>
      <c r="D30" s="223">
        <v>49792</v>
      </c>
      <c r="E30" s="209">
        <v>0</v>
      </c>
      <c r="F30" s="202" t="s">
        <v>203</v>
      </c>
      <c r="G30" s="205" t="s">
        <v>6</v>
      </c>
      <c r="H30" s="205" t="s">
        <v>786</v>
      </c>
      <c r="I30" s="230" t="str">
        <f t="shared" si="0"/>
        <v>30842069a</v>
      </c>
      <c r="J30" s="203" t="str">
        <f t="shared" si="1"/>
        <v>30842069026 02</v>
      </c>
      <c r="K30" s="5" t="s">
        <v>1921</v>
      </c>
      <c r="L30" s="203" t="str">
        <f t="shared" si="2"/>
        <v>30842069026 02B</v>
      </c>
      <c r="M30" s="5" t="str">
        <f t="shared" si="3"/>
        <v>Slovenská asociácia fitnes,kulturistiky a silového trojbojaaBsilový trojboj - bežné transfery</v>
      </c>
      <c r="N30" s="3" t="str">
        <f t="shared" si="4"/>
        <v>30842069aB</v>
      </c>
    </row>
    <row r="31" spans="1:14">
      <c r="A31" s="242" t="s">
        <v>28</v>
      </c>
      <c r="B31" s="251" t="str">
        <f>VLOOKUP(A31,Adr!A:B,2,FALSE)</f>
        <v>Slovenská asociácia fitnes,kulturistiky a silového trojboja</v>
      </c>
      <c r="C31" s="205" t="s">
        <v>1485</v>
      </c>
      <c r="D31" s="208">
        <v>5214</v>
      </c>
      <c r="E31" s="209">
        <v>0</v>
      </c>
      <c r="F31" s="202" t="s">
        <v>206</v>
      </c>
      <c r="G31" s="267" t="s">
        <v>10</v>
      </c>
      <c r="H31" s="205" t="s">
        <v>786</v>
      </c>
      <c r="I31" s="230" t="str">
        <f t="shared" si="0"/>
        <v>30842069d</v>
      </c>
      <c r="J31" s="203" t="str">
        <f t="shared" si="1"/>
        <v>30842069026 03</v>
      </c>
      <c r="K31" s="5"/>
      <c r="L31" s="203" t="str">
        <f t="shared" si="2"/>
        <v>30842069026 03B</v>
      </c>
      <c r="M31" s="5" t="str">
        <f t="shared" si="3"/>
        <v>Slovenská asociácia fitnes,kulturistiky a silového trojbojadBBeata Graňáková</v>
      </c>
      <c r="N31" s="3" t="str">
        <f t="shared" si="4"/>
        <v>30842069dB</v>
      </c>
    </row>
    <row r="32" spans="1:14">
      <c r="A32" s="242" t="s">
        <v>28</v>
      </c>
      <c r="B32" s="251" t="str">
        <f>VLOOKUP(A32,Adr!A:B,2,FALSE)</f>
        <v>Slovenská asociácia fitnes,kulturistiky a silového trojboja</v>
      </c>
      <c r="C32" s="205" t="s">
        <v>1486</v>
      </c>
      <c r="D32" s="208">
        <v>5214</v>
      </c>
      <c r="E32" s="209">
        <v>0</v>
      </c>
      <c r="F32" s="202" t="s">
        <v>206</v>
      </c>
      <c r="G32" s="267" t="s">
        <v>10</v>
      </c>
      <c r="H32" s="205" t="s">
        <v>786</v>
      </c>
      <c r="I32" s="230" t="str">
        <f t="shared" si="0"/>
        <v>30842069d</v>
      </c>
      <c r="J32" s="203" t="str">
        <f t="shared" si="1"/>
        <v>30842069026 03</v>
      </c>
      <c r="K32" s="5"/>
      <c r="L32" s="203" t="str">
        <f t="shared" si="2"/>
        <v>30842069026 03B</v>
      </c>
      <c r="M32" s="5" t="str">
        <f t="shared" si="3"/>
        <v>Slovenská asociácia fitnes,kulturistiky a silového trojbojadBDobroslava Lehotská</v>
      </c>
      <c r="N32" s="3" t="str">
        <f t="shared" si="4"/>
        <v>30842069dB</v>
      </c>
    </row>
    <row r="33" spans="1:14">
      <c r="A33" s="238" t="s">
        <v>28</v>
      </c>
      <c r="B33" s="251" t="str">
        <f>VLOOKUP(A33,Adr!A:B,2,FALSE)</f>
        <v>Slovenská asociácia fitnes,kulturistiky a silového trojboja</v>
      </c>
      <c r="C33" s="205" t="s">
        <v>1487</v>
      </c>
      <c r="D33" s="208">
        <v>8343</v>
      </c>
      <c r="E33" s="209">
        <v>0</v>
      </c>
      <c r="F33" s="202" t="s">
        <v>206</v>
      </c>
      <c r="G33" s="267" t="s">
        <v>10</v>
      </c>
      <c r="H33" s="205" t="s">
        <v>786</v>
      </c>
      <c r="I33" s="230" t="str">
        <f t="shared" si="0"/>
        <v>30842069d</v>
      </c>
      <c r="J33" s="203" t="str">
        <f t="shared" si="1"/>
        <v>30842069026 03</v>
      </c>
      <c r="K33" s="5"/>
      <c r="L33" s="203" t="str">
        <f t="shared" si="2"/>
        <v>30842069026 03B</v>
      </c>
      <c r="M33" s="5" t="str">
        <f t="shared" si="3"/>
        <v>Slovenská asociácia fitnes,kulturistiky a silového trojbojadBJana Stachová</v>
      </c>
      <c r="N33" s="3" t="str">
        <f t="shared" si="4"/>
        <v>30842069dB</v>
      </c>
    </row>
    <row r="34" spans="1:14">
      <c r="A34" s="202" t="s">
        <v>28</v>
      </c>
      <c r="B34" s="251" t="str">
        <f>VLOOKUP(A34,Adr!A:B,2,FALSE)</f>
        <v>Slovenská asociácia fitnes,kulturistiky a silového trojboja</v>
      </c>
      <c r="C34" s="236" t="s">
        <v>1488</v>
      </c>
      <c r="D34" s="223">
        <v>10429</v>
      </c>
      <c r="E34" s="209">
        <v>0</v>
      </c>
      <c r="F34" s="219" t="s">
        <v>206</v>
      </c>
      <c r="G34" s="205" t="s">
        <v>10</v>
      </c>
      <c r="H34" s="205" t="s">
        <v>786</v>
      </c>
      <c r="I34" s="230" t="str">
        <f t="shared" si="0"/>
        <v>30842069d</v>
      </c>
      <c r="J34" s="203" t="str">
        <f t="shared" si="1"/>
        <v>30842069026 03</v>
      </c>
      <c r="K34" s="5"/>
      <c r="L34" s="203" t="str">
        <f t="shared" si="2"/>
        <v>30842069026 03B</v>
      </c>
      <c r="M34" s="5" t="str">
        <f t="shared" si="3"/>
        <v>Slovenská asociácia fitnes,kulturistiky a silového trojbojadBKatarína Klimasová</v>
      </c>
      <c r="N34" s="3" t="str">
        <f t="shared" si="4"/>
        <v>30842069dB</v>
      </c>
    </row>
    <row r="35" spans="1:14">
      <c r="A35" s="242" t="s">
        <v>28</v>
      </c>
      <c r="B35" s="251" t="str">
        <f>VLOOKUP(A35,Adr!A:B,2,FALSE)</f>
        <v>Slovenská asociácia fitnes,kulturistiky a silového trojboja</v>
      </c>
      <c r="C35" s="205" t="s">
        <v>1489</v>
      </c>
      <c r="D35" s="208">
        <v>10429</v>
      </c>
      <c r="E35" s="209">
        <v>0</v>
      </c>
      <c r="F35" s="202" t="s">
        <v>206</v>
      </c>
      <c r="G35" s="267" t="s">
        <v>10</v>
      </c>
      <c r="H35" s="205" t="s">
        <v>786</v>
      </c>
      <c r="I35" s="230" t="str">
        <f t="shared" si="0"/>
        <v>30842069d</v>
      </c>
      <c r="J35" s="203" t="str">
        <f t="shared" si="1"/>
        <v>30842069026 03</v>
      </c>
      <c r="K35" s="5"/>
      <c r="L35" s="203" t="str">
        <f t="shared" si="2"/>
        <v>30842069026 03B</v>
      </c>
      <c r="M35" s="5" t="str">
        <f t="shared" si="3"/>
        <v>Slovenská asociácia fitnes,kulturistiky a silového trojbojadBKristína Juricová</v>
      </c>
      <c r="N35" s="3" t="str">
        <f t="shared" si="4"/>
        <v>30842069dB</v>
      </c>
    </row>
    <row r="36" spans="1:14">
      <c r="A36" s="202" t="s">
        <v>28</v>
      </c>
      <c r="B36" s="251" t="str">
        <f>VLOOKUP(A36,Adr!A:B,2,FALSE)</f>
        <v>Slovenská asociácia fitnes,kulturistiky a silového trojboja</v>
      </c>
      <c r="C36" s="236" t="s">
        <v>1490</v>
      </c>
      <c r="D36" s="223">
        <v>10429</v>
      </c>
      <c r="E36" s="209">
        <v>0</v>
      </c>
      <c r="F36" s="202" t="s">
        <v>206</v>
      </c>
      <c r="G36" s="205" t="s">
        <v>10</v>
      </c>
      <c r="H36" s="205" t="s">
        <v>786</v>
      </c>
      <c r="I36" s="230" t="str">
        <f t="shared" si="0"/>
        <v>30842069d</v>
      </c>
      <c r="J36" s="203" t="str">
        <f t="shared" si="1"/>
        <v>30842069026 03</v>
      </c>
      <c r="K36" s="5"/>
      <c r="L36" s="203" t="str">
        <f t="shared" si="2"/>
        <v>30842069026 03B</v>
      </c>
      <c r="M36" s="5" t="str">
        <f t="shared" si="3"/>
        <v>Slovenská asociácia fitnes,kulturistiky a silového trojbojadBMichaela Pavleová</v>
      </c>
      <c r="N36" s="3" t="str">
        <f t="shared" si="4"/>
        <v>30842069dB</v>
      </c>
    </row>
    <row r="37" spans="1:14">
      <c r="A37" s="202" t="s">
        <v>28</v>
      </c>
      <c r="B37" s="251" t="str">
        <f>VLOOKUP(A37,Adr!A:B,2,FALSE)</f>
        <v>Slovenská asociácia fitnes,kulturistiky a silového trojboja</v>
      </c>
      <c r="C37" s="236" t="s">
        <v>1491</v>
      </c>
      <c r="D37" s="223">
        <v>10429</v>
      </c>
      <c r="E37" s="209">
        <v>0</v>
      </c>
      <c r="F37" s="202" t="s">
        <v>206</v>
      </c>
      <c r="G37" s="205" t="s">
        <v>10</v>
      </c>
      <c r="H37" s="205" t="s">
        <v>786</v>
      </c>
      <c r="I37" s="230" t="str">
        <f t="shared" si="0"/>
        <v>30842069d</v>
      </c>
      <c r="J37" s="203" t="str">
        <f t="shared" si="1"/>
        <v>30842069026 03</v>
      </c>
      <c r="K37" s="5"/>
      <c r="L37" s="203" t="str">
        <f t="shared" si="2"/>
        <v>30842069026 03B</v>
      </c>
      <c r="M37" s="5" t="str">
        <f t="shared" si="3"/>
        <v>Slovenská asociácia fitnes,kulturistiky a silového trojbojadBMichal Barbier</v>
      </c>
      <c r="N37" s="3" t="str">
        <f t="shared" si="4"/>
        <v>30842069dB</v>
      </c>
    </row>
    <row r="38" spans="1:14">
      <c r="A38" s="202" t="s">
        <v>28</v>
      </c>
      <c r="B38" s="251" t="str">
        <f>VLOOKUP(A38,Adr!A:B,2,FALSE)</f>
        <v>Slovenská asociácia fitnes,kulturistiky a silového trojboja</v>
      </c>
      <c r="C38" s="236" t="s">
        <v>1492</v>
      </c>
      <c r="D38" s="223">
        <v>10429</v>
      </c>
      <c r="E38" s="209">
        <v>0</v>
      </c>
      <c r="F38" s="202" t="s">
        <v>206</v>
      </c>
      <c r="G38" s="205" t="s">
        <v>10</v>
      </c>
      <c r="H38" s="205" t="s">
        <v>786</v>
      </c>
      <c r="I38" s="230" t="str">
        <f t="shared" si="0"/>
        <v>30842069d</v>
      </c>
      <c r="J38" s="203" t="str">
        <f t="shared" si="1"/>
        <v>30842069026 03</v>
      </c>
      <c r="K38" s="5"/>
      <c r="L38" s="203" t="str">
        <f t="shared" si="2"/>
        <v>30842069026 03B</v>
      </c>
      <c r="M38" s="5" t="str">
        <f t="shared" si="3"/>
        <v>Slovenská asociácia fitnes,kulturistiky a silového trojbojadBPeter Tatarka</v>
      </c>
      <c r="N38" s="3" t="str">
        <f t="shared" si="4"/>
        <v>30842069dB</v>
      </c>
    </row>
    <row r="39" spans="1:14">
      <c r="A39" s="202" t="s">
        <v>28</v>
      </c>
      <c r="B39" s="251" t="str">
        <f>VLOOKUP(A39,Adr!A:B,2,FALSE)</f>
        <v>Slovenská asociácia fitnes,kulturistiky a silového trojboja</v>
      </c>
      <c r="C39" s="236" t="s">
        <v>1493</v>
      </c>
      <c r="D39" s="223">
        <v>10429</v>
      </c>
      <c r="E39" s="209">
        <v>0</v>
      </c>
      <c r="F39" s="202" t="s">
        <v>206</v>
      </c>
      <c r="G39" s="205" t="s">
        <v>10</v>
      </c>
      <c r="H39" s="205" t="s">
        <v>786</v>
      </c>
      <c r="I39" s="230" t="str">
        <f t="shared" si="0"/>
        <v>30842069d</v>
      </c>
      <c r="J39" s="203" t="str">
        <f t="shared" si="1"/>
        <v>30842069026 03</v>
      </c>
      <c r="K39" s="5"/>
      <c r="L39" s="203" t="str">
        <f t="shared" si="2"/>
        <v>30842069026 03B</v>
      </c>
      <c r="M39" s="5" t="str">
        <f t="shared" si="3"/>
        <v>Slovenská asociácia fitnes,kulturistiky a silového trojbojadBTatiana Ondrušková</v>
      </c>
      <c r="N39" s="3" t="str">
        <f t="shared" si="4"/>
        <v>30842069dB</v>
      </c>
    </row>
    <row r="40" spans="1:14">
      <c r="A40" s="242" t="s">
        <v>28</v>
      </c>
      <c r="B40" s="251" t="str">
        <f>VLOOKUP(A40,Adr!A:B,2,FALSE)</f>
        <v>Slovenská asociácia fitnes,kulturistiky a silového trojboja</v>
      </c>
      <c r="C40" s="205" t="s">
        <v>1494</v>
      </c>
      <c r="D40" s="208">
        <v>10429</v>
      </c>
      <c r="E40" s="209">
        <v>0</v>
      </c>
      <c r="F40" s="202" t="s">
        <v>206</v>
      </c>
      <c r="G40" s="267" t="s">
        <v>10</v>
      </c>
      <c r="H40" s="205" t="s">
        <v>786</v>
      </c>
      <c r="I40" s="230" t="str">
        <f t="shared" si="0"/>
        <v>30842069d</v>
      </c>
      <c r="J40" s="203" t="str">
        <f t="shared" si="1"/>
        <v>30842069026 03</v>
      </c>
      <c r="K40" s="5"/>
      <c r="L40" s="203" t="str">
        <f t="shared" si="2"/>
        <v>30842069026 03B</v>
      </c>
      <c r="M40" s="5" t="str">
        <f t="shared" si="3"/>
        <v>Slovenská asociácia fitnes,kulturistiky a silového trojbojadBTomáš Smrek</v>
      </c>
      <c r="N40" s="3" t="str">
        <f t="shared" si="4"/>
        <v>30842069dB</v>
      </c>
    </row>
    <row r="41" spans="1:14">
      <c r="A41" s="242" t="s">
        <v>28</v>
      </c>
      <c r="B41" s="251" t="str">
        <f>VLOOKUP(A41,Adr!A:B,2,FALSE)</f>
        <v>Slovenská asociácia fitnes,kulturistiky a silového trojboja</v>
      </c>
      <c r="C41" s="205" t="s">
        <v>1495</v>
      </c>
      <c r="D41" s="208">
        <v>10429</v>
      </c>
      <c r="E41" s="209">
        <v>0</v>
      </c>
      <c r="F41" s="202" t="s">
        <v>206</v>
      </c>
      <c r="G41" s="267" t="s">
        <v>10</v>
      </c>
      <c r="H41" s="205" t="s">
        <v>786</v>
      </c>
      <c r="I41" s="230" t="str">
        <f t="shared" si="0"/>
        <v>30842069d</v>
      </c>
      <c r="J41" s="203" t="str">
        <f t="shared" si="1"/>
        <v>30842069026 03</v>
      </c>
      <c r="K41" s="5"/>
      <c r="L41" s="203" t="str">
        <f t="shared" si="2"/>
        <v>30842069026 03B</v>
      </c>
      <c r="M41" s="5" t="str">
        <f t="shared" si="3"/>
        <v>Slovenská asociácia fitnes,kulturistiky a silového trojbojadBVladimír Holota</v>
      </c>
      <c r="N41" s="3" t="str">
        <f t="shared" si="4"/>
        <v>30842069dB</v>
      </c>
    </row>
    <row r="42" spans="1:14">
      <c r="A42" s="202" t="s">
        <v>28</v>
      </c>
      <c r="B42" s="251" t="str">
        <f>VLOOKUP(A42,Adr!A:B,2,FALSE)</f>
        <v>Slovenská asociácia fitnes,kulturistiky a silového trojboja</v>
      </c>
      <c r="C42" s="236" t="s">
        <v>1496</v>
      </c>
      <c r="D42" s="224">
        <v>5214</v>
      </c>
      <c r="E42" s="209">
        <v>0</v>
      </c>
      <c r="F42" s="202" t="s">
        <v>206</v>
      </c>
      <c r="G42" s="205" t="s">
        <v>10</v>
      </c>
      <c r="H42" s="205" t="s">
        <v>786</v>
      </c>
      <c r="I42" s="230" t="str">
        <f t="shared" si="0"/>
        <v>30842069d</v>
      </c>
      <c r="J42" s="203" t="str">
        <f t="shared" si="1"/>
        <v>30842069026 03</v>
      </c>
      <c r="K42" s="5"/>
      <c r="L42" s="203" t="str">
        <f t="shared" si="2"/>
        <v>30842069026 03B</v>
      </c>
      <c r="M42" s="5" t="str">
        <f t="shared" si="3"/>
        <v>Slovenská asociácia fitnes,kulturistiky a silového trojbojadBZuzana Kardošová</v>
      </c>
      <c r="N42" s="3" t="str">
        <f t="shared" si="4"/>
        <v>30842069dB</v>
      </c>
    </row>
    <row r="43" spans="1:14" ht="30.6">
      <c r="A43" s="242" t="s">
        <v>28</v>
      </c>
      <c r="B43" s="251" t="str">
        <f>VLOOKUP(A43,Adr!A:B,2,FALSE)</f>
        <v>Slovenská asociácia fitnes,kulturistiky a silového trojboja</v>
      </c>
      <c r="C43" s="236" t="s">
        <v>1876</v>
      </c>
      <c r="D43" s="224">
        <v>271</v>
      </c>
      <c r="E43" s="209">
        <v>0</v>
      </c>
      <c r="F43" s="202" t="s">
        <v>215</v>
      </c>
      <c r="G43" s="205" t="s">
        <v>10</v>
      </c>
      <c r="H43" s="205" t="s">
        <v>786</v>
      </c>
      <c r="I43" s="230" t="str">
        <f t="shared" si="0"/>
        <v>30842069m</v>
      </c>
      <c r="J43" s="203" t="str">
        <f t="shared" si="1"/>
        <v>30842069026 03</v>
      </c>
      <c r="K43" s="5"/>
      <c r="L43" s="203" t="str">
        <f t="shared" si="2"/>
        <v>30842069026 03B</v>
      </c>
      <c r="M43" s="5" t="str">
        <f>B43&amp;F43&amp;H43&amp;C43</f>
        <v>Slovenská asociácia fitnes,kulturistiky a silového trojbojamBodmena trénerke Beáte Graňákovej za 3. miesto na majstrovstvách Európy juniorov športovkyne Anety Tichej vo fitnes a kulturistike</v>
      </c>
      <c r="N43" s="3" t="str">
        <f>+I43&amp;H43</f>
        <v>30842069mB</v>
      </c>
    </row>
    <row r="44" spans="1:14" ht="30.6">
      <c r="A44" s="202" t="s">
        <v>28</v>
      </c>
      <c r="B44" s="251" t="str">
        <f>VLOOKUP(A44,Adr!A:B,2,FALSE)</f>
        <v>Slovenská asociácia fitnes,kulturistiky a silového trojboja</v>
      </c>
      <c r="C44" s="236" t="s">
        <v>1877</v>
      </c>
      <c r="D44" s="224">
        <v>542</v>
      </c>
      <c r="E44" s="209">
        <v>0</v>
      </c>
      <c r="F44" s="202" t="s">
        <v>215</v>
      </c>
      <c r="G44" s="205" t="s">
        <v>10</v>
      </c>
      <c r="H44" s="205" t="s">
        <v>786</v>
      </c>
      <c r="I44" s="230" t="str">
        <f t="shared" si="0"/>
        <v>30842069m</v>
      </c>
      <c r="J44" s="203" t="str">
        <f t="shared" si="1"/>
        <v>30842069026 03</v>
      </c>
      <c r="K44" s="5"/>
      <c r="L44" s="203" t="str">
        <f t="shared" si="2"/>
        <v>30842069026 03B</v>
      </c>
      <c r="M44" s="5" t="str">
        <f>B44&amp;F44&amp;H44&amp;C44</f>
        <v>Slovenská asociácia fitnes,kulturistiky a silového trojbojamBodmena trénerovi Martinovi Juricovi za 1. miesto na majstrovstvách Európy juniorov športovkyne Kristíny Juricovej vo fitnes a kulturistike</v>
      </c>
      <c r="N44" s="3" t="str">
        <f>+I44&amp;H44</f>
        <v>30842069mB</v>
      </c>
    </row>
    <row r="45" spans="1:14" ht="30.6">
      <c r="A45" s="242" t="s">
        <v>28</v>
      </c>
      <c r="B45" s="251" t="str">
        <f>VLOOKUP(A45,Adr!A:B,2,FALSE)</f>
        <v>Slovenská asociácia fitnes,kulturistiky a silového trojboja</v>
      </c>
      <c r="C45" s="236" t="s">
        <v>1878</v>
      </c>
      <c r="D45" s="224">
        <v>271</v>
      </c>
      <c r="E45" s="209">
        <v>0</v>
      </c>
      <c r="F45" s="202" t="s">
        <v>215</v>
      </c>
      <c r="G45" s="205" t="s">
        <v>10</v>
      </c>
      <c r="H45" s="205" t="s">
        <v>786</v>
      </c>
      <c r="I45" s="230" t="str">
        <f t="shared" si="0"/>
        <v>30842069m</v>
      </c>
      <c r="J45" s="203" t="str">
        <f t="shared" si="1"/>
        <v>30842069026 03</v>
      </c>
      <c r="K45" s="5"/>
      <c r="L45" s="203" t="str">
        <f t="shared" si="2"/>
        <v>30842069026 03B</v>
      </c>
      <c r="M45" s="5" t="str">
        <f>B45&amp;F45&amp;H45&amp;C45</f>
        <v>Slovenská asociácia fitnes,kulturistiky a silového trojbojamBodmena trénerke Barbare Papánkovej za 3. miesto na majstrovstvách Európy juniorov športovkyne Nelli Novodomskej vo fitnes a kulturistike</v>
      </c>
      <c r="N45" s="3" t="str">
        <f>+I45&amp;H45</f>
        <v>30842069mB</v>
      </c>
    </row>
    <row r="46" spans="1:14" ht="30.6">
      <c r="A46" s="202" t="s">
        <v>28</v>
      </c>
      <c r="B46" s="251" t="str">
        <f>VLOOKUP(A46,Adr!A:B,2,FALSE)</f>
        <v>Slovenská asociácia fitnes,kulturistiky a silového trojboja</v>
      </c>
      <c r="C46" s="236" t="s">
        <v>1879</v>
      </c>
      <c r="D46" s="224">
        <v>407</v>
      </c>
      <c r="E46" s="209">
        <v>0</v>
      </c>
      <c r="F46" s="202" t="s">
        <v>215</v>
      </c>
      <c r="G46" s="267" t="s">
        <v>10</v>
      </c>
      <c r="H46" s="205" t="s">
        <v>786</v>
      </c>
      <c r="I46" s="230" t="str">
        <f t="shared" si="0"/>
        <v>30842069m</v>
      </c>
      <c r="J46" s="203" t="str">
        <f t="shared" si="1"/>
        <v>30842069026 03</v>
      </c>
      <c r="K46" s="5"/>
      <c r="L46" s="203" t="str">
        <f t="shared" si="2"/>
        <v>30842069026 03B</v>
      </c>
      <c r="M46" s="5" t="str">
        <f>B46&amp;F46&amp;H46&amp;C46</f>
        <v>Slovenská asociácia fitnes,kulturistiky a silového trojbojamBodmena trénerke Ivete Chrťanovej za 2. miesto na majstrovstvách Európy juniorov  športovkyne Paulíny Melušovej vo fitnes a kulturistike</v>
      </c>
      <c r="N46" s="3" t="str">
        <f>+I46&amp;H46</f>
        <v>30842069mB</v>
      </c>
    </row>
    <row r="47" spans="1:14" ht="30.6">
      <c r="A47" s="242" t="s">
        <v>28</v>
      </c>
      <c r="B47" s="251" t="str">
        <f>VLOOKUP(A47,Adr!A:B,2,FALSE)</f>
        <v>Slovenská asociácia fitnes,kulturistiky a silového trojboja</v>
      </c>
      <c r="C47" s="236" t="s">
        <v>1880</v>
      </c>
      <c r="D47" s="224">
        <v>407</v>
      </c>
      <c r="E47" s="209">
        <v>0</v>
      </c>
      <c r="F47" s="202" t="s">
        <v>215</v>
      </c>
      <c r="G47" s="267" t="s">
        <v>10</v>
      </c>
      <c r="H47" s="205" t="s">
        <v>786</v>
      </c>
      <c r="I47" s="230" t="str">
        <f t="shared" si="0"/>
        <v>30842069m</v>
      </c>
      <c r="J47" s="203" t="str">
        <f t="shared" si="1"/>
        <v>30842069026 03</v>
      </c>
      <c r="K47" s="5"/>
      <c r="L47" s="203" t="str">
        <f t="shared" si="2"/>
        <v>30842069026 03B</v>
      </c>
      <c r="M47" s="5" t="str">
        <f>B47&amp;F47&amp;H47&amp;C47</f>
        <v>Slovenská asociácia fitnes,kulturistiky a silového trojbojamBodmena trénerke Mariane Kollárovej za 2. miesto na majstrovstvách Európy juniorov  športovkyne Tatiany Ondruškovej vo fitnes a kulturistike</v>
      </c>
      <c r="N47" s="3" t="str">
        <f>+I47&amp;H47</f>
        <v>30842069mB</v>
      </c>
    </row>
    <row r="48" spans="1:14">
      <c r="A48" s="242" t="s">
        <v>1187</v>
      </c>
      <c r="B48" s="251" t="str">
        <f>VLOOKUP(A48,Adr!A:B,2,FALSE)</f>
        <v>Slovenská asociácia Frisbee</v>
      </c>
      <c r="C48" s="205" t="s">
        <v>872</v>
      </c>
      <c r="D48" s="208">
        <v>37048</v>
      </c>
      <c r="E48" s="209">
        <v>0</v>
      </c>
      <c r="F48" s="202" t="s">
        <v>203</v>
      </c>
      <c r="G48" s="267" t="s">
        <v>6</v>
      </c>
      <c r="H48" s="205" t="s">
        <v>786</v>
      </c>
      <c r="I48" s="230" t="str">
        <f t="shared" si="0"/>
        <v>31749852a</v>
      </c>
      <c r="J48" s="203" t="str">
        <f t="shared" si="1"/>
        <v>31749852026 02</v>
      </c>
      <c r="K48" s="5" t="s">
        <v>195</v>
      </c>
      <c r="L48" s="203" t="str">
        <f t="shared" si="2"/>
        <v>31749852026 02B</v>
      </c>
      <c r="M48" s="5" t="str">
        <f t="shared" si="3"/>
        <v>Slovenská asociácia FrisbeeaBšporty s lietajúcim diskom - bežné transfery</v>
      </c>
      <c r="N48" s="3" t="str">
        <f t="shared" si="4"/>
        <v>31749852aB</v>
      </c>
    </row>
    <row r="49" spans="1:14">
      <c r="A49" s="219" t="s">
        <v>1171</v>
      </c>
      <c r="B49" s="251" t="str">
        <f>VLOOKUP(A49,Adr!A:B,2,FALSE)</f>
        <v>Slovenská asociácia go</v>
      </c>
      <c r="C49" s="222" t="s">
        <v>946</v>
      </c>
      <c r="D49" s="224">
        <v>10000</v>
      </c>
      <c r="E49" s="209">
        <v>0</v>
      </c>
      <c r="F49" s="219" t="s">
        <v>207</v>
      </c>
      <c r="G49" s="222" t="s">
        <v>10</v>
      </c>
      <c r="H49" s="222" t="s">
        <v>786</v>
      </c>
      <c r="I49" s="230" t="str">
        <f t="shared" si="0"/>
        <v>30844711e</v>
      </c>
      <c r="J49" s="203" t="str">
        <f t="shared" si="1"/>
        <v>30844711026 03</v>
      </c>
      <c r="K49" s="5"/>
      <c r="L49" s="203" t="str">
        <f t="shared" si="2"/>
        <v>30844711026 03B</v>
      </c>
      <c r="M49" s="5" t="str">
        <f t="shared" si="3"/>
        <v>Slovenská asociácia goeBrozvoj športov, ktoré nie sú uznanými podľa zákona č. 440/2015 Z. z.</v>
      </c>
      <c r="N49" s="3" t="str">
        <f t="shared" si="4"/>
        <v>30844711eB</v>
      </c>
    </row>
    <row r="50" spans="1:14">
      <c r="A50" s="202" t="s">
        <v>25</v>
      </c>
      <c r="B50" s="251" t="str">
        <f>VLOOKUP(A50,Adr!A:B,2,FALSE)</f>
        <v>Slovenská asociácia korfbalu</v>
      </c>
      <c r="C50" s="236" t="s">
        <v>873</v>
      </c>
      <c r="D50" s="223">
        <v>30408</v>
      </c>
      <c r="E50" s="209">
        <v>0</v>
      </c>
      <c r="F50" s="219" t="s">
        <v>203</v>
      </c>
      <c r="G50" s="205" t="s">
        <v>6</v>
      </c>
      <c r="H50" s="205" t="s">
        <v>786</v>
      </c>
      <c r="I50" s="230" t="str">
        <f t="shared" si="0"/>
        <v>31940668a</v>
      </c>
      <c r="J50" s="203" t="str">
        <f t="shared" si="1"/>
        <v>31940668026 02</v>
      </c>
      <c r="K50" s="5" t="s">
        <v>27</v>
      </c>
      <c r="L50" s="203" t="str">
        <f t="shared" si="2"/>
        <v>31940668026 02B</v>
      </c>
      <c r="M50" s="5" t="str">
        <f t="shared" si="3"/>
        <v>Slovenská asociácia korfbaluaBkorfbal - bežné transfery</v>
      </c>
      <c r="N50" s="3" t="str">
        <f t="shared" si="4"/>
        <v>31940668aB</v>
      </c>
    </row>
    <row r="51" spans="1:14">
      <c r="A51" s="219" t="s">
        <v>1152</v>
      </c>
      <c r="B51" s="251" t="str">
        <f>VLOOKUP(A51,Adr!A:B,2,FALSE)</f>
        <v>Slovenská asociácia motoristického športu</v>
      </c>
      <c r="C51" s="222" t="s">
        <v>874</v>
      </c>
      <c r="D51" s="224">
        <v>272014</v>
      </c>
      <c r="E51" s="209">
        <v>0</v>
      </c>
      <c r="F51" s="202" t="s">
        <v>203</v>
      </c>
      <c r="G51" s="222" t="s">
        <v>6</v>
      </c>
      <c r="H51" s="222" t="s">
        <v>786</v>
      </c>
      <c r="I51" s="230" t="str">
        <f t="shared" si="0"/>
        <v>31824021a</v>
      </c>
      <c r="J51" s="203" t="str">
        <f t="shared" si="1"/>
        <v>31824021026 02</v>
      </c>
      <c r="K51" s="5" t="s">
        <v>16</v>
      </c>
      <c r="L51" s="203" t="str">
        <f t="shared" si="2"/>
        <v>31824021026 02B</v>
      </c>
      <c r="M51" s="5" t="str">
        <f t="shared" si="3"/>
        <v>Slovenská asociácia motoristického športuaBautomobilový šport - bežné transfery</v>
      </c>
      <c r="N51" s="3" t="str">
        <f t="shared" si="4"/>
        <v>31824021aB</v>
      </c>
    </row>
    <row r="52" spans="1:14">
      <c r="A52" s="219" t="s">
        <v>1172</v>
      </c>
      <c r="B52" s="251" t="str">
        <f>VLOOKUP(A52,Adr!A:B,2,FALSE)</f>
        <v>Slovenská asociácia naturálnej kulturistiky</v>
      </c>
      <c r="C52" s="222" t="s">
        <v>946</v>
      </c>
      <c r="D52" s="224">
        <v>60100</v>
      </c>
      <c r="E52" s="209">
        <v>0</v>
      </c>
      <c r="F52" s="219" t="s">
        <v>207</v>
      </c>
      <c r="G52" s="222" t="s">
        <v>10</v>
      </c>
      <c r="H52" s="222" t="s">
        <v>786</v>
      </c>
      <c r="I52" s="230" t="str">
        <f t="shared" si="0"/>
        <v>45009660e</v>
      </c>
      <c r="J52" s="203" t="str">
        <f t="shared" si="1"/>
        <v>45009660026 03</v>
      </c>
      <c r="K52" s="5"/>
      <c r="L52" s="203" t="str">
        <f t="shared" si="2"/>
        <v>45009660026 03B</v>
      </c>
      <c r="M52" s="5" t="str">
        <f t="shared" si="3"/>
        <v>Slovenská asociácia naturálnej kulturistikyeBrozvoj športov, ktoré nie sú uznanými podľa zákona č. 440/2015 Z. z.</v>
      </c>
      <c r="N52" s="3" t="str">
        <f t="shared" si="4"/>
        <v>45009660eB</v>
      </c>
    </row>
    <row r="53" spans="1:14">
      <c r="A53" s="242" t="s">
        <v>992</v>
      </c>
      <c r="B53" s="251" t="str">
        <f>VLOOKUP(A53,Adr!A:B,2,FALSE)</f>
        <v>Slovenská asociácia pretláčania rukou</v>
      </c>
      <c r="C53" s="205" t="s">
        <v>1080</v>
      </c>
      <c r="D53" s="208">
        <v>21088</v>
      </c>
      <c r="E53" s="209">
        <v>0</v>
      </c>
      <c r="F53" s="219" t="s">
        <v>203</v>
      </c>
      <c r="G53" s="267" t="s">
        <v>6</v>
      </c>
      <c r="H53" s="205" t="s">
        <v>786</v>
      </c>
      <c r="I53" s="230" t="str">
        <f t="shared" si="0"/>
        <v>30811686a</v>
      </c>
      <c r="J53" s="203" t="str">
        <f t="shared" si="1"/>
        <v>30811686026 02</v>
      </c>
      <c r="K53" s="5" t="s">
        <v>1096</v>
      </c>
      <c r="L53" s="203" t="str">
        <f t="shared" si="2"/>
        <v>30811686026 02B</v>
      </c>
      <c r="M53" s="5" t="str">
        <f t="shared" si="3"/>
        <v>Slovenská asociácia pretláčania rukouaBpretláčanie rukou - bežné transfery</v>
      </c>
      <c r="N53" s="3" t="str">
        <f t="shared" si="4"/>
        <v>30811686aB</v>
      </c>
    </row>
    <row r="54" spans="1:14">
      <c r="A54" s="219" t="s">
        <v>992</v>
      </c>
      <c r="B54" s="251" t="str">
        <f>VLOOKUP(A54,Adr!A:B,2,FALSE)</f>
        <v>Slovenská asociácia pretláčania rukou</v>
      </c>
      <c r="C54" s="222" t="s">
        <v>1081</v>
      </c>
      <c r="D54" s="224">
        <v>9320</v>
      </c>
      <c r="E54" s="209">
        <v>0</v>
      </c>
      <c r="F54" s="219" t="s">
        <v>203</v>
      </c>
      <c r="G54" s="222" t="s">
        <v>6</v>
      </c>
      <c r="H54" s="222" t="s">
        <v>787</v>
      </c>
      <c r="I54" s="230" t="str">
        <f t="shared" si="0"/>
        <v>30811686a</v>
      </c>
      <c r="J54" s="203" t="str">
        <f t="shared" si="1"/>
        <v>30811686026 02</v>
      </c>
      <c r="K54" s="5" t="s">
        <v>1096</v>
      </c>
      <c r="L54" s="203" t="str">
        <f t="shared" si="2"/>
        <v>30811686026 02K</v>
      </c>
      <c r="M54" s="5" t="str">
        <f t="shared" si="3"/>
        <v>Slovenská asociácia pretláčania rukouaKpretláčanie rukou - kapitálové transfery</v>
      </c>
      <c r="N54" s="3" t="str">
        <f t="shared" si="4"/>
        <v>30811686aK</v>
      </c>
    </row>
    <row r="55" spans="1:14">
      <c r="A55" s="219" t="s">
        <v>992</v>
      </c>
      <c r="B55" s="251" t="str">
        <f>VLOOKUP(A55,Adr!A:B,2,FALSE)</f>
        <v>Slovenská asociácia pretláčania rukou</v>
      </c>
      <c r="C55" s="222" t="s">
        <v>1497</v>
      </c>
      <c r="D55" s="224">
        <v>10429</v>
      </c>
      <c r="E55" s="209">
        <v>0</v>
      </c>
      <c r="F55" s="219" t="s">
        <v>206</v>
      </c>
      <c r="G55" s="222" t="s">
        <v>10</v>
      </c>
      <c r="H55" s="222" t="s">
        <v>786</v>
      </c>
      <c r="I55" s="230" t="str">
        <f t="shared" si="0"/>
        <v>30811686d</v>
      </c>
      <c r="J55" s="203" t="str">
        <f t="shared" si="1"/>
        <v>30811686026 03</v>
      </c>
      <c r="K55" s="5"/>
      <c r="L55" s="203" t="str">
        <f t="shared" si="2"/>
        <v>30811686026 03B</v>
      </c>
      <c r="M55" s="5" t="str">
        <f t="shared" si="3"/>
        <v>Slovenská asociácia pretláčania rukoudBLucia Debnárová</v>
      </c>
      <c r="N55" s="3" t="str">
        <f t="shared" si="4"/>
        <v>30811686dB</v>
      </c>
    </row>
    <row r="56" spans="1:14">
      <c r="A56" s="219" t="s">
        <v>992</v>
      </c>
      <c r="B56" s="251" t="str">
        <f>VLOOKUP(A56,Adr!A:B,2,FALSE)</f>
        <v>Slovenská asociácia pretláčania rukou</v>
      </c>
      <c r="C56" s="222" t="s">
        <v>1498</v>
      </c>
      <c r="D56" s="224">
        <v>8343</v>
      </c>
      <c r="E56" s="209">
        <v>0</v>
      </c>
      <c r="F56" s="219" t="s">
        <v>206</v>
      </c>
      <c r="G56" s="222" t="s">
        <v>10</v>
      </c>
      <c r="H56" s="222" t="s">
        <v>786</v>
      </c>
      <c r="I56" s="230" t="str">
        <f t="shared" si="0"/>
        <v>30811686d</v>
      </c>
      <c r="J56" s="203" t="str">
        <f t="shared" si="1"/>
        <v>30811686026 03</v>
      </c>
      <c r="K56" s="5"/>
      <c r="L56" s="203" t="str">
        <f t="shared" si="2"/>
        <v>30811686026 03B</v>
      </c>
      <c r="M56" s="5" t="str">
        <f t="shared" si="3"/>
        <v>Slovenská asociácia pretláčania rukoudBRebeka Martinkovičová</v>
      </c>
      <c r="N56" s="3" t="str">
        <f t="shared" si="4"/>
        <v>30811686dB</v>
      </c>
    </row>
    <row r="57" spans="1:14">
      <c r="A57" s="219" t="s">
        <v>32</v>
      </c>
      <c r="B57" s="251" t="str">
        <f>VLOOKUP(A57,Adr!A:B,2,FALSE)</f>
        <v>Slovenská asociácia taekwondo WT</v>
      </c>
      <c r="C57" s="222" t="s">
        <v>875</v>
      </c>
      <c r="D57" s="224">
        <v>95599</v>
      </c>
      <c r="E57" s="209">
        <v>0</v>
      </c>
      <c r="F57" s="219" t="s">
        <v>203</v>
      </c>
      <c r="G57" s="222" t="s">
        <v>6</v>
      </c>
      <c r="H57" s="222" t="s">
        <v>786</v>
      </c>
      <c r="I57" s="230" t="str">
        <f t="shared" si="0"/>
        <v>30814910a</v>
      </c>
      <c r="J57" s="203" t="str">
        <f t="shared" si="1"/>
        <v>30814910026 02</v>
      </c>
      <c r="K57" s="5" t="s">
        <v>33</v>
      </c>
      <c r="L57" s="203" t="str">
        <f t="shared" si="2"/>
        <v>30814910026 02B</v>
      </c>
      <c r="M57" s="5" t="str">
        <f t="shared" si="3"/>
        <v>Slovenská asociácia taekwondo WTaBtaekwondo - bežné transfery</v>
      </c>
      <c r="N57" s="3" t="str">
        <f t="shared" si="4"/>
        <v>30814910aB</v>
      </c>
    </row>
    <row r="58" spans="1:14">
      <c r="A58" s="202" t="s">
        <v>32</v>
      </c>
      <c r="B58" s="251" t="str">
        <f>VLOOKUP(A58,Adr!A:B,2,FALSE)</f>
        <v>Slovenská asociácia taekwondo WT</v>
      </c>
      <c r="C58" s="236" t="s">
        <v>1499</v>
      </c>
      <c r="D58" s="223">
        <v>20857</v>
      </c>
      <c r="E58" s="209">
        <v>0</v>
      </c>
      <c r="F58" s="202" t="s">
        <v>206</v>
      </c>
      <c r="G58" s="205" t="s">
        <v>10</v>
      </c>
      <c r="H58" s="205" t="s">
        <v>786</v>
      </c>
      <c r="I58" s="230" t="str">
        <f t="shared" si="0"/>
        <v>30814910d</v>
      </c>
      <c r="J58" s="203" t="str">
        <f t="shared" si="1"/>
        <v>30814910026 03</v>
      </c>
      <c r="K58" s="5"/>
      <c r="L58" s="203" t="str">
        <f t="shared" si="2"/>
        <v>30814910026 03B</v>
      </c>
      <c r="M58" s="5" t="str">
        <f t="shared" si="3"/>
        <v>Slovenská asociácia taekwondo WTdBGabriela Briškárová</v>
      </c>
      <c r="N58" s="3" t="str">
        <f t="shared" si="4"/>
        <v>30814910dB</v>
      </c>
    </row>
    <row r="59" spans="1:14" ht="40.799999999999997">
      <c r="A59" s="238" t="s">
        <v>1700</v>
      </c>
      <c r="B59" s="251" t="str">
        <f>VLOOKUP(A59,Adr!A:B,2,FALSE)</f>
        <v>Slovenská asociácia univerzitného športu</v>
      </c>
      <c r="C59" s="236" t="s">
        <v>1707</v>
      </c>
      <c r="D59" s="223">
        <v>480000</v>
      </c>
      <c r="E59" s="209">
        <v>0</v>
      </c>
      <c r="F59" s="202" t="s">
        <v>215</v>
      </c>
      <c r="G59" s="205" t="s">
        <v>10</v>
      </c>
      <c r="H59" s="205" t="s">
        <v>786</v>
      </c>
      <c r="I59" s="230" t="str">
        <f t="shared" si="0"/>
        <v>17316731m</v>
      </c>
      <c r="J59" s="203" t="str">
        <f t="shared" si="1"/>
        <v>17316731026 03</v>
      </c>
      <c r="K59" s="5"/>
      <c r="L59" s="203" t="str">
        <f t="shared" si="2"/>
        <v>17316731026 03B</v>
      </c>
      <c r="M59" s="5" t="str">
        <f t="shared" si="3"/>
        <v>Slovenská asociácia univerzitného športumBAktivity a úlohy v oblasti univerzitného športu v roku 2021 (v tom Slovenská univerzitná hokejová asociácia - zabezpečenie účasti slovenských športových klubov v Európskej univerzitnej hokejovej lige v sume 80 000 eur)</v>
      </c>
      <c r="N59" s="3" t="str">
        <f t="shared" si="4"/>
        <v>17316731mB</v>
      </c>
    </row>
    <row r="60" spans="1:14">
      <c r="A60" s="219" t="s">
        <v>1417</v>
      </c>
      <c r="B60" s="251" t="str">
        <f>VLOOKUP(A60,Adr!A:B,2,FALSE)</f>
        <v>Slovenská asociácia zrakovo postihnutých športovcov</v>
      </c>
      <c r="C60" s="222" t="s">
        <v>939</v>
      </c>
      <c r="D60" s="224">
        <v>50855</v>
      </c>
      <c r="E60" s="209">
        <v>0</v>
      </c>
      <c r="F60" s="219" t="s">
        <v>205</v>
      </c>
      <c r="G60" s="222" t="s">
        <v>10</v>
      </c>
      <c r="H60" s="222" t="s">
        <v>786</v>
      </c>
      <c r="I60" s="230" t="str">
        <f t="shared" si="0"/>
        <v>30841798c</v>
      </c>
      <c r="J60" s="203" t="str">
        <f t="shared" si="1"/>
        <v>30841798026 03</v>
      </c>
      <c r="K60" s="5"/>
      <c r="L60" s="203" t="str">
        <f t="shared" si="2"/>
        <v>30841798026 03B</v>
      </c>
      <c r="M60" s="5" t="str">
        <f t="shared" si="3"/>
        <v>Slovenská asociácia zrakovo postihnutých športovcovcBčinnosť Slovenskej asociácie zrakovo postihnutých športovcov</v>
      </c>
      <c r="N60" s="3" t="str">
        <f t="shared" si="4"/>
        <v>30841798cB</v>
      </c>
    </row>
    <row r="61" spans="1:14">
      <c r="A61" s="219" t="s">
        <v>1188</v>
      </c>
      <c r="B61" s="251" t="str">
        <f>VLOOKUP(A61,Adr!A:B,2,FALSE)</f>
        <v>Slovenská baseballová federácia</v>
      </c>
      <c r="C61" s="222" t="s">
        <v>1082</v>
      </c>
      <c r="D61" s="224">
        <v>172762</v>
      </c>
      <c r="E61" s="209">
        <v>0</v>
      </c>
      <c r="F61" s="219" t="s">
        <v>203</v>
      </c>
      <c r="G61" s="222" t="s">
        <v>6</v>
      </c>
      <c r="H61" s="222" t="s">
        <v>786</v>
      </c>
      <c r="I61" s="230" t="str">
        <f t="shared" si="0"/>
        <v>30844568a</v>
      </c>
      <c r="J61" s="203" t="str">
        <f t="shared" si="1"/>
        <v>30844568026 02</v>
      </c>
      <c r="K61" s="5" t="s">
        <v>1097</v>
      </c>
      <c r="L61" s="203" t="str">
        <f t="shared" si="2"/>
        <v>30844568026 02B</v>
      </c>
      <c r="M61" s="5" t="str">
        <f t="shared" si="3"/>
        <v>Slovenská baseballová federáciaaBbaseball - bežné transfery</v>
      </c>
      <c r="N61" s="3" t="str">
        <f t="shared" si="4"/>
        <v>30844568aB</v>
      </c>
    </row>
    <row r="62" spans="1:14">
      <c r="A62" s="219" t="s">
        <v>1153</v>
      </c>
      <c r="B62" s="251" t="str">
        <f>VLOOKUP(A62,Adr!A:B,2,FALSE)</f>
        <v>Slovenská basketbalová asociácia</v>
      </c>
      <c r="C62" s="222" t="s">
        <v>876</v>
      </c>
      <c r="D62" s="224">
        <v>1440325</v>
      </c>
      <c r="E62" s="209">
        <v>0</v>
      </c>
      <c r="F62" s="219" t="s">
        <v>203</v>
      </c>
      <c r="G62" s="222" t="s">
        <v>6</v>
      </c>
      <c r="H62" s="222" t="s">
        <v>786</v>
      </c>
      <c r="I62" s="230" t="str">
        <f t="shared" si="0"/>
        <v>17315166a</v>
      </c>
      <c r="J62" s="203" t="str">
        <f t="shared" si="1"/>
        <v>17315166026 02</v>
      </c>
      <c r="K62" s="5" t="s">
        <v>37</v>
      </c>
      <c r="L62" s="203" t="str">
        <f t="shared" si="2"/>
        <v>17315166026 02B</v>
      </c>
      <c r="M62" s="5" t="str">
        <f t="shared" si="3"/>
        <v>Slovenská basketbalová asociáciaaBbasketbal - bežné transfery</v>
      </c>
      <c r="N62" s="3" t="str">
        <f t="shared" si="4"/>
        <v>17315166aB</v>
      </c>
    </row>
    <row r="63" spans="1:14">
      <c r="A63" s="219" t="s">
        <v>38</v>
      </c>
      <c r="B63" s="251" t="str">
        <f>VLOOKUP(A63,Adr!A:B,2,FALSE)</f>
        <v>Slovenská boxerská federácia</v>
      </c>
      <c r="C63" s="222" t="s">
        <v>877</v>
      </c>
      <c r="D63" s="224">
        <v>150430</v>
      </c>
      <c r="E63" s="209">
        <v>0</v>
      </c>
      <c r="F63" s="219" t="s">
        <v>203</v>
      </c>
      <c r="G63" s="222" t="s">
        <v>6</v>
      </c>
      <c r="H63" s="222" t="s">
        <v>786</v>
      </c>
      <c r="I63" s="230" t="str">
        <f t="shared" ref="I63:I97" si="10">A63&amp;F63</f>
        <v>31744621a</v>
      </c>
      <c r="J63" s="203" t="str">
        <f t="shared" ref="J63:J97" si="11">A63&amp;G63</f>
        <v>31744621026 02</v>
      </c>
      <c r="K63" s="5" t="s">
        <v>40</v>
      </c>
      <c r="L63" s="203" t="str">
        <f t="shared" si="2"/>
        <v>31744621026 02B</v>
      </c>
      <c r="M63" s="5" t="str">
        <f t="shared" si="3"/>
        <v>Slovenská boxerská federáciaaBbox - bežné transfery</v>
      </c>
      <c r="N63" s="3" t="str">
        <f t="shared" si="4"/>
        <v>31744621aB</v>
      </c>
    </row>
    <row r="64" spans="1:14">
      <c r="A64" s="202" t="s">
        <v>38</v>
      </c>
      <c r="B64" s="251" t="str">
        <f>VLOOKUP(A64,Adr!A:B,2,FALSE)</f>
        <v>Slovenská boxerská federácia</v>
      </c>
      <c r="C64" s="236" t="s">
        <v>1500</v>
      </c>
      <c r="D64" s="223">
        <v>31285</v>
      </c>
      <c r="E64" s="209">
        <v>0</v>
      </c>
      <c r="F64" s="219" t="s">
        <v>206</v>
      </c>
      <c r="G64" s="205" t="s">
        <v>10</v>
      </c>
      <c r="H64" s="205" t="s">
        <v>786</v>
      </c>
      <c r="I64" s="230" t="str">
        <f t="shared" si="10"/>
        <v>31744621d</v>
      </c>
      <c r="J64" s="203" t="str">
        <f t="shared" si="11"/>
        <v>31744621026 03</v>
      </c>
      <c r="K64" s="5"/>
      <c r="L64" s="203" t="str">
        <f t="shared" si="2"/>
        <v>31744621026 03B</v>
      </c>
      <c r="M64" s="5" t="str">
        <f t="shared" si="3"/>
        <v>Slovenská boxerská federáciadBAndrej Csemez</v>
      </c>
      <c r="N64" s="3" t="str">
        <f t="shared" si="4"/>
        <v>31744621dB</v>
      </c>
    </row>
    <row r="65" spans="1:14">
      <c r="A65" s="219" t="s">
        <v>38</v>
      </c>
      <c r="B65" s="251" t="str">
        <f>VLOOKUP(A65,Adr!A:B,2,FALSE)</f>
        <v>Slovenská boxerská federácia</v>
      </c>
      <c r="C65" s="222" t="s">
        <v>1501</v>
      </c>
      <c r="D65" s="224">
        <v>15643</v>
      </c>
      <c r="E65" s="209">
        <v>0</v>
      </c>
      <c r="F65" s="219" t="s">
        <v>206</v>
      </c>
      <c r="G65" s="222" t="s">
        <v>10</v>
      </c>
      <c r="H65" s="222" t="s">
        <v>786</v>
      </c>
      <c r="I65" s="230" t="str">
        <f t="shared" si="10"/>
        <v>31744621d</v>
      </c>
      <c r="J65" s="203" t="str">
        <f t="shared" si="11"/>
        <v>31744621026 03</v>
      </c>
      <c r="K65" s="5"/>
      <c r="L65" s="203" t="str">
        <f t="shared" si="2"/>
        <v>31744621026 03B</v>
      </c>
      <c r="M65" s="5" t="str">
        <f t="shared" si="3"/>
        <v>Slovenská boxerská federáciadBDávid Michálek</v>
      </c>
      <c r="N65" s="3" t="str">
        <f t="shared" si="4"/>
        <v>31744621dB</v>
      </c>
    </row>
    <row r="66" spans="1:14">
      <c r="A66" s="202" t="s">
        <v>38</v>
      </c>
      <c r="B66" s="251" t="str">
        <f>VLOOKUP(A66,Adr!A:B,2,FALSE)</f>
        <v>Slovenská boxerská federácia</v>
      </c>
      <c r="C66" s="222" t="s">
        <v>1502</v>
      </c>
      <c r="D66" s="223">
        <v>20857</v>
      </c>
      <c r="E66" s="209">
        <v>0</v>
      </c>
      <c r="F66" s="219" t="s">
        <v>206</v>
      </c>
      <c r="G66" s="222" t="s">
        <v>10</v>
      </c>
      <c r="H66" s="222" t="s">
        <v>786</v>
      </c>
      <c r="I66" s="230" t="str">
        <f t="shared" si="10"/>
        <v>31744621d</v>
      </c>
      <c r="J66" s="203" t="str">
        <f t="shared" si="11"/>
        <v>31744621026 03</v>
      </c>
      <c r="K66" s="5"/>
      <c r="L66" s="203" t="str">
        <f t="shared" si="2"/>
        <v>31744621026 03B</v>
      </c>
      <c r="M66" s="5" t="str">
        <f t="shared" si="3"/>
        <v>Slovenská boxerská federáciadBJessica Triebeľová</v>
      </c>
      <c r="N66" s="3" t="str">
        <f t="shared" si="4"/>
        <v>31744621dB</v>
      </c>
    </row>
    <row r="67" spans="1:14">
      <c r="A67" s="219" t="s">
        <v>38</v>
      </c>
      <c r="B67" s="251" t="str">
        <f>VLOOKUP(A67,Adr!A:B,2,FALSE)</f>
        <v>Slovenská boxerská federácia</v>
      </c>
      <c r="C67" s="222" t="s">
        <v>1503</v>
      </c>
      <c r="D67" s="224">
        <v>10429</v>
      </c>
      <c r="E67" s="209">
        <v>0</v>
      </c>
      <c r="F67" s="202" t="s">
        <v>206</v>
      </c>
      <c r="G67" s="222" t="s">
        <v>10</v>
      </c>
      <c r="H67" s="222" t="s">
        <v>786</v>
      </c>
      <c r="I67" s="230" t="str">
        <f t="shared" si="10"/>
        <v>31744621d</v>
      </c>
      <c r="J67" s="203" t="str">
        <f t="shared" si="11"/>
        <v>31744621026 03</v>
      </c>
      <c r="K67" s="5"/>
      <c r="L67" s="203" t="str">
        <f t="shared" si="2"/>
        <v>31744621026 03B</v>
      </c>
      <c r="M67" s="5" t="str">
        <f t="shared" si="3"/>
        <v>Slovenská boxerská federáciadBLukáš Ferneza</v>
      </c>
      <c r="N67" s="3" t="str">
        <f t="shared" si="4"/>
        <v>31744621dB</v>
      </c>
    </row>
    <row r="68" spans="1:14">
      <c r="A68" s="202" t="s">
        <v>38</v>
      </c>
      <c r="B68" s="251" t="str">
        <f>VLOOKUP(A68,Adr!A:B,2,FALSE)</f>
        <v>Slovenská boxerská federácia</v>
      </c>
      <c r="C68" s="222" t="s">
        <v>1504</v>
      </c>
      <c r="D68" s="223">
        <v>20857</v>
      </c>
      <c r="E68" s="209">
        <v>0</v>
      </c>
      <c r="F68" s="219" t="s">
        <v>206</v>
      </c>
      <c r="G68" s="222" t="s">
        <v>10</v>
      </c>
      <c r="H68" s="222" t="s">
        <v>786</v>
      </c>
      <c r="I68" s="230" t="str">
        <f t="shared" si="10"/>
        <v>31744621d</v>
      </c>
      <c r="J68" s="203" t="str">
        <f t="shared" si="11"/>
        <v>31744621026 03</v>
      </c>
      <c r="K68" s="5"/>
      <c r="L68" s="203" t="str">
        <f t="shared" si="2"/>
        <v>31744621026 03B</v>
      </c>
      <c r="M68" s="5" t="str">
        <f t="shared" si="3"/>
        <v>Slovenská boxerská federáciadBMatúš Strnisko</v>
      </c>
      <c r="N68" s="3" t="str">
        <f t="shared" si="4"/>
        <v>31744621dB</v>
      </c>
    </row>
    <row r="69" spans="1:14">
      <c r="A69" s="219" t="s">
        <v>38</v>
      </c>
      <c r="B69" s="251" t="str">
        <f>VLOOKUP(A69,Adr!A:B,2,FALSE)</f>
        <v>Slovenská boxerská federácia</v>
      </c>
      <c r="C69" s="222" t="s">
        <v>1505</v>
      </c>
      <c r="D69" s="224">
        <v>5214</v>
      </c>
      <c r="E69" s="209">
        <v>0</v>
      </c>
      <c r="F69" s="219" t="s">
        <v>206</v>
      </c>
      <c r="G69" s="222" t="s">
        <v>10</v>
      </c>
      <c r="H69" s="222" t="s">
        <v>786</v>
      </c>
      <c r="I69" s="230" t="str">
        <f t="shared" si="10"/>
        <v>31744621d</v>
      </c>
      <c r="J69" s="203" t="str">
        <f t="shared" si="11"/>
        <v>31744621026 03</v>
      </c>
      <c r="K69" s="5"/>
      <c r="L69" s="203" t="str">
        <f t="shared" si="2"/>
        <v>31744621026 03B</v>
      </c>
      <c r="M69" s="5" t="str">
        <f t="shared" si="3"/>
        <v>Slovenská boxerská federáciadBMichal Takács</v>
      </c>
      <c r="N69" s="3" t="str">
        <f t="shared" si="4"/>
        <v>31744621dB</v>
      </c>
    </row>
    <row r="70" spans="1:14">
      <c r="A70" s="219" t="s">
        <v>38</v>
      </c>
      <c r="B70" s="251" t="str">
        <f>VLOOKUP(A70,Adr!A:B,2,FALSE)</f>
        <v>Slovenská boxerská federácia</v>
      </c>
      <c r="C70" s="222" t="s">
        <v>1506</v>
      </c>
      <c r="D70" s="223">
        <v>15643</v>
      </c>
      <c r="E70" s="209">
        <v>0</v>
      </c>
      <c r="F70" s="219" t="s">
        <v>206</v>
      </c>
      <c r="G70" s="222" t="s">
        <v>10</v>
      </c>
      <c r="H70" s="222" t="s">
        <v>786</v>
      </c>
      <c r="I70" s="230" t="str">
        <f t="shared" si="10"/>
        <v>31744621d</v>
      </c>
      <c r="J70" s="203" t="str">
        <f t="shared" si="11"/>
        <v>31744621026 03</v>
      </c>
      <c r="K70" s="5"/>
      <c r="L70" s="203" t="str">
        <f t="shared" si="2"/>
        <v>31744621026 03B</v>
      </c>
      <c r="M70" s="5" t="str">
        <f t="shared" si="3"/>
        <v>Slovenská boxerská federáciadBMiroslava Jedináková</v>
      </c>
      <c r="N70" s="3" t="str">
        <f t="shared" si="4"/>
        <v>31744621dB</v>
      </c>
    </row>
    <row r="71" spans="1:14">
      <c r="A71" s="219" t="s">
        <v>1173</v>
      </c>
      <c r="B71" s="251" t="str">
        <f>VLOOKUP(A71,Adr!A:B,2,FALSE)</f>
        <v>Slovenská cyklotrialová únia</v>
      </c>
      <c r="C71" s="222" t="s">
        <v>946</v>
      </c>
      <c r="D71" s="223">
        <v>10000</v>
      </c>
      <c r="E71" s="209">
        <v>0</v>
      </c>
      <c r="F71" s="219" t="s">
        <v>207</v>
      </c>
      <c r="G71" s="222" t="s">
        <v>10</v>
      </c>
      <c r="H71" s="222" t="s">
        <v>786</v>
      </c>
      <c r="I71" s="230" t="str">
        <f t="shared" si="10"/>
        <v>34056939e</v>
      </c>
      <c r="J71" s="203" t="str">
        <f t="shared" si="11"/>
        <v>34056939026 03</v>
      </c>
      <c r="K71" s="5"/>
      <c r="L71" s="203" t="str">
        <f t="shared" si="2"/>
        <v>34056939026 03B</v>
      </c>
      <c r="M71" s="5" t="str">
        <f t="shared" si="3"/>
        <v>Slovenská cyklotrialová úniaeBrozvoj športov, ktoré nie sú uznanými podľa zákona č. 440/2015 Z. z.</v>
      </c>
      <c r="N71" s="3" t="str">
        <f t="shared" si="4"/>
        <v>34056939eB</v>
      </c>
    </row>
    <row r="72" spans="1:14">
      <c r="A72" s="219" t="s">
        <v>1174</v>
      </c>
      <c r="B72" s="251" t="str">
        <f>VLOOKUP(A72,Adr!A:B,2,FALSE)</f>
        <v>Slovenská federácia karate a bojových umení</v>
      </c>
      <c r="C72" s="222" t="s">
        <v>946</v>
      </c>
      <c r="D72" s="223">
        <v>145531</v>
      </c>
      <c r="E72" s="209">
        <v>0</v>
      </c>
      <c r="F72" s="219" t="s">
        <v>207</v>
      </c>
      <c r="G72" s="222" t="s">
        <v>10</v>
      </c>
      <c r="H72" s="222" t="s">
        <v>786</v>
      </c>
      <c r="I72" s="230" t="str">
        <f t="shared" si="10"/>
        <v>34003975e</v>
      </c>
      <c r="J72" s="203" t="str">
        <f t="shared" si="11"/>
        <v>34003975026 03</v>
      </c>
      <c r="K72" s="5"/>
      <c r="L72" s="203" t="str">
        <f t="shared" si="2"/>
        <v>34003975026 03B</v>
      </c>
      <c r="M72" s="5" t="str">
        <f t="shared" si="3"/>
        <v>Slovenská federácia karate a bojových umeníeBrozvoj športov, ktoré nie sú uznanými podľa zákona č. 440/2015 Z. z.</v>
      </c>
      <c r="N72" s="3" t="str">
        <f t="shared" si="4"/>
        <v>34003975eB</v>
      </c>
    </row>
    <row r="73" spans="1:14" ht="30.6">
      <c r="A73" s="219" t="s">
        <v>1174</v>
      </c>
      <c r="B73" s="251" t="str">
        <f>VLOOKUP(A73,Adr!A:B,2,FALSE)</f>
        <v>Slovenská federácia karate a bojových umení</v>
      </c>
      <c r="C73" s="236" t="s">
        <v>1881</v>
      </c>
      <c r="D73" s="223">
        <v>700</v>
      </c>
      <c r="E73" s="209">
        <v>0</v>
      </c>
      <c r="F73" s="219" t="s">
        <v>215</v>
      </c>
      <c r="G73" s="222" t="s">
        <v>10</v>
      </c>
      <c r="H73" s="222" t="s">
        <v>786</v>
      </c>
      <c r="I73" s="230" t="str">
        <f t="shared" si="10"/>
        <v>34003975m</v>
      </c>
      <c r="J73" s="203" t="str">
        <f t="shared" si="11"/>
        <v>34003975026 03</v>
      </c>
      <c r="K73" s="5"/>
      <c r="L73" s="203" t="str">
        <f>A73&amp;G73&amp;H73</f>
        <v>34003975026 03B</v>
      </c>
      <c r="M73" s="5" t="str">
        <f>B73&amp;F73&amp;H73&amp;C73</f>
        <v>Slovenská federácia karate a bojových umenímBodmena trénerke Erike Letkovej za 1. miesto na majstrovstvách sveta športovca Adama Musila v karate a bojových umeniach</v>
      </c>
      <c r="N73" s="3" t="str">
        <f>+I73&amp;H73</f>
        <v>34003975mB</v>
      </c>
    </row>
    <row r="74" spans="1:14" ht="30.6">
      <c r="A74" s="219" t="s">
        <v>1174</v>
      </c>
      <c r="B74" s="251" t="str">
        <f>VLOOKUP(A74,Adr!A:B,2,FALSE)</f>
        <v>Slovenská federácia karate a bojových umení</v>
      </c>
      <c r="C74" s="236" t="s">
        <v>1882</v>
      </c>
      <c r="D74" s="223">
        <v>500</v>
      </c>
      <c r="E74" s="209">
        <v>0</v>
      </c>
      <c r="F74" s="219" t="s">
        <v>215</v>
      </c>
      <c r="G74" s="222" t="s">
        <v>10</v>
      </c>
      <c r="H74" s="222" t="s">
        <v>786</v>
      </c>
      <c r="I74" s="230" t="str">
        <f t="shared" si="10"/>
        <v>34003975m</v>
      </c>
      <c r="J74" s="203" t="str">
        <f t="shared" si="11"/>
        <v>34003975026 03</v>
      </c>
      <c r="K74" s="5"/>
      <c r="L74" s="203" t="str">
        <f>A74&amp;G74&amp;H74</f>
        <v>34003975026 03B</v>
      </c>
      <c r="M74" s="5" t="str">
        <f>B74&amp;F74&amp;H74&amp;C74</f>
        <v>Slovenská federácia karate a bojových umenímBodmena trénerovi Kamilovi Horákovi za 1. miesto na majstrovstvách sveta juniorov športovkyne Romany Adamcovej v karate a bojových umeniach</v>
      </c>
      <c r="N74" s="3" t="str">
        <f>+I74&amp;H74</f>
        <v>34003975mB</v>
      </c>
    </row>
    <row r="75" spans="1:14">
      <c r="A75" s="202" t="s">
        <v>1189</v>
      </c>
      <c r="B75" s="251" t="str">
        <f>VLOOKUP(A75,Adr!A:B,2,FALSE)</f>
        <v>Slovenská federácia pétanque</v>
      </c>
      <c r="C75" s="227" t="s">
        <v>974</v>
      </c>
      <c r="D75" s="208">
        <v>30408</v>
      </c>
      <c r="E75" s="209">
        <v>0</v>
      </c>
      <c r="F75" s="219" t="s">
        <v>203</v>
      </c>
      <c r="G75" s="222" t="s">
        <v>6</v>
      </c>
      <c r="H75" s="222" t="s">
        <v>786</v>
      </c>
      <c r="I75" s="230" t="str">
        <f t="shared" si="10"/>
        <v>36064742a</v>
      </c>
      <c r="J75" s="203" t="str">
        <f t="shared" si="11"/>
        <v>36064742026 02</v>
      </c>
      <c r="K75" s="5" t="s">
        <v>975</v>
      </c>
      <c r="L75" s="203" t="str">
        <f t="shared" si="2"/>
        <v>36064742026 02B</v>
      </c>
      <c r="M75" s="5" t="str">
        <f t="shared" si="3"/>
        <v>Slovenská federácia pétanqueaBpétanque - bežné transfery</v>
      </c>
      <c r="N75" s="3" t="str">
        <f t="shared" si="4"/>
        <v>36064742aB</v>
      </c>
    </row>
    <row r="76" spans="1:14">
      <c r="A76" s="219" t="s">
        <v>1175</v>
      </c>
      <c r="B76" s="251" t="str">
        <f>VLOOKUP(A76,Adr!A:B,2,FALSE)</f>
        <v>Slovenská footgolfová asociácia</v>
      </c>
      <c r="C76" s="222" t="s">
        <v>946</v>
      </c>
      <c r="D76" s="224">
        <v>29879</v>
      </c>
      <c r="E76" s="209">
        <v>0</v>
      </c>
      <c r="F76" s="219" t="s">
        <v>207</v>
      </c>
      <c r="G76" s="222" t="s">
        <v>10</v>
      </c>
      <c r="H76" s="222" t="s">
        <v>786</v>
      </c>
      <c r="I76" s="230" t="str">
        <f t="shared" si="10"/>
        <v>42361885e</v>
      </c>
      <c r="J76" s="203" t="str">
        <f t="shared" si="11"/>
        <v>42361885026 03</v>
      </c>
      <c r="K76" s="5"/>
      <c r="L76" s="203" t="str">
        <f t="shared" si="2"/>
        <v>42361885026 03B</v>
      </c>
      <c r="M76" s="5" t="str">
        <f t="shared" si="3"/>
        <v>Slovenská footgolfová asociáciaeBrozvoj športov, ktoré nie sú uznanými podľa zákona č. 440/2015 Z. z.</v>
      </c>
      <c r="N76" s="3" t="str">
        <f t="shared" si="4"/>
        <v>42361885eB</v>
      </c>
    </row>
    <row r="77" spans="1:14">
      <c r="A77" s="202" t="s">
        <v>1154</v>
      </c>
      <c r="B77" s="251" t="str">
        <f>VLOOKUP(A77,Adr!A:B,2,FALSE)</f>
        <v>Slovenská golfová asociácia</v>
      </c>
      <c r="C77" s="227" t="s">
        <v>878</v>
      </c>
      <c r="D77" s="208">
        <v>323340</v>
      </c>
      <c r="E77" s="209">
        <v>0</v>
      </c>
      <c r="F77" s="202" t="s">
        <v>203</v>
      </c>
      <c r="G77" s="205" t="s">
        <v>6</v>
      </c>
      <c r="H77" s="205" t="s">
        <v>786</v>
      </c>
      <c r="I77" s="230" t="str">
        <f t="shared" si="10"/>
        <v>50284363a</v>
      </c>
      <c r="J77" s="203" t="str">
        <f t="shared" si="11"/>
        <v>50284363026 02</v>
      </c>
      <c r="K77" s="5" t="s">
        <v>42</v>
      </c>
      <c r="L77" s="203" t="str">
        <f t="shared" si="2"/>
        <v>50284363026 02B</v>
      </c>
      <c r="M77" s="5" t="str">
        <f t="shared" si="3"/>
        <v>Slovenská golfová asociáciaaBgolf - bežné transfery</v>
      </c>
      <c r="N77" s="3" t="str">
        <f t="shared" si="4"/>
        <v>50284363aB</v>
      </c>
    </row>
    <row r="78" spans="1:14">
      <c r="A78" s="202" t="s">
        <v>1154</v>
      </c>
      <c r="B78" s="251" t="str">
        <f>VLOOKUP(A78,Adr!A:B,2,FALSE)</f>
        <v>Slovenská golfová asociácia</v>
      </c>
      <c r="C78" s="227" t="s">
        <v>1403</v>
      </c>
      <c r="D78" s="208">
        <v>15000</v>
      </c>
      <c r="E78" s="209">
        <v>0</v>
      </c>
      <c r="F78" s="202" t="s">
        <v>203</v>
      </c>
      <c r="G78" s="205" t="s">
        <v>6</v>
      </c>
      <c r="H78" s="205" t="s">
        <v>787</v>
      </c>
      <c r="I78" s="230" t="str">
        <f t="shared" si="10"/>
        <v>50284363a</v>
      </c>
      <c r="J78" s="203" t="str">
        <f t="shared" si="11"/>
        <v>50284363026 02</v>
      </c>
      <c r="K78" s="5" t="s">
        <v>42</v>
      </c>
      <c r="L78" s="203" t="str">
        <f t="shared" si="2"/>
        <v>50284363026 02K</v>
      </c>
      <c r="M78" s="5" t="str">
        <f t="shared" si="3"/>
        <v>Slovenská golfová asociáciaaKgolf - kapitálové transfery</v>
      </c>
      <c r="N78" s="3" t="str">
        <f t="shared" si="4"/>
        <v>50284363aK</v>
      </c>
    </row>
    <row r="79" spans="1:14">
      <c r="A79" s="202" t="s">
        <v>43</v>
      </c>
      <c r="B79" s="251" t="str">
        <f>VLOOKUP(A79,Adr!A:B,2,FALSE)</f>
        <v>Slovenská gymnastická federácia</v>
      </c>
      <c r="C79" s="222" t="s">
        <v>879</v>
      </c>
      <c r="D79" s="224">
        <v>1291292</v>
      </c>
      <c r="E79" s="209">
        <v>0</v>
      </c>
      <c r="F79" s="219" t="s">
        <v>203</v>
      </c>
      <c r="G79" s="222" t="s">
        <v>6</v>
      </c>
      <c r="H79" s="222" t="s">
        <v>786</v>
      </c>
      <c r="I79" s="230" t="str">
        <f t="shared" si="10"/>
        <v>00688321a</v>
      </c>
      <c r="J79" s="203" t="str">
        <f t="shared" si="11"/>
        <v>00688321026 02</v>
      </c>
      <c r="K79" s="5" t="s">
        <v>45</v>
      </c>
      <c r="L79" s="203" t="str">
        <f t="shared" si="2"/>
        <v>00688321026 02B</v>
      </c>
      <c r="M79" s="5" t="str">
        <f t="shared" si="3"/>
        <v>Slovenská gymnastická federáciaaBgymnastika - bežné transfery</v>
      </c>
      <c r="N79" s="3" t="str">
        <f t="shared" si="4"/>
        <v>00688321aB</v>
      </c>
    </row>
    <row r="80" spans="1:14">
      <c r="A80" s="219" t="s">
        <v>43</v>
      </c>
      <c r="B80" s="251" t="str">
        <f>VLOOKUP(A80,Adr!A:B,2,FALSE)</f>
        <v>Slovenská gymnastická federácia</v>
      </c>
      <c r="C80" s="222" t="s">
        <v>1083</v>
      </c>
      <c r="D80" s="224">
        <v>88000</v>
      </c>
      <c r="E80" s="209">
        <v>0</v>
      </c>
      <c r="F80" s="219" t="s">
        <v>203</v>
      </c>
      <c r="G80" s="222" t="s">
        <v>6</v>
      </c>
      <c r="H80" s="222" t="s">
        <v>787</v>
      </c>
      <c r="I80" s="230" t="str">
        <f t="shared" si="10"/>
        <v>00688321a</v>
      </c>
      <c r="J80" s="203" t="str">
        <f t="shared" si="11"/>
        <v>00688321026 02</v>
      </c>
      <c r="K80" s="5" t="s">
        <v>45</v>
      </c>
      <c r="L80" s="203" t="str">
        <f t="shared" si="2"/>
        <v>00688321026 02K</v>
      </c>
      <c r="M80" s="5" t="str">
        <f t="shared" si="3"/>
        <v>Slovenská gymnastická federáciaaKgymnastika - kapitálové transfery</v>
      </c>
      <c r="N80" s="3" t="str">
        <f t="shared" si="4"/>
        <v>00688321aK</v>
      </c>
    </row>
    <row r="81" spans="1:14">
      <c r="A81" s="219" t="s">
        <v>43</v>
      </c>
      <c r="B81" s="251" t="str">
        <f>VLOOKUP(A81,Adr!A:B,2,FALSE)</f>
        <v>Slovenská gymnastická federácia</v>
      </c>
      <c r="C81" s="222" t="s">
        <v>1717</v>
      </c>
      <c r="D81" s="224">
        <v>16171</v>
      </c>
      <c r="E81" s="209">
        <v>0</v>
      </c>
      <c r="F81" s="219" t="s">
        <v>217</v>
      </c>
      <c r="G81" s="222" t="s">
        <v>10</v>
      </c>
      <c r="H81" s="222" t="s">
        <v>786</v>
      </c>
      <c r="I81" s="230" t="str">
        <f t="shared" si="10"/>
        <v>00688321o</v>
      </c>
      <c r="J81" s="203" t="str">
        <f t="shared" si="11"/>
        <v>00688321026 03</v>
      </c>
      <c r="K81" s="5"/>
      <c r="L81" s="203" t="str">
        <f t="shared" si="2"/>
        <v>00688321026 03B</v>
      </c>
      <c r="M81" s="5" t="str">
        <f t="shared" si="3"/>
        <v>Slovenská gymnastická federáciaoBBarbora Mokošová - zabezpečenie športovej prípravy na Hry XXXII. Olympiády v Tokiu v roku 2021</v>
      </c>
      <c r="N81" s="3" t="str">
        <f t="shared" si="4"/>
        <v>00688321oB</v>
      </c>
    </row>
    <row r="82" spans="1:14" ht="20.399999999999999">
      <c r="A82" s="202" t="s">
        <v>1176</v>
      </c>
      <c r="B82" s="251" t="str">
        <f>VLOOKUP(A82,Adr!A:B,2,FALSE)</f>
        <v>Slovenská hokejbalová únia</v>
      </c>
      <c r="C82" s="227" t="s">
        <v>946</v>
      </c>
      <c r="D82" s="208">
        <v>200000</v>
      </c>
      <c r="E82" s="209">
        <v>0</v>
      </c>
      <c r="F82" s="202" t="s">
        <v>207</v>
      </c>
      <c r="G82" s="205" t="s">
        <v>10</v>
      </c>
      <c r="H82" s="205" t="s">
        <v>786</v>
      </c>
      <c r="I82" s="230" t="str">
        <f t="shared" si="10"/>
        <v>00603091e</v>
      </c>
      <c r="J82" s="203" t="str">
        <f t="shared" si="11"/>
        <v>00603091026 03</v>
      </c>
      <c r="K82" s="5"/>
      <c r="L82" s="203" t="str">
        <f t="shared" si="2"/>
        <v>00603091026 03B</v>
      </c>
      <c r="M82" s="5" t="str">
        <f t="shared" si="3"/>
        <v>Slovenská hokejbalová úniaeBrozvoj športov, ktoré nie sú uznanými podľa zákona č. 440/2015 Z. z.</v>
      </c>
      <c r="N82" s="3" t="str">
        <f t="shared" si="4"/>
        <v>00603091eB</v>
      </c>
    </row>
    <row r="83" spans="1:14">
      <c r="A83" s="202" t="s">
        <v>1190</v>
      </c>
      <c r="B83" s="251" t="str">
        <f>VLOOKUP(A83,Adr!A:B,2,FALSE)</f>
        <v>Slovenská jazdecká federácia</v>
      </c>
      <c r="C83" s="236" t="s">
        <v>880</v>
      </c>
      <c r="D83" s="223">
        <v>137759</v>
      </c>
      <c r="E83" s="209">
        <v>0</v>
      </c>
      <c r="F83" s="202" t="s">
        <v>203</v>
      </c>
      <c r="G83" s="205" t="s">
        <v>6</v>
      </c>
      <c r="H83" s="205" t="s">
        <v>786</v>
      </c>
      <c r="I83" s="230" t="str">
        <f t="shared" si="10"/>
        <v>31787801a</v>
      </c>
      <c r="J83" s="203" t="str">
        <f t="shared" si="11"/>
        <v>31787801026 02</v>
      </c>
      <c r="K83" s="5" t="s">
        <v>11</v>
      </c>
      <c r="L83" s="203" t="str">
        <f t="shared" si="2"/>
        <v>31787801026 02B</v>
      </c>
      <c r="M83" s="5" t="str">
        <f t="shared" si="3"/>
        <v>Slovenská jazdecká federáciaaBjazdectvo - bežné transfery</v>
      </c>
      <c r="N83" s="3" t="str">
        <f t="shared" si="4"/>
        <v>31787801aB</v>
      </c>
    </row>
    <row r="84" spans="1:14">
      <c r="A84" s="202" t="s">
        <v>309</v>
      </c>
      <c r="B84" s="251" t="str">
        <f>VLOOKUP(A84,Adr!A:B,2,FALSE)</f>
        <v>Slovenská kanoistika</v>
      </c>
      <c r="C84" s="236" t="s">
        <v>881</v>
      </c>
      <c r="D84" s="223">
        <v>2066783</v>
      </c>
      <c r="E84" s="209">
        <v>0</v>
      </c>
      <c r="F84" s="202" t="s">
        <v>203</v>
      </c>
      <c r="G84" s="205" t="s">
        <v>6</v>
      </c>
      <c r="H84" s="205" t="s">
        <v>786</v>
      </c>
      <c r="I84" s="230" t="str">
        <f t="shared" si="10"/>
        <v>50434101a</v>
      </c>
      <c r="J84" s="203" t="str">
        <f t="shared" si="11"/>
        <v>50434101026 02</v>
      </c>
      <c r="K84" s="5" t="s">
        <v>118</v>
      </c>
      <c r="L84" s="203" t="str">
        <f t="shared" si="2"/>
        <v>50434101026 02B</v>
      </c>
      <c r="M84" s="5" t="str">
        <f t="shared" si="3"/>
        <v>Slovenská kanoistikaaBkanoistika - bežné transfery</v>
      </c>
      <c r="N84" s="3" t="str">
        <f t="shared" si="4"/>
        <v>50434101aB</v>
      </c>
    </row>
    <row r="85" spans="1:14">
      <c r="A85" s="202" t="s">
        <v>309</v>
      </c>
      <c r="B85" s="251" t="str">
        <f>VLOOKUP(A85,Adr!A:B,2,FALSE)</f>
        <v>Slovenská kanoistika</v>
      </c>
      <c r="C85" s="227" t="s">
        <v>1084</v>
      </c>
      <c r="D85" s="208">
        <v>88000</v>
      </c>
      <c r="E85" s="209">
        <v>0</v>
      </c>
      <c r="F85" s="202" t="s">
        <v>203</v>
      </c>
      <c r="G85" s="205" t="s">
        <v>6</v>
      </c>
      <c r="H85" s="205" t="s">
        <v>787</v>
      </c>
      <c r="I85" s="230" t="str">
        <f t="shared" si="10"/>
        <v>50434101a</v>
      </c>
      <c r="J85" s="203" t="str">
        <f t="shared" si="11"/>
        <v>50434101026 02</v>
      </c>
      <c r="K85" s="5" t="s">
        <v>118</v>
      </c>
      <c r="L85" s="203" t="str">
        <f t="shared" si="2"/>
        <v>50434101026 02K</v>
      </c>
      <c r="M85" s="5" t="str">
        <f t="shared" si="3"/>
        <v>Slovenská kanoistikaaKkanoistika - kapitálové transfery</v>
      </c>
      <c r="N85" s="3" t="str">
        <f t="shared" si="4"/>
        <v>50434101aK</v>
      </c>
    </row>
    <row r="86" spans="1:14">
      <c r="A86" s="215" t="s">
        <v>309</v>
      </c>
      <c r="B86" s="251" t="str">
        <f>VLOOKUP(A86,Adr!A:B,2,FALSE)</f>
        <v>Slovenská kanoistika</v>
      </c>
      <c r="C86" s="222" t="s">
        <v>1507</v>
      </c>
      <c r="D86" s="223">
        <v>15643</v>
      </c>
      <c r="E86" s="209">
        <v>0</v>
      </c>
      <c r="F86" s="219" t="s">
        <v>206</v>
      </c>
      <c r="G86" s="222" t="s">
        <v>10</v>
      </c>
      <c r="H86" s="222" t="s">
        <v>786</v>
      </c>
      <c r="I86" s="230" t="str">
        <f t="shared" si="10"/>
        <v>50434101d</v>
      </c>
      <c r="J86" s="203" t="str">
        <f t="shared" si="11"/>
        <v>50434101026 03</v>
      </c>
      <c r="K86" s="5"/>
      <c r="L86" s="203" t="str">
        <f t="shared" si="2"/>
        <v>50434101026 03B</v>
      </c>
      <c r="M86" s="5" t="str">
        <f t="shared" si="3"/>
        <v>Slovenská kanoistikadBAdam Gonšenica</v>
      </c>
      <c r="N86" s="3" t="str">
        <f t="shared" si="4"/>
        <v>50434101dB</v>
      </c>
    </row>
    <row r="87" spans="1:14">
      <c r="A87" s="202" t="s">
        <v>309</v>
      </c>
      <c r="B87" s="251" t="str">
        <f>VLOOKUP(A87,Adr!A:B,2,FALSE)</f>
        <v>Slovenská kanoistika</v>
      </c>
      <c r="C87" s="222" t="s">
        <v>1508</v>
      </c>
      <c r="D87" s="224">
        <v>41714</v>
      </c>
      <c r="E87" s="209">
        <v>0</v>
      </c>
      <c r="F87" s="219" t="s">
        <v>206</v>
      </c>
      <c r="G87" s="222" t="s">
        <v>10</v>
      </c>
      <c r="H87" s="222" t="s">
        <v>786</v>
      </c>
      <c r="I87" s="230" t="str">
        <f t="shared" si="10"/>
        <v>50434101d</v>
      </c>
      <c r="J87" s="203" t="str">
        <f t="shared" si="11"/>
        <v>50434101026 03</v>
      </c>
      <c r="K87" s="5"/>
      <c r="L87" s="203" t="str">
        <f t="shared" si="2"/>
        <v>50434101026 03B</v>
      </c>
      <c r="M87" s="5" t="str">
        <f t="shared" si="3"/>
        <v>Slovenská kanoistikadBAlexander Slafkovský</v>
      </c>
      <c r="N87" s="3" t="str">
        <f t="shared" si="4"/>
        <v>50434101dB</v>
      </c>
    </row>
    <row r="88" spans="1:14">
      <c r="A88" s="202" t="s">
        <v>309</v>
      </c>
      <c r="B88" s="251" t="str">
        <f>VLOOKUP(A88,Adr!A:B,2,FALSE)</f>
        <v>Slovenská kanoistika</v>
      </c>
      <c r="C88" s="222" t="s">
        <v>1509</v>
      </c>
      <c r="D88" s="224">
        <v>7821</v>
      </c>
      <c r="E88" s="209">
        <v>0</v>
      </c>
      <c r="F88" s="219" t="s">
        <v>206</v>
      </c>
      <c r="G88" s="222" t="s">
        <v>10</v>
      </c>
      <c r="H88" s="222" t="s">
        <v>786</v>
      </c>
      <c r="I88" s="230" t="str">
        <f t="shared" si="10"/>
        <v>50434101d</v>
      </c>
      <c r="J88" s="203" t="str">
        <f t="shared" si="11"/>
        <v>50434101026 03</v>
      </c>
      <c r="K88" s="5"/>
      <c r="L88" s="203" t="str">
        <f t="shared" si="2"/>
        <v>50434101026 03B</v>
      </c>
      <c r="M88" s="5" t="str">
        <f t="shared" si="3"/>
        <v>Slovenská kanoistikadBC 2 - juniori</v>
      </c>
      <c r="N88" s="3" t="str">
        <f t="shared" si="4"/>
        <v>50434101dB</v>
      </c>
    </row>
    <row r="89" spans="1:14">
      <c r="A89" s="202" t="s">
        <v>309</v>
      </c>
      <c r="B89" s="251" t="str">
        <f>VLOOKUP(A89,Adr!A:B,2,FALSE)</f>
        <v>Slovenská kanoistika</v>
      </c>
      <c r="C89" s="236" t="s">
        <v>1510</v>
      </c>
      <c r="D89" s="223">
        <v>10429</v>
      </c>
      <c r="E89" s="209">
        <v>0</v>
      </c>
      <c r="F89" s="219" t="s">
        <v>206</v>
      </c>
      <c r="G89" s="205" t="s">
        <v>10</v>
      </c>
      <c r="H89" s="205" t="s">
        <v>786</v>
      </c>
      <c r="I89" s="230" t="str">
        <f t="shared" si="10"/>
        <v>50434101d</v>
      </c>
      <c r="J89" s="203" t="str">
        <f t="shared" si="11"/>
        <v>50434101026 03</v>
      </c>
      <c r="K89" s="5"/>
      <c r="L89" s="203" t="str">
        <f t="shared" si="2"/>
        <v>50434101026 03B</v>
      </c>
      <c r="M89" s="5" t="str">
        <f t="shared" si="3"/>
        <v>Slovenská kanoistikadBEduard Strýček</v>
      </c>
      <c r="N89" s="3" t="str">
        <f t="shared" si="4"/>
        <v>50434101dB</v>
      </c>
    </row>
    <row r="90" spans="1:14">
      <c r="A90" s="202" t="s">
        <v>309</v>
      </c>
      <c r="B90" s="251" t="str">
        <f>VLOOKUP(A90,Adr!A:B,2,FALSE)</f>
        <v>Slovenská kanoistika</v>
      </c>
      <c r="C90" s="222" t="s">
        <v>1511</v>
      </c>
      <c r="D90" s="224">
        <v>20857</v>
      </c>
      <c r="E90" s="209">
        <v>0</v>
      </c>
      <c r="F90" s="219" t="s">
        <v>206</v>
      </c>
      <c r="G90" s="222" t="s">
        <v>10</v>
      </c>
      <c r="H90" s="222" t="s">
        <v>786</v>
      </c>
      <c r="I90" s="230" t="str">
        <f t="shared" si="10"/>
        <v>50434101d</v>
      </c>
      <c r="J90" s="203" t="str">
        <f t="shared" si="11"/>
        <v>50434101026 03</v>
      </c>
      <c r="K90" s="5"/>
      <c r="L90" s="203" t="str">
        <f t="shared" si="2"/>
        <v>50434101026 03B</v>
      </c>
      <c r="M90" s="5" t="str">
        <f t="shared" si="3"/>
        <v>Slovenská kanoistikadBEliška Mintálová</v>
      </c>
      <c r="N90" s="3" t="str">
        <f t="shared" si="4"/>
        <v>50434101dB</v>
      </c>
    </row>
    <row r="91" spans="1:14">
      <c r="A91" s="202" t="s">
        <v>309</v>
      </c>
      <c r="B91" s="251" t="str">
        <f>VLOOKUP(A91,Adr!A:B,2,FALSE)</f>
        <v>Slovenská kanoistika</v>
      </c>
      <c r="C91" s="222" t="s">
        <v>1512</v>
      </c>
      <c r="D91" s="224">
        <v>20857</v>
      </c>
      <c r="E91" s="209">
        <v>0</v>
      </c>
      <c r="F91" s="219" t="s">
        <v>206</v>
      </c>
      <c r="G91" s="222" t="s">
        <v>10</v>
      </c>
      <c r="H91" s="222" t="s">
        <v>786</v>
      </c>
      <c r="I91" s="230" t="str">
        <f t="shared" si="10"/>
        <v>50434101d</v>
      </c>
      <c r="J91" s="203" t="str">
        <f t="shared" si="11"/>
        <v>50434101026 03</v>
      </c>
      <c r="K91" s="5"/>
      <c r="L91" s="203" t="str">
        <f t="shared" si="2"/>
        <v>50434101026 03B</v>
      </c>
      <c r="M91" s="5" t="str">
        <f t="shared" si="3"/>
        <v>Slovenská kanoistikadBEmanuela Luknárová</v>
      </c>
      <c r="N91" s="3" t="str">
        <f t="shared" si="4"/>
        <v>50434101dB</v>
      </c>
    </row>
    <row r="92" spans="1:14">
      <c r="A92" s="219" t="s">
        <v>309</v>
      </c>
      <c r="B92" s="251" t="str">
        <f>VLOOKUP(A92,Adr!A:B,2,FALSE)</f>
        <v>Slovenská kanoistika</v>
      </c>
      <c r="C92" s="222" t="s">
        <v>1513</v>
      </c>
      <c r="D92" s="224">
        <v>5214</v>
      </c>
      <c r="E92" s="209">
        <v>0</v>
      </c>
      <c r="F92" s="219" t="s">
        <v>206</v>
      </c>
      <c r="G92" s="222" t="s">
        <v>10</v>
      </c>
      <c r="H92" s="222" t="s">
        <v>786</v>
      </c>
      <c r="I92" s="230" t="str">
        <f t="shared" si="10"/>
        <v>50434101d</v>
      </c>
      <c r="J92" s="203" t="str">
        <f t="shared" si="11"/>
        <v>50434101026 03</v>
      </c>
      <c r="K92" s="5"/>
      <c r="L92" s="203" t="str">
        <f t="shared" si="2"/>
        <v>50434101026 03B</v>
      </c>
      <c r="M92" s="5" t="str">
        <f t="shared" si="3"/>
        <v>Slovenská kanoistikadBIvana Chlebová</v>
      </c>
      <c r="N92" s="3" t="str">
        <f t="shared" si="4"/>
        <v>50434101dB</v>
      </c>
    </row>
    <row r="93" spans="1:14">
      <c r="A93" s="202" t="s">
        <v>309</v>
      </c>
      <c r="B93" s="251" t="str">
        <f>VLOOKUP(A93,Adr!A:B,2,FALSE)</f>
        <v>Slovenská kanoistika</v>
      </c>
      <c r="C93" s="236" t="s">
        <v>1514</v>
      </c>
      <c r="D93" s="223">
        <v>20857</v>
      </c>
      <c r="E93" s="209">
        <v>0</v>
      </c>
      <c r="F93" s="219" t="s">
        <v>206</v>
      </c>
      <c r="G93" s="222" t="s">
        <v>10</v>
      </c>
      <c r="H93" s="222" t="s">
        <v>786</v>
      </c>
      <c r="I93" s="230" t="str">
        <f t="shared" si="10"/>
        <v>50434101d</v>
      </c>
      <c r="J93" s="203" t="str">
        <f t="shared" si="11"/>
        <v>50434101026 03</v>
      </c>
      <c r="K93" s="5"/>
      <c r="L93" s="203" t="str">
        <f t="shared" si="2"/>
        <v>50434101026 03B</v>
      </c>
      <c r="M93" s="5" t="str">
        <f t="shared" si="3"/>
        <v>Slovenská kanoistikadBIvana Mládková</v>
      </c>
      <c r="N93" s="3" t="str">
        <f t="shared" si="4"/>
        <v>50434101dB</v>
      </c>
    </row>
    <row r="94" spans="1:14">
      <c r="A94" s="242" t="s">
        <v>309</v>
      </c>
      <c r="B94" s="251" t="str">
        <f>VLOOKUP(A94,Adr!A:B,2,FALSE)</f>
        <v>Slovenská kanoistika</v>
      </c>
      <c r="C94" s="205" t="s">
        <v>1515</v>
      </c>
      <c r="D94" s="208">
        <v>41714</v>
      </c>
      <c r="E94" s="209">
        <v>0</v>
      </c>
      <c r="F94" s="202" t="s">
        <v>206</v>
      </c>
      <c r="G94" s="267" t="s">
        <v>10</v>
      </c>
      <c r="H94" s="205" t="s">
        <v>786</v>
      </c>
      <c r="I94" s="230" t="str">
        <f t="shared" si="10"/>
        <v>50434101d</v>
      </c>
      <c r="J94" s="203" t="str">
        <f t="shared" si="11"/>
        <v>50434101026 03</v>
      </c>
      <c r="K94" s="5"/>
      <c r="L94" s="203" t="str">
        <f t="shared" si="2"/>
        <v>50434101026 03B</v>
      </c>
      <c r="M94" s="5" t="str">
        <f t="shared" si="3"/>
        <v>Slovenská kanoistikadBJakub Grigar</v>
      </c>
      <c r="N94" s="3" t="str">
        <f t="shared" si="4"/>
        <v>50434101dB</v>
      </c>
    </row>
    <row r="95" spans="1:14">
      <c r="A95" s="202" t="s">
        <v>309</v>
      </c>
      <c r="B95" s="251" t="str">
        <f>VLOOKUP(A95,Adr!A:B,2,FALSE)</f>
        <v>Slovenská kanoistika</v>
      </c>
      <c r="C95" s="236" t="s">
        <v>1516</v>
      </c>
      <c r="D95" s="224">
        <v>41714</v>
      </c>
      <c r="E95" s="209">
        <v>0</v>
      </c>
      <c r="F95" s="219" t="s">
        <v>206</v>
      </c>
      <c r="G95" s="222" t="s">
        <v>10</v>
      </c>
      <c r="H95" s="222" t="s">
        <v>786</v>
      </c>
      <c r="I95" s="230" t="str">
        <f t="shared" si="10"/>
        <v>50434101d</v>
      </c>
      <c r="J95" s="203" t="str">
        <f t="shared" si="11"/>
        <v>50434101026 03</v>
      </c>
      <c r="K95" s="5"/>
      <c r="L95" s="203" t="str">
        <f t="shared" si="2"/>
        <v>50434101026 03B</v>
      </c>
      <c r="M95" s="5" t="str">
        <f t="shared" si="3"/>
        <v>Slovenská kanoistikadBJana Dukátová</v>
      </c>
      <c r="N95" s="3" t="str">
        <f t="shared" si="4"/>
        <v>50434101dB</v>
      </c>
    </row>
    <row r="96" spans="1:14">
      <c r="A96" s="215" t="s">
        <v>309</v>
      </c>
      <c r="B96" s="251" t="str">
        <f>VLOOKUP(A96,Adr!A:B,2,FALSE)</f>
        <v>Slovenská kanoistika</v>
      </c>
      <c r="C96" s="222" t="s">
        <v>1517</v>
      </c>
      <c r="D96" s="224">
        <v>7821</v>
      </c>
      <c r="E96" s="209">
        <v>0</v>
      </c>
      <c r="F96" s="219" t="s">
        <v>206</v>
      </c>
      <c r="G96" s="222" t="s">
        <v>10</v>
      </c>
      <c r="H96" s="222" t="s">
        <v>786</v>
      </c>
      <c r="I96" s="230" t="str">
        <f t="shared" si="10"/>
        <v>50434101d</v>
      </c>
      <c r="J96" s="203" t="str">
        <f t="shared" si="11"/>
        <v>50434101026 03</v>
      </c>
      <c r="K96" s="5"/>
      <c r="L96" s="203" t="str">
        <f t="shared" si="2"/>
        <v>50434101026 03B</v>
      </c>
      <c r="M96" s="5" t="str">
        <f t="shared" si="3"/>
        <v>Slovenská kanoistikadBJuraj Dieška</v>
      </c>
      <c r="N96" s="3" t="str">
        <f t="shared" si="4"/>
        <v>50434101dB</v>
      </c>
    </row>
    <row r="97" spans="1:14">
      <c r="A97" s="202" t="s">
        <v>309</v>
      </c>
      <c r="B97" s="251" t="str">
        <f>VLOOKUP(A97,Adr!A:B,2,FALSE)</f>
        <v>Slovenská kanoistika</v>
      </c>
      <c r="C97" s="236" t="s">
        <v>1518</v>
      </c>
      <c r="D97" s="223">
        <v>15643</v>
      </c>
      <c r="E97" s="209">
        <v>0</v>
      </c>
      <c r="F97" s="219" t="s">
        <v>206</v>
      </c>
      <c r="G97" s="222" t="s">
        <v>10</v>
      </c>
      <c r="H97" s="222" t="s">
        <v>786</v>
      </c>
      <c r="I97" s="230" t="str">
        <f t="shared" si="10"/>
        <v>50434101d</v>
      </c>
      <c r="J97" s="203" t="str">
        <f t="shared" si="11"/>
        <v>50434101026 03</v>
      </c>
      <c r="K97" s="5"/>
      <c r="L97" s="203" t="str">
        <f t="shared" si="2"/>
        <v>50434101026 03B</v>
      </c>
      <c r="M97" s="5" t="str">
        <f t="shared" si="3"/>
        <v>Slovenská kanoistikadBK 2 - do 23 rokov</v>
      </c>
      <c r="N97" s="3" t="str">
        <f t="shared" si="4"/>
        <v>50434101dB</v>
      </c>
    </row>
    <row r="98" spans="1:14">
      <c r="A98" s="202" t="s">
        <v>309</v>
      </c>
      <c r="B98" s="251" t="str">
        <f>VLOOKUP(A98,Adr!A:B,2,FALSE)</f>
        <v>Slovenská kanoistika</v>
      </c>
      <c r="C98" s="236" t="s">
        <v>1519</v>
      </c>
      <c r="D98" s="223">
        <v>23464</v>
      </c>
      <c r="E98" s="209">
        <v>0</v>
      </c>
      <c r="F98" s="219" t="s">
        <v>206</v>
      </c>
      <c r="G98" s="222" t="s">
        <v>10</v>
      </c>
      <c r="H98" s="222" t="s">
        <v>786</v>
      </c>
      <c r="I98" s="230" t="str">
        <f t="shared" ref="I98:I147" si="12">A98&amp;F98</f>
        <v>50434101d</v>
      </c>
      <c r="J98" s="203" t="str">
        <f t="shared" ref="J98:J147" si="13">A98&amp;G98</f>
        <v>50434101026 03</v>
      </c>
      <c r="K98" s="5"/>
      <c r="L98" s="203" t="str">
        <f t="shared" ref="L98:L185" si="14">A98&amp;G98&amp;H98</f>
        <v>50434101026 03B</v>
      </c>
      <c r="M98" s="5" t="str">
        <f t="shared" ref="M98:M185" si="15">B98&amp;F98&amp;H98&amp;C98</f>
        <v>Slovenská kanoistikadBK 2 - juniori</v>
      </c>
      <c r="N98" s="3" t="str">
        <f t="shared" ref="N98:N185" si="16">+I98&amp;H98</f>
        <v>50434101dB</v>
      </c>
    </row>
    <row r="99" spans="1:14">
      <c r="A99" s="202" t="s">
        <v>309</v>
      </c>
      <c r="B99" s="251" t="str">
        <f>VLOOKUP(A99,Adr!A:B,2,FALSE)</f>
        <v>Slovenská kanoistika</v>
      </c>
      <c r="C99" s="236" t="s">
        <v>1520</v>
      </c>
      <c r="D99" s="223">
        <v>23464</v>
      </c>
      <c r="E99" s="209">
        <v>0</v>
      </c>
      <c r="F99" s="219" t="s">
        <v>206</v>
      </c>
      <c r="G99" s="222" t="s">
        <v>10</v>
      </c>
      <c r="H99" s="222" t="s">
        <v>786</v>
      </c>
      <c r="I99" s="230" t="str">
        <f t="shared" si="12"/>
        <v>50434101d</v>
      </c>
      <c r="J99" s="203" t="str">
        <f t="shared" si="13"/>
        <v>50434101026 03</v>
      </c>
      <c r="K99" s="5"/>
      <c r="L99" s="203" t="str">
        <f t="shared" si="14"/>
        <v>50434101026 03B</v>
      </c>
      <c r="M99" s="5" t="str">
        <f t="shared" si="15"/>
        <v>Slovenská kanoistikadBK 2 - juniorky</v>
      </c>
      <c r="N99" s="3" t="str">
        <f t="shared" si="16"/>
        <v>50434101dB</v>
      </c>
    </row>
    <row r="100" spans="1:14">
      <c r="A100" s="202" t="s">
        <v>309</v>
      </c>
      <c r="B100" s="251" t="str">
        <f>VLOOKUP(A100,Adr!A:B,2,FALSE)</f>
        <v>Slovenská kanoistika</v>
      </c>
      <c r="C100" s="222" t="s">
        <v>1521</v>
      </c>
      <c r="D100" s="224">
        <v>39107</v>
      </c>
      <c r="E100" s="209">
        <v>0</v>
      </c>
      <c r="F100" s="219" t="s">
        <v>206</v>
      </c>
      <c r="G100" s="222" t="s">
        <v>10</v>
      </c>
      <c r="H100" s="222" t="s">
        <v>786</v>
      </c>
      <c r="I100" s="230" t="str">
        <f t="shared" si="12"/>
        <v>50434101d</v>
      </c>
      <c r="J100" s="203" t="str">
        <f t="shared" si="13"/>
        <v>50434101026 03</v>
      </c>
      <c r="K100" s="5"/>
      <c r="L100" s="203" t="str">
        <f t="shared" si="14"/>
        <v>50434101026 03B</v>
      </c>
      <c r="M100" s="5" t="str">
        <f t="shared" si="15"/>
        <v xml:space="preserve">Slovenská kanoistikadBK 4 - do 23 rokov </v>
      </c>
      <c r="N100" s="3" t="str">
        <f t="shared" si="16"/>
        <v>50434101dB</v>
      </c>
    </row>
    <row r="101" spans="1:14">
      <c r="A101" s="202" t="s">
        <v>309</v>
      </c>
      <c r="B101" s="251" t="str">
        <f>VLOOKUP(A101,Adr!A:B,2,FALSE)</f>
        <v>Slovenská kanoistika</v>
      </c>
      <c r="C101" s="227" t="s">
        <v>1522</v>
      </c>
      <c r="D101" s="208">
        <v>39107</v>
      </c>
      <c r="E101" s="209">
        <v>0</v>
      </c>
      <c r="F101" s="202" t="s">
        <v>206</v>
      </c>
      <c r="G101" s="205" t="s">
        <v>10</v>
      </c>
      <c r="H101" s="205" t="s">
        <v>786</v>
      </c>
      <c r="I101" s="230" t="str">
        <f t="shared" si="12"/>
        <v>50434101d</v>
      </c>
      <c r="J101" s="203" t="str">
        <f t="shared" si="13"/>
        <v>50434101026 03</v>
      </c>
      <c r="K101" s="5"/>
      <c r="L101" s="203" t="str">
        <f t="shared" si="14"/>
        <v>50434101026 03B</v>
      </c>
      <c r="M101" s="5" t="str">
        <f t="shared" si="15"/>
        <v>Slovenská kanoistikadBK 4 - juniori</v>
      </c>
      <c r="N101" s="3" t="str">
        <f t="shared" si="16"/>
        <v>50434101dB</v>
      </c>
    </row>
    <row r="102" spans="1:14">
      <c r="A102" s="202" t="s">
        <v>309</v>
      </c>
      <c r="B102" s="251" t="str">
        <f>VLOOKUP(A102,Adr!A:B,2,FALSE)</f>
        <v>Slovenská kanoistika</v>
      </c>
      <c r="C102" s="236" t="s">
        <v>1523</v>
      </c>
      <c r="D102" s="223">
        <v>13035</v>
      </c>
      <c r="E102" s="209">
        <v>0</v>
      </c>
      <c r="F102" s="202" t="s">
        <v>206</v>
      </c>
      <c r="G102" s="205" t="s">
        <v>10</v>
      </c>
      <c r="H102" s="205" t="s">
        <v>786</v>
      </c>
      <c r="I102" s="230" t="str">
        <f t="shared" si="12"/>
        <v>50434101d</v>
      </c>
      <c r="J102" s="203" t="str">
        <f t="shared" si="13"/>
        <v>50434101026 03</v>
      </c>
      <c r="K102" s="5"/>
      <c r="L102" s="203" t="str">
        <f t="shared" si="14"/>
        <v>50434101026 03B</v>
      </c>
      <c r="M102" s="5" t="str">
        <f t="shared" si="15"/>
        <v xml:space="preserve">Slovenská kanoistikadBK 4 - juniorky </v>
      </c>
      <c r="N102" s="3" t="str">
        <f t="shared" si="16"/>
        <v>50434101dB</v>
      </c>
    </row>
    <row r="103" spans="1:14">
      <c r="A103" s="238" t="s">
        <v>309</v>
      </c>
      <c r="B103" s="251" t="str">
        <f>VLOOKUP(A103,Adr!A:B,2,FALSE)</f>
        <v>Slovenská kanoistika</v>
      </c>
      <c r="C103" s="205" t="s">
        <v>1524</v>
      </c>
      <c r="D103" s="208">
        <v>124285</v>
      </c>
      <c r="E103" s="209">
        <v>0</v>
      </c>
      <c r="F103" s="202" t="s">
        <v>206</v>
      </c>
      <c r="G103" s="267" t="s">
        <v>10</v>
      </c>
      <c r="H103" s="205" t="s">
        <v>786</v>
      </c>
      <c r="I103" s="230" t="str">
        <f t="shared" si="12"/>
        <v>50434101d</v>
      </c>
      <c r="J103" s="203" t="str">
        <f t="shared" si="13"/>
        <v>50434101026 03</v>
      </c>
      <c r="K103" s="5"/>
      <c r="L103" s="203" t="str">
        <f t="shared" si="14"/>
        <v>50434101026 03B</v>
      </c>
      <c r="M103" s="5" t="str">
        <f t="shared" si="15"/>
        <v>Slovenská kanoistikadBK 4 - muži</v>
      </c>
      <c r="N103" s="3" t="str">
        <f t="shared" si="16"/>
        <v>50434101dB</v>
      </c>
    </row>
    <row r="104" spans="1:14">
      <c r="A104" s="238" t="s">
        <v>309</v>
      </c>
      <c r="B104" s="251" t="str">
        <f>VLOOKUP(A104,Adr!A:B,2,FALSE)</f>
        <v>Slovenská kanoistika</v>
      </c>
      <c r="C104" s="205" t="s">
        <v>1525</v>
      </c>
      <c r="D104" s="208">
        <v>15643</v>
      </c>
      <c r="E104" s="209">
        <v>0</v>
      </c>
      <c r="F104" s="202" t="s">
        <v>206</v>
      </c>
      <c r="G104" s="267" t="s">
        <v>10</v>
      </c>
      <c r="H104" s="205" t="s">
        <v>786</v>
      </c>
      <c r="I104" s="230" t="str">
        <f t="shared" si="12"/>
        <v>50434101d</v>
      </c>
      <c r="J104" s="203" t="str">
        <f t="shared" si="13"/>
        <v>50434101026 03</v>
      </c>
      <c r="K104" s="5"/>
      <c r="L104" s="203" t="str">
        <f t="shared" si="14"/>
        <v>50434101026 03B</v>
      </c>
      <c r="M104" s="5" t="str">
        <f t="shared" si="15"/>
        <v>Slovenská kanoistikadBKatarína Pecsuková</v>
      </c>
      <c r="N104" s="3" t="str">
        <f t="shared" si="16"/>
        <v>50434101dB</v>
      </c>
    </row>
    <row r="105" spans="1:14">
      <c r="A105" s="238" t="s">
        <v>309</v>
      </c>
      <c r="B105" s="251" t="str">
        <f>VLOOKUP(A105,Adr!A:B,2,FALSE)</f>
        <v>Slovenská kanoistika</v>
      </c>
      <c r="C105" s="205" t="s">
        <v>1526</v>
      </c>
      <c r="D105" s="208">
        <v>7821</v>
      </c>
      <c r="E105" s="209">
        <v>0</v>
      </c>
      <c r="F105" s="202" t="s">
        <v>206</v>
      </c>
      <c r="G105" s="267" t="s">
        <v>10</v>
      </c>
      <c r="H105" s="205" t="s">
        <v>786</v>
      </c>
      <c r="I105" s="230" t="str">
        <f t="shared" si="12"/>
        <v>50434101d</v>
      </c>
      <c r="J105" s="203" t="str">
        <f t="shared" si="13"/>
        <v>50434101026 03</v>
      </c>
      <c r="K105" s="5"/>
      <c r="L105" s="203" t="str">
        <f t="shared" si="14"/>
        <v>50434101026 03B</v>
      </c>
      <c r="M105" s="5" t="str">
        <f t="shared" si="15"/>
        <v>Slovenská kanoistikadBKristína Ďurecová</v>
      </c>
      <c r="N105" s="3" t="str">
        <f t="shared" si="16"/>
        <v>50434101dB</v>
      </c>
    </row>
    <row r="106" spans="1:14">
      <c r="A106" s="215" t="s">
        <v>309</v>
      </c>
      <c r="B106" s="251" t="str">
        <f>VLOOKUP(A106,Adr!A:B,2,FALSE)</f>
        <v>Slovenská kanoistika</v>
      </c>
      <c r="C106" s="222" t="s">
        <v>1527</v>
      </c>
      <c r="D106" s="224">
        <v>15643</v>
      </c>
      <c r="E106" s="209">
        <v>0</v>
      </c>
      <c r="F106" s="219" t="s">
        <v>206</v>
      </c>
      <c r="G106" s="222" t="s">
        <v>10</v>
      </c>
      <c r="H106" s="222" t="s">
        <v>786</v>
      </c>
      <c r="I106" s="230" t="str">
        <f t="shared" si="12"/>
        <v>50434101d</v>
      </c>
      <c r="J106" s="203" t="str">
        <f t="shared" si="13"/>
        <v>50434101026 03</v>
      </c>
      <c r="K106" s="5"/>
      <c r="L106" s="203" t="str">
        <f t="shared" si="14"/>
        <v>50434101026 03B</v>
      </c>
      <c r="M106" s="5" t="str">
        <f t="shared" si="15"/>
        <v>Slovenská kanoistikadBĽudovít Macúš</v>
      </c>
      <c r="N106" s="3" t="str">
        <f t="shared" si="16"/>
        <v>50434101dB</v>
      </c>
    </row>
    <row r="107" spans="1:14">
      <c r="A107" s="202" t="s">
        <v>309</v>
      </c>
      <c r="B107" s="251" t="str">
        <f>VLOOKUP(A107,Adr!A:B,2,FALSE)</f>
        <v>Slovenská kanoistika</v>
      </c>
      <c r="C107" s="222" t="s">
        <v>1528</v>
      </c>
      <c r="D107" s="224">
        <v>7821</v>
      </c>
      <c r="E107" s="209">
        <v>0</v>
      </c>
      <c r="F107" s="202" t="s">
        <v>206</v>
      </c>
      <c r="G107" s="205" t="s">
        <v>10</v>
      </c>
      <c r="H107" s="205" t="s">
        <v>786</v>
      </c>
      <c r="I107" s="230" t="str">
        <f t="shared" si="12"/>
        <v>50434101d</v>
      </c>
      <c r="J107" s="203" t="str">
        <f t="shared" si="13"/>
        <v>50434101026 03</v>
      </c>
      <c r="K107" s="5"/>
      <c r="L107" s="203" t="str">
        <f t="shared" si="14"/>
        <v>50434101026 03B</v>
      </c>
      <c r="M107" s="5" t="str">
        <f t="shared" si="15"/>
        <v>Slovenská kanoistikadBMariana Petrušová</v>
      </c>
      <c r="N107" s="3" t="str">
        <f t="shared" si="16"/>
        <v>50434101dB</v>
      </c>
    </row>
    <row r="108" spans="1:14">
      <c r="A108" s="202" t="s">
        <v>309</v>
      </c>
      <c r="B108" s="251" t="str">
        <f>VLOOKUP(A108,Adr!A:B,2,FALSE)</f>
        <v>Slovenská kanoistika</v>
      </c>
      <c r="C108" s="222" t="s">
        <v>1529</v>
      </c>
      <c r="D108" s="224">
        <v>26071</v>
      </c>
      <c r="E108" s="209">
        <v>0</v>
      </c>
      <c r="F108" s="219" t="s">
        <v>206</v>
      </c>
      <c r="G108" s="222" t="s">
        <v>10</v>
      </c>
      <c r="H108" s="222" t="s">
        <v>786</v>
      </c>
      <c r="I108" s="230" t="str">
        <f t="shared" si="12"/>
        <v>50434101d</v>
      </c>
      <c r="J108" s="203" t="str">
        <f t="shared" si="13"/>
        <v>50434101026 03</v>
      </c>
      <c r="K108" s="5"/>
      <c r="L108" s="203" t="str">
        <f t="shared" si="14"/>
        <v>50434101026 03B</v>
      </c>
      <c r="M108" s="5" t="str">
        <f t="shared" si="15"/>
        <v>Slovenská kanoistikadBMarko Mirgorodský</v>
      </c>
      <c r="N108" s="3" t="str">
        <f t="shared" si="16"/>
        <v>50434101dB</v>
      </c>
    </row>
    <row r="109" spans="1:14">
      <c r="A109" s="215" t="s">
        <v>309</v>
      </c>
      <c r="B109" s="251" t="str">
        <f>VLOOKUP(A109,Adr!A:B,2,FALSE)</f>
        <v>Slovenská kanoistika</v>
      </c>
      <c r="C109" s="236" t="s">
        <v>1530</v>
      </c>
      <c r="D109" s="223">
        <v>10429</v>
      </c>
      <c r="E109" s="209">
        <v>0</v>
      </c>
      <c r="F109" s="202" t="s">
        <v>206</v>
      </c>
      <c r="G109" s="205" t="s">
        <v>10</v>
      </c>
      <c r="H109" s="205" t="s">
        <v>786</v>
      </c>
      <c r="I109" s="230" t="str">
        <f t="shared" si="12"/>
        <v>50434101d</v>
      </c>
      <c r="J109" s="203" t="str">
        <f t="shared" si="13"/>
        <v>50434101026 03</v>
      </c>
      <c r="K109" s="5"/>
      <c r="L109" s="203" t="str">
        <f t="shared" si="14"/>
        <v>50434101026 03B</v>
      </c>
      <c r="M109" s="5" t="str">
        <f t="shared" si="15"/>
        <v>Slovenská kanoistikadBMartin Dodok</v>
      </c>
      <c r="N109" s="3" t="str">
        <f t="shared" si="16"/>
        <v>50434101dB</v>
      </c>
    </row>
    <row r="110" spans="1:14">
      <c r="A110" s="215" t="s">
        <v>309</v>
      </c>
      <c r="B110" s="251" t="str">
        <f>VLOOKUP(A110,Adr!A:B,2,FALSE)</f>
        <v>Slovenská kanoistika</v>
      </c>
      <c r="C110" s="205" t="s">
        <v>1531</v>
      </c>
      <c r="D110" s="223">
        <v>52142</v>
      </c>
      <c r="E110" s="209">
        <v>0</v>
      </c>
      <c r="F110" s="202" t="s">
        <v>206</v>
      </c>
      <c r="G110" s="205" t="s">
        <v>10</v>
      </c>
      <c r="H110" s="205" t="s">
        <v>786</v>
      </c>
      <c r="I110" s="230" t="str">
        <f t="shared" si="12"/>
        <v>50434101d</v>
      </c>
      <c r="J110" s="203" t="str">
        <f t="shared" si="13"/>
        <v>50434101026 03</v>
      </c>
      <c r="K110" s="5"/>
      <c r="L110" s="203" t="str">
        <f t="shared" si="14"/>
        <v>50434101026 03B</v>
      </c>
      <c r="M110" s="5" t="str">
        <f t="shared" si="15"/>
        <v>Slovenská kanoistikadBMatej Beňuš</v>
      </c>
      <c r="N110" s="3" t="str">
        <f t="shared" si="16"/>
        <v>50434101dB</v>
      </c>
    </row>
    <row r="111" spans="1:14">
      <c r="A111" s="238" t="s">
        <v>309</v>
      </c>
      <c r="B111" s="251" t="str">
        <f>VLOOKUP(A111,Adr!A:B,2,FALSE)</f>
        <v>Slovenská kanoistika</v>
      </c>
      <c r="C111" s="205" t="s">
        <v>1532</v>
      </c>
      <c r="D111" s="208">
        <v>20857</v>
      </c>
      <c r="E111" s="209">
        <v>0</v>
      </c>
      <c r="F111" s="202" t="s">
        <v>206</v>
      </c>
      <c r="G111" s="267" t="s">
        <v>10</v>
      </c>
      <c r="H111" s="205" t="s">
        <v>786</v>
      </c>
      <c r="I111" s="230" t="str">
        <f t="shared" si="12"/>
        <v>50434101d</v>
      </c>
      <c r="J111" s="203" t="str">
        <f t="shared" si="13"/>
        <v>50434101026 03</v>
      </c>
      <c r="K111" s="5"/>
      <c r="L111" s="203" t="str">
        <f t="shared" si="14"/>
        <v>50434101026 03B</v>
      </c>
      <c r="M111" s="5" t="str">
        <f t="shared" si="15"/>
        <v>Slovenská kanoistikadBMatúš Jedinák</v>
      </c>
      <c r="N111" s="3" t="str">
        <f t="shared" si="16"/>
        <v>50434101dB</v>
      </c>
    </row>
    <row r="112" spans="1:14">
      <c r="A112" s="238" t="s">
        <v>309</v>
      </c>
      <c r="B112" s="251" t="str">
        <f>VLOOKUP(A112,Adr!A:B,2,FALSE)</f>
        <v>Slovenská kanoistika</v>
      </c>
      <c r="C112" s="205" t="s">
        <v>1533</v>
      </c>
      <c r="D112" s="208">
        <v>15643</v>
      </c>
      <c r="E112" s="209">
        <v>0</v>
      </c>
      <c r="F112" s="202" t="s">
        <v>206</v>
      </c>
      <c r="G112" s="267" t="s">
        <v>10</v>
      </c>
      <c r="H112" s="205" t="s">
        <v>786</v>
      </c>
      <c r="I112" s="230" t="str">
        <f t="shared" si="12"/>
        <v>50434101d</v>
      </c>
      <c r="J112" s="203" t="str">
        <f t="shared" si="13"/>
        <v>50434101026 03</v>
      </c>
      <c r="K112" s="5"/>
      <c r="L112" s="203" t="str">
        <f t="shared" si="14"/>
        <v>50434101026 03B</v>
      </c>
      <c r="M112" s="5" t="str">
        <f t="shared" si="15"/>
        <v>Slovenská kanoistikadBMichaela Haššová</v>
      </c>
      <c r="N112" s="3" t="str">
        <f t="shared" si="16"/>
        <v>50434101dB</v>
      </c>
    </row>
    <row r="113" spans="1:14">
      <c r="A113" s="238" t="s">
        <v>309</v>
      </c>
      <c r="B113" s="251" t="str">
        <f>VLOOKUP(A113,Adr!A:B,2,FALSE)</f>
        <v>Slovenská kanoistika</v>
      </c>
      <c r="C113" s="205" t="s">
        <v>980</v>
      </c>
      <c r="D113" s="208">
        <v>41714</v>
      </c>
      <c r="E113" s="209">
        <v>0</v>
      </c>
      <c r="F113" s="202" t="s">
        <v>206</v>
      </c>
      <c r="G113" s="267" t="s">
        <v>10</v>
      </c>
      <c r="H113" s="205" t="s">
        <v>786</v>
      </c>
      <c r="I113" s="230" t="str">
        <f t="shared" si="12"/>
        <v>50434101d</v>
      </c>
      <c r="J113" s="203" t="str">
        <f t="shared" si="13"/>
        <v>50434101026 03</v>
      </c>
      <c r="K113" s="5"/>
      <c r="L113" s="203" t="str">
        <f t="shared" si="14"/>
        <v>50434101026 03B</v>
      </c>
      <c r="M113" s="5" t="str">
        <f t="shared" si="15"/>
        <v>Slovenská kanoistikadBMichal Martikán</v>
      </c>
      <c r="N113" s="3" t="str">
        <f t="shared" si="16"/>
        <v>50434101dB</v>
      </c>
    </row>
    <row r="114" spans="1:14">
      <c r="A114" s="202" t="s">
        <v>309</v>
      </c>
      <c r="B114" s="251" t="str">
        <f>VLOOKUP(A114,Adr!A:B,2,FALSE)</f>
        <v>Slovenská kanoistika</v>
      </c>
      <c r="C114" s="236" t="s">
        <v>1534</v>
      </c>
      <c r="D114" s="224">
        <v>20857</v>
      </c>
      <c r="E114" s="209">
        <v>0</v>
      </c>
      <c r="F114" s="202" t="s">
        <v>206</v>
      </c>
      <c r="G114" s="205" t="s">
        <v>10</v>
      </c>
      <c r="H114" s="205" t="s">
        <v>786</v>
      </c>
      <c r="I114" s="230" t="str">
        <f t="shared" si="12"/>
        <v>50434101d</v>
      </c>
      <c r="J114" s="203" t="str">
        <f t="shared" si="13"/>
        <v>50434101026 03</v>
      </c>
      <c r="K114" s="5"/>
      <c r="L114" s="203" t="str">
        <f t="shared" si="14"/>
        <v>50434101026 03B</v>
      </c>
      <c r="M114" s="5" t="str">
        <f t="shared" si="15"/>
        <v>Slovenská kanoistikadBMonika Škáchová</v>
      </c>
      <c r="N114" s="3" t="str">
        <f t="shared" si="16"/>
        <v>50434101dB</v>
      </c>
    </row>
    <row r="115" spans="1:14">
      <c r="A115" s="202" t="s">
        <v>309</v>
      </c>
      <c r="B115" s="251" t="str">
        <f>VLOOKUP(A115,Adr!A:B,2,FALSE)</f>
        <v>Slovenská kanoistika</v>
      </c>
      <c r="C115" s="236" t="s">
        <v>1535</v>
      </c>
      <c r="D115" s="224">
        <v>31285</v>
      </c>
      <c r="E115" s="209">
        <v>0</v>
      </c>
      <c r="F115" s="202" t="s">
        <v>206</v>
      </c>
      <c r="G115" s="205" t="s">
        <v>10</v>
      </c>
      <c r="H115" s="205" t="s">
        <v>786</v>
      </c>
      <c r="I115" s="230" t="str">
        <f t="shared" si="12"/>
        <v>50434101d</v>
      </c>
      <c r="J115" s="203" t="str">
        <f t="shared" si="13"/>
        <v>50434101026 03</v>
      </c>
      <c r="K115" s="5"/>
      <c r="L115" s="203" t="str">
        <f t="shared" si="14"/>
        <v>50434101026 03B</v>
      </c>
      <c r="M115" s="5" t="str">
        <f t="shared" si="15"/>
        <v>Slovenská kanoistikadBPeter Gelle</v>
      </c>
      <c r="N115" s="3" t="str">
        <f t="shared" si="16"/>
        <v>50434101dB</v>
      </c>
    </row>
    <row r="116" spans="1:14">
      <c r="A116" s="202" t="s">
        <v>309</v>
      </c>
      <c r="B116" s="251" t="str">
        <f>VLOOKUP(A116,Adr!A:B,2,FALSE)</f>
        <v>Slovenská kanoistika</v>
      </c>
      <c r="C116" s="236" t="s">
        <v>1536</v>
      </c>
      <c r="D116" s="224">
        <v>13035</v>
      </c>
      <c r="E116" s="209">
        <v>0</v>
      </c>
      <c r="F116" s="202" t="s">
        <v>206</v>
      </c>
      <c r="G116" s="205" t="s">
        <v>10</v>
      </c>
      <c r="H116" s="205" t="s">
        <v>786</v>
      </c>
      <c r="I116" s="230" t="str">
        <f t="shared" si="12"/>
        <v>50434101d</v>
      </c>
      <c r="J116" s="203" t="str">
        <f t="shared" si="13"/>
        <v>50434101026 03</v>
      </c>
      <c r="K116" s="5"/>
      <c r="L116" s="203" t="str">
        <f t="shared" si="14"/>
        <v>50434101026 03B</v>
      </c>
      <c r="M116" s="5" t="str">
        <f t="shared" si="15"/>
        <v>Slovenská kanoistikadBSimona Maceková</v>
      </c>
      <c r="N116" s="3" t="str">
        <f t="shared" si="16"/>
        <v>50434101dB</v>
      </c>
    </row>
    <row r="117" spans="1:14">
      <c r="A117" s="202" t="s">
        <v>309</v>
      </c>
      <c r="B117" s="251" t="str">
        <f>VLOOKUP(A117,Adr!A:B,2,FALSE)</f>
        <v>Slovenská kanoistika</v>
      </c>
      <c r="C117" s="236" t="s">
        <v>1537</v>
      </c>
      <c r="D117" s="224">
        <v>20857</v>
      </c>
      <c r="E117" s="209">
        <v>0</v>
      </c>
      <c r="F117" s="202" t="s">
        <v>206</v>
      </c>
      <c r="G117" s="205" t="s">
        <v>10</v>
      </c>
      <c r="H117" s="205" t="s">
        <v>786</v>
      </c>
      <c r="I117" s="230" t="str">
        <f t="shared" si="12"/>
        <v>50434101d</v>
      </c>
      <c r="J117" s="203" t="str">
        <f t="shared" si="13"/>
        <v>50434101026 03</v>
      </c>
      <c r="K117" s="5"/>
      <c r="L117" s="203" t="str">
        <f t="shared" si="14"/>
        <v>50434101026 03B</v>
      </c>
      <c r="M117" s="5" t="str">
        <f t="shared" si="15"/>
        <v>Slovenská kanoistikadBSoňa Stanovská</v>
      </c>
      <c r="N117" s="3" t="str">
        <f t="shared" si="16"/>
        <v>50434101dB</v>
      </c>
    </row>
    <row r="118" spans="1:14">
      <c r="A118" s="202" t="s">
        <v>309</v>
      </c>
      <c r="B118" s="251" t="str">
        <f>VLOOKUP(A118,Adr!A:B,2,FALSE)</f>
        <v>Slovenská kanoistika</v>
      </c>
      <c r="C118" s="236" t="s">
        <v>1538</v>
      </c>
      <c r="D118" s="224">
        <v>15643</v>
      </c>
      <c r="E118" s="209">
        <v>0</v>
      </c>
      <c r="F118" s="202" t="s">
        <v>206</v>
      </c>
      <c r="G118" s="205" t="s">
        <v>10</v>
      </c>
      <c r="H118" s="205" t="s">
        <v>786</v>
      </c>
      <c r="I118" s="230" t="str">
        <f t="shared" si="12"/>
        <v>50434101d</v>
      </c>
      <c r="J118" s="203" t="str">
        <f t="shared" si="13"/>
        <v>50434101026 03</v>
      </c>
      <c r="K118" s="5"/>
      <c r="L118" s="203" t="str">
        <f t="shared" si="14"/>
        <v>50434101026 03B</v>
      </c>
      <c r="M118" s="5" t="str">
        <f t="shared" si="15"/>
        <v>Slovenská kanoistikadBZuzana Paňková</v>
      </c>
      <c r="N118" s="3" t="str">
        <f t="shared" si="16"/>
        <v>50434101dB</v>
      </c>
    </row>
    <row r="119" spans="1:14">
      <c r="A119" s="202" t="s">
        <v>309</v>
      </c>
      <c r="B119" s="251" t="str">
        <f>VLOOKUP(A119,Adr!A:B,2,FALSE)</f>
        <v>Slovenská kanoistika</v>
      </c>
      <c r="C119" s="236" t="s">
        <v>1718</v>
      </c>
      <c r="D119" s="224">
        <v>150000</v>
      </c>
      <c r="E119" s="209">
        <v>0</v>
      </c>
      <c r="F119" s="202" t="s">
        <v>217</v>
      </c>
      <c r="G119" s="205" t="s">
        <v>10</v>
      </c>
      <c r="H119" s="205" t="s">
        <v>786</v>
      </c>
      <c r="I119" s="230" t="str">
        <f t="shared" si="12"/>
        <v>50434101o</v>
      </c>
      <c r="J119" s="203" t="str">
        <f t="shared" si="13"/>
        <v>50434101026 03</v>
      </c>
      <c r="K119" s="5"/>
      <c r="L119" s="203" t="str">
        <f t="shared" si="14"/>
        <v>50434101026 03B</v>
      </c>
      <c r="M119" s="5" t="str">
        <f t="shared" si="15"/>
        <v>Slovenská kanoistikaoBMajstrovstvá sveta vo vodnom slalome a šprinte 2021</v>
      </c>
      <c r="N119" s="3" t="str">
        <f t="shared" si="16"/>
        <v>50434101oB</v>
      </c>
    </row>
    <row r="120" spans="1:14" ht="30.6">
      <c r="A120" s="202" t="s">
        <v>309</v>
      </c>
      <c r="B120" s="251" t="str">
        <f>VLOOKUP(A120,Adr!A:B,2,FALSE)</f>
        <v>Slovenská kanoistika</v>
      </c>
      <c r="C120" s="236" t="s">
        <v>1883</v>
      </c>
      <c r="D120" s="224">
        <v>666</v>
      </c>
      <c r="E120" s="209">
        <v>0</v>
      </c>
      <c r="F120" s="202" t="s">
        <v>215</v>
      </c>
      <c r="G120" s="267" t="s">
        <v>10</v>
      </c>
      <c r="H120" s="205" t="s">
        <v>786</v>
      </c>
      <c r="I120" s="230" t="str">
        <f t="shared" ref="I120:I134" si="17">A120&amp;F120</f>
        <v>50434101m</v>
      </c>
      <c r="J120" s="203" t="str">
        <f t="shared" ref="J120:J134" si="18">A120&amp;G120</f>
        <v>50434101026 03</v>
      </c>
      <c r="K120" s="5"/>
      <c r="L120" s="203" t="str">
        <f t="shared" ref="L120:L134" si="19">A120&amp;G120&amp;H120</f>
        <v>50434101026 03B</v>
      </c>
      <c r="M120" s="5" t="str">
        <f t="shared" ref="M120:M134" si="20">B120&amp;F120&amp;H120&amp;C120</f>
        <v>Slovenská kanoistikamBodmena trénerovi Eugenovi Hontimu za 2. miesto na majstrovstvách sveta juniorov športovkyne Bianky Sidovej v kanoistike</v>
      </c>
      <c r="N120" s="3" t="str">
        <f t="shared" ref="N120:N134" si="21">+I120&amp;H120</f>
        <v>50434101mB</v>
      </c>
    </row>
    <row r="121" spans="1:14" ht="30.6">
      <c r="A121" s="202" t="s">
        <v>309</v>
      </c>
      <c r="B121" s="251" t="str">
        <f>VLOOKUP(A121,Adr!A:B,2,FALSE)</f>
        <v>Slovenská kanoistika</v>
      </c>
      <c r="C121" s="236" t="s">
        <v>1884</v>
      </c>
      <c r="D121" s="224">
        <v>666</v>
      </c>
      <c r="E121" s="209">
        <v>0</v>
      </c>
      <c r="F121" s="202" t="s">
        <v>215</v>
      </c>
      <c r="G121" s="222" t="s">
        <v>10</v>
      </c>
      <c r="H121" s="205" t="s">
        <v>786</v>
      </c>
      <c r="I121" s="230" t="str">
        <f t="shared" si="17"/>
        <v>50434101m</v>
      </c>
      <c r="J121" s="203" t="str">
        <f t="shared" si="18"/>
        <v>50434101026 03</v>
      </c>
      <c r="K121" s="5"/>
      <c r="L121" s="203" t="str">
        <f t="shared" si="19"/>
        <v>50434101026 03B</v>
      </c>
      <c r="M121" s="5" t="str">
        <f t="shared" si="20"/>
        <v>Slovenská kanoistikamBodmena trénerovi Patrikovi Gajarskému za 2. miesto na majstrovstvách sveta juniorov športovkyne Emanuely Luknárovej v kanoistike</v>
      </c>
      <c r="N121" s="3" t="str">
        <f t="shared" si="21"/>
        <v>50434101mB</v>
      </c>
    </row>
    <row r="122" spans="1:14" ht="30.6">
      <c r="A122" s="202" t="s">
        <v>309</v>
      </c>
      <c r="B122" s="251" t="str">
        <f>VLOOKUP(A122,Adr!A:B,2,FALSE)</f>
        <v>Slovenská kanoistika</v>
      </c>
      <c r="C122" s="236" t="s">
        <v>1885</v>
      </c>
      <c r="D122" s="224">
        <v>499</v>
      </c>
      <c r="E122" s="209">
        <v>0</v>
      </c>
      <c r="F122" s="202" t="s">
        <v>215</v>
      </c>
      <c r="G122" s="205" t="s">
        <v>10</v>
      </c>
      <c r="H122" s="205" t="s">
        <v>786</v>
      </c>
      <c r="I122" s="230" t="str">
        <f t="shared" si="17"/>
        <v>50434101m</v>
      </c>
      <c r="J122" s="203" t="str">
        <f t="shared" si="18"/>
        <v>50434101026 03</v>
      </c>
      <c r="K122" s="5"/>
      <c r="L122" s="203" t="str">
        <f t="shared" si="19"/>
        <v>50434101026 03B</v>
      </c>
      <c r="M122" s="5" t="str">
        <f t="shared" si="20"/>
        <v>Slovenská kanoistikamBodmena trénerovi Petrovi Mrázovi za 2. miesto na majstrovstvách Európy juniorov športovkyne Ivany Chlebovej v kanoistike</v>
      </c>
      <c r="N122" s="3" t="str">
        <f t="shared" si="21"/>
        <v>50434101mB</v>
      </c>
    </row>
    <row r="123" spans="1:14" ht="30.6">
      <c r="A123" s="202" t="s">
        <v>309</v>
      </c>
      <c r="B123" s="251" t="str">
        <f>VLOOKUP(A123,Adr!A:B,2,FALSE)</f>
        <v>Slovenská kanoistika</v>
      </c>
      <c r="C123" s="236" t="s">
        <v>1886</v>
      </c>
      <c r="D123" s="224">
        <v>499</v>
      </c>
      <c r="E123" s="209">
        <v>0</v>
      </c>
      <c r="F123" s="202" t="s">
        <v>215</v>
      </c>
      <c r="G123" s="222" t="s">
        <v>10</v>
      </c>
      <c r="H123" s="205" t="s">
        <v>786</v>
      </c>
      <c r="I123" s="230" t="str">
        <f t="shared" si="17"/>
        <v>50434101m</v>
      </c>
      <c r="J123" s="203" t="str">
        <f t="shared" si="18"/>
        <v>50434101026 03</v>
      </c>
      <c r="K123" s="5"/>
      <c r="L123" s="203" t="str">
        <f t="shared" si="19"/>
        <v>50434101026 03B</v>
      </c>
      <c r="M123" s="5" t="str">
        <f t="shared" si="20"/>
        <v>Slovenská kanoistikamBodmena trénerovi Petrovi Pecsukovi za 2. miesto na majstrovstvách Európy juniorov športovkýň Kataríny Pecsukovej, Bianky Sidovej v kanoistike</v>
      </c>
      <c r="N123" s="3" t="str">
        <f t="shared" si="21"/>
        <v>50434101mB</v>
      </c>
    </row>
    <row r="124" spans="1:14" ht="30.6">
      <c r="A124" s="202" t="s">
        <v>309</v>
      </c>
      <c r="B124" s="251" t="str">
        <f>VLOOKUP(A124,Adr!A:B,2,FALSE)</f>
        <v>Slovenská kanoistika</v>
      </c>
      <c r="C124" s="236" t="s">
        <v>1887</v>
      </c>
      <c r="D124" s="224">
        <v>499</v>
      </c>
      <c r="E124" s="209">
        <v>0</v>
      </c>
      <c r="F124" s="202" t="s">
        <v>215</v>
      </c>
      <c r="G124" s="205" t="s">
        <v>10</v>
      </c>
      <c r="H124" s="205" t="s">
        <v>786</v>
      </c>
      <c r="I124" s="230" t="str">
        <f t="shared" si="17"/>
        <v>50434101m</v>
      </c>
      <c r="J124" s="203" t="str">
        <f t="shared" si="18"/>
        <v>50434101026 03</v>
      </c>
      <c r="K124" s="5"/>
      <c r="L124" s="203" t="str">
        <f t="shared" si="19"/>
        <v>50434101026 03B</v>
      </c>
      <c r="M124" s="5" t="str">
        <f t="shared" si="20"/>
        <v>Slovenská kanoistikamBodmena trénerovi Petrovi Likérovi za 2. miesto na majstrovstvách Európy juniorov športovkyne Mariany Petrušovej v kanoistike</v>
      </c>
      <c r="N124" s="3" t="str">
        <f t="shared" si="21"/>
        <v>50434101mB</v>
      </c>
    </row>
    <row r="125" spans="1:14" ht="30.6">
      <c r="A125" s="202" t="s">
        <v>309</v>
      </c>
      <c r="B125" s="251" t="str">
        <f>VLOOKUP(A125,Adr!A:B,2,FALSE)</f>
        <v>Slovenská kanoistika</v>
      </c>
      <c r="C125" s="236" t="s">
        <v>1888</v>
      </c>
      <c r="D125" s="224">
        <v>111</v>
      </c>
      <c r="E125" s="209">
        <v>0</v>
      </c>
      <c r="F125" s="202" t="s">
        <v>215</v>
      </c>
      <c r="G125" s="205" t="s">
        <v>10</v>
      </c>
      <c r="H125" s="205" t="s">
        <v>786</v>
      </c>
      <c r="I125" s="230" t="str">
        <f t="shared" si="17"/>
        <v>50434101m</v>
      </c>
      <c r="J125" s="203" t="str">
        <f t="shared" si="18"/>
        <v>50434101026 03</v>
      </c>
      <c r="K125" s="5"/>
      <c r="L125" s="203" t="str">
        <f t="shared" si="19"/>
        <v>50434101026 03B</v>
      </c>
      <c r="M125" s="5" t="str">
        <f t="shared" si="20"/>
        <v>Slovenská kanoistikamBodmena trénerovi Matúšovi Hujsovi za 3. miesto na majstrovstvách Európy juniorov športovcov Ondreja Macúša, Ilju Burana, Filipa Stanka v kanoistike</v>
      </c>
      <c r="N125" s="3" t="str">
        <f t="shared" si="21"/>
        <v>50434101mB</v>
      </c>
    </row>
    <row r="126" spans="1:14" ht="30.6">
      <c r="A126" s="202" t="s">
        <v>309</v>
      </c>
      <c r="B126" s="251" t="str">
        <f>VLOOKUP(A126,Adr!A:B,2,FALSE)</f>
        <v>Slovenská kanoistika</v>
      </c>
      <c r="C126" s="236" t="s">
        <v>1889</v>
      </c>
      <c r="D126" s="224">
        <v>111</v>
      </c>
      <c r="E126" s="209">
        <v>0</v>
      </c>
      <c r="F126" s="202" t="s">
        <v>215</v>
      </c>
      <c r="G126" s="267" t="s">
        <v>10</v>
      </c>
      <c r="H126" s="205" t="s">
        <v>786</v>
      </c>
      <c r="I126" s="230" t="str">
        <f t="shared" si="17"/>
        <v>50434101m</v>
      </c>
      <c r="J126" s="203" t="str">
        <f t="shared" si="18"/>
        <v>50434101026 03</v>
      </c>
      <c r="K126" s="5"/>
      <c r="L126" s="203" t="str">
        <f t="shared" si="19"/>
        <v>50434101026 03B</v>
      </c>
      <c r="M126" s="5" t="str">
        <f t="shared" si="20"/>
        <v>Slovenská kanoistikamBodmena trénerovi Miroslavovi Damborskému za 3. miesto na majstrovstvách Európy juniorov športovcov Ondreja Macúša, Ilju Burana, Filipa Stanka v kanoistike</v>
      </c>
      <c r="N126" s="3" t="str">
        <f t="shared" si="21"/>
        <v>50434101mB</v>
      </c>
    </row>
    <row r="127" spans="1:14" ht="30.6">
      <c r="A127" s="202" t="s">
        <v>309</v>
      </c>
      <c r="B127" s="251" t="str">
        <f>VLOOKUP(A127,Adr!A:B,2,FALSE)</f>
        <v>Slovenská kanoistika</v>
      </c>
      <c r="C127" s="236" t="s">
        <v>1890</v>
      </c>
      <c r="D127" s="224">
        <v>111</v>
      </c>
      <c r="E127" s="209">
        <v>0</v>
      </c>
      <c r="F127" s="202" t="s">
        <v>215</v>
      </c>
      <c r="G127" s="267" t="s">
        <v>10</v>
      </c>
      <c r="H127" s="205" t="s">
        <v>786</v>
      </c>
      <c r="I127" s="230" t="str">
        <f t="shared" si="17"/>
        <v>50434101m</v>
      </c>
      <c r="J127" s="203" t="str">
        <f t="shared" si="18"/>
        <v>50434101026 03</v>
      </c>
      <c r="K127" s="5"/>
      <c r="L127" s="203" t="str">
        <f t="shared" si="19"/>
        <v>50434101026 03B</v>
      </c>
      <c r="M127" s="5" t="str">
        <f t="shared" si="20"/>
        <v>Slovenská kanoistikamBodmena trénerovi Vladimírovi Chrapčiakovi za 3. miesto na majstrovstvách Európy juniorov športovcov Ondreja Macúša, Ilju Burana, Filipa Stanka v kanoistike</v>
      </c>
      <c r="N127" s="3" t="str">
        <f t="shared" si="21"/>
        <v>50434101mB</v>
      </c>
    </row>
    <row r="128" spans="1:14" ht="30.6">
      <c r="A128" s="202" t="s">
        <v>309</v>
      </c>
      <c r="B128" s="251" t="str">
        <f>VLOOKUP(A128,Adr!A:B,2,FALSE)</f>
        <v>Slovenská kanoistika</v>
      </c>
      <c r="C128" s="236" t="s">
        <v>1891</v>
      </c>
      <c r="D128" s="224">
        <v>340</v>
      </c>
      <c r="E128" s="209">
        <v>0</v>
      </c>
      <c r="F128" s="202" t="s">
        <v>215</v>
      </c>
      <c r="G128" s="267" t="s">
        <v>10</v>
      </c>
      <c r="H128" s="205" t="s">
        <v>786</v>
      </c>
      <c r="I128" s="230" t="str">
        <f t="shared" si="17"/>
        <v>50434101m</v>
      </c>
      <c r="J128" s="203" t="str">
        <f t="shared" si="18"/>
        <v>50434101026 03</v>
      </c>
      <c r="K128" s="5"/>
      <c r="L128" s="203" t="str">
        <f t="shared" si="19"/>
        <v>50434101026 03B</v>
      </c>
      <c r="M128" s="5" t="str">
        <f t="shared" si="20"/>
        <v>Slovenská kanoistikamBodmena trénerovi Jozefovi Martikánovi za 1. miesto na majstrovstvách Európy športovkýň Simony Glejtekovej, Zuzany Paňkovej, Moniky Škáchovej v kanoistike</v>
      </c>
      <c r="N128" s="3" t="str">
        <f t="shared" si="21"/>
        <v>50434101mB</v>
      </c>
    </row>
    <row r="129" spans="1:14" ht="30.6">
      <c r="A129" s="202" t="s">
        <v>309</v>
      </c>
      <c r="B129" s="251" t="str">
        <f>VLOOKUP(A129,Adr!A:B,2,FALSE)</f>
        <v>Slovenská kanoistika</v>
      </c>
      <c r="C129" s="236" t="s">
        <v>1892</v>
      </c>
      <c r="D129" s="224">
        <v>340</v>
      </c>
      <c r="E129" s="209">
        <v>0</v>
      </c>
      <c r="F129" s="202" t="s">
        <v>215</v>
      </c>
      <c r="G129" s="205" t="s">
        <v>10</v>
      </c>
      <c r="H129" s="205" t="s">
        <v>786</v>
      </c>
      <c r="I129" s="230" t="str">
        <f t="shared" si="17"/>
        <v>50434101m</v>
      </c>
      <c r="J129" s="203" t="str">
        <f t="shared" si="18"/>
        <v>50434101026 03</v>
      </c>
      <c r="K129" s="5"/>
      <c r="L129" s="203" t="str">
        <f t="shared" si="19"/>
        <v>50434101026 03B</v>
      </c>
      <c r="M129" s="5" t="str">
        <f t="shared" si="20"/>
        <v>Slovenská kanoistikamBodmena trénerovi Tomášovi Mrázovi za 1. miesto na majstrovstvách Európy športovkýň Simony Glejtekovej, Zuzany Paňkovej, Moniky Škáchovej v kanoistike</v>
      </c>
      <c r="N129" s="3" t="str">
        <f t="shared" si="21"/>
        <v>50434101mB</v>
      </c>
    </row>
    <row r="130" spans="1:14" ht="30.6">
      <c r="A130" s="202" t="s">
        <v>309</v>
      </c>
      <c r="B130" s="251" t="str">
        <f>VLOOKUP(A130,Adr!A:B,2,FALSE)</f>
        <v>Slovenská kanoistika</v>
      </c>
      <c r="C130" s="236" t="s">
        <v>1893</v>
      </c>
      <c r="D130" s="224">
        <v>499</v>
      </c>
      <c r="E130" s="209">
        <v>0</v>
      </c>
      <c r="F130" s="202" t="s">
        <v>215</v>
      </c>
      <c r="G130" s="205" t="s">
        <v>10</v>
      </c>
      <c r="H130" s="205" t="s">
        <v>786</v>
      </c>
      <c r="I130" s="230" t="str">
        <f t="shared" si="17"/>
        <v>50434101m</v>
      </c>
      <c r="J130" s="203" t="str">
        <f t="shared" si="18"/>
        <v>50434101026 03</v>
      </c>
      <c r="K130" s="5"/>
      <c r="L130" s="203" t="str">
        <f t="shared" si="19"/>
        <v>50434101026 03B</v>
      </c>
      <c r="M130" s="5" t="str">
        <f t="shared" si="20"/>
        <v>Slovenská kanoistikamBodmena trénerovi Miroslavovi Stanovskému za 2. miesto na majstrovstvách Európy juniorov športovkyne Soni Stanovskej v kanoistike</v>
      </c>
      <c r="N130" s="3" t="str">
        <f t="shared" si="21"/>
        <v>50434101mB</v>
      </c>
    </row>
    <row r="131" spans="1:14" ht="40.799999999999997">
      <c r="A131" s="202" t="s">
        <v>309</v>
      </c>
      <c r="B131" s="251" t="str">
        <f>VLOOKUP(A131,Adr!A:B,2,FALSE)</f>
        <v>Slovenská kanoistika</v>
      </c>
      <c r="C131" s="236" t="s">
        <v>1894</v>
      </c>
      <c r="D131" s="224">
        <v>222</v>
      </c>
      <c r="E131" s="209">
        <v>0</v>
      </c>
      <c r="F131" s="202" t="s">
        <v>215</v>
      </c>
      <c r="G131" s="205" t="s">
        <v>10</v>
      </c>
      <c r="H131" s="205" t="s">
        <v>786</v>
      </c>
      <c r="I131" s="230" t="str">
        <f t="shared" si="17"/>
        <v>50434101m</v>
      </c>
      <c r="J131" s="203" t="str">
        <f t="shared" si="18"/>
        <v>50434101026 03</v>
      </c>
      <c r="K131" s="5"/>
      <c r="L131" s="203" t="str">
        <f t="shared" si="19"/>
        <v>50434101026 03B</v>
      </c>
      <c r="M131" s="5" t="str">
        <f t="shared" si="20"/>
        <v>Slovenská kanoistikamBodmena trénerovi Dušanovi Muhlovi za 2. miesto na majstrovstvách sveta juniorov športovkýň Soni Stanovskej, Michaely Haššovej, Kristíny Ďurecovej v kanoistike</v>
      </c>
      <c r="N131" s="3" t="str">
        <f t="shared" si="21"/>
        <v>50434101mB</v>
      </c>
    </row>
    <row r="132" spans="1:14" ht="40.799999999999997">
      <c r="A132" s="202" t="s">
        <v>309</v>
      </c>
      <c r="B132" s="251" t="str">
        <f>VLOOKUP(A132,Adr!A:B,2,FALSE)</f>
        <v>Slovenská kanoistika</v>
      </c>
      <c r="C132" s="236" t="s">
        <v>1895</v>
      </c>
      <c r="D132" s="224">
        <v>222</v>
      </c>
      <c r="E132" s="209">
        <v>0</v>
      </c>
      <c r="F132" s="202" t="s">
        <v>215</v>
      </c>
      <c r="G132" s="205" t="s">
        <v>10</v>
      </c>
      <c r="H132" s="205" t="s">
        <v>786</v>
      </c>
      <c r="I132" s="230" t="str">
        <f t="shared" si="17"/>
        <v>50434101m</v>
      </c>
      <c r="J132" s="203" t="str">
        <f t="shared" si="18"/>
        <v>50434101026 03</v>
      </c>
      <c r="K132" s="5"/>
      <c r="L132" s="203" t="str">
        <f t="shared" si="19"/>
        <v>50434101026 03B</v>
      </c>
      <c r="M132" s="5" t="str">
        <f t="shared" si="20"/>
        <v>Slovenská kanoistikamBodmena trénerovi Pavlovi Ostrovskému za 2. miesto na majstrovstvách sveta juniorov športovkýň Soni Stanovskej, Michaely Haššovej, Kristíny Ďurecovej v kanoistike</v>
      </c>
      <c r="N132" s="3" t="str">
        <f t="shared" si="21"/>
        <v>50434101mB</v>
      </c>
    </row>
    <row r="133" spans="1:14" ht="30.6">
      <c r="A133" s="202" t="s">
        <v>309</v>
      </c>
      <c r="B133" s="251" t="str">
        <f>VLOOKUP(A133,Adr!A:B,2,FALSE)</f>
        <v>Slovenská kanoistika</v>
      </c>
      <c r="C133" s="236" t="s">
        <v>1896</v>
      </c>
      <c r="D133" s="224">
        <v>666</v>
      </c>
      <c r="E133" s="209">
        <v>0</v>
      </c>
      <c r="F133" s="202" t="s">
        <v>215</v>
      </c>
      <c r="G133" s="205" t="s">
        <v>10</v>
      </c>
      <c r="H133" s="205" t="s">
        <v>786</v>
      </c>
      <c r="I133" s="230" t="str">
        <f t="shared" si="17"/>
        <v>50434101m</v>
      </c>
      <c r="J133" s="203" t="str">
        <f t="shared" si="18"/>
        <v>50434101026 03</v>
      </c>
      <c r="K133" s="5"/>
      <c r="L133" s="203" t="str">
        <f t="shared" si="19"/>
        <v>50434101026 03B</v>
      </c>
      <c r="M133" s="5" t="str">
        <f t="shared" si="20"/>
        <v>Slovenská kanoistikamBodmena trénerovi Petrovi Murckovi za 1. miesto na majstrovstvách Európy juniorov športovkyne Zuzany Paňkovej v kanoistike</v>
      </c>
      <c r="N133" s="3" t="str">
        <f t="shared" si="21"/>
        <v>50434101mB</v>
      </c>
    </row>
    <row r="134" spans="1:14" ht="30.6">
      <c r="A134" s="202" t="s">
        <v>309</v>
      </c>
      <c r="B134" s="251" t="str">
        <f>VLOOKUP(A134,Adr!A:B,2,FALSE)</f>
        <v>Slovenská kanoistika</v>
      </c>
      <c r="C134" s="236" t="s">
        <v>1897</v>
      </c>
      <c r="D134" s="224">
        <v>222</v>
      </c>
      <c r="E134" s="209">
        <v>0</v>
      </c>
      <c r="F134" s="202" t="s">
        <v>215</v>
      </c>
      <c r="G134" s="205" t="s">
        <v>10</v>
      </c>
      <c r="H134" s="205" t="s">
        <v>786</v>
      </c>
      <c r="I134" s="230" t="str">
        <f t="shared" si="17"/>
        <v>50434101m</v>
      </c>
      <c r="J134" s="203" t="str">
        <f t="shared" si="18"/>
        <v>50434101026 03</v>
      </c>
      <c r="K134" s="5"/>
      <c r="L134" s="203" t="str">
        <f t="shared" si="19"/>
        <v>50434101026 03B</v>
      </c>
      <c r="M134" s="5" t="str">
        <f t="shared" si="20"/>
        <v>Slovenská kanoistikamBodmena trénerovi Martinovi Janatovi za 1. miesto na majstrovstvách Európy juniorov športovkýň Zuzany Paňkovej, Ivany Chlebovej, Amy Ryanovej v kanoistike</v>
      </c>
      <c r="N134" s="3" t="str">
        <f t="shared" si="21"/>
        <v>50434101mB</v>
      </c>
    </row>
    <row r="135" spans="1:14">
      <c r="A135" s="202" t="s">
        <v>1155</v>
      </c>
      <c r="B135" s="251" t="str">
        <f>VLOOKUP(A135,Adr!A:B,2,FALSE)</f>
        <v>Slovenská Lakrosová Federácia</v>
      </c>
      <c r="C135" s="236" t="s">
        <v>1085</v>
      </c>
      <c r="D135" s="224">
        <v>30408</v>
      </c>
      <c r="E135" s="209">
        <v>0</v>
      </c>
      <c r="F135" s="202" t="s">
        <v>203</v>
      </c>
      <c r="G135" s="205" t="s">
        <v>6</v>
      </c>
      <c r="H135" s="205" t="s">
        <v>786</v>
      </c>
      <c r="I135" s="230" t="str">
        <f t="shared" si="12"/>
        <v>30853427a</v>
      </c>
      <c r="J135" s="203" t="str">
        <f t="shared" si="13"/>
        <v>30853427026 02</v>
      </c>
      <c r="K135" s="5" t="s">
        <v>173</v>
      </c>
      <c r="L135" s="203" t="str">
        <f t="shared" si="14"/>
        <v>30853427026 02B</v>
      </c>
      <c r="M135" s="5" t="str">
        <f t="shared" si="15"/>
        <v>Slovenská Lakrosová FederáciaaBlakros - bežné transfery</v>
      </c>
      <c r="N135" s="3" t="str">
        <f t="shared" si="16"/>
        <v>30853427aB</v>
      </c>
    </row>
    <row r="136" spans="1:14" ht="20.399999999999999">
      <c r="A136" s="202" t="s">
        <v>1177</v>
      </c>
      <c r="B136" s="251" t="str">
        <f>VLOOKUP(A136,Adr!A:B,2,FALSE)</f>
        <v>Slovenská lukostrelecká asociácia 3D</v>
      </c>
      <c r="C136" s="236" t="s">
        <v>946</v>
      </c>
      <c r="D136" s="224">
        <v>12776</v>
      </c>
      <c r="E136" s="209">
        <v>0</v>
      </c>
      <c r="F136" s="202" t="s">
        <v>207</v>
      </c>
      <c r="G136" s="205" t="s">
        <v>10</v>
      </c>
      <c r="H136" s="205" t="s">
        <v>786</v>
      </c>
      <c r="I136" s="230" t="str">
        <f t="shared" si="12"/>
        <v>36075809e</v>
      </c>
      <c r="J136" s="203" t="str">
        <f t="shared" si="13"/>
        <v>36075809026 03</v>
      </c>
      <c r="K136" s="5"/>
      <c r="L136" s="203" t="str">
        <f t="shared" si="14"/>
        <v>36075809026 03B</v>
      </c>
      <c r="M136" s="5" t="str">
        <f t="shared" si="15"/>
        <v>Slovenská lukostrelecká asociácia 3DeBrozvoj športov, ktoré nie sú uznanými podľa zákona č. 440/2015 Z. z.</v>
      </c>
      <c r="N136" s="3" t="str">
        <f t="shared" si="16"/>
        <v>36075809eB</v>
      </c>
    </row>
    <row r="137" spans="1:14">
      <c r="A137" s="202" t="s">
        <v>1156</v>
      </c>
      <c r="B137" s="251" t="str">
        <f>VLOOKUP(A137,Adr!A:B,2,FALSE)</f>
        <v>Slovenská motocyklová federácia</v>
      </c>
      <c r="C137" s="236" t="s">
        <v>882</v>
      </c>
      <c r="D137" s="224">
        <v>161097</v>
      </c>
      <c r="E137" s="209">
        <v>0</v>
      </c>
      <c r="F137" s="202" t="s">
        <v>203</v>
      </c>
      <c r="G137" s="205" t="s">
        <v>6</v>
      </c>
      <c r="H137" s="205" t="s">
        <v>786</v>
      </c>
      <c r="I137" s="230" t="str">
        <f t="shared" si="12"/>
        <v>30813883a</v>
      </c>
      <c r="J137" s="203" t="str">
        <f t="shared" si="13"/>
        <v>30813883026 02</v>
      </c>
      <c r="K137" s="5" t="s">
        <v>46</v>
      </c>
      <c r="L137" s="203" t="str">
        <f t="shared" si="14"/>
        <v>30813883026 02B</v>
      </c>
      <c r="M137" s="5" t="str">
        <f t="shared" si="15"/>
        <v>Slovenská motocyklová federáciaaBmotocyklový šport - bežné transfery</v>
      </c>
      <c r="N137" s="3" t="str">
        <f t="shared" si="16"/>
        <v>30813883aB</v>
      </c>
    </row>
    <row r="138" spans="1:14" ht="20.399999999999999">
      <c r="A138" s="202" t="s">
        <v>1156</v>
      </c>
      <c r="B138" s="251" t="str">
        <f>VLOOKUP(A138,Adr!A:B,2,FALSE)</f>
        <v>Slovenská motocyklová federácia</v>
      </c>
      <c r="C138" s="236" t="s">
        <v>1732</v>
      </c>
      <c r="D138" s="224">
        <v>15000</v>
      </c>
      <c r="E138" s="209">
        <v>0</v>
      </c>
      <c r="F138" s="202" t="s">
        <v>217</v>
      </c>
      <c r="G138" s="205" t="s">
        <v>10</v>
      </c>
      <c r="H138" s="205" t="s">
        <v>786</v>
      </c>
      <c r="I138" s="230" t="str">
        <f t="shared" si="12"/>
        <v>30813883o</v>
      </c>
      <c r="J138" s="203" t="str">
        <f t="shared" si="13"/>
        <v>30813883026 03</v>
      </c>
      <c r="K138" s="5"/>
      <c r="L138" s="203" t="str">
        <f t="shared" si="14"/>
        <v>30813883026 03B</v>
      </c>
      <c r="M138" s="5" t="str">
        <f t="shared" si="15"/>
        <v>Slovenská motocyklová federáciaoBŠtefan Svitko - zabezpečenie športovej prípravy a účasti na podujatí Dakar 2022 v Saudskej Arábii</v>
      </c>
      <c r="N138" s="3" t="str">
        <f t="shared" si="16"/>
        <v>30813883oB</v>
      </c>
    </row>
    <row r="139" spans="1:14">
      <c r="A139" s="238" t="s">
        <v>1191</v>
      </c>
      <c r="B139" s="251" t="str">
        <f>VLOOKUP(A139,Adr!A:B,2,FALSE)</f>
        <v>Slovenská Muay - Thai Asociácia</v>
      </c>
      <c r="C139" s="205" t="s">
        <v>883</v>
      </c>
      <c r="D139" s="208">
        <v>30408</v>
      </c>
      <c r="E139" s="209">
        <v>0</v>
      </c>
      <c r="F139" s="202" t="s">
        <v>203</v>
      </c>
      <c r="G139" s="267" t="s">
        <v>6</v>
      </c>
      <c r="H139" s="205" t="s">
        <v>786</v>
      </c>
      <c r="I139" s="230" t="str">
        <f t="shared" si="12"/>
        <v>34057587a</v>
      </c>
      <c r="J139" s="203" t="str">
        <f t="shared" si="13"/>
        <v>34057587026 02</v>
      </c>
      <c r="K139" s="5" t="s">
        <v>196</v>
      </c>
      <c r="L139" s="203" t="str">
        <f t="shared" si="14"/>
        <v>34057587026 02B</v>
      </c>
      <c r="M139" s="5" t="str">
        <f t="shared" si="15"/>
        <v>Slovenská Muay - Thai AsociáciaaBthajský box - bežné transfery</v>
      </c>
      <c r="N139" s="3" t="str">
        <f t="shared" si="16"/>
        <v>34057587aB</v>
      </c>
    </row>
    <row r="140" spans="1:14">
      <c r="A140" s="215" t="s">
        <v>1178</v>
      </c>
      <c r="B140" s="251" t="str">
        <f>VLOOKUP(A140,Adr!A:B,2,FALSE)</f>
        <v>Slovenská nohejbalová asociácia</v>
      </c>
      <c r="C140" s="205" t="s">
        <v>946</v>
      </c>
      <c r="D140" s="223">
        <v>10000</v>
      </c>
      <c r="E140" s="209">
        <v>0</v>
      </c>
      <c r="F140" s="202" t="s">
        <v>207</v>
      </c>
      <c r="G140" s="205" t="s">
        <v>10</v>
      </c>
      <c r="H140" s="205" t="s">
        <v>786</v>
      </c>
      <c r="I140" s="230" t="str">
        <f t="shared" si="12"/>
        <v>30806887e</v>
      </c>
      <c r="J140" s="203" t="str">
        <f t="shared" si="13"/>
        <v>30806887026 03</v>
      </c>
      <c r="K140" s="5"/>
      <c r="L140" s="203" t="str">
        <f t="shared" si="14"/>
        <v>30806887026 03B</v>
      </c>
      <c r="M140" s="5" t="str">
        <f t="shared" si="15"/>
        <v>Slovenská nohejbalová asociáciaeBrozvoj športov, ktoré nie sú uznanými podľa zákona č. 440/2015 Z. z.</v>
      </c>
      <c r="N140" s="3" t="str">
        <f t="shared" si="16"/>
        <v>30806887eB</v>
      </c>
    </row>
    <row r="141" spans="1:14" ht="30.6">
      <c r="A141" s="215" t="s">
        <v>1178</v>
      </c>
      <c r="B141" s="251" t="str">
        <f>VLOOKUP(A141,Adr!A:B,2,FALSE)</f>
        <v>Slovenská nohejbalová asociácia</v>
      </c>
      <c r="C141" s="236" t="s">
        <v>1898</v>
      </c>
      <c r="D141" s="223">
        <v>375</v>
      </c>
      <c r="E141" s="209">
        <v>0</v>
      </c>
      <c r="F141" s="202" t="s">
        <v>215</v>
      </c>
      <c r="G141" s="205" t="s">
        <v>10</v>
      </c>
      <c r="H141" s="205" t="s">
        <v>786</v>
      </c>
      <c r="I141" s="230" t="str">
        <f t="shared" si="12"/>
        <v>30806887m</v>
      </c>
      <c r="J141" s="203" t="str">
        <f t="shared" si="13"/>
        <v>30806887026 03</v>
      </c>
      <c r="K141" s="5"/>
      <c r="L141" s="203" t="str">
        <f t="shared" si="14"/>
        <v>30806887026 03B</v>
      </c>
      <c r="M141" s="5" t="str">
        <f t="shared" si="15"/>
        <v>Slovenská nohejbalová asociáciamBodmena trénerovi Dušanovi Ifkovi za 2. miesto na majstrovstvách sveta juniorov športovca Lukáša Zubáka v nohejbale</v>
      </c>
      <c r="N141" s="3" t="str">
        <f t="shared" si="16"/>
        <v>30806887mB</v>
      </c>
    </row>
    <row r="142" spans="1:14">
      <c r="A142" s="202" t="s">
        <v>47</v>
      </c>
      <c r="B142" s="251" t="str">
        <f>VLOOKUP(A142,Adr!A:B,2,FALSE)</f>
        <v>Slovenská plavecká federácia</v>
      </c>
      <c r="C142" s="236" t="s">
        <v>884</v>
      </c>
      <c r="D142" s="224">
        <v>3234369</v>
      </c>
      <c r="E142" s="209">
        <v>0</v>
      </c>
      <c r="F142" s="219" t="s">
        <v>203</v>
      </c>
      <c r="G142" s="222" t="s">
        <v>6</v>
      </c>
      <c r="H142" s="222" t="s">
        <v>786</v>
      </c>
      <c r="I142" s="230" t="str">
        <f t="shared" si="12"/>
        <v>36068764a</v>
      </c>
      <c r="J142" s="203" t="str">
        <f t="shared" si="13"/>
        <v>36068764026 02</v>
      </c>
      <c r="K142" s="5" t="s">
        <v>49</v>
      </c>
      <c r="L142" s="203" t="str">
        <f t="shared" si="14"/>
        <v>36068764026 02B</v>
      </c>
      <c r="M142" s="5" t="str">
        <f t="shared" si="15"/>
        <v>Slovenská plavecká federáciaaBplavecké športy - bežné transfery</v>
      </c>
      <c r="N142" s="3" t="str">
        <f t="shared" si="16"/>
        <v>36068764aB</v>
      </c>
    </row>
    <row r="143" spans="1:14">
      <c r="A143" s="215" t="s">
        <v>47</v>
      </c>
      <c r="B143" s="251" t="str">
        <f>VLOOKUP(A143,Adr!A:B,2,FALSE)</f>
        <v>Slovenská plavecká federácia</v>
      </c>
      <c r="C143" s="222" t="s">
        <v>1539</v>
      </c>
      <c r="D143" s="224">
        <v>13035</v>
      </c>
      <c r="E143" s="209">
        <v>0</v>
      </c>
      <c r="F143" s="219" t="s">
        <v>206</v>
      </c>
      <c r="G143" s="222" t="s">
        <v>10</v>
      </c>
      <c r="H143" s="222" t="s">
        <v>786</v>
      </c>
      <c r="I143" s="230" t="str">
        <f t="shared" si="12"/>
        <v>36068764d</v>
      </c>
      <c r="J143" s="203" t="str">
        <f t="shared" si="13"/>
        <v>36068764026 03</v>
      </c>
      <c r="K143" s="5"/>
      <c r="L143" s="203" t="str">
        <f t="shared" si="14"/>
        <v>36068764026 03B</v>
      </c>
      <c r="M143" s="5" t="str">
        <f t="shared" si="15"/>
        <v>Slovenská plavecká federáciadBNikoleta Trníková</v>
      </c>
      <c r="N143" s="3" t="str">
        <f t="shared" si="16"/>
        <v>36068764dB</v>
      </c>
    </row>
    <row r="144" spans="1:14">
      <c r="A144" s="215" t="s">
        <v>47</v>
      </c>
      <c r="B144" s="251" t="str">
        <f>VLOOKUP(A144,Adr!A:B,2,FALSE)</f>
        <v>Slovenská plavecká federácia</v>
      </c>
      <c r="C144" s="205" t="s">
        <v>1540</v>
      </c>
      <c r="D144" s="223">
        <v>19554</v>
      </c>
      <c r="E144" s="209">
        <v>0</v>
      </c>
      <c r="F144" s="202" t="s">
        <v>206</v>
      </c>
      <c r="G144" s="205" t="s">
        <v>10</v>
      </c>
      <c r="H144" s="205" t="s">
        <v>786</v>
      </c>
      <c r="I144" s="230" t="str">
        <f t="shared" si="12"/>
        <v>36068764d</v>
      </c>
      <c r="J144" s="203" t="str">
        <f t="shared" si="13"/>
        <v>36068764026 03</v>
      </c>
      <c r="K144" s="5"/>
      <c r="L144" s="203" t="str">
        <f t="shared" si="14"/>
        <v>36068764026 03B</v>
      </c>
      <c r="M144" s="5" t="str">
        <f t="shared" si="15"/>
        <v>Slovenská plavecká federáciadBštafeta - juniorky</v>
      </c>
      <c r="N144" s="3" t="str">
        <f t="shared" si="16"/>
        <v>36068764dB</v>
      </c>
    </row>
    <row r="145" spans="1:14">
      <c r="A145" s="215" t="s">
        <v>1192</v>
      </c>
      <c r="B145" s="251" t="str">
        <f>VLOOKUP(A145,Adr!A:B,2,FALSE)</f>
        <v>Slovenská rugbyová únia</v>
      </c>
      <c r="C145" s="205" t="s">
        <v>885</v>
      </c>
      <c r="D145" s="223">
        <v>30408</v>
      </c>
      <c r="E145" s="209">
        <v>0</v>
      </c>
      <c r="F145" s="202" t="s">
        <v>203</v>
      </c>
      <c r="G145" s="205" t="s">
        <v>6</v>
      </c>
      <c r="H145" s="205" t="s">
        <v>786</v>
      </c>
      <c r="I145" s="230" t="str">
        <f t="shared" si="12"/>
        <v>30851459a</v>
      </c>
      <c r="J145" s="203" t="str">
        <f t="shared" si="13"/>
        <v>30851459026 02</v>
      </c>
      <c r="K145" s="5" t="s">
        <v>181</v>
      </c>
      <c r="L145" s="203" t="str">
        <f t="shared" si="14"/>
        <v>30851459026 02B</v>
      </c>
      <c r="M145" s="5" t="str">
        <f t="shared" si="15"/>
        <v>Slovenská rugbyová úniaaBrugby - bežné transfery</v>
      </c>
      <c r="N145" s="3" t="str">
        <f t="shared" si="16"/>
        <v>30851459aB</v>
      </c>
    </row>
    <row r="146" spans="1:14">
      <c r="A146" s="219" t="s">
        <v>51</v>
      </c>
      <c r="B146" s="251" t="str">
        <f>VLOOKUP(A146,Adr!A:B,2,FALSE)</f>
        <v>Slovenská skialpinistická asociácia</v>
      </c>
      <c r="C146" s="222" t="s">
        <v>886</v>
      </c>
      <c r="D146" s="224">
        <v>30408</v>
      </c>
      <c r="E146" s="209">
        <v>0</v>
      </c>
      <c r="F146" s="219" t="s">
        <v>203</v>
      </c>
      <c r="G146" s="222" t="s">
        <v>6</v>
      </c>
      <c r="H146" s="222" t="s">
        <v>786</v>
      </c>
      <c r="I146" s="230" t="str">
        <f t="shared" si="12"/>
        <v>37998919a</v>
      </c>
      <c r="J146" s="203" t="str">
        <f t="shared" si="13"/>
        <v>37998919026 02</v>
      </c>
      <c r="K146" s="5" t="s">
        <v>53</v>
      </c>
      <c r="L146" s="203" t="str">
        <f t="shared" si="14"/>
        <v>37998919026 02B</v>
      </c>
      <c r="M146" s="5" t="str">
        <f t="shared" si="15"/>
        <v>Slovenská skialpinistická asociáciaaBskialpinizmus - bežné transfery</v>
      </c>
      <c r="N146" s="3" t="str">
        <f t="shared" si="16"/>
        <v>37998919aB</v>
      </c>
    </row>
    <row r="147" spans="1:14">
      <c r="A147" s="238" t="s">
        <v>51</v>
      </c>
      <c r="B147" s="251" t="str">
        <f>VLOOKUP(A147,Adr!A:B,2,FALSE)</f>
        <v>Slovenská skialpinistická asociácia</v>
      </c>
      <c r="C147" s="205" t="s">
        <v>1541</v>
      </c>
      <c r="D147" s="208">
        <v>8343</v>
      </c>
      <c r="E147" s="209">
        <v>0</v>
      </c>
      <c r="F147" s="202" t="s">
        <v>206</v>
      </c>
      <c r="G147" s="267" t="s">
        <v>10</v>
      </c>
      <c r="H147" s="205" t="s">
        <v>786</v>
      </c>
      <c r="I147" s="230" t="str">
        <f t="shared" si="12"/>
        <v>37998919d</v>
      </c>
      <c r="J147" s="203" t="str">
        <f t="shared" si="13"/>
        <v>37998919026 03</v>
      </c>
      <c r="K147" s="5"/>
      <c r="L147" s="203" t="str">
        <f t="shared" si="14"/>
        <v>37998919026 03B</v>
      </c>
      <c r="M147" s="5" t="str">
        <f t="shared" si="15"/>
        <v>Slovenská skialpinistická asociáciadBMarianna Jagerčíková</v>
      </c>
      <c r="N147" s="3" t="str">
        <f t="shared" si="16"/>
        <v>37998919dB</v>
      </c>
    </row>
    <row r="148" spans="1:14">
      <c r="A148" s="202" t="s">
        <v>1157</v>
      </c>
      <c r="B148" s="251" t="str">
        <f>VLOOKUP(A148,Adr!A:B,2,FALSE)</f>
        <v>Slovenská softballová asociácia</v>
      </c>
      <c r="C148" s="222" t="s">
        <v>887</v>
      </c>
      <c r="D148" s="224">
        <v>54512</v>
      </c>
      <c r="E148" s="209">
        <v>0</v>
      </c>
      <c r="F148" s="219" t="s">
        <v>203</v>
      </c>
      <c r="G148" s="222" t="s">
        <v>6</v>
      </c>
      <c r="H148" s="222" t="s">
        <v>786</v>
      </c>
      <c r="I148" s="230" t="str">
        <f t="shared" ref="I148:I171" si="22">A148&amp;F148</f>
        <v>17316723a</v>
      </c>
      <c r="J148" s="203" t="str">
        <f t="shared" ref="J148:J171" si="23">A148&amp;G148</f>
        <v>17316723026 02</v>
      </c>
      <c r="K148" s="5" t="s">
        <v>189</v>
      </c>
      <c r="L148" s="203" t="str">
        <f t="shared" si="14"/>
        <v>17316723026 02B</v>
      </c>
      <c r="M148" s="5" t="str">
        <f t="shared" si="15"/>
        <v>Slovenská softballová asociáciaaBsoftbal - bežné transfery</v>
      </c>
      <c r="N148" s="3" t="str">
        <f t="shared" si="16"/>
        <v>17316723aB</v>
      </c>
    </row>
    <row r="149" spans="1:14">
      <c r="A149" s="202" t="s">
        <v>1158</v>
      </c>
      <c r="B149" s="251" t="str">
        <f>VLOOKUP(A149,Adr!A:B,2,FALSE)</f>
        <v>Slovenská squashová asociácia</v>
      </c>
      <c r="C149" s="236" t="s">
        <v>888</v>
      </c>
      <c r="D149" s="223">
        <v>27408</v>
      </c>
      <c r="E149" s="209">
        <v>0</v>
      </c>
      <c r="F149" s="219" t="s">
        <v>203</v>
      </c>
      <c r="G149" s="222" t="s">
        <v>6</v>
      </c>
      <c r="H149" s="222" t="s">
        <v>786</v>
      </c>
      <c r="I149" s="230" t="str">
        <f t="shared" si="22"/>
        <v>30807018a</v>
      </c>
      <c r="J149" s="203" t="str">
        <f t="shared" si="23"/>
        <v>30807018026 02</v>
      </c>
      <c r="K149" s="5" t="s">
        <v>190</v>
      </c>
      <c r="L149" s="203" t="str">
        <f t="shared" si="14"/>
        <v>30807018026 02B</v>
      </c>
      <c r="M149" s="5" t="str">
        <f t="shared" si="15"/>
        <v>Slovenská squashová asociáciaaBsquash - bežné transfery</v>
      </c>
      <c r="N149" s="3" t="str">
        <f t="shared" si="16"/>
        <v>30807018aB</v>
      </c>
    </row>
    <row r="150" spans="1:14">
      <c r="A150" s="202" t="s">
        <v>1158</v>
      </c>
      <c r="B150" s="251" t="str">
        <f>VLOOKUP(A150,Adr!A:B,2,FALSE)</f>
        <v>Slovenská squashová asociácia</v>
      </c>
      <c r="C150" s="205" t="s">
        <v>1404</v>
      </c>
      <c r="D150" s="208">
        <v>3000</v>
      </c>
      <c r="E150" s="209">
        <v>0</v>
      </c>
      <c r="F150" s="202" t="s">
        <v>203</v>
      </c>
      <c r="G150" s="205" t="s">
        <v>6</v>
      </c>
      <c r="H150" s="205" t="s">
        <v>787</v>
      </c>
      <c r="I150" s="230" t="str">
        <f t="shared" si="22"/>
        <v>30807018a</v>
      </c>
      <c r="J150" s="203" t="str">
        <f t="shared" si="23"/>
        <v>30807018026 02</v>
      </c>
      <c r="K150" s="5" t="s">
        <v>190</v>
      </c>
      <c r="L150" s="203" t="str">
        <f t="shared" si="14"/>
        <v>30807018026 02K</v>
      </c>
      <c r="M150" s="5" t="str">
        <f t="shared" si="15"/>
        <v>Slovenská squashová asociáciaaKsquash - kapitálové transfery</v>
      </c>
      <c r="N150" s="3" t="str">
        <f t="shared" si="16"/>
        <v>30807018aK</v>
      </c>
    </row>
    <row r="151" spans="1:14">
      <c r="A151" s="202" t="s">
        <v>1159</v>
      </c>
      <c r="B151" s="251" t="str">
        <f>VLOOKUP(A151,Adr!A:B,2,FALSE)</f>
        <v>Slovenská triatlonová únia</v>
      </c>
      <c r="C151" s="222" t="s">
        <v>889</v>
      </c>
      <c r="D151" s="223">
        <v>350409</v>
      </c>
      <c r="E151" s="209">
        <v>0</v>
      </c>
      <c r="F151" s="219" t="s">
        <v>203</v>
      </c>
      <c r="G151" s="222" t="s">
        <v>6</v>
      </c>
      <c r="H151" s="222" t="s">
        <v>786</v>
      </c>
      <c r="I151" s="230" t="str">
        <f t="shared" si="22"/>
        <v>31745466a</v>
      </c>
      <c r="J151" s="203" t="str">
        <f t="shared" si="23"/>
        <v>31745466026 02</v>
      </c>
      <c r="K151" s="5" t="s">
        <v>57</v>
      </c>
      <c r="L151" s="203" t="str">
        <f t="shared" si="14"/>
        <v>31745466026 02B</v>
      </c>
      <c r="M151" s="5" t="str">
        <f t="shared" si="15"/>
        <v>Slovenská triatlonová úniaaBtriatlon - bežné transfery</v>
      </c>
      <c r="N151" s="3" t="str">
        <f t="shared" si="16"/>
        <v>31745466aB</v>
      </c>
    </row>
    <row r="152" spans="1:14">
      <c r="A152" s="238" t="s">
        <v>58</v>
      </c>
      <c r="B152" s="251" t="str">
        <f>VLOOKUP(A152,Adr!A:B,2,FALSE)</f>
        <v>Slovenská volejbalová federácia</v>
      </c>
      <c r="C152" s="205" t="s">
        <v>890</v>
      </c>
      <c r="D152" s="208">
        <v>2069929</v>
      </c>
      <c r="E152" s="209">
        <v>0</v>
      </c>
      <c r="F152" s="219" t="s">
        <v>203</v>
      </c>
      <c r="G152" s="267" t="s">
        <v>6</v>
      </c>
      <c r="H152" s="205" t="s">
        <v>786</v>
      </c>
      <c r="I152" s="230" t="str">
        <f t="shared" si="22"/>
        <v>00688819a</v>
      </c>
      <c r="J152" s="203" t="str">
        <f t="shared" si="23"/>
        <v>00688819026 02</v>
      </c>
      <c r="K152" s="5" t="s">
        <v>60</v>
      </c>
      <c r="L152" s="203" t="str">
        <f t="shared" si="14"/>
        <v>00688819026 02B</v>
      </c>
      <c r="M152" s="5" t="str">
        <f t="shared" si="15"/>
        <v>Slovenská volejbalová federáciaaBvolejbal - bežné transfery</v>
      </c>
      <c r="N152" s="3" t="str">
        <f t="shared" si="16"/>
        <v>00688819aB</v>
      </c>
    </row>
    <row r="153" spans="1:14">
      <c r="A153" s="202" t="s">
        <v>61</v>
      </c>
      <c r="B153" s="251" t="str">
        <f>VLOOKUP(A153,Adr!A:B,2,FALSE)</f>
        <v>Slovenský atletický zväz</v>
      </c>
      <c r="C153" s="236" t="s">
        <v>891</v>
      </c>
      <c r="D153" s="223">
        <v>2929357</v>
      </c>
      <c r="E153" s="209">
        <v>0</v>
      </c>
      <c r="F153" s="219" t="s">
        <v>203</v>
      </c>
      <c r="G153" s="222" t="s">
        <v>6</v>
      </c>
      <c r="H153" s="222" t="s">
        <v>786</v>
      </c>
      <c r="I153" s="230" t="str">
        <f t="shared" si="22"/>
        <v>36063835a</v>
      </c>
      <c r="J153" s="203" t="str">
        <f t="shared" si="23"/>
        <v>36063835026 02</v>
      </c>
      <c r="K153" s="5" t="s">
        <v>8</v>
      </c>
      <c r="L153" s="203" t="str">
        <f t="shared" si="14"/>
        <v>36063835026 02B</v>
      </c>
      <c r="M153" s="5" t="str">
        <f t="shared" si="15"/>
        <v>Slovenský atletický zväzaBatletika - bežné transfery</v>
      </c>
      <c r="N153" s="3" t="str">
        <f t="shared" si="16"/>
        <v>36063835aB</v>
      </c>
    </row>
    <row r="154" spans="1:14">
      <c r="A154" s="202" t="s">
        <v>61</v>
      </c>
      <c r="B154" s="251" t="str">
        <f>VLOOKUP(A154,Adr!A:B,2,FALSE)</f>
        <v>Slovenský atletický zväz</v>
      </c>
      <c r="C154" s="236" t="s">
        <v>1086</v>
      </c>
      <c r="D154" s="224">
        <v>30454</v>
      </c>
      <c r="E154" s="209">
        <v>0</v>
      </c>
      <c r="F154" s="219" t="s">
        <v>203</v>
      </c>
      <c r="G154" s="222" t="s">
        <v>6</v>
      </c>
      <c r="H154" s="222" t="s">
        <v>787</v>
      </c>
      <c r="I154" s="230" t="str">
        <f t="shared" si="22"/>
        <v>36063835a</v>
      </c>
      <c r="J154" s="203" t="str">
        <f t="shared" si="23"/>
        <v>36063835026 02</v>
      </c>
      <c r="K154" s="5" t="s">
        <v>8</v>
      </c>
      <c r="L154" s="203" t="str">
        <f t="shared" si="14"/>
        <v>36063835026 02K</v>
      </c>
      <c r="M154" s="5" t="str">
        <f t="shared" si="15"/>
        <v>Slovenský atletický zväzaKatletika - kapitálové transfery</v>
      </c>
      <c r="N154" s="3" t="str">
        <f t="shared" si="16"/>
        <v>36063835aK</v>
      </c>
    </row>
    <row r="155" spans="1:14">
      <c r="A155" s="202" t="s">
        <v>61</v>
      </c>
      <c r="B155" s="251" t="str">
        <f>VLOOKUP(A155,Adr!A:B,2,FALSE)</f>
        <v>Slovenský atletický zväz</v>
      </c>
      <c r="C155" s="222" t="s">
        <v>1542</v>
      </c>
      <c r="D155" s="224">
        <v>5214</v>
      </c>
      <c r="E155" s="209">
        <v>0</v>
      </c>
      <c r="F155" s="219" t="s">
        <v>206</v>
      </c>
      <c r="G155" s="222" t="s">
        <v>10</v>
      </c>
      <c r="H155" s="222" t="s">
        <v>786</v>
      </c>
      <c r="I155" s="230" t="str">
        <f t="shared" si="22"/>
        <v>36063835d</v>
      </c>
      <c r="J155" s="203" t="str">
        <f t="shared" si="23"/>
        <v>36063835026 03</v>
      </c>
      <c r="K155" s="5"/>
      <c r="L155" s="203" t="str">
        <f t="shared" si="14"/>
        <v>36063835026 03B</v>
      </c>
      <c r="M155" s="5" t="str">
        <f t="shared" si="15"/>
        <v>Slovenský atletický zväzdBDaniel Kováč</v>
      </c>
      <c r="N155" s="3" t="str">
        <f t="shared" si="16"/>
        <v>36063835dB</v>
      </c>
    </row>
    <row r="156" spans="1:14">
      <c r="A156" s="202" t="s">
        <v>61</v>
      </c>
      <c r="B156" s="251" t="str">
        <f>VLOOKUP(A156,Adr!A:B,2,FALSE)</f>
        <v>Slovenský atletický zväz</v>
      </c>
      <c r="C156" s="236" t="s">
        <v>1733</v>
      </c>
      <c r="D156" s="223">
        <v>20643</v>
      </c>
      <c r="E156" s="209">
        <v>0</v>
      </c>
      <c r="F156" s="219" t="s">
        <v>206</v>
      </c>
      <c r="G156" s="222" t="s">
        <v>10</v>
      </c>
      <c r="H156" s="222" t="s">
        <v>786</v>
      </c>
      <c r="I156" s="230" t="str">
        <f t="shared" si="22"/>
        <v>36063835d</v>
      </c>
      <c r="J156" s="203" t="str">
        <f t="shared" si="23"/>
        <v>36063835026 03</v>
      </c>
      <c r="K156" s="5"/>
      <c r="L156" s="203" t="str">
        <f t="shared" si="14"/>
        <v>36063835026 03B</v>
      </c>
      <c r="M156" s="5" t="str">
        <f t="shared" si="15"/>
        <v>Slovenský atletický zväzdBEmma Zapletalová</v>
      </c>
      <c r="N156" s="3" t="str">
        <f t="shared" si="16"/>
        <v>36063835dB</v>
      </c>
    </row>
    <row r="157" spans="1:14">
      <c r="A157" s="238" t="s">
        <v>61</v>
      </c>
      <c r="B157" s="251" t="str">
        <f>VLOOKUP(A157,Adr!A:B,2,FALSE)</f>
        <v>Slovenský atletický zväz</v>
      </c>
      <c r="C157" s="205" t="s">
        <v>1543</v>
      </c>
      <c r="D157" s="208">
        <v>20643</v>
      </c>
      <c r="E157" s="209">
        <v>0</v>
      </c>
      <c r="F157" s="202" t="s">
        <v>206</v>
      </c>
      <c r="G157" s="267" t="s">
        <v>10</v>
      </c>
      <c r="H157" s="205" t="s">
        <v>786</v>
      </c>
      <c r="I157" s="230" t="str">
        <f t="shared" si="22"/>
        <v>36063835d</v>
      </c>
      <c r="J157" s="203" t="str">
        <f t="shared" si="23"/>
        <v>36063835026 03</v>
      </c>
      <c r="K157" s="5"/>
      <c r="L157" s="203" t="str">
        <f t="shared" si="14"/>
        <v>36063835026 03B</v>
      </c>
      <c r="M157" s="5" t="str">
        <f t="shared" si="15"/>
        <v>Slovenský atletický zväzdBGabriela Gajanová</v>
      </c>
      <c r="N157" s="3" t="str">
        <f t="shared" si="16"/>
        <v>36063835dB</v>
      </c>
    </row>
    <row r="158" spans="1:14">
      <c r="A158" s="215" t="s">
        <v>61</v>
      </c>
      <c r="B158" s="251" t="str">
        <f>VLOOKUP(A158,Adr!A:B,2,FALSE)</f>
        <v>Slovenský atletický zväz</v>
      </c>
      <c r="C158" s="222" t="s">
        <v>1544</v>
      </c>
      <c r="D158" s="224">
        <v>31285</v>
      </c>
      <c r="E158" s="209">
        <v>0</v>
      </c>
      <c r="F158" s="219" t="s">
        <v>206</v>
      </c>
      <c r="G158" s="222" t="s">
        <v>10</v>
      </c>
      <c r="H158" s="222" t="s">
        <v>786</v>
      </c>
      <c r="I158" s="230" t="str">
        <f t="shared" si="22"/>
        <v>36063835d</v>
      </c>
      <c r="J158" s="203" t="str">
        <f t="shared" si="23"/>
        <v>36063835026 03</v>
      </c>
      <c r="K158" s="5"/>
      <c r="L158" s="203" t="str">
        <f t="shared" si="14"/>
        <v>36063835026 03B</v>
      </c>
      <c r="M158" s="5" t="str">
        <f t="shared" si="15"/>
        <v>Slovenský atletický zväzdBJán Volko</v>
      </c>
      <c r="N158" s="3" t="str">
        <f t="shared" si="16"/>
        <v>36063835dB</v>
      </c>
    </row>
    <row r="159" spans="1:14">
      <c r="A159" s="202" t="s">
        <v>61</v>
      </c>
      <c r="B159" s="251" t="str">
        <f>VLOOKUP(A159,Adr!A:B,2,FALSE)</f>
        <v>Slovenský atletický zväz</v>
      </c>
      <c r="C159" s="222" t="s">
        <v>1545</v>
      </c>
      <c r="D159" s="224">
        <v>10429</v>
      </c>
      <c r="E159" s="209">
        <v>0</v>
      </c>
      <c r="F159" s="219" t="s">
        <v>206</v>
      </c>
      <c r="G159" s="222" t="s">
        <v>10</v>
      </c>
      <c r="H159" s="222" t="s">
        <v>786</v>
      </c>
      <c r="I159" s="230" t="str">
        <f t="shared" si="22"/>
        <v>36063835d</v>
      </c>
      <c r="J159" s="203" t="str">
        <f t="shared" si="23"/>
        <v>36063835026 03</v>
      </c>
      <c r="K159" s="5"/>
      <c r="L159" s="203" t="str">
        <f t="shared" si="14"/>
        <v>36063835026 03B</v>
      </c>
      <c r="M159" s="5" t="str">
        <f t="shared" si="15"/>
        <v>Slovenský atletický zväzdBĽubomír Kubiš</v>
      </c>
      <c r="N159" s="3" t="str">
        <f t="shared" si="16"/>
        <v>36063835dB</v>
      </c>
    </row>
    <row r="160" spans="1:14">
      <c r="A160" s="202" t="s">
        <v>61</v>
      </c>
      <c r="B160" s="251" t="str">
        <f>VLOOKUP(A160,Adr!A:B,2,FALSE)</f>
        <v>Slovenský atletický zväz</v>
      </c>
      <c r="C160" s="222" t="s">
        <v>1546</v>
      </c>
      <c r="D160" s="223">
        <v>41714</v>
      </c>
      <c r="E160" s="209">
        <v>0</v>
      </c>
      <c r="F160" s="219" t="s">
        <v>206</v>
      </c>
      <c r="G160" s="222" t="s">
        <v>10</v>
      </c>
      <c r="H160" s="222" t="s">
        <v>786</v>
      </c>
      <c r="I160" s="230" t="str">
        <f t="shared" si="22"/>
        <v>36063835d</v>
      </c>
      <c r="J160" s="203" t="str">
        <f t="shared" si="23"/>
        <v>36063835026 03</v>
      </c>
      <c r="K160" s="5"/>
      <c r="L160" s="203" t="str">
        <f t="shared" si="14"/>
        <v>36063835026 03B</v>
      </c>
      <c r="M160" s="5" t="str">
        <f t="shared" si="15"/>
        <v>Slovenský atletický zväzdBMarcel Lomnický</v>
      </c>
      <c r="N160" s="3" t="str">
        <f t="shared" si="16"/>
        <v>36063835dB</v>
      </c>
    </row>
    <row r="161" spans="1:14">
      <c r="A161" s="202" t="s">
        <v>61</v>
      </c>
      <c r="B161" s="251" t="str">
        <f>VLOOKUP(A161,Adr!A:B,2,FALSE)</f>
        <v>Slovenský atletický zväz</v>
      </c>
      <c r="C161" s="236" t="s">
        <v>1547</v>
      </c>
      <c r="D161" s="223">
        <v>10429</v>
      </c>
      <c r="E161" s="209">
        <v>0</v>
      </c>
      <c r="F161" s="219" t="s">
        <v>206</v>
      </c>
      <c r="G161" s="222" t="s">
        <v>10</v>
      </c>
      <c r="H161" s="222" t="s">
        <v>786</v>
      </c>
      <c r="I161" s="230" t="str">
        <f t="shared" si="22"/>
        <v>36063835d</v>
      </c>
      <c r="J161" s="203" t="str">
        <f t="shared" si="23"/>
        <v>36063835026 03</v>
      </c>
      <c r="K161" s="5"/>
      <c r="L161" s="203" t="str">
        <f t="shared" si="14"/>
        <v>36063835026 03B</v>
      </c>
      <c r="M161" s="5" t="str">
        <f t="shared" si="15"/>
        <v>Slovenský atletický zväzdBMartina Hrašnová</v>
      </c>
      <c r="N161" s="3" t="str">
        <f t="shared" si="16"/>
        <v>36063835dB</v>
      </c>
    </row>
    <row r="162" spans="1:14">
      <c r="A162" s="202" t="s">
        <v>61</v>
      </c>
      <c r="B162" s="251" t="str">
        <f>VLOOKUP(A162,Adr!A:B,2,FALSE)</f>
        <v>Slovenský atletický zväz</v>
      </c>
      <c r="C162" s="236" t="s">
        <v>1548</v>
      </c>
      <c r="D162" s="223">
        <v>15643</v>
      </c>
      <c r="E162" s="209">
        <v>0</v>
      </c>
      <c r="F162" s="219" t="s">
        <v>206</v>
      </c>
      <c r="G162" s="222" t="s">
        <v>10</v>
      </c>
      <c r="H162" s="222" t="s">
        <v>786</v>
      </c>
      <c r="I162" s="230" t="str">
        <f t="shared" si="22"/>
        <v>36063835d</v>
      </c>
      <c r="J162" s="203" t="str">
        <f t="shared" si="23"/>
        <v>36063835026 03</v>
      </c>
      <c r="K162" s="5"/>
      <c r="L162" s="203" t="str">
        <f t="shared" si="14"/>
        <v>36063835026 03B</v>
      </c>
      <c r="M162" s="5" t="str">
        <f t="shared" si="15"/>
        <v xml:space="preserve">Slovenský atletický zväzdBMatej Baluch </v>
      </c>
      <c r="N162" s="3" t="str">
        <f t="shared" si="16"/>
        <v>36063835dB</v>
      </c>
    </row>
    <row r="163" spans="1:14">
      <c r="A163" s="215" t="s">
        <v>61</v>
      </c>
      <c r="B163" s="251" t="str">
        <f>VLOOKUP(A163,Adr!A:B,2,FALSE)</f>
        <v>Slovenský atletický zväz</v>
      </c>
      <c r="C163" s="222" t="s">
        <v>1549</v>
      </c>
      <c r="D163" s="224">
        <v>62571</v>
      </c>
      <c r="E163" s="209">
        <v>0</v>
      </c>
      <c r="F163" s="219" t="s">
        <v>206</v>
      </c>
      <c r="G163" s="222" t="s">
        <v>10</v>
      </c>
      <c r="H163" s="222" t="s">
        <v>786</v>
      </c>
      <c r="I163" s="230" t="str">
        <f t="shared" si="22"/>
        <v>36063835d</v>
      </c>
      <c r="J163" s="203" t="str">
        <f t="shared" si="23"/>
        <v>36063835026 03</v>
      </c>
      <c r="K163" s="5"/>
      <c r="L163" s="203" t="str">
        <f t="shared" si="14"/>
        <v>36063835026 03B</v>
      </c>
      <c r="M163" s="5" t="str">
        <f t="shared" si="15"/>
        <v>Slovenský atletický zväzdBMatej Tóth</v>
      </c>
      <c r="N163" s="3" t="str">
        <f t="shared" si="16"/>
        <v>36063835dB</v>
      </c>
    </row>
    <row r="164" spans="1:14">
      <c r="A164" s="215" t="s">
        <v>61</v>
      </c>
      <c r="B164" s="251" t="str">
        <f>VLOOKUP(A164,Adr!A:B,2,FALSE)</f>
        <v>Slovenský atletický zväz</v>
      </c>
      <c r="C164" s="222" t="s">
        <v>1550</v>
      </c>
      <c r="D164" s="223">
        <v>12821</v>
      </c>
      <c r="E164" s="209">
        <v>0</v>
      </c>
      <c r="F164" s="219" t="s">
        <v>206</v>
      </c>
      <c r="G164" s="222" t="s">
        <v>10</v>
      </c>
      <c r="H164" s="222" t="s">
        <v>786</v>
      </c>
      <c r="I164" s="230" t="str">
        <f t="shared" si="22"/>
        <v>36063835d</v>
      </c>
      <c r="J164" s="203" t="str">
        <f t="shared" si="23"/>
        <v>36063835026 03</v>
      </c>
      <c r="K164" s="5"/>
      <c r="L164" s="203" t="str">
        <f t="shared" si="14"/>
        <v>36063835026 03B</v>
      </c>
      <c r="M164" s="5" t="str">
        <f t="shared" si="15"/>
        <v>Slovenský atletický zväzdBOliver Murcko</v>
      </c>
      <c r="N164" s="3" t="str">
        <f t="shared" si="16"/>
        <v>36063835dB</v>
      </c>
    </row>
    <row r="165" spans="1:14">
      <c r="A165" s="202" t="s">
        <v>61</v>
      </c>
      <c r="B165" s="251" t="str">
        <f>VLOOKUP(A165,Adr!A:B,2,FALSE)</f>
        <v>Slovenský atletický zväz</v>
      </c>
      <c r="C165" s="236" t="s">
        <v>1551</v>
      </c>
      <c r="D165" s="223">
        <v>10429</v>
      </c>
      <c r="E165" s="209">
        <v>0</v>
      </c>
      <c r="F165" s="219" t="s">
        <v>206</v>
      </c>
      <c r="G165" s="222" t="s">
        <v>10</v>
      </c>
      <c r="H165" s="222" t="s">
        <v>786</v>
      </c>
      <c r="I165" s="230" t="str">
        <f t="shared" si="22"/>
        <v>36063835d</v>
      </c>
      <c r="J165" s="203" t="str">
        <f t="shared" si="23"/>
        <v>36063835026 03</v>
      </c>
      <c r="K165" s="5"/>
      <c r="L165" s="203" t="str">
        <f t="shared" si="14"/>
        <v>36063835026 03B</v>
      </c>
      <c r="M165" s="5" t="str">
        <f t="shared" si="15"/>
        <v>Slovenský atletický zväzdBTomáš Veszelka</v>
      </c>
      <c r="N165" s="3" t="str">
        <f t="shared" si="16"/>
        <v>36063835dB</v>
      </c>
    </row>
    <row r="166" spans="1:14">
      <c r="A166" s="215" t="s">
        <v>61</v>
      </c>
      <c r="B166" s="251" t="str">
        <f>VLOOKUP(A166,Adr!A:B,2,FALSE)</f>
        <v>Slovenský atletický zväz</v>
      </c>
      <c r="C166" s="222" t="s">
        <v>1552</v>
      </c>
      <c r="D166" s="224">
        <v>13035</v>
      </c>
      <c r="E166" s="209">
        <v>0</v>
      </c>
      <c r="F166" s="219" t="s">
        <v>206</v>
      </c>
      <c r="G166" s="222" t="s">
        <v>10</v>
      </c>
      <c r="H166" s="222" t="s">
        <v>786</v>
      </c>
      <c r="I166" s="230" t="str">
        <f t="shared" si="22"/>
        <v>36063835d</v>
      </c>
      <c r="J166" s="203" t="str">
        <f t="shared" si="23"/>
        <v>36063835026 03</v>
      </c>
      <c r="K166" s="5"/>
      <c r="L166" s="203" t="str">
        <f t="shared" si="14"/>
        <v>36063835026 03B</v>
      </c>
      <c r="M166" s="5" t="str">
        <f t="shared" si="15"/>
        <v>Slovenský atletický zväzdBzmiešaná štafeta</v>
      </c>
      <c r="N166" s="3" t="str">
        <f t="shared" si="16"/>
        <v>36063835dB</v>
      </c>
    </row>
    <row r="167" spans="1:14">
      <c r="A167" s="242" t="s">
        <v>61</v>
      </c>
      <c r="B167" s="251" t="str">
        <f>VLOOKUP(A167,Adr!A:B,2,FALSE)</f>
        <v>Slovenský atletický zväz</v>
      </c>
      <c r="C167" s="222" t="s">
        <v>1722</v>
      </c>
      <c r="D167" s="224">
        <v>50000</v>
      </c>
      <c r="E167" s="209">
        <v>0</v>
      </c>
      <c r="F167" s="219" t="s">
        <v>217</v>
      </c>
      <c r="G167" s="222" t="s">
        <v>10</v>
      </c>
      <c r="H167" s="222" t="s">
        <v>786</v>
      </c>
      <c r="I167" s="230" t="str">
        <f t="shared" si="22"/>
        <v>36063835o</v>
      </c>
      <c r="J167" s="203" t="str">
        <f t="shared" si="23"/>
        <v>36063835026 03</v>
      </c>
      <c r="K167" s="5"/>
      <c r="L167" s="203" t="str">
        <f t="shared" si="14"/>
        <v>36063835026 03B</v>
      </c>
      <c r="M167" s="5" t="str">
        <f t="shared" si="15"/>
        <v>Slovenský atletický zväzoBAtletický míting P-T-S - 56.ročník</v>
      </c>
      <c r="N167" s="3" t="str">
        <f t="shared" si="16"/>
        <v>36063835oB</v>
      </c>
    </row>
    <row r="168" spans="1:14" ht="30.6">
      <c r="A168" s="242" t="s">
        <v>61</v>
      </c>
      <c r="B168" s="251" t="str">
        <f>VLOOKUP(A168,Adr!A:B,2,FALSE)</f>
        <v>Slovenský atletický zväz</v>
      </c>
      <c r="C168" s="236" t="s">
        <v>1899</v>
      </c>
      <c r="D168" s="224">
        <v>2009</v>
      </c>
      <c r="E168" s="209">
        <v>0</v>
      </c>
      <c r="F168" s="219" t="s">
        <v>215</v>
      </c>
      <c r="G168" s="222" t="s">
        <v>10</v>
      </c>
      <c r="H168" s="222" t="s">
        <v>786</v>
      </c>
      <c r="I168" s="230" t="str">
        <f t="shared" si="22"/>
        <v>36063835m</v>
      </c>
      <c r="J168" s="203" t="str">
        <f t="shared" si="23"/>
        <v>36063835026 03</v>
      </c>
      <c r="K168" s="5"/>
      <c r="L168" s="203" t="str">
        <f t="shared" si="14"/>
        <v>36063835026 03B</v>
      </c>
      <c r="M168" s="5" t="str">
        <f t="shared" si="15"/>
        <v>Slovenský atletický zväzmBodmena trénerovi Petrovi Žňavovi za 1. miesto na majstrovstvách Európy juniorov športovkyne Emmy Zapletalovej v atletike</v>
      </c>
      <c r="N168" s="3" t="str">
        <f t="shared" si="16"/>
        <v>36063835mB</v>
      </c>
    </row>
    <row r="169" spans="1:14">
      <c r="A169" s="202" t="s">
        <v>1193</v>
      </c>
      <c r="B169" s="251" t="str">
        <f>VLOOKUP(A169,Adr!A:B,2,FALSE)</f>
        <v>Slovenský biliardový zväz</v>
      </c>
      <c r="C169" s="222" t="s">
        <v>892</v>
      </c>
      <c r="D169" s="224">
        <v>33567</v>
      </c>
      <c r="E169" s="209">
        <v>0</v>
      </c>
      <c r="F169" s="219" t="s">
        <v>203</v>
      </c>
      <c r="G169" s="222" t="s">
        <v>6</v>
      </c>
      <c r="H169" s="222" t="s">
        <v>786</v>
      </c>
      <c r="I169" s="230" t="str">
        <f t="shared" si="22"/>
        <v>31753825a</v>
      </c>
      <c r="J169" s="203" t="str">
        <f t="shared" si="23"/>
        <v>31753825026 02</v>
      </c>
      <c r="K169" s="5" t="s">
        <v>64</v>
      </c>
      <c r="L169" s="203" t="str">
        <f t="shared" si="14"/>
        <v>31753825026 02B</v>
      </c>
      <c r="M169" s="5" t="str">
        <f t="shared" si="15"/>
        <v>Slovenský biliardový zväzaBbiliard - bežné transfery</v>
      </c>
      <c r="N169" s="3" t="str">
        <f t="shared" si="16"/>
        <v>31753825aB</v>
      </c>
    </row>
    <row r="170" spans="1:14">
      <c r="A170" s="219" t="s">
        <v>65</v>
      </c>
      <c r="B170" s="251" t="str">
        <f>VLOOKUP(A170,Adr!A:B,2,FALSE)</f>
        <v>Slovenský bowlingový zväz</v>
      </c>
      <c r="C170" s="222" t="s">
        <v>893</v>
      </c>
      <c r="D170" s="224">
        <v>30408</v>
      </c>
      <c r="E170" s="209">
        <v>0</v>
      </c>
      <c r="F170" s="219" t="s">
        <v>203</v>
      </c>
      <c r="G170" s="222" t="s">
        <v>6</v>
      </c>
      <c r="H170" s="222" t="s">
        <v>786</v>
      </c>
      <c r="I170" s="230" t="str">
        <f t="shared" si="22"/>
        <v>36128147a</v>
      </c>
      <c r="J170" s="203" t="str">
        <f t="shared" si="23"/>
        <v>36128147026 02</v>
      </c>
      <c r="K170" s="5" t="s">
        <v>161</v>
      </c>
      <c r="L170" s="203" t="str">
        <f t="shared" si="14"/>
        <v>36128147026 02B</v>
      </c>
      <c r="M170" s="5" t="str">
        <f t="shared" si="15"/>
        <v>Slovenský bowlingový zväzaBbowling - bežné transfery</v>
      </c>
      <c r="N170" s="3" t="str">
        <f t="shared" si="16"/>
        <v>36128147aB</v>
      </c>
    </row>
    <row r="171" spans="1:14">
      <c r="A171" s="219" t="s">
        <v>1160</v>
      </c>
      <c r="B171" s="251" t="str">
        <f>VLOOKUP(A171,Adr!A:B,2,FALSE)</f>
        <v>Slovenský bridžový zväz</v>
      </c>
      <c r="C171" s="222" t="s">
        <v>894</v>
      </c>
      <c r="D171" s="224">
        <v>20408</v>
      </c>
      <c r="E171" s="209">
        <v>0</v>
      </c>
      <c r="F171" s="202" t="s">
        <v>203</v>
      </c>
      <c r="G171" s="222" t="s">
        <v>6</v>
      </c>
      <c r="H171" s="222" t="s">
        <v>786</v>
      </c>
      <c r="I171" s="230" t="str">
        <f t="shared" si="22"/>
        <v>31770908a</v>
      </c>
      <c r="J171" s="203" t="str">
        <f t="shared" si="23"/>
        <v>31770908026 02</v>
      </c>
      <c r="K171" s="5" t="s">
        <v>68</v>
      </c>
      <c r="L171" s="203" t="str">
        <f t="shared" si="14"/>
        <v>31770908026 02B</v>
      </c>
      <c r="M171" s="5" t="str">
        <f t="shared" si="15"/>
        <v>Slovenský bridžový zväzaBbridž - bežné transfery</v>
      </c>
      <c r="N171" s="3" t="str">
        <f t="shared" si="16"/>
        <v>31770908aB</v>
      </c>
    </row>
    <row r="172" spans="1:14">
      <c r="A172" s="238" t="s">
        <v>1160</v>
      </c>
      <c r="B172" s="251" t="str">
        <f>VLOOKUP(A172,Adr!A:B,2,FALSE)</f>
        <v>Slovenský bridžový zväz</v>
      </c>
      <c r="C172" s="205" t="s">
        <v>1405</v>
      </c>
      <c r="D172" s="208">
        <v>10000</v>
      </c>
      <c r="E172" s="209">
        <v>0</v>
      </c>
      <c r="F172" s="202" t="s">
        <v>203</v>
      </c>
      <c r="G172" s="267" t="s">
        <v>6</v>
      </c>
      <c r="H172" s="205" t="s">
        <v>787</v>
      </c>
      <c r="I172" s="230" t="str">
        <f t="shared" ref="I172:I197" si="24">A172&amp;F172</f>
        <v>31770908a</v>
      </c>
      <c r="J172" s="203" t="str">
        <f t="shared" ref="J172:J197" si="25">A172&amp;G172</f>
        <v>31770908026 02</v>
      </c>
      <c r="K172" s="5" t="s">
        <v>68</v>
      </c>
      <c r="L172" s="203" t="str">
        <f t="shared" si="14"/>
        <v>31770908026 02K</v>
      </c>
      <c r="M172" s="5" t="str">
        <f t="shared" si="15"/>
        <v>Slovenský bridžový zväzaKbridž - kapitálové transfery</v>
      </c>
      <c r="N172" s="3" t="str">
        <f t="shared" si="16"/>
        <v>31770908aK</v>
      </c>
    </row>
    <row r="173" spans="1:14">
      <c r="A173" s="242" t="s">
        <v>1161</v>
      </c>
      <c r="B173" s="251" t="str">
        <f>VLOOKUP(A173,Adr!A:B,2,FALSE)</f>
        <v>Slovenský curlingový zväz</v>
      </c>
      <c r="C173" s="205" t="s">
        <v>895</v>
      </c>
      <c r="D173" s="208">
        <v>51019</v>
      </c>
      <c r="E173" s="209">
        <v>0</v>
      </c>
      <c r="F173" s="202" t="s">
        <v>203</v>
      </c>
      <c r="G173" s="267" t="s">
        <v>6</v>
      </c>
      <c r="H173" s="205" t="s">
        <v>786</v>
      </c>
      <c r="I173" s="230" t="str">
        <f t="shared" si="24"/>
        <v>37841866a</v>
      </c>
      <c r="J173" s="203" t="str">
        <f t="shared" si="25"/>
        <v>37841866026 02</v>
      </c>
      <c r="K173" s="5" t="s">
        <v>70</v>
      </c>
      <c r="L173" s="203" t="str">
        <f t="shared" si="14"/>
        <v>37841866026 02B</v>
      </c>
      <c r="M173" s="5" t="str">
        <f t="shared" si="15"/>
        <v>Slovenský curlingový zväzaBcurling - bežné transfery</v>
      </c>
      <c r="N173" s="3" t="str">
        <f t="shared" si="16"/>
        <v>37841866aB</v>
      </c>
    </row>
    <row r="174" spans="1:14">
      <c r="A174" s="238" t="s">
        <v>1179</v>
      </c>
      <c r="B174" s="251" t="str">
        <f>VLOOKUP(A174,Adr!A:B,2,FALSE)</f>
        <v>Slovenský cykloklub</v>
      </c>
      <c r="C174" s="205" t="s">
        <v>1709</v>
      </c>
      <c r="D174" s="208">
        <v>110500</v>
      </c>
      <c r="E174" s="209">
        <v>0</v>
      </c>
      <c r="F174" s="202" t="s">
        <v>215</v>
      </c>
      <c r="G174" s="267" t="s">
        <v>7</v>
      </c>
      <c r="H174" s="205" t="s">
        <v>786</v>
      </c>
      <c r="I174" s="230" t="str">
        <f t="shared" si="24"/>
        <v>34009388m</v>
      </c>
      <c r="J174" s="203" t="str">
        <f t="shared" si="25"/>
        <v>34009388026 01</v>
      </c>
      <c r="K174" s="5"/>
      <c r="L174" s="203" t="str">
        <f t="shared" si="14"/>
        <v>34009388026 01B</v>
      </c>
      <c r="M174" s="5" t="str">
        <f t="shared" si="15"/>
        <v>Slovenský cykloklubmBznačenie cykloturistických trás</v>
      </c>
      <c r="N174" s="3" t="str">
        <f t="shared" si="16"/>
        <v>34009388mB</v>
      </c>
    </row>
    <row r="175" spans="1:14">
      <c r="A175" s="242" t="s">
        <v>71</v>
      </c>
      <c r="B175" s="251" t="str">
        <f>VLOOKUP(A175,Adr!A:B,2,FALSE)</f>
        <v>Slovenský futbalový zväz</v>
      </c>
      <c r="C175" s="205" t="s">
        <v>896</v>
      </c>
      <c r="D175" s="208">
        <v>12350474</v>
      </c>
      <c r="E175" s="209">
        <v>0</v>
      </c>
      <c r="F175" s="202" t="s">
        <v>203</v>
      </c>
      <c r="G175" s="267" t="s">
        <v>6</v>
      </c>
      <c r="H175" s="205" t="s">
        <v>786</v>
      </c>
      <c r="I175" s="230" t="str">
        <f t="shared" si="24"/>
        <v>00687308a</v>
      </c>
      <c r="J175" s="203" t="str">
        <f t="shared" si="25"/>
        <v>00687308026 02</v>
      </c>
      <c r="K175" s="5" t="s">
        <v>13</v>
      </c>
      <c r="L175" s="203" t="str">
        <f t="shared" si="14"/>
        <v>00687308026 02B</v>
      </c>
      <c r="M175" s="5" t="str">
        <f t="shared" si="15"/>
        <v>Slovenský futbalový zväzaBfutbal - bežné transfery</v>
      </c>
      <c r="N175" s="3" t="str">
        <f t="shared" si="16"/>
        <v>00687308aB</v>
      </c>
    </row>
    <row r="176" spans="1:14">
      <c r="A176" s="238" t="s">
        <v>747</v>
      </c>
      <c r="B176" s="251" t="str">
        <f>VLOOKUP(A176,Adr!A:B,2,FALSE)</f>
        <v>Slovenský horolezecký spolok JAMES</v>
      </c>
      <c r="C176" s="205" t="s">
        <v>897</v>
      </c>
      <c r="D176" s="208">
        <v>57288</v>
      </c>
      <c r="E176" s="209">
        <v>0</v>
      </c>
      <c r="F176" s="202" t="s">
        <v>203</v>
      </c>
      <c r="G176" s="267" t="s">
        <v>6</v>
      </c>
      <c r="H176" s="205" t="s">
        <v>786</v>
      </c>
      <c r="I176" s="230" t="str">
        <f t="shared" si="24"/>
        <v>00586455a</v>
      </c>
      <c r="J176" s="203" t="str">
        <f t="shared" si="25"/>
        <v>00586455026 02</v>
      </c>
      <c r="K176" s="5" t="s">
        <v>73</v>
      </c>
      <c r="L176" s="203" t="str">
        <f t="shared" si="14"/>
        <v>00586455026 02B</v>
      </c>
      <c r="M176" s="5" t="str">
        <f t="shared" si="15"/>
        <v>Slovenský horolezecký spolok JAMESaBhorolezectvo - bežné transfery</v>
      </c>
      <c r="N176" s="3" t="str">
        <f t="shared" si="16"/>
        <v>00586455aB</v>
      </c>
    </row>
    <row r="177" spans="1:14">
      <c r="A177" s="238" t="s">
        <v>747</v>
      </c>
      <c r="B177" s="251" t="str">
        <f>VLOOKUP(A177,Adr!A:B,2,FALSE)</f>
        <v>Slovenský horolezecký spolok JAMES</v>
      </c>
      <c r="C177" s="205" t="s">
        <v>898</v>
      </c>
      <c r="D177" s="208">
        <v>46421</v>
      </c>
      <c r="E177" s="209">
        <v>0</v>
      </c>
      <c r="F177" s="202" t="s">
        <v>203</v>
      </c>
      <c r="G177" s="267" t="s">
        <v>6</v>
      </c>
      <c r="H177" s="205" t="s">
        <v>786</v>
      </c>
      <c r="I177" s="230" t="str">
        <f t="shared" si="24"/>
        <v>00586455a</v>
      </c>
      <c r="J177" s="203" t="str">
        <f t="shared" si="25"/>
        <v>00586455026 02</v>
      </c>
      <c r="K177" s="5" t="s">
        <v>961</v>
      </c>
      <c r="L177" s="203" t="str">
        <f t="shared" si="14"/>
        <v>00586455026 02B</v>
      </c>
      <c r="M177" s="5" t="str">
        <f t="shared" si="15"/>
        <v>Slovenský horolezecký spolok JAMESaBšportové lezenie - bežné transfery</v>
      </c>
      <c r="N177" s="3" t="str">
        <f t="shared" si="16"/>
        <v>00586455aB</v>
      </c>
    </row>
    <row r="178" spans="1:14">
      <c r="A178" s="202" t="s">
        <v>747</v>
      </c>
      <c r="B178" s="251" t="str">
        <f>VLOOKUP(A178,Adr!A:B,2,FALSE)</f>
        <v>Slovenský horolezecký spolok JAMES</v>
      </c>
      <c r="C178" s="236" t="s">
        <v>1553</v>
      </c>
      <c r="D178" s="223">
        <v>10429</v>
      </c>
      <c r="E178" s="209">
        <v>0</v>
      </c>
      <c r="F178" s="202" t="s">
        <v>206</v>
      </c>
      <c r="G178" s="205" t="s">
        <v>10</v>
      </c>
      <c r="H178" s="205" t="s">
        <v>786</v>
      </c>
      <c r="I178" s="230" t="str">
        <f t="shared" si="24"/>
        <v>00586455d</v>
      </c>
      <c r="J178" s="203" t="str">
        <f t="shared" si="25"/>
        <v>00586455026 03</v>
      </c>
      <c r="K178" s="5"/>
      <c r="L178" s="203" t="str">
        <f t="shared" si="14"/>
        <v>00586455026 03B</v>
      </c>
      <c r="M178" s="5" t="str">
        <f t="shared" si="15"/>
        <v>Slovenský horolezecký spolok JAMESdBPeter Kuric</v>
      </c>
      <c r="N178" s="3" t="str">
        <f t="shared" si="16"/>
        <v>00586455dB</v>
      </c>
    </row>
    <row r="179" spans="1:14">
      <c r="A179" s="242" t="s">
        <v>747</v>
      </c>
      <c r="B179" s="251" t="str">
        <f>VLOOKUP(A179,Adr!A:B,2,FALSE)</f>
        <v>Slovenský horolezecký spolok JAMES</v>
      </c>
      <c r="C179" s="205" t="s">
        <v>1554</v>
      </c>
      <c r="D179" s="208">
        <v>20857</v>
      </c>
      <c r="E179" s="209">
        <v>0</v>
      </c>
      <c r="F179" s="202" t="s">
        <v>206</v>
      </c>
      <c r="G179" s="267" t="s">
        <v>10</v>
      </c>
      <c r="H179" s="205" t="s">
        <v>786</v>
      </c>
      <c r="I179" s="230" t="str">
        <f t="shared" si="24"/>
        <v>00586455d</v>
      </c>
      <c r="J179" s="203" t="str">
        <f t="shared" si="25"/>
        <v>00586455026 03</v>
      </c>
      <c r="K179" s="5"/>
      <c r="L179" s="203" t="str">
        <f t="shared" si="14"/>
        <v>00586455026 03B</v>
      </c>
      <c r="M179" s="5" t="str">
        <f t="shared" si="15"/>
        <v>Slovenský horolezecký spolok JAMESdBVanda Michalková</v>
      </c>
      <c r="N179" s="3" t="str">
        <f t="shared" si="16"/>
        <v>00586455dB</v>
      </c>
    </row>
    <row r="180" spans="1:14">
      <c r="A180" s="202" t="s">
        <v>1180</v>
      </c>
      <c r="B180" s="251" t="str">
        <f>VLOOKUP(A180,Adr!A:B,2,FALSE)</f>
        <v>Slovenský kolkársky zväz</v>
      </c>
      <c r="C180" s="222" t="s">
        <v>946</v>
      </c>
      <c r="D180" s="224">
        <v>50040</v>
      </c>
      <c r="E180" s="209">
        <v>0</v>
      </c>
      <c r="F180" s="219" t="s">
        <v>207</v>
      </c>
      <c r="G180" s="222" t="s">
        <v>10</v>
      </c>
      <c r="H180" s="222" t="s">
        <v>786</v>
      </c>
      <c r="I180" s="230" t="str">
        <f t="shared" si="24"/>
        <v>31771688e</v>
      </c>
      <c r="J180" s="203" t="str">
        <f t="shared" si="25"/>
        <v>31771688026 03</v>
      </c>
      <c r="K180" s="5"/>
      <c r="L180" s="203" t="str">
        <f t="shared" si="14"/>
        <v>31771688026 03B</v>
      </c>
      <c r="M180" s="5" t="str">
        <f t="shared" si="15"/>
        <v>Slovenský kolkársky zväzeBrozvoj športov, ktoré nie sú uznanými podľa zákona č. 440/2015 Z. z.</v>
      </c>
      <c r="N180" s="3" t="str">
        <f t="shared" si="16"/>
        <v>31771688eB</v>
      </c>
    </row>
    <row r="181" spans="1:14">
      <c r="A181" s="202" t="s">
        <v>74</v>
      </c>
      <c r="B181" s="251" t="str">
        <f>VLOOKUP(A181,Adr!A:B,2,FALSE)</f>
        <v>Slovenský krasokorčuliarsky zväz</v>
      </c>
      <c r="C181" s="222" t="s">
        <v>899</v>
      </c>
      <c r="D181" s="224">
        <v>267230</v>
      </c>
      <c r="E181" s="209">
        <v>0</v>
      </c>
      <c r="F181" s="219" t="s">
        <v>203</v>
      </c>
      <c r="G181" s="222" t="s">
        <v>6</v>
      </c>
      <c r="H181" s="222" t="s">
        <v>786</v>
      </c>
      <c r="I181" s="230" t="str">
        <f t="shared" si="24"/>
        <v>31805540a</v>
      </c>
      <c r="J181" s="203" t="str">
        <f t="shared" si="25"/>
        <v>31805540026 02</v>
      </c>
      <c r="K181" s="5" t="s">
        <v>169</v>
      </c>
      <c r="L181" s="203" t="str">
        <f t="shared" si="14"/>
        <v>31805540026 02B</v>
      </c>
      <c r="M181" s="5" t="str">
        <f t="shared" si="15"/>
        <v>Slovenský krasokorčuliarsky zväzaBkrasokorčuľovanie - bežné transfery</v>
      </c>
      <c r="N181" s="3" t="str">
        <f t="shared" si="16"/>
        <v>31805540aB</v>
      </c>
    </row>
    <row r="182" spans="1:14">
      <c r="A182" s="202" t="s">
        <v>74</v>
      </c>
      <c r="B182" s="251" t="str">
        <f>VLOOKUP(A182,Adr!A:B,2,FALSE)</f>
        <v>Slovenský krasokorčuliarsky zväz</v>
      </c>
      <c r="C182" s="222" t="s">
        <v>1555</v>
      </c>
      <c r="D182" s="224">
        <v>10429</v>
      </c>
      <c r="E182" s="209">
        <v>0</v>
      </c>
      <c r="F182" s="219" t="s">
        <v>206</v>
      </c>
      <c r="G182" s="222" t="s">
        <v>10</v>
      </c>
      <c r="H182" s="222" t="s">
        <v>786</v>
      </c>
      <c r="I182" s="230" t="str">
        <f t="shared" si="24"/>
        <v>31805540d</v>
      </c>
      <c r="J182" s="203" t="str">
        <f t="shared" si="25"/>
        <v>31805540026 03</v>
      </c>
      <c r="K182" s="5"/>
      <c r="L182" s="203" t="str">
        <f t="shared" si="14"/>
        <v>31805540026 03B</v>
      </c>
      <c r="M182" s="5" t="str">
        <f t="shared" si="15"/>
        <v>Slovenský krasokorčuliarsky zväzdBNicole Rajičová</v>
      </c>
      <c r="N182" s="3" t="str">
        <f t="shared" si="16"/>
        <v>31805540dB</v>
      </c>
    </row>
    <row r="183" spans="1:14">
      <c r="A183" s="202" t="s">
        <v>1194</v>
      </c>
      <c r="B183" s="251" t="str">
        <f>VLOOKUP(A183,Adr!A:B,2,FALSE)</f>
        <v>Slovenský lukostrelecký zväz</v>
      </c>
      <c r="C183" s="222" t="s">
        <v>900</v>
      </c>
      <c r="D183" s="224">
        <v>88214</v>
      </c>
      <c r="E183" s="209">
        <v>0</v>
      </c>
      <c r="F183" s="219" t="s">
        <v>203</v>
      </c>
      <c r="G183" s="222" t="s">
        <v>6</v>
      </c>
      <c r="H183" s="222" t="s">
        <v>786</v>
      </c>
      <c r="I183" s="230" t="str">
        <f t="shared" si="24"/>
        <v>30793009a</v>
      </c>
      <c r="J183" s="203" t="str">
        <f t="shared" si="25"/>
        <v>30793009026 02</v>
      </c>
      <c r="K183" s="5" t="s">
        <v>77</v>
      </c>
      <c r="L183" s="203" t="str">
        <f t="shared" si="14"/>
        <v>30793009026 02B</v>
      </c>
      <c r="M183" s="5" t="str">
        <f t="shared" si="15"/>
        <v>Slovenský lukostrelecký zväzaBlukostreľba - bežné transfery</v>
      </c>
      <c r="N183" s="3" t="str">
        <f t="shared" si="16"/>
        <v>30793009aB</v>
      </c>
    </row>
    <row r="184" spans="1:14" ht="30.6">
      <c r="A184" s="202" t="s">
        <v>1194</v>
      </c>
      <c r="B184" s="251" t="str">
        <f>VLOOKUP(A184,Adr!A:B,2,FALSE)</f>
        <v>Slovenský lukostrelecký zväz</v>
      </c>
      <c r="C184" s="236" t="s">
        <v>1900</v>
      </c>
      <c r="D184" s="224">
        <v>649</v>
      </c>
      <c r="E184" s="209">
        <v>0</v>
      </c>
      <c r="F184" s="219" t="s">
        <v>215</v>
      </c>
      <c r="G184" s="222" t="s">
        <v>10</v>
      </c>
      <c r="H184" s="222" t="s">
        <v>786</v>
      </c>
      <c r="I184" s="230" t="str">
        <f t="shared" si="24"/>
        <v>30793009m</v>
      </c>
      <c r="J184" s="203" t="str">
        <f t="shared" si="25"/>
        <v>30793009026 03</v>
      </c>
      <c r="K184" s="5"/>
      <c r="L184" s="203" t="str">
        <f t="shared" si="14"/>
        <v>30793009026 03B</v>
      </c>
      <c r="M184" s="5" t="str">
        <f t="shared" si="15"/>
        <v>Slovenský lukostrelecký zväzmBodmena trénerovi Vladimírovi Hurbanovi za 2. miesto na majstrovstvách Európy  športovkyne Denisy Baránkovej v lukostreľbe</v>
      </c>
      <c r="N184" s="3" t="str">
        <f t="shared" si="16"/>
        <v>30793009mB</v>
      </c>
    </row>
    <row r="185" spans="1:14">
      <c r="A185" s="202" t="s">
        <v>78</v>
      </c>
      <c r="B185" s="251" t="str">
        <f>VLOOKUP(A185,Adr!A:B,2,FALSE)</f>
        <v>Slovenský národný aeroklub gen. Milana Rastislava Štefánika</v>
      </c>
      <c r="C185" s="222" t="s">
        <v>901</v>
      </c>
      <c r="D185" s="224">
        <v>186632</v>
      </c>
      <c r="E185" s="209">
        <v>0</v>
      </c>
      <c r="F185" s="219" t="s">
        <v>203</v>
      </c>
      <c r="G185" s="222" t="s">
        <v>6</v>
      </c>
      <c r="H185" s="222" t="s">
        <v>786</v>
      </c>
      <c r="I185" s="230" t="str">
        <f t="shared" si="24"/>
        <v>00677604a</v>
      </c>
      <c r="J185" s="203" t="str">
        <f t="shared" si="25"/>
        <v>00677604026 02</v>
      </c>
      <c r="K185" s="5" t="s">
        <v>79</v>
      </c>
      <c r="L185" s="203" t="str">
        <f t="shared" si="14"/>
        <v>00677604026 02B</v>
      </c>
      <c r="M185" s="5" t="str">
        <f t="shared" si="15"/>
        <v>Slovenský národný aeroklub gen. Milana Rastislava ŠtefánikaaBletecké športy - bežné transfery</v>
      </c>
      <c r="N185" s="3" t="str">
        <f t="shared" si="16"/>
        <v>00677604aB</v>
      </c>
    </row>
    <row r="186" spans="1:14">
      <c r="A186" s="202" t="s">
        <v>78</v>
      </c>
      <c r="B186" s="251" t="str">
        <f>VLOOKUP(A186,Adr!A:B,2,FALSE)</f>
        <v>Slovenský národný aeroklub gen. Milana Rastislava Štefánika</v>
      </c>
      <c r="C186" s="222" t="s">
        <v>1556</v>
      </c>
      <c r="D186" s="224">
        <v>12514</v>
      </c>
      <c r="E186" s="209">
        <v>0</v>
      </c>
      <c r="F186" s="219" t="s">
        <v>206</v>
      </c>
      <c r="G186" s="222" t="s">
        <v>10</v>
      </c>
      <c r="H186" s="222" t="s">
        <v>786</v>
      </c>
      <c r="I186" s="230" t="str">
        <f t="shared" si="24"/>
        <v>00677604d</v>
      </c>
      <c r="J186" s="203" t="str">
        <f t="shared" si="25"/>
        <v>00677604026 03</v>
      </c>
      <c r="K186" s="5"/>
      <c r="L186" s="203" t="str">
        <f t="shared" ref="L186:L199" si="26">A186&amp;G186&amp;H186</f>
        <v>00677604026 03B</v>
      </c>
      <c r="M186" s="5" t="str">
        <f t="shared" ref="M186:M199" si="27">B186&amp;F186&amp;H186&amp;C186</f>
        <v>Slovenský národný aeroklub gen. Milana Rastislava ŠtefánikadBair navigation race - dvojica</v>
      </c>
      <c r="N186" s="3" t="str">
        <f t="shared" ref="N186:N199" si="28">+I186&amp;H186</f>
        <v>00677604dB</v>
      </c>
    </row>
    <row r="187" spans="1:14">
      <c r="A187" s="202" t="s">
        <v>78</v>
      </c>
      <c r="B187" s="251" t="str">
        <f>VLOOKUP(A187,Adr!A:B,2,FALSE)</f>
        <v>Slovenský národný aeroklub gen. Milana Rastislava Štefánika</v>
      </c>
      <c r="C187" s="222" t="s">
        <v>1557</v>
      </c>
      <c r="D187" s="224">
        <v>5214</v>
      </c>
      <c r="E187" s="209">
        <v>0</v>
      </c>
      <c r="F187" s="219" t="s">
        <v>206</v>
      </c>
      <c r="G187" s="222" t="s">
        <v>10</v>
      </c>
      <c r="H187" s="222" t="s">
        <v>786</v>
      </c>
      <c r="I187" s="230" t="str">
        <f t="shared" si="24"/>
        <v>00677604d</v>
      </c>
      <c r="J187" s="203" t="str">
        <f t="shared" si="25"/>
        <v>00677604026 03</v>
      </c>
      <c r="K187" s="5"/>
      <c r="L187" s="203" t="str">
        <f t="shared" si="26"/>
        <v>00677604026 03B</v>
      </c>
      <c r="M187" s="5" t="str">
        <f t="shared" si="27"/>
        <v>Slovenský národný aeroklub gen. Milana Rastislava ŠtefánikadBIgor Burger</v>
      </c>
      <c r="N187" s="3" t="str">
        <f t="shared" si="28"/>
        <v>00677604dB</v>
      </c>
    </row>
    <row r="188" spans="1:14">
      <c r="A188" s="202" t="s">
        <v>78</v>
      </c>
      <c r="B188" s="251" t="str">
        <f>VLOOKUP(A188,Adr!A:B,2,FALSE)</f>
        <v>Slovenský národný aeroklub gen. Milana Rastislava Štefánika</v>
      </c>
      <c r="C188" s="222" t="s">
        <v>1558</v>
      </c>
      <c r="D188" s="224">
        <v>8343</v>
      </c>
      <c r="E188" s="209">
        <v>0</v>
      </c>
      <c r="F188" s="219" t="s">
        <v>206</v>
      </c>
      <c r="G188" s="222" t="s">
        <v>10</v>
      </c>
      <c r="H188" s="222" t="s">
        <v>786</v>
      </c>
      <c r="I188" s="230" t="str">
        <f t="shared" si="24"/>
        <v>00677604d</v>
      </c>
      <c r="J188" s="203" t="str">
        <f t="shared" si="25"/>
        <v>00677604026 03</v>
      </c>
      <c r="K188" s="5"/>
      <c r="L188" s="203" t="str">
        <f t="shared" si="26"/>
        <v>00677604026 03B</v>
      </c>
      <c r="M188" s="5" t="str">
        <f t="shared" si="27"/>
        <v>Slovenský národný aeroklub gen. Milana Rastislava ŠtefánikadBJán Koťuha</v>
      </c>
      <c r="N188" s="3" t="str">
        <f t="shared" si="28"/>
        <v>00677604dB</v>
      </c>
    </row>
    <row r="189" spans="1:14">
      <c r="A189" s="202" t="s">
        <v>78</v>
      </c>
      <c r="B189" s="251" t="str">
        <f>VLOOKUP(A189,Adr!A:B,2,FALSE)</f>
        <v>Slovenský národný aeroklub gen. Milana Rastislava Štefánika</v>
      </c>
      <c r="C189" s="222" t="s">
        <v>1559</v>
      </c>
      <c r="D189" s="224">
        <v>8343</v>
      </c>
      <c r="E189" s="209">
        <v>0</v>
      </c>
      <c r="F189" s="219" t="s">
        <v>206</v>
      </c>
      <c r="G189" s="222" t="s">
        <v>10</v>
      </c>
      <c r="H189" s="222" t="s">
        <v>786</v>
      </c>
      <c r="I189" s="230" t="str">
        <f t="shared" si="24"/>
        <v>00677604d</v>
      </c>
      <c r="J189" s="203" t="str">
        <f t="shared" si="25"/>
        <v>00677604026 03</v>
      </c>
      <c r="K189" s="5"/>
      <c r="L189" s="203" t="str">
        <f t="shared" si="26"/>
        <v>00677604026 03B</v>
      </c>
      <c r="M189" s="5" t="str">
        <f t="shared" si="27"/>
        <v>Slovenský národný aeroklub gen. Milana Rastislava ŠtefánikadBJán Šabľa jr.</v>
      </c>
      <c r="N189" s="3" t="str">
        <f t="shared" si="28"/>
        <v>00677604dB</v>
      </c>
    </row>
    <row r="190" spans="1:14">
      <c r="A190" s="215" t="s">
        <v>78</v>
      </c>
      <c r="B190" s="251" t="str">
        <f>VLOOKUP(A190,Adr!A:B,2,FALSE)</f>
        <v>Slovenský národný aeroklub gen. Milana Rastislava Štefánika</v>
      </c>
      <c r="C190" s="222" t="s">
        <v>1560</v>
      </c>
      <c r="D190" s="224">
        <v>10429</v>
      </c>
      <c r="E190" s="209">
        <v>0</v>
      </c>
      <c r="F190" s="219" t="s">
        <v>206</v>
      </c>
      <c r="G190" s="222" t="s">
        <v>10</v>
      </c>
      <c r="H190" s="222" t="s">
        <v>786</v>
      </c>
      <c r="I190" s="230" t="str">
        <f t="shared" si="24"/>
        <v>00677604d</v>
      </c>
      <c r="J190" s="203" t="str">
        <f t="shared" si="25"/>
        <v>00677604026 03</v>
      </c>
      <c r="K190" s="5"/>
      <c r="L190" s="203" t="str">
        <f t="shared" si="26"/>
        <v>00677604026 03B</v>
      </c>
      <c r="M190" s="5" t="str">
        <f t="shared" si="27"/>
        <v>Slovenský národný aeroklub gen. Milana Rastislava ŠtefánikadBMarián Greš</v>
      </c>
      <c r="N190" s="3" t="str">
        <f t="shared" si="28"/>
        <v>00677604dB</v>
      </c>
    </row>
    <row r="191" spans="1:14">
      <c r="A191" s="202" t="s">
        <v>78</v>
      </c>
      <c r="B191" s="251" t="str">
        <f>VLOOKUP(A191,Adr!A:B,2,FALSE)</f>
        <v>Slovenský národný aeroklub gen. Milana Rastislava Štefánika</v>
      </c>
      <c r="C191" s="222" t="s">
        <v>1561</v>
      </c>
      <c r="D191" s="224">
        <v>10429</v>
      </c>
      <c r="E191" s="209">
        <v>0</v>
      </c>
      <c r="F191" s="219" t="s">
        <v>206</v>
      </c>
      <c r="G191" s="222" t="s">
        <v>10</v>
      </c>
      <c r="H191" s="222" t="s">
        <v>786</v>
      </c>
      <c r="I191" s="230" t="str">
        <f t="shared" si="24"/>
        <v>00677604d</v>
      </c>
      <c r="J191" s="203" t="str">
        <f t="shared" si="25"/>
        <v>00677604026 03</v>
      </c>
      <c r="K191" s="5"/>
      <c r="L191" s="203" t="str">
        <f t="shared" si="26"/>
        <v>00677604026 03B</v>
      </c>
      <c r="M191" s="5" t="str">
        <f t="shared" si="27"/>
        <v>Slovenský národný aeroklub gen. Milana Rastislava ŠtefánikadBMichal Žitňan st.</v>
      </c>
      <c r="N191" s="3" t="str">
        <f t="shared" si="28"/>
        <v>00677604dB</v>
      </c>
    </row>
    <row r="192" spans="1:14">
      <c r="A192" s="202" t="s">
        <v>80</v>
      </c>
      <c r="B192" s="251" t="str">
        <f>VLOOKUP(A192,Adr!A:B,2,FALSE)</f>
        <v>Slovenský olympijský a športový výbor</v>
      </c>
      <c r="C192" s="222" t="s">
        <v>935</v>
      </c>
      <c r="D192" s="224">
        <v>1452997</v>
      </c>
      <c r="E192" s="209">
        <v>0</v>
      </c>
      <c r="F192" s="219" t="s">
        <v>204</v>
      </c>
      <c r="G192" s="222" t="s">
        <v>10</v>
      </c>
      <c r="H192" s="222" t="s">
        <v>786</v>
      </c>
      <c r="I192" s="230" t="str">
        <f t="shared" si="24"/>
        <v>30811082b</v>
      </c>
      <c r="J192" s="203" t="str">
        <f t="shared" si="25"/>
        <v>30811082026 03</v>
      </c>
      <c r="K192" s="5"/>
      <c r="L192" s="203" t="str">
        <f t="shared" si="26"/>
        <v>30811082026 03B</v>
      </c>
      <c r="M192" s="5" t="str">
        <f t="shared" si="27"/>
        <v>Slovenský olympijský a športový výborbBčinnosť Slovenského olympijského výboru</v>
      </c>
      <c r="N192" s="3" t="str">
        <f t="shared" si="28"/>
        <v>30811082bB</v>
      </c>
    </row>
    <row r="193" spans="1:14">
      <c r="A193" s="215" t="s">
        <v>80</v>
      </c>
      <c r="B193" s="251" t="str">
        <f>VLOOKUP(A193,Adr!A:B,2,FALSE)</f>
        <v>Slovenský olympijský a športový výbor</v>
      </c>
      <c r="C193" s="222" t="s">
        <v>1406</v>
      </c>
      <c r="D193" s="224">
        <v>135000</v>
      </c>
      <c r="E193" s="209">
        <v>0</v>
      </c>
      <c r="F193" s="219" t="s">
        <v>217</v>
      </c>
      <c r="G193" s="222" t="s">
        <v>10</v>
      </c>
      <c r="H193" s="222" t="s">
        <v>786</v>
      </c>
      <c r="I193" s="230" t="str">
        <f t="shared" si="24"/>
        <v>30811082o</v>
      </c>
      <c r="J193" s="203" t="str">
        <f t="shared" si="25"/>
        <v>30811082026 03</v>
      </c>
      <c r="K193" s="5"/>
      <c r="L193" s="203" t="str">
        <f t="shared" si="26"/>
        <v>30811082026 03B</v>
      </c>
      <c r="M193" s="5" t="str">
        <f t="shared" si="27"/>
        <v>Slovenský olympijský a športový výboroBúčasť výprav (športovcov a členov realizačných tímov) Slovenskej republiky na majstrovstvách sveta v lyžovaní v seniorskej a juniorskej kategórii v jednotlivých lyžiarskych odvetviach v roku 2021 vrátane s tým spojených nevyhnutných výdavkov</v>
      </c>
      <c r="N193" s="3" t="str">
        <f t="shared" si="28"/>
        <v>30811082oB</v>
      </c>
    </row>
    <row r="194" spans="1:14">
      <c r="A194" s="215" t="s">
        <v>80</v>
      </c>
      <c r="B194" s="251" t="str">
        <f>VLOOKUP(A194,Adr!A:B,2,FALSE)</f>
        <v>Slovenský olympijský a športový výbor</v>
      </c>
      <c r="C194" s="222" t="s">
        <v>1710</v>
      </c>
      <c r="D194" s="224">
        <v>100000</v>
      </c>
      <c r="E194" s="209">
        <v>0</v>
      </c>
      <c r="F194" s="219" t="s">
        <v>215</v>
      </c>
      <c r="G194" s="222" t="s">
        <v>10</v>
      </c>
      <c r="H194" s="222" t="s">
        <v>786</v>
      </c>
      <c r="I194" s="230" t="str">
        <f t="shared" si="24"/>
        <v>30811082m</v>
      </c>
      <c r="J194" s="203" t="str">
        <f t="shared" si="25"/>
        <v>30811082026 03</v>
      </c>
      <c r="K194" s="5"/>
      <c r="L194" s="203" t="str">
        <f t="shared" si="26"/>
        <v>30811082026 03B</v>
      </c>
      <c r="M194" s="5" t="str">
        <f t="shared" si="27"/>
        <v>Slovenský olympijský a športový výbormBOlympijský odznak všestrannosti</v>
      </c>
      <c r="N194" s="3" t="str">
        <f t="shared" si="28"/>
        <v>30811082mB</v>
      </c>
    </row>
    <row r="195" spans="1:14">
      <c r="A195" s="215" t="s">
        <v>80</v>
      </c>
      <c r="B195" s="251" t="str">
        <f>VLOOKUP(A195,Adr!A:B,2,FALSE)</f>
        <v>Slovenský olympijský a športový výbor</v>
      </c>
      <c r="C195" s="222" t="s">
        <v>1711</v>
      </c>
      <c r="D195" s="224">
        <v>825868</v>
      </c>
      <c r="E195" s="209">
        <v>0.12870991000000001</v>
      </c>
      <c r="F195" s="219" t="s">
        <v>217</v>
      </c>
      <c r="G195" s="222" t="s">
        <v>10</v>
      </c>
      <c r="H195" s="222" t="s">
        <v>786</v>
      </c>
      <c r="I195" s="230" t="str">
        <f t="shared" si="24"/>
        <v>30811082o</v>
      </c>
      <c r="J195" s="203" t="str">
        <f t="shared" si="25"/>
        <v>30811082026 03</v>
      </c>
      <c r="K195" s="5"/>
      <c r="L195" s="203" t="str">
        <f t="shared" si="26"/>
        <v>30811082026 03B</v>
      </c>
      <c r="M195" s="5" t="str">
        <f t="shared" si="27"/>
        <v>Slovenský olympijský a športový výboroBzabezpečenie prípravy a účasti športovej reprezentácie na Hrách XXXII. olympiády v Tokiu</v>
      </c>
      <c r="N195" s="3" t="str">
        <f t="shared" si="28"/>
        <v>30811082oB</v>
      </c>
    </row>
    <row r="196" spans="1:14">
      <c r="A196" s="215" t="s">
        <v>80</v>
      </c>
      <c r="B196" s="251" t="str">
        <f>VLOOKUP(A196,Adr!A:B,2,FALSE)</f>
        <v>Slovenský olympijský a športový výbor</v>
      </c>
      <c r="C196" s="222" t="s">
        <v>1712</v>
      </c>
      <c r="D196" s="224">
        <v>560150</v>
      </c>
      <c r="E196" s="209">
        <v>0</v>
      </c>
      <c r="F196" s="219" t="s">
        <v>217</v>
      </c>
      <c r="G196" s="222" t="s">
        <v>10</v>
      </c>
      <c r="H196" s="222" t="s">
        <v>786</v>
      </c>
      <c r="I196" s="230" t="str">
        <f t="shared" si="24"/>
        <v>30811082o</v>
      </c>
      <c r="J196" s="203" t="str">
        <f t="shared" si="25"/>
        <v>30811082026 03</v>
      </c>
      <c r="K196" s="5"/>
      <c r="L196" s="203" t="str">
        <f t="shared" si="26"/>
        <v>30811082026 03B</v>
      </c>
      <c r="M196" s="5" t="str">
        <f t="shared" si="27"/>
        <v>Slovenský olympijský a športový výboroBzabezpečenie účasti športovej reprezentácie SR na XXIV. zimných olympijských hrách v Pekingu 2022</v>
      </c>
      <c r="N196" s="3" t="str">
        <f t="shared" si="28"/>
        <v>30811082oB</v>
      </c>
    </row>
    <row r="197" spans="1:14">
      <c r="A197" s="215" t="s">
        <v>80</v>
      </c>
      <c r="B197" s="251" t="str">
        <f>VLOOKUP(A197,Adr!A:B,2,FALSE)</f>
        <v>Slovenský olympijský a športový výbor</v>
      </c>
      <c r="C197" s="222" t="s">
        <v>1729</v>
      </c>
      <c r="D197" s="224">
        <v>300000</v>
      </c>
      <c r="E197" s="209">
        <v>0</v>
      </c>
      <c r="F197" s="219" t="s">
        <v>215</v>
      </c>
      <c r="G197" s="222" t="s">
        <v>10</v>
      </c>
      <c r="H197" s="222" t="s">
        <v>787</v>
      </c>
      <c r="I197" s="230" t="str">
        <f t="shared" si="24"/>
        <v>30811082m</v>
      </c>
      <c r="J197" s="203" t="str">
        <f t="shared" si="25"/>
        <v>30811082026 03</v>
      </c>
      <c r="K197" s="5"/>
      <c r="L197" s="203" t="str">
        <f t="shared" si="26"/>
        <v>30811082026 03K</v>
      </c>
      <c r="M197" s="5" t="str">
        <f t="shared" si="27"/>
        <v>Slovenský olympijský a športový výbormKSlovenské olympijské a športové múzeum - dovybavenie expozície</v>
      </c>
      <c r="N197" s="3" t="str">
        <f t="shared" si="28"/>
        <v>30811082mK</v>
      </c>
    </row>
    <row r="198" spans="1:14">
      <c r="A198" s="215" t="s">
        <v>80</v>
      </c>
      <c r="B198" s="251" t="str">
        <f>VLOOKUP(A198,Adr!A:B,2,FALSE)</f>
        <v>Slovenský olympijský a športový výbor</v>
      </c>
      <c r="C198" s="222" t="s">
        <v>1734</v>
      </c>
      <c r="D198" s="224">
        <v>20000</v>
      </c>
      <c r="E198" s="209">
        <v>0</v>
      </c>
      <c r="F198" s="219" t="s">
        <v>220</v>
      </c>
      <c r="G198" s="222" t="s">
        <v>10</v>
      </c>
      <c r="H198" s="222" t="s">
        <v>786</v>
      </c>
      <c r="I198" s="230" t="str">
        <f t="shared" ref="I198:I221" si="29">A198&amp;F198</f>
        <v>30811082r</v>
      </c>
      <c r="J198" s="203" t="str">
        <f t="shared" ref="J198:J221" si="30">A198&amp;G198</f>
        <v>30811082026 03</v>
      </c>
      <c r="K198" s="5"/>
      <c r="L198" s="203" t="str">
        <f t="shared" si="26"/>
        <v>30811082026 03B</v>
      </c>
      <c r="M198" s="5" t="str">
        <f t="shared" si="27"/>
        <v>Slovenský olympijský a športový výborrBJakub Grigar - 2. miesto (kanoistika)</v>
      </c>
      <c r="N198" s="3" t="str">
        <f t="shared" si="28"/>
        <v>30811082rB</v>
      </c>
    </row>
    <row r="199" spans="1:14">
      <c r="A199" s="215" t="s">
        <v>80</v>
      </c>
      <c r="B199" s="251" t="str">
        <f>VLOOKUP(A199,Adr!A:B,2,FALSE)</f>
        <v>Slovenský olympijský a športový výbor</v>
      </c>
      <c r="C199" s="222" t="s">
        <v>1735</v>
      </c>
      <c r="D199" s="224">
        <v>5000</v>
      </c>
      <c r="E199" s="209">
        <v>0</v>
      </c>
      <c r="F199" s="219" t="s">
        <v>220</v>
      </c>
      <c r="G199" s="222" t="s">
        <v>10</v>
      </c>
      <c r="H199" s="222" t="s">
        <v>786</v>
      </c>
      <c r="I199" s="230" t="str">
        <f t="shared" si="29"/>
        <v>30811082r</v>
      </c>
      <c r="J199" s="203" t="str">
        <f t="shared" si="30"/>
        <v>30811082026 03</v>
      </c>
      <c r="K199" s="5"/>
      <c r="L199" s="203" t="str">
        <f t="shared" si="26"/>
        <v>30811082026 03B</v>
      </c>
      <c r="M199" s="5" t="str">
        <f t="shared" si="27"/>
        <v>Slovenský olympijský a športový výborrBMatej Beňuš - 6. miesto (kanoistika)</v>
      </c>
      <c r="N199" s="3" t="str">
        <f t="shared" si="28"/>
        <v>30811082rB</v>
      </c>
    </row>
    <row r="200" spans="1:14">
      <c r="A200" s="215" t="s">
        <v>80</v>
      </c>
      <c r="B200" s="251" t="str">
        <f>VLOOKUP(A200,Adr!A:B,2,FALSE)</f>
        <v>Slovenský olympijský a športový výbor</v>
      </c>
      <c r="C200" s="222" t="s">
        <v>1736</v>
      </c>
      <c r="D200" s="224">
        <v>48750</v>
      </c>
      <c r="E200" s="209">
        <v>0</v>
      </c>
      <c r="F200" s="219" t="s">
        <v>220</v>
      </c>
      <c r="G200" s="222" t="s">
        <v>10</v>
      </c>
      <c r="H200" s="222" t="s">
        <v>786</v>
      </c>
      <c r="I200" s="230" t="str">
        <f t="shared" si="29"/>
        <v>30811082r</v>
      </c>
      <c r="J200" s="203" t="str">
        <f t="shared" si="30"/>
        <v>30811082026 03</v>
      </c>
      <c r="K200" s="5"/>
      <c r="L200" s="203" t="str">
        <f t="shared" ref="L200:L221" si="31">A200&amp;G200&amp;H200</f>
        <v>30811082026 03B</v>
      </c>
      <c r="M200" s="5" t="str">
        <f t="shared" ref="M200:M221" si="32">B200&amp;F200&amp;H200&amp;C200</f>
        <v>Slovenský olympijský a športový výborrBSamuel Baláž, Adam Botek, Denis Myšák, Erik Vlček - 3. miesto (kanoistika)</v>
      </c>
      <c r="N200" s="3" t="str">
        <f t="shared" ref="N200:N221" si="33">+I200&amp;H200</f>
        <v>30811082rB</v>
      </c>
    </row>
    <row r="201" spans="1:14">
      <c r="A201" s="215" t="s">
        <v>80</v>
      </c>
      <c r="B201" s="251" t="str">
        <f>VLOOKUP(A201,Adr!A:B,2,FALSE)</f>
        <v>Slovenský olympijský a športový výbor</v>
      </c>
      <c r="C201" s="222" t="s">
        <v>1737</v>
      </c>
      <c r="D201" s="224">
        <v>4000</v>
      </c>
      <c r="E201" s="209">
        <v>0</v>
      </c>
      <c r="F201" s="219" t="s">
        <v>220</v>
      </c>
      <c r="G201" s="222" t="s">
        <v>10</v>
      </c>
      <c r="H201" s="222" t="s">
        <v>786</v>
      </c>
      <c r="I201" s="230" t="str">
        <f t="shared" si="29"/>
        <v>30811082r</v>
      </c>
      <c r="J201" s="203" t="str">
        <f t="shared" si="30"/>
        <v>30811082026 03</v>
      </c>
      <c r="K201" s="5"/>
      <c r="L201" s="203" t="str">
        <f t="shared" si="31"/>
        <v>30811082026 03B</v>
      </c>
      <c r="M201" s="5" t="str">
        <f t="shared" si="32"/>
        <v>Slovenský olympijský a športový výborrBPatrik Jány - 7. miesto (streľba)</v>
      </c>
      <c r="N201" s="3" t="str">
        <f t="shared" si="33"/>
        <v>30811082rB</v>
      </c>
    </row>
    <row r="202" spans="1:14">
      <c r="A202" s="215" t="s">
        <v>80</v>
      </c>
      <c r="B202" s="251" t="str">
        <f>VLOOKUP(A202,Adr!A:B,2,FALSE)</f>
        <v>Slovenský olympijský a športový výbor</v>
      </c>
      <c r="C202" s="222" t="s">
        <v>1738</v>
      </c>
      <c r="D202" s="224">
        <v>25000</v>
      </c>
      <c r="E202" s="209">
        <v>0</v>
      </c>
      <c r="F202" s="219" t="s">
        <v>220</v>
      </c>
      <c r="G202" s="222" t="s">
        <v>10</v>
      </c>
      <c r="H202" s="222" t="s">
        <v>786</v>
      </c>
      <c r="I202" s="230" t="str">
        <f t="shared" si="29"/>
        <v>30811082r</v>
      </c>
      <c r="J202" s="203" t="str">
        <f t="shared" si="30"/>
        <v>30811082026 03</v>
      </c>
      <c r="K202" s="5"/>
      <c r="L202" s="203" t="str">
        <f t="shared" si="31"/>
        <v>30811082026 03B</v>
      </c>
      <c r="M202" s="5" t="str">
        <f t="shared" si="32"/>
        <v>Slovenský olympijský a športový výborrBZuzana Rehák Štefečeková - 1. miesto (streľba)</v>
      </c>
      <c r="N202" s="3" t="str">
        <f t="shared" si="33"/>
        <v>30811082rB</v>
      </c>
    </row>
    <row r="203" spans="1:14">
      <c r="A203" s="215" t="s">
        <v>80</v>
      </c>
      <c r="B203" s="251" t="str">
        <f>VLOOKUP(A203,Adr!A:B,2,FALSE)</f>
        <v>Slovenský olympijský a športový výbor</v>
      </c>
      <c r="C203" s="222" t="s">
        <v>1739</v>
      </c>
      <c r="D203" s="224">
        <v>17500</v>
      </c>
      <c r="E203" s="209">
        <v>0</v>
      </c>
      <c r="F203" s="219" t="s">
        <v>220</v>
      </c>
      <c r="G203" s="222" t="s">
        <v>10</v>
      </c>
      <c r="H203" s="222" t="s">
        <v>786</v>
      </c>
      <c r="I203" s="230" t="str">
        <f t="shared" si="29"/>
        <v>30811082r</v>
      </c>
      <c r="J203" s="203" t="str">
        <f t="shared" si="30"/>
        <v>30811082026 03</v>
      </c>
      <c r="K203" s="5"/>
      <c r="L203" s="203" t="str">
        <f t="shared" si="31"/>
        <v>30811082026 03B</v>
      </c>
      <c r="M203" s="5" t="str">
        <f t="shared" si="32"/>
        <v>Slovenský olympijský a športový výborrBErik Varga, Zuzana Rehák Štefečeková - 4. miesto (streľba)</v>
      </c>
      <c r="N203" s="3" t="str">
        <f t="shared" si="33"/>
        <v>30811082rB</v>
      </c>
    </row>
    <row r="204" spans="1:14">
      <c r="A204" s="215" t="s">
        <v>80</v>
      </c>
      <c r="B204" s="251" t="str">
        <f>VLOOKUP(A204,Adr!A:B,2,FALSE)</f>
        <v>Slovenský olympijský a športový výbor</v>
      </c>
      <c r="C204" s="222" t="s">
        <v>1740</v>
      </c>
      <c r="D204" s="224">
        <v>5250</v>
      </c>
      <c r="E204" s="209">
        <v>0</v>
      </c>
      <c r="F204" s="219" t="s">
        <v>220</v>
      </c>
      <c r="G204" s="222" t="s">
        <v>10</v>
      </c>
      <c r="H204" s="222" t="s">
        <v>786</v>
      </c>
      <c r="I204" s="230" t="str">
        <f t="shared" si="29"/>
        <v>30811082r</v>
      </c>
      <c r="J204" s="203" t="str">
        <f t="shared" si="30"/>
        <v>30811082026 03</v>
      </c>
      <c r="K204" s="5"/>
      <c r="L204" s="203" t="str">
        <f t="shared" si="31"/>
        <v>30811082026 03B</v>
      </c>
      <c r="M204" s="5" t="str">
        <f t="shared" si="32"/>
        <v>Slovenský olympijský a športový výborrBJana Špotáková, Marián Kovačócy - 8. miesto (streľba)</v>
      </c>
      <c r="N204" s="3" t="str">
        <f t="shared" si="33"/>
        <v>30811082rB</v>
      </c>
    </row>
    <row r="205" spans="1:14">
      <c r="A205" s="215" t="s">
        <v>80</v>
      </c>
      <c r="B205" s="251" t="str">
        <f>VLOOKUP(A205,Adr!A:B,2,FALSE)</f>
        <v>Slovenský olympijský a športový výbor</v>
      </c>
      <c r="C205" s="222" t="s">
        <v>1741</v>
      </c>
      <c r="D205" s="224">
        <v>20000</v>
      </c>
      <c r="E205" s="209">
        <v>0</v>
      </c>
      <c r="F205" s="219" t="s">
        <v>220</v>
      </c>
      <c r="G205" s="222" t="s">
        <v>10</v>
      </c>
      <c r="H205" s="222" t="s">
        <v>786</v>
      </c>
      <c r="I205" s="230" t="str">
        <f t="shared" si="29"/>
        <v>30811082r</v>
      </c>
      <c r="J205" s="203" t="str">
        <f t="shared" si="30"/>
        <v>30811082026 03</v>
      </c>
      <c r="K205" s="5"/>
      <c r="L205" s="203" t="str">
        <f t="shared" si="31"/>
        <v>30811082026 03B</v>
      </c>
      <c r="M205" s="5" t="str">
        <f t="shared" si="32"/>
        <v>Slovenský olympijský a športový výborrBRory Sabbatini - 2. miesto (golf)</v>
      </c>
      <c r="N205" s="3" t="str">
        <f t="shared" si="33"/>
        <v>30811082rB</v>
      </c>
    </row>
    <row r="206" spans="1:14">
      <c r="A206" s="215" t="s">
        <v>80</v>
      </c>
      <c r="B206" s="251" t="str">
        <f>VLOOKUP(A206,Adr!A:B,2,FALSE)</f>
        <v>Slovenský olympijský a športový výbor</v>
      </c>
      <c r="C206" s="222" t="s">
        <v>1742</v>
      </c>
      <c r="D206" s="224">
        <v>3300</v>
      </c>
      <c r="E206" s="209">
        <v>0</v>
      </c>
      <c r="F206" s="219" t="s">
        <v>220</v>
      </c>
      <c r="G206" s="222" t="s">
        <v>10</v>
      </c>
      <c r="H206" s="222" t="s">
        <v>786</v>
      </c>
      <c r="I206" s="230" t="str">
        <f t="shared" si="29"/>
        <v>30811082r</v>
      </c>
      <c r="J206" s="203" t="str">
        <f t="shared" si="30"/>
        <v>30811082026 03</v>
      </c>
      <c r="K206" s="5"/>
      <c r="L206" s="203" t="str">
        <f t="shared" si="31"/>
        <v>30811082026 03B</v>
      </c>
      <c r="M206" s="5" t="str">
        <f t="shared" si="32"/>
        <v>Slovenský olympijský a športový výborrBRory Sabattini: Martina Sabattini - caddie - asistent golfistu (golf)</v>
      </c>
      <c r="N206" s="3" t="str">
        <f t="shared" si="33"/>
        <v>30811082rB</v>
      </c>
    </row>
    <row r="207" spans="1:14">
      <c r="A207" s="215" t="s">
        <v>80</v>
      </c>
      <c r="B207" s="251" t="str">
        <f>VLOOKUP(A207,Adr!A:B,2,FALSE)</f>
        <v>Slovenský olympijský a športový výbor</v>
      </c>
      <c r="C207" s="222" t="s">
        <v>1743</v>
      </c>
      <c r="D207" s="224">
        <v>3300</v>
      </c>
      <c r="E207" s="209">
        <v>0</v>
      </c>
      <c r="F207" s="219" t="s">
        <v>220</v>
      </c>
      <c r="G207" s="222" t="s">
        <v>10</v>
      </c>
      <c r="H207" s="222" t="s">
        <v>786</v>
      </c>
      <c r="I207" s="230" t="str">
        <f t="shared" si="29"/>
        <v>30811082r</v>
      </c>
      <c r="J207" s="203" t="str">
        <f t="shared" si="30"/>
        <v>30811082026 03</v>
      </c>
      <c r="K207" s="5"/>
      <c r="L207" s="203" t="str">
        <f t="shared" si="31"/>
        <v>30811082026 03B</v>
      </c>
      <c r="M207" s="5" t="str">
        <f t="shared" si="32"/>
        <v>Slovenský olympijský a športový výborrBRory Sabattini: Rastislav Antala - vedúci tímu (golf)</v>
      </c>
      <c r="N207" s="3" t="str">
        <f t="shared" si="33"/>
        <v>30811082rB</v>
      </c>
    </row>
    <row r="208" spans="1:14">
      <c r="A208" s="215" t="s">
        <v>80</v>
      </c>
      <c r="B208" s="251" t="str">
        <f>VLOOKUP(A208,Adr!A:B,2,FALSE)</f>
        <v>Slovenský olympijský a športový výbor</v>
      </c>
      <c r="C208" s="222" t="s">
        <v>1744</v>
      </c>
      <c r="D208" s="224">
        <v>1650</v>
      </c>
      <c r="E208" s="209">
        <v>0</v>
      </c>
      <c r="F208" s="219" t="s">
        <v>220</v>
      </c>
      <c r="G208" s="222" t="s">
        <v>10</v>
      </c>
      <c r="H208" s="222" t="s">
        <v>786</v>
      </c>
      <c r="I208" s="230" t="str">
        <f t="shared" si="29"/>
        <v>30811082r</v>
      </c>
      <c r="J208" s="203" t="str">
        <f t="shared" si="30"/>
        <v>30811082026 03</v>
      </c>
      <c r="K208" s="5"/>
      <c r="L208" s="203" t="str">
        <f t="shared" si="31"/>
        <v>30811082026 03B</v>
      </c>
      <c r="M208" s="5" t="str">
        <f t="shared" si="32"/>
        <v>Slovenský olympijský a športový výborrBMatej Beňuš: Peter Škantár - tréner (kanoistika)</v>
      </c>
      <c r="N208" s="3" t="str">
        <f t="shared" si="33"/>
        <v>30811082rB</v>
      </c>
    </row>
    <row r="209" spans="1:14">
      <c r="A209" s="215" t="s">
        <v>80</v>
      </c>
      <c r="B209" s="251" t="str">
        <f>VLOOKUP(A209,Adr!A:B,2,FALSE)</f>
        <v>Slovenský olympijský a športový výbor</v>
      </c>
      <c r="C209" s="222" t="s">
        <v>1745</v>
      </c>
      <c r="D209" s="224">
        <v>6600</v>
      </c>
      <c r="E209" s="209">
        <v>0</v>
      </c>
      <c r="F209" s="219" t="s">
        <v>220</v>
      </c>
      <c r="G209" s="222" t="s">
        <v>10</v>
      </c>
      <c r="H209" s="222" t="s">
        <v>786</v>
      </c>
      <c r="I209" s="230" t="str">
        <f t="shared" si="29"/>
        <v>30811082r</v>
      </c>
      <c r="J209" s="203" t="str">
        <f t="shared" si="30"/>
        <v>30811082026 03</v>
      </c>
      <c r="K209" s="5"/>
      <c r="L209" s="203" t="str">
        <f t="shared" si="31"/>
        <v>30811082026 03B</v>
      </c>
      <c r="M209" s="5" t="str">
        <f t="shared" si="32"/>
        <v>Slovenský olympijský a športový výborrBJakub Grigar: Stanislav Gejdoš - tréner (kanoistika)</v>
      </c>
      <c r="N209" s="3" t="str">
        <f t="shared" si="33"/>
        <v>30811082rB</v>
      </c>
    </row>
    <row r="210" spans="1:14">
      <c r="A210" s="215" t="s">
        <v>80</v>
      </c>
      <c r="B210" s="251" t="str">
        <f>VLOOKUP(A210,Adr!A:B,2,FALSE)</f>
        <v>Slovenský olympijský a športový výbor</v>
      </c>
      <c r="C210" s="222" t="s">
        <v>1746</v>
      </c>
      <c r="D210" s="224">
        <v>320</v>
      </c>
      <c r="E210" s="209">
        <v>0</v>
      </c>
      <c r="F210" s="219" t="s">
        <v>220</v>
      </c>
      <c r="G210" s="222" t="s">
        <v>10</v>
      </c>
      <c r="H210" s="222" t="s">
        <v>786</v>
      </c>
      <c r="I210" s="230" t="str">
        <f t="shared" si="29"/>
        <v>30811082r</v>
      </c>
      <c r="J210" s="203" t="str">
        <f t="shared" si="30"/>
        <v>30811082026 03</v>
      </c>
      <c r="K210" s="5"/>
      <c r="L210" s="203" t="str">
        <f t="shared" si="31"/>
        <v>30811082026 03B</v>
      </c>
      <c r="M210" s="5" t="str">
        <f t="shared" si="32"/>
        <v>Slovenský olympijský a športový výborrBPatrik Jány: Miroslav Marko - vedúci tímu (streľba)</v>
      </c>
      <c r="N210" s="3" t="str">
        <f t="shared" si="33"/>
        <v>30811082rB</v>
      </c>
    </row>
    <row r="211" spans="1:14">
      <c r="A211" s="215" t="s">
        <v>80</v>
      </c>
      <c r="B211" s="251" t="str">
        <f>VLOOKUP(A211,Adr!A:B,2,FALSE)</f>
        <v>Slovenský olympijský a športový výbor</v>
      </c>
      <c r="C211" s="222" t="s">
        <v>1747</v>
      </c>
      <c r="D211" s="224">
        <v>500</v>
      </c>
      <c r="E211" s="209">
        <v>0</v>
      </c>
      <c r="F211" s="219" t="s">
        <v>220</v>
      </c>
      <c r="G211" s="222" t="s">
        <v>10</v>
      </c>
      <c r="H211" s="222" t="s">
        <v>786</v>
      </c>
      <c r="I211" s="230" t="str">
        <f t="shared" si="29"/>
        <v>30811082r</v>
      </c>
      <c r="J211" s="203" t="str">
        <f t="shared" si="30"/>
        <v>30811082026 03</v>
      </c>
      <c r="K211" s="5"/>
      <c r="L211" s="203" t="str">
        <f t="shared" si="31"/>
        <v>30811082026 03B</v>
      </c>
      <c r="M211" s="5" t="str">
        <f t="shared" si="32"/>
        <v>Slovenský olympijský a športový výborrBPatrik Jány: Martina Halinárová - kondičný tréner (streľba)</v>
      </c>
      <c r="N211" s="3" t="str">
        <f t="shared" si="33"/>
        <v>30811082rB</v>
      </c>
    </row>
    <row r="212" spans="1:14">
      <c r="A212" s="215" t="s">
        <v>80</v>
      </c>
      <c r="B212" s="251" t="str">
        <f>VLOOKUP(A212,Adr!A:B,2,FALSE)</f>
        <v>Slovenský olympijský a športový výbor</v>
      </c>
      <c r="C212" s="222" t="s">
        <v>1748</v>
      </c>
      <c r="D212" s="224">
        <v>500</v>
      </c>
      <c r="E212" s="209">
        <v>0</v>
      </c>
      <c r="F212" s="219" t="s">
        <v>220</v>
      </c>
      <c r="G212" s="222" t="s">
        <v>10</v>
      </c>
      <c r="H212" s="222" t="s">
        <v>786</v>
      </c>
      <c r="I212" s="230" t="str">
        <f t="shared" si="29"/>
        <v>30811082r</v>
      </c>
      <c r="J212" s="203" t="str">
        <f t="shared" si="30"/>
        <v>30811082026 03</v>
      </c>
      <c r="K212" s="5"/>
      <c r="L212" s="203" t="str">
        <f t="shared" si="31"/>
        <v>30811082026 03B</v>
      </c>
      <c r="M212" s="5" t="str">
        <f t="shared" si="32"/>
        <v>Slovenský olympijský a športový výborrBPatrik Jány: Zoltán Baláž - tréner (streľba)</v>
      </c>
      <c r="N212" s="3" t="str">
        <f t="shared" si="33"/>
        <v>30811082rB</v>
      </c>
    </row>
    <row r="213" spans="1:14">
      <c r="A213" s="215" t="s">
        <v>80</v>
      </c>
      <c r="B213" s="251" t="str">
        <f>VLOOKUP(A213,Adr!A:B,2,FALSE)</f>
        <v>Slovenský olympijský a športový výbor</v>
      </c>
      <c r="C213" s="222" t="s">
        <v>1749</v>
      </c>
      <c r="D213" s="224">
        <v>8250</v>
      </c>
      <c r="E213" s="209">
        <v>0</v>
      </c>
      <c r="F213" s="219" t="s">
        <v>220</v>
      </c>
      <c r="G213" s="222" t="s">
        <v>10</v>
      </c>
      <c r="H213" s="222" t="s">
        <v>786</v>
      </c>
      <c r="I213" s="230" t="str">
        <f t="shared" si="29"/>
        <v>30811082r</v>
      </c>
      <c r="J213" s="203" t="str">
        <f t="shared" si="30"/>
        <v>30811082026 03</v>
      </c>
      <c r="K213" s="5"/>
      <c r="L213" s="203" t="str">
        <f t="shared" si="31"/>
        <v>30811082026 03B</v>
      </c>
      <c r="M213" s="5" t="str">
        <f t="shared" si="32"/>
        <v>Slovenský olympijský a športový výborrBZuzana Rehák Štefečeková: Branislav Slamka - tréner, vedúci tímu (streľba)</v>
      </c>
      <c r="N213" s="3" t="str">
        <f t="shared" si="33"/>
        <v>30811082rB</v>
      </c>
    </row>
    <row r="214" spans="1:14">
      <c r="A214" s="215" t="s">
        <v>80</v>
      </c>
      <c r="B214" s="251" t="str">
        <f>VLOOKUP(A214,Adr!A:B,2,FALSE)</f>
        <v>Slovenský olympijský a športový výbor</v>
      </c>
      <c r="C214" s="222" t="s">
        <v>1750</v>
      </c>
      <c r="D214" s="224">
        <v>495</v>
      </c>
      <c r="E214" s="209">
        <v>0</v>
      </c>
      <c r="F214" s="219" t="s">
        <v>220</v>
      </c>
      <c r="G214" s="222" t="s">
        <v>10</v>
      </c>
      <c r="H214" s="222" t="s">
        <v>786</v>
      </c>
      <c r="I214" s="230" t="str">
        <f t="shared" si="29"/>
        <v>30811082r</v>
      </c>
      <c r="J214" s="203" t="str">
        <f t="shared" si="30"/>
        <v>30811082026 03</v>
      </c>
      <c r="K214" s="5"/>
      <c r="L214" s="203" t="str">
        <f t="shared" si="31"/>
        <v>30811082026 03B</v>
      </c>
      <c r="M214" s="5" t="str">
        <f t="shared" si="32"/>
        <v>Slovenský olympijský a športový výborrBJana Špotáková, Marián Kovačócy: Branislav Slamka - tréner, vedúci tímu (streľba)</v>
      </c>
      <c r="N214" s="3" t="str">
        <f t="shared" si="33"/>
        <v>30811082rB</v>
      </c>
    </row>
    <row r="215" spans="1:14">
      <c r="A215" s="215" t="s">
        <v>80</v>
      </c>
      <c r="B215" s="251" t="str">
        <f>VLOOKUP(A215,Adr!A:B,2,FALSE)</f>
        <v>Slovenský olympijský a športový výbor</v>
      </c>
      <c r="C215" s="222" t="s">
        <v>1751</v>
      </c>
      <c r="D215" s="224">
        <v>495</v>
      </c>
      <c r="E215" s="209">
        <v>0</v>
      </c>
      <c r="F215" s="219" t="s">
        <v>220</v>
      </c>
      <c r="G215" s="222" t="s">
        <v>10</v>
      </c>
      <c r="H215" s="222" t="s">
        <v>786</v>
      </c>
      <c r="I215" s="230" t="str">
        <f t="shared" si="29"/>
        <v>30811082r</v>
      </c>
      <c r="J215" s="203" t="str">
        <f t="shared" si="30"/>
        <v>30811082026 03</v>
      </c>
      <c r="K215" s="5"/>
      <c r="L215" s="203" t="str">
        <f t="shared" si="31"/>
        <v>30811082026 03B</v>
      </c>
      <c r="M215" s="5" t="str">
        <f t="shared" si="32"/>
        <v>Slovenský olympijský a športový výborrBJana Špotáková, Marián Kovačócy: Wilbert Recabarren - lekár (streľba)</v>
      </c>
      <c r="N215" s="3" t="str">
        <f t="shared" si="33"/>
        <v>30811082rB</v>
      </c>
    </row>
    <row r="216" spans="1:14">
      <c r="A216" s="215" t="s">
        <v>80</v>
      </c>
      <c r="B216" s="251" t="str">
        <f>VLOOKUP(A216,Adr!A:B,2,FALSE)</f>
        <v>Slovenský olympijský a športový výbor</v>
      </c>
      <c r="C216" s="222" t="s">
        <v>1752</v>
      </c>
      <c r="D216" s="224">
        <v>825</v>
      </c>
      <c r="E216" s="209">
        <v>0</v>
      </c>
      <c r="F216" s="219" t="s">
        <v>220</v>
      </c>
      <c r="G216" s="222" t="s">
        <v>10</v>
      </c>
      <c r="H216" s="222" t="s">
        <v>786</v>
      </c>
      <c r="I216" s="230" t="str">
        <f t="shared" si="29"/>
        <v>30811082r</v>
      </c>
      <c r="J216" s="203" t="str">
        <f t="shared" si="30"/>
        <v>30811082026 03</v>
      </c>
      <c r="K216" s="5"/>
      <c r="L216" s="203" t="str">
        <f t="shared" si="31"/>
        <v>30811082026 03B</v>
      </c>
      <c r="M216" s="5" t="str">
        <f t="shared" si="32"/>
        <v>Slovenský olympijský a športový výborrBZuzana Rehák Štefečeková, Erik Varga: Wilbert Recabarren - lekár (streľba)</v>
      </c>
      <c r="N216" s="3" t="str">
        <f t="shared" si="33"/>
        <v>30811082rB</v>
      </c>
    </row>
    <row r="217" spans="1:14">
      <c r="A217" s="215" t="s">
        <v>80</v>
      </c>
      <c r="B217" s="251" t="str">
        <f>VLOOKUP(A217,Adr!A:B,2,FALSE)</f>
        <v>Slovenský olympijský a športový výbor</v>
      </c>
      <c r="C217" s="222" t="s">
        <v>1753</v>
      </c>
      <c r="D217" s="224">
        <v>825</v>
      </c>
      <c r="E217" s="209">
        <v>0</v>
      </c>
      <c r="F217" s="219" t="s">
        <v>220</v>
      </c>
      <c r="G217" s="222" t="s">
        <v>10</v>
      </c>
      <c r="H217" s="222" t="s">
        <v>786</v>
      </c>
      <c r="I217" s="230" t="str">
        <f t="shared" si="29"/>
        <v>30811082r</v>
      </c>
      <c r="J217" s="203" t="str">
        <f t="shared" si="30"/>
        <v>30811082026 03</v>
      </c>
      <c r="K217" s="5"/>
      <c r="L217" s="203" t="str">
        <f t="shared" si="31"/>
        <v>30811082026 03B</v>
      </c>
      <c r="M217" s="5" t="str">
        <f t="shared" si="32"/>
        <v>Slovenský olympijský a športový výborrBZuzana Rehák Štefečeková, Erik Varga: Branislav Slamka - tréner, vedúci tímu (streľba)</v>
      </c>
      <c r="N217" s="3" t="str">
        <f t="shared" si="33"/>
        <v>30811082rB</v>
      </c>
    </row>
    <row r="218" spans="1:14">
      <c r="A218" s="215" t="s">
        <v>80</v>
      </c>
      <c r="B218" s="251" t="str">
        <f>VLOOKUP(A218,Adr!A:B,2,FALSE)</f>
        <v>Slovenský olympijský a športový výbor</v>
      </c>
      <c r="C218" s="222" t="s">
        <v>1754</v>
      </c>
      <c r="D218" s="224">
        <v>825</v>
      </c>
      <c r="E218" s="209">
        <v>0</v>
      </c>
      <c r="F218" s="219" t="s">
        <v>220</v>
      </c>
      <c r="G218" s="222" t="s">
        <v>10</v>
      </c>
      <c r="H218" s="222" t="s">
        <v>786</v>
      </c>
      <c r="I218" s="230" t="str">
        <f t="shared" si="29"/>
        <v>30811082r</v>
      </c>
      <c r="J218" s="203" t="str">
        <f t="shared" si="30"/>
        <v>30811082026 03</v>
      </c>
      <c r="K218" s="5"/>
      <c r="L218" s="203" t="str">
        <f t="shared" si="31"/>
        <v>30811082026 03B</v>
      </c>
      <c r="M218" s="5" t="str">
        <f t="shared" si="32"/>
        <v>Slovenský olympijský a športový výborrBZuzana Rehák Štefečeková, Erik Varga: Patrícia Vargová Compelová - športový odborník, masér, kondičný tréner (streľba)</v>
      </c>
      <c r="N218" s="3" t="str">
        <f t="shared" si="33"/>
        <v>30811082rB</v>
      </c>
    </row>
    <row r="219" spans="1:14">
      <c r="A219" s="215" t="s">
        <v>80</v>
      </c>
      <c r="B219" s="251" t="str">
        <f>VLOOKUP(A219,Adr!A:B,2,FALSE)</f>
        <v>Slovenský olympijský a športový výbor</v>
      </c>
      <c r="C219" s="222" t="s">
        <v>1755</v>
      </c>
      <c r="D219" s="224">
        <v>825</v>
      </c>
      <c r="E219" s="209">
        <v>0</v>
      </c>
      <c r="F219" s="219" t="s">
        <v>220</v>
      </c>
      <c r="G219" s="222" t="s">
        <v>10</v>
      </c>
      <c r="H219" s="222" t="s">
        <v>786</v>
      </c>
      <c r="I219" s="230" t="str">
        <f t="shared" si="29"/>
        <v>30811082r</v>
      </c>
      <c r="J219" s="203" t="str">
        <f t="shared" si="30"/>
        <v>30811082026 03</v>
      </c>
      <c r="K219" s="5"/>
      <c r="L219" s="203" t="str">
        <f t="shared" si="31"/>
        <v>30811082026 03B</v>
      </c>
      <c r="M219" s="5" t="str">
        <f t="shared" si="32"/>
        <v>Slovenský olympijský a športový výborrBZuzana Rehák Štefečeková, Erik Varga: Vojtech Varga - osobný tréner, asistent trénera (streľba)</v>
      </c>
      <c r="N219" s="3" t="str">
        <f t="shared" si="33"/>
        <v>30811082rB</v>
      </c>
    </row>
    <row r="220" spans="1:14">
      <c r="A220" s="215" t="s">
        <v>80</v>
      </c>
      <c r="B220" s="251" t="str">
        <f>VLOOKUP(A220,Adr!A:B,2,FALSE)</f>
        <v>Slovenský olympijský a športový výbor</v>
      </c>
      <c r="C220" s="222" t="s">
        <v>1756</v>
      </c>
      <c r="D220" s="224">
        <v>2475</v>
      </c>
      <c r="E220" s="209">
        <v>0</v>
      </c>
      <c r="F220" s="219" t="s">
        <v>220</v>
      </c>
      <c r="G220" s="222" t="s">
        <v>10</v>
      </c>
      <c r="H220" s="222" t="s">
        <v>786</v>
      </c>
      <c r="I220" s="230" t="str">
        <f t="shared" si="29"/>
        <v>30811082r</v>
      </c>
      <c r="J220" s="203" t="str">
        <f t="shared" si="30"/>
        <v>30811082026 03</v>
      </c>
      <c r="K220" s="5"/>
      <c r="L220" s="203" t="str">
        <f t="shared" si="31"/>
        <v>30811082026 03B</v>
      </c>
      <c r="M220" s="5" t="str">
        <f t="shared" si="32"/>
        <v>Slovenský olympijský a športový výborrBBaláž, Myšák, Vlček, Botek: Peter Likér - tréner (kanoistika)</v>
      </c>
      <c r="N220" s="3" t="str">
        <f t="shared" si="33"/>
        <v>30811082rB</v>
      </c>
    </row>
    <row r="221" spans="1:14">
      <c r="A221" s="215" t="s">
        <v>80</v>
      </c>
      <c r="B221" s="251" t="str">
        <f>VLOOKUP(A221,Adr!A:B,2,FALSE)</f>
        <v>Slovenský olympijský a športový výbor</v>
      </c>
      <c r="C221" s="222" t="s">
        <v>1757</v>
      </c>
      <c r="D221" s="224">
        <v>2475</v>
      </c>
      <c r="E221" s="209">
        <v>0</v>
      </c>
      <c r="F221" s="219" t="s">
        <v>220</v>
      </c>
      <c r="G221" s="222" t="s">
        <v>10</v>
      </c>
      <c r="H221" s="222" t="s">
        <v>786</v>
      </c>
      <c r="I221" s="230" t="str">
        <f t="shared" si="29"/>
        <v>30811082r</v>
      </c>
      <c r="J221" s="203" t="str">
        <f t="shared" si="30"/>
        <v>30811082026 03</v>
      </c>
      <c r="K221" s="5"/>
      <c r="L221" s="203" t="str">
        <f t="shared" si="31"/>
        <v>30811082026 03B</v>
      </c>
      <c r="M221" s="5" t="str">
        <f t="shared" si="32"/>
        <v>Slovenský olympijský a športový výborrBBaláž, Myšák, Vlček, Botek: Andrej Wiebauer - tréner (kanoistika)</v>
      </c>
      <c r="N221" s="3" t="str">
        <f t="shared" si="33"/>
        <v>30811082rB</v>
      </c>
    </row>
    <row r="222" spans="1:14">
      <c r="A222" s="202" t="s">
        <v>81</v>
      </c>
      <c r="B222" s="251" t="str">
        <f>VLOOKUP(A222,Adr!A:B,2,FALSE)</f>
        <v>Slovenský paralympijský výbor</v>
      </c>
      <c r="C222" s="222" t="s">
        <v>936</v>
      </c>
      <c r="D222" s="224">
        <v>155616</v>
      </c>
      <c r="E222" s="209">
        <v>0</v>
      </c>
      <c r="F222" s="219" t="s">
        <v>205</v>
      </c>
      <c r="G222" s="222" t="s">
        <v>10</v>
      </c>
      <c r="H222" s="222" t="s">
        <v>786</v>
      </c>
      <c r="I222" s="230" t="str">
        <f t="shared" ref="I222:I242" si="34">A222&amp;F222</f>
        <v>31745661c</v>
      </c>
      <c r="J222" s="203" t="str">
        <f t="shared" ref="J222:J242" si="35">A222&amp;G222</f>
        <v>31745661026 03</v>
      </c>
      <c r="K222" s="5"/>
      <c r="L222" s="203" t="str">
        <f t="shared" ref="L222:L242" si="36">A222&amp;G222&amp;H222</f>
        <v>31745661026 03B</v>
      </c>
      <c r="M222" s="5" t="str">
        <f t="shared" ref="M222:M242" si="37">B222&amp;F222&amp;H222&amp;C222</f>
        <v>Slovenský paralympijský výborcBčinnosť Deaflympijského výboru Slovenska</v>
      </c>
      <c r="N222" s="3" t="str">
        <f t="shared" ref="N222:N242" si="38">+I222&amp;H222</f>
        <v>31745661cB</v>
      </c>
    </row>
    <row r="223" spans="1:14">
      <c r="A223" s="202" t="s">
        <v>81</v>
      </c>
      <c r="B223" s="251" t="str">
        <f>VLOOKUP(A223,Adr!A:B,2,FALSE)</f>
        <v>Slovenský paralympijský výbor</v>
      </c>
      <c r="C223" s="222" t="s">
        <v>937</v>
      </c>
      <c r="D223" s="224">
        <v>1345366</v>
      </c>
      <c r="E223" s="209">
        <v>0</v>
      </c>
      <c r="F223" s="219" t="s">
        <v>205</v>
      </c>
      <c r="G223" s="222" t="s">
        <v>10</v>
      </c>
      <c r="H223" s="222" t="s">
        <v>786</v>
      </c>
      <c r="I223" s="230" t="str">
        <f t="shared" si="34"/>
        <v>31745661c</v>
      </c>
      <c r="J223" s="203" t="str">
        <f t="shared" si="35"/>
        <v>31745661026 03</v>
      </c>
      <c r="K223" s="5"/>
      <c r="L223" s="203" t="str">
        <f t="shared" si="36"/>
        <v>31745661026 03B</v>
      </c>
      <c r="M223" s="5" t="str">
        <f t="shared" si="37"/>
        <v>Slovenský paralympijský výborcBčinnosť Slovenského paralympijského výboru</v>
      </c>
      <c r="N223" s="3" t="str">
        <f t="shared" si="38"/>
        <v>31745661cB</v>
      </c>
    </row>
    <row r="224" spans="1:14">
      <c r="A224" s="202" t="s">
        <v>81</v>
      </c>
      <c r="B224" s="251" t="str">
        <f>VLOOKUP(A224,Adr!A:B,2,FALSE)</f>
        <v>Slovenský paralympijský výbor</v>
      </c>
      <c r="C224" s="222" t="s">
        <v>938</v>
      </c>
      <c r="D224" s="224">
        <v>606445</v>
      </c>
      <c r="E224" s="209">
        <v>0</v>
      </c>
      <c r="F224" s="219" t="s">
        <v>205</v>
      </c>
      <c r="G224" s="222" t="s">
        <v>10</v>
      </c>
      <c r="H224" s="222" t="s">
        <v>786</v>
      </c>
      <c r="I224" s="230" t="str">
        <f t="shared" si="34"/>
        <v>31745661c</v>
      </c>
      <c r="J224" s="203" t="str">
        <f t="shared" si="35"/>
        <v>31745661026 03</v>
      </c>
      <c r="K224" s="5"/>
      <c r="L224" s="203" t="str">
        <f t="shared" si="36"/>
        <v>31745661026 03B</v>
      </c>
      <c r="M224" s="5" t="str">
        <f t="shared" si="37"/>
        <v>Slovenský paralympijský výborcBčinnosť Slovenského zväzu telesne postihnutých športovcov</v>
      </c>
      <c r="N224" s="3" t="str">
        <f t="shared" si="38"/>
        <v>31745661cB</v>
      </c>
    </row>
    <row r="225" spans="1:14">
      <c r="A225" s="202" t="s">
        <v>81</v>
      </c>
      <c r="B225" s="251" t="str">
        <f>VLOOKUP(A225,Adr!A:B,2,FALSE)</f>
        <v>Slovenský paralympijský výbor</v>
      </c>
      <c r="C225" s="222" t="s">
        <v>939</v>
      </c>
      <c r="D225" s="224">
        <v>50855</v>
      </c>
      <c r="E225" s="209">
        <v>0</v>
      </c>
      <c r="F225" s="219" t="s">
        <v>205</v>
      </c>
      <c r="G225" s="222" t="s">
        <v>10</v>
      </c>
      <c r="H225" s="222" t="s">
        <v>786</v>
      </c>
      <c r="I225" s="230" t="str">
        <f t="shared" si="34"/>
        <v>31745661c</v>
      </c>
      <c r="J225" s="203" t="str">
        <f t="shared" si="35"/>
        <v>31745661026 03</v>
      </c>
      <c r="K225" s="5"/>
      <c r="L225" s="203" t="str">
        <f t="shared" si="36"/>
        <v>31745661026 03B</v>
      </c>
      <c r="M225" s="5" t="str">
        <f t="shared" si="37"/>
        <v>Slovenský paralympijský výborcBčinnosť Slovenskej asociácie zrakovo postihnutých športovcov</v>
      </c>
      <c r="N225" s="3" t="str">
        <f t="shared" si="38"/>
        <v>31745661cB</v>
      </c>
    </row>
    <row r="226" spans="1:14">
      <c r="A226" s="202" t="s">
        <v>81</v>
      </c>
      <c r="B226" s="251" t="str">
        <f>VLOOKUP(A226,Adr!A:B,2,FALSE)</f>
        <v>Slovenský paralympijský výbor</v>
      </c>
      <c r="C226" s="205" t="s">
        <v>940</v>
      </c>
      <c r="D226" s="208">
        <v>384463</v>
      </c>
      <c r="E226" s="209">
        <v>0</v>
      </c>
      <c r="F226" s="202" t="s">
        <v>205</v>
      </c>
      <c r="G226" s="205" t="s">
        <v>10</v>
      </c>
      <c r="H226" s="205" t="s">
        <v>786</v>
      </c>
      <c r="I226" s="230" t="str">
        <f t="shared" si="34"/>
        <v>31745661c</v>
      </c>
      <c r="J226" s="203" t="str">
        <f t="shared" si="35"/>
        <v>31745661026 03</v>
      </c>
      <c r="K226" s="5"/>
      <c r="L226" s="203" t="str">
        <f t="shared" si="36"/>
        <v>31745661026 03B</v>
      </c>
      <c r="M226" s="5" t="str">
        <f t="shared" si="37"/>
        <v>Slovenský paralympijský výborcBčinnosť Špeciálnych olympiád Slovensko</v>
      </c>
      <c r="N226" s="3" t="str">
        <f t="shared" si="38"/>
        <v>31745661cB</v>
      </c>
    </row>
    <row r="227" spans="1:14">
      <c r="A227" s="215" t="s">
        <v>81</v>
      </c>
      <c r="B227" s="251" t="str">
        <f>VLOOKUP(A227,Adr!A:B,2,FALSE)</f>
        <v>Slovenský paralympijský výbor</v>
      </c>
      <c r="C227" s="222" t="s">
        <v>1562</v>
      </c>
      <c r="D227" s="224">
        <v>31285</v>
      </c>
      <c r="E227" s="209">
        <v>0</v>
      </c>
      <c r="F227" s="219" t="s">
        <v>206</v>
      </c>
      <c r="G227" s="222" t="s">
        <v>10</v>
      </c>
      <c r="H227" s="222" t="s">
        <v>786</v>
      </c>
      <c r="I227" s="230" t="str">
        <f t="shared" si="34"/>
        <v>31745661d</v>
      </c>
      <c r="J227" s="203" t="str">
        <f t="shared" si="35"/>
        <v>31745661026 03</v>
      </c>
      <c r="K227" s="5"/>
      <c r="L227" s="203" t="str">
        <f t="shared" si="36"/>
        <v>31745661026 03B</v>
      </c>
      <c r="M227" s="5" t="str">
        <f t="shared" si="37"/>
        <v>Slovenský paralympijský výbordBAdrián Matušík</v>
      </c>
      <c r="N227" s="3" t="str">
        <f t="shared" si="38"/>
        <v>31745661dB</v>
      </c>
    </row>
    <row r="228" spans="1:14">
      <c r="A228" s="202" t="s">
        <v>81</v>
      </c>
      <c r="B228" s="251" t="str">
        <f>VLOOKUP(A228,Adr!A:B,2,FALSE)</f>
        <v>Slovenský paralympijský výbor</v>
      </c>
      <c r="C228" s="222" t="s">
        <v>1563</v>
      </c>
      <c r="D228" s="224">
        <v>75085</v>
      </c>
      <c r="E228" s="209">
        <v>0</v>
      </c>
      <c r="F228" s="219" t="s">
        <v>206</v>
      </c>
      <c r="G228" s="222" t="s">
        <v>10</v>
      </c>
      <c r="H228" s="222" t="s">
        <v>786</v>
      </c>
      <c r="I228" s="230" t="str">
        <f t="shared" si="34"/>
        <v>31745661d</v>
      </c>
      <c r="J228" s="203" t="str">
        <f t="shared" si="35"/>
        <v>31745661026 03</v>
      </c>
      <c r="K228" s="5"/>
      <c r="L228" s="203" t="str">
        <f t="shared" si="36"/>
        <v>31745661026 03B</v>
      </c>
      <c r="M228" s="5" t="str">
        <f t="shared" si="37"/>
        <v>Slovenský paralympijský výbordBHenrieta Farkašová + 1 os.</v>
      </c>
      <c r="N228" s="3" t="str">
        <f t="shared" si="38"/>
        <v>31745661dB</v>
      </c>
    </row>
    <row r="229" spans="1:14">
      <c r="A229" s="219" t="s">
        <v>81</v>
      </c>
      <c r="B229" s="251" t="str">
        <f>VLOOKUP(A229,Adr!A:B,2,FALSE)</f>
        <v>Slovenský paralympijský výbor</v>
      </c>
      <c r="C229" s="222" t="s">
        <v>1564</v>
      </c>
      <c r="D229" s="224">
        <v>75085</v>
      </c>
      <c r="E229" s="294">
        <v>0</v>
      </c>
      <c r="F229" s="219" t="s">
        <v>206</v>
      </c>
      <c r="G229" s="222" t="s">
        <v>10</v>
      </c>
      <c r="H229" s="222" t="s">
        <v>786</v>
      </c>
      <c r="I229" s="230" t="str">
        <f t="shared" si="34"/>
        <v>31745661d</v>
      </c>
      <c r="J229" s="203" t="str">
        <f t="shared" si="35"/>
        <v>31745661026 03</v>
      </c>
      <c r="K229" s="5"/>
      <c r="L229" s="203" t="str">
        <f t="shared" si="36"/>
        <v>31745661026 03B</v>
      </c>
      <c r="M229" s="5" t="str">
        <f t="shared" si="37"/>
        <v>Slovenský paralympijský výbordBJakub Krako + 1 os.</v>
      </c>
      <c r="N229" s="3" t="str">
        <f t="shared" si="38"/>
        <v>31745661dB</v>
      </c>
    </row>
    <row r="230" spans="1:14">
      <c r="A230" s="242" t="s">
        <v>81</v>
      </c>
      <c r="B230" s="251" t="str">
        <f>VLOOKUP(A230,Adr!A:B,2,FALSE)</f>
        <v>Slovenský paralympijský výbor</v>
      </c>
      <c r="C230" s="205" t="s">
        <v>1565</v>
      </c>
      <c r="D230" s="208">
        <v>31285</v>
      </c>
      <c r="E230" s="209">
        <v>0</v>
      </c>
      <c r="F230" s="202" t="s">
        <v>206</v>
      </c>
      <c r="G230" s="267" t="s">
        <v>10</v>
      </c>
      <c r="H230" s="205" t="s">
        <v>786</v>
      </c>
      <c r="I230" s="230" t="str">
        <f t="shared" si="34"/>
        <v>31745661d</v>
      </c>
      <c r="J230" s="203" t="str">
        <f t="shared" si="35"/>
        <v>31745661026 03</v>
      </c>
      <c r="K230" s="5"/>
      <c r="L230" s="203" t="str">
        <f t="shared" si="36"/>
        <v>31745661026 03B</v>
      </c>
      <c r="M230" s="5" t="str">
        <f t="shared" si="37"/>
        <v>Slovenský paralympijský výbordBJúlius Hutka</v>
      </c>
      <c r="N230" s="3" t="str">
        <f t="shared" si="38"/>
        <v>31745661dB</v>
      </c>
    </row>
    <row r="231" spans="1:14">
      <c r="A231" s="202" t="s">
        <v>81</v>
      </c>
      <c r="B231" s="251" t="str">
        <f>VLOOKUP(A231,Adr!A:B,2,FALSE)</f>
        <v>Slovenský paralympijský výbor</v>
      </c>
      <c r="C231" s="222" t="s">
        <v>1566</v>
      </c>
      <c r="D231" s="224">
        <v>52142</v>
      </c>
      <c r="E231" s="209">
        <v>0</v>
      </c>
      <c r="F231" s="219" t="s">
        <v>206</v>
      </c>
      <c r="G231" s="222" t="s">
        <v>10</v>
      </c>
      <c r="H231" s="222" t="s">
        <v>786</v>
      </c>
      <c r="I231" s="230" t="str">
        <f t="shared" si="34"/>
        <v>31745661d</v>
      </c>
      <c r="J231" s="203" t="str">
        <f t="shared" si="35"/>
        <v>31745661026 03</v>
      </c>
      <c r="K231" s="5"/>
      <c r="L231" s="203" t="str">
        <f t="shared" si="36"/>
        <v>31745661026 03B</v>
      </c>
      <c r="M231" s="5" t="str">
        <f t="shared" si="37"/>
        <v>Slovenský paralympijský výbordBKristína Funková</v>
      </c>
      <c r="N231" s="3" t="str">
        <f t="shared" si="38"/>
        <v>31745661dB</v>
      </c>
    </row>
    <row r="232" spans="1:14">
      <c r="A232" s="202" t="s">
        <v>81</v>
      </c>
      <c r="B232" s="251" t="str">
        <f>VLOOKUP(A232,Adr!A:B,2,FALSE)</f>
        <v>Slovenský paralympijský výbor</v>
      </c>
      <c r="C232" s="222" t="s">
        <v>1567</v>
      </c>
      <c r="D232" s="224">
        <v>20857</v>
      </c>
      <c r="E232" s="209">
        <v>0</v>
      </c>
      <c r="F232" s="219" t="s">
        <v>206</v>
      </c>
      <c r="G232" s="222" t="s">
        <v>10</v>
      </c>
      <c r="H232" s="222" t="s">
        <v>786</v>
      </c>
      <c r="I232" s="230" t="str">
        <f t="shared" si="34"/>
        <v>31745661d</v>
      </c>
      <c r="J232" s="203" t="str">
        <f t="shared" si="35"/>
        <v>31745661026 03</v>
      </c>
      <c r="K232" s="5"/>
      <c r="L232" s="203" t="str">
        <f t="shared" si="36"/>
        <v>31745661026 03B</v>
      </c>
      <c r="M232" s="5" t="str">
        <f t="shared" si="37"/>
        <v>Slovenský paralympijský výbordBMarek Kamzík</v>
      </c>
      <c r="N232" s="3" t="str">
        <f t="shared" si="38"/>
        <v>31745661dB</v>
      </c>
    </row>
    <row r="233" spans="1:14">
      <c r="A233" s="219" t="s">
        <v>81</v>
      </c>
      <c r="B233" s="251" t="str">
        <f>VLOOKUP(A233,Adr!A:B,2,FALSE)</f>
        <v>Slovenský paralympijský výbor</v>
      </c>
      <c r="C233" s="222" t="s">
        <v>1568</v>
      </c>
      <c r="D233" s="224">
        <v>62571</v>
      </c>
      <c r="E233" s="294">
        <v>0</v>
      </c>
      <c r="F233" s="219" t="s">
        <v>206</v>
      </c>
      <c r="G233" s="222" t="s">
        <v>10</v>
      </c>
      <c r="H233" s="222" t="s">
        <v>786</v>
      </c>
      <c r="I233" s="230" t="str">
        <f t="shared" si="34"/>
        <v>31745661d</v>
      </c>
      <c r="J233" s="203" t="str">
        <f t="shared" si="35"/>
        <v>31745661026 03</v>
      </c>
      <c r="K233" s="5"/>
      <c r="L233" s="203" t="str">
        <f t="shared" si="36"/>
        <v>31745661026 03B</v>
      </c>
      <c r="M233" s="5" t="str">
        <f t="shared" si="37"/>
        <v>Slovenský paralympijský výbordBMarek Kubačka + 1 os.</v>
      </c>
      <c r="N233" s="3" t="str">
        <f t="shared" si="38"/>
        <v>31745661dB</v>
      </c>
    </row>
    <row r="234" spans="1:14">
      <c r="A234" s="238" t="s">
        <v>81</v>
      </c>
      <c r="B234" s="251" t="str">
        <f>VLOOKUP(A234,Adr!A:B,2,FALSE)</f>
        <v>Slovenský paralympijský výbor</v>
      </c>
      <c r="C234" s="205" t="s">
        <v>1569</v>
      </c>
      <c r="D234" s="208">
        <v>52142</v>
      </c>
      <c r="E234" s="209">
        <v>0</v>
      </c>
      <c r="F234" s="202" t="s">
        <v>206</v>
      </c>
      <c r="G234" s="267" t="s">
        <v>10</v>
      </c>
      <c r="H234" s="205" t="s">
        <v>786</v>
      </c>
      <c r="I234" s="230" t="str">
        <f t="shared" si="34"/>
        <v>31745661d</v>
      </c>
      <c r="J234" s="203" t="str">
        <f t="shared" si="35"/>
        <v>31745661026 03</v>
      </c>
      <c r="K234" s="5"/>
      <c r="L234" s="203" t="str">
        <f t="shared" si="36"/>
        <v>31745661026 03B</v>
      </c>
      <c r="M234" s="5" t="str">
        <f t="shared" si="37"/>
        <v>Slovenský paralympijský výbordBMarián Kuřeja</v>
      </c>
      <c r="N234" s="3" t="str">
        <f t="shared" si="38"/>
        <v>31745661dB</v>
      </c>
    </row>
    <row r="235" spans="1:14">
      <c r="A235" s="219" t="s">
        <v>81</v>
      </c>
      <c r="B235" s="251" t="str">
        <f>VLOOKUP(A235,Adr!A:B,2,FALSE)</f>
        <v>Slovenský paralympijský výbor</v>
      </c>
      <c r="C235" s="222" t="s">
        <v>1570</v>
      </c>
      <c r="D235" s="224">
        <v>41714</v>
      </c>
      <c r="E235" s="294">
        <v>0</v>
      </c>
      <c r="F235" s="219" t="s">
        <v>206</v>
      </c>
      <c r="G235" s="222" t="s">
        <v>10</v>
      </c>
      <c r="H235" s="222" t="s">
        <v>786</v>
      </c>
      <c r="I235" s="230" t="str">
        <f t="shared" si="34"/>
        <v>31745661d</v>
      </c>
      <c r="J235" s="203" t="str">
        <f t="shared" si="35"/>
        <v>31745661026 03</v>
      </c>
      <c r="K235" s="5"/>
      <c r="L235" s="203" t="str">
        <f t="shared" si="36"/>
        <v>31745661026 03B</v>
      </c>
      <c r="M235" s="5" t="str">
        <f t="shared" si="37"/>
        <v>Slovenský paralympijský výbordBMartin France</v>
      </c>
      <c r="N235" s="3" t="str">
        <f t="shared" si="38"/>
        <v>31745661dB</v>
      </c>
    </row>
    <row r="236" spans="1:14">
      <c r="A236" s="202" t="s">
        <v>81</v>
      </c>
      <c r="B236" s="251" t="str">
        <f>VLOOKUP(A236,Adr!A:B,2,FALSE)</f>
        <v>Slovenský paralympijský výbor</v>
      </c>
      <c r="C236" s="236" t="s">
        <v>1571</v>
      </c>
      <c r="D236" s="223">
        <v>75085</v>
      </c>
      <c r="E236" s="209">
        <v>0</v>
      </c>
      <c r="F236" s="202" t="s">
        <v>206</v>
      </c>
      <c r="G236" s="205" t="s">
        <v>10</v>
      </c>
      <c r="H236" s="205" t="s">
        <v>786</v>
      </c>
      <c r="I236" s="230" t="str">
        <f t="shared" si="34"/>
        <v>31745661d</v>
      </c>
      <c r="J236" s="203" t="str">
        <f t="shared" si="35"/>
        <v>31745661026 03</v>
      </c>
      <c r="K236" s="5"/>
      <c r="L236" s="203" t="str">
        <f t="shared" si="36"/>
        <v>31745661026 03B</v>
      </c>
      <c r="M236" s="5" t="str">
        <f t="shared" si="37"/>
        <v>Slovenský paralympijský výbordBMiroslav Haraus + 1 os.</v>
      </c>
      <c r="N236" s="3" t="str">
        <f t="shared" si="38"/>
        <v>31745661dB</v>
      </c>
    </row>
    <row r="237" spans="1:14">
      <c r="A237" s="202" t="s">
        <v>81</v>
      </c>
      <c r="B237" s="251" t="str">
        <f>VLOOKUP(A237,Adr!A:B,2,FALSE)</f>
        <v>Slovenský paralympijský výbor</v>
      </c>
      <c r="C237" s="236" t="s">
        <v>1572</v>
      </c>
      <c r="D237" s="223">
        <v>41714</v>
      </c>
      <c r="E237" s="209">
        <v>0</v>
      </c>
      <c r="F237" s="202" t="s">
        <v>206</v>
      </c>
      <c r="G237" s="205" t="s">
        <v>10</v>
      </c>
      <c r="H237" s="205" t="s">
        <v>786</v>
      </c>
      <c r="I237" s="230" t="str">
        <f t="shared" si="34"/>
        <v>31745661d</v>
      </c>
      <c r="J237" s="203" t="str">
        <f t="shared" si="35"/>
        <v>31745661026 03</v>
      </c>
      <c r="K237" s="5"/>
      <c r="L237" s="203" t="str">
        <f t="shared" si="36"/>
        <v>31745661026 03B</v>
      </c>
      <c r="M237" s="5" t="str">
        <f t="shared" si="37"/>
        <v>Slovenský paralympijský výbordBPetra Smaržová</v>
      </c>
      <c r="N237" s="3" t="str">
        <f t="shared" si="38"/>
        <v>31745661dB</v>
      </c>
    </row>
    <row r="238" spans="1:14">
      <c r="A238" s="202" t="s">
        <v>81</v>
      </c>
      <c r="B238" s="251" t="str">
        <f>VLOOKUP(A238,Adr!A:B,2,FALSE)</f>
        <v>Slovenský paralympijský výbor</v>
      </c>
      <c r="C238" s="236" t="s">
        <v>1573</v>
      </c>
      <c r="D238" s="223">
        <v>52142</v>
      </c>
      <c r="E238" s="209">
        <v>0</v>
      </c>
      <c r="F238" s="202" t="s">
        <v>206</v>
      </c>
      <c r="G238" s="205" t="s">
        <v>10</v>
      </c>
      <c r="H238" s="205" t="s">
        <v>786</v>
      </c>
      <c r="I238" s="230" t="str">
        <f t="shared" si="34"/>
        <v>31745661d</v>
      </c>
      <c r="J238" s="203" t="str">
        <f t="shared" si="35"/>
        <v>31745661026 03</v>
      </c>
      <c r="K238" s="5"/>
      <c r="L238" s="203" t="str">
        <f t="shared" si="36"/>
        <v>31745661026 03B</v>
      </c>
      <c r="M238" s="5" t="str">
        <f t="shared" si="37"/>
        <v>Slovenský paralympijský výbordBRadoslav Malenovský</v>
      </c>
      <c r="N238" s="3" t="str">
        <f t="shared" si="38"/>
        <v>31745661dB</v>
      </c>
    </row>
    <row r="239" spans="1:14">
      <c r="A239" s="242" t="s">
        <v>81</v>
      </c>
      <c r="B239" s="251" t="str">
        <f>VLOOKUP(A239,Adr!A:B,2,FALSE)</f>
        <v>Slovenský paralympijský výbor</v>
      </c>
      <c r="C239" s="205" t="s">
        <v>1574</v>
      </c>
      <c r="D239" s="208">
        <v>10429</v>
      </c>
      <c r="E239" s="209">
        <v>0</v>
      </c>
      <c r="F239" s="202" t="s">
        <v>206</v>
      </c>
      <c r="G239" s="267" t="s">
        <v>10</v>
      </c>
      <c r="H239" s="205" t="s">
        <v>786</v>
      </c>
      <c r="I239" s="230" t="str">
        <f t="shared" si="34"/>
        <v>31745661d</v>
      </c>
      <c r="J239" s="203" t="str">
        <f t="shared" si="35"/>
        <v>31745661026 03</v>
      </c>
      <c r="K239" s="5"/>
      <c r="L239" s="203" t="str">
        <f t="shared" si="36"/>
        <v>31745661026 03B</v>
      </c>
      <c r="M239" s="5" t="str">
        <f t="shared" si="37"/>
        <v>Slovenský paralympijský výbordBTatiana Blattnerová</v>
      </c>
      <c r="N239" s="3" t="str">
        <f t="shared" si="38"/>
        <v>31745661dB</v>
      </c>
    </row>
    <row r="240" spans="1:14">
      <c r="A240" s="219" t="s">
        <v>81</v>
      </c>
      <c r="B240" s="251" t="str">
        <f>VLOOKUP(A240,Adr!A:B,2,FALSE)</f>
        <v>Slovenský paralympijský výbor</v>
      </c>
      <c r="C240" s="222" t="s">
        <v>1575</v>
      </c>
      <c r="D240" s="224">
        <v>62571</v>
      </c>
      <c r="E240" s="294">
        <v>0</v>
      </c>
      <c r="F240" s="219" t="s">
        <v>206</v>
      </c>
      <c r="G240" s="222" t="s">
        <v>10</v>
      </c>
      <c r="H240" s="222" t="s">
        <v>786</v>
      </c>
      <c r="I240" s="230" t="str">
        <f t="shared" si="34"/>
        <v>31745661d</v>
      </c>
      <c r="J240" s="203" t="str">
        <f t="shared" si="35"/>
        <v>31745661026 03</v>
      </c>
      <c r="K240" s="5"/>
      <c r="L240" s="203" t="str">
        <f t="shared" si="36"/>
        <v>31745661026 03B</v>
      </c>
      <c r="M240" s="5" t="str">
        <f t="shared" si="37"/>
        <v>Slovenský paralympijský výbordBVeronika Vadovičová</v>
      </c>
      <c r="N240" s="3" t="str">
        <f t="shared" si="38"/>
        <v>31745661dB</v>
      </c>
    </row>
    <row r="241" spans="1:14">
      <c r="A241" s="219" t="s">
        <v>81</v>
      </c>
      <c r="B241" s="251" t="str">
        <f>VLOOKUP(A241,Adr!A:B,2,FALSE)</f>
        <v>Slovenský paralympijský výbor</v>
      </c>
      <c r="C241" s="222" t="s">
        <v>1713</v>
      </c>
      <c r="D241" s="224">
        <v>270776</v>
      </c>
      <c r="E241" s="294">
        <v>0.15101000000000001</v>
      </c>
      <c r="F241" s="219" t="s">
        <v>217</v>
      </c>
      <c r="G241" s="222" t="s">
        <v>10</v>
      </c>
      <c r="H241" s="222" t="s">
        <v>786</v>
      </c>
      <c r="I241" s="230" t="str">
        <f t="shared" si="34"/>
        <v>31745661o</v>
      </c>
      <c r="J241" s="203" t="str">
        <f t="shared" si="35"/>
        <v>31745661026 03</v>
      </c>
      <c r="K241" s="5"/>
      <c r="L241" s="203" t="str">
        <f t="shared" si="36"/>
        <v>31745661026 03B</v>
      </c>
      <c r="M241" s="5" t="str">
        <f t="shared" si="37"/>
        <v>Slovenský paralympijský výboroBzabezpečenie prípravy a účasti športovej reprezentácie na XVI. paralympijských hrách v Tokiu</v>
      </c>
      <c r="N241" s="3" t="str">
        <f t="shared" si="38"/>
        <v>31745661oB</v>
      </c>
    </row>
    <row r="242" spans="1:14">
      <c r="A242" s="219" t="s">
        <v>81</v>
      </c>
      <c r="B242" s="251" t="str">
        <f>VLOOKUP(A242,Adr!A:B,2,FALSE)</f>
        <v>Slovenský paralympijský výbor</v>
      </c>
      <c r="C242" s="222" t="s">
        <v>1715</v>
      </c>
      <c r="D242" s="224">
        <v>522246</v>
      </c>
      <c r="E242" s="294">
        <v>0</v>
      </c>
      <c r="F242" s="219" t="s">
        <v>217</v>
      </c>
      <c r="G242" s="222" t="s">
        <v>10</v>
      </c>
      <c r="H242" s="222" t="s">
        <v>786</v>
      </c>
      <c r="I242" s="230" t="str">
        <f t="shared" si="34"/>
        <v>31745661o</v>
      </c>
      <c r="J242" s="203" t="str">
        <f t="shared" si="35"/>
        <v>31745661026 03</v>
      </c>
      <c r="K242" s="5"/>
      <c r="L242" s="203" t="str">
        <f t="shared" si="36"/>
        <v>31745661026 03B</v>
      </c>
      <c r="M242" s="5" t="str">
        <f t="shared" si="37"/>
        <v>Slovenský paralympijský výboroBzabezpečenie účasti športovej reprezentácie SR a na XIII. zimných paralympijských hrách v Pekingu 2022</v>
      </c>
      <c r="N242" s="3" t="str">
        <f t="shared" si="38"/>
        <v>31745661oB</v>
      </c>
    </row>
    <row r="243" spans="1:14">
      <c r="A243" s="219" t="s">
        <v>81</v>
      </c>
      <c r="B243" s="251" t="str">
        <f>VLOOKUP(A243,Adr!A:B,2,FALSE)</f>
        <v>Slovenský paralympijský výbor</v>
      </c>
      <c r="C243" s="222" t="s">
        <v>1758</v>
      </c>
      <c r="D243" s="224">
        <v>15000</v>
      </c>
      <c r="E243" s="294">
        <v>0</v>
      </c>
      <c r="F243" s="219" t="s">
        <v>220</v>
      </c>
      <c r="G243" s="222" t="s">
        <v>10</v>
      </c>
      <c r="H243" s="222" t="s">
        <v>786</v>
      </c>
      <c r="I243" s="230" t="str">
        <f t="shared" ref="I243:I306" si="39">A243&amp;F243</f>
        <v>31745661r</v>
      </c>
      <c r="J243" s="203" t="str">
        <f t="shared" ref="J243:J306" si="40">A243&amp;G243</f>
        <v>31745661026 03</v>
      </c>
      <c r="K243" s="5"/>
      <c r="L243" s="203" t="str">
        <f t="shared" ref="L243:L306" si="41">A243&amp;G243&amp;H243</f>
        <v>31745661026 03B</v>
      </c>
      <c r="M243" s="5" t="str">
        <f t="shared" ref="M243:M306" si="42">B243&amp;F243&amp;H243&amp;C243</f>
        <v>Slovenský paralympijský výborrBMarián Kuřeja - 3. miesto (atletika)</v>
      </c>
      <c r="N243" s="3" t="str">
        <f t="shared" ref="N243:N306" si="43">+I243&amp;H243</f>
        <v>31745661rB</v>
      </c>
    </row>
    <row r="244" spans="1:14">
      <c r="A244" s="219" t="s">
        <v>81</v>
      </c>
      <c r="B244" s="251" t="str">
        <f>VLOOKUP(A244,Adr!A:B,2,FALSE)</f>
        <v>Slovenský paralympijský výbor</v>
      </c>
      <c r="C244" s="222" t="s">
        <v>1759</v>
      </c>
      <c r="D244" s="224">
        <v>7500</v>
      </c>
      <c r="E244" s="294">
        <v>0</v>
      </c>
      <c r="F244" s="219" t="s">
        <v>220</v>
      </c>
      <c r="G244" s="222" t="s">
        <v>10</v>
      </c>
      <c r="H244" s="222" t="s">
        <v>786</v>
      </c>
      <c r="I244" s="230" t="str">
        <f t="shared" si="39"/>
        <v>31745661r</v>
      </c>
      <c r="J244" s="203" t="str">
        <f t="shared" si="40"/>
        <v>31745661026 03</v>
      </c>
      <c r="K244" s="5"/>
      <c r="L244" s="203" t="str">
        <f t="shared" si="41"/>
        <v>31745661026 03B</v>
      </c>
      <c r="M244" s="5" t="str">
        <f t="shared" si="42"/>
        <v>Slovenský paralympijský výborrBDušan Laczkó - 5. miesto (atletika)</v>
      </c>
      <c r="N244" s="3" t="str">
        <f t="shared" si="43"/>
        <v>31745661rB</v>
      </c>
    </row>
    <row r="245" spans="1:14">
      <c r="A245" s="219" t="s">
        <v>81</v>
      </c>
      <c r="B245" s="251" t="str">
        <f>VLOOKUP(A245,Adr!A:B,2,FALSE)</f>
        <v>Slovenský paralympijský výbor</v>
      </c>
      <c r="C245" s="222" t="s">
        <v>1760</v>
      </c>
      <c r="D245" s="224">
        <v>7500</v>
      </c>
      <c r="E245" s="294">
        <v>0</v>
      </c>
      <c r="F245" s="219" t="s">
        <v>220</v>
      </c>
      <c r="G245" s="222" t="s">
        <v>10</v>
      </c>
      <c r="H245" s="222" t="s">
        <v>786</v>
      </c>
      <c r="I245" s="230" t="str">
        <f t="shared" si="39"/>
        <v>31745661r</v>
      </c>
      <c r="J245" s="203" t="str">
        <f t="shared" si="40"/>
        <v>31745661026 03</v>
      </c>
      <c r="K245" s="5"/>
      <c r="L245" s="203" t="str">
        <f t="shared" si="41"/>
        <v>31745661026 03B</v>
      </c>
      <c r="M245" s="5" t="str">
        <f t="shared" si="42"/>
        <v>Slovenský paralympijský výborrBLadislav Čuchran - 5. miesto (atletika)</v>
      </c>
      <c r="N245" s="3" t="str">
        <f t="shared" si="43"/>
        <v>31745661rB</v>
      </c>
    </row>
    <row r="246" spans="1:14">
      <c r="A246" s="219" t="s">
        <v>81</v>
      </c>
      <c r="B246" s="251" t="str">
        <f>VLOOKUP(A246,Adr!A:B,2,FALSE)</f>
        <v>Slovenský paralympijský výbor</v>
      </c>
      <c r="C246" s="222" t="s">
        <v>1761</v>
      </c>
      <c r="D246" s="224">
        <v>25000</v>
      </c>
      <c r="E246" s="294">
        <v>0</v>
      </c>
      <c r="F246" s="219" t="s">
        <v>220</v>
      </c>
      <c r="G246" s="205" t="s">
        <v>10</v>
      </c>
      <c r="H246" s="222" t="s">
        <v>786</v>
      </c>
      <c r="I246" s="230" t="str">
        <f t="shared" si="39"/>
        <v>31745661r</v>
      </c>
      <c r="J246" s="203" t="str">
        <f t="shared" si="40"/>
        <v>31745661026 03</v>
      </c>
      <c r="K246" s="5"/>
      <c r="L246" s="203" t="str">
        <f t="shared" si="41"/>
        <v>31745661026 03B</v>
      </c>
      <c r="M246" s="5" t="str">
        <f t="shared" si="42"/>
        <v>Slovenský paralympijský výborrBSamuel Andrejčík - 1. miesto (boccia)</v>
      </c>
      <c r="N246" s="3" t="str">
        <f t="shared" si="43"/>
        <v>31745661rB</v>
      </c>
    </row>
    <row r="247" spans="1:14">
      <c r="A247" s="219" t="s">
        <v>81</v>
      </c>
      <c r="B247" s="251" t="str">
        <f>VLOOKUP(A247,Adr!A:B,2,FALSE)</f>
        <v>Slovenský paralympijský výbor</v>
      </c>
      <c r="C247" s="222" t="s">
        <v>1762</v>
      </c>
      <c r="D247" s="224">
        <v>3000</v>
      </c>
      <c r="E247" s="294">
        <v>0</v>
      </c>
      <c r="F247" s="219" t="s">
        <v>220</v>
      </c>
      <c r="G247" s="222" t="s">
        <v>10</v>
      </c>
      <c r="H247" s="222" t="s">
        <v>786</v>
      </c>
      <c r="I247" s="230" t="str">
        <f t="shared" si="39"/>
        <v>31745661r</v>
      </c>
      <c r="J247" s="203" t="str">
        <f t="shared" si="40"/>
        <v>31745661026 03</v>
      </c>
      <c r="K247" s="5"/>
      <c r="L247" s="203" t="str">
        <f t="shared" si="41"/>
        <v>31745661026 03B</v>
      </c>
      <c r="M247" s="5" t="str">
        <f t="shared" si="42"/>
        <v>Slovenský paralympijský výborrBMichaela Balcová - 8. miesto (boccia)</v>
      </c>
      <c r="N247" s="3" t="str">
        <f t="shared" si="43"/>
        <v>31745661rB</v>
      </c>
    </row>
    <row r="248" spans="1:14">
      <c r="A248" s="219" t="s">
        <v>81</v>
      </c>
      <c r="B248" s="251" t="str">
        <f>VLOOKUP(A248,Adr!A:B,2,FALSE)</f>
        <v>Slovenský paralympijský výbor</v>
      </c>
      <c r="C248" s="222" t="s">
        <v>1763</v>
      </c>
      <c r="D248" s="224">
        <v>3000</v>
      </c>
      <c r="E248" s="294">
        <v>0</v>
      </c>
      <c r="F248" s="219" t="s">
        <v>220</v>
      </c>
      <c r="G248" s="222" t="s">
        <v>10</v>
      </c>
      <c r="H248" s="222" t="s">
        <v>786</v>
      </c>
      <c r="I248" s="230" t="str">
        <f t="shared" si="39"/>
        <v>31745661r</v>
      </c>
      <c r="J248" s="203" t="str">
        <f t="shared" si="40"/>
        <v>31745661026 03</v>
      </c>
      <c r="K248" s="5"/>
      <c r="L248" s="203" t="str">
        <f t="shared" si="41"/>
        <v>31745661026 03B</v>
      </c>
      <c r="M248" s="5" t="str">
        <f t="shared" si="42"/>
        <v>Slovenský paralympijský výborrBRóbert Mezík - 8. miesto (boccia)</v>
      </c>
      <c r="N248" s="3" t="str">
        <f t="shared" si="43"/>
        <v>31745661rB</v>
      </c>
    </row>
    <row r="249" spans="1:14">
      <c r="A249" s="219" t="s">
        <v>81</v>
      </c>
      <c r="B249" s="251" t="str">
        <f>VLOOKUP(A249,Adr!A:B,2,FALSE)</f>
        <v>Slovenský paralympijský výbor</v>
      </c>
      <c r="C249" s="222" t="s">
        <v>1764</v>
      </c>
      <c r="D249" s="224">
        <v>62500</v>
      </c>
      <c r="E249" s="294">
        <v>0</v>
      </c>
      <c r="F249" s="219" t="s">
        <v>220</v>
      </c>
      <c r="G249" s="222" t="s">
        <v>10</v>
      </c>
      <c r="H249" s="222" t="s">
        <v>786</v>
      </c>
      <c r="I249" s="230" t="str">
        <f t="shared" si="39"/>
        <v>31745661r</v>
      </c>
      <c r="J249" s="203" t="str">
        <f t="shared" si="40"/>
        <v>31745661026 03</v>
      </c>
      <c r="K249" s="5"/>
      <c r="L249" s="203" t="str">
        <f t="shared" si="41"/>
        <v>31745661026 03B</v>
      </c>
      <c r="M249" s="5" t="str">
        <f t="shared" si="42"/>
        <v>Slovenský paralympijský výborrBMartin Strehársky, Samuel Andrejčík, Michaela Balcová - 1. miesto (boccia)</v>
      </c>
      <c r="N249" s="3" t="str">
        <f t="shared" si="43"/>
        <v>31745661rB</v>
      </c>
    </row>
    <row r="250" spans="1:14">
      <c r="A250" s="219" t="s">
        <v>81</v>
      </c>
      <c r="B250" s="251" t="str">
        <f>VLOOKUP(A250,Adr!A:B,2,FALSE)</f>
        <v>Slovenský paralympijský výbor</v>
      </c>
      <c r="C250" s="222" t="s">
        <v>1765</v>
      </c>
      <c r="D250" s="224">
        <v>3000</v>
      </c>
      <c r="E250" s="294">
        <v>0</v>
      </c>
      <c r="F250" s="219" t="s">
        <v>220</v>
      </c>
      <c r="G250" s="267" t="s">
        <v>10</v>
      </c>
      <c r="H250" s="222" t="s">
        <v>786</v>
      </c>
      <c r="I250" s="230" t="str">
        <f t="shared" si="39"/>
        <v>31745661r</v>
      </c>
      <c r="J250" s="203" t="str">
        <f t="shared" si="40"/>
        <v>31745661026 03</v>
      </c>
      <c r="K250" s="5"/>
      <c r="L250" s="203" t="str">
        <f t="shared" si="41"/>
        <v>31745661026 03B</v>
      </c>
      <c r="M250" s="5" t="str">
        <f t="shared" si="42"/>
        <v>Slovenský paralympijský výborrBMartin Ludrovský - 8. miesto (stolný tenis)</v>
      </c>
      <c r="N250" s="3" t="str">
        <f t="shared" si="43"/>
        <v>31745661rB</v>
      </c>
    </row>
    <row r="251" spans="1:14">
      <c r="A251" s="219" t="s">
        <v>81</v>
      </c>
      <c r="B251" s="251" t="str">
        <f>VLOOKUP(A251,Adr!A:B,2,FALSE)</f>
        <v>Slovenský paralympijský výbor</v>
      </c>
      <c r="C251" s="222" t="s">
        <v>1766</v>
      </c>
      <c r="D251" s="224">
        <v>3000</v>
      </c>
      <c r="E251" s="294">
        <v>0</v>
      </c>
      <c r="F251" s="219" t="s">
        <v>220</v>
      </c>
      <c r="G251" s="222" t="s">
        <v>10</v>
      </c>
      <c r="H251" s="222" t="s">
        <v>786</v>
      </c>
      <c r="I251" s="230" t="str">
        <f t="shared" si="39"/>
        <v>31745661r</v>
      </c>
      <c r="J251" s="203" t="str">
        <f t="shared" si="40"/>
        <v>31745661026 03</v>
      </c>
      <c r="K251" s="5"/>
      <c r="L251" s="203" t="str">
        <f t="shared" si="41"/>
        <v>31745661026 03B</v>
      </c>
      <c r="M251" s="5" t="str">
        <f t="shared" si="42"/>
        <v>Slovenský paralympijský výborrBBoris Trávniček - 8. miesto (stolný tenis)</v>
      </c>
      <c r="N251" s="3" t="str">
        <f t="shared" si="43"/>
        <v>31745661rB</v>
      </c>
    </row>
    <row r="252" spans="1:14">
      <c r="A252" s="219" t="s">
        <v>81</v>
      </c>
      <c r="B252" s="251" t="str">
        <f>VLOOKUP(A252,Adr!A:B,2,FALSE)</f>
        <v>Slovenský paralympijský výbor</v>
      </c>
      <c r="C252" s="222" t="s">
        <v>1767</v>
      </c>
      <c r="D252" s="224">
        <v>20000</v>
      </c>
      <c r="E252" s="294">
        <v>0</v>
      </c>
      <c r="F252" s="219" t="s">
        <v>220</v>
      </c>
      <c r="G252" s="222" t="s">
        <v>10</v>
      </c>
      <c r="H252" s="222" t="s">
        <v>786</v>
      </c>
      <c r="I252" s="230" t="str">
        <f t="shared" si="39"/>
        <v>31745661r</v>
      </c>
      <c r="J252" s="203" t="str">
        <f t="shared" si="40"/>
        <v>31745661026 03</v>
      </c>
      <c r="K252" s="5"/>
      <c r="L252" s="203" t="str">
        <f t="shared" si="41"/>
        <v>31745661026 03B</v>
      </c>
      <c r="M252" s="5" t="str">
        <f t="shared" si="42"/>
        <v>Slovenský paralympijský výborrBAlena Kánová - 2. miesto (stolný tenis)</v>
      </c>
      <c r="N252" s="3" t="str">
        <f t="shared" si="43"/>
        <v>31745661rB</v>
      </c>
    </row>
    <row r="253" spans="1:14">
      <c r="A253" s="219" t="s">
        <v>81</v>
      </c>
      <c r="B253" s="251" t="str">
        <f>VLOOKUP(A253,Adr!A:B,2,FALSE)</f>
        <v>Slovenský paralympijský výbor</v>
      </c>
      <c r="C253" s="222" t="s">
        <v>1768</v>
      </c>
      <c r="D253" s="224">
        <v>26250</v>
      </c>
      <c r="E253" s="294">
        <v>0</v>
      </c>
      <c r="F253" s="219" t="s">
        <v>220</v>
      </c>
      <c r="G253" s="222" t="s">
        <v>10</v>
      </c>
      <c r="H253" s="222" t="s">
        <v>786</v>
      </c>
      <c r="I253" s="230" t="str">
        <f t="shared" si="39"/>
        <v>31745661r</v>
      </c>
      <c r="J253" s="203" t="str">
        <f t="shared" si="40"/>
        <v>31745661026 03</v>
      </c>
      <c r="K253" s="5"/>
      <c r="L253" s="203" t="str">
        <f t="shared" si="41"/>
        <v>31745661026 03B</v>
      </c>
      <c r="M253" s="5" t="str">
        <f t="shared" si="42"/>
        <v>Slovenský paralympijský výborrBMartin Ludrovský, Ján Riapoš - 3. miesto (stolný tenis)</v>
      </c>
      <c r="N253" s="3" t="str">
        <f t="shared" si="43"/>
        <v>31745661rB</v>
      </c>
    </row>
    <row r="254" spans="1:14">
      <c r="A254" s="219" t="s">
        <v>81</v>
      </c>
      <c r="B254" s="251" t="str">
        <f>VLOOKUP(A254,Adr!A:B,2,FALSE)</f>
        <v>Slovenský paralympijský výbor</v>
      </c>
      <c r="C254" s="222" t="s">
        <v>1769</v>
      </c>
      <c r="D254" s="224">
        <v>26250</v>
      </c>
      <c r="E254" s="294">
        <v>0</v>
      </c>
      <c r="F254" s="219" t="s">
        <v>220</v>
      </c>
      <c r="G254" s="267" t="s">
        <v>10</v>
      </c>
      <c r="H254" s="222" t="s">
        <v>786</v>
      </c>
      <c r="I254" s="230" t="str">
        <f t="shared" si="39"/>
        <v>31745661r</v>
      </c>
      <c r="J254" s="203" t="str">
        <f t="shared" si="40"/>
        <v>31745661026 03</v>
      </c>
      <c r="K254" s="5"/>
      <c r="L254" s="203" t="str">
        <f t="shared" si="41"/>
        <v>31745661026 03B</v>
      </c>
      <c r="M254" s="5" t="str">
        <f t="shared" si="42"/>
        <v>Slovenský paralympijský výborrBBoris Trávniček, Peter Mihálik - 3. miesto (stolný tenis)</v>
      </c>
      <c r="N254" s="3" t="str">
        <f t="shared" si="43"/>
        <v>31745661rB</v>
      </c>
    </row>
    <row r="255" spans="1:14">
      <c r="A255" s="219" t="s">
        <v>81</v>
      </c>
      <c r="B255" s="251" t="str">
        <f>VLOOKUP(A255,Adr!A:B,2,FALSE)</f>
        <v>Slovenský paralympijský výbor</v>
      </c>
      <c r="C255" s="222" t="s">
        <v>1770</v>
      </c>
      <c r="D255" s="224">
        <v>15000</v>
      </c>
      <c r="E255" s="294">
        <v>0</v>
      </c>
      <c r="F255" s="219" t="s">
        <v>220</v>
      </c>
      <c r="G255" s="222" t="s">
        <v>10</v>
      </c>
      <c r="H255" s="222" t="s">
        <v>786</v>
      </c>
      <c r="I255" s="230" t="str">
        <f t="shared" si="39"/>
        <v>31745661r</v>
      </c>
      <c r="J255" s="203" t="str">
        <f t="shared" si="40"/>
        <v>31745661026 03</v>
      </c>
      <c r="K255" s="5"/>
      <c r="L255" s="203" t="str">
        <f t="shared" si="41"/>
        <v>31745661026 03B</v>
      </c>
      <c r="M255" s="5" t="str">
        <f t="shared" si="42"/>
        <v>Slovenský paralympijský výborrBJozef Metelka - 3. miesto (cyklistika)</v>
      </c>
      <c r="N255" s="3" t="str">
        <f t="shared" si="43"/>
        <v>31745661rB</v>
      </c>
    </row>
    <row r="256" spans="1:14">
      <c r="A256" s="219" t="s">
        <v>81</v>
      </c>
      <c r="B256" s="251" t="str">
        <f>VLOOKUP(A256,Adr!A:B,2,FALSE)</f>
        <v>Slovenský paralympijský výbor</v>
      </c>
      <c r="C256" s="222" t="s">
        <v>1771</v>
      </c>
      <c r="D256" s="224">
        <v>25000</v>
      </c>
      <c r="E256" s="294">
        <v>0</v>
      </c>
      <c r="F256" s="219" t="s">
        <v>220</v>
      </c>
      <c r="G256" s="205" t="s">
        <v>10</v>
      </c>
      <c r="H256" s="222" t="s">
        <v>786</v>
      </c>
      <c r="I256" s="230" t="str">
        <f t="shared" si="39"/>
        <v>31745661r</v>
      </c>
      <c r="J256" s="203" t="str">
        <f t="shared" si="40"/>
        <v>31745661026 03</v>
      </c>
      <c r="K256" s="5"/>
      <c r="L256" s="203" t="str">
        <f t="shared" si="41"/>
        <v>31745661026 03B</v>
      </c>
      <c r="M256" s="5" t="str">
        <f t="shared" si="42"/>
        <v>Slovenský paralympijský výborrBJozef Metelka - 1. miesto (cyklistika)</v>
      </c>
      <c r="N256" s="3" t="str">
        <f t="shared" si="43"/>
        <v>31745661rB</v>
      </c>
    </row>
    <row r="257" spans="1:14">
      <c r="A257" s="219" t="s">
        <v>81</v>
      </c>
      <c r="B257" s="251" t="str">
        <f>VLOOKUP(A257,Adr!A:B,2,FALSE)</f>
        <v>Slovenský paralympijský výbor</v>
      </c>
      <c r="C257" s="222" t="s">
        <v>1772</v>
      </c>
      <c r="D257" s="224">
        <v>20000</v>
      </c>
      <c r="E257" s="294">
        <v>0</v>
      </c>
      <c r="F257" s="219" t="s">
        <v>220</v>
      </c>
      <c r="G257" s="205" t="s">
        <v>10</v>
      </c>
      <c r="H257" s="222" t="s">
        <v>786</v>
      </c>
      <c r="I257" s="230" t="str">
        <f t="shared" si="39"/>
        <v>31745661r</v>
      </c>
      <c r="J257" s="203" t="str">
        <f t="shared" si="40"/>
        <v>31745661026 03</v>
      </c>
      <c r="K257" s="5"/>
      <c r="L257" s="203" t="str">
        <f t="shared" si="41"/>
        <v>31745661026 03B</v>
      </c>
      <c r="M257" s="5" t="str">
        <f t="shared" si="42"/>
        <v>Slovenský paralympijský výborrBJozef Metelka - 2. miesto (cyklistika)</v>
      </c>
      <c r="N257" s="3" t="str">
        <f t="shared" si="43"/>
        <v>31745661rB</v>
      </c>
    </row>
    <row r="258" spans="1:14">
      <c r="A258" s="219" t="s">
        <v>81</v>
      </c>
      <c r="B258" s="251" t="str">
        <f>VLOOKUP(A258,Adr!A:B,2,FALSE)</f>
        <v>Slovenský paralympijský výbor</v>
      </c>
      <c r="C258" s="222" t="s">
        <v>1773</v>
      </c>
      <c r="D258" s="224">
        <v>4000</v>
      </c>
      <c r="E258" s="294">
        <v>0</v>
      </c>
      <c r="F258" s="219" t="s">
        <v>220</v>
      </c>
      <c r="G258" s="205" t="s">
        <v>10</v>
      </c>
      <c r="H258" s="222" t="s">
        <v>786</v>
      </c>
      <c r="I258" s="230" t="str">
        <f t="shared" si="39"/>
        <v>31745661r</v>
      </c>
      <c r="J258" s="203" t="str">
        <f t="shared" si="40"/>
        <v>31745661026 03</v>
      </c>
      <c r="K258" s="5"/>
      <c r="L258" s="203" t="str">
        <f t="shared" si="41"/>
        <v>31745661026 03B</v>
      </c>
      <c r="M258" s="5" t="str">
        <f t="shared" si="42"/>
        <v>Slovenský paralympijský výborrBPatrik Kuril - 7. miesto (cyklistika)</v>
      </c>
      <c r="N258" s="3" t="str">
        <f t="shared" si="43"/>
        <v>31745661rB</v>
      </c>
    </row>
    <row r="259" spans="1:14">
      <c r="A259" s="219" t="s">
        <v>81</v>
      </c>
      <c r="B259" s="251" t="str">
        <f>VLOOKUP(A259,Adr!A:B,2,FALSE)</f>
        <v>Slovenský paralympijský výbor</v>
      </c>
      <c r="C259" s="222" t="s">
        <v>1774</v>
      </c>
      <c r="D259" s="224">
        <v>25000</v>
      </c>
      <c r="E259" s="294">
        <v>0</v>
      </c>
      <c r="F259" s="219" t="s">
        <v>220</v>
      </c>
      <c r="G259" s="267" t="s">
        <v>10</v>
      </c>
      <c r="H259" s="222" t="s">
        <v>786</v>
      </c>
      <c r="I259" s="230" t="str">
        <f t="shared" si="39"/>
        <v>31745661r</v>
      </c>
      <c r="J259" s="203" t="str">
        <f t="shared" si="40"/>
        <v>31745661026 03</v>
      </c>
      <c r="K259" s="5"/>
      <c r="L259" s="203" t="str">
        <f t="shared" si="41"/>
        <v>31745661026 03B</v>
      </c>
      <c r="M259" s="5" t="str">
        <f t="shared" si="42"/>
        <v>Slovenský paralympijský výborrBPatrik Kuril - 1. miesto (cyklistika)</v>
      </c>
      <c r="N259" s="3" t="str">
        <f t="shared" si="43"/>
        <v>31745661rB</v>
      </c>
    </row>
    <row r="260" spans="1:14">
      <c r="A260" s="219" t="s">
        <v>81</v>
      </c>
      <c r="B260" s="251" t="str">
        <f>VLOOKUP(A260,Adr!A:B,2,FALSE)</f>
        <v>Slovenský paralympijský výbor</v>
      </c>
      <c r="C260" s="222" t="s">
        <v>1775</v>
      </c>
      <c r="D260" s="224">
        <v>3000</v>
      </c>
      <c r="E260" s="294">
        <v>0</v>
      </c>
      <c r="F260" s="219" t="s">
        <v>220</v>
      </c>
      <c r="G260" s="222" t="s">
        <v>10</v>
      </c>
      <c r="H260" s="222" t="s">
        <v>786</v>
      </c>
      <c r="I260" s="230" t="str">
        <f t="shared" si="39"/>
        <v>31745661r</v>
      </c>
      <c r="J260" s="203" t="str">
        <f t="shared" si="40"/>
        <v>31745661026 03</v>
      </c>
      <c r="K260" s="5"/>
      <c r="L260" s="203" t="str">
        <f t="shared" si="41"/>
        <v>31745661026 03B</v>
      </c>
      <c r="M260" s="5" t="str">
        <f t="shared" si="42"/>
        <v>Slovenský paralympijský výborrBAnna Oroszová - 8. miesto (cyklistika)</v>
      </c>
      <c r="N260" s="3" t="str">
        <f t="shared" si="43"/>
        <v>31745661rB</v>
      </c>
    </row>
    <row r="261" spans="1:14">
      <c r="A261" s="219" t="s">
        <v>81</v>
      </c>
      <c r="B261" s="251" t="str">
        <f>VLOOKUP(A261,Adr!A:B,2,FALSE)</f>
        <v>Slovenský paralympijský výbor</v>
      </c>
      <c r="C261" s="222" t="s">
        <v>1776</v>
      </c>
      <c r="D261" s="224">
        <v>10000</v>
      </c>
      <c r="E261" s="294">
        <v>0</v>
      </c>
      <c r="F261" s="219" t="s">
        <v>220</v>
      </c>
      <c r="G261" s="222" t="s">
        <v>10</v>
      </c>
      <c r="H261" s="222" t="s">
        <v>786</v>
      </c>
      <c r="I261" s="230" t="str">
        <f t="shared" si="39"/>
        <v>31745661r</v>
      </c>
      <c r="J261" s="203" t="str">
        <f t="shared" si="40"/>
        <v>31745661026 03</v>
      </c>
      <c r="K261" s="5"/>
      <c r="L261" s="203" t="str">
        <f t="shared" si="41"/>
        <v>31745661026 03B</v>
      </c>
      <c r="M261" s="5" t="str">
        <f t="shared" si="42"/>
        <v>Slovenský paralympijský výborrBAnna Oroszová - 4. miesto (cyklistika)</v>
      </c>
      <c r="N261" s="3" t="str">
        <f t="shared" si="43"/>
        <v>31745661rB</v>
      </c>
    </row>
    <row r="262" spans="1:14">
      <c r="A262" s="219" t="s">
        <v>81</v>
      </c>
      <c r="B262" s="251" t="str">
        <f>VLOOKUP(A262,Adr!A:B,2,FALSE)</f>
        <v>Slovenský paralympijský výbor</v>
      </c>
      <c r="C262" s="222" t="s">
        <v>1777</v>
      </c>
      <c r="D262" s="224">
        <v>3000</v>
      </c>
      <c r="E262" s="294">
        <v>0</v>
      </c>
      <c r="F262" s="219" t="s">
        <v>220</v>
      </c>
      <c r="G262" s="222" t="s">
        <v>10</v>
      </c>
      <c r="H262" s="222" t="s">
        <v>786</v>
      </c>
      <c r="I262" s="230" t="str">
        <f t="shared" si="39"/>
        <v>31745661r</v>
      </c>
      <c r="J262" s="203" t="str">
        <f t="shared" si="40"/>
        <v>31745661026 03</v>
      </c>
      <c r="K262" s="5"/>
      <c r="L262" s="203" t="str">
        <f t="shared" si="41"/>
        <v>31745661026 03B</v>
      </c>
      <c r="M262" s="5" t="str">
        <f t="shared" si="42"/>
        <v>Slovenský paralympijský výborrBOndrej Strečko - 8. miesto (cyklistika)</v>
      </c>
      <c r="N262" s="3" t="str">
        <f t="shared" si="43"/>
        <v>31745661rB</v>
      </c>
    </row>
    <row r="263" spans="1:14">
      <c r="A263" s="219" t="s">
        <v>81</v>
      </c>
      <c r="B263" s="251" t="str">
        <f>VLOOKUP(A263,Adr!A:B,2,FALSE)</f>
        <v>Slovenský paralympijský výbor</v>
      </c>
      <c r="C263" s="222" t="s">
        <v>1778</v>
      </c>
      <c r="D263" s="224">
        <v>10000</v>
      </c>
      <c r="E263" s="294">
        <v>0</v>
      </c>
      <c r="F263" s="219" t="s">
        <v>220</v>
      </c>
      <c r="G263" s="222" t="s">
        <v>10</v>
      </c>
      <c r="H263" s="222" t="s">
        <v>786</v>
      </c>
      <c r="I263" s="230" t="str">
        <f t="shared" si="39"/>
        <v>31745661r</v>
      </c>
      <c r="J263" s="203" t="str">
        <f t="shared" si="40"/>
        <v>31745661026 03</v>
      </c>
      <c r="K263" s="5"/>
      <c r="L263" s="203" t="str">
        <f t="shared" si="41"/>
        <v>31745661026 03B</v>
      </c>
      <c r="M263" s="5" t="str">
        <f t="shared" si="42"/>
        <v>Slovenský paralympijský výborrBMarcel Pavlík - 4. miesto (lukostreľba)</v>
      </c>
      <c r="N263" s="3" t="str">
        <f t="shared" si="43"/>
        <v>31745661rB</v>
      </c>
    </row>
    <row r="264" spans="1:14">
      <c r="A264" s="219" t="s">
        <v>81</v>
      </c>
      <c r="B264" s="251" t="str">
        <f>VLOOKUP(A264,Adr!A:B,2,FALSE)</f>
        <v>Slovenský paralympijský výbor</v>
      </c>
      <c r="C264" s="222" t="s">
        <v>1779</v>
      </c>
      <c r="D264" s="224">
        <v>10000</v>
      </c>
      <c r="E264" s="294">
        <v>0</v>
      </c>
      <c r="F264" s="219" t="s">
        <v>220</v>
      </c>
      <c r="G264" s="222" t="s">
        <v>10</v>
      </c>
      <c r="H264" s="222" t="s">
        <v>786</v>
      </c>
      <c r="I264" s="230" t="str">
        <f t="shared" si="39"/>
        <v>31745661r</v>
      </c>
      <c r="J264" s="203" t="str">
        <f t="shared" si="40"/>
        <v>31745661026 03</v>
      </c>
      <c r="K264" s="5"/>
      <c r="L264" s="203" t="str">
        <f t="shared" si="41"/>
        <v>31745661026 03B</v>
      </c>
      <c r="M264" s="5" t="str">
        <f t="shared" si="42"/>
        <v>Slovenský paralympijský výborrBVeronika Vadovičová - 4. miesto (streľba)</v>
      </c>
      <c r="N264" s="3" t="str">
        <f t="shared" si="43"/>
        <v>31745661rB</v>
      </c>
    </row>
    <row r="265" spans="1:14">
      <c r="A265" s="219" t="s">
        <v>81</v>
      </c>
      <c r="B265" s="251" t="str">
        <f>VLOOKUP(A265,Adr!A:B,2,FALSE)</f>
        <v>Slovenský paralympijský výbor</v>
      </c>
      <c r="C265" s="222" t="s">
        <v>1780</v>
      </c>
      <c r="D265" s="224">
        <v>5000</v>
      </c>
      <c r="E265" s="294">
        <v>0</v>
      </c>
      <c r="F265" s="219" t="s">
        <v>220</v>
      </c>
      <c r="G265" s="222" t="s">
        <v>10</v>
      </c>
      <c r="H265" s="222" t="s">
        <v>786</v>
      </c>
      <c r="I265" s="230" t="str">
        <f t="shared" si="39"/>
        <v>31745661r</v>
      </c>
      <c r="J265" s="203" t="str">
        <f t="shared" si="40"/>
        <v>31745661026 03</v>
      </c>
      <c r="K265" s="5"/>
      <c r="L265" s="203" t="str">
        <f t="shared" si="41"/>
        <v>31745661026 03B</v>
      </c>
      <c r="M265" s="5" t="str">
        <f t="shared" si="42"/>
        <v>Slovenský paralympijský výborrBVeronika Vadovičová - 6. miesto (streľba)</v>
      </c>
      <c r="N265" s="3" t="str">
        <f t="shared" si="43"/>
        <v>31745661rB</v>
      </c>
    </row>
    <row r="266" spans="1:14">
      <c r="A266" s="219" t="s">
        <v>81</v>
      </c>
      <c r="B266" s="251" t="str">
        <f>VLOOKUP(A266,Adr!A:B,2,FALSE)</f>
        <v>Slovenský paralympijský výbor</v>
      </c>
      <c r="C266" s="222" t="s">
        <v>1780</v>
      </c>
      <c r="D266" s="224">
        <v>5000</v>
      </c>
      <c r="E266" s="294">
        <v>0</v>
      </c>
      <c r="F266" s="219" t="s">
        <v>220</v>
      </c>
      <c r="G266" s="205" t="s">
        <v>10</v>
      </c>
      <c r="H266" s="222" t="s">
        <v>786</v>
      </c>
      <c r="I266" s="230" t="str">
        <f t="shared" si="39"/>
        <v>31745661r</v>
      </c>
      <c r="J266" s="203" t="str">
        <f t="shared" si="40"/>
        <v>31745661026 03</v>
      </c>
      <c r="K266" s="5"/>
      <c r="L266" s="203" t="str">
        <f t="shared" si="41"/>
        <v>31745661026 03B</v>
      </c>
      <c r="M266" s="5" t="str">
        <f t="shared" si="42"/>
        <v>Slovenský paralympijský výborrBVeronika Vadovičová - 6. miesto (streľba)</v>
      </c>
      <c r="N266" s="3" t="str">
        <f t="shared" si="43"/>
        <v>31745661rB</v>
      </c>
    </row>
    <row r="267" spans="1:14">
      <c r="A267" s="219" t="s">
        <v>81</v>
      </c>
      <c r="B267" s="251" t="str">
        <f>VLOOKUP(A267,Adr!A:B,2,FALSE)</f>
        <v>Slovenský paralympijský výbor</v>
      </c>
      <c r="C267" s="222" t="s">
        <v>1781</v>
      </c>
      <c r="D267" s="224">
        <v>25000</v>
      </c>
      <c r="E267" s="294">
        <v>0</v>
      </c>
      <c r="F267" s="219" t="s">
        <v>220</v>
      </c>
      <c r="G267" s="222" t="s">
        <v>10</v>
      </c>
      <c r="H267" s="222" t="s">
        <v>786</v>
      </c>
      <c r="I267" s="230" t="str">
        <f t="shared" si="39"/>
        <v>31745661r</v>
      </c>
      <c r="J267" s="203" t="str">
        <f t="shared" si="40"/>
        <v>31745661026 03</v>
      </c>
      <c r="K267" s="5"/>
      <c r="L267" s="203" t="str">
        <f t="shared" si="41"/>
        <v>31745661026 03B</v>
      </c>
      <c r="M267" s="5" t="str">
        <f t="shared" si="42"/>
        <v>Slovenský paralympijský výborrBVeronika Vadovičová - 1. miesto (streľba)</v>
      </c>
      <c r="N267" s="3" t="str">
        <f t="shared" si="43"/>
        <v>31745661rB</v>
      </c>
    </row>
    <row r="268" spans="1:14">
      <c r="A268" s="219" t="s">
        <v>81</v>
      </c>
      <c r="B268" s="251" t="str">
        <f>VLOOKUP(A268,Adr!A:B,2,FALSE)</f>
        <v>Slovenský paralympijský výbor</v>
      </c>
      <c r="C268" s="222" t="s">
        <v>1782</v>
      </c>
      <c r="D268" s="224">
        <v>7500</v>
      </c>
      <c r="E268" s="294">
        <v>0</v>
      </c>
      <c r="F268" s="219" t="s">
        <v>220</v>
      </c>
      <c r="G268" s="222" t="s">
        <v>10</v>
      </c>
      <c r="H268" s="222" t="s">
        <v>786</v>
      </c>
      <c r="I268" s="230" t="str">
        <f t="shared" si="39"/>
        <v>31745661r</v>
      </c>
      <c r="J268" s="203" t="str">
        <f t="shared" si="40"/>
        <v>31745661026 03</v>
      </c>
      <c r="K268" s="5"/>
      <c r="L268" s="203" t="str">
        <f t="shared" si="41"/>
        <v>31745661026 03B</v>
      </c>
      <c r="M268" s="5" t="str">
        <f t="shared" si="42"/>
        <v>Slovenský paralympijský výborrBRadoslav Malenovský - 5. miesto (streľba)</v>
      </c>
      <c r="N268" s="3" t="str">
        <f t="shared" si="43"/>
        <v>31745661rB</v>
      </c>
    </row>
    <row r="269" spans="1:14">
      <c r="A269" s="219" t="s">
        <v>81</v>
      </c>
      <c r="B269" s="251" t="str">
        <f>VLOOKUP(A269,Adr!A:B,2,FALSE)</f>
        <v>Slovenský paralympijský výbor</v>
      </c>
      <c r="C269" s="222" t="s">
        <v>1783</v>
      </c>
      <c r="D269" s="224">
        <v>4000</v>
      </c>
      <c r="E269" s="294">
        <v>0</v>
      </c>
      <c r="F269" s="219" t="s">
        <v>220</v>
      </c>
      <c r="G269" s="222" t="s">
        <v>10</v>
      </c>
      <c r="H269" s="222" t="s">
        <v>786</v>
      </c>
      <c r="I269" s="230" t="str">
        <f t="shared" si="39"/>
        <v>31745661r</v>
      </c>
      <c r="J269" s="203" t="str">
        <f t="shared" si="40"/>
        <v>31745661026 03</v>
      </c>
      <c r="K269" s="5"/>
      <c r="L269" s="203" t="str">
        <f t="shared" si="41"/>
        <v>31745661026 03B</v>
      </c>
      <c r="M269" s="5" t="str">
        <f t="shared" si="42"/>
        <v>Slovenský paralympijský výborrBRadoslav Malenovský - 7. miesto (streľba)</v>
      </c>
      <c r="N269" s="3" t="str">
        <f t="shared" si="43"/>
        <v>31745661rB</v>
      </c>
    </row>
    <row r="270" spans="1:14">
      <c r="A270" s="219" t="s">
        <v>81</v>
      </c>
      <c r="B270" s="251" t="str">
        <f>VLOOKUP(A270,Adr!A:B,2,FALSE)</f>
        <v>Slovenský paralympijský výbor</v>
      </c>
      <c r="C270" s="222" t="s">
        <v>1784</v>
      </c>
      <c r="D270" s="224">
        <v>2762.5</v>
      </c>
      <c r="E270" s="294">
        <v>0</v>
      </c>
      <c r="F270" s="219" t="s">
        <v>220</v>
      </c>
      <c r="G270" s="267" t="s">
        <v>10</v>
      </c>
      <c r="H270" s="222" t="s">
        <v>786</v>
      </c>
      <c r="I270" s="230" t="str">
        <f t="shared" si="39"/>
        <v>31745661r</v>
      </c>
      <c r="J270" s="203" t="str">
        <f t="shared" si="40"/>
        <v>31745661026 03</v>
      </c>
      <c r="K270" s="5"/>
      <c r="L270" s="203" t="str">
        <f t="shared" si="41"/>
        <v>31745661026 03B</v>
      </c>
      <c r="M270" s="5" t="str">
        <f t="shared" si="42"/>
        <v>Slovenský paralympijský výborrBMarián Kuřeja: Jana Sučíková - športový asistent (atletika)</v>
      </c>
      <c r="N270" s="3" t="str">
        <f t="shared" si="43"/>
        <v>31745661rB</v>
      </c>
    </row>
    <row r="271" spans="1:14">
      <c r="A271" s="219" t="s">
        <v>81</v>
      </c>
      <c r="B271" s="251" t="str">
        <f>VLOOKUP(A271,Adr!A:B,2,FALSE)</f>
        <v>Slovenský paralympijský výbor</v>
      </c>
      <c r="C271" s="222" t="s">
        <v>1785</v>
      </c>
      <c r="D271" s="224">
        <v>962.5</v>
      </c>
      <c r="E271" s="294">
        <v>0</v>
      </c>
      <c r="F271" s="219" t="s">
        <v>220</v>
      </c>
      <c r="G271" s="222" t="s">
        <v>10</v>
      </c>
      <c r="H271" s="222" t="s">
        <v>786</v>
      </c>
      <c r="I271" s="230" t="str">
        <f t="shared" si="39"/>
        <v>31745661r</v>
      </c>
      <c r="J271" s="203" t="str">
        <f t="shared" si="40"/>
        <v>31745661026 03</v>
      </c>
      <c r="K271" s="5"/>
      <c r="L271" s="203" t="str">
        <f t="shared" si="41"/>
        <v>31745661026 03B</v>
      </c>
      <c r="M271" s="5" t="str">
        <f t="shared" si="42"/>
        <v>Slovenský paralympijský výborrBMarián Kuřeja: Peter Matuška - tréner (atletika)</v>
      </c>
      <c r="N271" s="3" t="str">
        <f t="shared" si="43"/>
        <v>31745661rB</v>
      </c>
    </row>
    <row r="272" spans="1:14">
      <c r="A272" s="219" t="s">
        <v>81</v>
      </c>
      <c r="B272" s="251" t="str">
        <f>VLOOKUP(A272,Adr!A:B,2,FALSE)</f>
        <v>Slovenský paralympijský výbor</v>
      </c>
      <c r="C272" s="222" t="s">
        <v>1786</v>
      </c>
      <c r="D272" s="224">
        <v>612.5</v>
      </c>
      <c r="E272" s="294">
        <v>0</v>
      </c>
      <c r="F272" s="219" t="s">
        <v>220</v>
      </c>
      <c r="G272" s="222" t="s">
        <v>10</v>
      </c>
      <c r="H272" s="222" t="s">
        <v>786</v>
      </c>
      <c r="I272" s="230" t="str">
        <f t="shared" si="39"/>
        <v>31745661r</v>
      </c>
      <c r="J272" s="203" t="str">
        <f t="shared" si="40"/>
        <v>31745661026 03</v>
      </c>
      <c r="K272" s="5"/>
      <c r="L272" s="203" t="str">
        <f t="shared" si="41"/>
        <v>31745661026 03B</v>
      </c>
      <c r="M272" s="5" t="str">
        <f t="shared" si="42"/>
        <v>Slovenský paralympijský výborrBMarián Kuřeja: Radek Šatka - tréner (atletika)</v>
      </c>
      <c r="N272" s="3" t="str">
        <f t="shared" si="43"/>
        <v>31745661rB</v>
      </c>
    </row>
    <row r="273" spans="1:14">
      <c r="A273" s="219" t="s">
        <v>81</v>
      </c>
      <c r="B273" s="251" t="str">
        <f>VLOOKUP(A273,Adr!A:B,2,FALSE)</f>
        <v>Slovenský paralympijský výbor</v>
      </c>
      <c r="C273" s="222" t="s">
        <v>1787</v>
      </c>
      <c r="D273" s="224">
        <v>612.5</v>
      </c>
      <c r="E273" s="294">
        <v>0</v>
      </c>
      <c r="F273" s="219" t="s">
        <v>220</v>
      </c>
      <c r="G273" s="222" t="s">
        <v>10</v>
      </c>
      <c r="H273" s="222" t="s">
        <v>786</v>
      </c>
      <c r="I273" s="230" t="str">
        <f t="shared" si="39"/>
        <v>31745661r</v>
      </c>
      <c r="J273" s="203" t="str">
        <f t="shared" si="40"/>
        <v>31745661026 03</v>
      </c>
      <c r="K273" s="5"/>
      <c r="L273" s="203" t="str">
        <f t="shared" si="41"/>
        <v>31745661026 03B</v>
      </c>
      <c r="M273" s="5" t="str">
        <f t="shared" si="42"/>
        <v>Slovenský paralympijský výborrBMarián Kuřeja: Vladimír Bezdíček - reprezentačný tréner (atletika)</v>
      </c>
      <c r="N273" s="3" t="str">
        <f t="shared" si="43"/>
        <v>31745661rB</v>
      </c>
    </row>
    <row r="274" spans="1:14">
      <c r="A274" s="219" t="s">
        <v>81</v>
      </c>
      <c r="B274" s="251" t="str">
        <f>VLOOKUP(A274,Adr!A:B,2,FALSE)</f>
        <v>Slovenský paralympijský výbor</v>
      </c>
      <c r="C274" s="222" t="s">
        <v>1788</v>
      </c>
      <c r="D274" s="224">
        <v>1550</v>
      </c>
      <c r="E274" s="294">
        <v>0</v>
      </c>
      <c r="F274" s="219" t="s">
        <v>220</v>
      </c>
      <c r="G274" s="267" t="s">
        <v>10</v>
      </c>
      <c r="H274" s="222" t="s">
        <v>786</v>
      </c>
      <c r="I274" s="230" t="str">
        <f t="shared" si="39"/>
        <v>31745661r</v>
      </c>
      <c r="J274" s="203" t="str">
        <f t="shared" si="40"/>
        <v>31745661026 03</v>
      </c>
      <c r="K274" s="5"/>
      <c r="L274" s="203" t="str">
        <f t="shared" si="41"/>
        <v>31745661026 03B</v>
      </c>
      <c r="M274" s="5" t="str">
        <f t="shared" si="42"/>
        <v>Slovenský paralympijský výborrBDušan Laczkó: Ján Botcher - predseda ŠTK (atletika)</v>
      </c>
      <c r="N274" s="3" t="str">
        <f t="shared" si="43"/>
        <v>31745661rB</v>
      </c>
    </row>
    <row r="275" spans="1:14">
      <c r="A275" s="219" t="s">
        <v>81</v>
      </c>
      <c r="B275" s="251" t="str">
        <f>VLOOKUP(A275,Adr!A:B,2,FALSE)</f>
        <v>Slovenský paralympijský výbor</v>
      </c>
      <c r="C275" s="222" t="s">
        <v>1789</v>
      </c>
      <c r="D275" s="224">
        <v>575</v>
      </c>
      <c r="E275" s="294">
        <v>0</v>
      </c>
      <c r="F275" s="219" t="s">
        <v>220</v>
      </c>
      <c r="G275" s="222" t="s">
        <v>10</v>
      </c>
      <c r="H275" s="222" t="s">
        <v>786</v>
      </c>
      <c r="I275" s="230" t="str">
        <f t="shared" si="39"/>
        <v>31745661r</v>
      </c>
      <c r="J275" s="203" t="str">
        <f t="shared" si="40"/>
        <v>31745661026 03</v>
      </c>
      <c r="K275" s="5"/>
      <c r="L275" s="203" t="str">
        <f t="shared" si="41"/>
        <v>31745661026 03B</v>
      </c>
      <c r="M275" s="5" t="str">
        <f t="shared" si="42"/>
        <v>Slovenský paralympijský výborrBDušan Laczkó: Roland Laczkó - športový asistent (atletika)</v>
      </c>
      <c r="N275" s="3" t="str">
        <f t="shared" si="43"/>
        <v>31745661rB</v>
      </c>
    </row>
    <row r="276" spans="1:14">
      <c r="A276" s="219" t="s">
        <v>81</v>
      </c>
      <c r="B276" s="251" t="str">
        <f>VLOOKUP(A276,Adr!A:B,2,FALSE)</f>
        <v>Slovenský paralympijský výbor</v>
      </c>
      <c r="C276" s="222" t="s">
        <v>1790</v>
      </c>
      <c r="D276" s="224">
        <v>350</v>
      </c>
      <c r="E276" s="294">
        <v>0</v>
      </c>
      <c r="F276" s="219" t="s">
        <v>220</v>
      </c>
      <c r="G276" s="205" t="s">
        <v>10</v>
      </c>
      <c r="H276" s="222" t="s">
        <v>786</v>
      </c>
      <c r="I276" s="230" t="str">
        <f t="shared" si="39"/>
        <v>31745661r</v>
      </c>
      <c r="J276" s="203" t="str">
        <f t="shared" si="40"/>
        <v>31745661026 03</v>
      </c>
      <c r="K276" s="5"/>
      <c r="L276" s="203" t="str">
        <f t="shared" si="41"/>
        <v>31745661026 03B</v>
      </c>
      <c r="M276" s="5" t="str">
        <f t="shared" si="42"/>
        <v>Slovenský paralympijský výborrBDušan Laczkó: Adrián Matušík - sparing (atletika)</v>
      </c>
      <c r="N276" s="3" t="str">
        <f t="shared" si="43"/>
        <v>31745661rB</v>
      </c>
    </row>
    <row r="277" spans="1:14">
      <c r="A277" s="219" t="s">
        <v>81</v>
      </c>
      <c r="B277" s="251" t="str">
        <f>VLOOKUP(A277,Adr!A:B,2,FALSE)</f>
        <v>Slovenský paralympijský výbor</v>
      </c>
      <c r="C277" s="222" t="s">
        <v>1791</v>
      </c>
      <c r="D277" s="224">
        <v>1125</v>
      </c>
      <c r="E277" s="294">
        <v>0</v>
      </c>
      <c r="F277" s="219" t="s">
        <v>220</v>
      </c>
      <c r="G277" s="205" t="s">
        <v>10</v>
      </c>
      <c r="H277" s="222" t="s">
        <v>786</v>
      </c>
      <c r="I277" s="230" t="str">
        <f t="shared" si="39"/>
        <v>31745661r</v>
      </c>
      <c r="J277" s="203" t="str">
        <f t="shared" si="40"/>
        <v>31745661026 03</v>
      </c>
      <c r="K277" s="5"/>
      <c r="L277" s="203" t="str">
        <f t="shared" si="41"/>
        <v>31745661026 03B</v>
      </c>
      <c r="M277" s="5" t="str">
        <f t="shared" si="42"/>
        <v>Slovenský paralympijský výborrBLadislav Čuchran: Ľuboslava Čuchranová - športový asistent (atletika)</v>
      </c>
      <c r="N277" s="3" t="str">
        <f t="shared" si="43"/>
        <v>31745661rB</v>
      </c>
    </row>
    <row r="278" spans="1:14">
      <c r="A278" s="219" t="s">
        <v>81</v>
      </c>
      <c r="B278" s="251" t="str">
        <f>VLOOKUP(A278,Adr!A:B,2,FALSE)</f>
        <v>Slovenský paralympijský výbor</v>
      </c>
      <c r="C278" s="222" t="s">
        <v>1792</v>
      </c>
      <c r="D278" s="224">
        <v>1350</v>
      </c>
      <c r="E278" s="294">
        <v>0</v>
      </c>
      <c r="F278" s="219" t="s">
        <v>220</v>
      </c>
      <c r="G278" s="205" t="s">
        <v>10</v>
      </c>
      <c r="H278" s="222" t="s">
        <v>786</v>
      </c>
      <c r="I278" s="230" t="str">
        <f t="shared" si="39"/>
        <v>31745661r</v>
      </c>
      <c r="J278" s="203" t="str">
        <f t="shared" si="40"/>
        <v>31745661026 03</v>
      </c>
      <c r="K278" s="5"/>
      <c r="L278" s="203" t="str">
        <f t="shared" si="41"/>
        <v>31745661026 03B</v>
      </c>
      <c r="M278" s="5" t="str">
        <f t="shared" si="42"/>
        <v>Slovenský paralympijský výborrBLadislav Čuchran: Július Hutka - osobný tréner (atletika)</v>
      </c>
      <c r="N278" s="3" t="str">
        <f t="shared" si="43"/>
        <v>31745661rB</v>
      </c>
    </row>
    <row r="279" spans="1:14">
      <c r="A279" s="219" t="s">
        <v>81</v>
      </c>
      <c r="B279" s="251" t="str">
        <f>VLOOKUP(A279,Adr!A:B,2,FALSE)</f>
        <v>Slovenský paralympijský výbor</v>
      </c>
      <c r="C279" s="222" t="s">
        <v>1793</v>
      </c>
      <c r="D279" s="224">
        <v>4750</v>
      </c>
      <c r="E279" s="294">
        <v>0</v>
      </c>
      <c r="F279" s="219" t="s">
        <v>220</v>
      </c>
      <c r="G279" s="267" t="s">
        <v>10</v>
      </c>
      <c r="H279" s="222" t="s">
        <v>786</v>
      </c>
      <c r="I279" s="230" t="str">
        <f t="shared" si="39"/>
        <v>31745661r</v>
      </c>
      <c r="J279" s="203" t="str">
        <f t="shared" si="40"/>
        <v>31745661026 03</v>
      </c>
      <c r="K279" s="5"/>
      <c r="L279" s="203" t="str">
        <f t="shared" si="41"/>
        <v>31745661026 03B</v>
      </c>
      <c r="M279" s="5" t="str">
        <f t="shared" si="42"/>
        <v>Slovenský paralympijský výborrBSamuel Andrejčík: Martin Gabko - reprezentačný tréner (boccia)</v>
      </c>
      <c r="N279" s="3" t="str">
        <f t="shared" si="43"/>
        <v>31745661rB</v>
      </c>
    </row>
    <row r="280" spans="1:14">
      <c r="A280" s="219" t="s">
        <v>81</v>
      </c>
      <c r="B280" s="251" t="str">
        <f>VLOOKUP(A280,Adr!A:B,2,FALSE)</f>
        <v>Slovenský paralympijský výbor</v>
      </c>
      <c r="C280" s="222" t="s">
        <v>1794</v>
      </c>
      <c r="D280" s="224">
        <v>2600</v>
      </c>
      <c r="E280" s="294">
        <v>0</v>
      </c>
      <c r="F280" s="219" t="s">
        <v>220</v>
      </c>
      <c r="G280" s="222" t="s">
        <v>10</v>
      </c>
      <c r="H280" s="222" t="s">
        <v>786</v>
      </c>
      <c r="I280" s="230" t="str">
        <f t="shared" si="39"/>
        <v>31745661r</v>
      </c>
      <c r="J280" s="203" t="str">
        <f t="shared" si="40"/>
        <v>31745661026 03</v>
      </c>
      <c r="K280" s="5"/>
      <c r="L280" s="203" t="str">
        <f t="shared" si="41"/>
        <v>31745661026 03B</v>
      </c>
      <c r="M280" s="5" t="str">
        <f t="shared" si="42"/>
        <v>Slovenský paralympijský výborrBSamuel Andrejčík: Ľudmila Andrejčíková - športový asistent (boccia)</v>
      </c>
      <c r="N280" s="3" t="str">
        <f t="shared" si="43"/>
        <v>31745661rB</v>
      </c>
    </row>
    <row r="281" spans="1:14">
      <c r="A281" s="219" t="s">
        <v>81</v>
      </c>
      <c r="B281" s="251" t="str">
        <f>VLOOKUP(A281,Adr!A:B,2,FALSE)</f>
        <v>Slovenský paralympijský výbor</v>
      </c>
      <c r="C281" s="222" t="s">
        <v>1795</v>
      </c>
      <c r="D281" s="224">
        <v>500</v>
      </c>
      <c r="E281" s="294">
        <v>0</v>
      </c>
      <c r="F281" s="219" t="s">
        <v>220</v>
      </c>
      <c r="G281" s="222" t="s">
        <v>10</v>
      </c>
      <c r="H281" s="222" t="s">
        <v>786</v>
      </c>
      <c r="I281" s="230" t="str">
        <f t="shared" si="39"/>
        <v>31745661r</v>
      </c>
      <c r="J281" s="203" t="str">
        <f t="shared" si="40"/>
        <v>31745661026 03</v>
      </c>
      <c r="K281" s="5"/>
      <c r="L281" s="203" t="str">
        <f t="shared" si="41"/>
        <v>31745661026 03B</v>
      </c>
      <c r="M281" s="5" t="str">
        <f t="shared" si="42"/>
        <v>Slovenský paralympijský výborrBSamuel Andrejčík: Peter Bielik - športový psychológ (boccia)</v>
      </c>
      <c r="N281" s="3" t="str">
        <f t="shared" si="43"/>
        <v>31745661rB</v>
      </c>
    </row>
    <row r="282" spans="1:14">
      <c r="A282" s="219" t="s">
        <v>81</v>
      </c>
      <c r="B282" s="251" t="str">
        <f>VLOOKUP(A282,Adr!A:B,2,FALSE)</f>
        <v>Slovenský paralympijský výbor</v>
      </c>
      <c r="C282" s="222" t="s">
        <v>1796</v>
      </c>
      <c r="D282" s="224">
        <v>390</v>
      </c>
      <c r="E282" s="294">
        <v>0</v>
      </c>
      <c r="F282" s="219" t="s">
        <v>220</v>
      </c>
      <c r="G282" s="222" t="s">
        <v>10</v>
      </c>
      <c r="H282" s="222" t="s">
        <v>786</v>
      </c>
      <c r="I282" s="230" t="str">
        <f t="shared" si="39"/>
        <v>31745661r</v>
      </c>
      <c r="J282" s="203" t="str">
        <f t="shared" si="40"/>
        <v>31745661026 03</v>
      </c>
      <c r="K282" s="5"/>
      <c r="L282" s="203" t="str">
        <f t="shared" si="41"/>
        <v>31745661026 03B</v>
      </c>
      <c r="M282" s="5" t="str">
        <f t="shared" si="42"/>
        <v>Slovenský paralympijský výborrBMichaela Balcová: Martin Gabko - reprezentačný tréner (boccia)</v>
      </c>
      <c r="N282" s="3" t="str">
        <f t="shared" si="43"/>
        <v>31745661rB</v>
      </c>
    </row>
    <row r="283" spans="1:14">
      <c r="A283" s="219" t="s">
        <v>81</v>
      </c>
      <c r="B283" s="251" t="str">
        <f>VLOOKUP(A283,Adr!A:B,2,FALSE)</f>
        <v>Slovenský paralympijský výbor</v>
      </c>
      <c r="C283" s="222" t="s">
        <v>1797</v>
      </c>
      <c r="D283" s="224">
        <v>600</v>
      </c>
      <c r="E283" s="294">
        <v>0</v>
      </c>
      <c r="F283" s="219" t="s">
        <v>220</v>
      </c>
      <c r="G283" s="222" t="s">
        <v>10</v>
      </c>
      <c r="H283" s="222" t="s">
        <v>786</v>
      </c>
      <c r="I283" s="230" t="str">
        <f t="shared" si="39"/>
        <v>31745661r</v>
      </c>
      <c r="J283" s="203" t="str">
        <f t="shared" si="40"/>
        <v>31745661026 03</v>
      </c>
      <c r="K283" s="5"/>
      <c r="L283" s="203" t="str">
        <f t="shared" si="41"/>
        <v>31745661026 03B</v>
      </c>
      <c r="M283" s="5" t="str">
        <f t="shared" si="42"/>
        <v>Slovenský paralympijský výborrBMichaela Balcová: Vladimíra Balcová - športový asistent (boccia)</v>
      </c>
      <c r="N283" s="3" t="str">
        <f t="shared" si="43"/>
        <v>31745661rB</v>
      </c>
    </row>
    <row r="284" spans="1:14">
      <c r="A284" s="219" t="s">
        <v>81</v>
      </c>
      <c r="B284" s="251" t="str">
        <f>VLOOKUP(A284,Adr!A:B,2,FALSE)</f>
        <v>Slovenský paralympijský výbor</v>
      </c>
      <c r="C284" s="222" t="s">
        <v>1798</v>
      </c>
      <c r="D284" s="224">
        <v>390</v>
      </c>
      <c r="E284" s="294">
        <v>0</v>
      </c>
      <c r="F284" s="219" t="s">
        <v>220</v>
      </c>
      <c r="G284" s="222" t="s">
        <v>10</v>
      </c>
      <c r="H284" s="222" t="s">
        <v>786</v>
      </c>
      <c r="I284" s="230" t="str">
        <f t="shared" si="39"/>
        <v>31745661r</v>
      </c>
      <c r="J284" s="203" t="str">
        <f t="shared" si="40"/>
        <v>31745661026 03</v>
      </c>
      <c r="K284" s="5"/>
      <c r="L284" s="203" t="str">
        <f t="shared" si="41"/>
        <v>31745661026 03B</v>
      </c>
      <c r="M284" s="5" t="str">
        <f t="shared" si="42"/>
        <v>Slovenský paralympijský výborrBRóbert Mezík: Martin Gabko - reprezentačný tréner (boccia)</v>
      </c>
      <c r="N284" s="3" t="str">
        <f t="shared" si="43"/>
        <v>31745661rB</v>
      </c>
    </row>
    <row r="285" spans="1:14">
      <c r="A285" s="219" t="s">
        <v>81</v>
      </c>
      <c r="B285" s="251" t="str">
        <f>VLOOKUP(A285,Adr!A:B,2,FALSE)</f>
        <v>Slovenský paralympijský výbor</v>
      </c>
      <c r="C285" s="222" t="s">
        <v>1799</v>
      </c>
      <c r="D285" s="224">
        <v>600</v>
      </c>
      <c r="E285" s="294">
        <v>0</v>
      </c>
      <c r="F285" s="219" t="s">
        <v>220</v>
      </c>
      <c r="G285" s="222" t="s">
        <v>10</v>
      </c>
      <c r="H285" s="222" t="s">
        <v>786</v>
      </c>
      <c r="I285" s="230" t="str">
        <f t="shared" si="39"/>
        <v>31745661r</v>
      </c>
      <c r="J285" s="203" t="str">
        <f t="shared" si="40"/>
        <v>31745661026 03</v>
      </c>
      <c r="K285" s="5"/>
      <c r="L285" s="203" t="str">
        <f t="shared" si="41"/>
        <v>31745661026 03B</v>
      </c>
      <c r="M285" s="5" t="str">
        <f t="shared" si="42"/>
        <v>Slovenský paralympijský výborrBRóbert Mezík: Nina Gabková - športový asistent (boccia)</v>
      </c>
      <c r="N285" s="3" t="str">
        <f t="shared" si="43"/>
        <v>31745661rB</v>
      </c>
    </row>
    <row r="286" spans="1:14">
      <c r="A286" s="219" t="s">
        <v>81</v>
      </c>
      <c r="B286" s="251" t="str">
        <f>VLOOKUP(A286,Adr!A:B,2,FALSE)</f>
        <v>Slovenský paralympijský výbor</v>
      </c>
      <c r="C286" s="222" t="s">
        <v>1800</v>
      </c>
      <c r="D286" s="224">
        <v>5150</v>
      </c>
      <c r="E286" s="294">
        <v>0</v>
      </c>
      <c r="F286" s="219" t="s">
        <v>220</v>
      </c>
      <c r="G286" s="205" t="s">
        <v>10</v>
      </c>
      <c r="H286" s="222" t="s">
        <v>786</v>
      </c>
      <c r="I286" s="230" t="str">
        <f t="shared" si="39"/>
        <v>31745661r</v>
      </c>
      <c r="J286" s="203" t="str">
        <f t="shared" si="40"/>
        <v>31745661026 03</v>
      </c>
      <c r="K286" s="5"/>
      <c r="L286" s="203" t="str">
        <f t="shared" si="41"/>
        <v>31745661026 03B</v>
      </c>
      <c r="M286" s="5" t="str">
        <f t="shared" si="42"/>
        <v>Slovenský paralympijský výborrBMartin Strehársky, Samuel Andrejčík, Michaela Balcová: Martin Gabko - reprezentačný tréner (boccia)</v>
      </c>
      <c r="N286" s="3" t="str">
        <f t="shared" si="43"/>
        <v>31745661rB</v>
      </c>
    </row>
    <row r="287" spans="1:14">
      <c r="A287" s="219" t="s">
        <v>81</v>
      </c>
      <c r="B287" s="251" t="str">
        <f>VLOOKUP(A287,Adr!A:B,2,FALSE)</f>
        <v>Slovenský paralympijský výbor</v>
      </c>
      <c r="C287" s="222" t="s">
        <v>1801</v>
      </c>
      <c r="D287" s="224">
        <v>1500</v>
      </c>
      <c r="E287" s="294">
        <v>0</v>
      </c>
      <c r="F287" s="219" t="s">
        <v>220</v>
      </c>
      <c r="G287" s="222" t="s">
        <v>10</v>
      </c>
      <c r="H287" s="222" t="s">
        <v>786</v>
      </c>
      <c r="I287" s="230" t="str">
        <f t="shared" si="39"/>
        <v>31745661r</v>
      </c>
      <c r="J287" s="203" t="str">
        <f t="shared" si="40"/>
        <v>31745661026 03</v>
      </c>
      <c r="K287" s="5"/>
      <c r="L287" s="203" t="str">
        <f t="shared" si="41"/>
        <v>31745661026 03B</v>
      </c>
      <c r="M287" s="5" t="str">
        <f t="shared" si="42"/>
        <v>Slovenský paralympijský výborrBMartin Strehársky, Samuel Andrejčík, Michaela Balcová: Ľudmila Andrejčíková - športový asistent (boccia)</v>
      </c>
      <c r="N287" s="3" t="str">
        <f t="shared" si="43"/>
        <v>31745661rB</v>
      </c>
    </row>
    <row r="288" spans="1:14">
      <c r="A288" s="219" t="s">
        <v>81</v>
      </c>
      <c r="B288" s="251" t="str">
        <f>VLOOKUP(A288,Adr!A:B,2,FALSE)</f>
        <v>Slovenský paralympijský výbor</v>
      </c>
      <c r="C288" s="222" t="s">
        <v>1802</v>
      </c>
      <c r="D288" s="224">
        <v>1500</v>
      </c>
      <c r="E288" s="294">
        <v>0</v>
      </c>
      <c r="F288" s="219" t="s">
        <v>220</v>
      </c>
      <c r="G288" s="222" t="s">
        <v>10</v>
      </c>
      <c r="H288" s="222" t="s">
        <v>786</v>
      </c>
      <c r="I288" s="230" t="str">
        <f t="shared" si="39"/>
        <v>31745661r</v>
      </c>
      <c r="J288" s="203" t="str">
        <f t="shared" si="40"/>
        <v>31745661026 03</v>
      </c>
      <c r="K288" s="5"/>
      <c r="L288" s="203" t="str">
        <f t="shared" si="41"/>
        <v>31745661026 03B</v>
      </c>
      <c r="M288" s="5" t="str">
        <f t="shared" si="42"/>
        <v>Slovenský paralympijský výborrBMartin Strehársky, Samuel Andrejčík, Michaela Balcová: Vladimíra Balcová - športový asistent (boccia)</v>
      </c>
      <c r="N288" s="3" t="str">
        <f t="shared" si="43"/>
        <v>31745661rB</v>
      </c>
    </row>
    <row r="289" spans="1:14">
      <c r="A289" s="219" t="s">
        <v>81</v>
      </c>
      <c r="B289" s="251" t="str">
        <f>VLOOKUP(A289,Adr!A:B,2,FALSE)</f>
        <v>Slovenský paralympijský výbor</v>
      </c>
      <c r="C289" s="222" t="s">
        <v>1803</v>
      </c>
      <c r="D289" s="224">
        <v>500</v>
      </c>
      <c r="E289" s="294">
        <v>0</v>
      </c>
      <c r="F289" s="219" t="s">
        <v>220</v>
      </c>
      <c r="G289" s="222" t="s">
        <v>10</v>
      </c>
      <c r="H289" s="222" t="s">
        <v>786</v>
      </c>
      <c r="I289" s="230" t="str">
        <f t="shared" si="39"/>
        <v>31745661r</v>
      </c>
      <c r="J289" s="203" t="str">
        <f t="shared" si="40"/>
        <v>31745661026 03</v>
      </c>
      <c r="K289" s="5"/>
      <c r="L289" s="203" t="str">
        <f t="shared" si="41"/>
        <v>31745661026 03B</v>
      </c>
      <c r="M289" s="5" t="str">
        <f t="shared" si="42"/>
        <v>Slovenský paralympijský výborrBMartin Strehársky, Samuel Andrejčík, Michaela Balcová: Peter Bielik - športový psychológ (boccia)</v>
      </c>
      <c r="N289" s="3" t="str">
        <f t="shared" si="43"/>
        <v>31745661rB</v>
      </c>
    </row>
    <row r="290" spans="1:14">
      <c r="A290" s="219" t="s">
        <v>81</v>
      </c>
      <c r="B290" s="251" t="str">
        <f>VLOOKUP(A290,Adr!A:B,2,FALSE)</f>
        <v>Slovenský paralympijský výbor</v>
      </c>
      <c r="C290" s="222" t="s">
        <v>1804</v>
      </c>
      <c r="D290" s="224">
        <v>6000</v>
      </c>
      <c r="E290" s="294">
        <v>0</v>
      </c>
      <c r="F290" s="219" t="s">
        <v>220</v>
      </c>
      <c r="G290" s="267" t="s">
        <v>10</v>
      </c>
      <c r="H290" s="222" t="s">
        <v>786</v>
      </c>
      <c r="I290" s="230" t="str">
        <f t="shared" si="39"/>
        <v>31745661r</v>
      </c>
      <c r="J290" s="203" t="str">
        <f t="shared" si="40"/>
        <v>31745661026 03</v>
      </c>
      <c r="K290" s="5"/>
      <c r="L290" s="203" t="str">
        <f t="shared" si="41"/>
        <v>31745661026 03B</v>
      </c>
      <c r="M290" s="5" t="str">
        <f t="shared" si="42"/>
        <v>Slovenský paralympijský výborrBJozef Metelka: Fabio Bortolini - športový manažér (cyklistika)</v>
      </c>
      <c r="N290" s="3" t="str">
        <f t="shared" si="43"/>
        <v>31745661rB</v>
      </c>
    </row>
    <row r="291" spans="1:14">
      <c r="A291" s="219" t="s">
        <v>81</v>
      </c>
      <c r="B291" s="251" t="str">
        <f>VLOOKUP(A291,Adr!A:B,2,FALSE)</f>
        <v>Slovenský paralympijský výbor</v>
      </c>
      <c r="C291" s="222" t="s">
        <v>1805</v>
      </c>
      <c r="D291" s="224">
        <v>5000</v>
      </c>
      <c r="E291" s="294">
        <v>0</v>
      </c>
      <c r="F291" s="219" t="s">
        <v>220</v>
      </c>
      <c r="G291" s="222" t="s">
        <v>10</v>
      </c>
      <c r="H291" s="222" t="s">
        <v>786</v>
      </c>
      <c r="I291" s="230" t="str">
        <f t="shared" si="39"/>
        <v>31745661r</v>
      </c>
      <c r="J291" s="203" t="str">
        <f t="shared" si="40"/>
        <v>31745661026 03</v>
      </c>
      <c r="K291" s="5"/>
      <c r="L291" s="203" t="str">
        <f t="shared" si="41"/>
        <v>31745661026 03B</v>
      </c>
      <c r="M291" s="5" t="str">
        <f t="shared" si="42"/>
        <v>Slovenský paralympijský výborrBJozef Metelka: Kyleigh Manners - osobný tréner (cyklistika)</v>
      </c>
      <c r="N291" s="3" t="str">
        <f t="shared" si="43"/>
        <v>31745661rB</v>
      </c>
    </row>
    <row r="292" spans="1:14">
      <c r="A292" s="219" t="s">
        <v>81</v>
      </c>
      <c r="B292" s="251" t="str">
        <f>VLOOKUP(A292,Adr!A:B,2,FALSE)</f>
        <v>Slovenský paralympijský výbor</v>
      </c>
      <c r="C292" s="222" t="s">
        <v>1806</v>
      </c>
      <c r="D292" s="224">
        <v>3400</v>
      </c>
      <c r="E292" s="294">
        <v>0</v>
      </c>
      <c r="F292" s="219" t="s">
        <v>220</v>
      </c>
      <c r="G292" s="222" t="s">
        <v>10</v>
      </c>
      <c r="H292" s="222" t="s">
        <v>786</v>
      </c>
      <c r="I292" s="230" t="str">
        <f t="shared" si="39"/>
        <v>31745661r</v>
      </c>
      <c r="J292" s="203" t="str">
        <f t="shared" si="40"/>
        <v>31745661026 03</v>
      </c>
      <c r="K292" s="5"/>
      <c r="L292" s="203" t="str">
        <f t="shared" si="41"/>
        <v>31745661026 03B</v>
      </c>
      <c r="M292" s="5" t="str">
        <f t="shared" si="42"/>
        <v>Slovenský paralympijský výborrBJozef Metelka: Branislav Režňák - reprezentačný tréner/vedúci tímu na PH (cyklistika)</v>
      </c>
      <c r="N292" s="3" t="str">
        <f t="shared" si="43"/>
        <v>31745661rB</v>
      </c>
    </row>
    <row r="293" spans="1:14">
      <c r="A293" s="219" t="s">
        <v>81</v>
      </c>
      <c r="B293" s="251" t="str">
        <f>VLOOKUP(A293,Adr!A:B,2,FALSE)</f>
        <v>Slovenský paralympijský výbor</v>
      </c>
      <c r="C293" s="222" t="s">
        <v>1807</v>
      </c>
      <c r="D293" s="224">
        <v>3400</v>
      </c>
      <c r="E293" s="294">
        <v>0</v>
      </c>
      <c r="F293" s="219" t="s">
        <v>220</v>
      </c>
      <c r="G293" s="222" t="s">
        <v>10</v>
      </c>
      <c r="H293" s="222" t="s">
        <v>786</v>
      </c>
      <c r="I293" s="230" t="str">
        <f t="shared" si="39"/>
        <v>31745661r</v>
      </c>
      <c r="J293" s="203" t="str">
        <f t="shared" si="40"/>
        <v>31745661026 03</v>
      </c>
      <c r="K293" s="5"/>
      <c r="L293" s="203" t="str">
        <f t="shared" si="41"/>
        <v>31745661026 03B</v>
      </c>
      <c r="M293" s="5" t="str">
        <f t="shared" si="42"/>
        <v>Slovenský paralympijský výborrBJozef Metelka: Patrik Chlebo - mechanik tímu (cyklistika)</v>
      </c>
      <c r="N293" s="3" t="str">
        <f t="shared" si="43"/>
        <v>31745661rB</v>
      </c>
    </row>
    <row r="294" spans="1:14">
      <c r="A294" s="219" t="s">
        <v>81</v>
      </c>
      <c r="B294" s="251" t="str">
        <f>VLOOKUP(A294,Adr!A:B,2,FALSE)</f>
        <v>Slovenský paralympijský výbor</v>
      </c>
      <c r="C294" s="222" t="s">
        <v>1808</v>
      </c>
      <c r="D294" s="224">
        <v>2000</v>
      </c>
      <c r="E294" s="294">
        <v>0</v>
      </c>
      <c r="F294" s="219" t="s">
        <v>220</v>
      </c>
      <c r="G294" s="267" t="s">
        <v>10</v>
      </c>
      <c r="H294" s="222" t="s">
        <v>786</v>
      </c>
      <c r="I294" s="230" t="str">
        <f t="shared" si="39"/>
        <v>31745661r</v>
      </c>
      <c r="J294" s="203" t="str">
        <f t="shared" si="40"/>
        <v>31745661026 03</v>
      </c>
      <c r="K294" s="5"/>
      <c r="L294" s="203" t="str">
        <f t="shared" si="41"/>
        <v>31745661026 03B</v>
      </c>
      <c r="M294" s="5" t="str">
        <f t="shared" si="42"/>
        <v>Slovenský paralympijský výborrBJozef Metelka: Tom Kirk - osobný tréner (cyklistika)</v>
      </c>
      <c r="N294" s="3" t="str">
        <f t="shared" si="43"/>
        <v>31745661rB</v>
      </c>
    </row>
    <row r="295" spans="1:14">
      <c r="A295" s="219" t="s">
        <v>81</v>
      </c>
      <c r="B295" s="251" t="str">
        <f>VLOOKUP(A295,Adr!A:B,2,FALSE)</f>
        <v>Slovenský paralympijský výbor</v>
      </c>
      <c r="C295" s="222" t="s">
        <v>1809</v>
      </c>
      <c r="D295" s="224">
        <v>5260</v>
      </c>
      <c r="E295" s="294">
        <v>0</v>
      </c>
      <c r="F295" s="219" t="s">
        <v>220</v>
      </c>
      <c r="G295" s="222" t="s">
        <v>10</v>
      </c>
      <c r="H295" s="222" t="s">
        <v>786</v>
      </c>
      <c r="I295" s="230" t="str">
        <f t="shared" si="39"/>
        <v>31745661r</v>
      </c>
      <c r="J295" s="203" t="str">
        <f t="shared" si="40"/>
        <v>31745661026 03</v>
      </c>
      <c r="K295" s="5"/>
      <c r="L295" s="203" t="str">
        <f t="shared" si="41"/>
        <v>31745661026 03B</v>
      </c>
      <c r="M295" s="5" t="str">
        <f t="shared" si="42"/>
        <v>Slovenský paralympijský výborrBPatrik Kuril: Branislav Režňák - reprezentačný tréner/vedúci tímu na PH (cyklistika)</v>
      </c>
      <c r="N295" s="3" t="str">
        <f t="shared" si="43"/>
        <v>31745661rB</v>
      </c>
    </row>
    <row r="296" spans="1:14">
      <c r="A296" s="219" t="s">
        <v>81</v>
      </c>
      <c r="B296" s="251" t="str">
        <f>VLOOKUP(A296,Adr!A:B,2,FALSE)</f>
        <v>Slovenský paralympijský výbor</v>
      </c>
      <c r="C296" s="222" t="s">
        <v>1810</v>
      </c>
      <c r="D296" s="224">
        <v>4310</v>
      </c>
      <c r="E296" s="294">
        <v>0</v>
      </c>
      <c r="F296" s="219" t="s">
        <v>220</v>
      </c>
      <c r="G296" s="205" t="s">
        <v>10</v>
      </c>
      <c r="H296" s="222" t="s">
        <v>786</v>
      </c>
      <c r="I296" s="230" t="str">
        <f t="shared" si="39"/>
        <v>31745661r</v>
      </c>
      <c r="J296" s="203" t="str">
        <f t="shared" si="40"/>
        <v>31745661026 03</v>
      </c>
      <c r="K296" s="5"/>
      <c r="L296" s="203" t="str">
        <f t="shared" si="41"/>
        <v>31745661026 03B</v>
      </c>
      <c r="M296" s="5" t="str">
        <f t="shared" si="42"/>
        <v>Slovenský paralympijský výborrBPatrik Kuril: Patrik Chlebo - mechanik tímu (cyklistika)</v>
      </c>
      <c r="N296" s="3" t="str">
        <f t="shared" si="43"/>
        <v>31745661rB</v>
      </c>
    </row>
    <row r="297" spans="1:14">
      <c r="A297" s="219" t="s">
        <v>81</v>
      </c>
      <c r="B297" s="251" t="str">
        <f>VLOOKUP(A297,Adr!A:B,2,FALSE)</f>
        <v>Slovenský paralympijský výbor</v>
      </c>
      <c r="C297" s="222" t="s">
        <v>1811</v>
      </c>
      <c r="D297" s="224">
        <v>4290</v>
      </c>
      <c r="E297" s="294">
        <v>0</v>
      </c>
      <c r="F297" s="219" t="s">
        <v>220</v>
      </c>
      <c r="G297" s="205" t="s">
        <v>10</v>
      </c>
      <c r="H297" s="222" t="s">
        <v>786</v>
      </c>
      <c r="I297" s="230" t="str">
        <f t="shared" si="39"/>
        <v>31745661r</v>
      </c>
      <c r="J297" s="203" t="str">
        <f t="shared" si="40"/>
        <v>31745661026 03</v>
      </c>
      <c r="K297" s="5"/>
      <c r="L297" s="203" t="str">
        <f t="shared" si="41"/>
        <v>31745661026 03B</v>
      </c>
      <c r="M297" s="5" t="str">
        <f t="shared" si="42"/>
        <v>Slovenský paralympijský výborrBAnna Oroszová: Milan Orosz - osobný tréner (cyklistika)</v>
      </c>
      <c r="N297" s="3" t="str">
        <f t="shared" si="43"/>
        <v>31745661rB</v>
      </c>
    </row>
    <row r="298" spans="1:14">
      <c r="A298" s="219" t="s">
        <v>81</v>
      </c>
      <c r="B298" s="251" t="str">
        <f>VLOOKUP(A298,Adr!A:B,2,FALSE)</f>
        <v>Slovenský paralympijský výbor</v>
      </c>
      <c r="C298" s="222" t="s">
        <v>1812</v>
      </c>
      <c r="D298" s="224">
        <v>495</v>
      </c>
      <c r="E298" s="294">
        <v>0</v>
      </c>
      <c r="F298" s="219" t="s">
        <v>220</v>
      </c>
      <c r="G298" s="205" t="s">
        <v>10</v>
      </c>
      <c r="H298" s="222" t="s">
        <v>786</v>
      </c>
      <c r="I298" s="230" t="str">
        <f t="shared" si="39"/>
        <v>31745661r</v>
      </c>
      <c r="J298" s="203" t="str">
        <f t="shared" si="40"/>
        <v>31745661026 03</v>
      </c>
      <c r="K298" s="5"/>
      <c r="L298" s="203" t="str">
        <f t="shared" si="41"/>
        <v>31745661026 03B</v>
      </c>
      <c r="M298" s="5" t="str">
        <f t="shared" si="42"/>
        <v>Slovenský paralympijský výborrBOndrej Strečko: Patrik Chlebo - mechanik tímu (cyklistika)</v>
      </c>
      <c r="N298" s="3" t="str">
        <f t="shared" si="43"/>
        <v>31745661rB</v>
      </c>
    </row>
    <row r="299" spans="1:14">
      <c r="A299" s="219" t="s">
        <v>81</v>
      </c>
      <c r="B299" s="251" t="str">
        <f>VLOOKUP(A299,Adr!A:B,2,FALSE)</f>
        <v>Slovenský paralympijský výbor</v>
      </c>
      <c r="C299" s="222" t="s">
        <v>1813</v>
      </c>
      <c r="D299" s="224">
        <v>347</v>
      </c>
      <c r="E299" s="294">
        <v>0</v>
      </c>
      <c r="F299" s="219" t="s">
        <v>220</v>
      </c>
      <c r="G299" s="267" t="s">
        <v>10</v>
      </c>
      <c r="H299" s="222" t="s">
        <v>786</v>
      </c>
      <c r="I299" s="230" t="str">
        <f t="shared" si="39"/>
        <v>31745661r</v>
      </c>
      <c r="J299" s="203" t="str">
        <f t="shared" si="40"/>
        <v>31745661026 03</v>
      </c>
      <c r="K299" s="5"/>
      <c r="L299" s="203" t="str">
        <f t="shared" si="41"/>
        <v>31745661026 03B</v>
      </c>
      <c r="M299" s="5" t="str">
        <f t="shared" si="42"/>
        <v>Slovenský paralympijský výborrBOndrej Strečko: Branislav Režňák - reprezentačný tréner/vedúci tímu na PH (cyklistika)</v>
      </c>
      <c r="N299" s="3" t="str">
        <f t="shared" si="43"/>
        <v>31745661rB</v>
      </c>
    </row>
    <row r="300" spans="1:14">
      <c r="A300" s="219" t="s">
        <v>81</v>
      </c>
      <c r="B300" s="251" t="str">
        <f>VLOOKUP(A300,Adr!A:B,2,FALSE)</f>
        <v>Slovenský paralympijský výbor</v>
      </c>
      <c r="C300" s="222" t="s">
        <v>1814</v>
      </c>
      <c r="D300" s="224">
        <v>148</v>
      </c>
      <c r="E300" s="294">
        <v>0</v>
      </c>
      <c r="F300" s="219" t="s">
        <v>220</v>
      </c>
      <c r="G300" s="222" t="s">
        <v>10</v>
      </c>
      <c r="H300" s="222" t="s">
        <v>786</v>
      </c>
      <c r="I300" s="230" t="str">
        <f t="shared" si="39"/>
        <v>31745661r</v>
      </c>
      <c r="J300" s="203" t="str">
        <f t="shared" si="40"/>
        <v>31745661026 03</v>
      </c>
      <c r="K300" s="5"/>
      <c r="L300" s="203" t="str">
        <f t="shared" si="41"/>
        <v>31745661026 03B</v>
      </c>
      <c r="M300" s="5" t="str">
        <f t="shared" si="42"/>
        <v>Slovenský paralympijský výborrBOndrej Strečko: Milan Orosz - osobný tréner (cyklistika)</v>
      </c>
      <c r="N300" s="3" t="str">
        <f t="shared" si="43"/>
        <v>31745661rB</v>
      </c>
    </row>
    <row r="301" spans="1:14">
      <c r="A301" s="219" t="s">
        <v>81</v>
      </c>
      <c r="B301" s="251" t="str">
        <f>VLOOKUP(A301,Adr!A:B,2,FALSE)</f>
        <v>Slovenský paralympijský výbor</v>
      </c>
      <c r="C301" s="222" t="s">
        <v>1815</v>
      </c>
      <c r="D301" s="224">
        <v>2000</v>
      </c>
      <c r="E301" s="294">
        <v>0</v>
      </c>
      <c r="F301" s="219" t="s">
        <v>220</v>
      </c>
      <c r="G301" s="222" t="s">
        <v>10</v>
      </c>
      <c r="H301" s="222" t="s">
        <v>786</v>
      </c>
      <c r="I301" s="230" t="str">
        <f t="shared" si="39"/>
        <v>31745661r</v>
      </c>
      <c r="J301" s="203" t="str">
        <f t="shared" si="40"/>
        <v>31745661026 03</v>
      </c>
      <c r="K301" s="5"/>
      <c r="L301" s="203" t="str">
        <f t="shared" si="41"/>
        <v>31745661026 03B</v>
      </c>
      <c r="M301" s="5" t="str">
        <f t="shared" si="42"/>
        <v>Slovenský paralympijský výborrBMarcel Pavlík: Júlia Buzgová - skórovač (lukostreľba)</v>
      </c>
      <c r="N301" s="3" t="str">
        <f t="shared" si="43"/>
        <v>31745661rB</v>
      </c>
    </row>
    <row r="302" spans="1:14">
      <c r="A302" s="219" t="s">
        <v>81</v>
      </c>
      <c r="B302" s="251" t="str">
        <f>VLOOKUP(A302,Adr!A:B,2,FALSE)</f>
        <v>Slovenský paralympijský výbor</v>
      </c>
      <c r="C302" s="222" t="s">
        <v>1816</v>
      </c>
      <c r="D302" s="224">
        <v>300</v>
      </c>
      <c r="E302" s="294">
        <v>0</v>
      </c>
      <c r="F302" s="219" t="s">
        <v>220</v>
      </c>
      <c r="G302" s="222" t="s">
        <v>10</v>
      </c>
      <c r="H302" s="222" t="s">
        <v>786</v>
      </c>
      <c r="I302" s="230" t="str">
        <f t="shared" si="39"/>
        <v>31745661r</v>
      </c>
      <c r="J302" s="203" t="str">
        <f t="shared" si="40"/>
        <v>31745661026 03</v>
      </c>
      <c r="K302" s="5"/>
      <c r="L302" s="203" t="str">
        <f t="shared" si="41"/>
        <v>31745661026 03B</v>
      </c>
      <c r="M302" s="5" t="str">
        <f t="shared" si="42"/>
        <v>Slovenský paralympijský výborrBMarcel Pavlík: Lida Fikarová - skórovač (lukostreľba)</v>
      </c>
      <c r="N302" s="3" t="str">
        <f t="shared" si="43"/>
        <v>31745661rB</v>
      </c>
    </row>
    <row r="303" spans="1:14">
      <c r="A303" s="219" t="s">
        <v>81</v>
      </c>
      <c r="B303" s="251" t="str">
        <f>VLOOKUP(A303,Adr!A:B,2,FALSE)</f>
        <v>Slovenský paralympijský výbor</v>
      </c>
      <c r="C303" s="222" t="s">
        <v>1817</v>
      </c>
      <c r="D303" s="224">
        <v>700</v>
      </c>
      <c r="E303" s="294">
        <v>0</v>
      </c>
      <c r="F303" s="219" t="s">
        <v>220</v>
      </c>
      <c r="G303" s="222" t="s">
        <v>10</v>
      </c>
      <c r="H303" s="222" t="s">
        <v>786</v>
      </c>
      <c r="I303" s="230" t="str">
        <f t="shared" si="39"/>
        <v>31745661r</v>
      </c>
      <c r="J303" s="203" t="str">
        <f t="shared" si="40"/>
        <v>31745661026 03</v>
      </c>
      <c r="K303" s="5"/>
      <c r="L303" s="203" t="str">
        <f t="shared" si="41"/>
        <v>31745661026 03B</v>
      </c>
      <c r="M303" s="5" t="str">
        <f t="shared" si="42"/>
        <v>Slovenský paralympijský výborrBMarcel Pavlík: Peter Kuračka - mentálny kouč (lukostreľba)</v>
      </c>
      <c r="N303" s="3" t="str">
        <f t="shared" si="43"/>
        <v>31745661rB</v>
      </c>
    </row>
    <row r="304" spans="1:14">
      <c r="A304" s="219" t="s">
        <v>81</v>
      </c>
      <c r="B304" s="251" t="str">
        <f>VLOOKUP(A304,Adr!A:B,2,FALSE)</f>
        <v>Slovenský paralympijský výbor</v>
      </c>
      <c r="C304" s="222" t="s">
        <v>1818</v>
      </c>
      <c r="D304" s="224">
        <v>300</v>
      </c>
      <c r="E304" s="294">
        <v>0</v>
      </c>
      <c r="F304" s="219" t="s">
        <v>220</v>
      </c>
      <c r="G304" s="222" t="s">
        <v>10</v>
      </c>
      <c r="H304" s="222" t="s">
        <v>786</v>
      </c>
      <c r="I304" s="230" t="str">
        <f t="shared" si="39"/>
        <v>31745661r</v>
      </c>
      <c r="J304" s="203" t="str">
        <f t="shared" si="40"/>
        <v>31745661026 03</v>
      </c>
      <c r="K304" s="5"/>
      <c r="L304" s="203" t="str">
        <f t="shared" si="41"/>
        <v>31745661026 03B</v>
      </c>
      <c r="M304" s="5" t="str">
        <f t="shared" si="42"/>
        <v>Slovenský paralympijský výborrBMarcel Pavlík: Ingrid Šilonová - predseda ŠTK lukostreľby (lukostreľba)</v>
      </c>
      <c r="N304" s="3" t="str">
        <f t="shared" si="43"/>
        <v>31745661rB</v>
      </c>
    </row>
    <row r="305" spans="1:14">
      <c r="A305" s="219" t="s">
        <v>81</v>
      </c>
      <c r="B305" s="251" t="str">
        <f>VLOOKUP(A305,Adr!A:B,2,FALSE)</f>
        <v>Slovenský paralympijský výbor</v>
      </c>
      <c r="C305" s="222" t="s">
        <v>1819</v>
      </c>
      <c r="D305" s="224">
        <v>247.5</v>
      </c>
      <c r="E305" s="294">
        <v>0</v>
      </c>
      <c r="F305" s="219" t="s">
        <v>220</v>
      </c>
      <c r="G305" s="222" t="s">
        <v>10</v>
      </c>
      <c r="H305" s="222" t="s">
        <v>786</v>
      </c>
      <c r="I305" s="230" t="str">
        <f t="shared" si="39"/>
        <v>31745661r</v>
      </c>
      <c r="J305" s="203" t="str">
        <f t="shared" si="40"/>
        <v>31745661026 03</v>
      </c>
      <c r="K305" s="5"/>
      <c r="L305" s="203" t="str">
        <f t="shared" si="41"/>
        <v>31745661026 03B</v>
      </c>
      <c r="M305" s="5" t="str">
        <f t="shared" si="42"/>
        <v>Slovenský paralympijský výborrBMartin Ludrovský: Andrej Bardoň - reprezentačný tréner (stolný tenis)</v>
      </c>
      <c r="N305" s="3" t="str">
        <f t="shared" si="43"/>
        <v>31745661rB</v>
      </c>
    </row>
    <row r="306" spans="1:14">
      <c r="A306" s="219" t="s">
        <v>81</v>
      </c>
      <c r="B306" s="251" t="str">
        <f>VLOOKUP(A306,Adr!A:B,2,FALSE)</f>
        <v>Slovenský paralympijský výbor</v>
      </c>
      <c r="C306" s="222" t="s">
        <v>1820</v>
      </c>
      <c r="D306" s="224">
        <v>247.5</v>
      </c>
      <c r="E306" s="294">
        <v>0</v>
      </c>
      <c r="F306" s="219" t="s">
        <v>220</v>
      </c>
      <c r="G306" s="205" t="s">
        <v>10</v>
      </c>
      <c r="H306" s="222" t="s">
        <v>786</v>
      </c>
      <c r="I306" s="230" t="str">
        <f t="shared" si="39"/>
        <v>31745661r</v>
      </c>
      <c r="J306" s="203" t="str">
        <f t="shared" si="40"/>
        <v>31745661026 03</v>
      </c>
      <c r="K306" s="5"/>
      <c r="L306" s="203" t="str">
        <f t="shared" si="41"/>
        <v>31745661026 03B</v>
      </c>
      <c r="M306" s="5" t="str">
        <f t="shared" si="42"/>
        <v>Slovenský paralympijský výborrBMartin Ludrovský: Tomáš Varga - predseda ŠTK stolný tenis (stolný tenis)</v>
      </c>
      <c r="N306" s="3" t="str">
        <f t="shared" si="43"/>
        <v>31745661rB</v>
      </c>
    </row>
    <row r="307" spans="1:14">
      <c r="A307" s="219" t="s">
        <v>81</v>
      </c>
      <c r="B307" s="251" t="str">
        <f>VLOOKUP(A307,Adr!A:B,2,FALSE)</f>
        <v>Slovenský paralympijský výbor</v>
      </c>
      <c r="C307" s="222" t="s">
        <v>1821</v>
      </c>
      <c r="D307" s="224">
        <v>123.75</v>
      </c>
      <c r="E307" s="294">
        <v>0</v>
      </c>
      <c r="F307" s="219" t="s">
        <v>220</v>
      </c>
      <c r="G307" s="222" t="s">
        <v>10</v>
      </c>
      <c r="H307" s="222" t="s">
        <v>786</v>
      </c>
      <c r="I307" s="230" t="str">
        <f t="shared" ref="I307:I345" si="44">A307&amp;F307</f>
        <v>31745661r</v>
      </c>
      <c r="J307" s="203" t="str">
        <f t="shared" ref="J307:J345" si="45">A307&amp;G307</f>
        <v>31745661026 03</v>
      </c>
      <c r="K307" s="5"/>
      <c r="L307" s="203" t="str">
        <f t="shared" ref="L307:L345" si="46">A307&amp;G307&amp;H307</f>
        <v>31745661026 03B</v>
      </c>
      <c r="M307" s="5" t="str">
        <f t="shared" ref="M307:M345" si="47">B307&amp;F307&amp;H307&amp;C307</f>
        <v>Slovenský paralympijský výborrBMartin Ludrovský: Ján Lackovič - asistent reprezentačného trénera (stolný tenis)</v>
      </c>
      <c r="N307" s="3" t="str">
        <f t="shared" ref="N307:N345" si="48">+I307&amp;H307</f>
        <v>31745661rB</v>
      </c>
    </row>
    <row r="308" spans="1:14">
      <c r="A308" s="219" t="s">
        <v>81</v>
      </c>
      <c r="B308" s="251" t="str">
        <f>VLOOKUP(A308,Adr!A:B,2,FALSE)</f>
        <v>Slovenský paralympijský výbor</v>
      </c>
      <c r="C308" s="222" t="s">
        <v>1822</v>
      </c>
      <c r="D308" s="224">
        <v>123.75</v>
      </c>
      <c r="E308" s="294">
        <v>0</v>
      </c>
      <c r="F308" s="219" t="s">
        <v>220</v>
      </c>
      <c r="G308" s="222" t="s">
        <v>10</v>
      </c>
      <c r="H308" s="222" t="s">
        <v>786</v>
      </c>
      <c r="I308" s="230" t="str">
        <f t="shared" si="44"/>
        <v>31745661r</v>
      </c>
      <c r="J308" s="203" t="str">
        <f t="shared" si="45"/>
        <v>31745661026 03</v>
      </c>
      <c r="K308" s="5"/>
      <c r="L308" s="203" t="str">
        <f t="shared" si="46"/>
        <v>31745661026 03B</v>
      </c>
      <c r="M308" s="5" t="str">
        <f t="shared" si="47"/>
        <v>Slovenský paralympijský výborrBMartin Ludrovský: Michal Bardoň - asistent reprezentačného trénera (stolný tenis)</v>
      </c>
      <c r="N308" s="3" t="str">
        <f t="shared" si="48"/>
        <v>31745661rB</v>
      </c>
    </row>
    <row r="309" spans="1:14">
      <c r="A309" s="219" t="s">
        <v>81</v>
      </c>
      <c r="B309" s="251" t="str">
        <f>VLOOKUP(A309,Adr!A:B,2,FALSE)</f>
        <v>Slovenský paralympijský výbor</v>
      </c>
      <c r="C309" s="222" t="s">
        <v>1823</v>
      </c>
      <c r="D309" s="224">
        <v>99</v>
      </c>
      <c r="E309" s="294">
        <v>0</v>
      </c>
      <c r="F309" s="219" t="s">
        <v>220</v>
      </c>
      <c r="G309" s="222" t="s">
        <v>10</v>
      </c>
      <c r="H309" s="222" t="s">
        <v>786</v>
      </c>
      <c r="I309" s="230" t="str">
        <f t="shared" si="44"/>
        <v>31745661r</v>
      </c>
      <c r="J309" s="203" t="str">
        <f t="shared" si="45"/>
        <v>31745661026 03</v>
      </c>
      <c r="K309" s="5"/>
      <c r="L309" s="203" t="str">
        <f t="shared" si="46"/>
        <v>31745661026 03B</v>
      </c>
      <c r="M309" s="5" t="str">
        <f t="shared" si="47"/>
        <v>Slovenský paralympijský výborrBMartin Ludrovský: Martin Rehák - vedúci tímu na PH (stolný tenis)</v>
      </c>
      <c r="N309" s="3" t="str">
        <f t="shared" si="48"/>
        <v>31745661rB</v>
      </c>
    </row>
    <row r="310" spans="1:14">
      <c r="A310" s="219" t="s">
        <v>81</v>
      </c>
      <c r="B310" s="251" t="str">
        <f>VLOOKUP(A310,Adr!A:B,2,FALSE)</f>
        <v>Slovenský paralympijský výbor</v>
      </c>
      <c r="C310" s="222" t="s">
        <v>1824</v>
      </c>
      <c r="D310" s="224">
        <v>99</v>
      </c>
      <c r="E310" s="294">
        <v>0</v>
      </c>
      <c r="F310" s="219" t="s">
        <v>220</v>
      </c>
      <c r="G310" s="267" t="s">
        <v>10</v>
      </c>
      <c r="H310" s="222" t="s">
        <v>786</v>
      </c>
      <c r="I310" s="230" t="str">
        <f t="shared" si="44"/>
        <v>31745661r</v>
      </c>
      <c r="J310" s="203" t="str">
        <f t="shared" si="45"/>
        <v>31745661026 03</v>
      </c>
      <c r="K310" s="5"/>
      <c r="L310" s="203" t="str">
        <f t="shared" si="46"/>
        <v>31745661026 03B</v>
      </c>
      <c r="M310" s="5" t="str">
        <f t="shared" si="47"/>
        <v>Slovenský paralympijský výborrBMartin Ludrovský: Ľuboš Dobrotka - sekretár ŠTK stolný tenis (stolný tenis)</v>
      </c>
      <c r="N310" s="3" t="str">
        <f t="shared" si="48"/>
        <v>31745661rB</v>
      </c>
    </row>
    <row r="311" spans="1:14">
      <c r="A311" s="219" t="s">
        <v>81</v>
      </c>
      <c r="B311" s="251" t="str">
        <f>VLOOKUP(A311,Adr!A:B,2,FALSE)</f>
        <v>Slovenský paralympijský výbor</v>
      </c>
      <c r="C311" s="222" t="s">
        <v>1825</v>
      </c>
      <c r="D311" s="224">
        <v>49.5</v>
      </c>
      <c r="E311" s="294">
        <v>0</v>
      </c>
      <c r="F311" s="219" t="s">
        <v>220</v>
      </c>
      <c r="G311" s="222" t="s">
        <v>10</v>
      </c>
      <c r="H311" s="222" t="s">
        <v>786</v>
      </c>
      <c r="I311" s="230" t="str">
        <f t="shared" si="44"/>
        <v>31745661r</v>
      </c>
      <c r="J311" s="203" t="str">
        <f t="shared" si="45"/>
        <v>31745661026 03</v>
      </c>
      <c r="K311" s="5"/>
      <c r="L311" s="203" t="str">
        <f t="shared" si="46"/>
        <v>31745661026 03B</v>
      </c>
      <c r="M311" s="5" t="str">
        <f t="shared" si="47"/>
        <v>Slovenský paralympijský výborrBMartin Ludrovský: Andrej Mészárós - sparing hráčov - vozíčkarov (stolný tenis)</v>
      </c>
      <c r="N311" s="3" t="str">
        <f t="shared" si="48"/>
        <v>31745661rB</v>
      </c>
    </row>
    <row r="312" spans="1:14">
      <c r="A312" s="219" t="s">
        <v>81</v>
      </c>
      <c r="B312" s="251" t="str">
        <f>VLOOKUP(A312,Adr!A:B,2,FALSE)</f>
        <v>Slovenský paralympijský výbor</v>
      </c>
      <c r="C312" s="222" t="s">
        <v>1826</v>
      </c>
      <c r="D312" s="224">
        <v>247.5</v>
      </c>
      <c r="E312" s="294">
        <v>0</v>
      </c>
      <c r="F312" s="219" t="s">
        <v>220</v>
      </c>
      <c r="G312" s="222" t="s">
        <v>10</v>
      </c>
      <c r="H312" s="222" t="s">
        <v>786</v>
      </c>
      <c r="I312" s="230" t="str">
        <f t="shared" si="44"/>
        <v>31745661r</v>
      </c>
      <c r="J312" s="203" t="str">
        <f t="shared" si="45"/>
        <v>31745661026 03</v>
      </c>
      <c r="K312" s="5"/>
      <c r="L312" s="203" t="str">
        <f t="shared" si="46"/>
        <v>31745661026 03B</v>
      </c>
      <c r="M312" s="5" t="str">
        <f t="shared" si="47"/>
        <v>Slovenský paralympijský výborrBBoris Trávniček: Andrej Bardoň - reprezentačný tréner (stolný tenis)</v>
      </c>
      <c r="N312" s="3" t="str">
        <f t="shared" si="48"/>
        <v>31745661rB</v>
      </c>
    </row>
    <row r="313" spans="1:14">
      <c r="A313" s="219" t="s">
        <v>81</v>
      </c>
      <c r="B313" s="251" t="str">
        <f>VLOOKUP(A313,Adr!A:B,2,FALSE)</f>
        <v>Slovenský paralympijský výbor</v>
      </c>
      <c r="C313" s="222" t="s">
        <v>1827</v>
      </c>
      <c r="D313" s="224">
        <v>247.5</v>
      </c>
      <c r="E313" s="294">
        <v>0</v>
      </c>
      <c r="F313" s="219" t="s">
        <v>220</v>
      </c>
      <c r="G313" s="222" t="s">
        <v>10</v>
      </c>
      <c r="H313" s="222" t="s">
        <v>786</v>
      </c>
      <c r="I313" s="230" t="str">
        <f t="shared" si="44"/>
        <v>31745661r</v>
      </c>
      <c r="J313" s="203" t="str">
        <f t="shared" si="45"/>
        <v>31745661026 03</v>
      </c>
      <c r="K313" s="5"/>
      <c r="L313" s="203" t="str">
        <f t="shared" si="46"/>
        <v>31745661026 03B</v>
      </c>
      <c r="M313" s="5" t="str">
        <f t="shared" si="47"/>
        <v>Slovenský paralympijský výborrBBoris Trávniček: Tomáš Varga - predseda ŠTK stolný tenis (stolný tenis)</v>
      </c>
      <c r="N313" s="3" t="str">
        <f t="shared" si="48"/>
        <v>31745661rB</v>
      </c>
    </row>
    <row r="314" spans="1:14">
      <c r="A314" s="219" t="s">
        <v>81</v>
      </c>
      <c r="B314" s="251" t="str">
        <f>VLOOKUP(A314,Adr!A:B,2,FALSE)</f>
        <v>Slovenský paralympijský výbor</v>
      </c>
      <c r="C314" s="222" t="s">
        <v>1828</v>
      </c>
      <c r="D314" s="224">
        <v>123.75</v>
      </c>
      <c r="E314" s="294">
        <v>0</v>
      </c>
      <c r="F314" s="219" t="s">
        <v>220</v>
      </c>
      <c r="G314" s="267" t="s">
        <v>10</v>
      </c>
      <c r="H314" s="222" t="s">
        <v>786</v>
      </c>
      <c r="I314" s="230" t="str">
        <f t="shared" si="44"/>
        <v>31745661r</v>
      </c>
      <c r="J314" s="203" t="str">
        <f t="shared" si="45"/>
        <v>31745661026 03</v>
      </c>
      <c r="K314" s="5"/>
      <c r="L314" s="203" t="str">
        <f t="shared" si="46"/>
        <v>31745661026 03B</v>
      </c>
      <c r="M314" s="5" t="str">
        <f t="shared" si="47"/>
        <v>Slovenský paralympijský výborrBBoris Trávniček: Ján Lackovič - asistent reprezentačného trénera (stolný tenis)</v>
      </c>
      <c r="N314" s="3" t="str">
        <f t="shared" si="48"/>
        <v>31745661rB</v>
      </c>
    </row>
    <row r="315" spans="1:14">
      <c r="A315" s="219" t="s">
        <v>81</v>
      </c>
      <c r="B315" s="251" t="str">
        <f>VLOOKUP(A315,Adr!A:B,2,FALSE)</f>
        <v>Slovenský paralympijský výbor</v>
      </c>
      <c r="C315" s="222" t="s">
        <v>1829</v>
      </c>
      <c r="D315" s="224">
        <v>123.75</v>
      </c>
      <c r="E315" s="294">
        <v>0</v>
      </c>
      <c r="F315" s="219" t="s">
        <v>220</v>
      </c>
      <c r="G315" s="222" t="s">
        <v>10</v>
      </c>
      <c r="H315" s="222" t="s">
        <v>786</v>
      </c>
      <c r="I315" s="230" t="str">
        <f t="shared" si="44"/>
        <v>31745661r</v>
      </c>
      <c r="J315" s="203" t="str">
        <f t="shared" si="45"/>
        <v>31745661026 03</v>
      </c>
      <c r="K315" s="5"/>
      <c r="L315" s="203" t="str">
        <f t="shared" si="46"/>
        <v>31745661026 03B</v>
      </c>
      <c r="M315" s="5" t="str">
        <f t="shared" si="47"/>
        <v>Slovenský paralympijský výborrBBoris Trávniček: Michal Bardoň - asistent reprezentačného trénera (stolný tenis)</v>
      </c>
      <c r="N315" s="3" t="str">
        <f t="shared" si="48"/>
        <v>31745661rB</v>
      </c>
    </row>
    <row r="316" spans="1:14">
      <c r="A316" s="219" t="s">
        <v>81</v>
      </c>
      <c r="B316" s="251" t="str">
        <f>VLOOKUP(A316,Adr!A:B,2,FALSE)</f>
        <v>Slovenský paralympijský výbor</v>
      </c>
      <c r="C316" s="222" t="s">
        <v>1830</v>
      </c>
      <c r="D316" s="224">
        <v>99</v>
      </c>
      <c r="E316" s="294">
        <v>0</v>
      </c>
      <c r="F316" s="219" t="s">
        <v>220</v>
      </c>
      <c r="G316" s="205" t="s">
        <v>10</v>
      </c>
      <c r="H316" s="222" t="s">
        <v>786</v>
      </c>
      <c r="I316" s="230" t="str">
        <f t="shared" si="44"/>
        <v>31745661r</v>
      </c>
      <c r="J316" s="203" t="str">
        <f t="shared" si="45"/>
        <v>31745661026 03</v>
      </c>
      <c r="K316" s="5"/>
      <c r="L316" s="203" t="str">
        <f t="shared" si="46"/>
        <v>31745661026 03B</v>
      </c>
      <c r="M316" s="5" t="str">
        <f t="shared" si="47"/>
        <v>Slovenský paralympijský výborrBBoris Trávniček: Martin Rehák - vedúci tímu na PH (stolný tenis)</v>
      </c>
      <c r="N316" s="3" t="str">
        <f t="shared" si="48"/>
        <v>31745661rB</v>
      </c>
    </row>
    <row r="317" spans="1:14">
      <c r="A317" s="219" t="s">
        <v>81</v>
      </c>
      <c r="B317" s="251" t="str">
        <f>VLOOKUP(A317,Adr!A:B,2,FALSE)</f>
        <v>Slovenský paralympijský výbor</v>
      </c>
      <c r="C317" s="222" t="s">
        <v>1831</v>
      </c>
      <c r="D317" s="224">
        <v>99</v>
      </c>
      <c r="E317" s="294">
        <v>0</v>
      </c>
      <c r="F317" s="219" t="s">
        <v>220</v>
      </c>
      <c r="G317" s="205" t="s">
        <v>10</v>
      </c>
      <c r="H317" s="222" t="s">
        <v>786</v>
      </c>
      <c r="I317" s="230" t="str">
        <f t="shared" si="44"/>
        <v>31745661r</v>
      </c>
      <c r="J317" s="203" t="str">
        <f t="shared" si="45"/>
        <v>31745661026 03</v>
      </c>
      <c r="K317" s="5"/>
      <c r="L317" s="203" t="str">
        <f t="shared" si="46"/>
        <v>31745661026 03B</v>
      </c>
      <c r="M317" s="5" t="str">
        <f t="shared" si="47"/>
        <v>Slovenský paralympijský výborrBBoris Trávniček: Ľuboš Dobrotka - sekretár ŠTK stolný tenis (stolný tenis)</v>
      </c>
      <c r="N317" s="3" t="str">
        <f t="shared" si="48"/>
        <v>31745661rB</v>
      </c>
    </row>
    <row r="318" spans="1:14">
      <c r="A318" s="219" t="s">
        <v>81</v>
      </c>
      <c r="B318" s="251" t="str">
        <f>VLOOKUP(A318,Adr!A:B,2,FALSE)</f>
        <v>Slovenský paralympijský výbor</v>
      </c>
      <c r="C318" s="222" t="s">
        <v>1832</v>
      </c>
      <c r="D318" s="224">
        <v>49.5</v>
      </c>
      <c r="E318" s="294">
        <v>0</v>
      </c>
      <c r="F318" s="219" t="s">
        <v>220</v>
      </c>
      <c r="G318" s="205" t="s">
        <v>10</v>
      </c>
      <c r="H318" s="222" t="s">
        <v>786</v>
      </c>
      <c r="I318" s="230" t="str">
        <f t="shared" si="44"/>
        <v>31745661r</v>
      </c>
      <c r="J318" s="203" t="str">
        <f t="shared" si="45"/>
        <v>31745661026 03</v>
      </c>
      <c r="K318" s="5"/>
      <c r="L318" s="203" t="str">
        <f t="shared" si="46"/>
        <v>31745661026 03B</v>
      </c>
      <c r="M318" s="5" t="str">
        <f t="shared" si="47"/>
        <v>Slovenský paralympijský výborrBBoris Trávniče: kAndrej Mészárós - sparing hráčov - vozíčkarov (stolný tenis)</v>
      </c>
      <c r="N318" s="3" t="str">
        <f t="shared" si="48"/>
        <v>31745661rB</v>
      </c>
    </row>
    <row r="319" spans="1:14">
      <c r="A319" s="219" t="s">
        <v>81</v>
      </c>
      <c r="B319" s="251" t="str">
        <f>VLOOKUP(A319,Adr!A:B,2,FALSE)</f>
        <v>Slovenský paralympijský výbor</v>
      </c>
      <c r="C319" s="222" t="s">
        <v>1833</v>
      </c>
      <c r="D319" s="224">
        <v>1650</v>
      </c>
      <c r="E319" s="294">
        <v>0</v>
      </c>
      <c r="F319" s="219" t="s">
        <v>220</v>
      </c>
      <c r="G319" s="267" t="s">
        <v>10</v>
      </c>
      <c r="H319" s="222" t="s">
        <v>786</v>
      </c>
      <c r="I319" s="230" t="str">
        <f t="shared" si="44"/>
        <v>31745661r</v>
      </c>
      <c r="J319" s="203" t="str">
        <f t="shared" si="45"/>
        <v>31745661026 03</v>
      </c>
      <c r="K319" s="5"/>
      <c r="L319" s="203" t="str">
        <f t="shared" si="46"/>
        <v>31745661026 03B</v>
      </c>
      <c r="M319" s="5" t="str">
        <f t="shared" si="47"/>
        <v>Slovenský paralympijský výborrBAlena Kánová: Andrej Bardoň - reprezentačný tréner (stolný tenis)</v>
      </c>
      <c r="N319" s="3" t="str">
        <f t="shared" si="48"/>
        <v>31745661rB</v>
      </c>
    </row>
    <row r="320" spans="1:14">
      <c r="A320" s="219" t="s">
        <v>81</v>
      </c>
      <c r="B320" s="251" t="str">
        <f>VLOOKUP(A320,Adr!A:B,2,FALSE)</f>
        <v>Slovenský paralympijský výbor</v>
      </c>
      <c r="C320" s="222" t="s">
        <v>1834</v>
      </c>
      <c r="D320" s="224">
        <v>1650</v>
      </c>
      <c r="E320" s="294">
        <v>0</v>
      </c>
      <c r="F320" s="219" t="s">
        <v>220</v>
      </c>
      <c r="G320" s="222" t="s">
        <v>10</v>
      </c>
      <c r="H320" s="222" t="s">
        <v>786</v>
      </c>
      <c r="I320" s="230" t="str">
        <f t="shared" si="44"/>
        <v>31745661r</v>
      </c>
      <c r="J320" s="203" t="str">
        <f t="shared" si="45"/>
        <v>31745661026 03</v>
      </c>
      <c r="K320" s="5"/>
      <c r="L320" s="203" t="str">
        <f t="shared" si="46"/>
        <v>31745661026 03B</v>
      </c>
      <c r="M320" s="5" t="str">
        <f t="shared" si="47"/>
        <v>Slovenský paralympijský výborrBAlena Kánová: Tomáš Varga - predseda ŠTK stolný tenis (stolný tenis)</v>
      </c>
      <c r="N320" s="3" t="str">
        <f t="shared" si="48"/>
        <v>31745661rB</v>
      </c>
    </row>
    <row r="321" spans="1:14">
      <c r="A321" s="219" t="s">
        <v>81</v>
      </c>
      <c r="B321" s="251" t="str">
        <f>VLOOKUP(A321,Adr!A:B,2,FALSE)</f>
        <v>Slovenský paralympijský výbor</v>
      </c>
      <c r="C321" s="222" t="s">
        <v>1835</v>
      </c>
      <c r="D321" s="224">
        <v>825</v>
      </c>
      <c r="E321" s="294">
        <v>0</v>
      </c>
      <c r="F321" s="219" t="s">
        <v>220</v>
      </c>
      <c r="G321" s="222" t="s">
        <v>10</v>
      </c>
      <c r="H321" s="222" t="s">
        <v>786</v>
      </c>
      <c r="I321" s="230" t="str">
        <f t="shared" si="44"/>
        <v>31745661r</v>
      </c>
      <c r="J321" s="203" t="str">
        <f t="shared" si="45"/>
        <v>31745661026 03</v>
      </c>
      <c r="K321" s="5"/>
      <c r="L321" s="203" t="str">
        <f t="shared" si="46"/>
        <v>31745661026 03B</v>
      </c>
      <c r="M321" s="5" t="str">
        <f t="shared" si="47"/>
        <v>Slovenský paralympijský výborrBAlena Kánová: Ján Lackovič - asistent reprezentačného trénera (stolný tenis)</v>
      </c>
      <c r="N321" s="3" t="str">
        <f t="shared" si="48"/>
        <v>31745661rB</v>
      </c>
    </row>
    <row r="322" spans="1:14">
      <c r="A322" s="219" t="s">
        <v>81</v>
      </c>
      <c r="B322" s="251" t="str">
        <f>VLOOKUP(A322,Adr!A:B,2,FALSE)</f>
        <v>Slovenský paralympijský výbor</v>
      </c>
      <c r="C322" s="222" t="s">
        <v>1836</v>
      </c>
      <c r="D322" s="224">
        <v>825</v>
      </c>
      <c r="E322" s="294">
        <v>0</v>
      </c>
      <c r="F322" s="219" t="s">
        <v>220</v>
      </c>
      <c r="G322" s="222" t="s">
        <v>10</v>
      </c>
      <c r="H322" s="222" t="s">
        <v>786</v>
      </c>
      <c r="I322" s="230" t="str">
        <f t="shared" si="44"/>
        <v>31745661r</v>
      </c>
      <c r="J322" s="203" t="str">
        <f t="shared" si="45"/>
        <v>31745661026 03</v>
      </c>
      <c r="K322" s="5"/>
      <c r="L322" s="203" t="str">
        <f t="shared" si="46"/>
        <v>31745661026 03B</v>
      </c>
      <c r="M322" s="5" t="str">
        <f t="shared" si="47"/>
        <v>Slovenský paralympijský výborrBAlena Kánová: Michal Bardoň - asistent reprezentačného trénera (stolný tenis)</v>
      </c>
      <c r="N322" s="3" t="str">
        <f t="shared" si="48"/>
        <v>31745661rB</v>
      </c>
    </row>
    <row r="323" spans="1:14">
      <c r="A323" s="219" t="s">
        <v>81</v>
      </c>
      <c r="B323" s="251" t="str">
        <f>VLOOKUP(A323,Adr!A:B,2,FALSE)</f>
        <v>Slovenský paralympijský výbor</v>
      </c>
      <c r="C323" s="222" t="s">
        <v>1837</v>
      </c>
      <c r="D323" s="224">
        <v>660</v>
      </c>
      <c r="E323" s="294">
        <v>0</v>
      </c>
      <c r="F323" s="219" t="s">
        <v>220</v>
      </c>
      <c r="G323" s="222" t="s">
        <v>10</v>
      </c>
      <c r="H323" s="222" t="s">
        <v>786</v>
      </c>
      <c r="I323" s="230" t="str">
        <f t="shared" si="44"/>
        <v>31745661r</v>
      </c>
      <c r="J323" s="203" t="str">
        <f t="shared" si="45"/>
        <v>31745661026 03</v>
      </c>
      <c r="K323" s="5"/>
      <c r="L323" s="203" t="str">
        <f t="shared" si="46"/>
        <v>31745661026 03B</v>
      </c>
      <c r="M323" s="5" t="str">
        <f t="shared" si="47"/>
        <v>Slovenský paralympijský výborrBAlena Kánová: Martin Rehák - vedúci tímu na PH (stolný tenis)</v>
      </c>
      <c r="N323" s="3" t="str">
        <f t="shared" si="48"/>
        <v>31745661rB</v>
      </c>
    </row>
    <row r="324" spans="1:14">
      <c r="A324" s="219" t="s">
        <v>81</v>
      </c>
      <c r="B324" s="251" t="str">
        <f>VLOOKUP(A324,Adr!A:B,2,FALSE)</f>
        <v>Slovenský paralympijský výbor</v>
      </c>
      <c r="C324" s="222" t="s">
        <v>1838</v>
      </c>
      <c r="D324" s="224">
        <v>660</v>
      </c>
      <c r="E324" s="294">
        <v>0</v>
      </c>
      <c r="F324" s="219" t="s">
        <v>220</v>
      </c>
      <c r="G324" s="222" t="s">
        <v>10</v>
      </c>
      <c r="H324" s="222" t="s">
        <v>786</v>
      </c>
      <c r="I324" s="230" t="str">
        <f t="shared" si="44"/>
        <v>31745661r</v>
      </c>
      <c r="J324" s="203" t="str">
        <f t="shared" si="45"/>
        <v>31745661026 03</v>
      </c>
      <c r="K324" s="5"/>
      <c r="L324" s="203" t="str">
        <f t="shared" si="46"/>
        <v>31745661026 03B</v>
      </c>
      <c r="M324" s="5" t="str">
        <f t="shared" si="47"/>
        <v>Slovenský paralympijský výborrBAlena Kánová: Ľuboš Dobrotka - sekretár ŠTK stolný tenis (stolný tenis)</v>
      </c>
      <c r="N324" s="3" t="str">
        <f t="shared" si="48"/>
        <v>31745661rB</v>
      </c>
    </row>
    <row r="325" spans="1:14">
      <c r="A325" s="219" t="s">
        <v>81</v>
      </c>
      <c r="B325" s="251" t="str">
        <f>VLOOKUP(A325,Adr!A:B,2,FALSE)</f>
        <v>Slovenský paralympijský výbor</v>
      </c>
      <c r="C325" s="222" t="s">
        <v>1839</v>
      </c>
      <c r="D325" s="224">
        <v>330</v>
      </c>
      <c r="E325" s="294">
        <v>0</v>
      </c>
      <c r="F325" s="219" t="s">
        <v>220</v>
      </c>
      <c r="G325" s="222" t="s">
        <v>10</v>
      </c>
      <c r="H325" s="222" t="s">
        <v>786</v>
      </c>
      <c r="I325" s="230" t="str">
        <f t="shared" si="44"/>
        <v>31745661r</v>
      </c>
      <c r="J325" s="203" t="str">
        <f t="shared" si="45"/>
        <v>31745661026 03</v>
      </c>
      <c r="K325" s="5"/>
      <c r="L325" s="203" t="str">
        <f t="shared" si="46"/>
        <v>31745661026 03B</v>
      </c>
      <c r="M325" s="5" t="str">
        <f t="shared" si="47"/>
        <v>Slovenský paralympijský výborrBAlena Kánová: Andrej Mészárós - sparing hráčov - vozíčkarov (stolný tenis)</v>
      </c>
      <c r="N325" s="3" t="str">
        <f t="shared" si="48"/>
        <v>31745661rB</v>
      </c>
    </row>
    <row r="326" spans="1:14">
      <c r="A326" s="219" t="s">
        <v>81</v>
      </c>
      <c r="B326" s="251" t="str">
        <f>VLOOKUP(A326,Adr!A:B,2,FALSE)</f>
        <v>Slovenský paralympijský výbor</v>
      </c>
      <c r="C326" s="222" t="s">
        <v>1840</v>
      </c>
      <c r="D326" s="224">
        <v>1237.5</v>
      </c>
      <c r="E326" s="294">
        <v>0</v>
      </c>
      <c r="F326" s="219" t="s">
        <v>220</v>
      </c>
      <c r="G326" s="205" t="s">
        <v>10</v>
      </c>
      <c r="H326" s="222" t="s">
        <v>786</v>
      </c>
      <c r="I326" s="230" t="str">
        <f t="shared" si="44"/>
        <v>31745661r</v>
      </c>
      <c r="J326" s="203" t="str">
        <f t="shared" si="45"/>
        <v>31745661026 03</v>
      </c>
      <c r="K326" s="5"/>
      <c r="L326" s="203" t="str">
        <f t="shared" si="46"/>
        <v>31745661026 03B</v>
      </c>
      <c r="M326" s="5" t="str">
        <f t="shared" si="47"/>
        <v>Slovenský paralympijský výborrBMartin Ludrovský, Ján Riapoš: Andrej Bardoň - reprezentačný tréner (stolný tenis)</v>
      </c>
      <c r="N326" s="3" t="str">
        <f t="shared" si="48"/>
        <v>31745661rB</v>
      </c>
    </row>
    <row r="327" spans="1:14">
      <c r="A327" s="219" t="s">
        <v>81</v>
      </c>
      <c r="B327" s="251" t="str">
        <f>VLOOKUP(A327,Adr!A:B,2,FALSE)</f>
        <v>Slovenský paralympijský výbor</v>
      </c>
      <c r="C327" s="222" t="s">
        <v>1841</v>
      </c>
      <c r="D327" s="224">
        <v>1237.5</v>
      </c>
      <c r="E327" s="294">
        <v>0</v>
      </c>
      <c r="F327" s="219" t="s">
        <v>220</v>
      </c>
      <c r="G327" s="222" t="s">
        <v>10</v>
      </c>
      <c r="H327" s="222" t="s">
        <v>786</v>
      </c>
      <c r="I327" s="230" t="str">
        <f t="shared" si="44"/>
        <v>31745661r</v>
      </c>
      <c r="J327" s="203" t="str">
        <f t="shared" si="45"/>
        <v>31745661026 03</v>
      </c>
      <c r="K327" s="5"/>
      <c r="L327" s="203" t="str">
        <f t="shared" si="46"/>
        <v>31745661026 03B</v>
      </c>
      <c r="M327" s="5" t="str">
        <f t="shared" si="47"/>
        <v>Slovenský paralympijský výborrBMartin Ludrovský, Ján Riapoš: Tomáš Varga - predseda ŠTK stolný tenis (stolný tenis)</v>
      </c>
      <c r="N327" s="3" t="str">
        <f t="shared" si="48"/>
        <v>31745661rB</v>
      </c>
    </row>
    <row r="328" spans="1:14">
      <c r="A328" s="219" t="s">
        <v>81</v>
      </c>
      <c r="B328" s="251" t="str">
        <f>VLOOKUP(A328,Adr!A:B,2,FALSE)</f>
        <v>Slovenský paralympijský výbor</v>
      </c>
      <c r="C328" s="222" t="s">
        <v>1842</v>
      </c>
      <c r="D328" s="224">
        <v>618.75</v>
      </c>
      <c r="E328" s="294">
        <v>0</v>
      </c>
      <c r="F328" s="219" t="s">
        <v>220</v>
      </c>
      <c r="G328" s="222" t="s">
        <v>10</v>
      </c>
      <c r="H328" s="222" t="s">
        <v>786</v>
      </c>
      <c r="I328" s="230" t="str">
        <f t="shared" si="44"/>
        <v>31745661r</v>
      </c>
      <c r="J328" s="203" t="str">
        <f t="shared" si="45"/>
        <v>31745661026 03</v>
      </c>
      <c r="K328" s="5"/>
      <c r="L328" s="203" t="str">
        <f t="shared" si="46"/>
        <v>31745661026 03B</v>
      </c>
      <c r="M328" s="5" t="str">
        <f t="shared" si="47"/>
        <v>Slovenský paralympijský výborrBMartin Ludrovský, Ján Riapoš: Ján Lackovič - asistent reprezentačného trénera (stolný tenis)</v>
      </c>
      <c r="N328" s="3" t="str">
        <f t="shared" si="48"/>
        <v>31745661rB</v>
      </c>
    </row>
    <row r="329" spans="1:14">
      <c r="A329" s="219" t="s">
        <v>81</v>
      </c>
      <c r="B329" s="251" t="str">
        <f>VLOOKUP(A329,Adr!A:B,2,FALSE)</f>
        <v>Slovenský paralympijský výbor</v>
      </c>
      <c r="C329" s="222" t="s">
        <v>1843</v>
      </c>
      <c r="D329" s="224">
        <v>618.75</v>
      </c>
      <c r="E329" s="294">
        <v>0</v>
      </c>
      <c r="F329" s="219" t="s">
        <v>220</v>
      </c>
      <c r="G329" s="222" t="s">
        <v>10</v>
      </c>
      <c r="H329" s="222" t="s">
        <v>786</v>
      </c>
      <c r="I329" s="230" t="str">
        <f t="shared" si="44"/>
        <v>31745661r</v>
      </c>
      <c r="J329" s="203" t="str">
        <f t="shared" si="45"/>
        <v>31745661026 03</v>
      </c>
      <c r="K329" s="5"/>
      <c r="L329" s="203" t="str">
        <f t="shared" si="46"/>
        <v>31745661026 03B</v>
      </c>
      <c r="M329" s="5" t="str">
        <f t="shared" si="47"/>
        <v>Slovenský paralympijský výborrBMartin Ludrovský, Ján Riapoš: Michal Bardoň - asistent reprezentačného trénera (stolný tenis)</v>
      </c>
      <c r="N329" s="3" t="str">
        <f t="shared" si="48"/>
        <v>31745661rB</v>
      </c>
    </row>
    <row r="330" spans="1:14">
      <c r="A330" s="219" t="s">
        <v>81</v>
      </c>
      <c r="B330" s="251" t="str">
        <f>VLOOKUP(A330,Adr!A:B,2,FALSE)</f>
        <v>Slovenský paralympijský výbor</v>
      </c>
      <c r="C330" s="222" t="s">
        <v>1844</v>
      </c>
      <c r="D330" s="224">
        <v>495</v>
      </c>
      <c r="E330" s="294">
        <v>0</v>
      </c>
      <c r="F330" s="219" t="s">
        <v>220</v>
      </c>
      <c r="G330" s="267" t="s">
        <v>10</v>
      </c>
      <c r="H330" s="222" t="s">
        <v>786</v>
      </c>
      <c r="I330" s="230" t="str">
        <f t="shared" si="44"/>
        <v>31745661r</v>
      </c>
      <c r="J330" s="203" t="str">
        <f t="shared" si="45"/>
        <v>31745661026 03</v>
      </c>
      <c r="K330" s="5"/>
      <c r="L330" s="203" t="str">
        <f t="shared" si="46"/>
        <v>31745661026 03B</v>
      </c>
      <c r="M330" s="5" t="str">
        <f t="shared" si="47"/>
        <v>Slovenský paralympijský výborrBMartin Ludrovský, Ján Riapoš: Martin Rehák - vedúci tímu na PH (stolný tenis)</v>
      </c>
      <c r="N330" s="3" t="str">
        <f t="shared" si="48"/>
        <v>31745661rB</v>
      </c>
    </row>
    <row r="331" spans="1:14">
      <c r="A331" s="219" t="s">
        <v>81</v>
      </c>
      <c r="B331" s="251" t="str">
        <f>VLOOKUP(A331,Adr!A:B,2,FALSE)</f>
        <v>Slovenský paralympijský výbor</v>
      </c>
      <c r="C331" s="222" t="s">
        <v>1845</v>
      </c>
      <c r="D331" s="224">
        <v>495</v>
      </c>
      <c r="E331" s="294">
        <v>0</v>
      </c>
      <c r="F331" s="219" t="s">
        <v>220</v>
      </c>
      <c r="G331" s="222" t="s">
        <v>10</v>
      </c>
      <c r="H331" s="222" t="s">
        <v>786</v>
      </c>
      <c r="I331" s="230" t="str">
        <f t="shared" si="44"/>
        <v>31745661r</v>
      </c>
      <c r="J331" s="203" t="str">
        <f t="shared" si="45"/>
        <v>31745661026 03</v>
      </c>
      <c r="K331" s="5"/>
      <c r="L331" s="203" t="str">
        <f t="shared" si="46"/>
        <v>31745661026 03B</v>
      </c>
      <c r="M331" s="5" t="str">
        <f t="shared" si="47"/>
        <v>Slovenský paralympijský výborrBMartin Ludrovský, Ján Riapoš: Ľuboš Dobrotka - sekretár ŠTK stolný tenis (stolný tenis)</v>
      </c>
      <c r="N331" s="3" t="str">
        <f t="shared" si="48"/>
        <v>31745661rB</v>
      </c>
    </row>
    <row r="332" spans="1:14">
      <c r="A332" s="219" t="s">
        <v>81</v>
      </c>
      <c r="B332" s="251" t="str">
        <f>VLOOKUP(A332,Adr!A:B,2,FALSE)</f>
        <v>Slovenský paralympijský výbor</v>
      </c>
      <c r="C332" s="222" t="s">
        <v>1846</v>
      </c>
      <c r="D332" s="224">
        <v>247.5</v>
      </c>
      <c r="E332" s="294">
        <v>0</v>
      </c>
      <c r="F332" s="219" t="s">
        <v>220</v>
      </c>
      <c r="G332" s="222" t="s">
        <v>10</v>
      </c>
      <c r="H332" s="222" t="s">
        <v>786</v>
      </c>
      <c r="I332" s="230" t="str">
        <f t="shared" si="44"/>
        <v>31745661r</v>
      </c>
      <c r="J332" s="203" t="str">
        <f t="shared" si="45"/>
        <v>31745661026 03</v>
      </c>
      <c r="K332" s="5"/>
      <c r="L332" s="203" t="str">
        <f t="shared" si="46"/>
        <v>31745661026 03B</v>
      </c>
      <c r="M332" s="5" t="str">
        <f t="shared" si="47"/>
        <v>Slovenský paralympijský výborrBMartin Ludrovský, Ján Riapoš: Andrej Mészárós - sparing hráčov - vozíčkarov (stolný tenis)</v>
      </c>
      <c r="N332" s="3" t="str">
        <f t="shared" si="48"/>
        <v>31745661rB</v>
      </c>
    </row>
    <row r="333" spans="1:14">
      <c r="A333" s="219" t="s">
        <v>81</v>
      </c>
      <c r="B333" s="251" t="str">
        <f>VLOOKUP(A333,Adr!A:B,2,FALSE)</f>
        <v>Slovenský paralympijský výbor</v>
      </c>
      <c r="C333" s="222" t="s">
        <v>1847</v>
      </c>
      <c r="D333" s="224">
        <v>1237.5</v>
      </c>
      <c r="E333" s="294">
        <v>0</v>
      </c>
      <c r="F333" s="219" t="s">
        <v>220</v>
      </c>
      <c r="G333" s="222" t="s">
        <v>10</v>
      </c>
      <c r="H333" s="222" t="s">
        <v>786</v>
      </c>
      <c r="I333" s="230" t="str">
        <f t="shared" si="44"/>
        <v>31745661r</v>
      </c>
      <c r="J333" s="203" t="str">
        <f t="shared" si="45"/>
        <v>31745661026 03</v>
      </c>
      <c r="K333" s="5"/>
      <c r="L333" s="203" t="str">
        <f t="shared" si="46"/>
        <v>31745661026 03B</v>
      </c>
      <c r="M333" s="5" t="str">
        <f t="shared" si="47"/>
        <v>Slovenský paralympijský výborrBBoris Trávniček, Peter Mihálik: Andrej Bardoň - reprezentačný tréner (stolný tenis)</v>
      </c>
      <c r="N333" s="3" t="str">
        <f t="shared" si="48"/>
        <v>31745661rB</v>
      </c>
    </row>
    <row r="334" spans="1:14">
      <c r="A334" s="219" t="s">
        <v>81</v>
      </c>
      <c r="B334" s="251" t="str">
        <f>VLOOKUP(A334,Adr!A:B,2,FALSE)</f>
        <v>Slovenský paralympijský výbor</v>
      </c>
      <c r="C334" s="222" t="s">
        <v>1848</v>
      </c>
      <c r="D334" s="224">
        <v>1237.5</v>
      </c>
      <c r="E334" s="294">
        <v>0</v>
      </c>
      <c r="F334" s="219" t="s">
        <v>220</v>
      </c>
      <c r="G334" s="267" t="s">
        <v>10</v>
      </c>
      <c r="H334" s="222" t="s">
        <v>786</v>
      </c>
      <c r="I334" s="230" t="str">
        <f t="shared" si="44"/>
        <v>31745661r</v>
      </c>
      <c r="J334" s="203" t="str">
        <f t="shared" si="45"/>
        <v>31745661026 03</v>
      </c>
      <c r="K334" s="5"/>
      <c r="L334" s="203" t="str">
        <f t="shared" si="46"/>
        <v>31745661026 03B</v>
      </c>
      <c r="M334" s="5" t="str">
        <f t="shared" si="47"/>
        <v>Slovenský paralympijský výborrBBoris Trávniček, Peter Mihálik: Tomáš Varga - predseda ŠTK stolný tenis (stolný tenis)</v>
      </c>
      <c r="N334" s="3" t="str">
        <f t="shared" si="48"/>
        <v>31745661rB</v>
      </c>
    </row>
    <row r="335" spans="1:14">
      <c r="A335" s="219" t="s">
        <v>81</v>
      </c>
      <c r="B335" s="251" t="str">
        <f>VLOOKUP(A335,Adr!A:B,2,FALSE)</f>
        <v>Slovenský paralympijský výbor</v>
      </c>
      <c r="C335" s="222" t="s">
        <v>1849</v>
      </c>
      <c r="D335" s="224">
        <v>618.75</v>
      </c>
      <c r="E335" s="294">
        <v>0</v>
      </c>
      <c r="F335" s="219" t="s">
        <v>220</v>
      </c>
      <c r="G335" s="222" t="s">
        <v>10</v>
      </c>
      <c r="H335" s="222" t="s">
        <v>786</v>
      </c>
      <c r="I335" s="230" t="str">
        <f t="shared" si="44"/>
        <v>31745661r</v>
      </c>
      <c r="J335" s="203" t="str">
        <f t="shared" si="45"/>
        <v>31745661026 03</v>
      </c>
      <c r="K335" s="5"/>
      <c r="L335" s="203" t="str">
        <f t="shared" si="46"/>
        <v>31745661026 03B</v>
      </c>
      <c r="M335" s="5" t="str">
        <f t="shared" si="47"/>
        <v>Slovenský paralympijský výborrBBoris Trávniček, Peter Mihálik: Ján Lackovič - asistent reprezentačného trénera (stolný tenis)</v>
      </c>
      <c r="N335" s="3" t="str">
        <f t="shared" si="48"/>
        <v>31745661rB</v>
      </c>
    </row>
    <row r="336" spans="1:14">
      <c r="A336" s="219" t="s">
        <v>81</v>
      </c>
      <c r="B336" s="251" t="str">
        <f>VLOOKUP(A336,Adr!A:B,2,FALSE)</f>
        <v>Slovenský paralympijský výbor</v>
      </c>
      <c r="C336" s="222" t="s">
        <v>1850</v>
      </c>
      <c r="D336" s="224">
        <v>618.75</v>
      </c>
      <c r="E336" s="294">
        <v>0</v>
      </c>
      <c r="F336" s="219" t="s">
        <v>220</v>
      </c>
      <c r="G336" s="205" t="s">
        <v>10</v>
      </c>
      <c r="H336" s="222" t="s">
        <v>786</v>
      </c>
      <c r="I336" s="230" t="str">
        <f t="shared" si="44"/>
        <v>31745661r</v>
      </c>
      <c r="J336" s="203" t="str">
        <f t="shared" si="45"/>
        <v>31745661026 03</v>
      </c>
      <c r="K336" s="5"/>
      <c r="L336" s="203" t="str">
        <f t="shared" si="46"/>
        <v>31745661026 03B</v>
      </c>
      <c r="M336" s="5" t="str">
        <f t="shared" si="47"/>
        <v>Slovenský paralympijský výborrBBoris Trávniček, Peter Mihálik: Michal Bardoň - asistent reprezentačného trénera (stolný tenis)</v>
      </c>
      <c r="N336" s="3" t="str">
        <f t="shared" si="48"/>
        <v>31745661rB</v>
      </c>
    </row>
    <row r="337" spans="1:14">
      <c r="A337" s="219" t="s">
        <v>81</v>
      </c>
      <c r="B337" s="251" t="str">
        <f>VLOOKUP(A337,Adr!A:B,2,FALSE)</f>
        <v>Slovenský paralympijský výbor</v>
      </c>
      <c r="C337" s="222" t="s">
        <v>1851</v>
      </c>
      <c r="D337" s="224">
        <v>495</v>
      </c>
      <c r="E337" s="294">
        <v>0</v>
      </c>
      <c r="F337" s="219" t="s">
        <v>220</v>
      </c>
      <c r="G337" s="205" t="s">
        <v>10</v>
      </c>
      <c r="H337" s="222" t="s">
        <v>786</v>
      </c>
      <c r="I337" s="230" t="str">
        <f t="shared" si="44"/>
        <v>31745661r</v>
      </c>
      <c r="J337" s="203" t="str">
        <f t="shared" si="45"/>
        <v>31745661026 03</v>
      </c>
      <c r="K337" s="5"/>
      <c r="L337" s="203" t="str">
        <f t="shared" si="46"/>
        <v>31745661026 03B</v>
      </c>
      <c r="M337" s="5" t="str">
        <f t="shared" si="47"/>
        <v>Slovenský paralympijský výborrBBoris Trávniček, Peter Mihálik: Martin Rehák - vedúci tímu na PH (stolný tenis)</v>
      </c>
      <c r="N337" s="3" t="str">
        <f t="shared" si="48"/>
        <v>31745661rB</v>
      </c>
    </row>
    <row r="338" spans="1:14">
      <c r="A338" s="219" t="s">
        <v>81</v>
      </c>
      <c r="B338" s="251" t="str">
        <f>VLOOKUP(A338,Adr!A:B,2,FALSE)</f>
        <v>Slovenský paralympijský výbor</v>
      </c>
      <c r="C338" s="222" t="s">
        <v>1852</v>
      </c>
      <c r="D338" s="224">
        <v>495</v>
      </c>
      <c r="E338" s="294">
        <v>0</v>
      </c>
      <c r="F338" s="219" t="s">
        <v>220</v>
      </c>
      <c r="G338" s="205" t="s">
        <v>10</v>
      </c>
      <c r="H338" s="222" t="s">
        <v>786</v>
      </c>
      <c r="I338" s="230" t="str">
        <f t="shared" si="44"/>
        <v>31745661r</v>
      </c>
      <c r="J338" s="203" t="str">
        <f t="shared" si="45"/>
        <v>31745661026 03</v>
      </c>
      <c r="K338" s="5"/>
      <c r="L338" s="203" t="str">
        <f t="shared" si="46"/>
        <v>31745661026 03B</v>
      </c>
      <c r="M338" s="5" t="str">
        <f t="shared" si="47"/>
        <v>Slovenský paralympijský výborrBBoris Trávniček, Peter Mihálik: Ľuboš Dobrotka - sekretár ŠTK stolný tenis (stolný tenis)</v>
      </c>
      <c r="N338" s="3" t="str">
        <f t="shared" si="48"/>
        <v>31745661rB</v>
      </c>
    </row>
    <row r="339" spans="1:14">
      <c r="A339" s="219" t="s">
        <v>81</v>
      </c>
      <c r="B339" s="251" t="str">
        <f>VLOOKUP(A339,Adr!A:B,2,FALSE)</f>
        <v>Slovenský paralympijský výbor</v>
      </c>
      <c r="C339" s="222" t="s">
        <v>1853</v>
      </c>
      <c r="D339" s="224">
        <v>247.5</v>
      </c>
      <c r="E339" s="294">
        <v>0</v>
      </c>
      <c r="F339" s="219" t="s">
        <v>220</v>
      </c>
      <c r="G339" s="267" t="s">
        <v>10</v>
      </c>
      <c r="H339" s="222" t="s">
        <v>786</v>
      </c>
      <c r="I339" s="230" t="str">
        <f t="shared" si="44"/>
        <v>31745661r</v>
      </c>
      <c r="J339" s="203" t="str">
        <f t="shared" si="45"/>
        <v>31745661026 03</v>
      </c>
      <c r="K339" s="5"/>
      <c r="L339" s="203" t="str">
        <f t="shared" si="46"/>
        <v>31745661026 03B</v>
      </c>
      <c r="M339" s="5" t="str">
        <f t="shared" si="47"/>
        <v>Slovenský paralympijský výborrBBoris Trávniček, Peter Mihálik: Andrej Mészárós - sparing hráčov - vozíčkarov (stolný tenis)</v>
      </c>
      <c r="N339" s="3" t="str">
        <f t="shared" si="48"/>
        <v>31745661rB</v>
      </c>
    </row>
    <row r="340" spans="1:14">
      <c r="A340" s="219" t="s">
        <v>81</v>
      </c>
      <c r="B340" s="251" t="str">
        <f>VLOOKUP(A340,Adr!A:B,2,FALSE)</f>
        <v>Slovenský paralympijský výbor</v>
      </c>
      <c r="C340" s="222" t="s">
        <v>1854</v>
      </c>
      <c r="D340" s="224">
        <v>7323</v>
      </c>
      <c r="E340" s="294">
        <v>0</v>
      </c>
      <c r="F340" s="219" t="s">
        <v>220</v>
      </c>
      <c r="G340" s="222" t="s">
        <v>10</v>
      </c>
      <c r="H340" s="222" t="s">
        <v>786</v>
      </c>
      <c r="I340" s="230" t="str">
        <f t="shared" si="44"/>
        <v>31745661r</v>
      </c>
      <c r="J340" s="203" t="str">
        <f t="shared" si="45"/>
        <v>31745661026 03</v>
      </c>
      <c r="K340" s="5"/>
      <c r="L340" s="203" t="str">
        <f t="shared" si="46"/>
        <v>31745661026 03B</v>
      </c>
      <c r="M340" s="5" t="str">
        <f t="shared" si="47"/>
        <v>Slovenský paralympijský výborrBVeronika Vadovičová: Milan Goleňa - reprezentačný tréner (streľba)</v>
      </c>
      <c r="N340" s="3" t="str">
        <f t="shared" si="48"/>
        <v>31745661rB</v>
      </c>
    </row>
    <row r="341" spans="1:14">
      <c r="A341" s="219" t="s">
        <v>81</v>
      </c>
      <c r="B341" s="251" t="str">
        <f>VLOOKUP(A341,Adr!A:B,2,FALSE)</f>
        <v>Slovenský paralympijský výbor</v>
      </c>
      <c r="C341" s="222" t="s">
        <v>1855</v>
      </c>
      <c r="D341" s="224">
        <v>6027</v>
      </c>
      <c r="E341" s="294">
        <v>0</v>
      </c>
      <c r="F341" s="219" t="s">
        <v>220</v>
      </c>
      <c r="G341" s="222" t="s">
        <v>10</v>
      </c>
      <c r="H341" s="222" t="s">
        <v>786</v>
      </c>
      <c r="I341" s="230" t="str">
        <f t="shared" si="44"/>
        <v>31745661r</v>
      </c>
      <c r="J341" s="203" t="str">
        <f t="shared" si="45"/>
        <v>31745661026 03</v>
      </c>
      <c r="K341" s="5"/>
      <c r="L341" s="203" t="str">
        <f t="shared" si="46"/>
        <v>31745661026 03B</v>
      </c>
      <c r="M341" s="5" t="str">
        <f t="shared" si="47"/>
        <v>Slovenský paralympijský výborrBVeronika Vadovičová: Dušan Malenovský - predseda ŠTK streľby (streľba)</v>
      </c>
      <c r="N341" s="3" t="str">
        <f t="shared" si="48"/>
        <v>31745661rB</v>
      </c>
    </row>
    <row r="342" spans="1:14">
      <c r="A342" s="219" t="s">
        <v>81</v>
      </c>
      <c r="B342" s="251" t="str">
        <f>VLOOKUP(A342,Adr!A:B,2,FALSE)</f>
        <v>Slovenský paralympijský výbor</v>
      </c>
      <c r="C342" s="222" t="s">
        <v>1856</v>
      </c>
      <c r="D342" s="224">
        <v>1500</v>
      </c>
      <c r="E342" s="294">
        <v>0</v>
      </c>
      <c r="F342" s="219" t="s">
        <v>220</v>
      </c>
      <c r="G342" s="222" t="s">
        <v>10</v>
      </c>
      <c r="H342" s="222" t="s">
        <v>786</v>
      </c>
      <c r="I342" s="230" t="str">
        <f t="shared" si="44"/>
        <v>31745661r</v>
      </c>
      <c r="J342" s="203" t="str">
        <f t="shared" si="45"/>
        <v>31745661026 03</v>
      </c>
      <c r="K342" s="5"/>
      <c r="L342" s="203" t="str">
        <f t="shared" si="46"/>
        <v>31745661026 03B</v>
      </c>
      <c r="M342" s="5" t="str">
        <f t="shared" si="47"/>
        <v>Slovenský paralympijský výborrBVeronika Vadovičová: Adela Funková - športový asistent (streľba)</v>
      </c>
      <c r="N342" s="3" t="str">
        <f t="shared" si="48"/>
        <v>31745661rB</v>
      </c>
    </row>
    <row r="343" spans="1:14">
      <c r="A343" s="219" t="s">
        <v>81</v>
      </c>
      <c r="B343" s="251" t="str">
        <f>VLOOKUP(A343,Adr!A:B,2,FALSE)</f>
        <v>Slovenský paralympijský výbor</v>
      </c>
      <c r="C343" s="222" t="s">
        <v>1857</v>
      </c>
      <c r="D343" s="224">
        <v>2295</v>
      </c>
      <c r="E343" s="294">
        <v>0</v>
      </c>
      <c r="F343" s="219" t="s">
        <v>220</v>
      </c>
      <c r="G343" s="222" t="s">
        <v>10</v>
      </c>
      <c r="H343" s="222" t="s">
        <v>786</v>
      </c>
      <c r="I343" s="230" t="str">
        <f t="shared" si="44"/>
        <v>31745661r</v>
      </c>
      <c r="J343" s="203" t="str">
        <f t="shared" si="45"/>
        <v>31745661026 03</v>
      </c>
      <c r="K343" s="5"/>
      <c r="L343" s="203" t="str">
        <f t="shared" si="46"/>
        <v>31745661026 03B</v>
      </c>
      <c r="M343" s="5" t="str">
        <f t="shared" si="47"/>
        <v>Slovenský paralympijský výborrBRadoslav Malenovský: Dušan Malenovský - osobný tréner/predseda ŠTK streľby (streľba)</v>
      </c>
      <c r="N343" s="3" t="str">
        <f t="shared" si="48"/>
        <v>31745661rB</v>
      </c>
    </row>
    <row r="344" spans="1:14">
      <c r="A344" s="219" t="s">
        <v>81</v>
      </c>
      <c r="B344" s="251" t="str">
        <f>VLOOKUP(A344,Adr!A:B,2,FALSE)</f>
        <v>Slovenský paralympijský výbor</v>
      </c>
      <c r="C344" s="222" t="s">
        <v>1858</v>
      </c>
      <c r="D344" s="224">
        <v>1000</v>
      </c>
      <c r="E344" s="294">
        <v>0</v>
      </c>
      <c r="F344" s="219" t="s">
        <v>220</v>
      </c>
      <c r="G344" s="222" t="s">
        <v>10</v>
      </c>
      <c r="H344" s="222" t="s">
        <v>786</v>
      </c>
      <c r="I344" s="230" t="str">
        <f t="shared" si="44"/>
        <v>31745661r</v>
      </c>
      <c r="J344" s="203" t="str">
        <f t="shared" si="45"/>
        <v>31745661026 03</v>
      </c>
      <c r="K344" s="5"/>
      <c r="L344" s="203" t="str">
        <f t="shared" si="46"/>
        <v>31745661026 03B</v>
      </c>
      <c r="M344" s="5" t="str">
        <f t="shared" si="47"/>
        <v>Slovenský paralympijský výborrBRadoslav Malenovský: Milan Goleňa - reprezentačný tréner (streľba)</v>
      </c>
      <c r="N344" s="3" t="str">
        <f t="shared" si="48"/>
        <v>31745661rB</v>
      </c>
    </row>
    <row r="345" spans="1:14">
      <c r="A345" s="219" t="s">
        <v>81</v>
      </c>
      <c r="B345" s="251" t="str">
        <f>VLOOKUP(A345,Adr!A:B,2,FALSE)</f>
        <v>Slovenský paralympijský výbor</v>
      </c>
      <c r="C345" s="222" t="s">
        <v>1859</v>
      </c>
      <c r="D345" s="224">
        <v>500</v>
      </c>
      <c r="E345" s="294">
        <v>0</v>
      </c>
      <c r="F345" s="219" t="s">
        <v>220</v>
      </c>
      <c r="G345" s="222" t="s">
        <v>10</v>
      </c>
      <c r="H345" s="222" t="s">
        <v>786</v>
      </c>
      <c r="I345" s="230" t="str">
        <f t="shared" si="44"/>
        <v>31745661r</v>
      </c>
      <c r="J345" s="203" t="str">
        <f t="shared" si="45"/>
        <v>31745661026 03</v>
      </c>
      <c r="K345" s="5"/>
      <c r="L345" s="203" t="str">
        <f t="shared" si="46"/>
        <v>31745661026 03B</v>
      </c>
      <c r="M345" s="5" t="str">
        <f t="shared" si="47"/>
        <v>Slovenský paralympijský výborrBRadoslav Malenovský: Adela Funková - športový asistent (streľba)</v>
      </c>
      <c r="N345" s="3" t="str">
        <f t="shared" si="48"/>
        <v>31745661rB</v>
      </c>
    </row>
    <row r="346" spans="1:14">
      <c r="A346" s="202" t="s">
        <v>83</v>
      </c>
      <c r="B346" s="251" t="str">
        <f>VLOOKUP(A346,Adr!A:B,2,FALSE)</f>
        <v>Slovenský rýchlokorčuliarsky zväz</v>
      </c>
      <c r="C346" s="236" t="s">
        <v>902</v>
      </c>
      <c r="D346" s="223">
        <v>60850</v>
      </c>
      <c r="E346" s="209">
        <v>0</v>
      </c>
      <c r="F346" s="219" t="s">
        <v>203</v>
      </c>
      <c r="G346" s="222" t="s">
        <v>6</v>
      </c>
      <c r="H346" s="222" t="s">
        <v>786</v>
      </c>
      <c r="I346" s="230" t="str">
        <f t="shared" ref="I346:I372" si="49">A346&amp;F346</f>
        <v>30688060a</v>
      </c>
      <c r="J346" s="203" t="str">
        <f t="shared" ref="J346:J372" si="50">A346&amp;G346</f>
        <v>30688060026 02</v>
      </c>
      <c r="K346" s="5" t="s">
        <v>168</v>
      </c>
      <c r="L346" s="203" t="str">
        <f t="shared" ref="L346:L387" si="51">A346&amp;G346&amp;H346</f>
        <v>30688060026 02B</v>
      </c>
      <c r="M346" s="5" t="str">
        <f t="shared" ref="M346:M387" si="52">B346&amp;F346&amp;H346&amp;C346</f>
        <v>Slovenský rýchlokorčuliarsky zväzaBkolieskové korčuľovanie - bežné transfery</v>
      </c>
      <c r="N346" s="3" t="str">
        <f t="shared" ref="N346:N387" si="53">+I346&amp;H346</f>
        <v>30688060aB</v>
      </c>
    </row>
    <row r="347" spans="1:14">
      <c r="A347" s="215" t="s">
        <v>83</v>
      </c>
      <c r="B347" s="251" t="str">
        <f>VLOOKUP(A347,Adr!A:B,2,FALSE)</f>
        <v>Slovenský rýchlokorčuliarsky zväz</v>
      </c>
      <c r="C347" s="222" t="s">
        <v>903</v>
      </c>
      <c r="D347" s="224">
        <v>87409</v>
      </c>
      <c r="E347" s="209">
        <v>0</v>
      </c>
      <c r="F347" s="219" t="s">
        <v>203</v>
      </c>
      <c r="G347" s="222" t="s">
        <v>6</v>
      </c>
      <c r="H347" s="222" t="s">
        <v>786</v>
      </c>
      <c r="I347" s="230" t="str">
        <f t="shared" si="49"/>
        <v>30688060a</v>
      </c>
      <c r="J347" s="203" t="str">
        <f t="shared" si="50"/>
        <v>30688060026 02</v>
      </c>
      <c r="K347" s="5" t="s">
        <v>182</v>
      </c>
      <c r="L347" s="203" t="str">
        <f t="shared" si="51"/>
        <v>30688060026 02B</v>
      </c>
      <c r="M347" s="5" t="str">
        <f t="shared" si="52"/>
        <v>Slovenský rýchlokorčuliarsky zväzaBrýchlokorčuľovanie - bežné transfery</v>
      </c>
      <c r="N347" s="3" t="str">
        <f t="shared" si="53"/>
        <v>30688060aB</v>
      </c>
    </row>
    <row r="348" spans="1:14">
      <c r="A348" s="202" t="s">
        <v>83</v>
      </c>
      <c r="B348" s="251" t="str">
        <f>VLOOKUP(A348,Adr!A:B,2,FALSE)</f>
        <v>Slovenský rýchlokorčuliarsky zväz</v>
      </c>
      <c r="C348" s="236" t="s">
        <v>1576</v>
      </c>
      <c r="D348" s="223">
        <v>31285</v>
      </c>
      <c r="E348" s="209">
        <v>0</v>
      </c>
      <c r="F348" s="202" t="s">
        <v>206</v>
      </c>
      <c r="G348" s="205" t="s">
        <v>10</v>
      </c>
      <c r="H348" s="205" t="s">
        <v>786</v>
      </c>
      <c r="I348" s="230" t="str">
        <f t="shared" si="49"/>
        <v>30688060d</v>
      </c>
      <c r="J348" s="203" t="str">
        <f t="shared" si="50"/>
        <v>30688060026 03</v>
      </c>
      <c r="K348" s="5"/>
      <c r="L348" s="203" t="str">
        <f t="shared" si="51"/>
        <v>30688060026 03B</v>
      </c>
      <c r="M348" s="5" t="str">
        <f t="shared" si="52"/>
        <v>Slovenský rýchlokorčuliarsky zväzdBDominika Králiková</v>
      </c>
      <c r="N348" s="3" t="str">
        <f t="shared" si="53"/>
        <v>30688060dB</v>
      </c>
    </row>
    <row r="349" spans="1:14">
      <c r="A349" s="242" t="s">
        <v>83</v>
      </c>
      <c r="B349" s="251" t="str">
        <f>VLOOKUP(A349,Adr!A:B,2,FALSE)</f>
        <v>Slovenský rýchlokorčuliarsky zväz</v>
      </c>
      <c r="C349" s="205" t="s">
        <v>1577</v>
      </c>
      <c r="D349" s="208">
        <v>13035</v>
      </c>
      <c r="E349" s="209">
        <v>0</v>
      </c>
      <c r="F349" s="202" t="s">
        <v>206</v>
      </c>
      <c r="G349" s="267" t="s">
        <v>10</v>
      </c>
      <c r="H349" s="205" t="s">
        <v>786</v>
      </c>
      <c r="I349" s="230" t="str">
        <f t="shared" si="49"/>
        <v>30688060d</v>
      </c>
      <c r="J349" s="203" t="str">
        <f t="shared" si="50"/>
        <v>30688060026 03</v>
      </c>
      <c r="K349" s="5"/>
      <c r="L349" s="203" t="str">
        <f t="shared" si="51"/>
        <v>30688060026 03B</v>
      </c>
      <c r="M349" s="5" t="str">
        <f t="shared" si="52"/>
        <v>Slovenský rýchlokorčuliarsky zväzdBin line zjazd družstvo</v>
      </c>
      <c r="N349" s="3" t="str">
        <f t="shared" si="53"/>
        <v>30688060dB</v>
      </c>
    </row>
    <row r="350" spans="1:14">
      <c r="A350" s="238" t="s">
        <v>83</v>
      </c>
      <c r="B350" s="251" t="str">
        <f>VLOOKUP(A350,Adr!A:B,2,FALSE)</f>
        <v>Slovenský rýchlokorčuliarsky zväz</v>
      </c>
      <c r="C350" s="205" t="s">
        <v>1578</v>
      </c>
      <c r="D350" s="208">
        <v>31285</v>
      </c>
      <c r="E350" s="209">
        <v>0</v>
      </c>
      <c r="F350" s="202" t="s">
        <v>206</v>
      </c>
      <c r="G350" s="267" t="s">
        <v>10</v>
      </c>
      <c r="H350" s="205" t="s">
        <v>786</v>
      </c>
      <c r="I350" s="230" t="str">
        <f t="shared" si="49"/>
        <v>30688060d</v>
      </c>
      <c r="J350" s="203" t="str">
        <f t="shared" si="50"/>
        <v>30688060026 03</v>
      </c>
      <c r="K350" s="5"/>
      <c r="L350" s="203" t="str">
        <f t="shared" si="51"/>
        <v>30688060026 03B</v>
      </c>
      <c r="M350" s="5" t="str">
        <f t="shared" si="52"/>
        <v>Slovenský rýchlokorčuliarsky zväzdBRichard Tury</v>
      </c>
      <c r="N350" s="3" t="str">
        <f t="shared" si="53"/>
        <v>30688060dB</v>
      </c>
    </row>
    <row r="351" spans="1:14">
      <c r="A351" s="202" t="s">
        <v>85</v>
      </c>
      <c r="B351" s="251" t="str">
        <f>VLOOKUP(A351,Adr!A:B,2,FALSE)</f>
        <v>Slovenský stolnotenisový zväz</v>
      </c>
      <c r="C351" s="236" t="s">
        <v>904</v>
      </c>
      <c r="D351" s="223">
        <v>1668546</v>
      </c>
      <c r="E351" s="209">
        <v>0</v>
      </c>
      <c r="F351" s="202" t="s">
        <v>203</v>
      </c>
      <c r="G351" s="205" t="s">
        <v>6</v>
      </c>
      <c r="H351" s="205" t="s">
        <v>786</v>
      </c>
      <c r="I351" s="230" t="str">
        <f t="shared" si="49"/>
        <v>30806836a</v>
      </c>
      <c r="J351" s="203" t="str">
        <f t="shared" si="50"/>
        <v>30806836026 02</v>
      </c>
      <c r="K351" s="5" t="s">
        <v>87</v>
      </c>
      <c r="L351" s="203" t="str">
        <f t="shared" si="51"/>
        <v>30806836026 02B</v>
      </c>
      <c r="M351" s="5" t="str">
        <f t="shared" si="52"/>
        <v>Slovenský stolnotenisový zväzaBstolný tenis - bežné transfery</v>
      </c>
      <c r="N351" s="3" t="str">
        <f t="shared" si="53"/>
        <v>30806836aB</v>
      </c>
    </row>
    <row r="352" spans="1:14">
      <c r="A352" s="202" t="s">
        <v>85</v>
      </c>
      <c r="B352" s="251" t="str">
        <f>VLOOKUP(A352,Adr!A:B,2,FALSE)</f>
        <v>Slovenský stolnotenisový zväz</v>
      </c>
      <c r="C352" s="236" t="s">
        <v>1087</v>
      </c>
      <c r="D352" s="223">
        <v>129604</v>
      </c>
      <c r="E352" s="209">
        <v>0</v>
      </c>
      <c r="F352" s="202" t="s">
        <v>203</v>
      </c>
      <c r="G352" s="205" t="s">
        <v>6</v>
      </c>
      <c r="H352" s="205" t="s">
        <v>787</v>
      </c>
      <c r="I352" s="230" t="str">
        <f t="shared" si="49"/>
        <v>30806836a</v>
      </c>
      <c r="J352" s="203" t="str">
        <f t="shared" si="50"/>
        <v>30806836026 02</v>
      </c>
      <c r="K352" s="5" t="s">
        <v>87</v>
      </c>
      <c r="L352" s="203" t="str">
        <f t="shared" si="51"/>
        <v>30806836026 02K</v>
      </c>
      <c r="M352" s="5" t="str">
        <f t="shared" si="52"/>
        <v>Slovenský stolnotenisový zväzaKstolný tenis - kapitálové transfery</v>
      </c>
      <c r="N352" s="3" t="str">
        <f t="shared" si="53"/>
        <v>30806836aK</v>
      </c>
    </row>
    <row r="353" spans="1:14">
      <c r="A353" s="202" t="s">
        <v>85</v>
      </c>
      <c r="B353" s="251" t="str">
        <f>VLOOKUP(A353,Adr!A:B,2,FALSE)</f>
        <v>Slovenský stolnotenisový zväz</v>
      </c>
      <c r="C353" s="236" t="s">
        <v>1579</v>
      </c>
      <c r="D353" s="223">
        <v>5214</v>
      </c>
      <c r="E353" s="209">
        <v>0</v>
      </c>
      <c r="F353" s="202" t="s">
        <v>206</v>
      </c>
      <c r="G353" s="205" t="s">
        <v>10</v>
      </c>
      <c r="H353" s="205" t="s">
        <v>786</v>
      </c>
      <c r="I353" s="230" t="str">
        <f t="shared" si="49"/>
        <v>30806836d</v>
      </c>
      <c r="J353" s="203" t="str">
        <f t="shared" si="50"/>
        <v>30806836026 03</v>
      </c>
      <c r="K353" s="5"/>
      <c r="L353" s="203" t="str">
        <f t="shared" si="51"/>
        <v>30806836026 03B</v>
      </c>
      <c r="M353" s="5" t="str">
        <f t="shared" si="52"/>
        <v>Slovenský stolnotenisový zväzdBEma Labošová</v>
      </c>
      <c r="N353" s="3" t="str">
        <f t="shared" si="53"/>
        <v>30806836dB</v>
      </c>
    </row>
    <row r="354" spans="1:14">
      <c r="A354" s="242" t="s">
        <v>85</v>
      </c>
      <c r="B354" s="251" t="str">
        <f>VLOOKUP(A354,Adr!A:B,2,FALSE)</f>
        <v>Slovenský stolnotenisový zväz</v>
      </c>
      <c r="C354" s="205" t="s">
        <v>1580</v>
      </c>
      <c r="D354" s="208">
        <v>5214</v>
      </c>
      <c r="E354" s="209">
        <v>0</v>
      </c>
      <c r="F354" s="202" t="s">
        <v>206</v>
      </c>
      <c r="G354" s="267" t="s">
        <v>10</v>
      </c>
      <c r="H354" s="205" t="s">
        <v>786</v>
      </c>
      <c r="I354" s="230" t="str">
        <f t="shared" si="49"/>
        <v>30806836d</v>
      </c>
      <c r="J354" s="203" t="str">
        <f t="shared" si="50"/>
        <v>30806836026 03</v>
      </c>
      <c r="K354" s="5"/>
      <c r="L354" s="203" t="str">
        <f t="shared" si="51"/>
        <v>30806836026 03B</v>
      </c>
      <c r="M354" s="5" t="str">
        <f t="shared" si="52"/>
        <v>Slovenský stolnotenisový zväzdBYang Wang</v>
      </c>
      <c r="N354" s="3" t="str">
        <f t="shared" si="53"/>
        <v>30806836dB</v>
      </c>
    </row>
    <row r="355" spans="1:14">
      <c r="A355" s="238" t="s">
        <v>85</v>
      </c>
      <c r="B355" s="251" t="str">
        <f>VLOOKUP(A355,Adr!A:B,2,FALSE)</f>
        <v>Slovenský stolnotenisový zväz</v>
      </c>
      <c r="C355" s="205" t="s">
        <v>1581</v>
      </c>
      <c r="D355" s="208">
        <v>31285</v>
      </c>
      <c r="E355" s="209">
        <v>0</v>
      </c>
      <c r="F355" s="219" t="s">
        <v>206</v>
      </c>
      <c r="G355" s="205" t="s">
        <v>10</v>
      </c>
      <c r="H355" s="205" t="s">
        <v>786</v>
      </c>
      <c r="I355" s="230" t="str">
        <f t="shared" si="49"/>
        <v>30806836d</v>
      </c>
      <c r="J355" s="203" t="str">
        <f t="shared" si="50"/>
        <v>30806836026 03</v>
      </c>
      <c r="K355" s="5"/>
      <c r="L355" s="203" t="str">
        <f t="shared" si="51"/>
        <v>30806836026 03B</v>
      </c>
      <c r="M355" s="5" t="str">
        <f t="shared" si="52"/>
        <v>Slovenský stolnotenisový zväzdBzmiešaná štvorhra</v>
      </c>
      <c r="N355" s="3" t="str">
        <f t="shared" si="53"/>
        <v>30806836dB</v>
      </c>
    </row>
    <row r="356" spans="1:14">
      <c r="A356" s="238" t="s">
        <v>88</v>
      </c>
      <c r="B356" s="251" t="str">
        <f>VLOOKUP(A356,Adr!A:B,2,FALSE)</f>
        <v>Slovenský strelecký zväz (SSZ)</v>
      </c>
      <c r="C356" s="205" t="s">
        <v>905</v>
      </c>
      <c r="D356" s="208">
        <v>1111427</v>
      </c>
      <c r="E356" s="209">
        <v>0</v>
      </c>
      <c r="F356" s="219" t="s">
        <v>203</v>
      </c>
      <c r="G356" s="205" t="s">
        <v>6</v>
      </c>
      <c r="H356" s="205" t="s">
        <v>786</v>
      </c>
      <c r="I356" s="230" t="str">
        <f t="shared" si="49"/>
        <v>00603341a</v>
      </c>
      <c r="J356" s="203" t="str">
        <f t="shared" si="50"/>
        <v>00603341026 02</v>
      </c>
      <c r="K356" s="5" t="s">
        <v>89</v>
      </c>
      <c r="L356" s="203" t="str">
        <f t="shared" si="51"/>
        <v>00603341026 02B</v>
      </c>
      <c r="M356" s="5" t="str">
        <f t="shared" si="52"/>
        <v>Slovenský strelecký zväz (SSZ)aBstreľba - bežné transfery</v>
      </c>
      <c r="N356" s="3" t="str">
        <f t="shared" si="53"/>
        <v>00603341aB</v>
      </c>
    </row>
    <row r="357" spans="1:14">
      <c r="A357" s="202" t="s">
        <v>88</v>
      </c>
      <c r="B357" s="251" t="str">
        <f>VLOOKUP(A357,Adr!A:B,2,FALSE)</f>
        <v>Slovenský strelecký zväz (SSZ)</v>
      </c>
      <c r="C357" s="236" t="s">
        <v>1088</v>
      </c>
      <c r="D357" s="223">
        <v>90000</v>
      </c>
      <c r="E357" s="209">
        <v>0</v>
      </c>
      <c r="F357" s="202" t="s">
        <v>203</v>
      </c>
      <c r="G357" s="205" t="s">
        <v>6</v>
      </c>
      <c r="H357" s="205" t="s">
        <v>787</v>
      </c>
      <c r="I357" s="230" t="str">
        <f t="shared" si="49"/>
        <v>00603341a</v>
      </c>
      <c r="J357" s="203" t="str">
        <f t="shared" si="50"/>
        <v>00603341026 02</v>
      </c>
      <c r="K357" s="5" t="s">
        <v>89</v>
      </c>
      <c r="L357" s="203" t="str">
        <f t="shared" si="51"/>
        <v>00603341026 02K</v>
      </c>
      <c r="M357" s="5" t="str">
        <f t="shared" si="52"/>
        <v>Slovenský strelecký zväz (SSZ)aKstreľba - kapitálové transfery</v>
      </c>
      <c r="N357" s="3" t="str">
        <f t="shared" si="53"/>
        <v>00603341aK</v>
      </c>
    </row>
    <row r="358" spans="1:14">
      <c r="A358" s="238" t="s">
        <v>88</v>
      </c>
      <c r="B358" s="251" t="str">
        <f>VLOOKUP(A358,Adr!A:B,2,FALSE)</f>
        <v>Slovenský strelecký zväz (SSZ)</v>
      </c>
      <c r="C358" s="205" t="s">
        <v>1582</v>
      </c>
      <c r="D358" s="208">
        <v>41714</v>
      </c>
      <c r="E358" s="209">
        <v>0</v>
      </c>
      <c r="F358" s="219" t="s">
        <v>206</v>
      </c>
      <c r="G358" s="205" t="s">
        <v>10</v>
      </c>
      <c r="H358" s="205" t="s">
        <v>786</v>
      </c>
      <c r="I358" s="230" t="str">
        <f t="shared" si="49"/>
        <v>00603341d</v>
      </c>
      <c r="J358" s="203" t="str">
        <f t="shared" si="50"/>
        <v>00603341026 03</v>
      </c>
      <c r="K358" s="5"/>
      <c r="L358" s="203" t="str">
        <f t="shared" si="51"/>
        <v>00603341026 03B</v>
      </c>
      <c r="M358" s="5" t="str">
        <f t="shared" si="52"/>
        <v>Slovenský strelecký zväz (SSZ)dBDanka Barteková</v>
      </c>
      <c r="N358" s="3" t="str">
        <f t="shared" si="53"/>
        <v>00603341dB</v>
      </c>
    </row>
    <row r="359" spans="1:14">
      <c r="A359" s="202" t="s">
        <v>88</v>
      </c>
      <c r="B359" s="251" t="str">
        <f>VLOOKUP(A359,Adr!A:B,2,FALSE)</f>
        <v>Slovenský strelecký zväz (SSZ)</v>
      </c>
      <c r="C359" s="236" t="s">
        <v>1583</v>
      </c>
      <c r="D359" s="223">
        <v>41714</v>
      </c>
      <c r="E359" s="209">
        <v>0</v>
      </c>
      <c r="F359" s="202" t="s">
        <v>206</v>
      </c>
      <c r="G359" s="205" t="s">
        <v>10</v>
      </c>
      <c r="H359" s="205" t="s">
        <v>786</v>
      </c>
      <c r="I359" s="230" t="str">
        <f t="shared" si="49"/>
        <v>00603341d</v>
      </c>
      <c r="J359" s="203" t="str">
        <f t="shared" si="50"/>
        <v>00603341026 03</v>
      </c>
      <c r="K359" s="5"/>
      <c r="L359" s="203" t="str">
        <f t="shared" si="51"/>
        <v>00603341026 03B</v>
      </c>
      <c r="M359" s="5" t="str">
        <f t="shared" si="52"/>
        <v>Slovenský strelecký zväz (SSZ)dBErik Varga</v>
      </c>
      <c r="N359" s="3" t="str">
        <f t="shared" si="53"/>
        <v>00603341dB</v>
      </c>
    </row>
    <row r="360" spans="1:14">
      <c r="A360" s="202" t="s">
        <v>88</v>
      </c>
      <c r="B360" s="251" t="str">
        <f>VLOOKUP(A360,Adr!A:B,2,FALSE)</f>
        <v>Slovenský strelecký zväz (SSZ)</v>
      </c>
      <c r="C360" s="236" t="s">
        <v>1584</v>
      </c>
      <c r="D360" s="223">
        <v>41714</v>
      </c>
      <c r="E360" s="209">
        <v>0</v>
      </c>
      <c r="F360" s="202" t="s">
        <v>206</v>
      </c>
      <c r="G360" s="205" t="s">
        <v>10</v>
      </c>
      <c r="H360" s="205" t="s">
        <v>786</v>
      </c>
      <c r="I360" s="230" t="str">
        <f t="shared" si="49"/>
        <v>00603341d</v>
      </c>
      <c r="J360" s="203" t="str">
        <f t="shared" si="50"/>
        <v>00603341026 03</v>
      </c>
      <c r="K360" s="5"/>
      <c r="L360" s="203" t="str">
        <f t="shared" si="51"/>
        <v>00603341026 03B</v>
      </c>
      <c r="M360" s="5" t="str">
        <f t="shared" si="52"/>
        <v>Slovenský strelecký zväz (SSZ)dBJuraj Tužinský</v>
      </c>
      <c r="N360" s="3" t="str">
        <f t="shared" si="53"/>
        <v>00603341dB</v>
      </c>
    </row>
    <row r="361" spans="1:14">
      <c r="A361" s="242" t="s">
        <v>88</v>
      </c>
      <c r="B361" s="251" t="str">
        <f>VLOOKUP(A361,Adr!A:B,2,FALSE)</f>
        <v>Slovenský strelecký zväz (SSZ)</v>
      </c>
      <c r="C361" s="205" t="s">
        <v>1585</v>
      </c>
      <c r="D361" s="208">
        <v>20857</v>
      </c>
      <c r="E361" s="209">
        <v>0</v>
      </c>
      <c r="F361" s="202" t="s">
        <v>206</v>
      </c>
      <c r="G361" s="267" t="s">
        <v>10</v>
      </c>
      <c r="H361" s="205" t="s">
        <v>786</v>
      </c>
      <c r="I361" s="230" t="str">
        <f t="shared" si="49"/>
        <v>00603341d</v>
      </c>
      <c r="J361" s="203" t="str">
        <f t="shared" si="50"/>
        <v>00603341026 03</v>
      </c>
      <c r="K361" s="5"/>
      <c r="L361" s="203" t="str">
        <f t="shared" si="51"/>
        <v>00603341026 03B</v>
      </c>
      <c r="M361" s="5" t="str">
        <f t="shared" si="52"/>
        <v>Slovenský strelecký zväz (SSZ)dBMarián Kovačócy</v>
      </c>
      <c r="N361" s="3" t="str">
        <f t="shared" si="53"/>
        <v>00603341dB</v>
      </c>
    </row>
    <row r="362" spans="1:14">
      <c r="A362" s="202" t="s">
        <v>88</v>
      </c>
      <c r="B362" s="251" t="str">
        <f>VLOOKUP(A362,Adr!A:B,2,FALSE)</f>
        <v>Slovenský strelecký zväz (SSZ)</v>
      </c>
      <c r="C362" s="236" t="s">
        <v>1586</v>
      </c>
      <c r="D362" s="223">
        <v>10429</v>
      </c>
      <c r="E362" s="209">
        <v>0</v>
      </c>
      <c r="F362" s="202" t="s">
        <v>206</v>
      </c>
      <c r="G362" s="205" t="s">
        <v>10</v>
      </c>
      <c r="H362" s="205" t="s">
        <v>786</v>
      </c>
      <c r="I362" s="230" t="str">
        <f t="shared" si="49"/>
        <v>00603341d</v>
      </c>
      <c r="J362" s="203" t="str">
        <f t="shared" si="50"/>
        <v>00603341026 03</v>
      </c>
      <c r="K362" s="5"/>
      <c r="L362" s="203" t="str">
        <f t="shared" si="51"/>
        <v>00603341026 03B</v>
      </c>
      <c r="M362" s="5" t="str">
        <f t="shared" si="52"/>
        <v>Slovenský strelecký zväz (SSZ)dBPatrik Jány</v>
      </c>
      <c r="N362" s="3" t="str">
        <f t="shared" si="53"/>
        <v>00603341dB</v>
      </c>
    </row>
    <row r="363" spans="1:14">
      <c r="A363" s="202" t="s">
        <v>88</v>
      </c>
      <c r="B363" s="251" t="str">
        <f>VLOOKUP(A363,Adr!A:B,2,FALSE)</f>
        <v>Slovenský strelecký zväz (SSZ)</v>
      </c>
      <c r="C363" s="236" t="s">
        <v>1587</v>
      </c>
      <c r="D363" s="223">
        <v>10429</v>
      </c>
      <c r="E363" s="209">
        <v>0</v>
      </c>
      <c r="F363" s="202" t="s">
        <v>206</v>
      </c>
      <c r="G363" s="205" t="s">
        <v>10</v>
      </c>
      <c r="H363" s="205" t="s">
        <v>786</v>
      </c>
      <c r="I363" s="230" t="str">
        <f t="shared" si="49"/>
        <v>00603341d</v>
      </c>
      <c r="J363" s="203" t="str">
        <f t="shared" si="50"/>
        <v>00603341026 03</v>
      </c>
      <c r="K363" s="5"/>
      <c r="L363" s="203" t="str">
        <f t="shared" si="51"/>
        <v>00603341026 03B</v>
      </c>
      <c r="M363" s="5" t="str">
        <f t="shared" si="52"/>
        <v>Slovenský strelecký zväz (SSZ)dBŠtefan Šulek</v>
      </c>
      <c r="N363" s="3" t="str">
        <f t="shared" si="53"/>
        <v>00603341dB</v>
      </c>
    </row>
    <row r="364" spans="1:14">
      <c r="A364" s="202" t="s">
        <v>88</v>
      </c>
      <c r="B364" s="251" t="str">
        <f>VLOOKUP(A364,Adr!A:B,2,FALSE)</f>
        <v>Slovenský strelecký zväz (SSZ)</v>
      </c>
      <c r="C364" s="236" t="s">
        <v>1588</v>
      </c>
      <c r="D364" s="223">
        <v>7821</v>
      </c>
      <c r="E364" s="209">
        <v>0</v>
      </c>
      <c r="F364" s="202" t="s">
        <v>206</v>
      </c>
      <c r="G364" s="205" t="s">
        <v>10</v>
      </c>
      <c r="H364" s="205" t="s">
        <v>786</v>
      </c>
      <c r="I364" s="230" t="str">
        <f t="shared" si="49"/>
        <v>00603341d</v>
      </c>
      <c r="J364" s="203" t="str">
        <f t="shared" si="50"/>
        <v>00603341026 03</v>
      </c>
      <c r="K364" s="5"/>
      <c r="L364" s="203" t="str">
        <f t="shared" si="51"/>
        <v>00603341026 03B</v>
      </c>
      <c r="M364" s="5" t="str">
        <f t="shared" si="52"/>
        <v>Slovenský strelecký zväz (SSZ)dBteam mix - trap</v>
      </c>
      <c r="N364" s="3" t="str">
        <f t="shared" si="53"/>
        <v>00603341dB</v>
      </c>
    </row>
    <row r="365" spans="1:14">
      <c r="A365" s="202" t="s">
        <v>88</v>
      </c>
      <c r="B365" s="251" t="str">
        <f>VLOOKUP(A365,Adr!A:B,2,FALSE)</f>
        <v>Slovenský strelecký zväz (SSZ)</v>
      </c>
      <c r="C365" s="236" t="s">
        <v>1589</v>
      </c>
      <c r="D365" s="223">
        <v>15643</v>
      </c>
      <c r="E365" s="209">
        <v>0</v>
      </c>
      <c r="F365" s="202" t="s">
        <v>206</v>
      </c>
      <c r="G365" s="205" t="s">
        <v>10</v>
      </c>
      <c r="H365" s="205" t="s">
        <v>786</v>
      </c>
      <c r="I365" s="230" t="str">
        <f t="shared" si="49"/>
        <v>00603341d</v>
      </c>
      <c r="J365" s="203" t="str">
        <f t="shared" si="50"/>
        <v>00603341026 03</v>
      </c>
      <c r="K365" s="5"/>
      <c r="L365" s="203" t="str">
        <f t="shared" si="51"/>
        <v>00603341026 03B</v>
      </c>
      <c r="M365" s="5" t="str">
        <f t="shared" si="52"/>
        <v>Slovenský strelecký zväz (SSZ)dBVanesa Hocková</v>
      </c>
      <c r="N365" s="3" t="str">
        <f t="shared" si="53"/>
        <v>00603341dB</v>
      </c>
    </row>
    <row r="366" spans="1:14">
      <c r="A366" s="202" t="s">
        <v>88</v>
      </c>
      <c r="B366" s="251" t="str">
        <f>VLOOKUP(A366,Adr!A:B,2,FALSE)</f>
        <v>Slovenský strelecký zväz (SSZ)</v>
      </c>
      <c r="C366" s="236" t="s">
        <v>1590</v>
      </c>
      <c r="D366" s="223">
        <v>5214</v>
      </c>
      <c r="E366" s="209">
        <v>0</v>
      </c>
      <c r="F366" s="202" t="s">
        <v>206</v>
      </c>
      <c r="G366" s="205" t="s">
        <v>10</v>
      </c>
      <c r="H366" s="205" t="s">
        <v>786</v>
      </c>
      <c r="I366" s="230" t="str">
        <f t="shared" si="49"/>
        <v>00603341d</v>
      </c>
      <c r="J366" s="203" t="str">
        <f t="shared" si="50"/>
        <v>00603341026 03</v>
      </c>
      <c r="K366" s="5"/>
      <c r="L366" s="203" t="str">
        <f t="shared" si="51"/>
        <v>00603341026 03B</v>
      </c>
      <c r="M366" s="5" t="str">
        <f t="shared" si="52"/>
        <v>Slovenský strelecký zväz (SSZ)dBVeronika Sýkorová</v>
      </c>
      <c r="N366" s="3" t="str">
        <f t="shared" si="53"/>
        <v>00603341dB</v>
      </c>
    </row>
    <row r="367" spans="1:14">
      <c r="A367" s="202" t="s">
        <v>88</v>
      </c>
      <c r="B367" s="251" t="str">
        <f>VLOOKUP(A367,Adr!A:B,2,FALSE)</f>
        <v>Slovenský strelecký zväz (SSZ)</v>
      </c>
      <c r="C367" s="236" t="s">
        <v>1591</v>
      </c>
      <c r="D367" s="223">
        <v>52142</v>
      </c>
      <c r="E367" s="209">
        <v>0</v>
      </c>
      <c r="F367" s="202" t="s">
        <v>206</v>
      </c>
      <c r="G367" s="205" t="s">
        <v>10</v>
      </c>
      <c r="H367" s="205" t="s">
        <v>786</v>
      </c>
      <c r="I367" s="230" t="str">
        <f t="shared" si="49"/>
        <v>00603341d</v>
      </c>
      <c r="J367" s="203" t="str">
        <f t="shared" si="50"/>
        <v>00603341026 03</v>
      </c>
      <c r="K367" s="5"/>
      <c r="L367" s="203" t="str">
        <f t="shared" si="51"/>
        <v>00603341026 03B</v>
      </c>
      <c r="M367" s="5" t="str">
        <f t="shared" si="52"/>
        <v>Slovenský strelecký zväz (SSZ)dBZuzana Rehák Štefečeková</v>
      </c>
      <c r="N367" s="3" t="str">
        <f t="shared" si="53"/>
        <v>00603341dB</v>
      </c>
    </row>
    <row r="368" spans="1:14" ht="30.6">
      <c r="A368" s="202" t="s">
        <v>88</v>
      </c>
      <c r="B368" s="251" t="str">
        <f>VLOOKUP(A368,Adr!A:B,2,FALSE)</f>
        <v>Slovenský strelecký zväz (SSZ)</v>
      </c>
      <c r="C368" s="236" t="s">
        <v>1901</v>
      </c>
      <c r="D368" s="223">
        <v>432</v>
      </c>
      <c r="E368" s="209">
        <v>0</v>
      </c>
      <c r="F368" s="202" t="s">
        <v>215</v>
      </c>
      <c r="G368" s="205" t="s">
        <v>10</v>
      </c>
      <c r="H368" s="205" t="s">
        <v>786</v>
      </c>
      <c r="I368" s="230" t="str">
        <f t="shared" si="49"/>
        <v>00603341m</v>
      </c>
      <c r="J368" s="203" t="str">
        <f t="shared" si="50"/>
        <v>00603341026 03</v>
      </c>
      <c r="K368" s="5"/>
      <c r="L368" s="203" t="str">
        <f t="shared" si="51"/>
        <v>00603341026 03B</v>
      </c>
      <c r="M368" s="5" t="str">
        <f t="shared" si="52"/>
        <v>Slovenský strelecký zväz (SSZ)mBodmena trénerovi Máriovi Filipovičovi za 3. miesto na majstrovstvách sveta juniorov športovcov Filipa Benkovského, Daniela Hrušku, Timoteja Tótha v streľbe</v>
      </c>
      <c r="N368" s="3" t="str">
        <f t="shared" si="53"/>
        <v>00603341mB</v>
      </c>
    </row>
    <row r="369" spans="1:14" ht="30.6">
      <c r="A369" s="202" t="s">
        <v>88</v>
      </c>
      <c r="B369" s="251" t="str">
        <f>VLOOKUP(A369,Adr!A:B,2,FALSE)</f>
        <v>Slovenský strelecký zväz (SSZ)</v>
      </c>
      <c r="C369" s="236" t="s">
        <v>1902</v>
      </c>
      <c r="D369" s="223">
        <v>324</v>
      </c>
      <c r="E369" s="209">
        <v>0</v>
      </c>
      <c r="F369" s="202" t="s">
        <v>215</v>
      </c>
      <c r="G369" s="205" t="s">
        <v>10</v>
      </c>
      <c r="H369" s="205" t="s">
        <v>786</v>
      </c>
      <c r="I369" s="230" t="str">
        <f t="shared" si="49"/>
        <v>00603341m</v>
      </c>
      <c r="J369" s="203" t="str">
        <f t="shared" si="50"/>
        <v>00603341026 03</v>
      </c>
      <c r="K369" s="5"/>
      <c r="L369" s="203" t="str">
        <f t="shared" si="51"/>
        <v>00603341026 03B</v>
      </c>
      <c r="M369" s="5" t="str">
        <f t="shared" si="52"/>
        <v>Slovenský strelecký zväz (SSZ)mBodmena trénerovi Ivanovi Némethovi za 3. miesto na majstrovstvách Európy juniorov športovcov Mareka Copáka, Lukáša Filipa, Jerguša Vengríniho v streľbe</v>
      </c>
      <c r="N369" s="3" t="str">
        <f t="shared" si="53"/>
        <v>00603341mB</v>
      </c>
    </row>
    <row r="370" spans="1:14">
      <c r="A370" s="202" t="s">
        <v>1162</v>
      </c>
      <c r="B370" s="251" t="str">
        <f>VLOOKUP(A370,Adr!A:B,2,FALSE)</f>
        <v>Slovenský šachový zväz</v>
      </c>
      <c r="C370" s="236" t="s">
        <v>906</v>
      </c>
      <c r="D370" s="223">
        <v>224884</v>
      </c>
      <c r="E370" s="209">
        <v>0</v>
      </c>
      <c r="F370" s="202" t="s">
        <v>203</v>
      </c>
      <c r="G370" s="205" t="s">
        <v>6</v>
      </c>
      <c r="H370" s="205" t="s">
        <v>786</v>
      </c>
      <c r="I370" s="230" t="str">
        <f t="shared" si="49"/>
        <v>17310571a</v>
      </c>
      <c r="J370" s="203" t="str">
        <f t="shared" si="50"/>
        <v>17310571026 02</v>
      </c>
      <c r="K370" s="5" t="s">
        <v>14</v>
      </c>
      <c r="L370" s="203" t="str">
        <f t="shared" si="51"/>
        <v>17310571026 02B</v>
      </c>
      <c r="M370" s="5" t="str">
        <f t="shared" si="52"/>
        <v>Slovenský šachový zväzaBšach - bežné transfery</v>
      </c>
      <c r="N370" s="3" t="str">
        <f t="shared" si="53"/>
        <v>17310571aB</v>
      </c>
    </row>
    <row r="371" spans="1:14">
      <c r="A371" s="202" t="s">
        <v>1163</v>
      </c>
      <c r="B371" s="251" t="str">
        <f>VLOOKUP(A371,Adr!A:B,2,FALSE)</f>
        <v>Slovenský šermiarsky zväz</v>
      </c>
      <c r="C371" s="236" t="s">
        <v>907</v>
      </c>
      <c r="D371" s="223">
        <v>185424</v>
      </c>
      <c r="E371" s="209">
        <v>0</v>
      </c>
      <c r="F371" s="202" t="s">
        <v>203</v>
      </c>
      <c r="G371" s="205" t="s">
        <v>6</v>
      </c>
      <c r="H371" s="205" t="s">
        <v>786</v>
      </c>
      <c r="I371" s="230" t="str">
        <f t="shared" si="49"/>
        <v>30806437a</v>
      </c>
      <c r="J371" s="203" t="str">
        <f t="shared" si="50"/>
        <v>30806437026 02</v>
      </c>
      <c r="K371" s="5" t="s">
        <v>92</v>
      </c>
      <c r="L371" s="203" t="str">
        <f t="shared" si="51"/>
        <v>30806437026 02B</v>
      </c>
      <c r="M371" s="5" t="str">
        <f t="shared" si="52"/>
        <v>Slovenský šermiarsky zväzaBšerm - bežné transfery</v>
      </c>
      <c r="N371" s="3" t="str">
        <f t="shared" si="53"/>
        <v>30806437aB</v>
      </c>
    </row>
    <row r="372" spans="1:14">
      <c r="A372" s="202" t="s">
        <v>93</v>
      </c>
      <c r="B372" s="251" t="str">
        <f>VLOOKUP(A372,Adr!A:B,2,FALSE)</f>
        <v>Slovenský tenisový zväz</v>
      </c>
      <c r="C372" s="236" t="s">
        <v>908</v>
      </c>
      <c r="D372" s="223">
        <v>4404418</v>
      </c>
      <c r="E372" s="209">
        <v>0</v>
      </c>
      <c r="F372" s="202" t="s">
        <v>203</v>
      </c>
      <c r="G372" s="205" t="s">
        <v>6</v>
      </c>
      <c r="H372" s="205" t="s">
        <v>786</v>
      </c>
      <c r="I372" s="230" t="str">
        <f t="shared" si="49"/>
        <v>30811384a</v>
      </c>
      <c r="J372" s="203" t="str">
        <f t="shared" si="50"/>
        <v>30811384026 02</v>
      </c>
      <c r="K372" s="5" t="s">
        <v>95</v>
      </c>
      <c r="L372" s="203" t="str">
        <f t="shared" si="51"/>
        <v>30811384026 02B</v>
      </c>
      <c r="M372" s="5" t="str">
        <f t="shared" si="52"/>
        <v>Slovenský tenisový zväzaBtenis - bežné transfery</v>
      </c>
      <c r="N372" s="3" t="str">
        <f t="shared" si="53"/>
        <v>30811384aB</v>
      </c>
    </row>
    <row r="373" spans="1:14">
      <c r="A373" s="242" t="s">
        <v>93</v>
      </c>
      <c r="B373" s="251" t="str">
        <f>VLOOKUP(A373,Adr!A:B,2,FALSE)</f>
        <v>Slovenský tenisový zväz</v>
      </c>
      <c r="C373" s="205" t="s">
        <v>1592</v>
      </c>
      <c r="D373" s="208">
        <v>7821</v>
      </c>
      <c r="E373" s="209">
        <v>0</v>
      </c>
      <c r="F373" s="202" t="s">
        <v>206</v>
      </c>
      <c r="G373" s="267" t="s">
        <v>10</v>
      </c>
      <c r="H373" s="205" t="s">
        <v>786</v>
      </c>
      <c r="I373" s="230" t="str">
        <f t="shared" ref="I373:I447" si="54">A373&amp;F373</f>
        <v>30811384d</v>
      </c>
      <c r="J373" s="203" t="str">
        <f t="shared" ref="J373:J447" si="55">A373&amp;G373</f>
        <v>30811384026 03</v>
      </c>
      <c r="K373" s="5"/>
      <c r="L373" s="203" t="str">
        <f t="shared" si="51"/>
        <v>30811384026 03B</v>
      </c>
      <c r="M373" s="5" t="str">
        <f t="shared" si="52"/>
        <v>Slovenský tenisový zväzdBRomana Čišovská</v>
      </c>
      <c r="N373" s="3" t="str">
        <f t="shared" si="53"/>
        <v>30811384dB</v>
      </c>
    </row>
    <row r="374" spans="1:14">
      <c r="A374" s="238" t="s">
        <v>93</v>
      </c>
      <c r="B374" s="251" t="str">
        <f>VLOOKUP(A374,Adr!A:B,2,FALSE)</f>
        <v>Slovenský tenisový zväz</v>
      </c>
      <c r="C374" s="205" t="s">
        <v>1593</v>
      </c>
      <c r="D374" s="208">
        <v>5866</v>
      </c>
      <c r="E374" s="209">
        <v>0</v>
      </c>
      <c r="F374" s="219" t="s">
        <v>206</v>
      </c>
      <c r="G374" s="205" t="s">
        <v>10</v>
      </c>
      <c r="H374" s="205" t="s">
        <v>786</v>
      </c>
      <c r="I374" s="230" t="str">
        <f t="shared" si="54"/>
        <v>30811384d</v>
      </c>
      <c r="J374" s="203" t="str">
        <f t="shared" si="55"/>
        <v>30811384026 03</v>
      </c>
      <c r="K374" s="5"/>
      <c r="L374" s="203" t="str">
        <f t="shared" si="51"/>
        <v>30811384026 03B</v>
      </c>
      <c r="M374" s="5" t="str">
        <f t="shared" si="52"/>
        <v>Slovenský tenisový zväzdBViktória Morvayová</v>
      </c>
      <c r="N374" s="3" t="str">
        <f t="shared" si="53"/>
        <v>30811384dB</v>
      </c>
    </row>
    <row r="375" spans="1:14" ht="30.6">
      <c r="A375" s="242" t="s">
        <v>93</v>
      </c>
      <c r="B375" s="251" t="str">
        <f>VLOOKUP(A375,Adr!A:B,2,FALSE)</f>
        <v>Slovenský tenisový zväz</v>
      </c>
      <c r="C375" s="227" t="s">
        <v>1903</v>
      </c>
      <c r="D375" s="208">
        <v>1804</v>
      </c>
      <c r="E375" s="209">
        <v>0</v>
      </c>
      <c r="F375" s="219" t="s">
        <v>215</v>
      </c>
      <c r="G375" s="267" t="s">
        <v>10</v>
      </c>
      <c r="H375" s="205" t="s">
        <v>786</v>
      </c>
      <c r="I375" s="230" t="str">
        <f t="shared" si="54"/>
        <v>30811384m</v>
      </c>
      <c r="J375" s="203" t="str">
        <f t="shared" si="55"/>
        <v>30811384026 03</v>
      </c>
      <c r="K375" s="5"/>
      <c r="L375" s="203" t="str">
        <f t="shared" si="51"/>
        <v>30811384026 03B</v>
      </c>
      <c r="M375" s="5" t="str">
        <f t="shared" si="52"/>
        <v>Slovenský tenisový zväzmBodmena trénerovi Danielovi Trčkovi za 3. miesto na majstrovstvách sveta juniorov športovcov Petra Benjamína Privaru, Victora Lilova v tenise</v>
      </c>
      <c r="N375" s="3" t="str">
        <f t="shared" si="53"/>
        <v>30811384mB</v>
      </c>
    </row>
    <row r="376" spans="1:14" ht="30.6">
      <c r="A376" s="238" t="s">
        <v>93</v>
      </c>
      <c r="B376" s="251" t="str">
        <f>VLOOKUP(A376,Adr!A:B,2,FALSE)</f>
        <v>Slovenský tenisový zväz</v>
      </c>
      <c r="C376" s="227" t="s">
        <v>1904</v>
      </c>
      <c r="D376" s="208">
        <v>1353</v>
      </c>
      <c r="E376" s="209">
        <v>0</v>
      </c>
      <c r="F376" s="219" t="s">
        <v>215</v>
      </c>
      <c r="G376" s="205" t="s">
        <v>10</v>
      </c>
      <c r="H376" s="205" t="s">
        <v>786</v>
      </c>
      <c r="I376" s="230" t="str">
        <f t="shared" si="54"/>
        <v>30811384m</v>
      </c>
      <c r="J376" s="203" t="str">
        <f t="shared" si="55"/>
        <v>30811384026 03</v>
      </c>
      <c r="K376" s="5"/>
      <c r="L376" s="203" t="str">
        <f t="shared" si="51"/>
        <v>30811384026 03B</v>
      </c>
      <c r="M376" s="5" t="str">
        <f t="shared" si="52"/>
        <v>Slovenský tenisový zväzmBodmena trénerovi Jánovi Matúšovi za 3. miesto na majstrovstvách Európy juniorov športovkyne Renáty Jamrichovej v tenise</v>
      </c>
      <c r="N376" s="3" t="str">
        <f t="shared" si="53"/>
        <v>30811384mB</v>
      </c>
    </row>
    <row r="377" spans="1:14" ht="30.6">
      <c r="A377" s="242" t="s">
        <v>93</v>
      </c>
      <c r="B377" s="251" t="str">
        <f>VLOOKUP(A377,Adr!A:B,2,FALSE)</f>
        <v>Slovenský tenisový zväz</v>
      </c>
      <c r="C377" s="236" t="s">
        <v>1905</v>
      </c>
      <c r="D377" s="208">
        <v>1353</v>
      </c>
      <c r="E377" s="209">
        <v>0</v>
      </c>
      <c r="F377" s="219" t="s">
        <v>215</v>
      </c>
      <c r="G377" s="205" t="s">
        <v>10</v>
      </c>
      <c r="H377" s="205" t="s">
        <v>786</v>
      </c>
      <c r="I377" s="230" t="str">
        <f t="shared" si="54"/>
        <v>30811384m</v>
      </c>
      <c r="J377" s="203" t="str">
        <f t="shared" si="55"/>
        <v>30811384026 03</v>
      </c>
      <c r="K377" s="5"/>
      <c r="L377" s="203" t="str">
        <f t="shared" si="51"/>
        <v>30811384026 03B</v>
      </c>
      <c r="M377" s="5" t="str">
        <f t="shared" si="52"/>
        <v>Slovenský tenisový zväzmBodmena trénerovi Rudolfovi Horváthovi za 3. miesto na majstrovstvách Európy juniorov športovcov Renáty Jamrichovej, Kiary Žabkovej, Lucii Hradeckej v tenise</v>
      </c>
      <c r="N377" s="3" t="str">
        <f t="shared" si="53"/>
        <v>30811384mB</v>
      </c>
    </row>
    <row r="378" spans="1:14">
      <c r="A378" s="238" t="s">
        <v>96</v>
      </c>
      <c r="B378" s="251" t="str">
        <f>VLOOKUP(A378,Adr!A:B,2,FALSE)</f>
        <v>Slovenský veslársky zväz</v>
      </c>
      <c r="C378" s="236" t="s">
        <v>909</v>
      </c>
      <c r="D378" s="208">
        <v>158097</v>
      </c>
      <c r="E378" s="209">
        <v>0</v>
      </c>
      <c r="F378" s="219" t="s">
        <v>203</v>
      </c>
      <c r="G378" s="205" t="s">
        <v>6</v>
      </c>
      <c r="H378" s="205" t="s">
        <v>786</v>
      </c>
      <c r="I378" s="230" t="str">
        <f t="shared" si="54"/>
        <v>00688304a</v>
      </c>
      <c r="J378" s="203" t="str">
        <f t="shared" si="55"/>
        <v>00688304026 02</v>
      </c>
      <c r="K378" s="5" t="s">
        <v>98</v>
      </c>
      <c r="L378" s="203" t="str">
        <f t="shared" si="51"/>
        <v>00688304026 02B</v>
      </c>
      <c r="M378" s="5" t="str">
        <f t="shared" si="52"/>
        <v>Slovenský veslársky zväzaBveslovanie - bežné transfery</v>
      </c>
      <c r="N378" s="3" t="str">
        <f t="shared" si="53"/>
        <v>00688304aB</v>
      </c>
    </row>
    <row r="379" spans="1:14">
      <c r="A379" s="242" t="s">
        <v>96</v>
      </c>
      <c r="B379" s="251" t="str">
        <f>VLOOKUP(A379,Adr!A:B,2,FALSE)</f>
        <v>Slovenský veslársky zväz</v>
      </c>
      <c r="C379" s="205" t="s">
        <v>1089</v>
      </c>
      <c r="D379" s="208">
        <v>7500</v>
      </c>
      <c r="E379" s="209">
        <v>0</v>
      </c>
      <c r="F379" s="202" t="s">
        <v>203</v>
      </c>
      <c r="G379" s="267" t="s">
        <v>6</v>
      </c>
      <c r="H379" s="205" t="s">
        <v>787</v>
      </c>
      <c r="I379" s="230" t="str">
        <f t="shared" si="54"/>
        <v>00688304a</v>
      </c>
      <c r="J379" s="203" t="str">
        <f t="shared" si="55"/>
        <v>00688304026 02</v>
      </c>
      <c r="K379" s="5" t="s">
        <v>98</v>
      </c>
      <c r="L379" s="203" t="str">
        <f t="shared" si="51"/>
        <v>00688304026 02K</v>
      </c>
      <c r="M379" s="5" t="str">
        <f t="shared" si="52"/>
        <v>Slovenský veslársky zväzaKveslovanie - kapitálové transfery</v>
      </c>
      <c r="N379" s="3" t="str">
        <f t="shared" si="53"/>
        <v>00688304aK</v>
      </c>
    </row>
    <row r="380" spans="1:14">
      <c r="A380" s="202" t="s">
        <v>96</v>
      </c>
      <c r="B380" s="251" t="str">
        <f>VLOOKUP(A380,Adr!A:B,2,FALSE)</f>
        <v>Slovenský veslársky zväz</v>
      </c>
      <c r="C380" s="236" t="s">
        <v>1594</v>
      </c>
      <c r="D380" s="223">
        <v>7821</v>
      </c>
      <c r="E380" s="209">
        <v>0</v>
      </c>
      <c r="F380" s="202" t="s">
        <v>206</v>
      </c>
      <c r="G380" s="205" t="s">
        <v>10</v>
      </c>
      <c r="H380" s="205" t="s">
        <v>786</v>
      </c>
      <c r="I380" s="230" t="str">
        <f t="shared" si="54"/>
        <v>00688304d</v>
      </c>
      <c r="J380" s="203" t="str">
        <f t="shared" si="55"/>
        <v>00688304026 03</v>
      </c>
      <c r="K380" s="5"/>
      <c r="L380" s="203" t="str">
        <f t="shared" si="51"/>
        <v>00688304026 03B</v>
      </c>
      <c r="M380" s="5" t="str">
        <f t="shared" si="52"/>
        <v>Slovenský veslársky zväzdBdvojskif LV</v>
      </c>
      <c r="N380" s="3" t="str">
        <f t="shared" si="53"/>
        <v>00688304dB</v>
      </c>
    </row>
    <row r="381" spans="1:14">
      <c r="A381" s="202" t="s">
        <v>99</v>
      </c>
      <c r="B381" s="251" t="str">
        <f>VLOOKUP(A381,Adr!A:B,2,FALSE)</f>
        <v>Slovenský zápasnícky zväz</v>
      </c>
      <c r="C381" s="236" t="s">
        <v>910</v>
      </c>
      <c r="D381" s="223">
        <v>437713</v>
      </c>
      <c r="E381" s="209">
        <v>0</v>
      </c>
      <c r="F381" s="202" t="s">
        <v>203</v>
      </c>
      <c r="G381" s="205" t="s">
        <v>6</v>
      </c>
      <c r="H381" s="205" t="s">
        <v>786</v>
      </c>
      <c r="I381" s="230" t="str">
        <f t="shared" si="54"/>
        <v>31791981a</v>
      </c>
      <c r="J381" s="203" t="str">
        <f t="shared" si="55"/>
        <v>31791981026 02</v>
      </c>
      <c r="K381" s="5" t="s">
        <v>100</v>
      </c>
      <c r="L381" s="203" t="str">
        <f t="shared" si="51"/>
        <v>31791981026 02B</v>
      </c>
      <c r="M381" s="5" t="str">
        <f t="shared" si="52"/>
        <v>Slovenský zápasnícky zväzaBzápasenie - bežné transfery</v>
      </c>
      <c r="N381" s="3" t="str">
        <f t="shared" si="53"/>
        <v>31791981aB</v>
      </c>
    </row>
    <row r="382" spans="1:14">
      <c r="A382" s="202" t="s">
        <v>99</v>
      </c>
      <c r="B382" s="251" t="str">
        <f>VLOOKUP(A382,Adr!A:B,2,FALSE)</f>
        <v>Slovenský zápasnícky zväz</v>
      </c>
      <c r="C382" s="236" t="s">
        <v>1595</v>
      </c>
      <c r="D382" s="223">
        <v>20857</v>
      </c>
      <c r="E382" s="209">
        <v>0</v>
      </c>
      <c r="F382" s="202" t="s">
        <v>206</v>
      </c>
      <c r="G382" s="205" t="s">
        <v>10</v>
      </c>
      <c r="H382" s="205" t="s">
        <v>786</v>
      </c>
      <c r="I382" s="230" t="str">
        <f t="shared" si="54"/>
        <v>31791981d</v>
      </c>
      <c r="J382" s="203" t="str">
        <f t="shared" si="55"/>
        <v>31791981026 03</v>
      </c>
      <c r="K382" s="5"/>
      <c r="L382" s="203" t="str">
        <f t="shared" si="51"/>
        <v>31791981026 03B</v>
      </c>
      <c r="M382" s="5" t="str">
        <f t="shared" si="52"/>
        <v xml:space="preserve">Slovenský zápasnícky zväzdBAhsarbek Gulaev </v>
      </c>
      <c r="N382" s="3" t="str">
        <f t="shared" si="53"/>
        <v>31791981dB</v>
      </c>
    </row>
    <row r="383" spans="1:14">
      <c r="A383" s="215" t="s">
        <v>99</v>
      </c>
      <c r="B383" s="251" t="str">
        <f>VLOOKUP(A383,Adr!A:B,2,FALSE)</f>
        <v>Slovenský zápasnícky zväz</v>
      </c>
      <c r="C383" s="222" t="s">
        <v>1596</v>
      </c>
      <c r="D383" s="208">
        <v>41714</v>
      </c>
      <c r="E383" s="209">
        <v>0</v>
      </c>
      <c r="F383" s="202" t="s">
        <v>206</v>
      </c>
      <c r="G383" s="205" t="s">
        <v>10</v>
      </c>
      <c r="H383" s="205" t="s">
        <v>786</v>
      </c>
      <c r="I383" s="230" t="str">
        <f t="shared" si="54"/>
        <v>31791981d</v>
      </c>
      <c r="J383" s="203" t="str">
        <f t="shared" si="55"/>
        <v>31791981026 03</v>
      </c>
      <c r="K383" s="5"/>
      <c r="L383" s="203" t="str">
        <f t="shared" si="51"/>
        <v>31791981026 03B</v>
      </c>
      <c r="M383" s="5" t="str">
        <f t="shared" si="52"/>
        <v xml:space="preserve">Slovenský zápasnícky zväzdBBoris Makoev </v>
      </c>
      <c r="N383" s="3" t="str">
        <f t="shared" si="53"/>
        <v>31791981dB</v>
      </c>
    </row>
    <row r="384" spans="1:14">
      <c r="A384" s="215" t="s">
        <v>99</v>
      </c>
      <c r="B384" s="251" t="str">
        <f>VLOOKUP(A384,Adr!A:B,2,FALSE)</f>
        <v>Slovenský zápasnícky zväz</v>
      </c>
      <c r="C384" s="222" t="s">
        <v>1597</v>
      </c>
      <c r="D384" s="208">
        <v>10429</v>
      </c>
      <c r="E384" s="209">
        <v>0</v>
      </c>
      <c r="F384" s="202" t="s">
        <v>206</v>
      </c>
      <c r="G384" s="205" t="s">
        <v>10</v>
      </c>
      <c r="H384" s="205" t="s">
        <v>786</v>
      </c>
      <c r="I384" s="230" t="str">
        <f t="shared" si="54"/>
        <v>31791981d</v>
      </c>
      <c r="J384" s="203" t="str">
        <f t="shared" si="55"/>
        <v>31791981026 03</v>
      </c>
      <c r="K384" s="5"/>
      <c r="L384" s="203" t="str">
        <f t="shared" si="51"/>
        <v>31791981026 03B</v>
      </c>
      <c r="M384" s="5" t="str">
        <f t="shared" si="52"/>
        <v>Slovenský zápasnícky zväzdBDaniel Chomanič</v>
      </c>
      <c r="N384" s="3" t="str">
        <f t="shared" si="53"/>
        <v>31791981dB</v>
      </c>
    </row>
    <row r="385" spans="1:14">
      <c r="A385" s="202" t="s">
        <v>99</v>
      </c>
      <c r="B385" s="251" t="str">
        <f>VLOOKUP(A385,Adr!A:B,2,FALSE)</f>
        <v>Slovenský zápasnícky zväz</v>
      </c>
      <c r="C385" s="236" t="s">
        <v>1598</v>
      </c>
      <c r="D385" s="223">
        <v>7821</v>
      </c>
      <c r="E385" s="209">
        <v>0</v>
      </c>
      <c r="F385" s="202" t="s">
        <v>206</v>
      </c>
      <c r="G385" s="205" t="s">
        <v>10</v>
      </c>
      <c r="H385" s="205" t="s">
        <v>786</v>
      </c>
      <c r="I385" s="230" t="str">
        <f t="shared" si="54"/>
        <v>31791981d</v>
      </c>
      <c r="J385" s="203" t="str">
        <f t="shared" si="55"/>
        <v>31791981026 03</v>
      </c>
      <c r="K385" s="5"/>
      <c r="L385" s="203" t="str">
        <f t="shared" si="51"/>
        <v>31791981026 03B</v>
      </c>
      <c r="M385" s="5" t="str">
        <f t="shared" si="52"/>
        <v>Slovenský zápasnícky zväzdBDenis Horváth</v>
      </c>
      <c r="N385" s="3" t="str">
        <f t="shared" si="53"/>
        <v>31791981dB</v>
      </c>
    </row>
    <row r="386" spans="1:14">
      <c r="A386" s="202" t="s">
        <v>99</v>
      </c>
      <c r="B386" s="251" t="str">
        <f>VLOOKUP(A386,Adr!A:B,2,FALSE)</f>
        <v>Slovenský zápasnícky zväz</v>
      </c>
      <c r="C386" s="236" t="s">
        <v>1599</v>
      </c>
      <c r="D386" s="223">
        <v>10429</v>
      </c>
      <c r="E386" s="209">
        <v>0</v>
      </c>
      <c r="F386" s="202" t="s">
        <v>206</v>
      </c>
      <c r="G386" s="205" t="s">
        <v>10</v>
      </c>
      <c r="H386" s="205" t="s">
        <v>786</v>
      </c>
      <c r="I386" s="230" t="str">
        <f t="shared" si="54"/>
        <v>31791981d</v>
      </c>
      <c r="J386" s="203" t="str">
        <f t="shared" si="55"/>
        <v>31791981026 03</v>
      </c>
      <c r="K386" s="5"/>
      <c r="L386" s="203" t="str">
        <f t="shared" si="51"/>
        <v>31791981026 03B</v>
      </c>
      <c r="M386" s="5" t="str">
        <f t="shared" si="52"/>
        <v>Slovenský zápasnícky zväzdBJakub Sýkora</v>
      </c>
      <c r="N386" s="3" t="str">
        <f t="shared" si="53"/>
        <v>31791981dB</v>
      </c>
    </row>
    <row r="387" spans="1:14">
      <c r="A387" s="202" t="s">
        <v>99</v>
      </c>
      <c r="B387" s="251" t="str">
        <f>VLOOKUP(A387,Adr!A:B,2,FALSE)</f>
        <v>Slovenský zápasnícky zväz</v>
      </c>
      <c r="C387" s="236" t="s">
        <v>1600</v>
      </c>
      <c r="D387" s="223">
        <v>10429</v>
      </c>
      <c r="E387" s="209">
        <v>0</v>
      </c>
      <c r="F387" s="202" t="s">
        <v>206</v>
      </c>
      <c r="G387" s="205" t="s">
        <v>10</v>
      </c>
      <c r="H387" s="205" t="s">
        <v>786</v>
      </c>
      <c r="I387" s="230" t="str">
        <f t="shared" si="54"/>
        <v>31791981d</v>
      </c>
      <c r="J387" s="203" t="str">
        <f t="shared" si="55"/>
        <v>31791981026 03</v>
      </c>
      <c r="K387" s="5"/>
      <c r="L387" s="203" t="str">
        <f t="shared" si="51"/>
        <v>31791981026 03B</v>
      </c>
      <c r="M387" s="5" t="str">
        <f t="shared" si="52"/>
        <v>Slovenský zápasnícky zväzdBLeoš Drmola</v>
      </c>
      <c r="N387" s="3" t="str">
        <f t="shared" si="53"/>
        <v>31791981dB</v>
      </c>
    </row>
    <row r="388" spans="1:14">
      <c r="A388" s="202" t="s">
        <v>99</v>
      </c>
      <c r="B388" s="251" t="str">
        <f>VLOOKUP(A388,Adr!A:B,2,FALSE)</f>
        <v>Slovenský zápasnícky zväz</v>
      </c>
      <c r="C388" s="236" t="s">
        <v>1601</v>
      </c>
      <c r="D388" s="223">
        <v>26071</v>
      </c>
      <c r="E388" s="209">
        <v>0</v>
      </c>
      <c r="F388" s="202" t="s">
        <v>206</v>
      </c>
      <c r="G388" s="205" t="s">
        <v>10</v>
      </c>
      <c r="H388" s="205" t="s">
        <v>786</v>
      </c>
      <c r="I388" s="230" t="str">
        <f t="shared" si="54"/>
        <v>31791981d</v>
      </c>
      <c r="J388" s="203" t="str">
        <f t="shared" si="55"/>
        <v>31791981026 03</v>
      </c>
      <c r="K388" s="5"/>
      <c r="L388" s="203" t="str">
        <f t="shared" ref="L388:L468" si="56">A388&amp;G388&amp;H388</f>
        <v>31791981026 03B</v>
      </c>
      <c r="M388" s="5" t="str">
        <f t="shared" ref="M388:M468" si="57">B388&amp;F388&amp;H388&amp;C388</f>
        <v>Slovenský zápasnícky zväzdBTaimuraz Salkazanov</v>
      </c>
      <c r="N388" s="3" t="str">
        <f t="shared" ref="N388:N468" si="58">+I388&amp;H388</f>
        <v>31791981dB</v>
      </c>
    </row>
    <row r="389" spans="1:14">
      <c r="A389" s="202" t="s">
        <v>99</v>
      </c>
      <c r="B389" s="251" t="str">
        <f>VLOOKUP(A389,Adr!A:B,2,FALSE)</f>
        <v>Slovenský zápasnícky zväz</v>
      </c>
      <c r="C389" s="236" t="s">
        <v>1602</v>
      </c>
      <c r="D389" s="223">
        <v>10429</v>
      </c>
      <c r="E389" s="209">
        <v>0</v>
      </c>
      <c r="F389" s="202" t="s">
        <v>206</v>
      </c>
      <c r="G389" s="205" t="s">
        <v>10</v>
      </c>
      <c r="H389" s="205" t="s">
        <v>786</v>
      </c>
      <c r="I389" s="230" t="str">
        <f t="shared" si="54"/>
        <v>31791981d</v>
      </c>
      <c r="J389" s="203" t="str">
        <f t="shared" si="55"/>
        <v>31791981026 03</v>
      </c>
      <c r="K389" s="5"/>
      <c r="L389" s="203" t="str">
        <f t="shared" si="56"/>
        <v>31791981026 03B</v>
      </c>
      <c r="M389" s="5" t="str">
        <f t="shared" si="57"/>
        <v>Slovenský zápasnícky zväzdBZsuzsana Molnár</v>
      </c>
      <c r="N389" s="3" t="str">
        <f t="shared" si="58"/>
        <v>31791981dB</v>
      </c>
    </row>
    <row r="390" spans="1:14" ht="30.6">
      <c r="A390" s="202" t="s">
        <v>99</v>
      </c>
      <c r="B390" s="251" t="str">
        <f>VLOOKUP(A390,Adr!A:B,2,FALSE)</f>
        <v>Slovenský zápasnícky zväz</v>
      </c>
      <c r="C390" s="236" t="s">
        <v>1906</v>
      </c>
      <c r="D390" s="223">
        <v>285</v>
      </c>
      <c r="E390" s="209">
        <v>0</v>
      </c>
      <c r="F390" s="202" t="s">
        <v>215</v>
      </c>
      <c r="G390" s="205" t="s">
        <v>10</v>
      </c>
      <c r="H390" s="205" t="s">
        <v>786</v>
      </c>
      <c r="I390" s="230" t="str">
        <f t="shared" si="54"/>
        <v>31791981m</v>
      </c>
      <c r="J390" s="203" t="str">
        <f t="shared" si="55"/>
        <v>31791981026 03</v>
      </c>
      <c r="K390" s="5"/>
      <c r="L390" s="203" t="str">
        <f t="shared" si="56"/>
        <v>31791981026 03B</v>
      </c>
      <c r="M390" s="5" t="str">
        <f t="shared" si="57"/>
        <v>Slovenský zápasnícky zväzmBodmena trénerovi Attilovi Raiszovi za 2. miesto na majstrovstvách Európy juniorov športovkyne Zsuzsanny Molnárovej v zápasení</v>
      </c>
      <c r="N390" s="3" t="str">
        <f t="shared" si="58"/>
        <v>31791981mB</v>
      </c>
    </row>
    <row r="391" spans="1:14">
      <c r="A391" s="238" t="s">
        <v>1164</v>
      </c>
      <c r="B391" s="251" t="str">
        <f>VLOOKUP(A391,Adr!A:B,2,FALSE)</f>
        <v>Slovenský zväz bedmintonu</v>
      </c>
      <c r="C391" s="205" t="s">
        <v>911</v>
      </c>
      <c r="D391" s="208">
        <v>282030</v>
      </c>
      <c r="E391" s="209">
        <v>0</v>
      </c>
      <c r="F391" s="219" t="s">
        <v>203</v>
      </c>
      <c r="G391" s="205" t="s">
        <v>6</v>
      </c>
      <c r="H391" s="205" t="s">
        <v>786</v>
      </c>
      <c r="I391" s="230" t="str">
        <f t="shared" si="54"/>
        <v>30811546a</v>
      </c>
      <c r="J391" s="203" t="str">
        <f t="shared" si="55"/>
        <v>30811546026 02</v>
      </c>
      <c r="K391" s="5" t="s">
        <v>103</v>
      </c>
      <c r="L391" s="203" t="str">
        <f t="shared" si="56"/>
        <v>30811546026 02B</v>
      </c>
      <c r="M391" s="5" t="str">
        <f t="shared" si="57"/>
        <v>Slovenský zväz bedmintonuaBbedminton - bežné transfery</v>
      </c>
      <c r="N391" s="3" t="str">
        <f t="shared" si="58"/>
        <v>30811546aB</v>
      </c>
    </row>
    <row r="392" spans="1:14">
      <c r="A392" s="215" t="s">
        <v>104</v>
      </c>
      <c r="B392" s="251" t="str">
        <f>VLOOKUP(A392,Adr!A:B,2,FALSE)</f>
        <v>Slovenský zväz biatlonu</v>
      </c>
      <c r="C392" s="227" t="s">
        <v>912</v>
      </c>
      <c r="D392" s="208">
        <v>534999</v>
      </c>
      <c r="E392" s="209">
        <v>0</v>
      </c>
      <c r="F392" s="228" t="s">
        <v>203</v>
      </c>
      <c r="G392" s="205" t="s">
        <v>6</v>
      </c>
      <c r="H392" s="205" t="s">
        <v>786</v>
      </c>
      <c r="I392" s="230" t="str">
        <f t="shared" si="54"/>
        <v>35656743a</v>
      </c>
      <c r="J392" s="203" t="str">
        <f t="shared" si="55"/>
        <v>35656743026 02</v>
      </c>
      <c r="K392" s="5" t="s">
        <v>106</v>
      </c>
      <c r="L392" s="203" t="str">
        <f t="shared" si="56"/>
        <v>35656743026 02B</v>
      </c>
      <c r="M392" s="5" t="str">
        <f t="shared" si="57"/>
        <v>Slovenský zväz biatlonuaBbiatlon - bežné transfery</v>
      </c>
      <c r="N392" s="3" t="str">
        <f t="shared" si="58"/>
        <v>35656743aB</v>
      </c>
    </row>
    <row r="393" spans="1:14">
      <c r="A393" s="215" t="s">
        <v>104</v>
      </c>
      <c r="B393" s="251" t="str">
        <f>VLOOKUP(A393,Adr!A:B,2,FALSE)</f>
        <v>Slovenský zväz biatlonu</v>
      </c>
      <c r="C393" s="222" t="s">
        <v>1090</v>
      </c>
      <c r="D393" s="223">
        <v>30000</v>
      </c>
      <c r="E393" s="209">
        <v>0</v>
      </c>
      <c r="F393" s="219" t="s">
        <v>203</v>
      </c>
      <c r="G393" s="222" t="s">
        <v>6</v>
      </c>
      <c r="H393" s="222" t="s">
        <v>787</v>
      </c>
      <c r="I393" s="230" t="str">
        <f t="shared" si="54"/>
        <v>35656743a</v>
      </c>
      <c r="J393" s="203" t="str">
        <f t="shared" si="55"/>
        <v>35656743026 02</v>
      </c>
      <c r="K393" s="5" t="s">
        <v>106</v>
      </c>
      <c r="L393" s="203" t="str">
        <f t="shared" si="56"/>
        <v>35656743026 02K</v>
      </c>
      <c r="M393" s="5" t="str">
        <f t="shared" si="57"/>
        <v>Slovenský zväz biatlonuaKbiatlon - kapitálové transfery</v>
      </c>
      <c r="N393" s="3" t="str">
        <f t="shared" si="58"/>
        <v>35656743aK</v>
      </c>
    </row>
    <row r="394" spans="1:14">
      <c r="A394" s="202" t="s">
        <v>104</v>
      </c>
      <c r="B394" s="251" t="str">
        <f>VLOOKUP(A394,Adr!A:B,2,FALSE)</f>
        <v>Slovenský zväz biatlonu</v>
      </c>
      <c r="C394" s="236" t="s">
        <v>1603</v>
      </c>
      <c r="D394" s="223">
        <v>41714</v>
      </c>
      <c r="E394" s="209">
        <v>0</v>
      </c>
      <c r="F394" s="219" t="s">
        <v>206</v>
      </c>
      <c r="G394" s="222" t="s">
        <v>10</v>
      </c>
      <c r="H394" s="222" t="s">
        <v>786</v>
      </c>
      <c r="I394" s="230" t="str">
        <f t="shared" si="54"/>
        <v>35656743d</v>
      </c>
      <c r="J394" s="203" t="str">
        <f t="shared" si="55"/>
        <v>35656743026 03</v>
      </c>
      <c r="K394" s="5"/>
      <c r="L394" s="203" t="str">
        <f t="shared" si="56"/>
        <v>35656743026 03B</v>
      </c>
      <c r="M394" s="5" t="str">
        <f t="shared" si="57"/>
        <v>Slovenský zväz biatlonudBPaulína Fialková</v>
      </c>
      <c r="N394" s="3" t="str">
        <f t="shared" si="58"/>
        <v>35656743dB</v>
      </c>
    </row>
    <row r="395" spans="1:14">
      <c r="A395" s="202" t="s">
        <v>104</v>
      </c>
      <c r="B395" s="251" t="str">
        <f>VLOOKUP(A395,Adr!A:B,2,FALSE)</f>
        <v>Slovenský zväz biatlonu</v>
      </c>
      <c r="C395" s="236" t="s">
        <v>1604</v>
      </c>
      <c r="D395" s="223">
        <v>26071</v>
      </c>
      <c r="E395" s="209">
        <v>0</v>
      </c>
      <c r="F395" s="219" t="s">
        <v>206</v>
      </c>
      <c r="G395" s="222" t="s">
        <v>10</v>
      </c>
      <c r="H395" s="222" t="s">
        <v>786</v>
      </c>
      <c r="I395" s="230" t="str">
        <f t="shared" si="54"/>
        <v>35656743d</v>
      </c>
      <c r="J395" s="203" t="str">
        <f t="shared" si="55"/>
        <v>35656743026 03</v>
      </c>
      <c r="K395" s="5"/>
      <c r="L395" s="203" t="str">
        <f t="shared" si="56"/>
        <v>35656743026 03B</v>
      </c>
      <c r="M395" s="5" t="str">
        <f t="shared" si="57"/>
        <v>Slovenský zväz biatlonudBštafeta - juniori</v>
      </c>
      <c r="N395" s="3" t="str">
        <f t="shared" si="58"/>
        <v>35656743dB</v>
      </c>
    </row>
    <row r="396" spans="1:14">
      <c r="A396" s="202" t="s">
        <v>104</v>
      </c>
      <c r="B396" s="251" t="str">
        <f>VLOOKUP(A396,Adr!A:B,2,FALSE)</f>
        <v>Slovenský zväz biatlonu</v>
      </c>
      <c r="C396" s="222" t="s">
        <v>1605</v>
      </c>
      <c r="D396" s="223">
        <v>26071</v>
      </c>
      <c r="E396" s="209">
        <v>0</v>
      </c>
      <c r="F396" s="219" t="s">
        <v>206</v>
      </c>
      <c r="G396" s="222" t="s">
        <v>10</v>
      </c>
      <c r="H396" s="222" t="s">
        <v>786</v>
      </c>
      <c r="I396" s="230" t="str">
        <f t="shared" si="54"/>
        <v>35656743d</v>
      </c>
      <c r="J396" s="203" t="str">
        <f t="shared" si="55"/>
        <v>35656743026 03</v>
      </c>
      <c r="K396" s="5"/>
      <c r="L396" s="203" t="str">
        <f t="shared" si="56"/>
        <v>35656743026 03B</v>
      </c>
      <c r="M396" s="5" t="str">
        <f t="shared" si="57"/>
        <v>Slovenský zväz biatlonudBštafeta - kadetky</v>
      </c>
      <c r="N396" s="3" t="str">
        <f t="shared" si="58"/>
        <v>35656743dB</v>
      </c>
    </row>
    <row r="397" spans="1:14">
      <c r="A397" s="202" t="s">
        <v>104</v>
      </c>
      <c r="B397" s="251" t="str">
        <f>VLOOKUP(A397,Adr!A:B,2,FALSE)</f>
        <v>Slovenský zväz biatlonu</v>
      </c>
      <c r="C397" s="236" t="s">
        <v>1606</v>
      </c>
      <c r="D397" s="223">
        <v>26071</v>
      </c>
      <c r="E397" s="209">
        <v>0</v>
      </c>
      <c r="F397" s="219" t="s">
        <v>206</v>
      </c>
      <c r="G397" s="222" t="s">
        <v>10</v>
      </c>
      <c r="H397" s="222" t="s">
        <v>786</v>
      </c>
      <c r="I397" s="230" t="str">
        <f t="shared" si="54"/>
        <v>35656743d</v>
      </c>
      <c r="J397" s="203" t="str">
        <f t="shared" si="55"/>
        <v>35656743026 03</v>
      </c>
      <c r="K397" s="5"/>
      <c r="L397" s="203" t="str">
        <f t="shared" si="56"/>
        <v>35656743026 03B</v>
      </c>
      <c r="M397" s="5" t="str">
        <f t="shared" si="57"/>
        <v>Slovenský zväz biatlonudBštafeta - ženy</v>
      </c>
      <c r="N397" s="3" t="str">
        <f t="shared" si="58"/>
        <v>35656743dB</v>
      </c>
    </row>
    <row r="398" spans="1:14">
      <c r="A398" s="215" t="s">
        <v>104</v>
      </c>
      <c r="B398" s="251" t="str">
        <f>VLOOKUP(A398,Adr!A:B,2,FALSE)</f>
        <v>Slovenský zväz biatlonu</v>
      </c>
      <c r="C398" s="222" t="s">
        <v>1607</v>
      </c>
      <c r="D398" s="224">
        <v>10429</v>
      </c>
      <c r="E398" s="209">
        <v>0</v>
      </c>
      <c r="F398" s="219" t="s">
        <v>206</v>
      </c>
      <c r="G398" s="205" t="s">
        <v>10</v>
      </c>
      <c r="H398" s="222" t="s">
        <v>786</v>
      </c>
      <c r="I398" s="230" t="str">
        <f t="shared" si="54"/>
        <v>35656743d</v>
      </c>
      <c r="J398" s="203" t="str">
        <f t="shared" si="55"/>
        <v>35656743026 03</v>
      </c>
      <c r="K398" s="5"/>
      <c r="L398" s="203" t="str">
        <f t="shared" si="56"/>
        <v>35656743026 03B</v>
      </c>
      <c r="M398" s="5" t="str">
        <f t="shared" si="57"/>
        <v>Slovenský zväz biatlonudBTomáš Sklenárik</v>
      </c>
      <c r="N398" s="3" t="str">
        <f t="shared" si="58"/>
        <v>35656743dB</v>
      </c>
    </row>
    <row r="399" spans="1:14">
      <c r="A399" s="202" t="s">
        <v>104</v>
      </c>
      <c r="B399" s="251" t="str">
        <f>VLOOKUP(A399,Adr!A:B,2,FALSE)</f>
        <v>Slovenský zväz biatlonu</v>
      </c>
      <c r="C399" s="236" t="s">
        <v>1608</v>
      </c>
      <c r="D399" s="223">
        <v>10429</v>
      </c>
      <c r="E399" s="209">
        <v>0</v>
      </c>
      <c r="F399" s="219" t="s">
        <v>206</v>
      </c>
      <c r="G399" s="222" t="s">
        <v>10</v>
      </c>
      <c r="H399" s="222" t="s">
        <v>786</v>
      </c>
      <c r="I399" s="230" t="str">
        <f t="shared" si="54"/>
        <v>35656743d</v>
      </c>
      <c r="J399" s="203" t="str">
        <f t="shared" si="55"/>
        <v>35656743026 03</v>
      </c>
      <c r="K399" s="5"/>
      <c r="L399" s="203" t="str">
        <f t="shared" si="56"/>
        <v>35656743026 03B</v>
      </c>
      <c r="M399" s="5" t="str">
        <f t="shared" si="57"/>
        <v>Slovenský zväz biatlonudBZuzana Remeňová</v>
      </c>
      <c r="N399" s="3" t="str">
        <f t="shared" si="58"/>
        <v>35656743dB</v>
      </c>
    </row>
    <row r="400" spans="1:14" ht="20.399999999999999">
      <c r="A400" s="202" t="s">
        <v>104</v>
      </c>
      <c r="B400" s="251" t="str">
        <f>VLOOKUP(A400,Adr!A:B,2,FALSE)</f>
        <v>Slovenský zväz biatlonu</v>
      </c>
      <c r="C400" s="236" t="s">
        <v>1720</v>
      </c>
      <c r="D400" s="223">
        <v>6965</v>
      </c>
      <c r="E400" s="209">
        <v>0</v>
      </c>
      <c r="F400" s="219" t="s">
        <v>217</v>
      </c>
      <c r="G400" s="222" t="s">
        <v>10</v>
      </c>
      <c r="H400" s="222" t="s">
        <v>786</v>
      </c>
      <c r="I400" s="230" t="str">
        <f t="shared" si="54"/>
        <v>35656743o</v>
      </c>
      <c r="J400" s="203" t="str">
        <f t="shared" si="55"/>
        <v>35656743026 03</v>
      </c>
      <c r="K400" s="5"/>
      <c r="L400" s="203" t="str">
        <f t="shared" si="56"/>
        <v>35656743026 03B</v>
      </c>
      <c r="M400" s="5" t="str">
        <f t="shared" si="57"/>
        <v>Slovenský zväz biatlonuoBIvona Fialková - zabezpečenie športovej prípravy na XXII. zimné olympijské hry 2022 v Pekingu</v>
      </c>
      <c r="N400" s="3" t="str">
        <f t="shared" si="58"/>
        <v>35656743oB</v>
      </c>
    </row>
    <row r="401" spans="1:14" ht="30.6">
      <c r="A401" s="202" t="s">
        <v>104</v>
      </c>
      <c r="B401" s="251" t="str">
        <f>VLOOKUP(A401,Adr!A:B,2,FALSE)</f>
        <v>Slovenský zväz biatlonu</v>
      </c>
      <c r="C401" s="236" t="s">
        <v>1907</v>
      </c>
      <c r="D401" s="223">
        <v>380</v>
      </c>
      <c r="E401" s="209">
        <v>0</v>
      </c>
      <c r="F401" s="219" t="s">
        <v>215</v>
      </c>
      <c r="G401" s="222" t="s">
        <v>10</v>
      </c>
      <c r="H401" s="222" t="s">
        <v>786</v>
      </c>
      <c r="I401" s="230" t="str">
        <f t="shared" si="54"/>
        <v>35656743m</v>
      </c>
      <c r="J401" s="203" t="str">
        <f t="shared" si="55"/>
        <v>35656743026 03</v>
      </c>
      <c r="K401" s="5"/>
      <c r="L401" s="203" t="str">
        <f t="shared" si="56"/>
        <v>35656743026 03B</v>
      </c>
      <c r="M401" s="5" t="str">
        <f t="shared" si="57"/>
        <v>Slovenský zväz biatlonumBodmena trénerovi Petrovi Kazárovi za 3. miesto na majstrovstvách sveta juniorov športovkyne Emy Kapustovej v biatlone</v>
      </c>
      <c r="N401" s="3" t="str">
        <f t="shared" si="58"/>
        <v>35656743mB</v>
      </c>
    </row>
    <row r="402" spans="1:14" ht="30.6">
      <c r="A402" s="202" t="s">
        <v>104</v>
      </c>
      <c r="B402" s="251" t="str">
        <f>VLOOKUP(A402,Adr!A:B,2,FALSE)</f>
        <v>Slovenský zväz biatlonu</v>
      </c>
      <c r="C402" s="227" t="s">
        <v>1908</v>
      </c>
      <c r="D402" s="223">
        <v>569</v>
      </c>
      <c r="E402" s="209">
        <v>0</v>
      </c>
      <c r="F402" s="219" t="s">
        <v>215</v>
      </c>
      <c r="G402" s="222" t="s">
        <v>10</v>
      </c>
      <c r="H402" s="222" t="s">
        <v>786</v>
      </c>
      <c r="I402" s="230" t="str">
        <f t="shared" si="54"/>
        <v>35656743m</v>
      </c>
      <c r="J402" s="203" t="str">
        <f t="shared" si="55"/>
        <v>35656743026 03</v>
      </c>
      <c r="K402" s="5"/>
      <c r="L402" s="203" t="str">
        <f t="shared" si="56"/>
        <v>35656743026 03B</v>
      </c>
      <c r="M402" s="5" t="str">
        <f t="shared" si="57"/>
        <v>Slovenský zväz biatlonumBodmena trénerovi Lukášovi Daubnerovi za 2. miesto na majstrovstvách sveta juniorov  športovkyne Henriety Horvátovej v biatlone</v>
      </c>
      <c r="N402" s="3" t="str">
        <f t="shared" si="58"/>
        <v>35656743mB</v>
      </c>
    </row>
    <row r="403" spans="1:14">
      <c r="A403" s="202" t="s">
        <v>1195</v>
      </c>
      <c r="B403" s="251" t="str">
        <f>VLOOKUP(A403,Adr!A:B,2,FALSE)</f>
        <v>Slovenský zväz bobistov</v>
      </c>
      <c r="C403" s="222" t="s">
        <v>913</v>
      </c>
      <c r="D403" s="223">
        <v>76785</v>
      </c>
      <c r="E403" s="209">
        <v>0</v>
      </c>
      <c r="F403" s="219" t="s">
        <v>203</v>
      </c>
      <c r="G403" s="222" t="s">
        <v>6</v>
      </c>
      <c r="H403" s="222" t="s">
        <v>786</v>
      </c>
      <c r="I403" s="230" t="str">
        <f t="shared" si="54"/>
        <v>36067580a</v>
      </c>
      <c r="J403" s="203" t="str">
        <f t="shared" si="55"/>
        <v>36067580026 02</v>
      </c>
      <c r="K403" s="5" t="s">
        <v>158</v>
      </c>
      <c r="L403" s="203" t="str">
        <f t="shared" si="56"/>
        <v>36067580026 02B</v>
      </c>
      <c r="M403" s="5" t="str">
        <f t="shared" si="57"/>
        <v>Slovenský zväz bobistovaBboby a skeleton - bežné transfery</v>
      </c>
      <c r="N403" s="3" t="str">
        <f t="shared" si="58"/>
        <v>36067580aB</v>
      </c>
    </row>
    <row r="404" spans="1:14" ht="12" customHeight="1">
      <c r="A404" s="215" t="s">
        <v>1195</v>
      </c>
      <c r="B404" s="251" t="str">
        <f>VLOOKUP(A404,Adr!A:B,2,FALSE)</f>
        <v>Slovenský zväz bobistov</v>
      </c>
      <c r="C404" s="205" t="s">
        <v>1306</v>
      </c>
      <c r="D404" s="208">
        <v>36000</v>
      </c>
      <c r="E404" s="209">
        <v>0</v>
      </c>
      <c r="F404" s="202" t="s">
        <v>203</v>
      </c>
      <c r="G404" s="205" t="s">
        <v>6</v>
      </c>
      <c r="H404" s="205" t="s">
        <v>787</v>
      </c>
      <c r="I404" s="230" t="str">
        <f t="shared" si="54"/>
        <v>36067580a</v>
      </c>
      <c r="J404" s="203" t="str">
        <f t="shared" si="55"/>
        <v>36067580026 02</v>
      </c>
      <c r="K404" s="5" t="s">
        <v>158</v>
      </c>
      <c r="L404" s="203" t="str">
        <f t="shared" si="56"/>
        <v>36067580026 02K</v>
      </c>
      <c r="M404" s="5" t="str">
        <f t="shared" si="57"/>
        <v>Slovenský zväz bobistovaKboby a skeleton - kapitálové transfery</v>
      </c>
      <c r="N404" s="3" t="str">
        <f t="shared" si="58"/>
        <v>36067580aK</v>
      </c>
    </row>
    <row r="405" spans="1:14" ht="12" customHeight="1">
      <c r="A405" s="215" t="s">
        <v>1195</v>
      </c>
      <c r="B405" s="251" t="str">
        <f>VLOOKUP(A405,Adr!A:B,2,FALSE)</f>
        <v>Slovenský zväz bobistov</v>
      </c>
      <c r="C405" s="205" t="s">
        <v>1862</v>
      </c>
      <c r="D405" s="208">
        <v>15000</v>
      </c>
      <c r="E405" s="209">
        <v>0</v>
      </c>
      <c r="F405" s="202" t="s">
        <v>217</v>
      </c>
      <c r="G405" s="205" t="s">
        <v>10</v>
      </c>
      <c r="H405" s="205" t="s">
        <v>786</v>
      </c>
      <c r="I405" s="230" t="str">
        <f t="shared" si="54"/>
        <v>36067580o</v>
      </c>
      <c r="J405" s="203" t="str">
        <f t="shared" si="55"/>
        <v>36067580026 03</v>
      </c>
      <c r="K405" s="5"/>
      <c r="L405" s="203" t="str">
        <f t="shared" si="56"/>
        <v>36067580026 03B</v>
      </c>
      <c r="M405" s="5" t="str">
        <f t="shared" si="57"/>
        <v>Slovenský zväz bobistovoBViktória Čerňanská - zabezpečenie športovej prípravy a účasti na podujatiach s cieľom kvalifikácie na XXIV. zimné olympijské hry 2022 v Pekingu</v>
      </c>
      <c r="N405" s="3" t="str">
        <f t="shared" si="58"/>
        <v>36067580oB</v>
      </c>
    </row>
    <row r="406" spans="1:14">
      <c r="A406" s="215" t="s">
        <v>108</v>
      </c>
      <c r="B406" s="251" t="str">
        <f>VLOOKUP(A406,Adr!A:B,2,FALSE)</f>
        <v>Slovenský zväz cyklistiky</v>
      </c>
      <c r="C406" s="205" t="s">
        <v>914</v>
      </c>
      <c r="D406" s="208">
        <v>2210297</v>
      </c>
      <c r="E406" s="209">
        <v>0</v>
      </c>
      <c r="F406" s="202" t="s">
        <v>203</v>
      </c>
      <c r="G406" s="205" t="s">
        <v>6</v>
      </c>
      <c r="H406" s="205" t="s">
        <v>786</v>
      </c>
      <c r="I406" s="230" t="str">
        <f t="shared" si="54"/>
        <v>00684112a</v>
      </c>
      <c r="J406" s="203" t="str">
        <f t="shared" si="55"/>
        <v>00684112026 02</v>
      </c>
      <c r="K406" s="5" t="s">
        <v>5</v>
      </c>
      <c r="L406" s="203" t="str">
        <f t="shared" si="56"/>
        <v>00684112026 02B</v>
      </c>
      <c r="M406" s="5" t="str">
        <f t="shared" si="57"/>
        <v>Slovenský zväz cyklistikyaBcyklistika - bežné transfery</v>
      </c>
      <c r="N406" s="3" t="str">
        <f t="shared" si="58"/>
        <v>00684112aB</v>
      </c>
    </row>
    <row r="407" spans="1:14">
      <c r="A407" s="202" t="s">
        <v>108</v>
      </c>
      <c r="B407" s="251" t="str">
        <f>VLOOKUP(A407,Adr!A:B,2,FALSE)</f>
        <v>Slovenský zväz cyklistiky</v>
      </c>
      <c r="C407" s="236" t="s">
        <v>1091</v>
      </c>
      <c r="D407" s="223">
        <v>92000</v>
      </c>
      <c r="E407" s="209">
        <v>0</v>
      </c>
      <c r="F407" s="219" t="s">
        <v>203</v>
      </c>
      <c r="G407" s="222" t="s">
        <v>6</v>
      </c>
      <c r="H407" s="222" t="s">
        <v>787</v>
      </c>
      <c r="I407" s="230" t="str">
        <f t="shared" si="54"/>
        <v>00684112a</v>
      </c>
      <c r="J407" s="203" t="str">
        <f t="shared" si="55"/>
        <v>00684112026 02</v>
      </c>
      <c r="K407" s="5" t="s">
        <v>5</v>
      </c>
      <c r="L407" s="203" t="str">
        <f t="shared" si="56"/>
        <v>00684112026 02K</v>
      </c>
      <c r="M407" s="5" t="str">
        <f t="shared" si="57"/>
        <v>Slovenský zväz cyklistikyaKcyklistika - kapitálové transfery</v>
      </c>
      <c r="N407" s="3" t="str">
        <f t="shared" si="58"/>
        <v>00684112aK</v>
      </c>
    </row>
    <row r="408" spans="1:14">
      <c r="A408" s="202" t="s">
        <v>108</v>
      </c>
      <c r="B408" s="251" t="str">
        <f>VLOOKUP(A408,Adr!A:B,2,FALSE)</f>
        <v>Slovenský zväz cyklistiky</v>
      </c>
      <c r="C408" s="236" t="s">
        <v>1609</v>
      </c>
      <c r="D408" s="223">
        <v>52142</v>
      </c>
      <c r="E408" s="209">
        <v>0</v>
      </c>
      <c r="F408" s="219" t="s">
        <v>206</v>
      </c>
      <c r="G408" s="222" t="s">
        <v>10</v>
      </c>
      <c r="H408" s="222" t="s">
        <v>786</v>
      </c>
      <c r="I408" s="230" t="str">
        <f t="shared" si="54"/>
        <v>00684112d</v>
      </c>
      <c r="J408" s="203" t="str">
        <f t="shared" si="55"/>
        <v>00684112026 03</v>
      </c>
      <c r="K408" s="5"/>
      <c r="L408" s="203" t="str">
        <f t="shared" si="56"/>
        <v>00684112026 03B</v>
      </c>
      <c r="M408" s="5" t="str">
        <f t="shared" si="57"/>
        <v>Slovenský zväz cyklistikydBPeter Sagan</v>
      </c>
      <c r="N408" s="3" t="str">
        <f t="shared" si="58"/>
        <v>00684112dB</v>
      </c>
    </row>
    <row r="409" spans="1:14">
      <c r="A409" s="202" t="s">
        <v>108</v>
      </c>
      <c r="B409" s="251" t="str">
        <f>VLOOKUP(A409,Adr!A:B,2,FALSE)</f>
        <v>Slovenský zväz cyklistiky</v>
      </c>
      <c r="C409" s="236" t="s">
        <v>1723</v>
      </c>
      <c r="D409" s="223">
        <v>50000</v>
      </c>
      <c r="E409" s="209">
        <v>0</v>
      </c>
      <c r="F409" s="219" t="s">
        <v>217</v>
      </c>
      <c r="G409" s="222" t="s">
        <v>10</v>
      </c>
      <c r="H409" s="222" t="s">
        <v>786</v>
      </c>
      <c r="I409" s="230" t="str">
        <f t="shared" si="54"/>
        <v>00684112o</v>
      </c>
      <c r="J409" s="203" t="str">
        <f t="shared" si="55"/>
        <v>00684112026 03</v>
      </c>
      <c r="K409" s="5"/>
      <c r="L409" s="203" t="str">
        <f t="shared" si="56"/>
        <v>00684112026 03B</v>
      </c>
      <c r="M409" s="5" t="str">
        <f t="shared" si="57"/>
        <v>Slovenský zväz cyklistikyoBMedzinárodné cyklistické preteky Okolo Slovenska</v>
      </c>
      <c r="N409" s="3" t="str">
        <f t="shared" si="58"/>
        <v>00684112oB</v>
      </c>
    </row>
    <row r="410" spans="1:14" ht="20.399999999999999">
      <c r="A410" s="202" t="s">
        <v>108</v>
      </c>
      <c r="B410" s="251" t="str">
        <f>VLOOKUP(A410,Adr!A:B,2,FALSE)</f>
        <v>Slovenský zväz cyklistiky</v>
      </c>
      <c r="C410" s="236" t="s">
        <v>1724</v>
      </c>
      <c r="D410" s="223">
        <v>2965</v>
      </c>
      <c r="E410" s="209">
        <v>0</v>
      </c>
      <c r="F410" s="219" t="s">
        <v>215</v>
      </c>
      <c r="G410" s="222" t="s">
        <v>10</v>
      </c>
      <c r="H410" s="222" t="s">
        <v>786</v>
      </c>
      <c r="I410" s="230" t="str">
        <f t="shared" si="54"/>
        <v>00684112m</v>
      </c>
      <c r="J410" s="203" t="str">
        <f t="shared" si="55"/>
        <v>00684112026 03</v>
      </c>
      <c r="K410" s="5"/>
      <c r="L410" s="203" t="str">
        <f t="shared" si="56"/>
        <v>00684112026 03B</v>
      </c>
      <c r="M410" s="5" t="str">
        <f t="shared" si="57"/>
        <v>Slovenský zväz cyklistikymBodmena trénerovi: Jiří Mikšík za 1. miesto na ME do 19 rokov Nora Jenčušová</v>
      </c>
      <c r="N410" s="3" t="str">
        <f t="shared" si="58"/>
        <v>00684112mB</v>
      </c>
    </row>
    <row r="411" spans="1:14">
      <c r="A411" s="202" t="s">
        <v>1196</v>
      </c>
      <c r="B411" s="251" t="str">
        <f>VLOOKUP(A411,Adr!A:B,2,FALSE)</f>
        <v>Slovenský zväz dráhového golfu</v>
      </c>
      <c r="C411" s="236" t="s">
        <v>915</v>
      </c>
      <c r="D411" s="223">
        <v>43509</v>
      </c>
      <c r="E411" s="209">
        <v>0</v>
      </c>
      <c r="F411" s="219" t="s">
        <v>203</v>
      </c>
      <c r="G411" s="222" t="s">
        <v>6</v>
      </c>
      <c r="H411" s="222" t="s">
        <v>786</v>
      </c>
      <c r="I411" s="230" t="str">
        <f t="shared" si="54"/>
        <v>31806431a</v>
      </c>
      <c r="J411" s="203" t="str">
        <f t="shared" si="55"/>
        <v>31806431026 02</v>
      </c>
      <c r="K411" s="5" t="s">
        <v>111</v>
      </c>
      <c r="L411" s="203" t="str">
        <f t="shared" si="56"/>
        <v>31806431026 02B</v>
      </c>
      <c r="M411" s="5" t="str">
        <f t="shared" si="57"/>
        <v>Slovenský zväz dráhového golfuaBdráhový golf - bežné transfery</v>
      </c>
      <c r="N411" s="3" t="str">
        <f t="shared" si="58"/>
        <v>31806431aB</v>
      </c>
    </row>
    <row r="412" spans="1:14">
      <c r="A412" s="202" t="s">
        <v>1165</v>
      </c>
      <c r="B412" s="251" t="str">
        <f>VLOOKUP(A412,Adr!A:B,2,FALSE)</f>
        <v>Slovenský zväz florbalu</v>
      </c>
      <c r="C412" s="236" t="s">
        <v>916</v>
      </c>
      <c r="D412" s="223">
        <v>709906</v>
      </c>
      <c r="E412" s="209">
        <v>0</v>
      </c>
      <c r="F412" s="219" t="s">
        <v>203</v>
      </c>
      <c r="G412" s="222" t="s">
        <v>6</v>
      </c>
      <c r="H412" s="222" t="s">
        <v>786</v>
      </c>
      <c r="I412" s="230" t="str">
        <f t="shared" si="54"/>
        <v>31795421a</v>
      </c>
      <c r="J412" s="203" t="str">
        <f t="shared" si="55"/>
        <v>31795421026 02</v>
      </c>
      <c r="K412" s="5" t="s">
        <v>31</v>
      </c>
      <c r="L412" s="203" t="str">
        <f t="shared" si="56"/>
        <v>31795421026 02B</v>
      </c>
      <c r="M412" s="5" t="str">
        <f t="shared" si="57"/>
        <v>Slovenský zväz florbaluaBflorbal - bežné transfery</v>
      </c>
      <c r="N412" s="3" t="str">
        <f t="shared" si="58"/>
        <v>31795421aB</v>
      </c>
    </row>
    <row r="413" spans="1:14">
      <c r="A413" s="215" t="s">
        <v>1197</v>
      </c>
      <c r="B413" s="251" t="str">
        <f>VLOOKUP(A413,Adr!A:B,2,FALSE)</f>
        <v>Slovenský zväz hádzanej</v>
      </c>
      <c r="C413" s="227" t="s">
        <v>917</v>
      </c>
      <c r="D413" s="208">
        <v>2383053</v>
      </c>
      <c r="E413" s="209">
        <v>0</v>
      </c>
      <c r="F413" s="228" t="s">
        <v>203</v>
      </c>
      <c r="G413" s="205" t="s">
        <v>6</v>
      </c>
      <c r="H413" s="205" t="s">
        <v>786</v>
      </c>
      <c r="I413" s="230" t="str">
        <f t="shared" si="54"/>
        <v>30774772a</v>
      </c>
      <c r="J413" s="203" t="str">
        <f t="shared" si="55"/>
        <v>30774772026 02</v>
      </c>
      <c r="K413" s="5" t="s">
        <v>114</v>
      </c>
      <c r="L413" s="203" t="str">
        <f t="shared" si="56"/>
        <v>30774772026 02B</v>
      </c>
      <c r="M413" s="5" t="str">
        <f t="shared" si="57"/>
        <v>Slovenský zväz hádzanejaBhádzaná - bežné transfery</v>
      </c>
      <c r="N413" s="3" t="str">
        <f t="shared" si="58"/>
        <v>30774772aB</v>
      </c>
    </row>
    <row r="414" spans="1:14">
      <c r="A414" s="215" t="s">
        <v>1197</v>
      </c>
      <c r="B414" s="251" t="str">
        <f>VLOOKUP(A414,Adr!A:B,2,FALSE)</f>
        <v>Slovenský zväz hádzanej</v>
      </c>
      <c r="C414" s="227" t="s">
        <v>1719</v>
      </c>
      <c r="D414" s="208">
        <v>1500000</v>
      </c>
      <c r="E414" s="209">
        <v>0</v>
      </c>
      <c r="F414" s="228" t="s">
        <v>217</v>
      </c>
      <c r="G414" s="205" t="s">
        <v>10</v>
      </c>
      <c r="H414" s="205" t="s">
        <v>786</v>
      </c>
      <c r="I414" s="230" t="str">
        <f t="shared" si="54"/>
        <v>30774772o</v>
      </c>
      <c r="J414" s="203" t="str">
        <f t="shared" si="55"/>
        <v>30774772026 03</v>
      </c>
      <c r="K414" s="5"/>
      <c r="L414" s="203" t="str">
        <f t="shared" si="56"/>
        <v>30774772026 03B</v>
      </c>
      <c r="M414" s="5" t="str">
        <f t="shared" si="57"/>
        <v>Slovenský zväz hádzanejoBMajstrovstvá Európy hádzanej mužov 2022</v>
      </c>
      <c r="N414" s="3" t="str">
        <f t="shared" si="58"/>
        <v>30774772oB</v>
      </c>
    </row>
    <row r="415" spans="1:14">
      <c r="A415" s="215" t="s">
        <v>1166</v>
      </c>
      <c r="B415" s="251" t="str">
        <f>VLOOKUP(A415,Adr!A:B,2,FALSE)</f>
        <v>Slovenský zväz jachtingu</v>
      </c>
      <c r="C415" s="205" t="s">
        <v>918</v>
      </c>
      <c r="D415" s="208">
        <v>116007</v>
      </c>
      <c r="E415" s="209">
        <v>0</v>
      </c>
      <c r="F415" s="202" t="s">
        <v>203</v>
      </c>
      <c r="G415" s="205" t="s">
        <v>6</v>
      </c>
      <c r="H415" s="205" t="s">
        <v>786</v>
      </c>
      <c r="I415" s="230" t="str">
        <f t="shared" si="54"/>
        <v>30793211a</v>
      </c>
      <c r="J415" s="203" t="str">
        <f t="shared" si="55"/>
        <v>30793211026 02</v>
      </c>
      <c r="K415" s="5" t="s">
        <v>116</v>
      </c>
      <c r="L415" s="203" t="str">
        <f t="shared" si="56"/>
        <v>30793211026 02B</v>
      </c>
      <c r="M415" s="5" t="str">
        <f t="shared" si="57"/>
        <v>Slovenský zväz jachtinguaBjachting - bežné transfery</v>
      </c>
      <c r="N415" s="3" t="str">
        <f t="shared" si="58"/>
        <v>30793211aB</v>
      </c>
    </row>
    <row r="416" spans="1:14">
      <c r="A416" s="202" t="s">
        <v>117</v>
      </c>
      <c r="B416" s="251" t="str">
        <f>VLOOKUP(A416,Adr!A:B,2,FALSE)</f>
        <v>Slovenský zväz judo</v>
      </c>
      <c r="C416" s="222" t="s">
        <v>919</v>
      </c>
      <c r="D416" s="224">
        <v>294315</v>
      </c>
      <c r="E416" s="209">
        <v>0</v>
      </c>
      <c r="F416" s="219" t="s">
        <v>203</v>
      </c>
      <c r="G416" s="222" t="s">
        <v>6</v>
      </c>
      <c r="H416" s="222" t="s">
        <v>786</v>
      </c>
      <c r="I416" s="230" t="str">
        <f t="shared" si="54"/>
        <v>17308518a</v>
      </c>
      <c r="J416" s="203" t="str">
        <f t="shared" si="55"/>
        <v>17308518026 02</v>
      </c>
      <c r="K416" s="5" t="s">
        <v>165</v>
      </c>
      <c r="L416" s="203" t="str">
        <f t="shared" si="56"/>
        <v>17308518026 02B</v>
      </c>
      <c r="M416" s="5" t="str">
        <f t="shared" si="57"/>
        <v>Slovenský zväz judoaBjudo - bežné transfery</v>
      </c>
      <c r="N416" s="3" t="str">
        <f t="shared" si="58"/>
        <v>17308518aB</v>
      </c>
    </row>
    <row r="417" spans="1:14">
      <c r="A417" s="215" t="s">
        <v>117</v>
      </c>
      <c r="B417" s="251" t="str">
        <f>VLOOKUP(A417,Adr!A:B,2,FALSE)</f>
        <v>Slovenský zväz judo</v>
      </c>
      <c r="C417" s="222" t="s">
        <v>1610</v>
      </c>
      <c r="D417" s="224">
        <v>10429</v>
      </c>
      <c r="E417" s="209">
        <v>0</v>
      </c>
      <c r="F417" s="219" t="s">
        <v>206</v>
      </c>
      <c r="G417" s="205" t="s">
        <v>10</v>
      </c>
      <c r="H417" s="222" t="s">
        <v>786</v>
      </c>
      <c r="I417" s="230" t="str">
        <f t="shared" si="54"/>
        <v>17308518d</v>
      </c>
      <c r="J417" s="203" t="str">
        <f t="shared" si="55"/>
        <v>17308518026 03</v>
      </c>
      <c r="K417" s="5"/>
      <c r="L417" s="203" t="str">
        <f t="shared" si="56"/>
        <v>17308518026 03B</v>
      </c>
      <c r="M417" s="5" t="str">
        <f t="shared" si="57"/>
        <v>Slovenský zväz judodBAlex Barto</v>
      </c>
      <c r="N417" s="3" t="str">
        <f t="shared" si="58"/>
        <v>17308518dB</v>
      </c>
    </row>
    <row r="418" spans="1:14">
      <c r="A418" s="202" t="s">
        <v>117</v>
      </c>
      <c r="B418" s="251" t="str">
        <f>VLOOKUP(A418,Adr!A:B,2,FALSE)</f>
        <v>Slovenský zväz judo</v>
      </c>
      <c r="C418" s="236" t="s">
        <v>1611</v>
      </c>
      <c r="D418" s="223">
        <v>15643</v>
      </c>
      <c r="E418" s="209">
        <v>0</v>
      </c>
      <c r="F418" s="219" t="s">
        <v>206</v>
      </c>
      <c r="G418" s="222" t="s">
        <v>10</v>
      </c>
      <c r="H418" s="222" t="s">
        <v>786</v>
      </c>
      <c r="I418" s="230" t="str">
        <f t="shared" si="54"/>
        <v>17308518d</v>
      </c>
      <c r="J418" s="203" t="str">
        <f t="shared" si="55"/>
        <v>17308518026 03</v>
      </c>
      <c r="K418" s="5"/>
      <c r="L418" s="203" t="str">
        <f t="shared" si="56"/>
        <v>17308518026 03B</v>
      </c>
      <c r="M418" s="5" t="str">
        <f t="shared" si="57"/>
        <v>Slovenský zväz judodBBenjamin Maťašeje</v>
      </c>
      <c r="N418" s="3" t="str">
        <f t="shared" si="58"/>
        <v>17308518dB</v>
      </c>
    </row>
    <row r="419" spans="1:14">
      <c r="A419" s="202" t="s">
        <v>117</v>
      </c>
      <c r="B419" s="251" t="str">
        <f>VLOOKUP(A419,Adr!A:B,2,FALSE)</f>
        <v>Slovenský zväz judo</v>
      </c>
      <c r="C419" s="236" t="s">
        <v>1612</v>
      </c>
      <c r="D419" s="223">
        <v>7821</v>
      </c>
      <c r="E419" s="209">
        <v>0</v>
      </c>
      <c r="F419" s="219" t="s">
        <v>206</v>
      </c>
      <c r="G419" s="222" t="s">
        <v>10</v>
      </c>
      <c r="H419" s="222" t="s">
        <v>786</v>
      </c>
      <c r="I419" s="230" t="str">
        <f t="shared" si="54"/>
        <v>17308518d</v>
      </c>
      <c r="J419" s="203" t="str">
        <f t="shared" si="55"/>
        <v>17308518026 03</v>
      </c>
      <c r="K419" s="5"/>
      <c r="L419" s="203" t="str">
        <f t="shared" si="56"/>
        <v>17308518026 03B</v>
      </c>
      <c r="M419" s="5" t="str">
        <f t="shared" si="57"/>
        <v>Slovenský zväz judodBBruno Banský</v>
      </c>
      <c r="N419" s="3" t="str">
        <f t="shared" si="58"/>
        <v>17308518dB</v>
      </c>
    </row>
    <row r="420" spans="1:14">
      <c r="A420" s="202" t="s">
        <v>117</v>
      </c>
      <c r="B420" s="251" t="str">
        <f>VLOOKUP(A420,Adr!A:B,2,FALSE)</f>
        <v>Slovenský zväz judo</v>
      </c>
      <c r="C420" s="222" t="s">
        <v>1613</v>
      </c>
      <c r="D420" s="223">
        <v>15643</v>
      </c>
      <c r="E420" s="209">
        <v>0</v>
      </c>
      <c r="F420" s="219" t="s">
        <v>206</v>
      </c>
      <c r="G420" s="222" t="s">
        <v>10</v>
      </c>
      <c r="H420" s="222" t="s">
        <v>786</v>
      </c>
      <c r="I420" s="230" t="str">
        <f t="shared" si="54"/>
        <v>17308518d</v>
      </c>
      <c r="J420" s="203" t="str">
        <f t="shared" si="55"/>
        <v>17308518026 03</v>
      </c>
      <c r="K420" s="5"/>
      <c r="L420" s="203" t="str">
        <f t="shared" si="56"/>
        <v>17308518026 03B</v>
      </c>
      <c r="M420" s="5" t="str">
        <f t="shared" si="57"/>
        <v>Slovenský zväz judodBMarius Fízeľ</v>
      </c>
      <c r="N420" s="3" t="str">
        <f t="shared" si="58"/>
        <v>17308518dB</v>
      </c>
    </row>
    <row r="421" spans="1:14">
      <c r="A421" s="202" t="s">
        <v>117</v>
      </c>
      <c r="B421" s="251" t="str">
        <f>VLOOKUP(A421,Adr!A:B,2,FALSE)</f>
        <v>Slovenský zväz judo</v>
      </c>
      <c r="C421" s="236" t="s">
        <v>1614</v>
      </c>
      <c r="D421" s="223">
        <v>10429</v>
      </c>
      <c r="E421" s="209">
        <v>0</v>
      </c>
      <c r="F421" s="219" t="s">
        <v>206</v>
      </c>
      <c r="G421" s="222" t="s">
        <v>10</v>
      </c>
      <c r="H421" s="222" t="s">
        <v>786</v>
      </c>
      <c r="I421" s="230" t="str">
        <f t="shared" si="54"/>
        <v>17308518d</v>
      </c>
      <c r="J421" s="203" t="str">
        <f t="shared" si="55"/>
        <v>17308518026 03</v>
      </c>
      <c r="K421" s="5"/>
      <c r="L421" s="203" t="str">
        <f t="shared" si="56"/>
        <v>17308518026 03B</v>
      </c>
      <c r="M421" s="5" t="str">
        <f t="shared" si="57"/>
        <v>Slovenský zväz judodBMilan Randl</v>
      </c>
      <c r="N421" s="3" t="str">
        <f t="shared" si="58"/>
        <v>17308518dB</v>
      </c>
    </row>
    <row r="422" spans="1:14">
      <c r="A422" s="202" t="s">
        <v>119</v>
      </c>
      <c r="B422" s="251" t="str">
        <f>VLOOKUP(A422,Adr!A:B,2,FALSE)</f>
        <v>Slovenský Zväz Karate</v>
      </c>
      <c r="C422" s="236" t="s">
        <v>920</v>
      </c>
      <c r="D422" s="223">
        <v>756816</v>
      </c>
      <c r="E422" s="209">
        <v>0</v>
      </c>
      <c r="F422" s="219" t="s">
        <v>203</v>
      </c>
      <c r="G422" s="222" t="s">
        <v>6</v>
      </c>
      <c r="H422" s="222" t="s">
        <v>786</v>
      </c>
      <c r="I422" s="230" t="str">
        <f t="shared" si="54"/>
        <v>30811571a</v>
      </c>
      <c r="J422" s="203" t="str">
        <f t="shared" si="55"/>
        <v>30811571026 02</v>
      </c>
      <c r="K422" s="5" t="s">
        <v>41</v>
      </c>
      <c r="L422" s="203" t="str">
        <f t="shared" si="56"/>
        <v>30811571026 02B</v>
      </c>
      <c r="M422" s="5" t="str">
        <f t="shared" si="57"/>
        <v>Slovenský Zväz KarateaBkarate - bežné transfery</v>
      </c>
      <c r="N422" s="3" t="str">
        <f t="shared" si="58"/>
        <v>30811571aB</v>
      </c>
    </row>
    <row r="423" spans="1:14">
      <c r="A423" s="202" t="s">
        <v>119</v>
      </c>
      <c r="B423" s="251" t="str">
        <f>VLOOKUP(A423,Adr!A:B,2,FALSE)</f>
        <v>Slovenský Zväz Karate</v>
      </c>
      <c r="C423" s="236" t="s">
        <v>1307</v>
      </c>
      <c r="D423" s="223">
        <v>24000</v>
      </c>
      <c r="E423" s="209">
        <v>0</v>
      </c>
      <c r="F423" s="219" t="s">
        <v>203</v>
      </c>
      <c r="G423" s="222" t="s">
        <v>6</v>
      </c>
      <c r="H423" s="222" t="s">
        <v>787</v>
      </c>
      <c r="I423" s="230" t="str">
        <f t="shared" si="54"/>
        <v>30811571a</v>
      </c>
      <c r="J423" s="203" t="str">
        <f t="shared" si="55"/>
        <v>30811571026 02</v>
      </c>
      <c r="K423" s="5"/>
      <c r="L423" s="203" t="str">
        <f t="shared" si="56"/>
        <v>30811571026 02K</v>
      </c>
      <c r="M423" s="5" t="str">
        <f t="shared" si="57"/>
        <v>Slovenský Zväz KarateaKkarate - kapitálové transfery</v>
      </c>
      <c r="N423" s="3" t="str">
        <f t="shared" si="58"/>
        <v>30811571aK</v>
      </c>
    </row>
    <row r="424" spans="1:14">
      <c r="A424" s="219" t="s">
        <v>119</v>
      </c>
      <c r="B424" s="251" t="str">
        <f>VLOOKUP(A424,Adr!A:B,2,FALSE)</f>
        <v>Slovenský Zväz Karate</v>
      </c>
      <c r="C424" s="222" t="s">
        <v>1615</v>
      </c>
      <c r="D424" s="224">
        <v>15643</v>
      </c>
      <c r="E424" s="209">
        <v>0</v>
      </c>
      <c r="F424" s="219" t="s">
        <v>206</v>
      </c>
      <c r="G424" s="222" t="s">
        <v>10</v>
      </c>
      <c r="H424" s="222" t="s">
        <v>786</v>
      </c>
      <c r="I424" s="230" t="str">
        <f t="shared" si="54"/>
        <v>30811571d</v>
      </c>
      <c r="J424" s="203" t="str">
        <f t="shared" si="55"/>
        <v>30811571026 03</v>
      </c>
      <c r="K424" s="5"/>
      <c r="L424" s="203" t="str">
        <f t="shared" si="56"/>
        <v>30811571026 03B</v>
      </c>
      <c r="M424" s="203" t="str">
        <f t="shared" si="57"/>
        <v>Slovenský Zväz KaratedBAdam Štelcl</v>
      </c>
      <c r="N424" s="3" t="str">
        <f t="shared" si="58"/>
        <v>30811571dB</v>
      </c>
    </row>
    <row r="425" spans="1:14">
      <c r="A425" s="202" t="s">
        <v>119</v>
      </c>
      <c r="B425" s="251" t="str">
        <f>VLOOKUP(A425,Adr!A:B,2,FALSE)</f>
        <v>Slovenský Zväz Karate</v>
      </c>
      <c r="C425" s="236" t="s">
        <v>1616</v>
      </c>
      <c r="D425" s="223">
        <v>20857</v>
      </c>
      <c r="E425" s="209">
        <v>0</v>
      </c>
      <c r="F425" s="219" t="s">
        <v>206</v>
      </c>
      <c r="G425" s="222" t="s">
        <v>10</v>
      </c>
      <c r="H425" s="222" t="s">
        <v>786</v>
      </c>
      <c r="I425" s="230" t="str">
        <f t="shared" si="54"/>
        <v>30811571d</v>
      </c>
      <c r="J425" s="203" t="str">
        <f t="shared" si="55"/>
        <v>30811571026 03</v>
      </c>
      <c r="K425" s="5"/>
      <c r="L425" s="203" t="str">
        <f t="shared" si="56"/>
        <v>30811571026 03B</v>
      </c>
      <c r="M425" s="5" t="str">
        <f t="shared" si="57"/>
        <v>Slovenský Zväz KaratedBAdi Gyurík</v>
      </c>
      <c r="N425" s="3" t="str">
        <f t="shared" si="58"/>
        <v>30811571dB</v>
      </c>
    </row>
    <row r="426" spans="1:14">
      <c r="A426" s="215" t="s">
        <v>119</v>
      </c>
      <c r="B426" s="251" t="str">
        <f>VLOOKUP(A426,Adr!A:B,2,FALSE)</f>
        <v>Slovenský Zväz Karate</v>
      </c>
      <c r="C426" s="205" t="s">
        <v>1617</v>
      </c>
      <c r="D426" s="208">
        <v>31285</v>
      </c>
      <c r="E426" s="209">
        <v>0</v>
      </c>
      <c r="F426" s="202" t="s">
        <v>206</v>
      </c>
      <c r="G426" s="205" t="s">
        <v>10</v>
      </c>
      <c r="H426" s="205" t="s">
        <v>786</v>
      </c>
      <c r="I426" s="230" t="str">
        <f t="shared" si="54"/>
        <v>30811571d</v>
      </c>
      <c r="J426" s="203" t="str">
        <f t="shared" si="55"/>
        <v>30811571026 03</v>
      </c>
      <c r="K426" s="5"/>
      <c r="L426" s="203" t="str">
        <f t="shared" si="56"/>
        <v>30811571026 03B</v>
      </c>
      <c r="M426" s="5" t="str">
        <f t="shared" si="57"/>
        <v>Slovenský Zväz KaratedBDominik Imrich</v>
      </c>
      <c r="N426" s="3" t="str">
        <f t="shared" si="58"/>
        <v>30811571dB</v>
      </c>
    </row>
    <row r="427" spans="1:14">
      <c r="A427" s="202" t="s">
        <v>119</v>
      </c>
      <c r="B427" s="251" t="str">
        <f>VLOOKUP(A427,Adr!A:B,2,FALSE)</f>
        <v>Slovenský Zväz Karate</v>
      </c>
      <c r="C427" s="236" t="s">
        <v>1618</v>
      </c>
      <c r="D427" s="223">
        <v>20857</v>
      </c>
      <c r="E427" s="209">
        <v>0</v>
      </c>
      <c r="F427" s="219" t="s">
        <v>206</v>
      </c>
      <c r="G427" s="222" t="s">
        <v>10</v>
      </c>
      <c r="H427" s="222" t="s">
        <v>786</v>
      </c>
      <c r="I427" s="230" t="str">
        <f t="shared" si="54"/>
        <v>30811571d</v>
      </c>
      <c r="J427" s="203" t="str">
        <f t="shared" si="55"/>
        <v>30811571026 03</v>
      </c>
      <c r="K427" s="5"/>
      <c r="L427" s="203" t="str">
        <f t="shared" si="56"/>
        <v>30811571026 03B</v>
      </c>
      <c r="M427" s="5" t="str">
        <f t="shared" si="57"/>
        <v>Slovenský Zväz KaratedBDominika Veisová</v>
      </c>
      <c r="N427" s="3" t="str">
        <f t="shared" si="58"/>
        <v>30811571dB</v>
      </c>
    </row>
    <row r="428" spans="1:14">
      <c r="A428" s="219" t="s">
        <v>119</v>
      </c>
      <c r="B428" s="251" t="str">
        <f>VLOOKUP(A428,Adr!A:B,2,FALSE)</f>
        <v>Slovenský Zväz Karate</v>
      </c>
      <c r="C428" s="222" t="s">
        <v>1619</v>
      </c>
      <c r="D428" s="224">
        <v>31285</v>
      </c>
      <c r="E428" s="294">
        <v>0</v>
      </c>
      <c r="F428" s="219" t="s">
        <v>206</v>
      </c>
      <c r="G428" s="222" t="s">
        <v>10</v>
      </c>
      <c r="H428" s="222" t="s">
        <v>786</v>
      </c>
      <c r="I428" s="230" t="str">
        <f t="shared" si="54"/>
        <v>30811571d</v>
      </c>
      <c r="J428" s="203" t="str">
        <f t="shared" si="55"/>
        <v>30811571026 03</v>
      </c>
      <c r="K428" s="5"/>
      <c r="L428" s="203" t="str">
        <f t="shared" si="56"/>
        <v>30811571026 03B</v>
      </c>
      <c r="M428" s="5" t="str">
        <f t="shared" si="57"/>
        <v>Slovenský Zväz KaratedBDorota Balciarová</v>
      </c>
      <c r="N428" s="3" t="str">
        <f t="shared" si="58"/>
        <v>30811571dB</v>
      </c>
    </row>
    <row r="429" spans="1:14">
      <c r="A429" s="202" t="s">
        <v>119</v>
      </c>
      <c r="B429" s="251" t="str">
        <f>VLOOKUP(A429,Adr!A:B,2,FALSE)</f>
        <v>Slovenský Zväz Karate</v>
      </c>
      <c r="C429" s="236" t="s">
        <v>1620</v>
      </c>
      <c r="D429" s="224">
        <v>31285</v>
      </c>
      <c r="E429" s="209">
        <v>0</v>
      </c>
      <c r="F429" s="202" t="s">
        <v>206</v>
      </c>
      <c r="G429" s="205" t="s">
        <v>10</v>
      </c>
      <c r="H429" s="205" t="s">
        <v>786</v>
      </c>
      <c r="I429" s="230" t="str">
        <f t="shared" si="54"/>
        <v>30811571d</v>
      </c>
      <c r="J429" s="203" t="str">
        <f t="shared" si="55"/>
        <v>30811571026 03</v>
      </c>
      <c r="K429" s="5"/>
      <c r="L429" s="203" t="str">
        <f t="shared" si="56"/>
        <v>30811571026 03B</v>
      </c>
      <c r="M429" s="5" t="str">
        <f t="shared" si="57"/>
        <v>Slovenský Zväz KaratedBIngrida Suchánková</v>
      </c>
      <c r="N429" s="3" t="str">
        <f t="shared" si="58"/>
        <v>30811571dB</v>
      </c>
    </row>
    <row r="430" spans="1:14">
      <c r="A430" s="215" t="s">
        <v>119</v>
      </c>
      <c r="B430" s="251" t="str">
        <f>VLOOKUP(A430,Adr!A:B,2,FALSE)</f>
        <v>Slovenský Zväz Karate</v>
      </c>
      <c r="C430" s="205" t="s">
        <v>1621</v>
      </c>
      <c r="D430" s="208">
        <v>5214</v>
      </c>
      <c r="E430" s="209">
        <v>0</v>
      </c>
      <c r="F430" s="202" t="s">
        <v>206</v>
      </c>
      <c r="G430" s="205" t="s">
        <v>10</v>
      </c>
      <c r="H430" s="205" t="s">
        <v>786</v>
      </c>
      <c r="I430" s="230" t="str">
        <f t="shared" si="54"/>
        <v>30811571d</v>
      </c>
      <c r="J430" s="203" t="str">
        <f t="shared" si="55"/>
        <v>30811571026 03</v>
      </c>
      <c r="K430" s="5"/>
      <c r="L430" s="203" t="str">
        <f t="shared" si="56"/>
        <v>30811571026 03B</v>
      </c>
      <c r="M430" s="5" t="str">
        <f t="shared" si="57"/>
        <v>Slovenský Zväz KaratedBJakub Štetina</v>
      </c>
      <c r="N430" s="3" t="str">
        <f t="shared" si="58"/>
        <v>30811571dB</v>
      </c>
    </row>
    <row r="431" spans="1:14">
      <c r="A431" s="215" t="s">
        <v>119</v>
      </c>
      <c r="B431" s="251" t="str">
        <f>VLOOKUP(A431,Adr!A:B,2,FALSE)</f>
        <v>Slovenský Zväz Karate</v>
      </c>
      <c r="C431" s="227" t="s">
        <v>1622</v>
      </c>
      <c r="D431" s="208">
        <v>5214</v>
      </c>
      <c r="E431" s="209">
        <v>0</v>
      </c>
      <c r="F431" s="228" t="s">
        <v>206</v>
      </c>
      <c r="G431" s="205" t="s">
        <v>10</v>
      </c>
      <c r="H431" s="205" t="s">
        <v>786</v>
      </c>
      <c r="I431" s="230" t="str">
        <f t="shared" si="54"/>
        <v>30811571d</v>
      </c>
      <c r="J431" s="203" t="str">
        <f t="shared" si="55"/>
        <v>30811571026 03</v>
      </c>
      <c r="K431" s="5"/>
      <c r="L431" s="203" t="str">
        <f t="shared" si="56"/>
        <v>30811571026 03B</v>
      </c>
      <c r="M431" s="5" t="str">
        <f t="shared" si="57"/>
        <v>Slovenský Zväz KaratedBJán Fuzer</v>
      </c>
      <c r="N431" s="3" t="str">
        <f t="shared" si="58"/>
        <v>30811571dB</v>
      </c>
    </row>
    <row r="432" spans="1:14">
      <c r="A432" s="215" t="s">
        <v>119</v>
      </c>
      <c r="B432" s="251" t="str">
        <f>VLOOKUP(A432,Adr!A:B,2,FALSE)</f>
        <v>Slovenský Zväz Karate</v>
      </c>
      <c r="C432" s="222" t="s">
        <v>1623</v>
      </c>
      <c r="D432" s="223">
        <v>15643</v>
      </c>
      <c r="E432" s="209">
        <v>0</v>
      </c>
      <c r="F432" s="219" t="s">
        <v>206</v>
      </c>
      <c r="G432" s="222" t="s">
        <v>10</v>
      </c>
      <c r="H432" s="222" t="s">
        <v>786</v>
      </c>
      <c r="I432" s="230" t="str">
        <f t="shared" si="54"/>
        <v>30811571d</v>
      </c>
      <c r="J432" s="203" t="str">
        <f t="shared" si="55"/>
        <v>30811571026 03</v>
      </c>
      <c r="K432" s="5"/>
      <c r="L432" s="203" t="str">
        <f t="shared" si="56"/>
        <v>30811571026 03B</v>
      </c>
      <c r="M432" s="5" t="str">
        <f t="shared" si="57"/>
        <v>Slovenský Zväz KaratedBJana Vaňušaniková</v>
      </c>
      <c r="N432" s="3" t="str">
        <f t="shared" si="58"/>
        <v>30811571dB</v>
      </c>
    </row>
    <row r="433" spans="1:14">
      <c r="A433" s="215" t="s">
        <v>119</v>
      </c>
      <c r="B433" s="251" t="str">
        <f>VLOOKUP(A433,Adr!A:B,2,FALSE)</f>
        <v>Slovenský Zväz Karate</v>
      </c>
      <c r="C433" s="205" t="s">
        <v>1624</v>
      </c>
      <c r="D433" s="208">
        <v>15643</v>
      </c>
      <c r="E433" s="209">
        <v>0</v>
      </c>
      <c r="F433" s="202" t="s">
        <v>206</v>
      </c>
      <c r="G433" s="205" t="s">
        <v>10</v>
      </c>
      <c r="H433" s="205" t="s">
        <v>786</v>
      </c>
      <c r="I433" s="230" t="str">
        <f t="shared" si="54"/>
        <v>30811571d</v>
      </c>
      <c r="J433" s="203" t="str">
        <f t="shared" si="55"/>
        <v>30811571026 03</v>
      </c>
      <c r="K433" s="5"/>
      <c r="L433" s="203" t="str">
        <f t="shared" si="56"/>
        <v>30811571026 03B</v>
      </c>
      <c r="M433" s="5" t="str">
        <f t="shared" si="57"/>
        <v>Slovenský Zväz KaratedBJulián Enrik Smoliga</v>
      </c>
      <c r="N433" s="3" t="str">
        <f t="shared" si="58"/>
        <v>30811571dB</v>
      </c>
    </row>
    <row r="434" spans="1:14">
      <c r="A434" s="215" t="s">
        <v>119</v>
      </c>
      <c r="B434" s="251" t="str">
        <f>VLOOKUP(A434,Adr!A:B,2,FALSE)</f>
        <v>Slovenský Zväz Karate</v>
      </c>
      <c r="C434" s="227" t="s">
        <v>1625</v>
      </c>
      <c r="D434" s="208">
        <v>7821</v>
      </c>
      <c r="E434" s="209">
        <v>0</v>
      </c>
      <c r="F434" s="228" t="s">
        <v>206</v>
      </c>
      <c r="G434" s="205" t="s">
        <v>10</v>
      </c>
      <c r="H434" s="205" t="s">
        <v>786</v>
      </c>
      <c r="I434" s="230" t="str">
        <f t="shared" si="54"/>
        <v>30811571d</v>
      </c>
      <c r="J434" s="203" t="str">
        <f t="shared" si="55"/>
        <v>30811571026 03</v>
      </c>
      <c r="K434" s="5"/>
      <c r="L434" s="203" t="str">
        <f t="shared" si="56"/>
        <v>30811571026 03B</v>
      </c>
      <c r="M434" s="5" t="str">
        <f t="shared" si="57"/>
        <v>Slovenský Zväz KaratedBKristína Šimčíková</v>
      </c>
      <c r="N434" s="3" t="str">
        <f t="shared" si="58"/>
        <v>30811571dB</v>
      </c>
    </row>
    <row r="435" spans="1:14">
      <c r="A435" s="219" t="s">
        <v>119</v>
      </c>
      <c r="B435" s="251" t="str">
        <f>VLOOKUP(A435,Adr!A:B,2,FALSE)</f>
        <v>Slovenský Zväz Karate</v>
      </c>
      <c r="C435" s="222" t="s">
        <v>1626</v>
      </c>
      <c r="D435" s="224">
        <v>15643</v>
      </c>
      <c r="E435" s="209">
        <v>0</v>
      </c>
      <c r="F435" s="219" t="s">
        <v>206</v>
      </c>
      <c r="G435" s="222" t="s">
        <v>10</v>
      </c>
      <c r="H435" s="222" t="s">
        <v>786</v>
      </c>
      <c r="I435" s="230" t="str">
        <f t="shared" si="54"/>
        <v>30811571d</v>
      </c>
      <c r="J435" s="203" t="str">
        <f t="shared" si="55"/>
        <v>30811571026 03</v>
      </c>
      <c r="K435" s="5"/>
      <c r="L435" s="203" t="str">
        <f t="shared" si="56"/>
        <v>30811571026 03B</v>
      </c>
      <c r="M435" s="5" t="str">
        <f t="shared" si="57"/>
        <v>Slovenský Zväz KaratedBLaura Pálinkášová</v>
      </c>
      <c r="N435" s="3" t="str">
        <f t="shared" si="58"/>
        <v>30811571dB</v>
      </c>
    </row>
    <row r="436" spans="1:14">
      <c r="A436" s="202" t="s">
        <v>119</v>
      </c>
      <c r="B436" s="251" t="str">
        <f>VLOOKUP(A436,Adr!A:B,2,FALSE)</f>
        <v>Slovenský Zväz Karate</v>
      </c>
      <c r="C436" s="236" t="s">
        <v>1627</v>
      </c>
      <c r="D436" s="223">
        <v>5214</v>
      </c>
      <c r="E436" s="209">
        <v>0</v>
      </c>
      <c r="F436" s="202" t="s">
        <v>206</v>
      </c>
      <c r="G436" s="205" t="s">
        <v>10</v>
      </c>
      <c r="H436" s="205" t="s">
        <v>786</v>
      </c>
      <c r="I436" s="230" t="str">
        <f t="shared" si="54"/>
        <v>30811571d</v>
      </c>
      <c r="J436" s="203" t="str">
        <f t="shared" si="55"/>
        <v>30811571026 03</v>
      </c>
      <c r="K436" s="5"/>
      <c r="L436" s="203" t="str">
        <f t="shared" si="56"/>
        <v>30811571026 03B</v>
      </c>
      <c r="M436" s="5" t="str">
        <f t="shared" si="57"/>
        <v>Slovenský Zväz KaratedBLenka Ťažká</v>
      </c>
      <c r="N436" s="3" t="str">
        <f t="shared" si="58"/>
        <v>30811571dB</v>
      </c>
    </row>
    <row r="437" spans="1:14">
      <c r="A437" s="202" t="s">
        <v>119</v>
      </c>
      <c r="B437" s="251" t="str">
        <f>VLOOKUP(A437,Adr!A:B,2,FALSE)</f>
        <v>Slovenský Zväz Karate</v>
      </c>
      <c r="C437" s="236" t="s">
        <v>1628</v>
      </c>
      <c r="D437" s="223">
        <v>15643</v>
      </c>
      <c r="E437" s="209">
        <v>0</v>
      </c>
      <c r="F437" s="202" t="s">
        <v>206</v>
      </c>
      <c r="G437" s="205" t="s">
        <v>10</v>
      </c>
      <c r="H437" s="205" t="s">
        <v>786</v>
      </c>
      <c r="I437" s="230" t="str">
        <f t="shared" si="54"/>
        <v>30811571d</v>
      </c>
      <c r="J437" s="203" t="str">
        <f t="shared" si="55"/>
        <v>30811571026 03</v>
      </c>
      <c r="K437" s="5"/>
      <c r="L437" s="203" t="str">
        <f t="shared" si="56"/>
        <v>30811571026 03B</v>
      </c>
      <c r="M437" s="5" t="str">
        <f t="shared" si="57"/>
        <v>Slovenský Zväz KaratedBMaroš Janovčík</v>
      </c>
      <c r="N437" s="3" t="str">
        <f t="shared" si="58"/>
        <v>30811571dB</v>
      </c>
    </row>
    <row r="438" spans="1:14">
      <c r="A438" s="238" t="s">
        <v>119</v>
      </c>
      <c r="B438" s="251" t="str">
        <f>VLOOKUP(A438,Adr!A:B,2,FALSE)</f>
        <v>Slovenský Zväz Karate</v>
      </c>
      <c r="C438" s="205" t="s">
        <v>1629</v>
      </c>
      <c r="D438" s="208">
        <v>20857</v>
      </c>
      <c r="E438" s="209">
        <v>0</v>
      </c>
      <c r="F438" s="202" t="s">
        <v>206</v>
      </c>
      <c r="G438" s="267" t="s">
        <v>10</v>
      </c>
      <c r="H438" s="205" t="s">
        <v>786</v>
      </c>
      <c r="I438" s="230" t="str">
        <f t="shared" si="54"/>
        <v>30811571d</v>
      </c>
      <c r="J438" s="203" t="str">
        <f t="shared" si="55"/>
        <v>30811571026 03</v>
      </c>
      <c r="K438" s="5"/>
      <c r="L438" s="203" t="str">
        <f t="shared" si="56"/>
        <v>30811571026 03B</v>
      </c>
      <c r="M438" s="5" t="str">
        <f t="shared" si="57"/>
        <v>Slovenský Zväz KaratedBMatúš Lieskovský</v>
      </c>
      <c r="N438" s="3" t="str">
        <f t="shared" si="58"/>
        <v>30811571dB</v>
      </c>
    </row>
    <row r="439" spans="1:14">
      <c r="A439" s="202" t="s">
        <v>119</v>
      </c>
      <c r="B439" s="251" t="str">
        <f>VLOOKUP(A439,Adr!A:B,2,FALSE)</f>
        <v>Slovenský Zväz Karate</v>
      </c>
      <c r="C439" s="236" t="s">
        <v>1630</v>
      </c>
      <c r="D439" s="223">
        <v>10429</v>
      </c>
      <c r="E439" s="209">
        <v>0</v>
      </c>
      <c r="F439" s="202" t="s">
        <v>206</v>
      </c>
      <c r="G439" s="205" t="s">
        <v>10</v>
      </c>
      <c r="H439" s="205" t="s">
        <v>786</v>
      </c>
      <c r="I439" s="230" t="str">
        <f t="shared" si="54"/>
        <v>30811571d</v>
      </c>
      <c r="J439" s="203" t="str">
        <f t="shared" si="55"/>
        <v>30811571026 03</v>
      </c>
      <c r="K439" s="5"/>
      <c r="L439" s="203" t="str">
        <f t="shared" si="56"/>
        <v>30811571026 03B</v>
      </c>
      <c r="M439" s="5" t="str">
        <f t="shared" si="57"/>
        <v>Slovenský Zväz KaratedBMichaela Čukanová</v>
      </c>
      <c r="N439" s="3" t="str">
        <f t="shared" si="58"/>
        <v>30811571dB</v>
      </c>
    </row>
    <row r="440" spans="1:14">
      <c r="A440" s="238" t="s">
        <v>119</v>
      </c>
      <c r="B440" s="251" t="str">
        <f>VLOOKUP(A440,Adr!A:B,2,FALSE)</f>
        <v>Slovenský Zväz Karate</v>
      </c>
      <c r="C440" s="205" t="s">
        <v>1631</v>
      </c>
      <c r="D440" s="208">
        <v>7821</v>
      </c>
      <c r="E440" s="209">
        <v>0</v>
      </c>
      <c r="F440" s="202" t="s">
        <v>206</v>
      </c>
      <c r="G440" s="267" t="s">
        <v>10</v>
      </c>
      <c r="H440" s="205" t="s">
        <v>786</v>
      </c>
      <c r="I440" s="230" t="str">
        <f t="shared" si="54"/>
        <v>30811571d</v>
      </c>
      <c r="J440" s="203" t="str">
        <f t="shared" si="55"/>
        <v>30811571026 03</v>
      </c>
      <c r="K440" s="5"/>
      <c r="L440" s="203" t="str">
        <f t="shared" si="56"/>
        <v>30811571026 03B</v>
      </c>
      <c r="M440" s="5" t="str">
        <f t="shared" si="57"/>
        <v>Slovenský Zväz KaratedBMimolat Bagaev</v>
      </c>
      <c r="N440" s="3" t="str">
        <f t="shared" si="58"/>
        <v>30811571dB</v>
      </c>
    </row>
    <row r="441" spans="1:14">
      <c r="A441" s="202" t="s">
        <v>119</v>
      </c>
      <c r="B441" s="251" t="str">
        <f>VLOOKUP(A441,Adr!A:B,2,FALSE)</f>
        <v>Slovenský Zväz Karate</v>
      </c>
      <c r="C441" s="236" t="s">
        <v>1632</v>
      </c>
      <c r="D441" s="223">
        <v>41714</v>
      </c>
      <c r="E441" s="209">
        <v>0</v>
      </c>
      <c r="F441" s="219" t="s">
        <v>206</v>
      </c>
      <c r="G441" s="222" t="s">
        <v>10</v>
      </c>
      <c r="H441" s="222" t="s">
        <v>786</v>
      </c>
      <c r="I441" s="230" t="str">
        <f t="shared" si="54"/>
        <v>30811571d</v>
      </c>
      <c r="J441" s="203" t="str">
        <f t="shared" si="55"/>
        <v>30811571026 03</v>
      </c>
      <c r="K441" s="5"/>
      <c r="L441" s="203" t="str">
        <f t="shared" si="56"/>
        <v>30811571026 03B</v>
      </c>
      <c r="M441" s="5" t="str">
        <f t="shared" si="57"/>
        <v>Slovenský Zväz KaratedBMiroslava Kopúňová</v>
      </c>
      <c r="N441" s="3" t="str">
        <f t="shared" si="58"/>
        <v>30811571dB</v>
      </c>
    </row>
    <row r="442" spans="1:14">
      <c r="A442" s="202" t="s">
        <v>119</v>
      </c>
      <c r="B442" s="251" t="str">
        <f>VLOOKUP(A442,Adr!A:B,2,FALSE)</f>
        <v>Slovenský Zväz Karate</v>
      </c>
      <c r="C442" s="236" t="s">
        <v>1633</v>
      </c>
      <c r="D442" s="223">
        <v>10429</v>
      </c>
      <c r="E442" s="209">
        <v>0</v>
      </c>
      <c r="F442" s="219" t="s">
        <v>206</v>
      </c>
      <c r="G442" s="222" t="s">
        <v>10</v>
      </c>
      <c r="H442" s="222" t="s">
        <v>786</v>
      </c>
      <c r="I442" s="230" t="str">
        <f t="shared" si="54"/>
        <v>30811571d</v>
      </c>
      <c r="J442" s="203" t="str">
        <f t="shared" si="55"/>
        <v>30811571026 03</v>
      </c>
      <c r="K442" s="5"/>
      <c r="L442" s="203" t="str">
        <f t="shared" si="56"/>
        <v>30811571026 03B</v>
      </c>
      <c r="M442" s="5" t="str">
        <f t="shared" si="57"/>
        <v>Slovenský Zväz KaratedBNatália Rajčanová</v>
      </c>
      <c r="N442" s="3" t="str">
        <f t="shared" si="58"/>
        <v>30811571dB</v>
      </c>
    </row>
    <row r="443" spans="1:14">
      <c r="A443" s="202" t="s">
        <v>119</v>
      </c>
      <c r="B443" s="251" t="str">
        <f>VLOOKUP(A443,Adr!A:B,2,FALSE)</f>
        <v>Slovenský Zväz Karate</v>
      </c>
      <c r="C443" s="222" t="s">
        <v>1634</v>
      </c>
      <c r="D443" s="223">
        <v>10429</v>
      </c>
      <c r="E443" s="209">
        <v>0</v>
      </c>
      <c r="F443" s="219" t="s">
        <v>206</v>
      </c>
      <c r="G443" s="222" t="s">
        <v>10</v>
      </c>
      <c r="H443" s="222" t="s">
        <v>786</v>
      </c>
      <c r="I443" s="230" t="str">
        <f t="shared" si="54"/>
        <v>30811571d</v>
      </c>
      <c r="J443" s="203" t="str">
        <f t="shared" si="55"/>
        <v>30811571026 03</v>
      </c>
      <c r="K443" s="5"/>
      <c r="L443" s="203" t="str">
        <f t="shared" si="56"/>
        <v>30811571026 03B</v>
      </c>
      <c r="M443" s="5" t="str">
        <f t="shared" si="57"/>
        <v>Slovenský Zväz KaratedBNina Jelžová</v>
      </c>
      <c r="N443" s="3" t="str">
        <f t="shared" si="58"/>
        <v>30811571dB</v>
      </c>
    </row>
    <row r="444" spans="1:14">
      <c r="A444" s="219" t="s">
        <v>119</v>
      </c>
      <c r="B444" s="251" t="str">
        <f>VLOOKUP(A444,Adr!A:B,2,FALSE)</f>
        <v>Slovenský Zväz Karate</v>
      </c>
      <c r="C444" s="222" t="s">
        <v>1635</v>
      </c>
      <c r="D444" s="224">
        <v>7821</v>
      </c>
      <c r="E444" s="209">
        <v>0</v>
      </c>
      <c r="F444" s="219" t="s">
        <v>206</v>
      </c>
      <c r="G444" s="222" t="s">
        <v>10</v>
      </c>
      <c r="H444" s="222" t="s">
        <v>786</v>
      </c>
      <c r="I444" s="230" t="str">
        <f t="shared" si="54"/>
        <v>30811571d</v>
      </c>
      <c r="J444" s="203" t="str">
        <f t="shared" si="55"/>
        <v>30811571026 03</v>
      </c>
      <c r="K444" s="5"/>
      <c r="L444" s="203" t="str">
        <f t="shared" si="56"/>
        <v>30811571026 03B</v>
      </c>
      <c r="M444" s="5" t="str">
        <f t="shared" si="57"/>
        <v>Slovenský Zväz KaratedBPavol Szolár</v>
      </c>
      <c r="N444" s="3" t="str">
        <f t="shared" si="58"/>
        <v>30811571dB</v>
      </c>
    </row>
    <row r="445" spans="1:14">
      <c r="A445" s="202" t="s">
        <v>119</v>
      </c>
      <c r="B445" s="251" t="str">
        <f>VLOOKUP(A445,Adr!A:B,2,FALSE)</f>
        <v>Slovenský Zväz Karate</v>
      </c>
      <c r="C445" s="222" t="s">
        <v>1636</v>
      </c>
      <c r="D445" s="224">
        <v>20857</v>
      </c>
      <c r="E445" s="209">
        <v>0</v>
      </c>
      <c r="F445" s="219" t="s">
        <v>206</v>
      </c>
      <c r="G445" s="222" t="s">
        <v>10</v>
      </c>
      <c r="H445" s="222" t="s">
        <v>786</v>
      </c>
      <c r="I445" s="230" t="str">
        <f t="shared" si="54"/>
        <v>30811571d</v>
      </c>
      <c r="J445" s="203" t="str">
        <f t="shared" si="55"/>
        <v>30811571026 03</v>
      </c>
      <c r="K445" s="5"/>
      <c r="L445" s="203" t="str">
        <f t="shared" si="56"/>
        <v>30811571026 03B</v>
      </c>
      <c r="M445" s="5" t="str">
        <f t="shared" si="57"/>
        <v>Slovenský Zväz KaratedBPeter Fabian</v>
      </c>
      <c r="N445" s="3" t="str">
        <f t="shared" si="58"/>
        <v>30811571dB</v>
      </c>
    </row>
    <row r="446" spans="1:14">
      <c r="A446" s="202" t="s">
        <v>119</v>
      </c>
      <c r="B446" s="251" t="str">
        <f>VLOOKUP(A446,Adr!A:B,2,FALSE)</f>
        <v>Slovenský Zväz Karate</v>
      </c>
      <c r="C446" s="236" t="s">
        <v>1637</v>
      </c>
      <c r="D446" s="223">
        <v>15643</v>
      </c>
      <c r="E446" s="209">
        <v>0</v>
      </c>
      <c r="F446" s="219" t="s">
        <v>206</v>
      </c>
      <c r="G446" s="222" t="s">
        <v>10</v>
      </c>
      <c r="H446" s="222" t="s">
        <v>786</v>
      </c>
      <c r="I446" s="230" t="str">
        <f t="shared" si="54"/>
        <v>30811571d</v>
      </c>
      <c r="J446" s="203" t="str">
        <f t="shared" si="55"/>
        <v>30811571026 03</v>
      </c>
      <c r="K446" s="5"/>
      <c r="L446" s="203" t="str">
        <f t="shared" si="56"/>
        <v>30811571026 03B</v>
      </c>
      <c r="M446" s="5" t="str">
        <f t="shared" si="57"/>
        <v>Slovenský Zväz KaratedBSára Krivdová</v>
      </c>
      <c r="N446" s="3" t="str">
        <f t="shared" si="58"/>
        <v>30811571dB</v>
      </c>
    </row>
    <row r="447" spans="1:14">
      <c r="A447" s="219" t="s">
        <v>119</v>
      </c>
      <c r="B447" s="251" t="str">
        <f>VLOOKUP(A447,Adr!A:B,2,FALSE)</f>
        <v>Slovenský Zväz Karate</v>
      </c>
      <c r="C447" s="222" t="s">
        <v>1638</v>
      </c>
      <c r="D447" s="224">
        <v>10429</v>
      </c>
      <c r="E447" s="294">
        <v>0</v>
      </c>
      <c r="F447" s="219" t="s">
        <v>206</v>
      </c>
      <c r="G447" s="222" t="s">
        <v>10</v>
      </c>
      <c r="H447" s="222" t="s">
        <v>786</v>
      </c>
      <c r="I447" s="230" t="str">
        <f t="shared" si="54"/>
        <v>30811571d</v>
      </c>
      <c r="J447" s="203" t="str">
        <f t="shared" si="55"/>
        <v>30811571026 03</v>
      </c>
      <c r="K447" s="5"/>
      <c r="L447" s="203" t="str">
        <f t="shared" si="56"/>
        <v>30811571026 03B</v>
      </c>
      <c r="M447" s="5" t="str">
        <f t="shared" si="57"/>
        <v>Slovenský Zväz KaratedBSarah Hrnková</v>
      </c>
      <c r="N447" s="3" t="str">
        <f t="shared" si="58"/>
        <v>30811571dB</v>
      </c>
    </row>
    <row r="448" spans="1:14">
      <c r="A448" s="202" t="s">
        <v>119</v>
      </c>
      <c r="B448" s="251" t="str">
        <f>VLOOKUP(A448,Adr!A:B,2,FALSE)</f>
        <v>Slovenský Zväz Karate</v>
      </c>
      <c r="C448" s="236" t="s">
        <v>1639</v>
      </c>
      <c r="D448" s="224">
        <v>5214</v>
      </c>
      <c r="E448" s="209">
        <v>0</v>
      </c>
      <c r="F448" s="202" t="s">
        <v>206</v>
      </c>
      <c r="G448" s="205" t="s">
        <v>10</v>
      </c>
      <c r="H448" s="205" t="s">
        <v>786</v>
      </c>
      <c r="I448" s="230" t="str">
        <f t="shared" ref="I448:I521" si="59">A448&amp;F448</f>
        <v>30811571d</v>
      </c>
      <c r="J448" s="203" t="str">
        <f t="shared" ref="J448:J521" si="60">A448&amp;G448</f>
        <v>30811571026 03</v>
      </c>
      <c r="K448" s="5"/>
      <c r="L448" s="203" t="str">
        <f t="shared" si="56"/>
        <v>30811571026 03B</v>
      </c>
      <c r="M448" s="5" t="str">
        <f t="shared" si="57"/>
        <v>Slovenský Zväz KaratedBTatiana Ťapajčíková</v>
      </c>
      <c r="N448" s="3" t="str">
        <f t="shared" si="58"/>
        <v>30811571dB</v>
      </c>
    </row>
    <row r="449" spans="1:14">
      <c r="A449" s="219" t="s">
        <v>119</v>
      </c>
      <c r="B449" s="251" t="str">
        <f>VLOOKUP(A449,Adr!A:B,2,FALSE)</f>
        <v>Slovenský Zväz Karate</v>
      </c>
      <c r="C449" s="222" t="s">
        <v>1640</v>
      </c>
      <c r="D449" s="224">
        <v>15643</v>
      </c>
      <c r="E449" s="294">
        <v>0</v>
      </c>
      <c r="F449" s="219" t="s">
        <v>206</v>
      </c>
      <c r="G449" s="222" t="s">
        <v>10</v>
      </c>
      <c r="H449" s="222" t="s">
        <v>786</v>
      </c>
      <c r="I449" s="230" t="str">
        <f t="shared" si="59"/>
        <v>30811571d</v>
      </c>
      <c r="J449" s="203" t="str">
        <f t="shared" si="60"/>
        <v>30811571026 03</v>
      </c>
      <c r="K449" s="5"/>
      <c r="L449" s="203" t="str">
        <f t="shared" si="56"/>
        <v>30811571026 03B</v>
      </c>
      <c r="M449" s="5" t="str">
        <f t="shared" si="57"/>
        <v>Slovenský Zväz KaratedBTomáš Kósa</v>
      </c>
      <c r="N449" s="3" t="str">
        <f t="shared" si="58"/>
        <v>30811571dB</v>
      </c>
    </row>
    <row r="450" spans="1:14">
      <c r="A450" s="219" t="s">
        <v>119</v>
      </c>
      <c r="B450" s="251" t="str">
        <f>VLOOKUP(A450,Adr!A:B,2,FALSE)</f>
        <v>Slovenský Zväz Karate</v>
      </c>
      <c r="C450" s="222" t="s">
        <v>1641</v>
      </c>
      <c r="D450" s="224">
        <v>10429</v>
      </c>
      <c r="E450" s="294">
        <v>0</v>
      </c>
      <c r="F450" s="219" t="s">
        <v>206</v>
      </c>
      <c r="G450" s="222" t="s">
        <v>10</v>
      </c>
      <c r="H450" s="222" t="s">
        <v>786</v>
      </c>
      <c r="I450" s="230" t="str">
        <f t="shared" si="59"/>
        <v>30811571d</v>
      </c>
      <c r="J450" s="203" t="str">
        <f t="shared" si="60"/>
        <v>30811571026 03</v>
      </c>
      <c r="K450" s="5" t="s">
        <v>41</v>
      </c>
      <c r="L450" s="203" t="str">
        <f t="shared" si="56"/>
        <v>30811571026 03B</v>
      </c>
      <c r="M450" s="5" t="str">
        <f t="shared" si="57"/>
        <v>Slovenský Zväz KaratedBZdenko Vanka</v>
      </c>
      <c r="N450" s="3" t="str">
        <f t="shared" si="58"/>
        <v>30811571dB</v>
      </c>
    </row>
    <row r="451" spans="1:14">
      <c r="A451" s="219" t="s">
        <v>119</v>
      </c>
      <c r="B451" s="251" t="str">
        <f>VLOOKUP(A451,Adr!A:B,2,FALSE)</f>
        <v>Slovenský Zväz Karate</v>
      </c>
      <c r="C451" s="222" t="s">
        <v>1725</v>
      </c>
      <c r="D451" s="224">
        <v>897</v>
      </c>
      <c r="E451" s="294">
        <v>0</v>
      </c>
      <c r="F451" s="219" t="s">
        <v>215</v>
      </c>
      <c r="G451" s="222" t="s">
        <v>10</v>
      </c>
      <c r="H451" s="222" t="s">
        <v>786</v>
      </c>
      <c r="I451" s="230" t="str">
        <f t="shared" si="59"/>
        <v>30811571m</v>
      </c>
      <c r="J451" s="203" t="str">
        <f t="shared" si="60"/>
        <v>30811571026 03</v>
      </c>
      <c r="K451" s="5"/>
      <c r="L451" s="203" t="str">
        <f t="shared" ref="L451:L458" si="61">A451&amp;G451&amp;H451</f>
        <v>30811571026 03B</v>
      </c>
      <c r="M451" s="5" t="str">
        <f t="shared" ref="M451:M458" si="62">B451&amp;F451&amp;H451&amp;C451</f>
        <v>Slovenský Zväz KaratemBodmena trénerovi: Daniel Kvasnica za 2. miesto na ME do 15 rokov Nina Kvasnicová</v>
      </c>
      <c r="N451" s="3" t="str">
        <f t="shared" ref="N451:N458" si="63">+I451&amp;H451</f>
        <v>30811571mB</v>
      </c>
    </row>
    <row r="452" spans="1:14">
      <c r="A452" s="219" t="s">
        <v>119</v>
      </c>
      <c r="B452" s="251" t="str">
        <f>VLOOKUP(A452,Adr!A:B,2,FALSE)</f>
        <v>Slovenský Zväz Karate</v>
      </c>
      <c r="C452" s="222" t="s">
        <v>1726</v>
      </c>
      <c r="D452" s="224">
        <v>897</v>
      </c>
      <c r="E452" s="294">
        <v>0</v>
      </c>
      <c r="F452" s="219" t="s">
        <v>215</v>
      </c>
      <c r="G452" s="205" t="s">
        <v>10</v>
      </c>
      <c r="H452" s="222" t="s">
        <v>786</v>
      </c>
      <c r="I452" s="230" t="str">
        <f t="shared" si="59"/>
        <v>30811571m</v>
      </c>
      <c r="J452" s="203" t="str">
        <f t="shared" si="60"/>
        <v>30811571026 03</v>
      </c>
      <c r="K452" s="5"/>
      <c r="L452" s="203" t="str">
        <f t="shared" si="61"/>
        <v>30811571026 03B</v>
      </c>
      <c r="M452" s="5" t="str">
        <f t="shared" si="62"/>
        <v>Slovenský Zväz KaratemBodmena trénerovi: Július Valenta za 2. miesto na ME do 17 rokov Adam Štecl</v>
      </c>
      <c r="N452" s="3" t="str">
        <f t="shared" si="63"/>
        <v>30811571mB</v>
      </c>
    </row>
    <row r="453" spans="1:14">
      <c r="A453" s="219" t="s">
        <v>119</v>
      </c>
      <c r="B453" s="251" t="str">
        <f>VLOOKUP(A453,Adr!A:B,2,FALSE)</f>
        <v>Slovenský Zväz Karate</v>
      </c>
      <c r="C453" s="222" t="s">
        <v>1727</v>
      </c>
      <c r="D453" s="224">
        <v>897</v>
      </c>
      <c r="E453" s="294">
        <v>0</v>
      </c>
      <c r="F453" s="219" t="s">
        <v>215</v>
      </c>
      <c r="G453" s="222" t="s">
        <v>10</v>
      </c>
      <c r="H453" s="222" t="s">
        <v>786</v>
      </c>
      <c r="I453" s="230" t="str">
        <f t="shared" si="59"/>
        <v>30811571m</v>
      </c>
      <c r="J453" s="203" t="str">
        <f t="shared" si="60"/>
        <v>30811571026 03</v>
      </c>
      <c r="K453" s="5"/>
      <c r="L453" s="203" t="str">
        <f t="shared" si="61"/>
        <v>30811571026 03B</v>
      </c>
      <c r="M453" s="5" t="str">
        <f t="shared" si="62"/>
        <v>Slovenský Zväz KaratemBodmena trénerovi: Jaroslav Javorský za 2. miesto na ME do 15 rokov Dominik Kešeľak</v>
      </c>
      <c r="N453" s="3" t="str">
        <f t="shared" si="63"/>
        <v>30811571mB</v>
      </c>
    </row>
    <row r="454" spans="1:14">
      <c r="A454" s="219" t="s">
        <v>119</v>
      </c>
      <c r="B454" s="251" t="str">
        <f>VLOOKUP(A454,Adr!A:B,2,FALSE)</f>
        <v>Slovenský Zväz Karate</v>
      </c>
      <c r="C454" s="222" t="s">
        <v>1728</v>
      </c>
      <c r="D454" s="224">
        <v>598</v>
      </c>
      <c r="E454" s="294">
        <v>0</v>
      </c>
      <c r="F454" s="219" t="s">
        <v>215</v>
      </c>
      <c r="G454" s="222" t="s">
        <v>10</v>
      </c>
      <c r="H454" s="222" t="s">
        <v>786</v>
      </c>
      <c r="I454" s="230" t="str">
        <f t="shared" si="59"/>
        <v>30811571m</v>
      </c>
      <c r="J454" s="203" t="str">
        <f t="shared" si="60"/>
        <v>30811571026 03</v>
      </c>
      <c r="K454" s="5"/>
      <c r="L454" s="203" t="str">
        <f t="shared" si="61"/>
        <v>30811571026 03B</v>
      </c>
      <c r="M454" s="5" t="str">
        <f t="shared" si="62"/>
        <v>Slovenský Zväz KaratemBodmena trénerovi: Peter Baďura za 3. miesto na ME do 20 rokov Julián Enrik Smoliga</v>
      </c>
      <c r="N454" s="3" t="str">
        <f t="shared" si="63"/>
        <v>30811571mB</v>
      </c>
    </row>
    <row r="455" spans="1:14" ht="20.399999999999999">
      <c r="A455" s="219" t="s">
        <v>119</v>
      </c>
      <c r="B455" s="251" t="str">
        <f>VLOOKUP(A455,Adr!A:B,2,FALSE)</f>
        <v>Slovenský Zväz Karate</v>
      </c>
      <c r="C455" s="227" t="s">
        <v>1909</v>
      </c>
      <c r="D455" s="224">
        <v>648</v>
      </c>
      <c r="E455" s="294">
        <v>0</v>
      </c>
      <c r="F455" s="219" t="s">
        <v>215</v>
      </c>
      <c r="G455" s="222" t="s">
        <v>10</v>
      </c>
      <c r="H455" s="222" t="s">
        <v>786</v>
      </c>
      <c r="I455" s="230" t="str">
        <f>A455&amp;F455</f>
        <v>30811571m</v>
      </c>
      <c r="J455" s="203" t="str">
        <f>A455&amp;G455</f>
        <v>30811571026 03</v>
      </c>
      <c r="K455" s="5"/>
      <c r="L455" s="203" t="str">
        <f t="shared" si="61"/>
        <v>30811571026 03B</v>
      </c>
      <c r="M455" s="5" t="str">
        <f t="shared" si="62"/>
        <v>Slovenský Zväz KaratemBodmena trénerovi Jánovi Longovi za 3. miesto na majstrovstvách Európy športovca Adiho Gyuríka v karate</v>
      </c>
      <c r="N455" s="3" t="str">
        <f t="shared" si="63"/>
        <v>30811571mB</v>
      </c>
    </row>
    <row r="456" spans="1:14" ht="30.6">
      <c r="A456" s="219" t="s">
        <v>119</v>
      </c>
      <c r="B456" s="251" t="str">
        <f>VLOOKUP(A456,Adr!A:B,2,FALSE)</f>
        <v>Slovenský Zväz Karate</v>
      </c>
      <c r="C456" s="227" t="s">
        <v>1910</v>
      </c>
      <c r="D456" s="224">
        <v>845</v>
      </c>
      <c r="E456" s="294">
        <v>0</v>
      </c>
      <c r="F456" s="219" t="s">
        <v>215</v>
      </c>
      <c r="G456" s="205" t="s">
        <v>10</v>
      </c>
      <c r="H456" s="222" t="s">
        <v>786</v>
      </c>
      <c r="I456" s="230" t="str">
        <f>A456&amp;F456</f>
        <v>30811571m</v>
      </c>
      <c r="J456" s="203" t="str">
        <f>A456&amp;G456</f>
        <v>30811571026 03</v>
      </c>
      <c r="K456" s="5"/>
      <c r="L456" s="203" t="str">
        <f t="shared" si="61"/>
        <v>30811571026 03B</v>
      </c>
      <c r="M456" s="5" t="str">
        <f t="shared" si="62"/>
        <v>Slovenský Zväz KaratemBodmena trénerovi Danielovi Kvasnicovi za 1. miesto na majstrovstvách Európy juniorov športovkyne Niny Kvasnicovej v karate</v>
      </c>
      <c r="N456" s="3" t="str">
        <f t="shared" si="63"/>
        <v>30811571mB</v>
      </c>
    </row>
    <row r="457" spans="1:14" ht="30.6">
      <c r="A457" s="219" t="s">
        <v>119</v>
      </c>
      <c r="B457" s="251" t="str">
        <f>VLOOKUP(A457,Adr!A:B,2,FALSE)</f>
        <v>Slovenský Zväz Karate</v>
      </c>
      <c r="C457" s="236" t="s">
        <v>1911</v>
      </c>
      <c r="D457" s="224">
        <v>423</v>
      </c>
      <c r="E457" s="294">
        <v>0</v>
      </c>
      <c r="F457" s="219" t="s">
        <v>215</v>
      </c>
      <c r="G457" s="222" t="s">
        <v>10</v>
      </c>
      <c r="H457" s="222" t="s">
        <v>786</v>
      </c>
      <c r="I457" s="230" t="str">
        <f>A457&amp;F457</f>
        <v>30811571m</v>
      </c>
      <c r="J457" s="203" t="str">
        <f>A457&amp;G457</f>
        <v>30811571026 03</v>
      </c>
      <c r="K457" s="5"/>
      <c r="L457" s="203" t="str">
        <f t="shared" si="61"/>
        <v>30811571026 03B</v>
      </c>
      <c r="M457" s="5" t="str">
        <f t="shared" si="62"/>
        <v>Slovenský Zväz KaratemBodmena trénerke Kristíne Mackovej za 3. miesto na majstrovstvách Európy juniorov  športovca Romana Hrčku v karate</v>
      </c>
      <c r="N457" s="3" t="str">
        <f t="shared" si="63"/>
        <v>30811571mB</v>
      </c>
    </row>
    <row r="458" spans="1:14" ht="30.6">
      <c r="A458" s="219" t="s">
        <v>119</v>
      </c>
      <c r="B458" s="251" t="str">
        <f>VLOOKUP(A458,Adr!A:B,2,FALSE)</f>
        <v>Slovenský Zväz Karate</v>
      </c>
      <c r="C458" s="236" t="s">
        <v>1912</v>
      </c>
      <c r="D458" s="224">
        <v>423</v>
      </c>
      <c r="E458" s="294">
        <v>0</v>
      </c>
      <c r="F458" s="219" t="s">
        <v>215</v>
      </c>
      <c r="G458" s="222" t="s">
        <v>10</v>
      </c>
      <c r="H458" s="222" t="s">
        <v>786</v>
      </c>
      <c r="I458" s="230" t="str">
        <f>A458&amp;F458</f>
        <v>30811571m</v>
      </c>
      <c r="J458" s="203" t="str">
        <f>A458&amp;G458</f>
        <v>30811571026 03</v>
      </c>
      <c r="K458" s="5"/>
      <c r="L458" s="203" t="str">
        <f t="shared" si="61"/>
        <v>30811571026 03B</v>
      </c>
      <c r="M458" s="5" t="str">
        <f t="shared" si="62"/>
        <v>Slovenský Zväz KaratemBodmena trénerovi Ľubomírovi Striežovskému za 3. miesto na majstrovstvách Európy juniorov športovca Šimona Sečkára v karate</v>
      </c>
      <c r="N458" s="3" t="str">
        <f t="shared" si="63"/>
        <v>30811571mB</v>
      </c>
    </row>
    <row r="459" spans="1:14">
      <c r="A459" s="219" t="s">
        <v>120</v>
      </c>
      <c r="B459" s="251" t="str">
        <f>VLOOKUP(A459,Adr!A:B,2,FALSE)</f>
        <v>Slovenský zväz kickboxu</v>
      </c>
      <c r="C459" s="222" t="s">
        <v>921</v>
      </c>
      <c r="D459" s="224">
        <v>196051</v>
      </c>
      <c r="E459" s="294">
        <v>0</v>
      </c>
      <c r="F459" s="219" t="s">
        <v>203</v>
      </c>
      <c r="G459" s="222" t="s">
        <v>6</v>
      </c>
      <c r="H459" s="222" t="s">
        <v>786</v>
      </c>
      <c r="I459" s="230" t="str">
        <f t="shared" si="59"/>
        <v>31119247a</v>
      </c>
      <c r="J459" s="203" t="str">
        <f t="shared" si="60"/>
        <v>31119247026 02</v>
      </c>
      <c r="K459" s="5" t="s">
        <v>122</v>
      </c>
      <c r="L459" s="203" t="str">
        <f t="shared" si="56"/>
        <v>31119247026 02B</v>
      </c>
      <c r="M459" s="5" t="str">
        <f t="shared" si="57"/>
        <v>Slovenský zväz kickboxuaBkickbox - bežné transfery</v>
      </c>
      <c r="N459" s="3" t="str">
        <f t="shared" si="58"/>
        <v>31119247aB</v>
      </c>
    </row>
    <row r="460" spans="1:14">
      <c r="A460" s="202" t="s">
        <v>120</v>
      </c>
      <c r="B460" s="251" t="str">
        <f>VLOOKUP(A460,Adr!A:B,2,FALSE)</f>
        <v>Slovenský zväz kickboxu</v>
      </c>
      <c r="C460" s="236" t="s">
        <v>1642</v>
      </c>
      <c r="D460" s="224">
        <v>5214</v>
      </c>
      <c r="E460" s="209">
        <v>0</v>
      </c>
      <c r="F460" s="202" t="s">
        <v>206</v>
      </c>
      <c r="G460" s="205" t="s">
        <v>10</v>
      </c>
      <c r="H460" s="205" t="s">
        <v>786</v>
      </c>
      <c r="I460" s="230" t="str">
        <f t="shared" si="59"/>
        <v>31119247d</v>
      </c>
      <c r="J460" s="203" t="str">
        <f t="shared" si="60"/>
        <v>31119247026 03</v>
      </c>
      <c r="K460" s="5"/>
      <c r="L460" s="203" t="str">
        <f t="shared" si="56"/>
        <v>31119247026 03B</v>
      </c>
      <c r="M460" s="5" t="str">
        <f t="shared" si="57"/>
        <v>Slovenský zväz kickboxudBBarbora Mayerová</v>
      </c>
      <c r="N460" s="3" t="str">
        <f t="shared" si="58"/>
        <v>31119247dB</v>
      </c>
    </row>
    <row r="461" spans="1:14">
      <c r="A461" s="202" t="s">
        <v>120</v>
      </c>
      <c r="B461" s="251" t="str">
        <f>VLOOKUP(A461,Adr!A:B,2,FALSE)</f>
        <v>Slovenský zväz kickboxu</v>
      </c>
      <c r="C461" s="236" t="s">
        <v>1643</v>
      </c>
      <c r="D461" s="223">
        <v>5214</v>
      </c>
      <c r="E461" s="209">
        <v>0</v>
      </c>
      <c r="F461" s="202" t="s">
        <v>206</v>
      </c>
      <c r="G461" s="205" t="s">
        <v>10</v>
      </c>
      <c r="H461" s="205" t="s">
        <v>786</v>
      </c>
      <c r="I461" s="230" t="str">
        <f t="shared" si="59"/>
        <v>31119247d</v>
      </c>
      <c r="J461" s="203" t="str">
        <f t="shared" si="60"/>
        <v>31119247026 03</v>
      </c>
      <c r="K461" s="5"/>
      <c r="L461" s="203" t="str">
        <f t="shared" si="56"/>
        <v>31119247026 03B</v>
      </c>
      <c r="M461" s="5" t="str">
        <f t="shared" si="57"/>
        <v>Slovenský zväz kickboxudBDominika Sakáčová, rod. Karchová</v>
      </c>
      <c r="N461" s="3" t="str">
        <f t="shared" si="58"/>
        <v>31119247dB</v>
      </c>
    </row>
    <row r="462" spans="1:14">
      <c r="A462" s="202" t="s">
        <v>120</v>
      </c>
      <c r="B462" s="251" t="str">
        <f>VLOOKUP(A462,Adr!A:B,2,FALSE)</f>
        <v>Slovenský zväz kickboxu</v>
      </c>
      <c r="C462" s="236" t="s">
        <v>1644</v>
      </c>
      <c r="D462" s="223">
        <v>5214</v>
      </c>
      <c r="E462" s="209">
        <v>0</v>
      </c>
      <c r="F462" s="219" t="s">
        <v>206</v>
      </c>
      <c r="G462" s="222" t="s">
        <v>10</v>
      </c>
      <c r="H462" s="222" t="s">
        <v>786</v>
      </c>
      <c r="I462" s="230" t="str">
        <f t="shared" si="59"/>
        <v>31119247d</v>
      </c>
      <c r="J462" s="203" t="str">
        <f t="shared" si="60"/>
        <v>31119247026 03</v>
      </c>
      <c r="K462" s="5"/>
      <c r="L462" s="203" t="str">
        <f t="shared" si="56"/>
        <v>31119247026 03B</v>
      </c>
      <c r="M462" s="5" t="str">
        <f t="shared" si="57"/>
        <v>Slovenský zväz kickboxudBJaroslav Paľa</v>
      </c>
      <c r="N462" s="3" t="str">
        <f t="shared" si="58"/>
        <v>31119247dB</v>
      </c>
    </row>
    <row r="463" spans="1:14">
      <c r="A463" s="202" t="s">
        <v>120</v>
      </c>
      <c r="B463" s="251" t="str">
        <f>VLOOKUP(A463,Adr!A:B,2,FALSE)</f>
        <v>Slovenský zväz kickboxu</v>
      </c>
      <c r="C463" s="236" t="s">
        <v>1645</v>
      </c>
      <c r="D463" s="223">
        <v>10429</v>
      </c>
      <c r="E463" s="209">
        <v>0</v>
      </c>
      <c r="F463" s="219" t="s">
        <v>206</v>
      </c>
      <c r="G463" s="222" t="s">
        <v>10</v>
      </c>
      <c r="H463" s="222" t="s">
        <v>786</v>
      </c>
      <c r="I463" s="230" t="str">
        <f t="shared" si="59"/>
        <v>31119247d</v>
      </c>
      <c r="J463" s="203" t="str">
        <f t="shared" si="60"/>
        <v>31119247026 03</v>
      </c>
      <c r="K463" s="5"/>
      <c r="L463" s="203" t="str">
        <f t="shared" si="56"/>
        <v>31119247026 03B</v>
      </c>
      <c r="M463" s="5" t="str">
        <f t="shared" si="57"/>
        <v>Slovenský zväz kickboxudBMarek Karlík</v>
      </c>
      <c r="N463" s="3" t="str">
        <f t="shared" si="58"/>
        <v>31119247dB</v>
      </c>
    </row>
    <row r="464" spans="1:14">
      <c r="A464" s="202" t="s">
        <v>120</v>
      </c>
      <c r="B464" s="251" t="str">
        <f>VLOOKUP(A464,Adr!A:B,2,FALSE)</f>
        <v>Slovenský zväz kickboxu</v>
      </c>
      <c r="C464" s="236" t="s">
        <v>1646</v>
      </c>
      <c r="D464" s="223">
        <v>10429</v>
      </c>
      <c r="E464" s="209">
        <v>0</v>
      </c>
      <c r="F464" s="219" t="s">
        <v>206</v>
      </c>
      <c r="G464" s="222" t="s">
        <v>10</v>
      </c>
      <c r="H464" s="222" t="s">
        <v>786</v>
      </c>
      <c r="I464" s="230" t="str">
        <f t="shared" si="59"/>
        <v>31119247d</v>
      </c>
      <c r="J464" s="203" t="str">
        <f t="shared" si="60"/>
        <v>31119247026 03</v>
      </c>
      <c r="K464" s="5"/>
      <c r="L464" s="203" t="str">
        <f t="shared" si="56"/>
        <v>31119247026 03B</v>
      </c>
      <c r="M464" s="5" t="str">
        <f t="shared" si="57"/>
        <v>Slovenský zväz kickboxudBMonika Chochlíková</v>
      </c>
      <c r="N464" s="3" t="str">
        <f t="shared" si="58"/>
        <v>31119247dB</v>
      </c>
    </row>
    <row r="465" spans="1:14">
      <c r="A465" s="202" t="s">
        <v>1167</v>
      </c>
      <c r="B465" s="251" t="str">
        <f>VLOOKUP(A465,Adr!A:B,2,FALSE)</f>
        <v>Slovenský zväz ľadového hokeja</v>
      </c>
      <c r="C465" s="236" t="s">
        <v>922</v>
      </c>
      <c r="D465" s="223">
        <v>9344480</v>
      </c>
      <c r="E465" s="209">
        <v>0</v>
      </c>
      <c r="F465" s="219" t="s">
        <v>203</v>
      </c>
      <c r="G465" s="222" t="s">
        <v>6</v>
      </c>
      <c r="H465" s="222" t="s">
        <v>786</v>
      </c>
      <c r="I465" s="230" t="str">
        <f t="shared" si="59"/>
        <v>30845386a</v>
      </c>
      <c r="J465" s="203" t="str">
        <f t="shared" si="60"/>
        <v>30845386026 02</v>
      </c>
      <c r="K465" s="5" t="s">
        <v>34</v>
      </c>
      <c r="L465" s="203" t="str">
        <f t="shared" si="56"/>
        <v>30845386026 02B</v>
      </c>
      <c r="M465" s="5" t="str">
        <f t="shared" si="57"/>
        <v>Slovenský zväz ľadového hokejaaBľadový hokej - bežné transfery</v>
      </c>
      <c r="N465" s="3" t="str">
        <f t="shared" si="58"/>
        <v>30845386aB</v>
      </c>
    </row>
    <row r="466" spans="1:14">
      <c r="A466" s="202" t="s">
        <v>1167</v>
      </c>
      <c r="B466" s="251" t="str">
        <f>VLOOKUP(A466,Adr!A:B,2,FALSE)</f>
        <v>Slovenský zväz ľadového hokeja</v>
      </c>
      <c r="C466" s="205" t="s">
        <v>1092</v>
      </c>
      <c r="D466" s="208">
        <v>100000</v>
      </c>
      <c r="E466" s="209">
        <v>0</v>
      </c>
      <c r="F466" s="202" t="s">
        <v>203</v>
      </c>
      <c r="G466" s="205" t="s">
        <v>6</v>
      </c>
      <c r="H466" s="205" t="s">
        <v>787</v>
      </c>
      <c r="I466" s="230" t="str">
        <f t="shared" si="59"/>
        <v>30845386a</v>
      </c>
      <c r="J466" s="203" t="str">
        <f t="shared" si="60"/>
        <v>30845386026 02</v>
      </c>
      <c r="K466" s="5" t="s">
        <v>34</v>
      </c>
      <c r="L466" s="203" t="str">
        <f t="shared" si="56"/>
        <v>30845386026 02K</v>
      </c>
      <c r="M466" s="5" t="str">
        <f t="shared" si="57"/>
        <v>Slovenský zväz ľadového hokejaaKľadový hokej - kapitálové transfery</v>
      </c>
      <c r="N466" s="3" t="str">
        <f t="shared" si="58"/>
        <v>30845386aK</v>
      </c>
    </row>
    <row r="467" spans="1:14" ht="20.399999999999999">
      <c r="A467" s="202" t="s">
        <v>1181</v>
      </c>
      <c r="B467" s="251" t="str">
        <f>VLOOKUP(A467,Adr!A:B,2,FALSE)</f>
        <v>Slovenský zväz malého futbalu</v>
      </c>
      <c r="C467" s="236" t="s">
        <v>946</v>
      </c>
      <c r="D467" s="223">
        <v>200000</v>
      </c>
      <c r="E467" s="209">
        <v>0</v>
      </c>
      <c r="F467" s="219" t="s">
        <v>207</v>
      </c>
      <c r="G467" s="222" t="s">
        <v>10</v>
      </c>
      <c r="H467" s="222" t="s">
        <v>786</v>
      </c>
      <c r="I467" s="230" t="str">
        <f t="shared" si="59"/>
        <v>30865930e</v>
      </c>
      <c r="J467" s="203" t="str">
        <f t="shared" si="60"/>
        <v>30865930026 03</v>
      </c>
      <c r="K467" s="5"/>
      <c r="L467" s="203" t="str">
        <f t="shared" si="56"/>
        <v>30865930026 03B</v>
      </c>
      <c r="M467" s="5" t="str">
        <f t="shared" si="57"/>
        <v>Slovenský zväz malého futbalueBrozvoj športov, ktoré nie sú uznanými podľa zákona č. 440/2015 Z. z.</v>
      </c>
      <c r="N467" s="3" t="str">
        <f t="shared" si="58"/>
        <v>30865930eB</v>
      </c>
    </row>
    <row r="468" spans="1:14">
      <c r="A468" s="202" t="s">
        <v>1181</v>
      </c>
      <c r="B468" s="251" t="str">
        <f>VLOOKUP(A468,Adr!A:B,2,FALSE)</f>
        <v>Slovenský zväz malého futbalu</v>
      </c>
      <c r="C468" s="236" t="s">
        <v>1730</v>
      </c>
      <c r="D468" s="223">
        <v>50000</v>
      </c>
      <c r="E468" s="209">
        <v>0</v>
      </c>
      <c r="F468" s="219" t="s">
        <v>217</v>
      </c>
      <c r="G468" s="222" t="s">
        <v>10</v>
      </c>
      <c r="H468" s="222" t="s">
        <v>786</v>
      </c>
      <c r="I468" s="230" t="str">
        <f t="shared" si="59"/>
        <v>30865930o</v>
      </c>
      <c r="J468" s="203" t="str">
        <f t="shared" si="60"/>
        <v>30865930026 03</v>
      </c>
      <c r="K468" s="5"/>
      <c r="L468" s="203" t="str">
        <f t="shared" si="56"/>
        <v>30865930026 03B</v>
      </c>
      <c r="M468" s="5" t="str">
        <f t="shared" si="57"/>
        <v>Slovenský zväz malého futbaluoBMajstrovstvá Európy v malom futbale 2021</v>
      </c>
      <c r="N468" s="3" t="str">
        <f t="shared" si="58"/>
        <v>30865930oB</v>
      </c>
    </row>
    <row r="469" spans="1:14">
      <c r="A469" s="202" t="s">
        <v>1198</v>
      </c>
      <c r="B469" s="251" t="str">
        <f>VLOOKUP(A469,Adr!A:B,2,FALSE)</f>
        <v>Slovenský zväz moderného päťboja</v>
      </c>
      <c r="C469" s="236" t="s">
        <v>923</v>
      </c>
      <c r="D469" s="224">
        <v>140176</v>
      </c>
      <c r="E469" s="209">
        <v>0</v>
      </c>
      <c r="F469" s="202" t="s">
        <v>203</v>
      </c>
      <c r="G469" s="205" t="s">
        <v>6</v>
      </c>
      <c r="H469" s="205" t="s">
        <v>786</v>
      </c>
      <c r="I469" s="230" t="str">
        <f t="shared" si="59"/>
        <v>30788714a</v>
      </c>
      <c r="J469" s="203" t="str">
        <f t="shared" si="60"/>
        <v>30788714026 02</v>
      </c>
      <c r="K469" s="5" t="s">
        <v>125</v>
      </c>
      <c r="L469" s="203" t="str">
        <f t="shared" ref="L469:L537" si="64">A469&amp;G469&amp;H469</f>
        <v>30788714026 02B</v>
      </c>
      <c r="M469" s="5" t="str">
        <f t="shared" ref="M469:M537" si="65">B469&amp;F469&amp;H469&amp;C469</f>
        <v>Slovenský zväz moderného päťbojaaBmoderný päťboj - bežné transfery</v>
      </c>
      <c r="N469" s="3" t="str">
        <f t="shared" ref="N469:N537" si="66">+I469&amp;H469</f>
        <v>30788714aB</v>
      </c>
    </row>
    <row r="470" spans="1:14">
      <c r="A470" s="202" t="s">
        <v>126</v>
      </c>
      <c r="B470" s="251" t="str">
        <f>VLOOKUP(A470,Adr!A:B,2,FALSE)</f>
        <v>Slovenský zväz orientačných športov</v>
      </c>
      <c r="C470" s="236" t="s">
        <v>924</v>
      </c>
      <c r="D470" s="223">
        <v>68718</v>
      </c>
      <c r="E470" s="209">
        <v>0</v>
      </c>
      <c r="F470" s="202" t="s">
        <v>203</v>
      </c>
      <c r="G470" s="205" t="s">
        <v>6</v>
      </c>
      <c r="H470" s="205" t="s">
        <v>786</v>
      </c>
      <c r="I470" s="230" t="str">
        <f t="shared" si="59"/>
        <v>30806518a</v>
      </c>
      <c r="J470" s="203" t="str">
        <f t="shared" si="60"/>
        <v>30806518026 02</v>
      </c>
      <c r="K470" s="5" t="s">
        <v>30</v>
      </c>
      <c r="L470" s="203" t="str">
        <f t="shared" si="64"/>
        <v>30806518026 02B</v>
      </c>
      <c r="M470" s="5" t="str">
        <f t="shared" si="65"/>
        <v>Slovenský zväz orientačných športovaBorientačné športy - bežné transfery</v>
      </c>
      <c r="N470" s="3" t="str">
        <f t="shared" si="66"/>
        <v>30806518aB</v>
      </c>
    </row>
    <row r="471" spans="1:14">
      <c r="A471" s="242" t="s">
        <v>126</v>
      </c>
      <c r="B471" s="251" t="str">
        <f>VLOOKUP(A471,Adr!A:B,2,FALSE)</f>
        <v>Slovenský zväz orientačných športov</v>
      </c>
      <c r="C471" s="205" t="s">
        <v>1647</v>
      </c>
      <c r="D471" s="208">
        <v>10429</v>
      </c>
      <c r="E471" s="209">
        <v>0</v>
      </c>
      <c r="F471" s="202" t="s">
        <v>206</v>
      </c>
      <c r="G471" s="267" t="s">
        <v>10</v>
      </c>
      <c r="H471" s="205" t="s">
        <v>786</v>
      </c>
      <c r="I471" s="230" t="str">
        <f t="shared" si="59"/>
        <v>30806518d</v>
      </c>
      <c r="J471" s="203" t="str">
        <f t="shared" si="60"/>
        <v>30806518026 03</v>
      </c>
      <c r="K471" s="5"/>
      <c r="L471" s="203" t="str">
        <f t="shared" si="64"/>
        <v>30806518026 03B</v>
      </c>
      <c r="M471" s="5" t="str">
        <f t="shared" si="65"/>
        <v>Slovenský zväz orientačných športovdBJán Furucz</v>
      </c>
      <c r="N471" s="3" t="str">
        <f t="shared" si="66"/>
        <v>30806518dB</v>
      </c>
    </row>
    <row r="472" spans="1:14">
      <c r="A472" s="242" t="s">
        <v>128</v>
      </c>
      <c r="B472" s="251" t="str">
        <f>VLOOKUP(A472,Adr!A:B,2,FALSE)</f>
        <v>Slovenský zväz pozemného hokeja</v>
      </c>
      <c r="C472" s="205" t="s">
        <v>925</v>
      </c>
      <c r="D472" s="208">
        <v>192988</v>
      </c>
      <c r="E472" s="209">
        <v>0</v>
      </c>
      <c r="F472" s="202" t="s">
        <v>203</v>
      </c>
      <c r="G472" s="267" t="s">
        <v>6</v>
      </c>
      <c r="H472" s="205" t="s">
        <v>786</v>
      </c>
      <c r="I472" s="230" t="str">
        <f t="shared" si="59"/>
        <v>31751075a</v>
      </c>
      <c r="J472" s="203" t="str">
        <f t="shared" si="60"/>
        <v>31751075026 02</v>
      </c>
      <c r="K472" s="5" t="s">
        <v>130</v>
      </c>
      <c r="L472" s="203" t="str">
        <f t="shared" si="64"/>
        <v>31751075026 02B</v>
      </c>
      <c r="M472" s="5" t="str">
        <f t="shared" si="65"/>
        <v>Slovenský zväz pozemného hokejaaBpozemný hokej - bežné transfery</v>
      </c>
      <c r="N472" s="3" t="str">
        <f t="shared" si="66"/>
        <v>31751075aB</v>
      </c>
    </row>
    <row r="473" spans="1:14">
      <c r="A473" s="219" t="s">
        <v>748</v>
      </c>
      <c r="B473" s="251" t="str">
        <f>VLOOKUP(A473,Adr!A:B,2,FALSE)</f>
        <v>Slovenský zväz psích záprahov</v>
      </c>
      <c r="C473" s="222" t="s">
        <v>926</v>
      </c>
      <c r="D473" s="224">
        <v>49397</v>
      </c>
      <c r="E473" s="294">
        <v>0</v>
      </c>
      <c r="F473" s="219" t="s">
        <v>203</v>
      </c>
      <c r="G473" s="222" t="s">
        <v>6</v>
      </c>
      <c r="H473" s="222" t="s">
        <v>786</v>
      </c>
      <c r="I473" s="230" t="str">
        <f t="shared" si="59"/>
        <v>37818058a</v>
      </c>
      <c r="J473" s="203" t="str">
        <f t="shared" si="60"/>
        <v>37818058026 02</v>
      </c>
      <c r="K473" s="5" t="s">
        <v>131</v>
      </c>
      <c r="L473" s="203" t="str">
        <f t="shared" si="64"/>
        <v>37818058026 02B</v>
      </c>
      <c r="M473" s="5" t="str">
        <f t="shared" si="65"/>
        <v>Slovenský zväz psích záprahovaBpsie záprahy - bežné transfery</v>
      </c>
      <c r="N473" s="3" t="str">
        <f t="shared" si="66"/>
        <v>37818058aB</v>
      </c>
    </row>
    <row r="474" spans="1:14">
      <c r="A474" s="202" t="s">
        <v>748</v>
      </c>
      <c r="B474" s="251" t="str">
        <f>VLOOKUP(A474,Adr!A:B,2,FALSE)</f>
        <v>Slovenský zväz psích záprahov</v>
      </c>
      <c r="C474" s="236" t="s">
        <v>1648</v>
      </c>
      <c r="D474" s="223">
        <v>8343</v>
      </c>
      <c r="E474" s="209">
        <v>0</v>
      </c>
      <c r="F474" s="202" t="s">
        <v>206</v>
      </c>
      <c r="G474" s="205" t="s">
        <v>10</v>
      </c>
      <c r="H474" s="205" t="s">
        <v>786</v>
      </c>
      <c r="I474" s="230" t="str">
        <f t="shared" si="59"/>
        <v>37818058d</v>
      </c>
      <c r="J474" s="203" t="str">
        <f t="shared" si="60"/>
        <v>37818058026 03</v>
      </c>
      <c r="K474" s="5"/>
      <c r="L474" s="203" t="str">
        <f t="shared" si="64"/>
        <v>37818058026 03B</v>
      </c>
      <c r="M474" s="5" t="str">
        <f t="shared" si="65"/>
        <v>Slovenský zväz psích záprahovdBAndrej Drábik</v>
      </c>
      <c r="N474" s="3" t="str">
        <f t="shared" si="66"/>
        <v>37818058dB</v>
      </c>
    </row>
    <row r="475" spans="1:14">
      <c r="A475" s="202" t="s">
        <v>748</v>
      </c>
      <c r="B475" s="251" t="str">
        <f>VLOOKUP(A475,Adr!A:B,2,FALSE)</f>
        <v>Slovenský zväz psích záprahov</v>
      </c>
      <c r="C475" s="236" t="s">
        <v>1649</v>
      </c>
      <c r="D475" s="223">
        <v>10429</v>
      </c>
      <c r="E475" s="209">
        <v>0</v>
      </c>
      <c r="F475" s="202" t="s">
        <v>206</v>
      </c>
      <c r="G475" s="205" t="s">
        <v>10</v>
      </c>
      <c r="H475" s="205" t="s">
        <v>786</v>
      </c>
      <c r="I475" s="230" t="str">
        <f t="shared" si="59"/>
        <v>37818058d</v>
      </c>
      <c r="J475" s="203" t="str">
        <f t="shared" si="60"/>
        <v>37818058026 03</v>
      </c>
      <c r="K475" s="5"/>
      <c r="L475" s="203" t="str">
        <f t="shared" si="64"/>
        <v>37818058026 03B</v>
      </c>
      <c r="M475" s="5" t="str">
        <f t="shared" si="65"/>
        <v>Slovenský zväz psích záprahovdBIgor Štefan</v>
      </c>
      <c r="N475" s="3" t="str">
        <f t="shared" si="66"/>
        <v>37818058dB</v>
      </c>
    </row>
    <row r="476" spans="1:14">
      <c r="A476" s="202" t="s">
        <v>748</v>
      </c>
      <c r="B476" s="251" t="str">
        <f>VLOOKUP(A476,Adr!A:B,2,FALSE)</f>
        <v>Slovenský zväz psích záprahov</v>
      </c>
      <c r="C476" s="236" t="s">
        <v>1650</v>
      </c>
      <c r="D476" s="223">
        <v>5214</v>
      </c>
      <c r="E476" s="209">
        <v>0</v>
      </c>
      <c r="F476" s="202" t="s">
        <v>206</v>
      </c>
      <c r="G476" s="205" t="s">
        <v>10</v>
      </c>
      <c r="H476" s="205" t="s">
        <v>786</v>
      </c>
      <c r="I476" s="230" t="str">
        <f t="shared" si="59"/>
        <v>37818058d</v>
      </c>
      <c r="J476" s="203" t="str">
        <f t="shared" si="60"/>
        <v>37818058026 03</v>
      </c>
      <c r="K476" s="5"/>
      <c r="L476" s="203" t="str">
        <f t="shared" si="64"/>
        <v>37818058026 03B</v>
      </c>
      <c r="M476" s="5" t="str">
        <f t="shared" si="65"/>
        <v>Slovenský zväz psích záprahovdBJakub Reguli</v>
      </c>
      <c r="N476" s="3" t="str">
        <f t="shared" si="66"/>
        <v>37818058dB</v>
      </c>
    </row>
    <row r="477" spans="1:14">
      <c r="A477" s="202" t="s">
        <v>748</v>
      </c>
      <c r="B477" s="251" t="str">
        <f>VLOOKUP(A477,Adr!A:B,2,FALSE)</f>
        <v>Slovenský zväz psích záprahov</v>
      </c>
      <c r="C477" s="236" t="s">
        <v>1651</v>
      </c>
      <c r="D477" s="223">
        <v>10429</v>
      </c>
      <c r="E477" s="209">
        <v>0</v>
      </c>
      <c r="F477" s="202" t="s">
        <v>206</v>
      </c>
      <c r="G477" s="205" t="s">
        <v>10</v>
      </c>
      <c r="H477" s="205" t="s">
        <v>786</v>
      </c>
      <c r="I477" s="230" t="str">
        <f t="shared" si="59"/>
        <v>37818058d</v>
      </c>
      <c r="J477" s="203" t="str">
        <f t="shared" si="60"/>
        <v>37818058026 03</v>
      </c>
      <c r="K477" s="5"/>
      <c r="L477" s="203" t="str">
        <f t="shared" si="64"/>
        <v>37818058026 03B</v>
      </c>
      <c r="M477" s="5" t="str">
        <f t="shared" si="65"/>
        <v>Slovenský zväz psích záprahovdBJán Neger</v>
      </c>
      <c r="N477" s="3" t="str">
        <f t="shared" si="66"/>
        <v>37818058dB</v>
      </c>
    </row>
    <row r="478" spans="1:14">
      <c r="A478" s="202" t="s">
        <v>748</v>
      </c>
      <c r="B478" s="251" t="str">
        <f>VLOOKUP(A478,Adr!A:B,2,FALSE)</f>
        <v>Slovenský zväz psích záprahov</v>
      </c>
      <c r="C478" s="236" t="s">
        <v>1652</v>
      </c>
      <c r="D478" s="223">
        <v>10429</v>
      </c>
      <c r="E478" s="209">
        <v>0</v>
      </c>
      <c r="F478" s="202" t="s">
        <v>206</v>
      </c>
      <c r="G478" s="205" t="s">
        <v>10</v>
      </c>
      <c r="H478" s="205" t="s">
        <v>786</v>
      </c>
      <c r="I478" s="230" t="str">
        <f t="shared" si="59"/>
        <v>37818058d</v>
      </c>
      <c r="J478" s="203" t="str">
        <f t="shared" si="60"/>
        <v>37818058026 03</v>
      </c>
      <c r="K478" s="5"/>
      <c r="L478" s="203" t="str">
        <f t="shared" si="64"/>
        <v>37818058026 03B</v>
      </c>
      <c r="M478" s="5" t="str">
        <f t="shared" si="65"/>
        <v>Slovenský zväz psích záprahovdBMaroš Litvaj</v>
      </c>
      <c r="N478" s="3" t="str">
        <f t="shared" si="66"/>
        <v>37818058dB</v>
      </c>
    </row>
    <row r="479" spans="1:14">
      <c r="A479" s="202" t="s">
        <v>748</v>
      </c>
      <c r="B479" s="251" t="str">
        <f>VLOOKUP(A479,Adr!A:B,2,FALSE)</f>
        <v>Slovenský zväz psích záprahov</v>
      </c>
      <c r="C479" s="236" t="s">
        <v>1653</v>
      </c>
      <c r="D479" s="223">
        <v>10429</v>
      </c>
      <c r="E479" s="209">
        <v>0</v>
      </c>
      <c r="F479" s="202" t="s">
        <v>206</v>
      </c>
      <c r="G479" s="205" t="s">
        <v>10</v>
      </c>
      <c r="H479" s="205" t="s">
        <v>786</v>
      </c>
      <c r="I479" s="230" t="str">
        <f t="shared" si="59"/>
        <v>37818058d</v>
      </c>
      <c r="J479" s="203" t="str">
        <f t="shared" si="60"/>
        <v>37818058026 03</v>
      </c>
      <c r="K479" s="5"/>
      <c r="L479" s="203" t="str">
        <f t="shared" si="64"/>
        <v>37818058026 03B</v>
      </c>
      <c r="M479" s="5" t="str">
        <f t="shared" si="65"/>
        <v>Slovenský zväz psích záprahovdBTomáš Hockicko</v>
      </c>
      <c r="N479" s="3" t="str">
        <f t="shared" si="66"/>
        <v>37818058dB</v>
      </c>
    </row>
    <row r="480" spans="1:14">
      <c r="A480" s="238" t="s">
        <v>1182</v>
      </c>
      <c r="B480" s="251" t="str">
        <f>VLOOKUP(A480,Adr!A:B,2,FALSE)</f>
        <v>Slovenský zväz rádioamatérov</v>
      </c>
      <c r="C480" s="205" t="s">
        <v>946</v>
      </c>
      <c r="D480" s="208">
        <v>59818</v>
      </c>
      <c r="E480" s="209">
        <v>0</v>
      </c>
      <c r="F480" s="202" t="s">
        <v>207</v>
      </c>
      <c r="G480" s="267" t="s">
        <v>10</v>
      </c>
      <c r="H480" s="205" t="s">
        <v>786</v>
      </c>
      <c r="I480" s="230" t="str">
        <f t="shared" si="59"/>
        <v>00896896e</v>
      </c>
      <c r="J480" s="203" t="str">
        <f t="shared" si="60"/>
        <v>00896896026 03</v>
      </c>
      <c r="K480" s="5"/>
      <c r="L480" s="203" t="str">
        <f t="shared" si="64"/>
        <v>00896896026 03B</v>
      </c>
      <c r="M480" s="5" t="str">
        <f t="shared" si="65"/>
        <v>Slovenský zväz rádioamatéroveBrozvoj športov, ktoré nie sú uznanými podľa zákona č. 440/2015 Z. z.</v>
      </c>
      <c r="N480" s="3" t="str">
        <f t="shared" si="66"/>
        <v>00896896eB</v>
      </c>
    </row>
    <row r="481" spans="1:14">
      <c r="A481" s="202" t="s">
        <v>132</v>
      </c>
      <c r="B481" s="251" t="str">
        <f>VLOOKUP(A481,Adr!A:B,2,FALSE)</f>
        <v>Slovenský zväz rybolovnej techniky</v>
      </c>
      <c r="C481" s="236" t="s">
        <v>927</v>
      </c>
      <c r="D481" s="223">
        <v>72936</v>
      </c>
      <c r="E481" s="209">
        <v>0</v>
      </c>
      <c r="F481" s="219" t="s">
        <v>203</v>
      </c>
      <c r="G481" s="222" t="s">
        <v>6</v>
      </c>
      <c r="H481" s="222" t="s">
        <v>786</v>
      </c>
      <c r="I481" s="230" t="str">
        <f t="shared" si="59"/>
        <v>31871526a</v>
      </c>
      <c r="J481" s="203" t="str">
        <f t="shared" si="60"/>
        <v>31871526026 02</v>
      </c>
      <c r="K481" s="5" t="s">
        <v>134</v>
      </c>
      <c r="L481" s="203" t="str">
        <f t="shared" si="64"/>
        <v>31871526026 02B</v>
      </c>
      <c r="M481" s="5" t="str">
        <f t="shared" si="65"/>
        <v>Slovenský zväz rybolovnej technikyaBrybolovná technika - bežné transfery</v>
      </c>
      <c r="N481" s="3" t="str">
        <f t="shared" si="66"/>
        <v>31871526aB</v>
      </c>
    </row>
    <row r="482" spans="1:14">
      <c r="A482" s="202" t="s">
        <v>132</v>
      </c>
      <c r="B482" s="251" t="str">
        <f>VLOOKUP(A482,Adr!A:B,2,FALSE)</f>
        <v>Slovenský zväz rybolovnej techniky</v>
      </c>
      <c r="C482" s="236" t="s">
        <v>1654</v>
      </c>
      <c r="D482" s="223">
        <v>10429</v>
      </c>
      <c r="E482" s="209">
        <v>0</v>
      </c>
      <c r="F482" s="219" t="s">
        <v>206</v>
      </c>
      <c r="G482" s="222" t="s">
        <v>10</v>
      </c>
      <c r="H482" s="222" t="s">
        <v>786</v>
      </c>
      <c r="I482" s="230" t="str">
        <f t="shared" si="59"/>
        <v>31871526d</v>
      </c>
      <c r="J482" s="203" t="str">
        <f t="shared" si="60"/>
        <v>31871526026 03</v>
      </c>
      <c r="K482" s="5"/>
      <c r="L482" s="203" t="str">
        <f t="shared" si="64"/>
        <v>31871526026 03B</v>
      </c>
      <c r="M482" s="5" t="str">
        <f t="shared" si="65"/>
        <v>Slovenský zväz rybolovnej technikydBJán Meszáros</v>
      </c>
      <c r="N482" s="3" t="str">
        <f t="shared" si="66"/>
        <v>31871526dB</v>
      </c>
    </row>
    <row r="483" spans="1:14">
      <c r="A483" s="202" t="s">
        <v>132</v>
      </c>
      <c r="B483" s="251" t="str">
        <f>VLOOKUP(A483,Adr!A:B,2,FALSE)</f>
        <v>Slovenský zväz rybolovnej techniky</v>
      </c>
      <c r="C483" s="236" t="s">
        <v>1655</v>
      </c>
      <c r="D483" s="223">
        <v>10429</v>
      </c>
      <c r="E483" s="209">
        <v>0</v>
      </c>
      <c r="F483" s="219" t="s">
        <v>206</v>
      </c>
      <c r="G483" s="222" t="s">
        <v>10</v>
      </c>
      <c r="H483" s="222" t="s">
        <v>786</v>
      </c>
      <c r="I483" s="230" t="str">
        <f t="shared" si="59"/>
        <v>31871526d</v>
      </c>
      <c r="J483" s="203" t="str">
        <f t="shared" si="60"/>
        <v>31871526026 03</v>
      </c>
      <c r="K483" s="5"/>
      <c r="L483" s="203" t="str">
        <f t="shared" si="64"/>
        <v>31871526026 03B</v>
      </c>
      <c r="M483" s="5" t="str">
        <f t="shared" si="65"/>
        <v>Slovenský zväz rybolovnej technikydBJana Jankovičová</v>
      </c>
      <c r="N483" s="3" t="str">
        <f t="shared" si="66"/>
        <v>31871526dB</v>
      </c>
    </row>
    <row r="484" spans="1:14">
      <c r="A484" s="202" t="s">
        <v>132</v>
      </c>
      <c r="B484" s="251" t="str">
        <f>VLOOKUP(A484,Adr!A:B,2,FALSE)</f>
        <v>Slovenský zväz rybolovnej techniky</v>
      </c>
      <c r="C484" s="236" t="s">
        <v>1656</v>
      </c>
      <c r="D484" s="223">
        <v>8343</v>
      </c>
      <c r="E484" s="209">
        <v>0</v>
      </c>
      <c r="F484" s="219" t="s">
        <v>206</v>
      </c>
      <c r="G484" s="222" t="s">
        <v>10</v>
      </c>
      <c r="H484" s="222" t="s">
        <v>786</v>
      </c>
      <c r="I484" s="230" t="str">
        <f t="shared" si="59"/>
        <v>31871526d</v>
      </c>
      <c r="J484" s="203" t="str">
        <f t="shared" si="60"/>
        <v>31871526026 03</v>
      </c>
      <c r="K484" s="5"/>
      <c r="L484" s="203" t="str">
        <f t="shared" si="64"/>
        <v>31871526026 03B</v>
      </c>
      <c r="M484" s="5" t="str">
        <f t="shared" si="65"/>
        <v>Slovenský zväz rybolovnej technikydBMichaela Némethová</v>
      </c>
      <c r="N484" s="3" t="str">
        <f t="shared" si="66"/>
        <v>31871526dB</v>
      </c>
    </row>
    <row r="485" spans="1:14">
      <c r="A485" s="202" t="s">
        <v>132</v>
      </c>
      <c r="B485" s="251" t="str">
        <f>VLOOKUP(A485,Adr!A:B,2,FALSE)</f>
        <v>Slovenský zväz rybolovnej techniky</v>
      </c>
      <c r="C485" s="236" t="s">
        <v>1657</v>
      </c>
      <c r="D485" s="223">
        <v>5214</v>
      </c>
      <c r="E485" s="209">
        <v>0</v>
      </c>
      <c r="F485" s="219" t="s">
        <v>206</v>
      </c>
      <c r="G485" s="222" t="s">
        <v>10</v>
      </c>
      <c r="H485" s="222" t="s">
        <v>786</v>
      </c>
      <c r="I485" s="230" t="str">
        <f t="shared" si="59"/>
        <v>31871526d</v>
      </c>
      <c r="J485" s="203" t="str">
        <f t="shared" si="60"/>
        <v>31871526026 03</v>
      </c>
      <c r="K485" s="5"/>
      <c r="L485" s="203" t="str">
        <f t="shared" si="64"/>
        <v>31871526026 03B</v>
      </c>
      <c r="M485" s="5" t="str">
        <f t="shared" si="65"/>
        <v>Slovenský zväz rybolovnej technikydBRastislav Náhlik</v>
      </c>
      <c r="N485" s="3" t="str">
        <f t="shared" si="66"/>
        <v>31871526dB</v>
      </c>
    </row>
    <row r="486" spans="1:14">
      <c r="A486" s="202" t="s">
        <v>132</v>
      </c>
      <c r="B486" s="251" t="str">
        <f>VLOOKUP(A486,Adr!A:B,2,FALSE)</f>
        <v>Slovenský zväz rybolovnej techniky</v>
      </c>
      <c r="C486" s="236" t="s">
        <v>1658</v>
      </c>
      <c r="D486" s="223">
        <v>10429</v>
      </c>
      <c r="E486" s="209">
        <v>0</v>
      </c>
      <c r="F486" s="219" t="s">
        <v>206</v>
      </c>
      <c r="G486" s="222" t="s">
        <v>10</v>
      </c>
      <c r="H486" s="222" t="s">
        <v>786</v>
      </c>
      <c r="I486" s="230" t="str">
        <f t="shared" si="59"/>
        <v>31871526d</v>
      </c>
      <c r="J486" s="203" t="str">
        <f t="shared" si="60"/>
        <v>31871526026 03</v>
      </c>
      <c r="K486" s="5"/>
      <c r="L486" s="203" t="str">
        <f t="shared" si="64"/>
        <v>31871526026 03B</v>
      </c>
      <c r="M486" s="5" t="str">
        <f t="shared" si="65"/>
        <v>Slovenský zväz rybolovnej technikydBTomáš Valášek</v>
      </c>
      <c r="N486" s="3" t="str">
        <f t="shared" si="66"/>
        <v>31871526dB</v>
      </c>
    </row>
    <row r="487" spans="1:14">
      <c r="A487" s="238" t="s">
        <v>132</v>
      </c>
      <c r="B487" s="251" t="str">
        <f>VLOOKUP(A487,Adr!A:B,2,FALSE)</f>
        <v>Slovenský zväz rybolovnej techniky</v>
      </c>
      <c r="C487" s="205" t="s">
        <v>1659</v>
      </c>
      <c r="D487" s="208">
        <v>10429</v>
      </c>
      <c r="E487" s="209">
        <v>0</v>
      </c>
      <c r="F487" s="202" t="s">
        <v>206</v>
      </c>
      <c r="G487" s="267" t="s">
        <v>10</v>
      </c>
      <c r="H487" s="205" t="s">
        <v>786</v>
      </c>
      <c r="I487" s="230" t="str">
        <f t="shared" si="59"/>
        <v>31871526d</v>
      </c>
      <c r="J487" s="203" t="str">
        <f t="shared" si="60"/>
        <v>31871526026 03</v>
      </c>
      <c r="K487" s="5"/>
      <c r="L487" s="203" t="str">
        <f t="shared" si="64"/>
        <v>31871526026 03B</v>
      </c>
      <c r="M487" s="5" t="str">
        <f t="shared" si="65"/>
        <v>Slovenský zväz rybolovnej technikydBVanessa Staršicová</v>
      </c>
      <c r="N487" s="3" t="str">
        <f t="shared" si="66"/>
        <v>31871526dB</v>
      </c>
    </row>
    <row r="488" spans="1:14">
      <c r="A488" s="238" t="s">
        <v>135</v>
      </c>
      <c r="B488" s="251" t="str">
        <f>VLOOKUP(A488,Adr!A:B,2,FALSE)</f>
        <v>Slovenský zväz sánkarov</v>
      </c>
      <c r="C488" s="205" t="s">
        <v>928</v>
      </c>
      <c r="D488" s="208">
        <v>141760</v>
      </c>
      <c r="E488" s="209">
        <v>0</v>
      </c>
      <c r="F488" s="202" t="s">
        <v>203</v>
      </c>
      <c r="G488" s="267" t="s">
        <v>6</v>
      </c>
      <c r="H488" s="205" t="s">
        <v>786</v>
      </c>
      <c r="I488" s="230" t="str">
        <f t="shared" si="59"/>
        <v>31989373a</v>
      </c>
      <c r="J488" s="203" t="str">
        <f t="shared" si="60"/>
        <v>31989373026 02</v>
      </c>
      <c r="K488" s="5" t="s">
        <v>184</v>
      </c>
      <c r="L488" s="203" t="str">
        <f t="shared" si="64"/>
        <v>31989373026 02B</v>
      </c>
      <c r="M488" s="5" t="str">
        <f t="shared" si="65"/>
        <v>Slovenský zväz sánkarovaBsánkovanie - bežné transfery</v>
      </c>
      <c r="N488" s="3" t="str">
        <f t="shared" si="66"/>
        <v>31989373aB</v>
      </c>
    </row>
    <row r="489" spans="1:14">
      <c r="A489" s="202" t="s">
        <v>135</v>
      </c>
      <c r="B489" s="251" t="str">
        <f>VLOOKUP(A489,Adr!A:B,2,FALSE)</f>
        <v>Slovenský zväz sánkarov</v>
      </c>
      <c r="C489" s="236" t="s">
        <v>1093</v>
      </c>
      <c r="D489" s="223">
        <v>25000</v>
      </c>
      <c r="E489" s="209">
        <v>0</v>
      </c>
      <c r="F489" s="219" t="s">
        <v>203</v>
      </c>
      <c r="G489" s="222" t="s">
        <v>6</v>
      </c>
      <c r="H489" s="222" t="s">
        <v>787</v>
      </c>
      <c r="I489" s="230" t="str">
        <f t="shared" si="59"/>
        <v>31989373a</v>
      </c>
      <c r="J489" s="203" t="str">
        <f t="shared" si="60"/>
        <v>31989373026 02</v>
      </c>
      <c r="K489" s="5" t="s">
        <v>184</v>
      </c>
      <c r="L489" s="203" t="str">
        <f t="shared" si="64"/>
        <v>31989373026 02K</v>
      </c>
      <c r="M489" s="5" t="str">
        <f t="shared" si="65"/>
        <v>Slovenský zväz sánkarovaKsánkovanie - kapitálové transfery</v>
      </c>
      <c r="N489" s="3" t="str">
        <f t="shared" si="66"/>
        <v>31989373aK</v>
      </c>
    </row>
    <row r="490" spans="1:14">
      <c r="A490" s="219" t="s">
        <v>135</v>
      </c>
      <c r="B490" s="251" t="str">
        <f>VLOOKUP(A490,Adr!A:B,2,FALSE)</f>
        <v>Slovenský zväz sánkarov</v>
      </c>
      <c r="C490" s="222" t="s">
        <v>1660</v>
      </c>
      <c r="D490" s="224">
        <v>23464</v>
      </c>
      <c r="E490" s="294">
        <v>0</v>
      </c>
      <c r="F490" s="219" t="s">
        <v>206</v>
      </c>
      <c r="G490" s="222" t="s">
        <v>10</v>
      </c>
      <c r="H490" s="222" t="s">
        <v>786</v>
      </c>
      <c r="I490" s="230" t="str">
        <f t="shared" si="59"/>
        <v>31989373d</v>
      </c>
      <c r="J490" s="203" t="str">
        <f t="shared" si="60"/>
        <v>31989373026 03</v>
      </c>
      <c r="K490" s="5"/>
      <c r="L490" s="203" t="str">
        <f t="shared" si="64"/>
        <v>31989373026 03B</v>
      </c>
      <c r="M490" s="5" t="str">
        <f t="shared" si="65"/>
        <v>Slovenský zväz sánkarovdBdvojsedadlové sane</v>
      </c>
      <c r="N490" s="3" t="str">
        <f t="shared" si="66"/>
        <v>31989373dB</v>
      </c>
    </row>
    <row r="491" spans="1:14">
      <c r="A491" s="219" t="s">
        <v>135</v>
      </c>
      <c r="B491" s="251" t="str">
        <f>VLOOKUP(A491,Adr!A:B,2,FALSE)</f>
        <v>Slovenský zväz sánkarov</v>
      </c>
      <c r="C491" s="222" t="s">
        <v>1661</v>
      </c>
      <c r="D491" s="224">
        <v>10429</v>
      </c>
      <c r="E491" s="294">
        <v>0</v>
      </c>
      <c r="F491" s="219" t="s">
        <v>206</v>
      </c>
      <c r="G491" s="222" t="s">
        <v>10</v>
      </c>
      <c r="H491" s="222" t="s">
        <v>786</v>
      </c>
      <c r="I491" s="230" t="str">
        <f t="shared" si="59"/>
        <v>31989373d</v>
      </c>
      <c r="J491" s="203" t="str">
        <f t="shared" si="60"/>
        <v>31989373026 03</v>
      </c>
      <c r="K491" s="5"/>
      <c r="L491" s="203" t="str">
        <f t="shared" si="64"/>
        <v>31989373026 03B</v>
      </c>
      <c r="M491" s="5" t="str">
        <f t="shared" si="65"/>
        <v>Slovenský zväz sánkarovdBJozef Ninis</v>
      </c>
      <c r="N491" s="3" t="str">
        <f t="shared" si="66"/>
        <v>31989373dB</v>
      </c>
    </row>
    <row r="492" spans="1:14">
      <c r="A492" s="219" t="s">
        <v>135</v>
      </c>
      <c r="B492" s="251" t="str">
        <f>VLOOKUP(A492,Adr!A:B,2,FALSE)</f>
        <v>Slovenský zväz sánkarov</v>
      </c>
      <c r="C492" s="222" t="s">
        <v>1662</v>
      </c>
      <c r="D492" s="224">
        <v>15643</v>
      </c>
      <c r="E492" s="294">
        <v>0</v>
      </c>
      <c r="F492" s="219" t="s">
        <v>206</v>
      </c>
      <c r="G492" s="222" t="s">
        <v>10</v>
      </c>
      <c r="H492" s="222" t="s">
        <v>786</v>
      </c>
      <c r="I492" s="230" t="str">
        <f t="shared" si="59"/>
        <v>31989373d</v>
      </c>
      <c r="J492" s="203" t="str">
        <f t="shared" si="60"/>
        <v>31989373026 03</v>
      </c>
      <c r="K492" s="5"/>
      <c r="L492" s="203" t="str">
        <f t="shared" si="64"/>
        <v>31989373026 03B</v>
      </c>
      <c r="M492" s="5" t="str">
        <f t="shared" si="65"/>
        <v>Slovenský zväz sánkarovdBKatarína Šimoňáková</v>
      </c>
      <c r="N492" s="3" t="str">
        <f t="shared" si="66"/>
        <v>31989373dB</v>
      </c>
    </row>
    <row r="493" spans="1:14">
      <c r="A493" s="238" t="s">
        <v>135</v>
      </c>
      <c r="B493" s="251" t="str">
        <f>VLOOKUP(A493,Adr!A:B,2,FALSE)</f>
        <v>Slovenský zväz sánkarov</v>
      </c>
      <c r="C493" s="205" t="s">
        <v>1663</v>
      </c>
      <c r="D493" s="208">
        <v>10429</v>
      </c>
      <c r="E493" s="209">
        <v>0</v>
      </c>
      <c r="F493" s="202" t="s">
        <v>206</v>
      </c>
      <c r="G493" s="267" t="s">
        <v>10</v>
      </c>
      <c r="H493" s="205" t="s">
        <v>786</v>
      </c>
      <c r="I493" s="230" t="str">
        <f t="shared" si="59"/>
        <v>31989373d</v>
      </c>
      <c r="J493" s="203" t="str">
        <f t="shared" si="60"/>
        <v>31989373026 03</v>
      </c>
      <c r="K493" s="5"/>
      <c r="L493" s="203" t="str">
        <f t="shared" si="64"/>
        <v>31989373026 03B</v>
      </c>
      <c r="M493" s="5" t="str">
        <f t="shared" si="65"/>
        <v>Slovenský zväz sánkarovdBMarián Skupek</v>
      </c>
      <c r="N493" s="3" t="str">
        <f t="shared" si="66"/>
        <v>31989373dB</v>
      </c>
    </row>
    <row r="494" spans="1:14">
      <c r="A494" s="238" t="s">
        <v>135</v>
      </c>
      <c r="B494" s="251" t="str">
        <f>VLOOKUP(A494,Adr!A:B,2,FALSE)</f>
        <v>Slovenský zväz sánkarov</v>
      </c>
      <c r="C494" s="205" t="s">
        <v>1861</v>
      </c>
      <c r="D494" s="208">
        <v>7500</v>
      </c>
      <c r="E494" s="209">
        <v>0</v>
      </c>
      <c r="F494" s="202" t="s">
        <v>217</v>
      </c>
      <c r="G494" s="267" t="s">
        <v>10</v>
      </c>
      <c r="H494" s="205" t="s">
        <v>786</v>
      </c>
      <c r="I494" s="230" t="str">
        <f t="shared" si="59"/>
        <v>31989373o</v>
      </c>
      <c r="J494" s="203" t="str">
        <f t="shared" si="60"/>
        <v>31989373026 03</v>
      </c>
      <c r="K494" s="5"/>
      <c r="L494" s="203" t="str">
        <f t="shared" si="64"/>
        <v>31989373026 03B</v>
      </c>
      <c r="M494" s="5" t="str">
        <f t="shared" si="65"/>
        <v>Slovenský zväz sánkarovoBJozef Hušla - zabezpečenie športovej prípravy a účasti na podujatiach s cieľom kvalifikácie na XXIV. zimné olympijské hry 2022 v Pekingu</v>
      </c>
      <c r="N494" s="3" t="str">
        <f t="shared" si="66"/>
        <v>31989373oB</v>
      </c>
    </row>
    <row r="495" spans="1:14">
      <c r="A495" s="238" t="s">
        <v>1072</v>
      </c>
      <c r="B495" s="251" t="str">
        <f>VLOOKUP(A495,Adr!A:B,2,FALSE)</f>
        <v>Slovenský zväz športového rybolovu</v>
      </c>
      <c r="C495" s="205" t="s">
        <v>1094</v>
      </c>
      <c r="D495" s="208">
        <v>30408</v>
      </c>
      <c r="E495" s="209">
        <v>0</v>
      </c>
      <c r="F495" s="202" t="s">
        <v>203</v>
      </c>
      <c r="G495" s="267" t="s">
        <v>6</v>
      </c>
      <c r="H495" s="205" t="s">
        <v>786</v>
      </c>
      <c r="I495" s="230" t="str">
        <f t="shared" si="59"/>
        <v>51118831a</v>
      </c>
      <c r="J495" s="203" t="str">
        <f t="shared" si="60"/>
        <v>51118831026 02</v>
      </c>
      <c r="K495" s="5" t="s">
        <v>194</v>
      </c>
      <c r="L495" s="203" t="str">
        <f t="shared" si="64"/>
        <v>51118831026 02B</v>
      </c>
      <c r="M495" s="5" t="str">
        <f t="shared" si="65"/>
        <v>Slovenský zväz športového rybolovuaBšportové rybárstvo - bežné transfery</v>
      </c>
      <c r="N495" s="3" t="str">
        <f t="shared" si="66"/>
        <v>51118831aB</v>
      </c>
    </row>
    <row r="496" spans="1:14">
      <c r="A496" s="202" t="s">
        <v>1072</v>
      </c>
      <c r="B496" s="251" t="str">
        <f>VLOOKUP(A496,Adr!A:B,2,FALSE)</f>
        <v>Slovenský zväz športového rybolovu</v>
      </c>
      <c r="C496" s="236" t="s">
        <v>1664</v>
      </c>
      <c r="D496" s="223">
        <v>20023</v>
      </c>
      <c r="E496" s="209">
        <v>0</v>
      </c>
      <c r="F496" s="202" t="s">
        <v>206</v>
      </c>
      <c r="G496" s="205" t="s">
        <v>10</v>
      </c>
      <c r="H496" s="205" t="s">
        <v>786</v>
      </c>
      <c r="I496" s="230" t="str">
        <f t="shared" si="59"/>
        <v>51118831d</v>
      </c>
      <c r="J496" s="203" t="str">
        <f t="shared" si="60"/>
        <v>51118831026 03</v>
      </c>
      <c r="K496" s="5"/>
      <c r="L496" s="203" t="str">
        <f t="shared" si="64"/>
        <v>51118831026 03B</v>
      </c>
      <c r="M496" s="5" t="str">
        <f t="shared" si="65"/>
        <v>Slovenský zväz športového rybolovudBdružstvo prívlač</v>
      </c>
      <c r="N496" s="3" t="str">
        <f t="shared" si="66"/>
        <v>51118831dB</v>
      </c>
    </row>
    <row r="497" spans="1:14">
      <c r="A497" s="202" t="s">
        <v>1072</v>
      </c>
      <c r="B497" s="251" t="str">
        <f>VLOOKUP(A497,Adr!A:B,2,FALSE)</f>
        <v>Slovenský zväz športového rybolovu</v>
      </c>
      <c r="C497" s="236" t="s">
        <v>1665</v>
      </c>
      <c r="D497" s="223">
        <v>5214</v>
      </c>
      <c r="E497" s="209">
        <v>0</v>
      </c>
      <c r="F497" s="202" t="s">
        <v>206</v>
      </c>
      <c r="G497" s="205" t="s">
        <v>10</v>
      </c>
      <c r="H497" s="205" t="s">
        <v>786</v>
      </c>
      <c r="I497" s="230" t="str">
        <f t="shared" si="59"/>
        <v>51118831d</v>
      </c>
      <c r="J497" s="203" t="str">
        <f t="shared" si="60"/>
        <v>51118831026 03</v>
      </c>
      <c r="K497" s="5"/>
      <c r="L497" s="203" t="str">
        <f t="shared" si="64"/>
        <v>51118831026 03B</v>
      </c>
      <c r="M497" s="5" t="str">
        <f t="shared" si="65"/>
        <v>Slovenský zväz športového rybolovudBKristián Šveda</v>
      </c>
      <c r="N497" s="3" t="str">
        <f t="shared" si="66"/>
        <v>51118831dB</v>
      </c>
    </row>
    <row r="498" spans="1:14">
      <c r="A498" s="202" t="s">
        <v>1072</v>
      </c>
      <c r="B498" s="251" t="str">
        <f>VLOOKUP(A498,Adr!A:B,2,FALSE)</f>
        <v>Slovenský zväz športového rybolovu</v>
      </c>
      <c r="C498" s="236" t="s">
        <v>1666</v>
      </c>
      <c r="D498" s="223">
        <v>5214</v>
      </c>
      <c r="E498" s="209">
        <v>0</v>
      </c>
      <c r="F498" s="202" t="s">
        <v>206</v>
      </c>
      <c r="G498" s="205" t="s">
        <v>10</v>
      </c>
      <c r="H498" s="205" t="s">
        <v>786</v>
      </c>
      <c r="I498" s="230" t="str">
        <f t="shared" si="59"/>
        <v>51118831d</v>
      </c>
      <c r="J498" s="203" t="str">
        <f t="shared" si="60"/>
        <v>51118831026 03</v>
      </c>
      <c r="K498" s="5"/>
      <c r="L498" s="203" t="str">
        <f t="shared" si="64"/>
        <v>51118831026 03B</v>
      </c>
      <c r="M498" s="5" t="str">
        <f t="shared" si="65"/>
        <v>Slovenský zväz športového rybolovudBPeter Horňák</v>
      </c>
      <c r="N498" s="3" t="str">
        <f t="shared" si="66"/>
        <v>51118831dB</v>
      </c>
    </row>
    <row r="499" spans="1:14" ht="20.399999999999999">
      <c r="A499" s="202" t="s">
        <v>1183</v>
      </c>
      <c r="B499" s="251" t="str">
        <f>VLOOKUP(A499,Adr!A:B,2,FALSE)</f>
        <v>Slovenský zväz Taekwon - Do ITF</v>
      </c>
      <c r="C499" s="236" t="s">
        <v>946</v>
      </c>
      <c r="D499" s="223">
        <v>45553</v>
      </c>
      <c r="E499" s="209">
        <v>0</v>
      </c>
      <c r="F499" s="202" t="s">
        <v>207</v>
      </c>
      <c r="G499" s="205" t="s">
        <v>10</v>
      </c>
      <c r="H499" s="205" t="s">
        <v>786</v>
      </c>
      <c r="I499" s="230" t="str">
        <f t="shared" si="59"/>
        <v>37938941e</v>
      </c>
      <c r="J499" s="203" t="str">
        <f t="shared" si="60"/>
        <v>37938941026 03</v>
      </c>
      <c r="K499" s="5"/>
      <c r="L499" s="203" t="str">
        <f t="shared" si="64"/>
        <v>37938941026 03B</v>
      </c>
      <c r="M499" s="5" t="str">
        <f t="shared" si="65"/>
        <v>Slovenský zväz Taekwon - Do ITFeBrozvoj športov, ktoré nie sú uznanými podľa zákona č. 440/2015 Z. z.</v>
      </c>
      <c r="N499" s="3" t="str">
        <f t="shared" si="66"/>
        <v>37938941eB</v>
      </c>
    </row>
    <row r="500" spans="1:14">
      <c r="A500" s="202" t="s">
        <v>137</v>
      </c>
      <c r="B500" s="251" t="str">
        <f>VLOOKUP(A500,Adr!A:B,2,FALSE)</f>
        <v>Slovenský zväz tanečných športov</v>
      </c>
      <c r="C500" s="236" t="s">
        <v>929</v>
      </c>
      <c r="D500" s="223">
        <v>445543</v>
      </c>
      <c r="E500" s="209">
        <v>0</v>
      </c>
      <c r="F500" s="202" t="s">
        <v>203</v>
      </c>
      <c r="G500" s="205" t="s">
        <v>6</v>
      </c>
      <c r="H500" s="205" t="s">
        <v>786</v>
      </c>
      <c r="I500" s="230" t="str">
        <f t="shared" si="59"/>
        <v>00684767a</v>
      </c>
      <c r="J500" s="203" t="str">
        <f t="shared" si="60"/>
        <v>00684767026 02</v>
      </c>
      <c r="K500" s="5" t="s">
        <v>101</v>
      </c>
      <c r="L500" s="203" t="str">
        <f t="shared" si="64"/>
        <v>00684767026 02B</v>
      </c>
      <c r="M500" s="5" t="str">
        <f t="shared" si="65"/>
        <v>Slovenský zväz tanečných športovaBtanečný šport - bežné transfery</v>
      </c>
      <c r="N500" s="3" t="str">
        <f t="shared" si="66"/>
        <v>00684767aB</v>
      </c>
    </row>
    <row r="501" spans="1:14">
      <c r="A501" s="242" t="s">
        <v>137</v>
      </c>
      <c r="B501" s="251" t="str">
        <f>VLOOKUP(A501,Adr!A:B,2,FALSE)</f>
        <v>Slovenský zväz tanečných športov</v>
      </c>
      <c r="C501" s="205" t="s">
        <v>1308</v>
      </c>
      <c r="D501" s="208">
        <v>10000</v>
      </c>
      <c r="E501" s="209">
        <v>0</v>
      </c>
      <c r="F501" s="202" t="s">
        <v>203</v>
      </c>
      <c r="G501" s="267" t="s">
        <v>6</v>
      </c>
      <c r="H501" s="205" t="s">
        <v>787</v>
      </c>
      <c r="I501" s="230" t="str">
        <f t="shared" si="59"/>
        <v>00684767a</v>
      </c>
      <c r="J501" s="203" t="str">
        <f t="shared" si="60"/>
        <v>00684767026 02</v>
      </c>
      <c r="K501" s="5" t="s">
        <v>101</v>
      </c>
      <c r="L501" s="203" t="str">
        <f t="shared" si="64"/>
        <v>00684767026 02K</v>
      </c>
      <c r="M501" s="5" t="str">
        <f t="shared" si="65"/>
        <v>Slovenský zväz tanečných športovaKtanečný šport - kapitálové transfery</v>
      </c>
      <c r="N501" s="3" t="str">
        <f t="shared" si="66"/>
        <v>00684767aK</v>
      </c>
    </row>
    <row r="502" spans="1:14" ht="20.399999999999999">
      <c r="A502" s="202" t="s">
        <v>138</v>
      </c>
      <c r="B502" s="251" t="str">
        <f>VLOOKUP(A502,Adr!A:B,2,FALSE)</f>
        <v>Slovenský zväz telesne postihnutých športovcov</v>
      </c>
      <c r="C502" s="236" t="s">
        <v>938</v>
      </c>
      <c r="D502" s="223">
        <v>606445</v>
      </c>
      <c r="E502" s="209">
        <v>0</v>
      </c>
      <c r="F502" s="202" t="s">
        <v>205</v>
      </c>
      <c r="G502" s="205" t="s">
        <v>10</v>
      </c>
      <c r="H502" s="205" t="s">
        <v>786</v>
      </c>
      <c r="I502" s="230" t="str">
        <f t="shared" si="59"/>
        <v>22665234c</v>
      </c>
      <c r="J502" s="203" t="str">
        <f t="shared" si="60"/>
        <v>22665234026 03</v>
      </c>
      <c r="K502" s="5"/>
      <c r="L502" s="203" t="str">
        <f t="shared" si="64"/>
        <v>22665234026 03B</v>
      </c>
      <c r="M502" s="5" t="str">
        <f t="shared" si="65"/>
        <v>Slovenský zväz telesne postihnutých športovcovcBčinnosť Slovenského zväzu telesne postihnutých športovcov</v>
      </c>
      <c r="N502" s="3" t="str">
        <f t="shared" si="66"/>
        <v>22665234cB</v>
      </c>
    </row>
    <row r="503" spans="1:14">
      <c r="A503" s="242" t="s">
        <v>138</v>
      </c>
      <c r="B503" s="251" t="str">
        <f>VLOOKUP(A503,Adr!A:B,2,FALSE)</f>
        <v>Slovenský zväz telesne postihnutých športovcov</v>
      </c>
      <c r="C503" s="205" t="s">
        <v>1667</v>
      </c>
      <c r="D503" s="208">
        <v>15643</v>
      </c>
      <c r="E503" s="209">
        <v>0</v>
      </c>
      <c r="F503" s="202" t="s">
        <v>206</v>
      </c>
      <c r="G503" s="267" t="s">
        <v>10</v>
      </c>
      <c r="H503" s="205" t="s">
        <v>786</v>
      </c>
      <c r="I503" s="230" t="str">
        <f t="shared" si="59"/>
        <v>22665234d</v>
      </c>
      <c r="J503" s="203" t="str">
        <f t="shared" si="60"/>
        <v>22665234026 03</v>
      </c>
      <c r="K503" s="5"/>
      <c r="L503" s="203" t="str">
        <f t="shared" si="64"/>
        <v>22665234026 03B</v>
      </c>
      <c r="M503" s="5" t="str">
        <f t="shared" si="65"/>
        <v>Slovenský zväz telesne postihnutých športovcovdBAdam Fekete</v>
      </c>
      <c r="N503" s="3" t="str">
        <f t="shared" si="66"/>
        <v>22665234dB</v>
      </c>
    </row>
    <row r="504" spans="1:14">
      <c r="A504" s="202" t="s">
        <v>138</v>
      </c>
      <c r="B504" s="251" t="str">
        <f>VLOOKUP(A504,Adr!A:B,2,FALSE)</f>
        <v>Slovenský zväz telesne postihnutých športovcov</v>
      </c>
      <c r="C504" s="236" t="s">
        <v>1668</v>
      </c>
      <c r="D504" s="223">
        <v>31285</v>
      </c>
      <c r="E504" s="209">
        <v>0</v>
      </c>
      <c r="F504" s="202" t="s">
        <v>206</v>
      </c>
      <c r="G504" s="205" t="s">
        <v>10</v>
      </c>
      <c r="H504" s="205" t="s">
        <v>786</v>
      </c>
      <c r="I504" s="230" t="str">
        <f t="shared" si="59"/>
        <v>22665234d</v>
      </c>
      <c r="J504" s="203" t="str">
        <f t="shared" si="60"/>
        <v>22665234026 03</v>
      </c>
      <c r="K504" s="5"/>
      <c r="L504" s="203" t="str">
        <f t="shared" si="64"/>
        <v>22665234026 03B</v>
      </c>
      <c r="M504" s="5" t="str">
        <f t="shared" si="65"/>
        <v>Slovenský zväz telesne postihnutých športovcovdBAlena Kánová</v>
      </c>
      <c r="N504" s="3" t="str">
        <f t="shared" si="66"/>
        <v>22665234dB</v>
      </c>
    </row>
    <row r="505" spans="1:14">
      <c r="A505" s="202" t="s">
        <v>138</v>
      </c>
      <c r="B505" s="251" t="str">
        <f>VLOOKUP(A505,Adr!A:B,2,FALSE)</f>
        <v>Slovenský zväz telesne postihnutých športovcov</v>
      </c>
      <c r="C505" s="236" t="s">
        <v>1669</v>
      </c>
      <c r="D505" s="223">
        <v>41714</v>
      </c>
      <c r="E505" s="209">
        <v>0</v>
      </c>
      <c r="F505" s="202" t="s">
        <v>206</v>
      </c>
      <c r="G505" s="205" t="s">
        <v>10</v>
      </c>
      <c r="H505" s="205" t="s">
        <v>786</v>
      </c>
      <c r="I505" s="230" t="str">
        <f t="shared" si="59"/>
        <v>22665234d</v>
      </c>
      <c r="J505" s="203" t="str">
        <f t="shared" si="60"/>
        <v>22665234026 03</v>
      </c>
      <c r="K505" s="5"/>
      <c r="L505" s="203" t="str">
        <f t="shared" si="64"/>
        <v>22665234026 03B</v>
      </c>
      <c r="M505" s="5" t="str">
        <f t="shared" si="65"/>
        <v>Slovenský zväz telesne postihnutých športovcovdBAnna Oroszová</v>
      </c>
      <c r="N505" s="3" t="str">
        <f t="shared" si="66"/>
        <v>22665234dB</v>
      </c>
    </row>
    <row r="506" spans="1:14">
      <c r="A506" s="202" t="s">
        <v>138</v>
      </c>
      <c r="B506" s="251" t="str">
        <f>VLOOKUP(A506,Adr!A:B,2,FALSE)</f>
        <v>Slovenský zväz telesne postihnutých športovcov</v>
      </c>
      <c r="C506" s="236" t="s">
        <v>1670</v>
      </c>
      <c r="D506" s="223">
        <v>41714</v>
      </c>
      <c r="E506" s="209">
        <v>0</v>
      </c>
      <c r="F506" s="202" t="s">
        <v>206</v>
      </c>
      <c r="G506" s="205" t="s">
        <v>10</v>
      </c>
      <c r="H506" s="205" t="s">
        <v>786</v>
      </c>
      <c r="I506" s="230" t="str">
        <f t="shared" si="59"/>
        <v>22665234d</v>
      </c>
      <c r="J506" s="203" t="str">
        <f t="shared" si="60"/>
        <v>22665234026 03</v>
      </c>
      <c r="K506" s="5"/>
      <c r="L506" s="203" t="str">
        <f t="shared" si="64"/>
        <v>22665234026 03B</v>
      </c>
      <c r="M506" s="5" t="str">
        <f t="shared" si="65"/>
        <v>Slovenský zväz telesne postihnutých športovcovdBBoris Trávniček</v>
      </c>
      <c r="N506" s="3" t="str">
        <f t="shared" si="66"/>
        <v>22665234dB</v>
      </c>
    </row>
    <row r="507" spans="1:14">
      <c r="A507" s="202" t="s">
        <v>138</v>
      </c>
      <c r="B507" s="251" t="str">
        <f>VLOOKUP(A507,Adr!A:B,2,FALSE)</f>
        <v>Slovenský zväz telesne postihnutých športovcov</v>
      </c>
      <c r="C507" s="236" t="s">
        <v>1671</v>
      </c>
      <c r="D507" s="223">
        <v>15643</v>
      </c>
      <c r="E507" s="209">
        <v>0</v>
      </c>
      <c r="F507" s="202" t="s">
        <v>206</v>
      </c>
      <c r="G507" s="205" t="s">
        <v>10</v>
      </c>
      <c r="H507" s="205" t="s">
        <v>786</v>
      </c>
      <c r="I507" s="230" t="str">
        <f t="shared" si="59"/>
        <v>22665234d</v>
      </c>
      <c r="J507" s="203" t="str">
        <f t="shared" si="60"/>
        <v>22665234026 03</v>
      </c>
      <c r="K507" s="5"/>
      <c r="L507" s="203" t="str">
        <f t="shared" si="64"/>
        <v>22665234026 03B</v>
      </c>
      <c r="M507" s="5" t="str">
        <f t="shared" si="65"/>
        <v>Slovenský zväz telesne postihnutých športovcovdBdružstvo mix - kladkový luk</v>
      </c>
      <c r="N507" s="3" t="str">
        <f t="shared" si="66"/>
        <v>22665234dB</v>
      </c>
    </row>
    <row r="508" spans="1:14">
      <c r="A508" s="202" t="s">
        <v>138</v>
      </c>
      <c r="B508" s="251" t="str">
        <f>VLOOKUP(A508,Adr!A:B,2,FALSE)</f>
        <v>Slovenský zväz telesne postihnutých športovcov</v>
      </c>
      <c r="C508" s="236" t="s">
        <v>496</v>
      </c>
      <c r="D508" s="223">
        <v>31285</v>
      </c>
      <c r="E508" s="209">
        <v>0</v>
      </c>
      <c r="F508" s="202" t="s">
        <v>206</v>
      </c>
      <c r="G508" s="205" t="s">
        <v>10</v>
      </c>
      <c r="H508" s="205" t="s">
        <v>786</v>
      </c>
      <c r="I508" s="230" t="str">
        <f t="shared" si="59"/>
        <v>22665234d</v>
      </c>
      <c r="J508" s="203" t="str">
        <f t="shared" si="60"/>
        <v>22665234026 03</v>
      </c>
      <c r="K508" s="5"/>
      <c r="L508" s="203" t="str">
        <f t="shared" si="64"/>
        <v>22665234026 03B</v>
      </c>
      <c r="M508" s="5" t="str">
        <f t="shared" si="65"/>
        <v>Slovenský zväz telesne postihnutých športovcovdBJán Riapoš</v>
      </c>
      <c r="N508" s="3" t="str">
        <f t="shared" si="66"/>
        <v>22665234dB</v>
      </c>
    </row>
    <row r="509" spans="1:14">
      <c r="A509" s="202" t="s">
        <v>138</v>
      </c>
      <c r="B509" s="251" t="str">
        <f>VLOOKUP(A509,Adr!A:B,2,FALSE)</f>
        <v>Slovenský zväz telesne postihnutých športovcov</v>
      </c>
      <c r="C509" s="236" t="s">
        <v>1672</v>
      </c>
      <c r="D509" s="223">
        <v>62571</v>
      </c>
      <c r="E509" s="209">
        <v>0</v>
      </c>
      <c r="F509" s="219" t="s">
        <v>206</v>
      </c>
      <c r="G509" s="222" t="s">
        <v>10</v>
      </c>
      <c r="H509" s="222" t="s">
        <v>786</v>
      </c>
      <c r="I509" s="230" t="str">
        <f t="shared" si="59"/>
        <v>22665234d</v>
      </c>
      <c r="J509" s="203" t="str">
        <f t="shared" si="60"/>
        <v>22665234026 03</v>
      </c>
      <c r="K509" s="5"/>
      <c r="L509" s="203" t="str">
        <f t="shared" si="64"/>
        <v>22665234026 03B</v>
      </c>
      <c r="M509" s="5" t="str">
        <f t="shared" si="65"/>
        <v>Slovenský zväz telesne postihnutých športovcovdBJozef Metelka</v>
      </c>
      <c r="N509" s="3" t="str">
        <f t="shared" si="66"/>
        <v>22665234dB</v>
      </c>
    </row>
    <row r="510" spans="1:14">
      <c r="A510" s="202" t="s">
        <v>138</v>
      </c>
      <c r="B510" s="251" t="str">
        <f>VLOOKUP(A510,Adr!A:B,2,FALSE)</f>
        <v>Slovenský zväz telesne postihnutých športovcov</v>
      </c>
      <c r="C510" s="236" t="s">
        <v>1673</v>
      </c>
      <c r="D510" s="223">
        <v>41714</v>
      </c>
      <c r="E510" s="209">
        <v>0</v>
      </c>
      <c r="F510" s="219" t="s">
        <v>206</v>
      </c>
      <c r="G510" s="222" t="s">
        <v>10</v>
      </c>
      <c r="H510" s="222" t="s">
        <v>786</v>
      </c>
      <c r="I510" s="230" t="str">
        <f t="shared" si="59"/>
        <v>22665234d</v>
      </c>
      <c r="J510" s="203" t="str">
        <f t="shared" si="60"/>
        <v>22665234026 03</v>
      </c>
      <c r="K510" s="5"/>
      <c r="L510" s="203" t="str">
        <f t="shared" si="64"/>
        <v>22665234026 03B</v>
      </c>
      <c r="M510" s="5" t="str">
        <f t="shared" si="65"/>
        <v>Slovenský zväz telesne postihnutých športovcovdBMarcel Pavlík</v>
      </c>
      <c r="N510" s="3" t="str">
        <f t="shared" si="66"/>
        <v>22665234dB</v>
      </c>
    </row>
    <row r="511" spans="1:14">
      <c r="A511" s="202" t="s">
        <v>138</v>
      </c>
      <c r="B511" s="251" t="str">
        <f>VLOOKUP(A511,Adr!A:B,2,FALSE)</f>
        <v>Slovenský zväz telesne postihnutých športovcov</v>
      </c>
      <c r="C511" s="236" t="s">
        <v>1674</v>
      </c>
      <c r="D511" s="223">
        <v>31285</v>
      </c>
      <c r="E511" s="209">
        <v>0</v>
      </c>
      <c r="F511" s="219" t="s">
        <v>206</v>
      </c>
      <c r="G511" s="222" t="s">
        <v>10</v>
      </c>
      <c r="H511" s="222" t="s">
        <v>786</v>
      </c>
      <c r="I511" s="230" t="str">
        <f t="shared" si="59"/>
        <v>22665234d</v>
      </c>
      <c r="J511" s="203" t="str">
        <f t="shared" si="60"/>
        <v>22665234026 03</v>
      </c>
      <c r="K511" s="5"/>
      <c r="L511" s="203" t="str">
        <f t="shared" si="64"/>
        <v>22665234026 03B</v>
      </c>
      <c r="M511" s="5" t="str">
        <f t="shared" si="65"/>
        <v>Slovenský zväz telesne postihnutých športovcovdBMartin Ludrovský</v>
      </c>
      <c r="N511" s="3" t="str">
        <f t="shared" si="66"/>
        <v>22665234dB</v>
      </c>
    </row>
    <row r="512" spans="1:14">
      <c r="A512" s="202" t="s">
        <v>138</v>
      </c>
      <c r="B512" s="251" t="str">
        <f>VLOOKUP(A512,Adr!A:B,2,FALSE)</f>
        <v>Slovenský zväz telesne postihnutých športovcov</v>
      </c>
      <c r="C512" s="236" t="s">
        <v>1675</v>
      </c>
      <c r="D512" s="223">
        <v>31285</v>
      </c>
      <c r="E512" s="209">
        <v>0</v>
      </c>
      <c r="F512" s="219" t="s">
        <v>206</v>
      </c>
      <c r="G512" s="222" t="s">
        <v>10</v>
      </c>
      <c r="H512" s="222" t="s">
        <v>786</v>
      </c>
      <c r="I512" s="230" t="str">
        <f t="shared" si="59"/>
        <v>22665234d</v>
      </c>
      <c r="J512" s="203" t="str">
        <f t="shared" si="60"/>
        <v>22665234026 03</v>
      </c>
      <c r="K512" s="5"/>
      <c r="L512" s="203" t="str">
        <f t="shared" si="64"/>
        <v>22665234026 03B</v>
      </c>
      <c r="M512" s="5" t="str">
        <f t="shared" si="65"/>
        <v>Slovenský zväz telesne postihnutých športovcovdBMichaela Balcová</v>
      </c>
      <c r="N512" s="3" t="str">
        <f t="shared" si="66"/>
        <v>22665234dB</v>
      </c>
    </row>
    <row r="513" spans="1:14">
      <c r="A513" s="219" t="s">
        <v>138</v>
      </c>
      <c r="B513" s="251" t="str">
        <f>VLOOKUP(A513,Adr!A:B,2,FALSE)</f>
        <v>Slovenský zväz telesne postihnutých športovcov</v>
      </c>
      <c r="C513" s="222" t="s">
        <v>1676</v>
      </c>
      <c r="D513" s="224">
        <v>31285</v>
      </c>
      <c r="E513" s="294">
        <v>0</v>
      </c>
      <c r="F513" s="219" t="s">
        <v>206</v>
      </c>
      <c r="G513" s="222" t="s">
        <v>10</v>
      </c>
      <c r="H513" s="222" t="s">
        <v>786</v>
      </c>
      <c r="I513" s="230" t="str">
        <f t="shared" si="59"/>
        <v>22665234d</v>
      </c>
      <c r="J513" s="203" t="str">
        <f t="shared" si="60"/>
        <v>22665234026 03</v>
      </c>
      <c r="K513" s="5"/>
      <c r="L513" s="203" t="str">
        <f t="shared" si="64"/>
        <v>22665234026 03B</v>
      </c>
      <c r="M513" s="5" t="str">
        <f t="shared" si="65"/>
        <v>Slovenský zväz telesne postihnutých športovcovdBMiroslav Jambor</v>
      </c>
      <c r="N513" s="3" t="str">
        <f t="shared" si="66"/>
        <v>22665234dB</v>
      </c>
    </row>
    <row r="514" spans="1:14">
      <c r="A514" s="219" t="s">
        <v>138</v>
      </c>
      <c r="B514" s="251" t="str">
        <f>VLOOKUP(A514,Adr!A:B,2,FALSE)</f>
        <v>Slovenský zväz telesne postihnutých športovcov</v>
      </c>
      <c r="C514" s="222" t="s">
        <v>1677</v>
      </c>
      <c r="D514" s="224">
        <v>10429</v>
      </c>
      <c r="E514" s="294">
        <v>0</v>
      </c>
      <c r="F514" s="219" t="s">
        <v>206</v>
      </c>
      <c r="G514" s="222" t="s">
        <v>10</v>
      </c>
      <c r="H514" s="222" t="s">
        <v>786</v>
      </c>
      <c r="I514" s="230" t="str">
        <f t="shared" si="59"/>
        <v>22665234d</v>
      </c>
      <c r="J514" s="203" t="str">
        <f t="shared" si="60"/>
        <v>22665234026 03</v>
      </c>
      <c r="K514" s="5"/>
      <c r="L514" s="203" t="str">
        <f t="shared" si="64"/>
        <v>22665234026 03B</v>
      </c>
      <c r="M514" s="5" t="str">
        <f t="shared" si="65"/>
        <v>Slovenský zväz telesne postihnutých športovcovdBOndrej Strečko</v>
      </c>
      <c r="N514" s="3" t="str">
        <f t="shared" si="66"/>
        <v>22665234dB</v>
      </c>
    </row>
    <row r="515" spans="1:14">
      <c r="A515" s="219" t="s">
        <v>138</v>
      </c>
      <c r="B515" s="251" t="str">
        <f>VLOOKUP(A515,Adr!A:B,2,FALSE)</f>
        <v>Slovenský zväz telesne postihnutých športovcov</v>
      </c>
      <c r="C515" s="222" t="s">
        <v>1678</v>
      </c>
      <c r="D515" s="224">
        <v>52142</v>
      </c>
      <c r="E515" s="294">
        <v>0</v>
      </c>
      <c r="F515" s="219" t="s">
        <v>206</v>
      </c>
      <c r="G515" s="222" t="s">
        <v>10</v>
      </c>
      <c r="H515" s="222" t="s">
        <v>786</v>
      </c>
      <c r="I515" s="230" t="str">
        <f t="shared" si="59"/>
        <v>22665234d</v>
      </c>
      <c r="J515" s="203" t="str">
        <f t="shared" si="60"/>
        <v>22665234026 03</v>
      </c>
      <c r="K515" s="5"/>
      <c r="L515" s="203" t="str">
        <f t="shared" si="64"/>
        <v>22665234026 03B</v>
      </c>
      <c r="M515" s="5" t="str">
        <f t="shared" si="65"/>
        <v>Slovenský zväz telesne postihnutých športovcovdBPatrik Kuril</v>
      </c>
      <c r="N515" s="3" t="str">
        <f t="shared" si="66"/>
        <v>22665234dB</v>
      </c>
    </row>
    <row r="516" spans="1:14">
      <c r="A516" s="202" t="s">
        <v>138</v>
      </c>
      <c r="B516" s="251" t="str">
        <f>VLOOKUP(A516,Adr!A:B,2,FALSE)</f>
        <v>Slovenský zväz telesne postihnutých športovcov</v>
      </c>
      <c r="C516" s="236" t="s">
        <v>1679</v>
      </c>
      <c r="D516" s="223">
        <v>10429</v>
      </c>
      <c r="E516" s="209">
        <v>0</v>
      </c>
      <c r="F516" s="202" t="s">
        <v>206</v>
      </c>
      <c r="G516" s="205" t="s">
        <v>10</v>
      </c>
      <c r="H516" s="205" t="s">
        <v>786</v>
      </c>
      <c r="I516" s="230" t="str">
        <f t="shared" si="59"/>
        <v>22665234d</v>
      </c>
      <c r="J516" s="203" t="str">
        <f t="shared" si="60"/>
        <v>22665234026 03</v>
      </c>
      <c r="K516" s="5"/>
      <c r="L516" s="203" t="str">
        <f t="shared" si="64"/>
        <v>22665234026 03B</v>
      </c>
      <c r="M516" s="5" t="str">
        <f t="shared" si="65"/>
        <v>Slovenský zväz telesne postihnutých športovcovdBPeter Mihálik</v>
      </c>
      <c r="N516" s="3" t="str">
        <f t="shared" si="66"/>
        <v>22665234dB</v>
      </c>
    </row>
    <row r="517" spans="1:14">
      <c r="A517" s="202" t="s">
        <v>138</v>
      </c>
      <c r="B517" s="251" t="str">
        <f>VLOOKUP(A517,Adr!A:B,2,FALSE)</f>
        <v>Slovenský zväz telesne postihnutých športovcov</v>
      </c>
      <c r="C517" s="236" t="s">
        <v>1680</v>
      </c>
      <c r="D517" s="223">
        <v>5214</v>
      </c>
      <c r="E517" s="209">
        <v>0</v>
      </c>
      <c r="F517" s="202" t="s">
        <v>206</v>
      </c>
      <c r="G517" s="205" t="s">
        <v>10</v>
      </c>
      <c r="H517" s="205" t="s">
        <v>786</v>
      </c>
      <c r="I517" s="230" t="str">
        <f t="shared" si="59"/>
        <v>22665234d</v>
      </c>
      <c r="J517" s="203" t="str">
        <f t="shared" si="60"/>
        <v>22665234026 03</v>
      </c>
      <c r="K517" s="5"/>
      <c r="L517" s="203" t="str">
        <f t="shared" si="64"/>
        <v>22665234026 03B</v>
      </c>
      <c r="M517" s="5" t="str">
        <f t="shared" si="65"/>
        <v>Slovenský zväz telesne postihnutých športovcovdBRastislav Kurilák</v>
      </c>
      <c r="N517" s="3" t="str">
        <f t="shared" si="66"/>
        <v>22665234dB</v>
      </c>
    </row>
    <row r="518" spans="1:14">
      <c r="A518" s="219" t="s">
        <v>138</v>
      </c>
      <c r="B518" s="251" t="str">
        <f>VLOOKUP(A518,Adr!A:B,2,FALSE)</f>
        <v>Slovenský zväz telesne postihnutých športovcov</v>
      </c>
      <c r="C518" s="222" t="s">
        <v>1681</v>
      </c>
      <c r="D518" s="224">
        <v>31285</v>
      </c>
      <c r="E518" s="294">
        <v>0</v>
      </c>
      <c r="F518" s="219" t="s">
        <v>206</v>
      </c>
      <c r="G518" s="222" t="s">
        <v>10</v>
      </c>
      <c r="H518" s="222" t="s">
        <v>786</v>
      </c>
      <c r="I518" s="230" t="str">
        <f t="shared" si="59"/>
        <v>22665234d</v>
      </c>
      <c r="J518" s="203" t="str">
        <f t="shared" si="60"/>
        <v>22665234026 03</v>
      </c>
      <c r="K518" s="5"/>
      <c r="L518" s="203" t="str">
        <f t="shared" si="64"/>
        <v>22665234026 03B</v>
      </c>
      <c r="M518" s="5" t="str">
        <f t="shared" si="65"/>
        <v>Slovenský zväz telesne postihnutých športovcovdBRóbert Mezík</v>
      </c>
      <c r="N518" s="3" t="str">
        <f t="shared" si="66"/>
        <v>22665234dB</v>
      </c>
    </row>
    <row r="519" spans="1:14">
      <c r="A519" s="202" t="s">
        <v>138</v>
      </c>
      <c r="B519" s="251" t="str">
        <f>VLOOKUP(A519,Adr!A:B,2,FALSE)</f>
        <v>Slovenský zväz telesne postihnutých športovcov</v>
      </c>
      <c r="C519" s="236" t="s">
        <v>1682</v>
      </c>
      <c r="D519" s="223">
        <v>52142</v>
      </c>
      <c r="E519" s="209">
        <v>0</v>
      </c>
      <c r="F519" s="202" t="s">
        <v>206</v>
      </c>
      <c r="G519" s="205" t="s">
        <v>10</v>
      </c>
      <c r="H519" s="205" t="s">
        <v>786</v>
      </c>
      <c r="I519" s="230" t="str">
        <f t="shared" si="59"/>
        <v>22665234d</v>
      </c>
      <c r="J519" s="203" t="str">
        <f t="shared" si="60"/>
        <v>22665234026 03</v>
      </c>
      <c r="K519" s="5"/>
      <c r="L519" s="203" t="str">
        <f t="shared" si="64"/>
        <v>22665234026 03B</v>
      </c>
      <c r="M519" s="5" t="str">
        <f t="shared" si="65"/>
        <v>Slovenský zväz telesne postihnutých športovcovdBSamuel Andrejčík</v>
      </c>
      <c r="N519" s="3" t="str">
        <f t="shared" si="66"/>
        <v>22665234dB</v>
      </c>
    </row>
    <row r="520" spans="1:14">
      <c r="A520" s="202" t="s">
        <v>138</v>
      </c>
      <c r="B520" s="251" t="str">
        <f>VLOOKUP(A520,Adr!A:B,2,FALSE)</f>
        <v>Slovenský zväz telesne postihnutých športovcov</v>
      </c>
      <c r="C520" s="236" t="s">
        <v>1683</v>
      </c>
      <c r="D520" s="223">
        <v>31285</v>
      </c>
      <c r="E520" s="209">
        <v>0</v>
      </c>
      <c r="F520" s="202" t="s">
        <v>206</v>
      </c>
      <c r="G520" s="205" t="s">
        <v>10</v>
      </c>
      <c r="H520" s="205" t="s">
        <v>786</v>
      </c>
      <c r="I520" s="230" t="str">
        <f t="shared" si="59"/>
        <v>22665234d</v>
      </c>
      <c r="J520" s="203" t="str">
        <f t="shared" si="60"/>
        <v>22665234026 03</v>
      </c>
      <c r="K520" s="5"/>
      <c r="L520" s="203" t="str">
        <f t="shared" si="64"/>
        <v>22665234026 03B</v>
      </c>
      <c r="M520" s="5" t="str">
        <f t="shared" si="65"/>
        <v>Slovenský zväz telesne postihnutých športovcovdBTomáš Král</v>
      </c>
      <c r="N520" s="3" t="str">
        <f t="shared" si="66"/>
        <v>22665234dB</v>
      </c>
    </row>
    <row r="521" spans="1:14">
      <c r="A521" s="202" t="s">
        <v>140</v>
      </c>
      <c r="B521" s="251" t="str">
        <f>VLOOKUP(A521,Adr!A:B,2,FALSE)</f>
        <v>Slovenský zväz vodného lyžovania a wakeboardingu</v>
      </c>
      <c r="C521" s="236" t="s">
        <v>930</v>
      </c>
      <c r="D521" s="223">
        <v>76870</v>
      </c>
      <c r="E521" s="209">
        <v>0</v>
      </c>
      <c r="F521" s="219" t="s">
        <v>203</v>
      </c>
      <c r="G521" s="222" t="s">
        <v>6</v>
      </c>
      <c r="H521" s="222" t="s">
        <v>786</v>
      </c>
      <c r="I521" s="230" t="str">
        <f t="shared" si="59"/>
        <v>30793203a</v>
      </c>
      <c r="J521" s="203" t="str">
        <f t="shared" si="60"/>
        <v>30793203026 02</v>
      </c>
      <c r="K521" s="5" t="s">
        <v>141</v>
      </c>
      <c r="L521" s="203" t="str">
        <f t="shared" si="64"/>
        <v>30793203026 02B</v>
      </c>
      <c r="M521" s="5" t="str">
        <f t="shared" si="65"/>
        <v>Slovenský zväz vodného lyžovania a wakeboardinguaBvodné lyžovanie - bežné transfery</v>
      </c>
      <c r="N521" s="3" t="str">
        <f t="shared" si="66"/>
        <v>30793203aB</v>
      </c>
    </row>
    <row r="522" spans="1:14">
      <c r="A522" s="242" t="s">
        <v>140</v>
      </c>
      <c r="B522" s="251" t="str">
        <f>VLOOKUP(A522,Adr!A:B,2,FALSE)</f>
        <v>Slovenský zväz vodného lyžovania a wakeboardingu</v>
      </c>
      <c r="C522" s="236" t="s">
        <v>467</v>
      </c>
      <c r="D522" s="208">
        <v>5214</v>
      </c>
      <c r="E522" s="209">
        <v>0</v>
      </c>
      <c r="F522" s="202" t="s">
        <v>206</v>
      </c>
      <c r="G522" s="205" t="s">
        <v>10</v>
      </c>
      <c r="H522" s="205" t="s">
        <v>786</v>
      </c>
      <c r="I522" s="230" t="str">
        <f t="shared" ref="I522:I543" si="67">A522&amp;F522</f>
        <v>30793203d</v>
      </c>
      <c r="J522" s="203" t="str">
        <f t="shared" ref="J522:J543" si="68">A522&amp;G522</f>
        <v>30793203026 03</v>
      </c>
      <c r="K522" s="5"/>
      <c r="L522" s="203" t="str">
        <f t="shared" si="64"/>
        <v>30793203026 03B</v>
      </c>
      <c r="M522" s="5" t="str">
        <f t="shared" si="65"/>
        <v>Slovenský zväz vodného lyžovania a wakeboardingudBAlexander Vaško</v>
      </c>
      <c r="N522" s="3" t="str">
        <f t="shared" si="66"/>
        <v>30793203dB</v>
      </c>
    </row>
    <row r="523" spans="1:14">
      <c r="A523" s="238" t="s">
        <v>142</v>
      </c>
      <c r="B523" s="251" t="str">
        <f>VLOOKUP(A523,Adr!A:B,2,FALSE)</f>
        <v>Slovenský zväz vodného motorizmu</v>
      </c>
      <c r="C523" s="205" t="s">
        <v>931</v>
      </c>
      <c r="D523" s="208">
        <v>30408</v>
      </c>
      <c r="E523" s="209">
        <v>0</v>
      </c>
      <c r="F523" s="202" t="s">
        <v>203</v>
      </c>
      <c r="G523" s="267" t="s">
        <v>6</v>
      </c>
      <c r="H523" s="205" t="s">
        <v>786</v>
      </c>
      <c r="I523" s="230" t="str">
        <f t="shared" si="67"/>
        <v>00681768a</v>
      </c>
      <c r="J523" s="203" t="str">
        <f t="shared" si="68"/>
        <v>00681768026 02</v>
      </c>
      <c r="K523" s="5" t="s">
        <v>144</v>
      </c>
      <c r="L523" s="203" t="str">
        <f t="shared" si="64"/>
        <v>00681768026 02B</v>
      </c>
      <c r="M523" s="5" t="str">
        <f t="shared" si="65"/>
        <v>Slovenský zväz vodného motorizmuaBvodný motorizmus - bežné transfery</v>
      </c>
      <c r="N523" s="3" t="str">
        <f t="shared" si="66"/>
        <v>00681768aB</v>
      </c>
    </row>
    <row r="524" spans="1:14">
      <c r="A524" s="219" t="s">
        <v>142</v>
      </c>
      <c r="B524" s="251" t="str">
        <f>VLOOKUP(A524,Adr!A:B,2,FALSE)</f>
        <v>Slovenský zväz vodného motorizmu</v>
      </c>
      <c r="C524" s="222" t="s">
        <v>1684</v>
      </c>
      <c r="D524" s="224">
        <v>8343</v>
      </c>
      <c r="E524" s="294">
        <v>0</v>
      </c>
      <c r="F524" s="219" t="s">
        <v>206</v>
      </c>
      <c r="G524" s="222" t="s">
        <v>10</v>
      </c>
      <c r="H524" s="222" t="s">
        <v>786</v>
      </c>
      <c r="I524" s="230" t="str">
        <f t="shared" si="67"/>
        <v>00681768d</v>
      </c>
      <c r="J524" s="203" t="str">
        <f t="shared" si="68"/>
        <v>00681768026 03</v>
      </c>
      <c r="K524" s="5"/>
      <c r="L524" s="203" t="str">
        <f t="shared" si="64"/>
        <v>00681768026 03B</v>
      </c>
      <c r="M524" s="5" t="str">
        <f t="shared" si="65"/>
        <v>Slovenský zväz vodného motorizmudBJaroslav Baláž</v>
      </c>
      <c r="N524" s="3" t="str">
        <f t="shared" si="66"/>
        <v>00681768dB</v>
      </c>
    </row>
    <row r="525" spans="1:14">
      <c r="A525" s="219" t="s">
        <v>142</v>
      </c>
      <c r="B525" s="251" t="str">
        <f>VLOOKUP(A525,Adr!A:B,2,FALSE)</f>
        <v>Slovenský zväz vodného motorizmu</v>
      </c>
      <c r="C525" s="222" t="s">
        <v>1685</v>
      </c>
      <c r="D525" s="224">
        <v>10429</v>
      </c>
      <c r="E525" s="294">
        <v>0</v>
      </c>
      <c r="F525" s="219" t="s">
        <v>206</v>
      </c>
      <c r="G525" s="222" t="s">
        <v>10</v>
      </c>
      <c r="H525" s="222" t="s">
        <v>786</v>
      </c>
      <c r="I525" s="230" t="str">
        <f t="shared" si="67"/>
        <v>00681768d</v>
      </c>
      <c r="J525" s="203" t="str">
        <f t="shared" si="68"/>
        <v>00681768026 03</v>
      </c>
      <c r="K525" s="5"/>
      <c r="L525" s="203" t="str">
        <f t="shared" si="64"/>
        <v>00681768026 03B</v>
      </c>
      <c r="M525" s="5" t="str">
        <f t="shared" si="65"/>
        <v>Slovenský zväz vodného motorizmudBMarián Jung</v>
      </c>
      <c r="N525" s="3" t="str">
        <f t="shared" si="66"/>
        <v>00681768dB</v>
      </c>
    </row>
    <row r="526" spans="1:14" ht="30.6">
      <c r="A526" s="219" t="s">
        <v>142</v>
      </c>
      <c r="B526" s="251" t="str">
        <f>VLOOKUP(A526,Adr!A:B,2,FALSE)</f>
        <v>Slovenský zväz vodného motorizmu</v>
      </c>
      <c r="C526" s="236" t="s">
        <v>1913</v>
      </c>
      <c r="D526" s="224">
        <v>376</v>
      </c>
      <c r="E526" s="294">
        <v>0</v>
      </c>
      <c r="F526" s="219" t="s">
        <v>215</v>
      </c>
      <c r="G526" s="222" t="s">
        <v>10</v>
      </c>
      <c r="H526" s="222" t="s">
        <v>786</v>
      </c>
      <c r="I526" s="230" t="str">
        <f t="shared" si="67"/>
        <v>00681768m</v>
      </c>
      <c r="J526" s="203" t="str">
        <f t="shared" si="68"/>
        <v>00681768026 03</v>
      </c>
      <c r="K526" s="5"/>
      <c r="L526" s="203" t="str">
        <f t="shared" si="64"/>
        <v>00681768026 03B</v>
      </c>
      <c r="M526" s="5" t="str">
        <f t="shared" si="65"/>
        <v>Slovenský zväz vodného motorizmumBodmena trénerovi Marianovi Jungovi za 2. miesto na majstrovstvách sveta juniorov športovca Šimona Junga vo vodnom motorizme</v>
      </c>
      <c r="N526" s="3" t="str">
        <f t="shared" si="66"/>
        <v>00681768mB</v>
      </c>
    </row>
    <row r="527" spans="1:14">
      <c r="A527" s="202" t="s">
        <v>145</v>
      </c>
      <c r="B527" s="251" t="str">
        <f>VLOOKUP(A527,Adr!A:B,2,FALSE)</f>
        <v>Slovenský zväz vzpierania</v>
      </c>
      <c r="C527" s="236" t="s">
        <v>932</v>
      </c>
      <c r="D527" s="224">
        <v>214828</v>
      </c>
      <c r="E527" s="209">
        <v>0</v>
      </c>
      <c r="F527" s="202" t="s">
        <v>203</v>
      </c>
      <c r="G527" s="205" t="s">
        <v>6</v>
      </c>
      <c r="H527" s="205" t="s">
        <v>786</v>
      </c>
      <c r="I527" s="230" t="str">
        <f t="shared" si="67"/>
        <v>31796079a</v>
      </c>
      <c r="J527" s="203" t="str">
        <f t="shared" si="68"/>
        <v>31796079026 02</v>
      </c>
      <c r="K527" s="5" t="s">
        <v>147</v>
      </c>
      <c r="L527" s="203" t="str">
        <f t="shared" si="64"/>
        <v>31796079026 02B</v>
      </c>
      <c r="M527" s="5" t="str">
        <f t="shared" si="65"/>
        <v>Slovenský zväz vzpieraniaaBvzpieranie - bežné transfery</v>
      </c>
      <c r="N527" s="3" t="str">
        <f t="shared" si="66"/>
        <v>31796079aB</v>
      </c>
    </row>
    <row r="528" spans="1:14">
      <c r="A528" s="242" t="s">
        <v>145</v>
      </c>
      <c r="B528" s="251" t="str">
        <f>VLOOKUP(A528,Adr!A:B,2,FALSE)</f>
        <v>Slovenský zväz vzpierania</v>
      </c>
      <c r="C528" s="236" t="s">
        <v>1686</v>
      </c>
      <c r="D528" s="208">
        <v>20857</v>
      </c>
      <c r="E528" s="209">
        <v>0</v>
      </c>
      <c r="F528" s="202" t="s">
        <v>206</v>
      </c>
      <c r="G528" s="205" t="s">
        <v>10</v>
      </c>
      <c r="H528" s="205" t="s">
        <v>786</v>
      </c>
      <c r="I528" s="230" t="str">
        <f t="shared" si="67"/>
        <v>31796079d</v>
      </c>
      <c r="J528" s="203" t="str">
        <f t="shared" si="68"/>
        <v>31796079026 03</v>
      </c>
      <c r="K528" s="5"/>
      <c r="L528" s="203" t="str">
        <f t="shared" si="64"/>
        <v>31796079026 03B</v>
      </c>
      <c r="M528" s="5" t="str">
        <f t="shared" si="65"/>
        <v>Slovenský zväz vzpieraniadBKarol Samko</v>
      </c>
      <c r="N528" s="3" t="str">
        <f t="shared" si="66"/>
        <v>31796079dB</v>
      </c>
    </row>
    <row r="529" spans="1:14">
      <c r="A529" s="202" t="s">
        <v>145</v>
      </c>
      <c r="B529" s="251" t="str">
        <f>VLOOKUP(A529,Adr!A:B,2,FALSE)</f>
        <v>Slovenský zväz vzpierania</v>
      </c>
      <c r="C529" s="236" t="s">
        <v>1687</v>
      </c>
      <c r="D529" s="223">
        <v>10429</v>
      </c>
      <c r="E529" s="209">
        <v>0</v>
      </c>
      <c r="F529" s="202" t="s">
        <v>206</v>
      </c>
      <c r="G529" s="205" t="s">
        <v>10</v>
      </c>
      <c r="H529" s="205" t="s">
        <v>786</v>
      </c>
      <c r="I529" s="230" t="str">
        <f t="shared" si="67"/>
        <v>31796079d</v>
      </c>
      <c r="J529" s="203" t="str">
        <f t="shared" si="68"/>
        <v>31796079026 03</v>
      </c>
      <c r="K529" s="5"/>
      <c r="L529" s="203" t="str">
        <f t="shared" si="64"/>
        <v>31796079026 03B</v>
      </c>
      <c r="M529" s="5" t="str">
        <f t="shared" si="65"/>
        <v>Slovenský zväz vzpieraniadBMatej Kováč</v>
      </c>
      <c r="N529" s="3" t="str">
        <f t="shared" si="66"/>
        <v>31796079dB</v>
      </c>
    </row>
    <row r="530" spans="1:14">
      <c r="A530" s="202" t="s">
        <v>145</v>
      </c>
      <c r="B530" s="251" t="str">
        <f>VLOOKUP(A530,Adr!A:B,2,FALSE)</f>
        <v>Slovenský zväz vzpierania</v>
      </c>
      <c r="C530" s="236" t="s">
        <v>1688</v>
      </c>
      <c r="D530" s="298">
        <v>10429</v>
      </c>
      <c r="E530" s="209">
        <v>0</v>
      </c>
      <c r="F530" s="202" t="s">
        <v>206</v>
      </c>
      <c r="G530" s="205" t="s">
        <v>10</v>
      </c>
      <c r="H530" s="205" t="s">
        <v>786</v>
      </c>
      <c r="I530" s="230" t="str">
        <f t="shared" si="67"/>
        <v>31796079d</v>
      </c>
      <c r="J530" s="203" t="str">
        <f t="shared" si="68"/>
        <v>31796079026 03</v>
      </c>
      <c r="K530" s="5"/>
      <c r="L530" s="203" t="str">
        <f t="shared" si="64"/>
        <v>31796079026 03B</v>
      </c>
      <c r="M530" s="5" t="str">
        <f t="shared" si="65"/>
        <v>Slovenský zväz vzpieraniadBNikola Seničová</v>
      </c>
      <c r="N530" s="3" t="str">
        <f t="shared" si="66"/>
        <v>31796079dB</v>
      </c>
    </row>
    <row r="531" spans="1:14">
      <c r="A531" s="242" t="s">
        <v>145</v>
      </c>
      <c r="B531" s="251" t="str">
        <f>VLOOKUP(A531,Adr!A:B,2,FALSE)</f>
        <v>Slovenský zväz vzpierania</v>
      </c>
      <c r="C531" s="205" t="s">
        <v>1689</v>
      </c>
      <c r="D531" s="208">
        <v>5214</v>
      </c>
      <c r="E531" s="209">
        <v>0</v>
      </c>
      <c r="F531" s="202" t="s">
        <v>206</v>
      </c>
      <c r="G531" s="267" t="s">
        <v>10</v>
      </c>
      <c r="H531" s="205" t="s">
        <v>786</v>
      </c>
      <c r="I531" s="230" t="str">
        <f t="shared" si="67"/>
        <v>31796079d</v>
      </c>
      <c r="J531" s="203" t="str">
        <f t="shared" si="68"/>
        <v>31796079026 03</v>
      </c>
      <c r="K531" s="5"/>
      <c r="L531" s="203" t="str">
        <f t="shared" si="64"/>
        <v>31796079026 03B</v>
      </c>
      <c r="M531" s="5" t="str">
        <f t="shared" si="65"/>
        <v>Slovenský zväz vzpieraniadBRadoslav Tatarčík</v>
      </c>
      <c r="N531" s="3" t="str">
        <f t="shared" si="66"/>
        <v>31796079dB</v>
      </c>
    </row>
    <row r="532" spans="1:14">
      <c r="A532" s="202" t="s">
        <v>145</v>
      </c>
      <c r="B532" s="251" t="str">
        <f>VLOOKUP(A532,Adr!A:B,2,FALSE)</f>
        <v>Slovenský zväz vzpierania</v>
      </c>
      <c r="C532" s="236" t="s">
        <v>1690</v>
      </c>
      <c r="D532" s="223">
        <v>5214</v>
      </c>
      <c r="E532" s="209">
        <v>0</v>
      </c>
      <c r="F532" s="219" t="s">
        <v>206</v>
      </c>
      <c r="G532" s="222" t="s">
        <v>10</v>
      </c>
      <c r="H532" s="222" t="s">
        <v>786</v>
      </c>
      <c r="I532" s="230" t="str">
        <f t="shared" si="67"/>
        <v>31796079d</v>
      </c>
      <c r="J532" s="203" t="str">
        <f t="shared" si="68"/>
        <v>31796079026 03</v>
      </c>
      <c r="K532" s="5"/>
      <c r="L532" s="203" t="str">
        <f t="shared" si="64"/>
        <v>31796079026 03B</v>
      </c>
      <c r="M532" s="5" t="str">
        <f t="shared" si="65"/>
        <v>Slovenský zväz vzpieraniadBRichard Tkáč</v>
      </c>
      <c r="N532" s="3" t="str">
        <f t="shared" si="66"/>
        <v>31796079dB</v>
      </c>
    </row>
    <row r="533" spans="1:14">
      <c r="A533" s="202" t="s">
        <v>145</v>
      </c>
      <c r="B533" s="251" t="str">
        <f>VLOOKUP(A533,Adr!A:B,2,FALSE)</f>
        <v>Slovenský zväz vzpierania</v>
      </c>
      <c r="C533" s="236" t="s">
        <v>1691</v>
      </c>
      <c r="D533" s="223">
        <v>15643</v>
      </c>
      <c r="E533" s="209">
        <v>0</v>
      </c>
      <c r="F533" s="219" t="s">
        <v>206</v>
      </c>
      <c r="G533" s="222" t="s">
        <v>10</v>
      </c>
      <c r="H533" s="222" t="s">
        <v>786</v>
      </c>
      <c r="I533" s="230" t="str">
        <f t="shared" si="67"/>
        <v>31796079d</v>
      </c>
      <c r="J533" s="203" t="str">
        <f t="shared" si="68"/>
        <v>31796079026 03</v>
      </c>
      <c r="K533" s="5"/>
      <c r="L533" s="203" t="str">
        <f t="shared" si="64"/>
        <v>31796079026 03B</v>
      </c>
      <c r="M533" s="5" t="str">
        <f t="shared" si="65"/>
        <v>Slovenský zväz vzpieraniadBSebastian Cabala</v>
      </c>
      <c r="N533" s="3" t="str">
        <f t="shared" si="66"/>
        <v>31796079dB</v>
      </c>
    </row>
    <row r="534" spans="1:14" ht="30.6">
      <c r="A534" s="202" t="s">
        <v>145</v>
      </c>
      <c r="B534" s="251" t="str">
        <f>VLOOKUP(A534,Adr!A:B,2,FALSE)</f>
        <v>Slovenský zväz vzpierania</v>
      </c>
      <c r="C534" s="236" t="s">
        <v>1914</v>
      </c>
      <c r="D534" s="223">
        <v>195</v>
      </c>
      <c r="E534" s="209">
        <v>0</v>
      </c>
      <c r="F534" s="219" t="s">
        <v>215</v>
      </c>
      <c r="G534" s="222" t="s">
        <v>10</v>
      </c>
      <c r="H534" s="222" t="s">
        <v>786</v>
      </c>
      <c r="I534" s="230" t="str">
        <f t="shared" si="67"/>
        <v>31796079m</v>
      </c>
      <c r="J534" s="203" t="str">
        <f t="shared" si="68"/>
        <v>31796079026 03</v>
      </c>
      <c r="K534" s="5"/>
      <c r="L534" s="203" t="str">
        <f>A534&amp;G534&amp;H534</f>
        <v>31796079026 03B</v>
      </c>
      <c r="M534" s="5" t="str">
        <f>B534&amp;F534&amp;H534&amp;C534</f>
        <v>Slovenský zväz vzpieraniamBodmena trénerovi Štefanovi Gribaninovi za 3. miesto na majstrovstvách Európy juniorov športovkyne Nikoly Seničovej vo vzpieraní</v>
      </c>
      <c r="N534" s="3" t="str">
        <f>+I534&amp;H534</f>
        <v>31796079mB</v>
      </c>
    </row>
    <row r="535" spans="1:14" ht="30.6">
      <c r="A535" s="202" t="s">
        <v>145</v>
      </c>
      <c r="B535" s="251" t="str">
        <f>VLOOKUP(A535,Adr!A:B,2,FALSE)</f>
        <v>Slovenský zväz vzpierania</v>
      </c>
      <c r="C535" s="236" t="s">
        <v>1915</v>
      </c>
      <c r="D535" s="223">
        <v>293</v>
      </c>
      <c r="E535" s="209">
        <v>0</v>
      </c>
      <c r="F535" s="219" t="s">
        <v>215</v>
      </c>
      <c r="G535" s="222" t="s">
        <v>10</v>
      </c>
      <c r="H535" s="222" t="s">
        <v>786</v>
      </c>
      <c r="I535" s="230" t="str">
        <f t="shared" si="67"/>
        <v>31796079m</v>
      </c>
      <c r="J535" s="203" t="str">
        <f t="shared" si="68"/>
        <v>31796079026 03</v>
      </c>
      <c r="K535" s="5"/>
      <c r="L535" s="203" t="str">
        <f>A535&amp;G535&amp;H535</f>
        <v>31796079026 03B</v>
      </c>
      <c r="M535" s="5" t="str">
        <f>B535&amp;F535&amp;H535&amp;C535</f>
        <v>Slovenský zväz vzpieraniamBodmena trénerovi Rudolfovi Lukáčovi za 2. miesto na majstrovstvách Európy juniorov športovca Vladimíra Macuru vo vzpieraní</v>
      </c>
      <c r="N535" s="3" t="str">
        <f>+I535&amp;H535</f>
        <v>31796079mB</v>
      </c>
    </row>
    <row r="536" spans="1:14">
      <c r="A536" s="202" t="s">
        <v>1184</v>
      </c>
      <c r="B536" s="251" t="str">
        <f>VLOOKUP(A536,Adr!A:B,2,FALSE)</f>
        <v>Špeciálne olympiády Slovensko</v>
      </c>
      <c r="C536" s="236" t="s">
        <v>940</v>
      </c>
      <c r="D536" s="223">
        <v>384463</v>
      </c>
      <c r="E536" s="209">
        <v>0</v>
      </c>
      <c r="F536" s="219" t="s">
        <v>205</v>
      </c>
      <c r="G536" s="222" t="s">
        <v>10</v>
      </c>
      <c r="H536" s="222" t="s">
        <v>786</v>
      </c>
      <c r="I536" s="230" t="str">
        <f t="shared" si="67"/>
        <v>30811406c</v>
      </c>
      <c r="J536" s="203" t="str">
        <f t="shared" si="68"/>
        <v>30811406026 03</v>
      </c>
      <c r="K536" s="5"/>
      <c r="L536" s="203" t="str">
        <f t="shared" si="64"/>
        <v>30811406026 03B</v>
      </c>
      <c r="M536" s="5" t="str">
        <f t="shared" si="65"/>
        <v>Špeciálne olympiády SlovenskocBčinnosť Špeciálnych olympiád Slovensko</v>
      </c>
      <c r="N536" s="3" t="str">
        <f t="shared" si="66"/>
        <v>30811406cB</v>
      </c>
    </row>
    <row r="537" spans="1:14" ht="30.6">
      <c r="A537" s="202" t="s">
        <v>1184</v>
      </c>
      <c r="B537" s="251" t="str">
        <f>VLOOKUP(A537,Adr!A:B,2,FALSE)</f>
        <v>Špeciálne olympiády Slovensko</v>
      </c>
      <c r="C537" s="236" t="s">
        <v>1716</v>
      </c>
      <c r="D537" s="223">
        <v>98908</v>
      </c>
      <c r="E537" s="209">
        <v>0</v>
      </c>
      <c r="F537" s="219" t="s">
        <v>217</v>
      </c>
      <c r="G537" s="222" t="s">
        <v>10</v>
      </c>
      <c r="H537" s="222" t="s">
        <v>786</v>
      </c>
      <c r="I537" s="230" t="str">
        <f t="shared" si="67"/>
        <v>30811406o</v>
      </c>
      <c r="J537" s="203" t="str">
        <f t="shared" si="68"/>
        <v>30811406026 03</v>
      </c>
      <c r="K537" s="5"/>
      <c r="L537" s="203" t="str">
        <f t="shared" si="64"/>
        <v>30811406026 03B</v>
      </c>
      <c r="M537" s="5" t="str">
        <f t="shared" si="65"/>
        <v>Špeciálne olympiády SlovenskooBzabezpečenie účasti športovej reprezentácie SR na Svetových zimných hrách špeciálnych olympiád v Kazani 2022</v>
      </c>
      <c r="N537" s="3" t="str">
        <f t="shared" si="66"/>
        <v>30811406oB</v>
      </c>
    </row>
    <row r="538" spans="1:14">
      <c r="A538" s="219" t="s">
        <v>1199</v>
      </c>
      <c r="B538" s="251" t="str">
        <f>VLOOKUP(A538,Adr!A:B,2,FALSE)</f>
        <v>Združenie šípkarských organizácií</v>
      </c>
      <c r="C538" s="222" t="s">
        <v>933</v>
      </c>
      <c r="D538" s="224">
        <v>41756</v>
      </c>
      <c r="E538" s="294">
        <v>0</v>
      </c>
      <c r="F538" s="219" t="s">
        <v>203</v>
      </c>
      <c r="G538" s="222" t="s">
        <v>6</v>
      </c>
      <c r="H538" s="222" t="s">
        <v>786</v>
      </c>
      <c r="I538" s="230" t="str">
        <f t="shared" si="67"/>
        <v>35538015a</v>
      </c>
      <c r="J538" s="203" t="str">
        <f t="shared" si="68"/>
        <v>35538015026 02</v>
      </c>
      <c r="K538" s="5" t="s">
        <v>149</v>
      </c>
      <c r="L538" s="203" t="str">
        <f t="shared" ref="L538:L601" si="69">A538&amp;G538&amp;H538</f>
        <v>35538015026 02B</v>
      </c>
      <c r="M538" s="5" t="str">
        <f t="shared" ref="M538:M601" si="70">B538&amp;F538&amp;H538&amp;C538</f>
        <v>Združenie šípkarských organizáciíaBšípky - bežné transfery</v>
      </c>
      <c r="N538" s="3" t="str">
        <f t="shared" ref="N538:N601" si="71">+I538&amp;H538</f>
        <v>35538015aB</v>
      </c>
    </row>
    <row r="539" spans="1:14">
      <c r="A539" s="219" t="s">
        <v>1199</v>
      </c>
      <c r="B539" s="251" t="str">
        <f>VLOOKUP(A539,Adr!A:B,2,FALSE)</f>
        <v>Združenie šípkarských organizácií</v>
      </c>
      <c r="C539" s="222" t="s">
        <v>1095</v>
      </c>
      <c r="D539" s="224">
        <v>3000</v>
      </c>
      <c r="E539" s="294">
        <v>0</v>
      </c>
      <c r="F539" s="219" t="s">
        <v>203</v>
      </c>
      <c r="G539" s="222" t="s">
        <v>6</v>
      </c>
      <c r="H539" s="222" t="s">
        <v>787</v>
      </c>
      <c r="I539" s="230" t="str">
        <f t="shared" si="67"/>
        <v>35538015a</v>
      </c>
      <c r="J539" s="203" t="str">
        <f t="shared" si="68"/>
        <v>35538015026 02</v>
      </c>
      <c r="K539" s="5" t="s">
        <v>149</v>
      </c>
      <c r="L539" s="203" t="str">
        <f t="shared" si="69"/>
        <v>35538015026 02K</v>
      </c>
      <c r="M539" s="5" t="str">
        <f t="shared" si="70"/>
        <v>Združenie šípkarských organizáciíaKšípky - kapitálové transfery</v>
      </c>
      <c r="N539" s="3" t="str">
        <f t="shared" si="71"/>
        <v>35538015aK</v>
      </c>
    </row>
    <row r="540" spans="1:14">
      <c r="A540" s="202" t="s">
        <v>150</v>
      </c>
      <c r="B540" s="251" t="str">
        <f>VLOOKUP(A540,Adr!A:B,2,FALSE)</f>
        <v>Zväz potápačov Slovenska</v>
      </c>
      <c r="C540" s="222" t="s">
        <v>934</v>
      </c>
      <c r="D540" s="224">
        <v>122087</v>
      </c>
      <c r="E540" s="209">
        <v>0</v>
      </c>
      <c r="F540" s="219" t="s">
        <v>203</v>
      </c>
      <c r="G540" s="222" t="s">
        <v>6</v>
      </c>
      <c r="H540" s="222" t="s">
        <v>786</v>
      </c>
      <c r="I540" s="230" t="str">
        <f t="shared" si="67"/>
        <v>00585319a</v>
      </c>
      <c r="J540" s="203" t="str">
        <f t="shared" si="68"/>
        <v>00585319026 02</v>
      </c>
      <c r="K540" s="5" t="s">
        <v>177</v>
      </c>
      <c r="L540" s="203" t="str">
        <f t="shared" si="69"/>
        <v>00585319026 02B</v>
      </c>
      <c r="M540" s="5" t="str">
        <f t="shared" si="70"/>
        <v>Zväz potápačov SlovenskaaBpotápačské športy - bežné transfery</v>
      </c>
      <c r="N540" s="3" t="str">
        <f t="shared" si="71"/>
        <v>00585319aB</v>
      </c>
    </row>
    <row r="541" spans="1:14">
      <c r="A541" s="202" t="s">
        <v>150</v>
      </c>
      <c r="B541" s="251" t="str">
        <f>VLOOKUP(A541,Adr!A:B,2,FALSE)</f>
        <v>Zväz potápačov Slovenska</v>
      </c>
      <c r="C541" s="236" t="s">
        <v>1692</v>
      </c>
      <c r="D541" s="223">
        <v>5214</v>
      </c>
      <c r="E541" s="209">
        <v>0</v>
      </c>
      <c r="F541" s="219" t="s">
        <v>206</v>
      </c>
      <c r="G541" s="222" t="s">
        <v>10</v>
      </c>
      <c r="H541" s="222" t="s">
        <v>786</v>
      </c>
      <c r="I541" s="230" t="str">
        <f t="shared" si="67"/>
        <v>00585319d</v>
      </c>
      <c r="J541" s="203" t="str">
        <f t="shared" si="68"/>
        <v>00585319026 03</v>
      </c>
      <c r="K541" s="5"/>
      <c r="L541" s="203" t="str">
        <f t="shared" si="69"/>
        <v>00585319026 03B</v>
      </c>
      <c r="M541" s="5" t="str">
        <f t="shared" si="70"/>
        <v>Zväz potápačov SlovenskadBZuzana Hrašková</v>
      </c>
      <c r="N541" s="3" t="str">
        <f t="shared" si="71"/>
        <v>00585319dB</v>
      </c>
    </row>
    <row r="542" spans="1:14" ht="20.399999999999999">
      <c r="A542" s="202" t="s">
        <v>1185</v>
      </c>
      <c r="B542" s="251" t="str">
        <f>VLOOKUP(A542,Adr!A:B,2,FALSE)</f>
        <v>Zväz športovej kynológie Slovenskej republiky</v>
      </c>
      <c r="C542" s="236" t="s">
        <v>946</v>
      </c>
      <c r="D542" s="223">
        <v>54000</v>
      </c>
      <c r="E542" s="209">
        <v>0</v>
      </c>
      <c r="F542" s="219" t="s">
        <v>207</v>
      </c>
      <c r="G542" s="222" t="s">
        <v>10</v>
      </c>
      <c r="H542" s="222" t="s">
        <v>786</v>
      </c>
      <c r="I542" s="230" t="str">
        <f t="shared" si="67"/>
        <v>31945732e</v>
      </c>
      <c r="J542" s="203" t="str">
        <f t="shared" si="68"/>
        <v>31945732026 03</v>
      </c>
      <c r="K542" s="5"/>
      <c r="L542" s="203" t="str">
        <f t="shared" si="69"/>
        <v>31945732026 03B</v>
      </c>
      <c r="M542" s="5" t="str">
        <f t="shared" si="70"/>
        <v>Zväz športovej kynológie Slovenskej republikyeBrozvoj športov, ktoré nie sú uznanými podľa zákona č. 440/2015 Z. z.</v>
      </c>
      <c r="N542" s="3" t="str">
        <f t="shared" si="71"/>
        <v>31945732eB</v>
      </c>
    </row>
    <row r="543" spans="1:14">
      <c r="A543" s="202" t="s">
        <v>1186</v>
      </c>
      <c r="B543" s="251" t="str">
        <f>VLOOKUP(A543,Adr!A:B,2,FALSE)</f>
        <v>Zväz vodáctva a raftingu Slovenskej republiky</v>
      </c>
      <c r="C543" s="222" t="s">
        <v>946</v>
      </c>
      <c r="D543" s="224">
        <v>10000</v>
      </c>
      <c r="E543" s="209">
        <v>0</v>
      </c>
      <c r="F543" s="219" t="s">
        <v>207</v>
      </c>
      <c r="G543" s="222" t="s">
        <v>10</v>
      </c>
      <c r="H543" s="222" t="s">
        <v>786</v>
      </c>
      <c r="I543" s="230" t="str">
        <f t="shared" si="67"/>
        <v>12664901e</v>
      </c>
      <c r="J543" s="203" t="str">
        <f t="shared" si="68"/>
        <v>12664901026 03</v>
      </c>
      <c r="K543" s="5"/>
      <c r="L543" s="203" t="str">
        <f t="shared" si="69"/>
        <v>12664901026 03B</v>
      </c>
      <c r="M543" s="5" t="str">
        <f t="shared" si="70"/>
        <v>Zväz vodáctva a raftingu Slovenskej republikyeBrozvoj športov, ktoré nie sú uznanými podľa zákona č. 440/2015 Z. z.</v>
      </c>
      <c r="N543" s="3" t="str">
        <f t="shared" si="71"/>
        <v>12664901eB</v>
      </c>
    </row>
    <row r="544" spans="1:14">
      <c r="A544" s="202"/>
      <c r="B544" s="251" t="e">
        <f>VLOOKUP(A544,Adr!A:B,2,FALSE)</f>
        <v>#N/A</v>
      </c>
      <c r="C544" s="222"/>
      <c r="D544" s="223"/>
      <c r="E544" s="209"/>
      <c r="F544" s="219"/>
      <c r="G544" s="222"/>
      <c r="H544" s="222"/>
      <c r="I544" s="230"/>
      <c r="J544" s="203"/>
      <c r="K544" s="5"/>
      <c r="L544" s="203" t="str">
        <f t="shared" si="69"/>
        <v/>
      </c>
      <c r="M544" s="5" t="e">
        <f t="shared" si="70"/>
        <v>#N/A</v>
      </c>
      <c r="N544" s="3" t="str">
        <f t="shared" si="71"/>
        <v/>
      </c>
    </row>
    <row r="545" spans="1:14">
      <c r="A545" s="202"/>
      <c r="B545" s="251" t="e">
        <f>VLOOKUP(A545,Adr!A:B,2,FALSE)</f>
        <v>#N/A</v>
      </c>
      <c r="C545" s="237"/>
      <c r="D545" s="229"/>
      <c r="E545" s="209"/>
      <c r="F545" s="219"/>
      <c r="G545" s="222"/>
      <c r="H545" s="222"/>
      <c r="I545" s="210"/>
      <c r="J545" s="203"/>
      <c r="K545" s="5"/>
      <c r="L545" s="203" t="str">
        <f t="shared" si="69"/>
        <v/>
      </c>
      <c r="M545" s="5" t="e">
        <f t="shared" si="70"/>
        <v>#N/A</v>
      </c>
      <c r="N545" s="3" t="str">
        <f t="shared" si="71"/>
        <v/>
      </c>
    </row>
    <row r="546" spans="1:14">
      <c r="A546" s="202"/>
      <c r="B546" s="251" t="e">
        <f>VLOOKUP(A546,Adr!A:B,2,FALSE)</f>
        <v>#N/A</v>
      </c>
      <c r="C546" s="222"/>
      <c r="D546" s="224"/>
      <c r="E546" s="209"/>
      <c r="F546" s="219"/>
      <c r="G546" s="222"/>
      <c r="H546" s="222"/>
      <c r="I546" s="230"/>
      <c r="J546" s="203"/>
      <c r="K546" s="5"/>
      <c r="L546" s="203" t="str">
        <f t="shared" si="69"/>
        <v/>
      </c>
      <c r="M546" s="5" t="e">
        <f t="shared" si="70"/>
        <v>#N/A</v>
      </c>
      <c r="N546" s="3" t="str">
        <f t="shared" si="71"/>
        <v/>
      </c>
    </row>
    <row r="547" spans="1:14">
      <c r="A547" s="202"/>
      <c r="B547" s="251" t="e">
        <f>VLOOKUP(A547,Adr!A:B,2,FALSE)</f>
        <v>#N/A</v>
      </c>
      <c r="C547" s="237"/>
      <c r="D547" s="229"/>
      <c r="E547" s="209"/>
      <c r="F547" s="219"/>
      <c r="G547" s="222"/>
      <c r="H547" s="222"/>
      <c r="I547" s="210"/>
      <c r="J547" s="203"/>
      <c r="K547" s="5"/>
      <c r="L547" s="203" t="str">
        <f t="shared" si="69"/>
        <v/>
      </c>
      <c r="M547" s="5" t="e">
        <f t="shared" si="70"/>
        <v>#N/A</v>
      </c>
      <c r="N547" s="3" t="str">
        <f t="shared" si="71"/>
        <v/>
      </c>
    </row>
    <row r="548" spans="1:14">
      <c r="A548" s="238"/>
      <c r="B548" s="251" t="e">
        <f>VLOOKUP(A548,Adr!A:B,2,FALSE)</f>
        <v>#N/A</v>
      </c>
      <c r="C548" s="205"/>
      <c r="D548" s="208"/>
      <c r="E548" s="209"/>
      <c r="F548" s="202"/>
      <c r="G548" s="267"/>
      <c r="H548" s="205"/>
      <c r="I548" s="230"/>
      <c r="J548" s="203"/>
      <c r="K548" s="5"/>
      <c r="L548" s="203" t="str">
        <f t="shared" si="69"/>
        <v/>
      </c>
      <c r="M548" s="5" t="e">
        <f t="shared" si="70"/>
        <v>#N/A</v>
      </c>
      <c r="N548" s="3" t="str">
        <f t="shared" si="71"/>
        <v/>
      </c>
    </row>
    <row r="549" spans="1:14">
      <c r="A549" s="242"/>
      <c r="B549" s="251" t="e">
        <f>VLOOKUP(A549,Adr!A:B,2,FALSE)</f>
        <v>#N/A</v>
      </c>
      <c r="C549" s="205"/>
      <c r="D549" s="208"/>
      <c r="E549" s="209"/>
      <c r="F549" s="202"/>
      <c r="G549" s="267"/>
      <c r="H549" s="205"/>
      <c r="I549" s="230"/>
      <c r="J549" s="203"/>
      <c r="K549" s="5"/>
      <c r="L549" s="203" t="str">
        <f t="shared" si="69"/>
        <v/>
      </c>
      <c r="M549" s="5" t="e">
        <f t="shared" si="70"/>
        <v>#N/A</v>
      </c>
      <c r="N549" s="3" t="str">
        <f t="shared" si="71"/>
        <v/>
      </c>
    </row>
    <row r="550" spans="1:14">
      <c r="A550" s="238"/>
      <c r="B550" s="251" t="e">
        <f>VLOOKUP(A550,Adr!A:B,2,FALSE)</f>
        <v>#N/A</v>
      </c>
      <c r="C550" s="205"/>
      <c r="D550" s="208"/>
      <c r="E550" s="209"/>
      <c r="F550" s="202"/>
      <c r="G550" s="267"/>
      <c r="H550" s="205"/>
      <c r="I550" s="230"/>
      <c r="J550" s="203"/>
      <c r="K550" s="5"/>
      <c r="L550" s="203" t="str">
        <f t="shared" si="69"/>
        <v/>
      </c>
      <c r="M550" s="5" t="e">
        <f t="shared" si="70"/>
        <v>#N/A</v>
      </c>
      <c r="N550" s="3" t="str">
        <f t="shared" si="71"/>
        <v/>
      </c>
    </row>
    <row r="551" spans="1:14">
      <c r="A551" s="202"/>
      <c r="B551" s="251" t="e">
        <f>VLOOKUP(A551,Adr!A:B,2,FALSE)</f>
        <v>#N/A</v>
      </c>
      <c r="C551" s="236"/>
      <c r="D551" s="223"/>
      <c r="E551" s="209"/>
      <c r="F551" s="202"/>
      <c r="G551" s="205"/>
      <c r="H551" s="205"/>
      <c r="I551" s="230"/>
      <c r="J551" s="203"/>
      <c r="K551" s="5"/>
      <c r="L551" s="203" t="str">
        <f t="shared" si="69"/>
        <v/>
      </c>
      <c r="M551" s="5" t="e">
        <f t="shared" si="70"/>
        <v>#N/A</v>
      </c>
      <c r="N551" s="3" t="str">
        <f t="shared" si="71"/>
        <v/>
      </c>
    </row>
    <row r="552" spans="1:14">
      <c r="A552" s="242"/>
      <c r="B552" s="251" t="e">
        <f>VLOOKUP(A552,Adr!A:B,2,FALSE)</f>
        <v>#N/A</v>
      </c>
      <c r="C552" s="205"/>
      <c r="D552" s="208"/>
      <c r="E552" s="209"/>
      <c r="F552" s="202"/>
      <c r="G552" s="267"/>
      <c r="H552" s="205"/>
      <c r="I552" s="230"/>
      <c r="J552" s="203"/>
      <c r="K552" s="5"/>
      <c r="L552" s="203" t="str">
        <f t="shared" si="69"/>
        <v/>
      </c>
      <c r="M552" s="5" t="e">
        <f t="shared" si="70"/>
        <v>#N/A</v>
      </c>
      <c r="N552" s="3" t="str">
        <f t="shared" si="71"/>
        <v/>
      </c>
    </row>
    <row r="553" spans="1:14">
      <c r="A553" s="202"/>
      <c r="B553" s="251" t="e">
        <f>VLOOKUP(A553,Adr!A:B,2,FALSE)</f>
        <v>#N/A</v>
      </c>
      <c r="C553" s="236"/>
      <c r="D553" s="223"/>
      <c r="E553" s="209"/>
      <c r="F553" s="202"/>
      <c r="G553" s="205"/>
      <c r="H553" s="205"/>
      <c r="I553" s="230"/>
      <c r="J553" s="203"/>
      <c r="K553" s="5"/>
      <c r="L553" s="203" t="str">
        <f t="shared" si="69"/>
        <v/>
      </c>
      <c r="M553" s="5" t="e">
        <f t="shared" si="70"/>
        <v>#N/A</v>
      </c>
      <c r="N553" s="3" t="str">
        <f t="shared" si="71"/>
        <v/>
      </c>
    </row>
    <row r="554" spans="1:14">
      <c r="A554" s="238"/>
      <c r="B554" s="251" t="e">
        <f>VLOOKUP(A554,Adr!A:B,2,FALSE)</f>
        <v>#N/A</v>
      </c>
      <c r="C554" s="205"/>
      <c r="D554" s="208"/>
      <c r="E554" s="209"/>
      <c r="F554" s="202"/>
      <c r="G554" s="267"/>
      <c r="H554" s="205"/>
      <c r="I554" s="230"/>
      <c r="J554" s="203"/>
      <c r="K554" s="5"/>
      <c r="L554" s="203" t="str">
        <f t="shared" si="69"/>
        <v/>
      </c>
      <c r="M554" s="5" t="e">
        <f t="shared" si="70"/>
        <v>#N/A</v>
      </c>
      <c r="N554" s="3" t="str">
        <f t="shared" si="71"/>
        <v/>
      </c>
    </row>
    <row r="555" spans="1:14">
      <c r="A555" s="238"/>
      <c r="B555" s="251" t="e">
        <f>VLOOKUP(A555,Adr!A:B,2,FALSE)</f>
        <v>#N/A</v>
      </c>
      <c r="C555" s="205"/>
      <c r="D555" s="208"/>
      <c r="E555" s="209"/>
      <c r="F555" s="202"/>
      <c r="G555" s="267"/>
      <c r="H555" s="205"/>
      <c r="I555" s="230"/>
      <c r="J555" s="203"/>
      <c r="K555" s="5"/>
      <c r="L555" s="203" t="str">
        <f t="shared" si="69"/>
        <v/>
      </c>
      <c r="M555" s="5" t="e">
        <f t="shared" si="70"/>
        <v>#N/A</v>
      </c>
      <c r="N555" s="3" t="str">
        <f t="shared" si="71"/>
        <v/>
      </c>
    </row>
    <row r="556" spans="1:14">
      <c r="A556" s="202"/>
      <c r="B556" s="251" t="e">
        <f>VLOOKUP(A556,Adr!A:B,2,FALSE)</f>
        <v>#N/A</v>
      </c>
      <c r="C556" s="236"/>
      <c r="D556" s="223"/>
      <c r="E556" s="209"/>
      <c r="F556" s="202"/>
      <c r="G556" s="205"/>
      <c r="H556" s="205"/>
      <c r="I556" s="230"/>
      <c r="J556" s="203"/>
      <c r="K556" s="5"/>
      <c r="L556" s="203" t="str">
        <f t="shared" si="69"/>
        <v/>
      </c>
      <c r="M556" s="5" t="e">
        <f t="shared" si="70"/>
        <v>#N/A</v>
      </c>
      <c r="N556" s="3" t="str">
        <f t="shared" si="71"/>
        <v/>
      </c>
    </row>
    <row r="557" spans="1:14">
      <c r="A557" s="202"/>
      <c r="B557" s="251" t="e">
        <f>VLOOKUP(A557,Adr!A:B,2,FALSE)</f>
        <v>#N/A</v>
      </c>
      <c r="C557" s="236"/>
      <c r="D557" s="223"/>
      <c r="E557" s="209"/>
      <c r="F557" s="202"/>
      <c r="G557" s="205"/>
      <c r="H557" s="205"/>
      <c r="I557" s="230"/>
      <c r="J557" s="203"/>
      <c r="K557" s="5"/>
      <c r="L557" s="203" t="str">
        <f t="shared" si="69"/>
        <v/>
      </c>
      <c r="M557" s="5" t="e">
        <f t="shared" si="70"/>
        <v>#N/A</v>
      </c>
      <c r="N557" s="3" t="str">
        <f t="shared" si="71"/>
        <v/>
      </c>
    </row>
    <row r="558" spans="1:14">
      <c r="A558" s="238"/>
      <c r="B558" s="251" t="e">
        <f>VLOOKUP(A558,Adr!A:B,2,FALSE)</f>
        <v>#N/A</v>
      </c>
      <c r="C558" s="205"/>
      <c r="D558" s="208"/>
      <c r="E558" s="209"/>
      <c r="F558" s="202"/>
      <c r="G558" s="267"/>
      <c r="H558" s="205"/>
      <c r="I558" s="230"/>
      <c r="J558" s="203"/>
      <c r="K558" s="5"/>
      <c r="L558" s="203" t="str">
        <f t="shared" si="69"/>
        <v/>
      </c>
      <c r="M558" s="5" t="e">
        <f t="shared" si="70"/>
        <v>#N/A</v>
      </c>
      <c r="N558" s="3" t="str">
        <f t="shared" si="71"/>
        <v/>
      </c>
    </row>
    <row r="559" spans="1:14">
      <c r="A559" s="238"/>
      <c r="B559" s="251" t="e">
        <f>VLOOKUP(A559,Adr!A:B,2,FALSE)</f>
        <v>#N/A</v>
      </c>
      <c r="C559" s="205"/>
      <c r="D559" s="208"/>
      <c r="E559" s="209"/>
      <c r="F559" s="202"/>
      <c r="G559" s="267"/>
      <c r="H559" s="205"/>
      <c r="I559" s="230"/>
      <c r="J559" s="203"/>
      <c r="K559" s="5"/>
      <c r="L559" s="203" t="str">
        <f t="shared" si="69"/>
        <v/>
      </c>
      <c r="M559" s="5" t="e">
        <f t="shared" si="70"/>
        <v>#N/A</v>
      </c>
      <c r="N559" s="3" t="str">
        <f t="shared" si="71"/>
        <v/>
      </c>
    </row>
    <row r="560" spans="1:14">
      <c r="A560" s="219"/>
      <c r="B560" s="251" t="e">
        <f>VLOOKUP(A560,Adr!A:B,2,FALSE)</f>
        <v>#N/A</v>
      </c>
      <c r="C560" s="222"/>
      <c r="D560" s="224"/>
      <c r="E560" s="209"/>
      <c r="F560" s="219"/>
      <c r="G560" s="222"/>
      <c r="H560" s="222"/>
      <c r="I560" s="230"/>
      <c r="J560" s="203"/>
      <c r="K560" s="5"/>
      <c r="L560" s="203" t="str">
        <f t="shared" si="69"/>
        <v/>
      </c>
      <c r="M560" s="5" t="e">
        <f t="shared" si="70"/>
        <v>#N/A</v>
      </c>
      <c r="N560" s="3" t="str">
        <f t="shared" si="71"/>
        <v/>
      </c>
    </row>
    <row r="561" spans="1:14">
      <c r="A561" s="202"/>
      <c r="B561" s="251" t="e">
        <f>VLOOKUP(A561,Adr!A:B,2,FALSE)</f>
        <v>#N/A</v>
      </c>
      <c r="C561" s="222"/>
      <c r="D561" s="224"/>
      <c r="E561" s="209"/>
      <c r="F561" s="219"/>
      <c r="G561" s="222"/>
      <c r="H561" s="222"/>
      <c r="I561" s="230"/>
      <c r="J561" s="203"/>
      <c r="K561" s="5"/>
      <c r="L561" s="203" t="str">
        <f t="shared" si="69"/>
        <v/>
      </c>
      <c r="M561" s="5" t="e">
        <f t="shared" si="70"/>
        <v>#N/A</v>
      </c>
      <c r="N561" s="3" t="str">
        <f t="shared" si="71"/>
        <v/>
      </c>
    </row>
    <row r="562" spans="1:14">
      <c r="A562" s="202"/>
      <c r="B562" s="251" t="e">
        <f>VLOOKUP(A562,Adr!A:B,2,FALSE)</f>
        <v>#N/A</v>
      </c>
      <c r="C562" s="222"/>
      <c r="D562" s="224"/>
      <c r="E562" s="209"/>
      <c r="F562" s="219"/>
      <c r="G562" s="222"/>
      <c r="H562" s="222"/>
      <c r="I562" s="230"/>
      <c r="J562" s="203"/>
      <c r="K562" s="5"/>
      <c r="L562" s="203" t="str">
        <f t="shared" si="69"/>
        <v/>
      </c>
      <c r="M562" s="5" t="e">
        <f t="shared" si="70"/>
        <v>#N/A</v>
      </c>
      <c r="N562" s="3" t="str">
        <f t="shared" si="71"/>
        <v/>
      </c>
    </row>
    <row r="563" spans="1:14">
      <c r="A563" s="202"/>
      <c r="B563" s="251" t="e">
        <f>VLOOKUP(A563,Adr!A:B,2,FALSE)</f>
        <v>#N/A</v>
      </c>
      <c r="C563" s="222"/>
      <c r="D563" s="224"/>
      <c r="E563" s="209"/>
      <c r="F563" s="219"/>
      <c r="G563" s="222"/>
      <c r="H563" s="222"/>
      <c r="I563" s="230"/>
      <c r="J563" s="203"/>
      <c r="K563" s="5"/>
      <c r="L563" s="203" t="str">
        <f t="shared" si="69"/>
        <v/>
      </c>
      <c r="M563" s="5" t="e">
        <f t="shared" si="70"/>
        <v>#N/A</v>
      </c>
      <c r="N563" s="3" t="str">
        <f t="shared" si="71"/>
        <v/>
      </c>
    </row>
    <row r="564" spans="1:14">
      <c r="A564" s="202"/>
      <c r="B564" s="251" t="e">
        <f>VLOOKUP(A564,Adr!A:B,2,FALSE)</f>
        <v>#N/A</v>
      </c>
      <c r="C564" s="237"/>
      <c r="D564" s="229"/>
      <c r="E564" s="209"/>
      <c r="F564" s="219"/>
      <c r="G564" s="222"/>
      <c r="H564" s="222"/>
      <c r="I564" s="210"/>
      <c r="J564" s="203"/>
      <c r="K564" s="5"/>
      <c r="L564" s="203" t="str">
        <f t="shared" si="69"/>
        <v/>
      </c>
      <c r="M564" s="5" t="e">
        <f t="shared" si="70"/>
        <v>#N/A</v>
      </c>
      <c r="N564" s="3" t="str">
        <f t="shared" si="71"/>
        <v/>
      </c>
    </row>
    <row r="565" spans="1:14">
      <c r="A565" s="202"/>
      <c r="B565" s="251" t="e">
        <f>VLOOKUP(A565,Adr!A:B,2,FALSE)</f>
        <v>#N/A</v>
      </c>
      <c r="C565" s="237"/>
      <c r="D565" s="229"/>
      <c r="E565" s="209"/>
      <c r="F565" s="219"/>
      <c r="G565" s="222"/>
      <c r="H565" s="222"/>
      <c r="I565" s="210"/>
      <c r="J565" s="203"/>
      <c r="K565" s="5"/>
      <c r="L565" s="203" t="str">
        <f t="shared" si="69"/>
        <v/>
      </c>
      <c r="M565" s="5" t="e">
        <f t="shared" si="70"/>
        <v>#N/A</v>
      </c>
      <c r="N565" s="3" t="str">
        <f t="shared" si="71"/>
        <v/>
      </c>
    </row>
    <row r="566" spans="1:14">
      <c r="A566" s="202"/>
      <c r="B566" s="251" t="e">
        <f>VLOOKUP(A566,Adr!A:B,2,FALSE)</f>
        <v>#N/A</v>
      </c>
      <c r="C566" s="237"/>
      <c r="D566" s="229"/>
      <c r="E566" s="209"/>
      <c r="F566" s="219"/>
      <c r="G566" s="222"/>
      <c r="H566" s="222"/>
      <c r="I566" s="210"/>
      <c r="J566" s="203"/>
      <c r="K566" s="5"/>
      <c r="L566" s="203" t="str">
        <f t="shared" si="69"/>
        <v/>
      </c>
      <c r="M566" s="5" t="e">
        <f t="shared" si="70"/>
        <v>#N/A</v>
      </c>
      <c r="N566" s="3" t="str">
        <f t="shared" si="71"/>
        <v/>
      </c>
    </row>
    <row r="567" spans="1:14">
      <c r="A567" s="202"/>
      <c r="B567" s="251" t="e">
        <f>VLOOKUP(A567,Adr!A:B,2,FALSE)</f>
        <v>#N/A</v>
      </c>
      <c r="C567" s="237"/>
      <c r="D567" s="229"/>
      <c r="E567" s="209"/>
      <c r="F567" s="219"/>
      <c r="G567" s="222"/>
      <c r="H567" s="222"/>
      <c r="I567" s="210"/>
      <c r="J567" s="203"/>
      <c r="K567" s="5"/>
      <c r="L567" s="203" t="str">
        <f t="shared" si="69"/>
        <v/>
      </c>
      <c r="M567" s="5" t="e">
        <f t="shared" si="70"/>
        <v>#N/A</v>
      </c>
      <c r="N567" s="3" t="str">
        <f t="shared" si="71"/>
        <v/>
      </c>
    </row>
    <row r="568" spans="1:14">
      <c r="A568" s="202"/>
      <c r="B568" s="251" t="e">
        <f>VLOOKUP(A568,Adr!A:B,2,FALSE)</f>
        <v>#N/A</v>
      </c>
      <c r="C568" s="222"/>
      <c r="D568" s="224"/>
      <c r="E568" s="209"/>
      <c r="F568" s="219"/>
      <c r="G568" s="222"/>
      <c r="H568" s="222"/>
      <c r="I568" s="230"/>
      <c r="J568" s="203"/>
      <c r="K568" s="5"/>
      <c r="L568" s="203" t="str">
        <f t="shared" si="69"/>
        <v/>
      </c>
      <c r="M568" s="5" t="e">
        <f t="shared" si="70"/>
        <v>#N/A</v>
      </c>
      <c r="N568" s="3" t="str">
        <f t="shared" si="71"/>
        <v/>
      </c>
    </row>
    <row r="569" spans="1:14">
      <c r="A569" s="202"/>
      <c r="B569" s="251" t="e">
        <f>VLOOKUP(A569,Adr!A:B,2,FALSE)</f>
        <v>#N/A</v>
      </c>
      <c r="C569" s="222"/>
      <c r="D569" s="224"/>
      <c r="E569" s="209"/>
      <c r="F569" s="219"/>
      <c r="G569" s="222"/>
      <c r="H569" s="222"/>
      <c r="I569" s="230"/>
      <c r="J569" s="203"/>
      <c r="K569" s="5"/>
      <c r="L569" s="203" t="str">
        <f t="shared" si="69"/>
        <v/>
      </c>
      <c r="M569" s="5" t="e">
        <f t="shared" si="70"/>
        <v>#N/A</v>
      </c>
      <c r="N569" s="3" t="str">
        <f t="shared" si="71"/>
        <v/>
      </c>
    </row>
    <row r="570" spans="1:14">
      <c r="A570" s="202"/>
      <c r="B570" s="251" t="e">
        <f>VLOOKUP(A570,Adr!A:B,2,FALSE)</f>
        <v>#N/A</v>
      </c>
      <c r="C570" s="222"/>
      <c r="D570" s="224"/>
      <c r="E570" s="209"/>
      <c r="F570" s="219"/>
      <c r="G570" s="222"/>
      <c r="H570" s="222"/>
      <c r="I570" s="230"/>
      <c r="J570" s="203"/>
      <c r="K570" s="5"/>
      <c r="L570" s="203" t="str">
        <f t="shared" si="69"/>
        <v/>
      </c>
      <c r="M570" s="5" t="e">
        <f t="shared" si="70"/>
        <v>#N/A</v>
      </c>
      <c r="N570" s="3" t="str">
        <f t="shared" si="71"/>
        <v/>
      </c>
    </row>
    <row r="571" spans="1:14">
      <c r="A571" s="202"/>
      <c r="B571" s="251" t="e">
        <f>VLOOKUP(A571,Adr!A:B,2,FALSE)</f>
        <v>#N/A</v>
      </c>
      <c r="C571" s="222"/>
      <c r="D571" s="224"/>
      <c r="E571" s="209"/>
      <c r="F571" s="219"/>
      <c r="G571" s="222"/>
      <c r="H571" s="222"/>
      <c r="I571" s="230"/>
      <c r="J571" s="203"/>
      <c r="K571" s="5"/>
      <c r="L571" s="203" t="str">
        <f t="shared" si="69"/>
        <v/>
      </c>
      <c r="M571" s="5" t="e">
        <f t="shared" si="70"/>
        <v>#N/A</v>
      </c>
      <c r="N571" s="3" t="str">
        <f t="shared" si="71"/>
        <v/>
      </c>
    </row>
    <row r="572" spans="1:14">
      <c r="A572" s="202"/>
      <c r="B572" s="251" t="e">
        <f>VLOOKUP(A572,Adr!A:B,2,FALSE)</f>
        <v>#N/A</v>
      </c>
      <c r="C572" s="222"/>
      <c r="D572" s="224"/>
      <c r="E572" s="209"/>
      <c r="F572" s="219"/>
      <c r="G572" s="222"/>
      <c r="H572" s="222"/>
      <c r="I572" s="230"/>
      <c r="J572" s="203"/>
      <c r="K572" s="5"/>
      <c r="L572" s="203" t="str">
        <f t="shared" si="69"/>
        <v/>
      </c>
      <c r="M572" s="5" t="e">
        <f t="shared" si="70"/>
        <v>#N/A</v>
      </c>
      <c r="N572" s="3" t="str">
        <f t="shared" si="71"/>
        <v/>
      </c>
    </row>
    <row r="573" spans="1:14">
      <c r="A573" s="202"/>
      <c r="B573" s="251" t="e">
        <f>VLOOKUP(A573,Adr!A:B,2,FALSE)</f>
        <v>#N/A</v>
      </c>
      <c r="C573" s="237"/>
      <c r="D573" s="229"/>
      <c r="E573" s="209"/>
      <c r="F573" s="219"/>
      <c r="G573" s="222"/>
      <c r="H573" s="222"/>
      <c r="I573" s="210"/>
      <c r="J573" s="203"/>
      <c r="K573" s="5"/>
      <c r="L573" s="203" t="str">
        <f t="shared" si="69"/>
        <v/>
      </c>
      <c r="M573" s="5" t="e">
        <f t="shared" si="70"/>
        <v>#N/A</v>
      </c>
      <c r="N573" s="3" t="str">
        <f t="shared" si="71"/>
        <v/>
      </c>
    </row>
    <row r="574" spans="1:14">
      <c r="A574" s="202"/>
      <c r="B574" s="251" t="e">
        <f>VLOOKUP(A574,Adr!A:B,2,FALSE)</f>
        <v>#N/A</v>
      </c>
      <c r="C574" s="236"/>
      <c r="D574" s="223"/>
      <c r="E574" s="209"/>
      <c r="F574" s="202"/>
      <c r="G574" s="205"/>
      <c r="H574" s="205"/>
      <c r="I574" s="210"/>
      <c r="J574" s="203"/>
      <c r="K574" s="5"/>
      <c r="L574" s="203" t="str">
        <f t="shared" si="69"/>
        <v/>
      </c>
      <c r="M574" s="5" t="e">
        <f t="shared" si="70"/>
        <v>#N/A</v>
      </c>
      <c r="N574" s="3" t="str">
        <f t="shared" si="71"/>
        <v/>
      </c>
    </row>
    <row r="575" spans="1:14">
      <c r="A575" s="219"/>
      <c r="B575" s="251" t="e">
        <f>VLOOKUP(A575,Adr!A:B,2,FALSE)</f>
        <v>#N/A</v>
      </c>
      <c r="C575" s="222"/>
      <c r="D575" s="224"/>
      <c r="E575" s="294"/>
      <c r="F575" s="219"/>
      <c r="G575" s="222"/>
      <c r="H575" s="222"/>
      <c r="I575" s="230"/>
      <c r="J575" s="203"/>
      <c r="K575" s="5"/>
      <c r="L575" s="203" t="str">
        <f t="shared" si="69"/>
        <v/>
      </c>
      <c r="M575" s="5" t="e">
        <f t="shared" si="70"/>
        <v>#N/A</v>
      </c>
      <c r="N575" s="3" t="str">
        <f t="shared" si="71"/>
        <v/>
      </c>
    </row>
    <row r="576" spans="1:14">
      <c r="A576" s="202"/>
      <c r="B576" s="251" t="e">
        <f>VLOOKUP(A576,Adr!A:B,2,FALSE)</f>
        <v>#N/A</v>
      </c>
      <c r="C576" s="236"/>
      <c r="D576" s="223"/>
      <c r="E576" s="209"/>
      <c r="F576" s="202"/>
      <c r="G576" s="205"/>
      <c r="H576" s="205"/>
      <c r="I576" s="210"/>
      <c r="J576" s="203"/>
      <c r="K576" s="5"/>
      <c r="L576" s="203" t="str">
        <f t="shared" si="69"/>
        <v/>
      </c>
      <c r="M576" s="5" t="e">
        <f t="shared" si="70"/>
        <v>#N/A</v>
      </c>
      <c r="N576" s="3" t="str">
        <f t="shared" si="71"/>
        <v/>
      </c>
    </row>
    <row r="577" spans="1:14">
      <c r="A577" s="202"/>
      <c r="B577" s="251" t="e">
        <f>VLOOKUP(A577,Adr!A:B,2,FALSE)</f>
        <v>#N/A</v>
      </c>
      <c r="C577" s="236"/>
      <c r="D577" s="223"/>
      <c r="E577" s="209"/>
      <c r="F577" s="202"/>
      <c r="G577" s="205"/>
      <c r="H577" s="205"/>
      <c r="I577" s="210"/>
      <c r="J577" s="203"/>
      <c r="K577" s="5"/>
      <c r="L577" s="203" t="str">
        <f t="shared" si="69"/>
        <v/>
      </c>
      <c r="M577" s="5" t="e">
        <f t="shared" si="70"/>
        <v>#N/A</v>
      </c>
      <c r="N577" s="3" t="str">
        <f t="shared" si="71"/>
        <v/>
      </c>
    </row>
    <row r="578" spans="1:14">
      <c r="A578" s="202"/>
      <c r="B578" s="251" t="e">
        <f>VLOOKUP(A578,Adr!A:B,2,FALSE)</f>
        <v>#N/A</v>
      </c>
      <c r="C578" s="236"/>
      <c r="D578" s="223"/>
      <c r="E578" s="209"/>
      <c r="F578" s="202"/>
      <c r="G578" s="205"/>
      <c r="H578" s="205"/>
      <c r="I578" s="210"/>
      <c r="J578" s="203"/>
      <c r="K578" s="5"/>
      <c r="L578" s="203" t="str">
        <f t="shared" si="69"/>
        <v/>
      </c>
      <c r="M578" s="5" t="e">
        <f t="shared" si="70"/>
        <v>#N/A</v>
      </c>
      <c r="N578" s="3" t="str">
        <f t="shared" si="71"/>
        <v/>
      </c>
    </row>
    <row r="579" spans="1:14">
      <c r="A579" s="202"/>
      <c r="B579" s="251" t="e">
        <f>VLOOKUP(A579,Adr!A:B,2,FALSE)</f>
        <v>#N/A</v>
      </c>
      <c r="C579" s="236"/>
      <c r="D579" s="223"/>
      <c r="E579" s="209"/>
      <c r="F579" s="202"/>
      <c r="G579" s="205"/>
      <c r="H579" s="205"/>
      <c r="I579" s="210"/>
      <c r="J579" s="203"/>
      <c r="K579" s="5"/>
      <c r="L579" s="203" t="str">
        <f t="shared" si="69"/>
        <v/>
      </c>
      <c r="M579" s="5" t="e">
        <f t="shared" si="70"/>
        <v>#N/A</v>
      </c>
      <c r="N579" s="3" t="str">
        <f t="shared" si="71"/>
        <v/>
      </c>
    </row>
    <row r="580" spans="1:14">
      <c r="A580" s="202"/>
      <c r="B580" s="251" t="e">
        <f>VLOOKUP(A580,Adr!A:B,2,FALSE)</f>
        <v>#N/A</v>
      </c>
      <c r="C580" s="236"/>
      <c r="D580" s="223"/>
      <c r="E580" s="209"/>
      <c r="F580" s="202"/>
      <c r="G580" s="205"/>
      <c r="H580" s="205"/>
      <c r="I580" s="210"/>
      <c r="J580" s="203"/>
      <c r="K580" s="5"/>
      <c r="L580" s="203" t="str">
        <f t="shared" si="69"/>
        <v/>
      </c>
      <c r="M580" s="5" t="e">
        <f t="shared" si="70"/>
        <v>#N/A</v>
      </c>
      <c r="N580" s="3" t="str">
        <f t="shared" si="71"/>
        <v/>
      </c>
    </row>
    <row r="581" spans="1:14">
      <c r="A581" s="202"/>
      <c r="B581" s="251" t="e">
        <f>VLOOKUP(A581,Adr!A:B,2,FALSE)</f>
        <v>#N/A</v>
      </c>
      <c r="C581" s="236"/>
      <c r="D581" s="223"/>
      <c r="E581" s="209"/>
      <c r="F581" s="202"/>
      <c r="G581" s="205"/>
      <c r="H581" s="205"/>
      <c r="I581" s="210"/>
      <c r="J581" s="203"/>
      <c r="K581" s="5"/>
      <c r="L581" s="203" t="str">
        <f t="shared" si="69"/>
        <v/>
      </c>
      <c r="M581" s="5" t="e">
        <f t="shared" si="70"/>
        <v>#N/A</v>
      </c>
      <c r="N581" s="3" t="str">
        <f t="shared" si="71"/>
        <v/>
      </c>
    </row>
    <row r="582" spans="1:14">
      <c r="A582" s="202"/>
      <c r="B582" s="251" t="e">
        <f>VLOOKUP(A582,Adr!A:B,2,FALSE)</f>
        <v>#N/A</v>
      </c>
      <c r="C582" s="236"/>
      <c r="D582" s="223"/>
      <c r="E582" s="209"/>
      <c r="F582" s="202"/>
      <c r="G582" s="205"/>
      <c r="H582" s="205"/>
      <c r="I582" s="230"/>
      <c r="J582" s="203"/>
      <c r="K582" s="5"/>
      <c r="L582" s="203" t="str">
        <f t="shared" si="69"/>
        <v/>
      </c>
      <c r="M582" s="5" t="e">
        <f t="shared" si="70"/>
        <v>#N/A</v>
      </c>
      <c r="N582" s="3" t="str">
        <f t="shared" si="71"/>
        <v/>
      </c>
    </row>
    <row r="583" spans="1:14">
      <c r="A583" s="238"/>
      <c r="B583" s="251" t="e">
        <f>VLOOKUP(A583,Adr!A:B,2,FALSE)</f>
        <v>#N/A</v>
      </c>
      <c r="C583" s="205"/>
      <c r="D583" s="208"/>
      <c r="E583" s="209"/>
      <c r="F583" s="202"/>
      <c r="G583" s="267"/>
      <c r="H583" s="205"/>
      <c r="I583" s="230"/>
      <c r="J583" s="203"/>
      <c r="K583" s="5"/>
      <c r="L583" s="203" t="str">
        <f t="shared" si="69"/>
        <v/>
      </c>
      <c r="M583" s="5" t="e">
        <f t="shared" si="70"/>
        <v>#N/A</v>
      </c>
      <c r="N583" s="3" t="str">
        <f t="shared" si="71"/>
        <v/>
      </c>
    </row>
    <row r="584" spans="1:14">
      <c r="A584" s="202"/>
      <c r="B584" s="251" t="e">
        <f>VLOOKUP(A584,Adr!A:B,2,FALSE)</f>
        <v>#N/A</v>
      </c>
      <c r="C584" s="237"/>
      <c r="D584" s="229"/>
      <c r="E584" s="209"/>
      <c r="F584" s="202"/>
      <c r="G584" s="205"/>
      <c r="H584" s="205"/>
      <c r="I584" s="230"/>
      <c r="J584" s="203"/>
      <c r="K584" s="5"/>
      <c r="L584" s="203" t="str">
        <f t="shared" si="69"/>
        <v/>
      </c>
      <c r="M584" s="5" t="e">
        <f t="shared" si="70"/>
        <v>#N/A</v>
      </c>
      <c r="N584" s="3" t="str">
        <f t="shared" si="71"/>
        <v/>
      </c>
    </row>
    <row r="585" spans="1:14">
      <c r="A585" s="202"/>
      <c r="B585" s="251" t="e">
        <f>VLOOKUP(A585,Adr!A:B,2,FALSE)</f>
        <v>#N/A</v>
      </c>
      <c r="C585" s="236"/>
      <c r="D585" s="223"/>
      <c r="E585" s="209"/>
      <c r="F585" s="202"/>
      <c r="G585" s="205"/>
      <c r="H585" s="205"/>
      <c r="I585" s="230"/>
      <c r="J585" s="203"/>
      <c r="K585" s="5"/>
      <c r="L585" s="203" t="str">
        <f t="shared" si="69"/>
        <v/>
      </c>
      <c r="M585" s="5" t="e">
        <f t="shared" si="70"/>
        <v>#N/A</v>
      </c>
      <c r="N585" s="3" t="str">
        <f t="shared" si="71"/>
        <v/>
      </c>
    </row>
    <row r="586" spans="1:14">
      <c r="A586" s="202"/>
      <c r="B586" s="251" t="e">
        <f>VLOOKUP(A586,Adr!A:B,2,FALSE)</f>
        <v>#N/A</v>
      </c>
      <c r="C586" s="236"/>
      <c r="D586" s="223"/>
      <c r="E586" s="209"/>
      <c r="F586" s="202"/>
      <c r="G586" s="205"/>
      <c r="H586" s="205"/>
      <c r="I586" s="230"/>
      <c r="J586" s="203"/>
      <c r="K586" s="5"/>
      <c r="L586" s="203" t="str">
        <f t="shared" si="69"/>
        <v/>
      </c>
      <c r="M586" s="5" t="e">
        <f t="shared" si="70"/>
        <v>#N/A</v>
      </c>
      <c r="N586" s="3" t="str">
        <f t="shared" si="71"/>
        <v/>
      </c>
    </row>
    <row r="587" spans="1:14">
      <c r="A587" s="202"/>
      <c r="B587" s="251" t="e">
        <f>VLOOKUP(A587,Adr!A:B,2,FALSE)</f>
        <v>#N/A</v>
      </c>
      <c r="C587" s="236"/>
      <c r="D587" s="223"/>
      <c r="E587" s="209"/>
      <c r="F587" s="202"/>
      <c r="G587" s="205"/>
      <c r="H587" s="205"/>
      <c r="I587" s="230"/>
      <c r="J587" s="203"/>
      <c r="K587" s="5"/>
      <c r="L587" s="203" t="str">
        <f t="shared" si="69"/>
        <v/>
      </c>
      <c r="M587" s="5" t="e">
        <f t="shared" si="70"/>
        <v>#N/A</v>
      </c>
      <c r="N587" s="3" t="str">
        <f t="shared" si="71"/>
        <v/>
      </c>
    </row>
    <row r="588" spans="1:14">
      <c r="A588" s="238"/>
      <c r="B588" s="251" t="e">
        <f>VLOOKUP(A588,Adr!A:B,2,FALSE)</f>
        <v>#N/A</v>
      </c>
      <c r="C588" s="205"/>
      <c r="D588" s="208"/>
      <c r="E588" s="209"/>
      <c r="F588" s="202"/>
      <c r="G588" s="267"/>
      <c r="H588" s="205"/>
      <c r="I588" s="230"/>
      <c r="J588" s="203"/>
      <c r="K588" s="5"/>
      <c r="L588" s="203" t="str">
        <f t="shared" si="69"/>
        <v/>
      </c>
      <c r="M588" s="5" t="e">
        <f t="shared" si="70"/>
        <v>#N/A</v>
      </c>
      <c r="N588" s="3" t="str">
        <f t="shared" si="71"/>
        <v/>
      </c>
    </row>
    <row r="589" spans="1:14">
      <c r="A589" s="202"/>
      <c r="B589" s="251" t="e">
        <f>VLOOKUP(A589,Adr!A:B,2,FALSE)</f>
        <v>#N/A</v>
      </c>
      <c r="C589" s="236"/>
      <c r="D589" s="229"/>
      <c r="E589" s="209"/>
      <c r="F589" s="202"/>
      <c r="G589" s="205"/>
      <c r="H589" s="205"/>
      <c r="I589" s="230"/>
      <c r="J589" s="203"/>
      <c r="K589" s="5"/>
      <c r="L589" s="203" t="str">
        <f t="shared" si="69"/>
        <v/>
      </c>
      <c r="M589" s="5" t="e">
        <f t="shared" si="70"/>
        <v>#N/A</v>
      </c>
      <c r="N589" s="3" t="str">
        <f t="shared" si="71"/>
        <v/>
      </c>
    </row>
    <row r="590" spans="1:14">
      <c r="A590" s="202"/>
      <c r="B590" s="251" t="e">
        <f>VLOOKUP(A590,Adr!A:B,2,FALSE)</f>
        <v>#N/A</v>
      </c>
      <c r="C590" s="236"/>
      <c r="D590" s="223"/>
      <c r="E590" s="209"/>
      <c r="F590" s="202"/>
      <c r="G590" s="205"/>
      <c r="H590" s="205"/>
      <c r="I590" s="230"/>
      <c r="J590" s="203"/>
      <c r="K590" s="5"/>
      <c r="L590" s="203" t="str">
        <f t="shared" si="69"/>
        <v/>
      </c>
      <c r="M590" s="5" t="e">
        <f t="shared" si="70"/>
        <v>#N/A</v>
      </c>
      <c r="N590" s="3" t="str">
        <f t="shared" si="71"/>
        <v/>
      </c>
    </row>
    <row r="591" spans="1:14">
      <c r="A591" s="202"/>
      <c r="B591" s="251" t="e">
        <f>VLOOKUP(A591,Adr!A:B,2,FALSE)</f>
        <v>#N/A</v>
      </c>
      <c r="C591" s="237"/>
      <c r="D591" s="229"/>
      <c r="E591" s="209"/>
      <c r="F591" s="202"/>
      <c r="G591" s="205"/>
      <c r="H591" s="205"/>
      <c r="I591" s="230"/>
      <c r="J591" s="203"/>
      <c r="K591" s="5"/>
      <c r="L591" s="203" t="str">
        <f t="shared" si="69"/>
        <v/>
      </c>
      <c r="M591" s="5" t="e">
        <f t="shared" si="70"/>
        <v>#N/A</v>
      </c>
      <c r="N591" s="3" t="str">
        <f t="shared" si="71"/>
        <v/>
      </c>
    </row>
    <row r="592" spans="1:14">
      <c r="A592" s="202"/>
      <c r="B592" s="251" t="e">
        <f>VLOOKUP(A592,Adr!A:B,2,FALSE)</f>
        <v>#N/A</v>
      </c>
      <c r="C592" s="236"/>
      <c r="D592" s="223"/>
      <c r="E592" s="209"/>
      <c r="F592" s="202"/>
      <c r="G592" s="205"/>
      <c r="H592" s="205"/>
      <c r="I592" s="230"/>
      <c r="J592" s="203"/>
      <c r="K592" s="5"/>
      <c r="L592" s="203" t="str">
        <f t="shared" si="69"/>
        <v/>
      </c>
      <c r="M592" s="5" t="e">
        <f t="shared" si="70"/>
        <v>#N/A</v>
      </c>
      <c r="N592" s="3" t="str">
        <f t="shared" si="71"/>
        <v/>
      </c>
    </row>
    <row r="593" spans="1:14">
      <c r="A593" s="202"/>
      <c r="B593" s="251" t="e">
        <f>VLOOKUP(A593,Adr!A:B,2,FALSE)</f>
        <v>#N/A</v>
      </c>
      <c r="C593" s="237"/>
      <c r="D593" s="229"/>
      <c r="E593" s="209"/>
      <c r="F593" s="202"/>
      <c r="G593" s="205"/>
      <c r="H593" s="205"/>
      <c r="I593" s="230"/>
      <c r="J593" s="203"/>
      <c r="K593" s="5"/>
      <c r="L593" s="203" t="str">
        <f t="shared" si="69"/>
        <v/>
      </c>
      <c r="M593" s="5" t="e">
        <f t="shared" si="70"/>
        <v>#N/A</v>
      </c>
      <c r="N593" s="3" t="str">
        <f t="shared" si="71"/>
        <v/>
      </c>
    </row>
    <row r="594" spans="1:14">
      <c r="A594" s="202"/>
      <c r="B594" s="251" t="e">
        <f>VLOOKUP(A594,Adr!A:B,2,FALSE)</f>
        <v>#N/A</v>
      </c>
      <c r="C594" s="236"/>
      <c r="D594" s="223"/>
      <c r="E594" s="209"/>
      <c r="F594" s="202"/>
      <c r="G594" s="205"/>
      <c r="H594" s="205"/>
      <c r="I594" s="230"/>
      <c r="J594" s="203"/>
      <c r="K594" s="5"/>
      <c r="L594" s="203" t="str">
        <f t="shared" si="69"/>
        <v/>
      </c>
      <c r="M594" s="5" t="e">
        <f t="shared" si="70"/>
        <v>#N/A</v>
      </c>
      <c r="N594" s="3" t="str">
        <f t="shared" si="71"/>
        <v/>
      </c>
    </row>
    <row r="595" spans="1:14">
      <c r="A595" s="238"/>
      <c r="B595" s="251" t="e">
        <f>VLOOKUP(A595,Adr!A:B,2,FALSE)</f>
        <v>#N/A</v>
      </c>
      <c r="C595" s="205"/>
      <c r="D595" s="208"/>
      <c r="E595" s="209"/>
      <c r="F595" s="202"/>
      <c r="G595" s="267"/>
      <c r="H595" s="205"/>
      <c r="I595" s="230"/>
      <c r="J595" s="203"/>
      <c r="K595" s="5"/>
      <c r="L595" s="203" t="str">
        <f t="shared" si="69"/>
        <v/>
      </c>
      <c r="M595" s="5" t="e">
        <f t="shared" si="70"/>
        <v>#N/A</v>
      </c>
      <c r="N595" s="3" t="str">
        <f t="shared" si="71"/>
        <v/>
      </c>
    </row>
    <row r="596" spans="1:14">
      <c r="A596" s="202"/>
      <c r="B596" s="251" t="e">
        <f>VLOOKUP(A596,Adr!A:B,2,FALSE)</f>
        <v>#N/A</v>
      </c>
      <c r="C596" s="237"/>
      <c r="D596" s="229"/>
      <c r="E596" s="209"/>
      <c r="F596" s="219"/>
      <c r="G596" s="222"/>
      <c r="H596" s="222"/>
      <c r="I596" s="210"/>
      <c r="J596" s="203"/>
      <c r="K596" s="5"/>
      <c r="L596" s="203" t="str">
        <f t="shared" si="69"/>
        <v/>
      </c>
      <c r="M596" s="5" t="e">
        <f t="shared" si="70"/>
        <v>#N/A</v>
      </c>
      <c r="N596" s="3" t="str">
        <f t="shared" si="71"/>
        <v/>
      </c>
    </row>
    <row r="597" spans="1:14">
      <c r="A597" s="202"/>
      <c r="B597" s="251" t="e">
        <f>VLOOKUP(A597,Adr!A:B,2,FALSE)</f>
        <v>#N/A</v>
      </c>
      <c r="C597" s="237"/>
      <c r="D597" s="229"/>
      <c r="E597" s="209"/>
      <c r="F597" s="219"/>
      <c r="G597" s="222"/>
      <c r="H597" s="222"/>
      <c r="I597" s="210"/>
      <c r="J597" s="203"/>
      <c r="K597" s="5"/>
      <c r="L597" s="203" t="str">
        <f t="shared" si="69"/>
        <v/>
      </c>
      <c r="M597" s="5" t="e">
        <f t="shared" si="70"/>
        <v>#N/A</v>
      </c>
      <c r="N597" s="3" t="str">
        <f t="shared" si="71"/>
        <v/>
      </c>
    </row>
    <row r="598" spans="1:14">
      <c r="A598" s="219"/>
      <c r="B598" s="251" t="e">
        <f>VLOOKUP(A598,Adr!A:B,2,FALSE)</f>
        <v>#N/A</v>
      </c>
      <c r="C598" s="222"/>
      <c r="D598" s="224"/>
      <c r="E598" s="294"/>
      <c r="F598" s="219"/>
      <c r="G598" s="222"/>
      <c r="H598" s="222"/>
      <c r="I598" s="230"/>
      <c r="J598" s="203"/>
      <c r="K598" s="5"/>
      <c r="L598" s="203" t="str">
        <f t="shared" si="69"/>
        <v/>
      </c>
      <c r="M598" s="5" t="e">
        <f t="shared" si="70"/>
        <v>#N/A</v>
      </c>
      <c r="N598" s="3" t="str">
        <f t="shared" si="71"/>
        <v/>
      </c>
    </row>
    <row r="599" spans="1:14">
      <c r="A599" s="242"/>
      <c r="B599" s="251" t="e">
        <f>VLOOKUP(A599,Adr!A:B,2,FALSE)</f>
        <v>#N/A</v>
      </c>
      <c r="C599" s="205"/>
      <c r="D599" s="208"/>
      <c r="E599" s="209"/>
      <c r="F599" s="202"/>
      <c r="G599" s="267"/>
      <c r="H599" s="205"/>
      <c r="I599" s="230"/>
      <c r="J599" s="203"/>
      <c r="K599" s="5"/>
      <c r="L599" s="203" t="str">
        <f t="shared" si="69"/>
        <v/>
      </c>
      <c r="M599" s="5" t="e">
        <f t="shared" si="70"/>
        <v>#N/A</v>
      </c>
      <c r="N599" s="3" t="str">
        <f t="shared" si="71"/>
        <v/>
      </c>
    </row>
    <row r="600" spans="1:14">
      <c r="A600" s="202"/>
      <c r="B600" s="251" t="e">
        <f>VLOOKUP(A600,Adr!A:B,2,FALSE)</f>
        <v>#N/A</v>
      </c>
      <c r="C600" s="236"/>
      <c r="D600" s="223"/>
      <c r="E600" s="209"/>
      <c r="F600" s="202"/>
      <c r="G600" s="205"/>
      <c r="H600" s="205"/>
      <c r="I600" s="230"/>
      <c r="J600" s="203"/>
      <c r="K600" s="5"/>
      <c r="L600" s="203" t="str">
        <f t="shared" si="69"/>
        <v/>
      </c>
      <c r="M600" s="5" t="e">
        <f t="shared" si="70"/>
        <v>#N/A</v>
      </c>
      <c r="N600" s="3" t="str">
        <f t="shared" si="71"/>
        <v/>
      </c>
    </row>
    <row r="601" spans="1:14">
      <c r="A601" s="202"/>
      <c r="B601" s="251" t="e">
        <f>VLOOKUP(A601,Adr!A:B,2,FALSE)</f>
        <v>#N/A</v>
      </c>
      <c r="C601" s="236"/>
      <c r="D601" s="223"/>
      <c r="E601" s="209"/>
      <c r="F601" s="202"/>
      <c r="G601" s="205"/>
      <c r="H601" s="205"/>
      <c r="I601" s="230"/>
      <c r="J601" s="203"/>
      <c r="K601" s="5"/>
      <c r="L601" s="203" t="str">
        <f t="shared" si="69"/>
        <v/>
      </c>
      <c r="M601" s="5" t="e">
        <f t="shared" si="70"/>
        <v>#N/A</v>
      </c>
      <c r="N601" s="3" t="str">
        <f t="shared" si="71"/>
        <v/>
      </c>
    </row>
    <row r="602" spans="1:14">
      <c r="A602" s="202"/>
      <c r="B602" s="251" t="e">
        <f>VLOOKUP(A602,Adr!A:B,2,FALSE)</f>
        <v>#N/A</v>
      </c>
      <c r="C602" s="237"/>
      <c r="D602" s="229"/>
      <c r="E602" s="209"/>
      <c r="F602" s="202"/>
      <c r="G602" s="205"/>
      <c r="H602" s="205"/>
      <c r="I602" s="230"/>
      <c r="J602" s="203"/>
      <c r="K602" s="5"/>
      <c r="L602" s="203" t="str">
        <f t="shared" ref="L602:L665" si="72">A602&amp;G602&amp;H602</f>
        <v/>
      </c>
      <c r="M602" s="5" t="e">
        <f t="shared" ref="M602:M665" si="73">B602&amp;F602&amp;H602&amp;C602</f>
        <v>#N/A</v>
      </c>
      <c r="N602" s="3" t="str">
        <f t="shared" ref="N602:N665" si="74">+I602&amp;H602</f>
        <v/>
      </c>
    </row>
    <row r="603" spans="1:14">
      <c r="A603" s="202"/>
      <c r="B603" s="251" t="e">
        <f>VLOOKUP(A603,Adr!A:B,2,FALSE)</f>
        <v>#N/A</v>
      </c>
      <c r="C603" s="237"/>
      <c r="D603" s="229"/>
      <c r="E603" s="209"/>
      <c r="F603" s="202"/>
      <c r="G603" s="205"/>
      <c r="H603" s="205"/>
      <c r="I603" s="230"/>
      <c r="J603" s="203"/>
      <c r="K603" s="5"/>
      <c r="L603" s="203" t="str">
        <f t="shared" si="72"/>
        <v/>
      </c>
      <c r="M603" s="5" t="e">
        <f t="shared" si="73"/>
        <v>#N/A</v>
      </c>
      <c r="N603" s="3" t="str">
        <f t="shared" si="74"/>
        <v/>
      </c>
    </row>
    <row r="604" spans="1:14">
      <c r="A604" s="202"/>
      <c r="B604" s="251" t="e">
        <f>VLOOKUP(A604,Adr!A:B,2,FALSE)</f>
        <v>#N/A</v>
      </c>
      <c r="C604" s="237"/>
      <c r="D604" s="229"/>
      <c r="E604" s="209"/>
      <c r="F604" s="202"/>
      <c r="G604" s="205"/>
      <c r="H604" s="205"/>
      <c r="I604" s="230"/>
      <c r="J604" s="203"/>
      <c r="K604" s="5"/>
      <c r="L604" s="203" t="str">
        <f t="shared" si="72"/>
        <v/>
      </c>
      <c r="M604" s="5" t="e">
        <f t="shared" si="73"/>
        <v>#N/A</v>
      </c>
      <c r="N604" s="3" t="str">
        <f t="shared" si="74"/>
        <v/>
      </c>
    </row>
    <row r="605" spans="1:14">
      <c r="A605" s="202"/>
      <c r="B605" s="251" t="e">
        <f>VLOOKUP(A605,Adr!A:B,2,FALSE)</f>
        <v>#N/A</v>
      </c>
      <c r="C605" s="236"/>
      <c r="D605" s="223"/>
      <c r="E605" s="209"/>
      <c r="F605" s="202"/>
      <c r="G605" s="205"/>
      <c r="H605" s="205"/>
      <c r="I605" s="230"/>
      <c r="J605" s="203"/>
      <c r="K605" s="5"/>
      <c r="L605" s="203" t="str">
        <f t="shared" si="72"/>
        <v/>
      </c>
      <c r="M605" s="5" t="e">
        <f t="shared" si="73"/>
        <v>#N/A</v>
      </c>
      <c r="N605" s="3" t="str">
        <f t="shared" si="74"/>
        <v/>
      </c>
    </row>
    <row r="606" spans="1:14">
      <c r="A606" s="202"/>
      <c r="B606" s="251" t="e">
        <f>VLOOKUP(A606,Adr!A:B,2,FALSE)</f>
        <v>#N/A</v>
      </c>
      <c r="C606" s="236"/>
      <c r="D606" s="223"/>
      <c r="E606" s="209"/>
      <c r="F606" s="202"/>
      <c r="G606" s="205"/>
      <c r="H606" s="205"/>
      <c r="I606" s="230"/>
      <c r="J606" s="203"/>
      <c r="K606" s="5"/>
      <c r="L606" s="203" t="str">
        <f t="shared" si="72"/>
        <v/>
      </c>
      <c r="M606" s="5" t="e">
        <f t="shared" si="73"/>
        <v>#N/A</v>
      </c>
      <c r="N606" s="3" t="str">
        <f t="shared" si="74"/>
        <v/>
      </c>
    </row>
    <row r="607" spans="1:14">
      <c r="A607" s="202"/>
      <c r="B607" s="251" t="e">
        <f>VLOOKUP(A607,Adr!A:B,2,FALSE)</f>
        <v>#N/A</v>
      </c>
      <c r="C607" s="237"/>
      <c r="D607" s="229"/>
      <c r="E607" s="209"/>
      <c r="F607" s="202"/>
      <c r="G607" s="205"/>
      <c r="H607" s="205"/>
      <c r="I607" s="230"/>
      <c r="J607" s="203"/>
      <c r="K607" s="5"/>
      <c r="L607" s="203" t="str">
        <f t="shared" si="72"/>
        <v/>
      </c>
      <c r="M607" s="5" t="e">
        <f t="shared" si="73"/>
        <v>#N/A</v>
      </c>
      <c r="N607" s="3" t="str">
        <f t="shared" si="74"/>
        <v/>
      </c>
    </row>
    <row r="608" spans="1:14">
      <c r="A608" s="202"/>
      <c r="B608" s="251" t="e">
        <f>VLOOKUP(A608,Adr!A:B,2,FALSE)</f>
        <v>#N/A</v>
      </c>
      <c r="C608" s="237"/>
      <c r="D608" s="229"/>
      <c r="E608" s="209"/>
      <c r="F608" s="202"/>
      <c r="G608" s="205"/>
      <c r="H608" s="205"/>
      <c r="I608" s="210"/>
      <c r="J608" s="203"/>
      <c r="K608" s="5"/>
      <c r="L608" s="203" t="str">
        <f t="shared" si="72"/>
        <v/>
      </c>
      <c r="M608" s="5" t="e">
        <f t="shared" si="73"/>
        <v>#N/A</v>
      </c>
      <c r="N608" s="3" t="str">
        <f t="shared" si="74"/>
        <v/>
      </c>
    </row>
    <row r="609" spans="1:14">
      <c r="A609" s="238"/>
      <c r="B609" s="251" t="e">
        <f>VLOOKUP(A609,Adr!A:B,2,FALSE)</f>
        <v>#N/A</v>
      </c>
      <c r="C609" s="205"/>
      <c r="D609" s="208"/>
      <c r="E609" s="209"/>
      <c r="F609" s="202"/>
      <c r="G609" s="267"/>
      <c r="H609" s="205"/>
      <c r="I609" s="230"/>
      <c r="J609" s="203"/>
      <c r="K609" s="5"/>
      <c r="L609" s="203" t="str">
        <f t="shared" si="72"/>
        <v/>
      </c>
      <c r="M609" s="5" t="e">
        <f t="shared" si="73"/>
        <v>#N/A</v>
      </c>
      <c r="N609" s="3" t="str">
        <f t="shared" si="74"/>
        <v/>
      </c>
    </row>
    <row r="610" spans="1:14">
      <c r="A610" s="202"/>
      <c r="B610" s="251" t="e">
        <f>VLOOKUP(A610,Adr!A:B,2,FALSE)</f>
        <v>#N/A</v>
      </c>
      <c r="C610" s="237"/>
      <c r="D610" s="229"/>
      <c r="E610" s="209"/>
      <c r="F610" s="219"/>
      <c r="G610" s="222"/>
      <c r="H610" s="222"/>
      <c r="I610" s="210"/>
      <c r="J610" s="203"/>
      <c r="K610" s="5"/>
      <c r="L610" s="203" t="str">
        <f t="shared" si="72"/>
        <v/>
      </c>
      <c r="M610" s="5" t="e">
        <f t="shared" si="73"/>
        <v>#N/A</v>
      </c>
      <c r="N610" s="3" t="str">
        <f t="shared" si="74"/>
        <v/>
      </c>
    </row>
    <row r="611" spans="1:14">
      <c r="A611" s="202"/>
      <c r="B611" s="251" t="e">
        <f>VLOOKUP(A611,Adr!A:B,2,FALSE)</f>
        <v>#N/A</v>
      </c>
      <c r="C611" s="222"/>
      <c r="D611" s="223"/>
      <c r="E611" s="209"/>
      <c r="F611" s="219"/>
      <c r="G611" s="222"/>
      <c r="H611" s="222"/>
      <c r="I611" s="230"/>
      <c r="J611" s="203"/>
      <c r="K611" s="5"/>
      <c r="L611" s="203" t="str">
        <f t="shared" si="72"/>
        <v/>
      </c>
      <c r="M611" s="5" t="e">
        <f t="shared" si="73"/>
        <v>#N/A</v>
      </c>
      <c r="N611" s="3" t="str">
        <f t="shared" si="74"/>
        <v/>
      </c>
    </row>
    <row r="612" spans="1:14">
      <c r="A612" s="202"/>
      <c r="B612" s="251" t="e">
        <f>VLOOKUP(A612,Adr!A:B,2,FALSE)</f>
        <v>#N/A</v>
      </c>
      <c r="C612" s="236"/>
      <c r="D612" s="223"/>
      <c r="E612" s="209"/>
      <c r="F612" s="202"/>
      <c r="G612" s="205"/>
      <c r="H612" s="205"/>
      <c r="I612" s="230"/>
      <c r="J612" s="203"/>
      <c r="K612" s="5"/>
      <c r="L612" s="203" t="str">
        <f t="shared" si="72"/>
        <v/>
      </c>
      <c r="M612" s="5" t="e">
        <f t="shared" si="73"/>
        <v>#N/A</v>
      </c>
      <c r="N612" s="3" t="str">
        <f t="shared" si="74"/>
        <v/>
      </c>
    </row>
    <row r="613" spans="1:14">
      <c r="A613" s="242"/>
      <c r="B613" s="251" t="e">
        <f>VLOOKUP(A613,Adr!A:B,2,FALSE)</f>
        <v>#N/A</v>
      </c>
      <c r="C613" s="205"/>
      <c r="D613" s="208"/>
      <c r="E613" s="209"/>
      <c r="F613" s="202"/>
      <c r="G613" s="267"/>
      <c r="H613" s="205"/>
      <c r="I613" s="230"/>
      <c r="J613" s="203"/>
      <c r="K613" s="5"/>
      <c r="L613" s="203" t="str">
        <f t="shared" si="72"/>
        <v/>
      </c>
      <c r="M613" s="5" t="e">
        <f t="shared" si="73"/>
        <v>#N/A</v>
      </c>
      <c r="N613" s="3" t="str">
        <f t="shared" si="74"/>
        <v/>
      </c>
    </row>
    <row r="614" spans="1:14">
      <c r="A614" s="238"/>
      <c r="B614" s="251" t="e">
        <f>VLOOKUP(A614,Adr!A:B,2,FALSE)</f>
        <v>#N/A</v>
      </c>
      <c r="C614" s="205"/>
      <c r="D614" s="208"/>
      <c r="E614" s="209"/>
      <c r="F614" s="202"/>
      <c r="G614" s="267"/>
      <c r="H614" s="205"/>
      <c r="I614" s="230"/>
      <c r="J614" s="203"/>
      <c r="K614" s="5"/>
      <c r="L614" s="203" t="str">
        <f t="shared" si="72"/>
        <v/>
      </c>
      <c r="M614" s="5" t="e">
        <f t="shared" si="73"/>
        <v>#N/A</v>
      </c>
      <c r="N614" s="3" t="str">
        <f t="shared" si="74"/>
        <v/>
      </c>
    </row>
    <row r="615" spans="1:14">
      <c r="A615" s="238"/>
      <c r="B615" s="251" t="e">
        <f>VLOOKUP(A615,Adr!A:B,2,FALSE)</f>
        <v>#N/A</v>
      </c>
      <c r="C615" s="205"/>
      <c r="D615" s="208"/>
      <c r="E615" s="209"/>
      <c r="F615" s="202"/>
      <c r="G615" s="267"/>
      <c r="H615" s="205"/>
      <c r="I615" s="230"/>
      <c r="J615" s="203"/>
      <c r="K615" s="5"/>
      <c r="L615" s="203" t="str">
        <f t="shared" si="72"/>
        <v/>
      </c>
      <c r="M615" s="5" t="e">
        <f t="shared" si="73"/>
        <v>#N/A</v>
      </c>
      <c r="N615" s="3" t="str">
        <f t="shared" si="74"/>
        <v/>
      </c>
    </row>
    <row r="616" spans="1:14">
      <c r="A616" s="238"/>
      <c r="B616" s="251" t="e">
        <f>VLOOKUP(A616,Adr!A:B,2,FALSE)</f>
        <v>#N/A</v>
      </c>
      <c r="C616" s="205"/>
      <c r="D616" s="208"/>
      <c r="E616" s="209"/>
      <c r="F616" s="202"/>
      <c r="G616" s="267"/>
      <c r="H616" s="205"/>
      <c r="I616" s="230"/>
      <c r="J616" s="203"/>
      <c r="K616" s="5"/>
      <c r="L616" s="203" t="str">
        <f t="shared" si="72"/>
        <v/>
      </c>
      <c r="M616" s="5" t="e">
        <f t="shared" si="73"/>
        <v>#N/A</v>
      </c>
      <c r="N616" s="3" t="str">
        <f t="shared" si="74"/>
        <v/>
      </c>
    </row>
    <row r="617" spans="1:14">
      <c r="A617" s="238"/>
      <c r="B617" s="251" t="e">
        <f>VLOOKUP(A617,Adr!A:B,2,FALSE)</f>
        <v>#N/A</v>
      </c>
      <c r="C617" s="205"/>
      <c r="D617" s="208"/>
      <c r="E617" s="209"/>
      <c r="F617" s="202"/>
      <c r="G617" s="267"/>
      <c r="H617" s="205"/>
      <c r="I617" s="230"/>
      <c r="J617" s="203"/>
      <c r="K617" s="5"/>
      <c r="L617" s="203" t="str">
        <f t="shared" si="72"/>
        <v/>
      </c>
      <c r="M617" s="5" t="e">
        <f t="shared" si="73"/>
        <v>#N/A</v>
      </c>
      <c r="N617" s="3" t="str">
        <f t="shared" si="74"/>
        <v/>
      </c>
    </row>
    <row r="618" spans="1:14">
      <c r="A618" s="202"/>
      <c r="B618" s="251" t="e">
        <f>VLOOKUP(A618,Adr!A:B,2,FALSE)</f>
        <v>#N/A</v>
      </c>
      <c r="C618" s="237"/>
      <c r="D618" s="229"/>
      <c r="E618" s="209"/>
      <c r="F618" s="202"/>
      <c r="G618" s="205"/>
      <c r="H618" s="205"/>
      <c r="I618" s="210"/>
      <c r="J618" s="203"/>
      <c r="K618" s="5"/>
      <c r="L618" s="203" t="str">
        <f t="shared" si="72"/>
        <v/>
      </c>
      <c r="M618" s="5" t="e">
        <f t="shared" si="73"/>
        <v>#N/A</v>
      </c>
      <c r="N618" s="3" t="str">
        <f t="shared" si="74"/>
        <v/>
      </c>
    </row>
    <row r="619" spans="1:14">
      <c r="A619" s="238"/>
      <c r="B619" s="251" t="e">
        <f>VLOOKUP(A619,Adr!A:B,2,FALSE)</f>
        <v>#N/A</v>
      </c>
      <c r="C619" s="205"/>
      <c r="D619" s="208"/>
      <c r="E619" s="209"/>
      <c r="F619" s="202"/>
      <c r="G619" s="267"/>
      <c r="H619" s="205"/>
      <c r="I619" s="230"/>
      <c r="J619" s="203"/>
      <c r="K619" s="5"/>
      <c r="L619" s="203" t="str">
        <f t="shared" si="72"/>
        <v/>
      </c>
      <c r="M619" s="5" t="e">
        <f t="shared" si="73"/>
        <v>#N/A</v>
      </c>
      <c r="N619" s="3" t="str">
        <f t="shared" si="74"/>
        <v/>
      </c>
    </row>
    <row r="620" spans="1:14">
      <c r="A620" s="242"/>
      <c r="B620" s="251" t="e">
        <f>VLOOKUP(A620,Adr!A:B,2,FALSE)</f>
        <v>#N/A</v>
      </c>
      <c r="C620" s="205"/>
      <c r="D620" s="208"/>
      <c r="E620" s="209"/>
      <c r="F620" s="202"/>
      <c r="G620" s="267"/>
      <c r="H620" s="205"/>
      <c r="I620" s="230"/>
      <c r="J620" s="203"/>
      <c r="K620" s="5"/>
      <c r="L620" s="203" t="str">
        <f t="shared" si="72"/>
        <v/>
      </c>
      <c r="M620" s="5" t="e">
        <f t="shared" si="73"/>
        <v>#N/A</v>
      </c>
      <c r="N620" s="3" t="str">
        <f t="shared" si="74"/>
        <v/>
      </c>
    </row>
    <row r="621" spans="1:14">
      <c r="A621" s="238"/>
      <c r="B621" s="251" t="e">
        <f>VLOOKUP(A621,Adr!A:B,2,FALSE)</f>
        <v>#N/A</v>
      </c>
      <c r="C621" s="205"/>
      <c r="D621" s="208"/>
      <c r="E621" s="209"/>
      <c r="F621" s="202"/>
      <c r="G621" s="267"/>
      <c r="H621" s="205"/>
      <c r="I621" s="230"/>
      <c r="J621" s="203"/>
      <c r="K621" s="5"/>
      <c r="L621" s="203" t="str">
        <f t="shared" si="72"/>
        <v/>
      </c>
      <c r="M621" s="5" t="e">
        <f t="shared" si="73"/>
        <v>#N/A</v>
      </c>
      <c r="N621" s="3" t="str">
        <f t="shared" si="74"/>
        <v/>
      </c>
    </row>
    <row r="622" spans="1:14">
      <c r="A622" s="242"/>
      <c r="B622" s="251" t="e">
        <f>VLOOKUP(A622,Adr!A:B,2,FALSE)</f>
        <v>#N/A</v>
      </c>
      <c r="C622" s="205"/>
      <c r="D622" s="208"/>
      <c r="E622" s="209"/>
      <c r="F622" s="202"/>
      <c r="G622" s="267"/>
      <c r="H622" s="205"/>
      <c r="I622" s="230"/>
      <c r="J622" s="203"/>
      <c r="K622" s="5"/>
      <c r="L622" s="203" t="str">
        <f t="shared" si="72"/>
        <v/>
      </c>
      <c r="M622" s="5" t="e">
        <f t="shared" si="73"/>
        <v>#N/A</v>
      </c>
      <c r="N622" s="3" t="str">
        <f t="shared" si="74"/>
        <v/>
      </c>
    </row>
    <row r="623" spans="1:14">
      <c r="A623" s="202"/>
      <c r="B623" s="251" t="e">
        <f>VLOOKUP(A623,Adr!A:B,2,FALSE)</f>
        <v>#N/A</v>
      </c>
      <c r="C623" s="237"/>
      <c r="D623" s="229"/>
      <c r="E623" s="209"/>
      <c r="F623" s="202"/>
      <c r="G623" s="205"/>
      <c r="H623" s="205"/>
      <c r="I623" s="210"/>
      <c r="J623" s="203"/>
      <c r="K623" s="5"/>
      <c r="L623" s="203" t="str">
        <f t="shared" si="72"/>
        <v/>
      </c>
      <c r="M623" s="5" t="e">
        <f t="shared" si="73"/>
        <v>#N/A</v>
      </c>
      <c r="N623" s="3" t="str">
        <f t="shared" si="74"/>
        <v/>
      </c>
    </row>
    <row r="624" spans="1:14">
      <c r="A624" s="202"/>
      <c r="B624" s="251" t="e">
        <f>VLOOKUP(A624,Adr!A:B,2,FALSE)</f>
        <v>#N/A</v>
      </c>
      <c r="C624" s="222"/>
      <c r="D624" s="224"/>
      <c r="E624" s="209"/>
      <c r="F624" s="219"/>
      <c r="G624" s="222"/>
      <c r="H624" s="222"/>
      <c r="I624" s="230"/>
      <c r="J624" s="203"/>
      <c r="K624" s="5"/>
      <c r="L624" s="203" t="str">
        <f t="shared" si="72"/>
        <v/>
      </c>
      <c r="M624" s="5" t="e">
        <f t="shared" si="73"/>
        <v>#N/A</v>
      </c>
      <c r="N624" s="3" t="str">
        <f t="shared" si="74"/>
        <v/>
      </c>
    </row>
    <row r="625" spans="1:14">
      <c r="A625" s="202"/>
      <c r="B625" s="251" t="e">
        <f>VLOOKUP(A625,Adr!A:B,2,FALSE)</f>
        <v>#N/A</v>
      </c>
      <c r="C625" s="222"/>
      <c r="D625" s="224"/>
      <c r="E625" s="209"/>
      <c r="F625" s="219"/>
      <c r="G625" s="222"/>
      <c r="H625" s="222"/>
      <c r="I625" s="230"/>
      <c r="J625" s="203"/>
      <c r="K625" s="5"/>
      <c r="L625" s="203" t="str">
        <f t="shared" si="72"/>
        <v/>
      </c>
      <c r="M625" s="5" t="e">
        <f t="shared" si="73"/>
        <v>#N/A</v>
      </c>
      <c r="N625" s="3" t="str">
        <f t="shared" si="74"/>
        <v/>
      </c>
    </row>
    <row r="626" spans="1:14">
      <c r="A626" s="202"/>
      <c r="B626" s="251" t="e">
        <f>VLOOKUP(A626,Adr!A:B,2,FALSE)</f>
        <v>#N/A</v>
      </c>
      <c r="C626" s="222"/>
      <c r="D626" s="224"/>
      <c r="E626" s="209"/>
      <c r="F626" s="219"/>
      <c r="G626" s="222"/>
      <c r="H626" s="222"/>
      <c r="I626" s="230"/>
      <c r="J626" s="203"/>
      <c r="K626" s="5"/>
      <c r="L626" s="203" t="str">
        <f t="shared" si="72"/>
        <v/>
      </c>
      <c r="M626" s="5" t="e">
        <f t="shared" si="73"/>
        <v>#N/A</v>
      </c>
      <c r="N626" s="3" t="str">
        <f t="shared" si="74"/>
        <v/>
      </c>
    </row>
    <row r="627" spans="1:14">
      <c r="A627" s="202"/>
      <c r="B627" s="251" t="e">
        <f>VLOOKUP(A627,Adr!A:B,2,FALSE)</f>
        <v>#N/A</v>
      </c>
      <c r="C627" s="222"/>
      <c r="D627" s="224"/>
      <c r="E627" s="209"/>
      <c r="F627" s="219"/>
      <c r="G627" s="222"/>
      <c r="H627" s="222"/>
      <c r="I627" s="230"/>
      <c r="J627" s="203"/>
      <c r="K627" s="5"/>
      <c r="L627" s="203" t="str">
        <f t="shared" si="72"/>
        <v/>
      </c>
      <c r="M627" s="5" t="e">
        <f t="shared" si="73"/>
        <v>#N/A</v>
      </c>
      <c r="N627" s="3" t="str">
        <f t="shared" si="74"/>
        <v/>
      </c>
    </row>
    <row r="628" spans="1:14">
      <c r="A628" s="202"/>
      <c r="B628" s="251" t="e">
        <f>VLOOKUP(A628,Adr!A:B,2,FALSE)</f>
        <v>#N/A</v>
      </c>
      <c r="C628" s="222"/>
      <c r="D628" s="224"/>
      <c r="E628" s="209"/>
      <c r="F628" s="219"/>
      <c r="G628" s="222"/>
      <c r="H628" s="222"/>
      <c r="I628" s="230"/>
      <c r="J628" s="203"/>
      <c r="K628" s="5"/>
      <c r="L628" s="203" t="str">
        <f t="shared" si="72"/>
        <v/>
      </c>
      <c r="M628" s="5" t="e">
        <f t="shared" si="73"/>
        <v>#N/A</v>
      </c>
      <c r="N628" s="3" t="str">
        <f t="shared" si="74"/>
        <v/>
      </c>
    </row>
    <row r="629" spans="1:14">
      <c r="A629" s="219"/>
      <c r="B629" s="251" t="e">
        <f>VLOOKUP(A629,Adr!A:B,2,FALSE)</f>
        <v>#N/A</v>
      </c>
      <c r="C629" s="222"/>
      <c r="D629" s="223"/>
      <c r="E629" s="209"/>
      <c r="F629" s="219"/>
      <c r="G629" s="222"/>
      <c r="H629" s="222"/>
      <c r="I629" s="230"/>
      <c r="J629" s="203"/>
      <c r="K629" s="5"/>
      <c r="L629" s="203" t="str">
        <f t="shared" si="72"/>
        <v/>
      </c>
      <c r="M629" s="5" t="e">
        <f t="shared" si="73"/>
        <v>#N/A</v>
      </c>
      <c r="N629" s="3" t="str">
        <f t="shared" si="74"/>
        <v/>
      </c>
    </row>
    <row r="630" spans="1:14">
      <c r="A630" s="219"/>
      <c r="B630" s="251" t="e">
        <f>VLOOKUP(A630,Adr!A:B,2,FALSE)</f>
        <v>#N/A</v>
      </c>
      <c r="C630" s="222"/>
      <c r="D630" s="223"/>
      <c r="E630" s="209"/>
      <c r="F630" s="219"/>
      <c r="G630" s="222"/>
      <c r="H630" s="222"/>
      <c r="I630" s="230"/>
      <c r="J630" s="203"/>
      <c r="K630" s="5"/>
      <c r="L630" s="203" t="str">
        <f t="shared" si="72"/>
        <v/>
      </c>
      <c r="M630" s="5" t="e">
        <f t="shared" si="73"/>
        <v>#N/A</v>
      </c>
      <c r="N630" s="3" t="str">
        <f t="shared" si="74"/>
        <v/>
      </c>
    </row>
    <row r="631" spans="1:14">
      <c r="A631" s="202"/>
      <c r="B631" s="251" t="e">
        <f>VLOOKUP(A631,Adr!A:B,2,FALSE)</f>
        <v>#N/A</v>
      </c>
      <c r="C631" s="222"/>
      <c r="D631" s="224"/>
      <c r="E631" s="209"/>
      <c r="F631" s="219"/>
      <c r="G631" s="222"/>
      <c r="H631" s="222"/>
      <c r="I631" s="230"/>
      <c r="J631" s="203"/>
      <c r="K631" s="5"/>
      <c r="L631" s="203" t="str">
        <f t="shared" si="72"/>
        <v/>
      </c>
      <c r="M631" s="5" t="e">
        <f t="shared" si="73"/>
        <v>#N/A</v>
      </c>
      <c r="N631" s="3" t="str">
        <f t="shared" si="74"/>
        <v/>
      </c>
    </row>
    <row r="632" spans="1:14">
      <c r="A632" s="219"/>
      <c r="B632" s="251" t="e">
        <f>VLOOKUP(A632,Adr!A:B,2,FALSE)</f>
        <v>#N/A</v>
      </c>
      <c r="C632" s="222"/>
      <c r="D632" s="224"/>
      <c r="E632" s="209"/>
      <c r="F632" s="219"/>
      <c r="G632" s="222"/>
      <c r="H632" s="222"/>
      <c r="I632" s="230"/>
      <c r="J632" s="203"/>
      <c r="K632" s="5"/>
      <c r="L632" s="203" t="str">
        <f t="shared" si="72"/>
        <v/>
      </c>
      <c r="M632" s="5" t="e">
        <f t="shared" si="73"/>
        <v>#N/A</v>
      </c>
      <c r="N632" s="3" t="str">
        <f t="shared" si="74"/>
        <v/>
      </c>
    </row>
    <row r="633" spans="1:14">
      <c r="A633" s="202"/>
      <c r="B633" s="251" t="e">
        <f>VLOOKUP(A633,Adr!A:B,2,FALSE)</f>
        <v>#N/A</v>
      </c>
      <c r="C633" s="222"/>
      <c r="D633" s="224"/>
      <c r="E633" s="209"/>
      <c r="F633" s="219"/>
      <c r="G633" s="222"/>
      <c r="H633" s="222"/>
      <c r="I633" s="230"/>
      <c r="J633" s="203"/>
      <c r="K633" s="5"/>
      <c r="L633" s="203" t="str">
        <f t="shared" si="72"/>
        <v/>
      </c>
      <c r="M633" s="5" t="e">
        <f t="shared" si="73"/>
        <v>#N/A</v>
      </c>
      <c r="N633" s="3" t="str">
        <f t="shared" si="74"/>
        <v/>
      </c>
    </row>
    <row r="634" spans="1:14">
      <c r="A634" s="202"/>
      <c r="B634" s="251" t="e">
        <f>VLOOKUP(A634,Adr!A:B,2,FALSE)</f>
        <v>#N/A</v>
      </c>
      <c r="C634" s="222"/>
      <c r="D634" s="224"/>
      <c r="E634" s="209"/>
      <c r="F634" s="219"/>
      <c r="G634" s="222"/>
      <c r="H634" s="222"/>
      <c r="I634" s="230"/>
      <c r="J634" s="203"/>
      <c r="K634" s="5"/>
      <c r="L634" s="203" t="str">
        <f t="shared" si="72"/>
        <v/>
      </c>
      <c r="M634" s="5" t="e">
        <f t="shared" si="73"/>
        <v>#N/A</v>
      </c>
      <c r="N634" s="3" t="str">
        <f t="shared" si="74"/>
        <v/>
      </c>
    </row>
    <row r="635" spans="1:14">
      <c r="A635" s="202"/>
      <c r="B635" s="251" t="e">
        <f>VLOOKUP(A635,Adr!A:B,2,FALSE)</f>
        <v>#N/A</v>
      </c>
      <c r="C635" s="222"/>
      <c r="D635" s="224"/>
      <c r="E635" s="209"/>
      <c r="F635" s="219"/>
      <c r="G635" s="222"/>
      <c r="H635" s="222"/>
      <c r="I635" s="230"/>
      <c r="J635" s="203"/>
      <c r="K635" s="5"/>
      <c r="L635" s="203" t="str">
        <f t="shared" si="72"/>
        <v/>
      </c>
      <c r="M635" s="5" t="e">
        <f t="shared" si="73"/>
        <v>#N/A</v>
      </c>
      <c r="N635" s="3" t="str">
        <f t="shared" si="74"/>
        <v/>
      </c>
    </row>
    <row r="636" spans="1:14">
      <c r="A636" s="202"/>
      <c r="B636" s="251" t="e">
        <f>VLOOKUP(A636,Adr!A:B,2,FALSE)</f>
        <v>#N/A</v>
      </c>
      <c r="C636" s="222"/>
      <c r="D636" s="224"/>
      <c r="E636" s="209"/>
      <c r="F636" s="219"/>
      <c r="G636" s="222"/>
      <c r="H636" s="222"/>
      <c r="I636" s="230"/>
      <c r="J636" s="203"/>
      <c r="K636" s="5"/>
      <c r="L636" s="203" t="str">
        <f t="shared" si="72"/>
        <v/>
      </c>
      <c r="M636" s="5" t="e">
        <f t="shared" si="73"/>
        <v>#N/A</v>
      </c>
      <c r="N636" s="3" t="str">
        <f t="shared" si="74"/>
        <v/>
      </c>
    </row>
    <row r="637" spans="1:14">
      <c r="A637" s="238"/>
      <c r="B637" s="251" t="e">
        <f>VLOOKUP(A637,Adr!A:B,2,FALSE)</f>
        <v>#N/A</v>
      </c>
      <c r="C637" s="205"/>
      <c r="D637" s="208"/>
      <c r="E637" s="209"/>
      <c r="F637" s="202"/>
      <c r="G637" s="267"/>
      <c r="H637" s="205"/>
      <c r="I637" s="230"/>
      <c r="J637" s="203"/>
      <c r="K637" s="5"/>
      <c r="L637" s="203" t="str">
        <f t="shared" si="72"/>
        <v/>
      </c>
      <c r="M637" s="5" t="e">
        <f t="shared" si="73"/>
        <v>#N/A</v>
      </c>
      <c r="N637" s="3" t="str">
        <f t="shared" si="74"/>
        <v/>
      </c>
    </row>
    <row r="638" spans="1:14">
      <c r="A638" s="202"/>
      <c r="B638" s="251" t="e">
        <f>VLOOKUP(A638,Adr!A:B,2,FALSE)</f>
        <v>#N/A</v>
      </c>
      <c r="C638" s="222"/>
      <c r="D638" s="224"/>
      <c r="E638" s="209"/>
      <c r="F638" s="219"/>
      <c r="G638" s="222"/>
      <c r="H638" s="222"/>
      <c r="I638" s="230"/>
      <c r="J638" s="203"/>
      <c r="K638" s="5"/>
      <c r="L638" s="203" t="str">
        <f t="shared" si="72"/>
        <v/>
      </c>
      <c r="M638" s="5" t="e">
        <f t="shared" si="73"/>
        <v>#N/A</v>
      </c>
      <c r="N638" s="3" t="str">
        <f t="shared" si="74"/>
        <v/>
      </c>
    </row>
    <row r="639" spans="1:14">
      <c r="A639" s="202"/>
      <c r="B639" s="251" t="e">
        <f>VLOOKUP(A639,Adr!A:B,2,FALSE)</f>
        <v>#N/A</v>
      </c>
      <c r="C639" s="205"/>
      <c r="D639" s="208"/>
      <c r="E639" s="209"/>
      <c r="F639" s="202"/>
      <c r="G639" s="205"/>
      <c r="H639" s="205"/>
      <c r="I639" s="230"/>
      <c r="J639" s="203"/>
      <c r="K639" s="5"/>
      <c r="L639" s="203" t="str">
        <f t="shared" si="72"/>
        <v/>
      </c>
      <c r="M639" s="5" t="e">
        <f t="shared" si="73"/>
        <v>#N/A</v>
      </c>
      <c r="N639" s="3" t="str">
        <f t="shared" si="74"/>
        <v/>
      </c>
    </row>
    <row r="640" spans="1:14">
      <c r="A640" s="202"/>
      <c r="B640" s="251" t="e">
        <f>VLOOKUP(A640,Adr!A:B,2,FALSE)</f>
        <v>#N/A</v>
      </c>
      <c r="C640" s="222"/>
      <c r="D640" s="224"/>
      <c r="E640" s="209"/>
      <c r="F640" s="219"/>
      <c r="G640" s="222"/>
      <c r="H640" s="222"/>
      <c r="I640" s="230"/>
      <c r="J640" s="203"/>
      <c r="K640" s="5"/>
      <c r="L640" s="203" t="str">
        <f t="shared" si="72"/>
        <v/>
      </c>
      <c r="M640" s="5" t="e">
        <f t="shared" si="73"/>
        <v>#N/A</v>
      </c>
      <c r="N640" s="3" t="str">
        <f t="shared" si="74"/>
        <v/>
      </c>
    </row>
    <row r="641" spans="1:14">
      <c r="A641" s="219"/>
      <c r="B641" s="251" t="e">
        <f>VLOOKUP(A641,Adr!A:B,2,FALSE)</f>
        <v>#N/A</v>
      </c>
      <c r="C641" s="222"/>
      <c r="D641" s="224"/>
      <c r="E641" s="294"/>
      <c r="F641" s="219"/>
      <c r="G641" s="222"/>
      <c r="H641" s="222"/>
      <c r="I641" s="230"/>
      <c r="J641" s="203"/>
      <c r="K641" s="5"/>
      <c r="L641" s="203" t="str">
        <f t="shared" si="72"/>
        <v/>
      </c>
      <c r="M641" s="5" t="e">
        <f t="shared" si="73"/>
        <v>#N/A</v>
      </c>
      <c r="N641" s="3" t="str">
        <f t="shared" si="74"/>
        <v/>
      </c>
    </row>
    <row r="642" spans="1:14">
      <c r="A642" s="238"/>
      <c r="B642" s="251" t="e">
        <f>VLOOKUP(A642,Adr!A:B,2,FALSE)</f>
        <v>#N/A</v>
      </c>
      <c r="C642" s="205"/>
      <c r="D642" s="208"/>
      <c r="E642" s="209"/>
      <c r="F642" s="202"/>
      <c r="G642" s="267"/>
      <c r="H642" s="205"/>
      <c r="I642" s="230"/>
      <c r="J642" s="203"/>
      <c r="K642" s="5"/>
      <c r="L642" s="203" t="str">
        <f t="shared" si="72"/>
        <v/>
      </c>
      <c r="M642" s="5" t="e">
        <f t="shared" si="73"/>
        <v>#N/A</v>
      </c>
      <c r="N642" s="3" t="str">
        <f t="shared" si="74"/>
        <v/>
      </c>
    </row>
    <row r="643" spans="1:14">
      <c r="A643" s="202"/>
      <c r="B643" s="251" t="e">
        <f>VLOOKUP(A643,Adr!A:B,2,FALSE)</f>
        <v>#N/A</v>
      </c>
      <c r="C643" s="222"/>
      <c r="D643" s="224"/>
      <c r="E643" s="209"/>
      <c r="F643" s="219"/>
      <c r="G643" s="222"/>
      <c r="H643" s="222"/>
      <c r="I643" s="230"/>
      <c r="J643" s="203"/>
      <c r="K643" s="5"/>
      <c r="L643" s="203" t="str">
        <f t="shared" si="72"/>
        <v/>
      </c>
      <c r="M643" s="5" t="e">
        <f t="shared" si="73"/>
        <v>#N/A</v>
      </c>
      <c r="N643" s="3" t="str">
        <f t="shared" si="74"/>
        <v/>
      </c>
    </row>
    <row r="644" spans="1:14">
      <c r="A644" s="219"/>
      <c r="B644" s="251" t="e">
        <f>VLOOKUP(A644,Adr!A:B,2,FALSE)</f>
        <v>#N/A</v>
      </c>
      <c r="C644" s="222"/>
      <c r="D644" s="224"/>
      <c r="E644" s="294"/>
      <c r="F644" s="219"/>
      <c r="G644" s="222"/>
      <c r="H644" s="222"/>
      <c r="I644" s="230"/>
      <c r="J644" s="203"/>
      <c r="K644" s="5"/>
      <c r="L644" s="203" t="str">
        <f t="shared" si="72"/>
        <v/>
      </c>
      <c r="M644" s="5" t="e">
        <f t="shared" si="73"/>
        <v>#N/A</v>
      </c>
      <c r="N644" s="3" t="str">
        <f t="shared" si="74"/>
        <v/>
      </c>
    </row>
    <row r="645" spans="1:14">
      <c r="A645" s="238"/>
      <c r="B645" s="251" t="e">
        <f>VLOOKUP(A645,Adr!A:B,2,FALSE)</f>
        <v>#N/A</v>
      </c>
      <c r="C645" s="205"/>
      <c r="D645" s="208"/>
      <c r="E645" s="209"/>
      <c r="F645" s="202"/>
      <c r="G645" s="267"/>
      <c r="H645" s="205"/>
      <c r="I645" s="230"/>
      <c r="J645" s="203"/>
      <c r="K645" s="5"/>
      <c r="L645" s="203" t="str">
        <f t="shared" si="72"/>
        <v/>
      </c>
      <c r="M645" s="5" t="e">
        <f t="shared" si="73"/>
        <v>#N/A</v>
      </c>
      <c r="N645" s="3" t="str">
        <f t="shared" si="74"/>
        <v/>
      </c>
    </row>
    <row r="646" spans="1:14">
      <c r="A646" s="202"/>
      <c r="B646" s="251" t="e">
        <f>VLOOKUP(A646,Adr!A:B,2,FALSE)</f>
        <v>#N/A</v>
      </c>
      <c r="C646" s="237"/>
      <c r="D646" s="229"/>
      <c r="E646" s="209"/>
      <c r="F646" s="202"/>
      <c r="G646" s="205"/>
      <c r="H646" s="205"/>
      <c r="I646" s="210"/>
      <c r="J646" s="203"/>
      <c r="K646" s="5"/>
      <c r="L646" s="203" t="str">
        <f t="shared" si="72"/>
        <v/>
      </c>
      <c r="M646" s="5" t="e">
        <f t="shared" si="73"/>
        <v>#N/A</v>
      </c>
      <c r="N646" s="3" t="str">
        <f t="shared" si="74"/>
        <v/>
      </c>
    </row>
    <row r="647" spans="1:14">
      <c r="A647" s="202"/>
      <c r="B647" s="251" t="e">
        <f>VLOOKUP(A647,Adr!A:B,2,FALSE)</f>
        <v>#N/A</v>
      </c>
      <c r="C647" s="237"/>
      <c r="D647" s="229"/>
      <c r="E647" s="209"/>
      <c r="F647" s="202"/>
      <c r="G647" s="205"/>
      <c r="H647" s="205"/>
      <c r="I647" s="210"/>
      <c r="J647" s="203"/>
      <c r="K647" s="5"/>
      <c r="L647" s="203" t="str">
        <f t="shared" si="72"/>
        <v/>
      </c>
      <c r="M647" s="5" t="e">
        <f t="shared" si="73"/>
        <v>#N/A</v>
      </c>
      <c r="N647" s="3" t="str">
        <f t="shared" si="74"/>
        <v/>
      </c>
    </row>
    <row r="648" spans="1:14">
      <c r="A648" s="219"/>
      <c r="B648" s="251" t="e">
        <f>VLOOKUP(A648,Adr!A:B,2,FALSE)</f>
        <v>#N/A</v>
      </c>
      <c r="C648" s="222"/>
      <c r="D648" s="224"/>
      <c r="E648" s="209"/>
      <c r="F648" s="219"/>
      <c r="G648" s="222"/>
      <c r="H648" s="222"/>
      <c r="I648" s="230"/>
      <c r="J648" s="203"/>
      <c r="K648" s="5"/>
      <c r="L648" s="203" t="str">
        <f t="shared" si="72"/>
        <v/>
      </c>
      <c r="M648" s="5" t="e">
        <f t="shared" si="73"/>
        <v>#N/A</v>
      </c>
      <c r="N648" s="3" t="str">
        <f t="shared" si="74"/>
        <v/>
      </c>
    </row>
    <row r="649" spans="1:14">
      <c r="A649" s="219"/>
      <c r="B649" s="251" t="e">
        <f>VLOOKUP(A649,Adr!A:B,2,FALSE)</f>
        <v>#N/A</v>
      </c>
      <c r="C649" s="222"/>
      <c r="D649" s="224"/>
      <c r="E649" s="209"/>
      <c r="F649" s="219"/>
      <c r="G649" s="222"/>
      <c r="H649" s="222"/>
      <c r="I649" s="230"/>
      <c r="J649" s="203"/>
      <c r="K649" s="5"/>
      <c r="L649" s="203" t="str">
        <f t="shared" si="72"/>
        <v/>
      </c>
      <c r="M649" s="5" t="e">
        <f t="shared" si="73"/>
        <v>#N/A</v>
      </c>
      <c r="N649" s="3" t="str">
        <f t="shared" si="74"/>
        <v/>
      </c>
    </row>
    <row r="650" spans="1:14">
      <c r="A650" s="219"/>
      <c r="B650" s="251" t="e">
        <f>VLOOKUP(A650,Adr!A:B,2,FALSE)</f>
        <v>#N/A</v>
      </c>
      <c r="C650" s="222"/>
      <c r="D650" s="224"/>
      <c r="E650" s="209"/>
      <c r="F650" s="219"/>
      <c r="G650" s="222"/>
      <c r="H650" s="222"/>
      <c r="I650" s="230"/>
      <c r="J650" s="203"/>
      <c r="K650" s="5"/>
      <c r="L650" s="203" t="str">
        <f t="shared" si="72"/>
        <v/>
      </c>
      <c r="M650" s="5" t="e">
        <f t="shared" si="73"/>
        <v>#N/A</v>
      </c>
      <c r="N650" s="3" t="str">
        <f t="shared" si="74"/>
        <v/>
      </c>
    </row>
    <row r="651" spans="1:14">
      <c r="A651" s="219"/>
      <c r="B651" s="251" t="e">
        <f>VLOOKUP(A651,Adr!A:B,2,FALSE)</f>
        <v>#N/A</v>
      </c>
      <c r="C651" s="222"/>
      <c r="D651" s="224"/>
      <c r="E651" s="294"/>
      <c r="F651" s="219"/>
      <c r="G651" s="222"/>
      <c r="H651" s="222"/>
      <c r="I651" s="230"/>
      <c r="J651" s="203"/>
      <c r="K651" s="5"/>
      <c r="L651" s="203" t="str">
        <f t="shared" si="72"/>
        <v/>
      </c>
      <c r="M651" s="5" t="e">
        <f t="shared" si="73"/>
        <v>#N/A</v>
      </c>
      <c r="N651" s="3" t="str">
        <f t="shared" si="74"/>
        <v/>
      </c>
    </row>
    <row r="652" spans="1:14">
      <c r="A652" s="238"/>
      <c r="B652" s="251" t="e">
        <f>VLOOKUP(A652,Adr!A:B,2,FALSE)</f>
        <v>#N/A</v>
      </c>
      <c r="C652" s="205"/>
      <c r="D652" s="208"/>
      <c r="E652" s="209"/>
      <c r="F652" s="202"/>
      <c r="G652" s="267"/>
      <c r="H652" s="205"/>
      <c r="I652" s="230"/>
      <c r="J652" s="203"/>
      <c r="K652" s="5"/>
      <c r="L652" s="203" t="str">
        <f t="shared" si="72"/>
        <v/>
      </c>
      <c r="M652" s="5" t="e">
        <f t="shared" si="73"/>
        <v>#N/A</v>
      </c>
      <c r="N652" s="3" t="str">
        <f t="shared" si="74"/>
        <v/>
      </c>
    </row>
    <row r="653" spans="1:14">
      <c r="A653" s="202"/>
      <c r="B653" s="251" t="e">
        <f>VLOOKUP(A653,Adr!A:B,2,FALSE)</f>
        <v>#N/A</v>
      </c>
      <c r="C653" s="236"/>
      <c r="D653" s="223"/>
      <c r="E653" s="209"/>
      <c r="F653" s="202"/>
      <c r="G653" s="205"/>
      <c r="H653" s="205"/>
      <c r="I653" s="230"/>
      <c r="J653" s="203"/>
      <c r="K653" s="5"/>
      <c r="L653" s="203" t="str">
        <f t="shared" si="72"/>
        <v/>
      </c>
      <c r="M653" s="5" t="e">
        <f t="shared" si="73"/>
        <v>#N/A</v>
      </c>
      <c r="N653" s="3" t="str">
        <f t="shared" si="74"/>
        <v/>
      </c>
    </row>
    <row r="654" spans="1:14">
      <c r="A654" s="202"/>
      <c r="B654" s="251" t="e">
        <f>VLOOKUP(A654,Adr!A:B,2,FALSE)</f>
        <v>#N/A</v>
      </c>
      <c r="C654" s="237"/>
      <c r="D654" s="229"/>
      <c r="E654" s="209"/>
      <c r="F654" s="202"/>
      <c r="G654" s="205"/>
      <c r="H654" s="205"/>
      <c r="I654" s="210"/>
      <c r="J654" s="203"/>
      <c r="K654" s="5"/>
      <c r="L654" s="203" t="str">
        <f t="shared" si="72"/>
        <v/>
      </c>
      <c r="M654" s="5" t="e">
        <f t="shared" si="73"/>
        <v>#N/A</v>
      </c>
      <c r="N654" s="3" t="str">
        <f t="shared" si="74"/>
        <v/>
      </c>
    </row>
    <row r="655" spans="1:14">
      <c r="A655" s="238"/>
      <c r="B655" s="251" t="e">
        <f>VLOOKUP(A655,Adr!A:B,2,FALSE)</f>
        <v>#N/A</v>
      </c>
      <c r="C655" s="205"/>
      <c r="D655" s="208"/>
      <c r="E655" s="209"/>
      <c r="F655" s="202"/>
      <c r="G655" s="267"/>
      <c r="H655" s="205"/>
      <c r="I655" s="230"/>
      <c r="J655" s="203"/>
      <c r="K655" s="5"/>
      <c r="L655" s="203" t="str">
        <f t="shared" si="72"/>
        <v/>
      </c>
      <c r="M655" s="5" t="e">
        <f t="shared" si="73"/>
        <v>#N/A</v>
      </c>
      <c r="N655" s="3" t="str">
        <f t="shared" si="74"/>
        <v/>
      </c>
    </row>
    <row r="656" spans="1:14">
      <c r="A656" s="202"/>
      <c r="B656" s="251" t="e">
        <f>VLOOKUP(A656,Adr!A:B,2,FALSE)</f>
        <v>#N/A</v>
      </c>
      <c r="C656" s="237"/>
      <c r="D656" s="229"/>
      <c r="E656" s="209"/>
      <c r="F656" s="202"/>
      <c r="G656" s="205"/>
      <c r="H656" s="205"/>
      <c r="I656" s="210"/>
      <c r="J656" s="203"/>
      <c r="K656" s="5"/>
      <c r="L656" s="203" t="str">
        <f t="shared" si="72"/>
        <v/>
      </c>
      <c r="M656" s="5" t="e">
        <f t="shared" si="73"/>
        <v>#N/A</v>
      </c>
      <c r="N656" s="3" t="str">
        <f t="shared" si="74"/>
        <v/>
      </c>
    </row>
    <row r="657" spans="1:14">
      <c r="A657" s="202"/>
      <c r="B657" s="251" t="e">
        <f>VLOOKUP(A657,Adr!A:B,2,FALSE)</f>
        <v>#N/A</v>
      </c>
      <c r="C657" s="237"/>
      <c r="D657" s="224"/>
      <c r="E657" s="209"/>
      <c r="F657" s="202"/>
      <c r="G657" s="205"/>
      <c r="H657" s="205"/>
      <c r="I657" s="230"/>
      <c r="J657" s="203"/>
      <c r="K657" s="5"/>
      <c r="L657" s="203" t="str">
        <f t="shared" si="72"/>
        <v/>
      </c>
      <c r="M657" s="5" t="e">
        <f t="shared" si="73"/>
        <v>#N/A</v>
      </c>
      <c r="N657" s="3" t="str">
        <f t="shared" si="74"/>
        <v/>
      </c>
    </row>
    <row r="658" spans="1:14">
      <c r="A658" s="238"/>
      <c r="B658" s="251" t="e">
        <f>VLOOKUP(A658,Adr!A:B,2,FALSE)</f>
        <v>#N/A</v>
      </c>
      <c r="C658" s="205"/>
      <c r="D658" s="208"/>
      <c r="E658" s="209"/>
      <c r="F658" s="202"/>
      <c r="G658" s="267"/>
      <c r="H658" s="205"/>
      <c r="I658" s="230"/>
      <c r="J658" s="203"/>
      <c r="K658" s="5"/>
      <c r="L658" s="203" t="str">
        <f t="shared" si="72"/>
        <v/>
      </c>
      <c r="M658" s="5" t="e">
        <f t="shared" si="73"/>
        <v>#N/A</v>
      </c>
      <c r="N658" s="3" t="str">
        <f t="shared" si="74"/>
        <v/>
      </c>
    </row>
    <row r="659" spans="1:14">
      <c r="A659" s="202"/>
      <c r="B659" s="251" t="e">
        <f>VLOOKUP(A659,Adr!A:B,2,FALSE)</f>
        <v>#N/A</v>
      </c>
      <c r="C659" s="237"/>
      <c r="D659" s="229"/>
      <c r="E659" s="209"/>
      <c r="F659" s="202"/>
      <c r="G659" s="205"/>
      <c r="H659" s="205"/>
      <c r="I659" s="210"/>
      <c r="J659" s="203"/>
      <c r="K659" s="5"/>
      <c r="L659" s="203" t="str">
        <f t="shared" si="72"/>
        <v/>
      </c>
      <c r="M659" s="5" t="e">
        <f t="shared" si="73"/>
        <v>#N/A</v>
      </c>
      <c r="N659" s="3" t="str">
        <f t="shared" si="74"/>
        <v/>
      </c>
    </row>
    <row r="660" spans="1:14">
      <c r="A660" s="202"/>
      <c r="B660" s="251" t="e">
        <f>VLOOKUP(A660,Adr!A:B,2,FALSE)</f>
        <v>#N/A</v>
      </c>
      <c r="C660" s="237"/>
      <c r="D660" s="229"/>
      <c r="E660" s="209"/>
      <c r="F660" s="202"/>
      <c r="G660" s="205"/>
      <c r="H660" s="205"/>
      <c r="I660" s="210"/>
      <c r="J660" s="203"/>
      <c r="K660" s="5"/>
      <c r="L660" s="203" t="str">
        <f t="shared" si="72"/>
        <v/>
      </c>
      <c r="M660" s="5" t="e">
        <f t="shared" si="73"/>
        <v>#N/A</v>
      </c>
      <c r="N660" s="3" t="str">
        <f t="shared" si="74"/>
        <v/>
      </c>
    </row>
    <row r="661" spans="1:14">
      <c r="A661" s="202"/>
      <c r="B661" s="251" t="e">
        <f>VLOOKUP(A661,Adr!A:B,2,FALSE)</f>
        <v>#N/A</v>
      </c>
      <c r="C661" s="237"/>
      <c r="D661" s="229"/>
      <c r="E661" s="209"/>
      <c r="F661" s="202"/>
      <c r="G661" s="205"/>
      <c r="H661" s="205"/>
      <c r="I661" s="210"/>
      <c r="J661" s="203"/>
      <c r="K661" s="5"/>
      <c r="L661" s="203" t="str">
        <f t="shared" si="72"/>
        <v/>
      </c>
      <c r="M661" s="5" t="e">
        <f t="shared" si="73"/>
        <v>#N/A</v>
      </c>
      <c r="N661" s="3" t="str">
        <f t="shared" si="74"/>
        <v/>
      </c>
    </row>
    <row r="662" spans="1:14">
      <c r="A662" s="202"/>
      <c r="B662" s="251" t="e">
        <f>VLOOKUP(A662,Adr!A:B,2,FALSE)</f>
        <v>#N/A</v>
      </c>
      <c r="C662" s="237"/>
      <c r="D662" s="229"/>
      <c r="E662" s="209"/>
      <c r="F662" s="202"/>
      <c r="G662" s="205"/>
      <c r="H662" s="205"/>
      <c r="I662" s="230"/>
      <c r="J662" s="203"/>
      <c r="K662" s="5"/>
      <c r="L662" s="203" t="str">
        <f t="shared" si="72"/>
        <v/>
      </c>
      <c r="M662" s="5" t="e">
        <f t="shared" si="73"/>
        <v>#N/A</v>
      </c>
      <c r="N662" s="3" t="str">
        <f t="shared" si="74"/>
        <v/>
      </c>
    </row>
    <row r="663" spans="1:14">
      <c r="A663" s="202"/>
      <c r="B663" s="251" t="e">
        <f>VLOOKUP(A663,Adr!A:B,2,FALSE)</f>
        <v>#N/A</v>
      </c>
      <c r="C663" s="237"/>
      <c r="D663" s="229"/>
      <c r="E663" s="209"/>
      <c r="F663" s="202"/>
      <c r="G663" s="205"/>
      <c r="H663" s="205"/>
      <c r="I663" s="210"/>
      <c r="J663" s="203"/>
      <c r="K663" s="5"/>
      <c r="L663" s="203" t="str">
        <f t="shared" si="72"/>
        <v/>
      </c>
      <c r="M663" s="5" t="e">
        <f t="shared" si="73"/>
        <v>#N/A</v>
      </c>
      <c r="N663" s="3" t="str">
        <f t="shared" si="74"/>
        <v/>
      </c>
    </row>
    <row r="664" spans="1:14">
      <c r="A664" s="238"/>
      <c r="B664" s="251" t="e">
        <f>VLOOKUP(A664,Adr!A:B,2,FALSE)</f>
        <v>#N/A</v>
      </c>
      <c r="C664" s="205"/>
      <c r="D664" s="208"/>
      <c r="E664" s="209"/>
      <c r="F664" s="202"/>
      <c r="G664" s="267"/>
      <c r="H664" s="205"/>
      <c r="I664" s="230"/>
      <c r="J664" s="203"/>
      <c r="K664" s="5"/>
      <c r="L664" s="203" t="str">
        <f t="shared" si="72"/>
        <v/>
      </c>
      <c r="M664" s="5" t="e">
        <f t="shared" si="73"/>
        <v>#N/A</v>
      </c>
      <c r="N664" s="3" t="str">
        <f t="shared" si="74"/>
        <v/>
      </c>
    </row>
    <row r="665" spans="1:14">
      <c r="A665" s="219"/>
      <c r="B665" s="251" t="e">
        <f>VLOOKUP(A665,Adr!A:B,2,FALSE)</f>
        <v>#N/A</v>
      </c>
      <c r="C665" s="222"/>
      <c r="D665" s="224"/>
      <c r="E665" s="294"/>
      <c r="F665" s="219"/>
      <c r="G665" s="222"/>
      <c r="H665" s="222"/>
      <c r="I665" s="230"/>
      <c r="J665" s="203"/>
      <c r="K665" s="5"/>
      <c r="L665" s="203" t="str">
        <f t="shared" si="72"/>
        <v/>
      </c>
      <c r="M665" s="5" t="e">
        <f t="shared" si="73"/>
        <v>#N/A</v>
      </c>
      <c r="N665" s="3" t="str">
        <f t="shared" si="74"/>
        <v/>
      </c>
    </row>
    <row r="666" spans="1:14">
      <c r="A666" s="202"/>
      <c r="B666" s="251" t="e">
        <f>VLOOKUP(A666,Adr!A:B,2,FALSE)</f>
        <v>#N/A</v>
      </c>
      <c r="C666" s="236"/>
      <c r="D666" s="223"/>
      <c r="E666" s="209"/>
      <c r="F666" s="202"/>
      <c r="G666" s="205"/>
      <c r="H666" s="205"/>
      <c r="I666" s="230"/>
      <c r="J666" s="203"/>
      <c r="K666" s="5"/>
      <c r="L666" s="203" t="str">
        <f t="shared" ref="L666:L729" si="75">A666&amp;G666&amp;H666</f>
        <v/>
      </c>
      <c r="M666" s="5" t="e">
        <f t="shared" ref="M666:M729" si="76">B666&amp;F666&amp;H666&amp;C666</f>
        <v>#N/A</v>
      </c>
      <c r="N666" s="3" t="str">
        <f t="shared" ref="N666:N729" si="77">+I666&amp;H666</f>
        <v/>
      </c>
    </row>
    <row r="667" spans="1:14">
      <c r="A667" s="202"/>
      <c r="B667" s="251" t="e">
        <f>VLOOKUP(A667,Adr!A:B,2,FALSE)</f>
        <v>#N/A</v>
      </c>
      <c r="C667" s="236"/>
      <c r="D667" s="223"/>
      <c r="E667" s="209"/>
      <c r="F667" s="202"/>
      <c r="G667" s="205"/>
      <c r="H667" s="205"/>
      <c r="I667" s="230"/>
      <c r="J667" s="203"/>
      <c r="K667" s="5"/>
      <c r="L667" s="203" t="str">
        <f t="shared" si="75"/>
        <v/>
      </c>
      <c r="M667" s="5" t="e">
        <f t="shared" si="76"/>
        <v>#N/A</v>
      </c>
      <c r="N667" s="3" t="str">
        <f t="shared" si="77"/>
        <v/>
      </c>
    </row>
    <row r="668" spans="1:14">
      <c r="A668" s="202"/>
      <c r="B668" s="251" t="e">
        <f>VLOOKUP(A668,Adr!A:B,2,FALSE)</f>
        <v>#N/A</v>
      </c>
      <c r="C668" s="236"/>
      <c r="D668" s="224"/>
      <c r="E668" s="209"/>
      <c r="F668" s="202"/>
      <c r="G668" s="205"/>
      <c r="H668" s="205"/>
      <c r="I668" s="230"/>
      <c r="J668" s="203"/>
      <c r="K668" s="5"/>
      <c r="L668" s="203" t="str">
        <f t="shared" si="75"/>
        <v/>
      </c>
      <c r="M668" s="5" t="e">
        <f t="shared" si="76"/>
        <v>#N/A</v>
      </c>
      <c r="N668" s="3" t="str">
        <f t="shared" si="77"/>
        <v/>
      </c>
    </row>
    <row r="669" spans="1:14">
      <c r="A669" s="202"/>
      <c r="B669" s="251" t="e">
        <f>VLOOKUP(A669,Adr!A:B,2,FALSE)</f>
        <v>#N/A</v>
      </c>
      <c r="C669" s="227"/>
      <c r="D669" s="208"/>
      <c r="E669" s="209"/>
      <c r="F669" s="202"/>
      <c r="G669" s="205"/>
      <c r="H669" s="205"/>
      <c r="I669" s="230"/>
      <c r="J669" s="203"/>
      <c r="K669" s="5"/>
      <c r="L669" s="203" t="str">
        <f t="shared" si="75"/>
        <v/>
      </c>
      <c r="M669" s="5" t="e">
        <f t="shared" si="76"/>
        <v>#N/A</v>
      </c>
      <c r="N669" s="3" t="str">
        <f t="shared" si="77"/>
        <v/>
      </c>
    </row>
    <row r="670" spans="1:14">
      <c r="A670" s="202"/>
      <c r="B670" s="251" t="e">
        <f>VLOOKUP(A670,Adr!A:B,2,FALSE)</f>
        <v>#N/A</v>
      </c>
      <c r="C670" s="236"/>
      <c r="D670" s="208"/>
      <c r="E670" s="209"/>
      <c r="F670" s="202"/>
      <c r="G670" s="205"/>
      <c r="H670" s="205"/>
      <c r="I670" s="230"/>
      <c r="J670" s="203"/>
      <c r="K670" s="5"/>
      <c r="L670" s="203" t="str">
        <f t="shared" si="75"/>
        <v/>
      </c>
      <c r="M670" s="5" t="e">
        <f t="shared" si="76"/>
        <v>#N/A</v>
      </c>
      <c r="N670" s="3" t="str">
        <f t="shared" si="77"/>
        <v/>
      </c>
    </row>
    <row r="671" spans="1:14">
      <c r="A671" s="202"/>
      <c r="B671" s="251" t="e">
        <f>VLOOKUP(A671,Adr!A:B,2,FALSE)</f>
        <v>#N/A</v>
      </c>
      <c r="C671" s="227"/>
      <c r="D671" s="208"/>
      <c r="E671" s="209"/>
      <c r="F671" s="202"/>
      <c r="G671" s="205"/>
      <c r="H671" s="205"/>
      <c r="I671" s="230"/>
      <c r="J671" s="203"/>
      <c r="K671" s="5"/>
      <c r="L671" s="203" t="str">
        <f t="shared" si="75"/>
        <v/>
      </c>
      <c r="M671" s="5" t="e">
        <f t="shared" si="76"/>
        <v>#N/A</v>
      </c>
      <c r="N671" s="3" t="str">
        <f t="shared" si="77"/>
        <v/>
      </c>
    </row>
    <row r="672" spans="1:14">
      <c r="A672" s="202"/>
      <c r="B672" s="251" t="e">
        <f>VLOOKUP(A672,Adr!A:B,2,FALSE)</f>
        <v>#N/A</v>
      </c>
      <c r="C672" s="227"/>
      <c r="D672" s="208"/>
      <c r="E672" s="209"/>
      <c r="F672" s="202"/>
      <c r="G672" s="205"/>
      <c r="H672" s="205"/>
      <c r="I672" s="230"/>
      <c r="J672" s="203"/>
      <c r="K672" s="5"/>
      <c r="L672" s="203" t="str">
        <f t="shared" si="75"/>
        <v/>
      </c>
      <c r="M672" s="5" t="e">
        <f t="shared" si="76"/>
        <v>#N/A</v>
      </c>
      <c r="N672" s="3" t="str">
        <f t="shared" si="77"/>
        <v/>
      </c>
    </row>
    <row r="673" spans="1:14">
      <c r="A673" s="202"/>
      <c r="B673" s="251" t="e">
        <f>VLOOKUP(A673,Adr!A:B,2,FALSE)</f>
        <v>#N/A</v>
      </c>
      <c r="C673" s="236"/>
      <c r="D673" s="224"/>
      <c r="E673" s="209"/>
      <c r="F673" s="202"/>
      <c r="G673" s="205"/>
      <c r="H673" s="205"/>
      <c r="I673" s="230"/>
      <c r="J673" s="203"/>
      <c r="K673" s="5"/>
      <c r="L673" s="203" t="str">
        <f t="shared" si="75"/>
        <v/>
      </c>
      <c r="M673" s="5" t="e">
        <f t="shared" si="76"/>
        <v>#N/A</v>
      </c>
      <c r="N673" s="3" t="str">
        <f t="shared" si="77"/>
        <v/>
      </c>
    </row>
    <row r="674" spans="1:14">
      <c r="A674" s="202"/>
      <c r="B674" s="251" t="e">
        <f>VLOOKUP(A674,Adr!A:B,2,FALSE)</f>
        <v>#N/A</v>
      </c>
      <c r="C674" s="236"/>
      <c r="D674" s="224"/>
      <c r="E674" s="209"/>
      <c r="F674" s="202"/>
      <c r="G674" s="205"/>
      <c r="H674" s="205"/>
      <c r="I674" s="230"/>
      <c r="J674" s="203"/>
      <c r="K674" s="5"/>
      <c r="L674" s="203" t="str">
        <f t="shared" si="75"/>
        <v/>
      </c>
      <c r="M674" s="5" t="e">
        <f t="shared" si="76"/>
        <v>#N/A</v>
      </c>
      <c r="N674" s="3" t="str">
        <f t="shared" si="77"/>
        <v/>
      </c>
    </row>
    <row r="675" spans="1:14">
      <c r="A675" s="202"/>
      <c r="B675" s="251" t="e">
        <f>VLOOKUP(A675,Adr!A:B,2,FALSE)</f>
        <v>#N/A</v>
      </c>
      <c r="C675" s="222"/>
      <c r="D675" s="224"/>
      <c r="E675" s="209"/>
      <c r="F675" s="219"/>
      <c r="G675" s="222"/>
      <c r="H675" s="222"/>
      <c r="I675" s="230"/>
      <c r="J675" s="203"/>
      <c r="K675" s="5"/>
      <c r="L675" s="203" t="str">
        <f t="shared" si="75"/>
        <v/>
      </c>
      <c r="M675" s="5" t="e">
        <f t="shared" si="76"/>
        <v>#N/A</v>
      </c>
      <c r="N675" s="3" t="str">
        <f t="shared" si="77"/>
        <v/>
      </c>
    </row>
    <row r="676" spans="1:14">
      <c r="A676" s="202"/>
      <c r="B676" s="251" t="e">
        <f>VLOOKUP(A676,Adr!A:B,2,FALSE)</f>
        <v>#N/A</v>
      </c>
      <c r="C676" s="237"/>
      <c r="D676" s="229"/>
      <c r="E676" s="209"/>
      <c r="F676" s="219"/>
      <c r="G676" s="222"/>
      <c r="H676" s="222"/>
      <c r="I676" s="210"/>
      <c r="J676" s="203"/>
      <c r="K676" s="5"/>
      <c r="L676" s="203" t="str">
        <f t="shared" si="75"/>
        <v/>
      </c>
      <c r="M676" s="5" t="e">
        <f t="shared" si="76"/>
        <v>#N/A</v>
      </c>
      <c r="N676" s="3" t="str">
        <f t="shared" si="77"/>
        <v/>
      </c>
    </row>
    <row r="677" spans="1:14">
      <c r="A677" s="202"/>
      <c r="B677" s="251" t="e">
        <f>VLOOKUP(A677,Adr!A:B,2,FALSE)</f>
        <v>#N/A</v>
      </c>
      <c r="C677" s="222"/>
      <c r="D677" s="224"/>
      <c r="E677" s="209"/>
      <c r="F677" s="219"/>
      <c r="G677" s="222"/>
      <c r="H677" s="222"/>
      <c r="I677" s="230"/>
      <c r="J677" s="203"/>
      <c r="K677" s="5"/>
      <c r="L677" s="203" t="str">
        <f t="shared" si="75"/>
        <v/>
      </c>
      <c r="M677" s="5" t="e">
        <f t="shared" si="76"/>
        <v>#N/A</v>
      </c>
      <c r="N677" s="3" t="str">
        <f t="shared" si="77"/>
        <v/>
      </c>
    </row>
    <row r="678" spans="1:14">
      <c r="A678" s="219"/>
      <c r="B678" s="251" t="e">
        <f>VLOOKUP(A678,Adr!A:B,2,FALSE)</f>
        <v>#N/A</v>
      </c>
      <c r="C678" s="222"/>
      <c r="D678" s="224"/>
      <c r="E678" s="294"/>
      <c r="F678" s="219"/>
      <c r="G678" s="222"/>
      <c r="H678" s="222"/>
      <c r="I678" s="230"/>
      <c r="J678" s="203"/>
      <c r="K678" s="5"/>
      <c r="L678" s="203" t="str">
        <f t="shared" si="75"/>
        <v/>
      </c>
      <c r="M678" s="5" t="e">
        <f t="shared" si="76"/>
        <v>#N/A</v>
      </c>
      <c r="N678" s="3" t="str">
        <f t="shared" si="77"/>
        <v/>
      </c>
    </row>
    <row r="679" spans="1:14">
      <c r="A679" s="202"/>
      <c r="B679" s="251" t="e">
        <f>VLOOKUP(A679,Adr!A:B,2,FALSE)</f>
        <v>#N/A</v>
      </c>
      <c r="C679" s="236"/>
      <c r="D679" s="223"/>
      <c r="E679" s="209"/>
      <c r="F679" s="202"/>
      <c r="G679" s="205"/>
      <c r="H679" s="205"/>
      <c r="I679" s="230"/>
      <c r="J679" s="203"/>
      <c r="K679" s="5"/>
      <c r="L679" s="203" t="str">
        <f t="shared" si="75"/>
        <v/>
      </c>
      <c r="M679" s="5" t="e">
        <f t="shared" si="76"/>
        <v>#N/A</v>
      </c>
      <c r="N679" s="3" t="str">
        <f t="shared" si="77"/>
        <v/>
      </c>
    </row>
    <row r="680" spans="1:14">
      <c r="A680" s="202"/>
      <c r="B680" s="251" t="e">
        <f>VLOOKUP(A680,Adr!A:B,2,FALSE)</f>
        <v>#N/A</v>
      </c>
      <c r="C680" s="236"/>
      <c r="D680" s="223"/>
      <c r="E680" s="209"/>
      <c r="F680" s="202"/>
      <c r="G680" s="205"/>
      <c r="H680" s="205"/>
      <c r="I680" s="230"/>
      <c r="J680" s="203"/>
      <c r="K680" s="5"/>
      <c r="L680" s="203" t="str">
        <f t="shared" si="75"/>
        <v/>
      </c>
      <c r="M680" s="5" t="e">
        <f t="shared" si="76"/>
        <v>#N/A</v>
      </c>
      <c r="N680" s="3" t="str">
        <f t="shared" si="77"/>
        <v/>
      </c>
    </row>
    <row r="681" spans="1:14">
      <c r="A681" s="202"/>
      <c r="B681" s="251" t="e">
        <f>VLOOKUP(A681,Adr!A:B,2,FALSE)</f>
        <v>#N/A</v>
      </c>
      <c r="C681" s="236"/>
      <c r="D681" s="223"/>
      <c r="E681" s="209"/>
      <c r="F681" s="202"/>
      <c r="G681" s="205"/>
      <c r="H681" s="205"/>
      <c r="I681" s="230"/>
      <c r="J681" s="203"/>
      <c r="K681" s="5"/>
      <c r="L681" s="203" t="str">
        <f t="shared" si="75"/>
        <v/>
      </c>
      <c r="M681" s="5" t="e">
        <f t="shared" si="76"/>
        <v>#N/A</v>
      </c>
      <c r="N681" s="3" t="str">
        <f t="shared" si="77"/>
        <v/>
      </c>
    </row>
    <row r="682" spans="1:14">
      <c r="A682" s="202"/>
      <c r="B682" s="251" t="e">
        <f>VLOOKUP(A682,Adr!A:B,2,FALSE)</f>
        <v>#N/A</v>
      </c>
      <c r="C682" s="236"/>
      <c r="D682" s="223"/>
      <c r="E682" s="209"/>
      <c r="F682" s="202"/>
      <c r="G682" s="205"/>
      <c r="H682" s="205"/>
      <c r="I682" s="230"/>
      <c r="J682" s="203"/>
      <c r="K682" s="5"/>
      <c r="L682" s="203" t="str">
        <f t="shared" si="75"/>
        <v/>
      </c>
      <c r="M682" s="5" t="e">
        <f t="shared" si="76"/>
        <v>#N/A</v>
      </c>
      <c r="N682" s="3" t="str">
        <f t="shared" si="77"/>
        <v/>
      </c>
    </row>
    <row r="683" spans="1:14">
      <c r="A683" s="202"/>
      <c r="B683" s="251" t="e">
        <f>VLOOKUP(A683,Adr!A:B,2,FALSE)</f>
        <v>#N/A</v>
      </c>
      <c r="C683" s="227"/>
      <c r="D683" s="208"/>
      <c r="E683" s="209"/>
      <c r="F683" s="202"/>
      <c r="G683" s="205"/>
      <c r="H683" s="205"/>
      <c r="I683" s="230"/>
      <c r="J683" s="203"/>
      <c r="K683" s="5"/>
      <c r="L683" s="203" t="str">
        <f t="shared" si="75"/>
        <v/>
      </c>
      <c r="M683" s="5" t="e">
        <f t="shared" si="76"/>
        <v>#N/A</v>
      </c>
      <c r="N683" s="3" t="str">
        <f t="shared" si="77"/>
        <v/>
      </c>
    </row>
    <row r="684" spans="1:14">
      <c r="A684" s="219"/>
      <c r="B684" s="251" t="e">
        <f>VLOOKUP(A684,Adr!A:B,2,FALSE)</f>
        <v>#N/A</v>
      </c>
      <c r="C684" s="222"/>
      <c r="D684" s="224"/>
      <c r="E684" s="294"/>
      <c r="F684" s="219"/>
      <c r="G684" s="222"/>
      <c r="H684" s="222"/>
      <c r="I684" s="230"/>
      <c r="J684" s="203"/>
      <c r="K684" s="5"/>
      <c r="L684" s="203" t="str">
        <f t="shared" si="75"/>
        <v/>
      </c>
      <c r="M684" s="5" t="e">
        <f t="shared" si="76"/>
        <v>#N/A</v>
      </c>
      <c r="N684" s="3" t="str">
        <f t="shared" si="77"/>
        <v/>
      </c>
    </row>
    <row r="685" spans="1:14">
      <c r="A685" s="202"/>
      <c r="B685" s="251" t="e">
        <f>VLOOKUP(A685,Adr!A:B,2,FALSE)</f>
        <v>#N/A</v>
      </c>
      <c r="C685" s="236"/>
      <c r="D685" s="223"/>
      <c r="E685" s="209"/>
      <c r="F685" s="202"/>
      <c r="G685" s="205"/>
      <c r="H685" s="205"/>
      <c r="I685" s="230"/>
      <c r="J685" s="203"/>
      <c r="K685" s="5"/>
      <c r="L685" s="203" t="str">
        <f t="shared" si="75"/>
        <v/>
      </c>
      <c r="M685" s="5" t="e">
        <f t="shared" si="76"/>
        <v>#N/A</v>
      </c>
      <c r="N685" s="3" t="str">
        <f t="shared" si="77"/>
        <v/>
      </c>
    </row>
    <row r="686" spans="1:14">
      <c r="A686" s="202"/>
      <c r="B686" s="251" t="e">
        <f>VLOOKUP(A686,Adr!A:B,2,FALSE)</f>
        <v>#N/A</v>
      </c>
      <c r="C686" s="236"/>
      <c r="D686" s="223"/>
      <c r="E686" s="209"/>
      <c r="F686" s="202"/>
      <c r="G686" s="205"/>
      <c r="H686" s="205"/>
      <c r="I686" s="230"/>
      <c r="J686" s="203"/>
      <c r="K686" s="5"/>
      <c r="L686" s="203" t="str">
        <f t="shared" si="75"/>
        <v/>
      </c>
      <c r="M686" s="5" t="e">
        <f t="shared" si="76"/>
        <v>#N/A</v>
      </c>
      <c r="N686" s="3" t="str">
        <f t="shared" si="77"/>
        <v/>
      </c>
    </row>
    <row r="687" spans="1:14">
      <c r="A687" s="202"/>
      <c r="B687" s="251" t="e">
        <f>VLOOKUP(A687,Adr!A:B,2,FALSE)</f>
        <v>#N/A</v>
      </c>
      <c r="C687" s="236"/>
      <c r="D687" s="223"/>
      <c r="E687" s="209"/>
      <c r="F687" s="202"/>
      <c r="G687" s="205"/>
      <c r="H687" s="205"/>
      <c r="I687" s="210"/>
      <c r="J687" s="203"/>
      <c r="K687" s="5"/>
      <c r="L687" s="203" t="str">
        <f t="shared" si="75"/>
        <v/>
      </c>
      <c r="M687" s="5" t="e">
        <f t="shared" si="76"/>
        <v>#N/A</v>
      </c>
      <c r="N687" s="3" t="str">
        <f t="shared" si="77"/>
        <v/>
      </c>
    </row>
    <row r="688" spans="1:14">
      <c r="A688" s="202"/>
      <c r="B688" s="251" t="e">
        <f>VLOOKUP(A688,Adr!A:B,2,FALSE)</f>
        <v>#N/A</v>
      </c>
      <c r="C688" s="236"/>
      <c r="D688" s="223"/>
      <c r="E688" s="209"/>
      <c r="F688" s="202"/>
      <c r="G688" s="205"/>
      <c r="H688" s="205"/>
      <c r="I688" s="210"/>
      <c r="J688" s="203"/>
      <c r="K688" s="5"/>
      <c r="L688" s="203" t="str">
        <f t="shared" si="75"/>
        <v/>
      </c>
      <c r="M688" s="5" t="e">
        <f t="shared" si="76"/>
        <v>#N/A</v>
      </c>
      <c r="N688" s="3" t="str">
        <f t="shared" si="77"/>
        <v/>
      </c>
    </row>
    <row r="689" spans="1:14">
      <c r="A689" s="219"/>
      <c r="B689" s="251" t="e">
        <f>VLOOKUP(A689,Adr!A:B,2,FALSE)</f>
        <v>#N/A</v>
      </c>
      <c r="C689" s="222"/>
      <c r="D689" s="224"/>
      <c r="E689" s="294"/>
      <c r="F689" s="219"/>
      <c r="G689" s="222"/>
      <c r="H689" s="222"/>
      <c r="I689" s="230"/>
      <c r="J689" s="203"/>
      <c r="K689" s="5"/>
      <c r="L689" s="203" t="str">
        <f t="shared" si="75"/>
        <v/>
      </c>
      <c r="M689" s="5" t="e">
        <f t="shared" si="76"/>
        <v>#N/A</v>
      </c>
      <c r="N689" s="3" t="str">
        <f t="shared" si="77"/>
        <v/>
      </c>
    </row>
    <row r="690" spans="1:14">
      <c r="A690" s="202"/>
      <c r="B690" s="251" t="e">
        <f>VLOOKUP(A690,Adr!A:B,2,FALSE)</f>
        <v>#N/A</v>
      </c>
      <c r="C690" s="236"/>
      <c r="D690" s="223"/>
      <c r="E690" s="209"/>
      <c r="F690" s="202"/>
      <c r="G690" s="205"/>
      <c r="H690" s="205"/>
      <c r="I690" s="210"/>
      <c r="J690" s="203"/>
      <c r="K690" s="5"/>
      <c r="L690" s="203" t="str">
        <f t="shared" si="75"/>
        <v/>
      </c>
      <c r="M690" s="5" t="e">
        <f t="shared" si="76"/>
        <v>#N/A</v>
      </c>
      <c r="N690" s="3" t="str">
        <f t="shared" si="77"/>
        <v/>
      </c>
    </row>
    <row r="691" spans="1:14">
      <c r="A691" s="202"/>
      <c r="B691" s="251" t="e">
        <f>VLOOKUP(A691,Adr!A:B,2,FALSE)</f>
        <v>#N/A</v>
      </c>
      <c r="C691" s="236"/>
      <c r="D691" s="223"/>
      <c r="E691" s="209"/>
      <c r="F691" s="202"/>
      <c r="G691" s="205"/>
      <c r="H691" s="205"/>
      <c r="I691" s="210"/>
      <c r="J691" s="203"/>
      <c r="K691" s="5"/>
      <c r="L691" s="203" t="str">
        <f t="shared" si="75"/>
        <v/>
      </c>
      <c r="M691" s="5" t="e">
        <f t="shared" si="76"/>
        <v>#N/A</v>
      </c>
      <c r="N691" s="3" t="str">
        <f t="shared" si="77"/>
        <v/>
      </c>
    </row>
    <row r="692" spans="1:14">
      <c r="A692" s="202"/>
      <c r="B692" s="251" t="e">
        <f>VLOOKUP(A692,Adr!A:B,2,FALSE)</f>
        <v>#N/A</v>
      </c>
      <c r="C692" s="236"/>
      <c r="D692" s="223"/>
      <c r="E692" s="209"/>
      <c r="F692" s="202"/>
      <c r="G692" s="205"/>
      <c r="H692" s="205"/>
      <c r="I692" s="210"/>
      <c r="J692" s="203"/>
      <c r="K692" s="5"/>
      <c r="L692" s="203" t="str">
        <f t="shared" si="75"/>
        <v/>
      </c>
      <c r="M692" s="5" t="e">
        <f t="shared" si="76"/>
        <v>#N/A</v>
      </c>
      <c r="N692" s="3" t="str">
        <f t="shared" si="77"/>
        <v/>
      </c>
    </row>
    <row r="693" spans="1:14">
      <c r="A693" s="202"/>
      <c r="B693" s="251" t="e">
        <f>VLOOKUP(A693,Adr!A:B,2,FALSE)</f>
        <v>#N/A</v>
      </c>
      <c r="C693" s="227"/>
      <c r="D693" s="224"/>
      <c r="E693" s="209"/>
      <c r="F693" s="202"/>
      <c r="G693" s="205"/>
      <c r="H693" s="205"/>
      <c r="I693" s="230"/>
      <c r="J693" s="203"/>
      <c r="K693" s="5"/>
      <c r="L693" s="203" t="str">
        <f t="shared" si="75"/>
        <v/>
      </c>
      <c r="M693" s="5" t="e">
        <f t="shared" si="76"/>
        <v>#N/A</v>
      </c>
      <c r="N693" s="3" t="str">
        <f t="shared" si="77"/>
        <v/>
      </c>
    </row>
    <row r="694" spans="1:14">
      <c r="A694" s="202"/>
      <c r="B694" s="251" t="e">
        <f>VLOOKUP(A694,Adr!A:B,2,FALSE)</f>
        <v>#N/A</v>
      </c>
      <c r="C694" s="236"/>
      <c r="D694" s="224"/>
      <c r="E694" s="209"/>
      <c r="F694" s="202"/>
      <c r="G694" s="205"/>
      <c r="H694" s="205"/>
      <c r="I694" s="230"/>
      <c r="J694" s="203"/>
      <c r="K694" s="5"/>
      <c r="L694" s="203" t="str">
        <f t="shared" si="75"/>
        <v/>
      </c>
      <c r="M694" s="5" t="e">
        <f t="shared" si="76"/>
        <v>#N/A</v>
      </c>
      <c r="N694" s="3" t="str">
        <f t="shared" si="77"/>
        <v/>
      </c>
    </row>
    <row r="695" spans="1:14">
      <c r="A695" s="202"/>
      <c r="B695" s="251" t="e">
        <f>VLOOKUP(A695,Adr!A:B,2,FALSE)</f>
        <v>#N/A</v>
      </c>
      <c r="C695" s="227"/>
      <c r="D695" s="208"/>
      <c r="E695" s="209"/>
      <c r="F695" s="202"/>
      <c r="G695" s="205"/>
      <c r="H695" s="205"/>
      <c r="I695" s="230"/>
      <c r="J695" s="203"/>
      <c r="K695" s="5"/>
      <c r="L695" s="203" t="str">
        <f t="shared" si="75"/>
        <v/>
      </c>
      <c r="M695" s="5" t="e">
        <f t="shared" si="76"/>
        <v>#N/A</v>
      </c>
      <c r="N695" s="3" t="str">
        <f t="shared" si="77"/>
        <v/>
      </c>
    </row>
    <row r="696" spans="1:14">
      <c r="A696" s="202"/>
      <c r="B696" s="251" t="e">
        <f>VLOOKUP(A696,Adr!A:B,2,FALSE)</f>
        <v>#N/A</v>
      </c>
      <c r="C696" s="236"/>
      <c r="D696" s="224"/>
      <c r="E696" s="209"/>
      <c r="F696" s="202"/>
      <c r="G696" s="205"/>
      <c r="H696" s="205"/>
      <c r="I696" s="230"/>
      <c r="J696" s="203"/>
      <c r="K696" s="5"/>
      <c r="L696" s="203" t="str">
        <f t="shared" si="75"/>
        <v/>
      </c>
      <c r="M696" s="5" t="e">
        <f t="shared" si="76"/>
        <v>#N/A</v>
      </c>
      <c r="N696" s="3" t="str">
        <f t="shared" si="77"/>
        <v/>
      </c>
    </row>
    <row r="697" spans="1:14">
      <c r="A697" s="202"/>
      <c r="B697" s="251" t="e">
        <f>VLOOKUP(A697,Adr!A:B,2,FALSE)</f>
        <v>#N/A</v>
      </c>
      <c r="C697" s="236"/>
      <c r="D697" s="224"/>
      <c r="E697" s="209"/>
      <c r="F697" s="202"/>
      <c r="G697" s="205"/>
      <c r="H697" s="205"/>
      <c r="I697" s="230"/>
      <c r="J697" s="203"/>
      <c r="K697" s="5"/>
      <c r="L697" s="203" t="str">
        <f t="shared" si="75"/>
        <v/>
      </c>
      <c r="M697" s="5" t="e">
        <f t="shared" si="76"/>
        <v>#N/A</v>
      </c>
      <c r="N697" s="3" t="str">
        <f t="shared" si="77"/>
        <v/>
      </c>
    </row>
    <row r="698" spans="1:14">
      <c r="A698" s="219"/>
      <c r="B698" s="251" t="e">
        <f>VLOOKUP(A698,Adr!A:B,2,FALSE)</f>
        <v>#N/A</v>
      </c>
      <c r="C698" s="222"/>
      <c r="D698" s="224"/>
      <c r="E698" s="294"/>
      <c r="F698" s="219"/>
      <c r="G698" s="222"/>
      <c r="H698" s="222"/>
      <c r="I698" s="230"/>
      <c r="J698" s="203"/>
      <c r="K698" s="5"/>
      <c r="L698" s="203" t="str">
        <f t="shared" si="75"/>
        <v/>
      </c>
      <c r="M698" s="5" t="e">
        <f t="shared" si="76"/>
        <v>#N/A</v>
      </c>
      <c r="N698" s="3" t="str">
        <f t="shared" si="77"/>
        <v/>
      </c>
    </row>
    <row r="699" spans="1:14">
      <c r="A699" s="202"/>
      <c r="B699" s="251" t="e">
        <f>VLOOKUP(A699,Adr!A:B,2,FALSE)</f>
        <v>#N/A</v>
      </c>
      <c r="C699" s="236"/>
      <c r="D699" s="224"/>
      <c r="E699" s="209"/>
      <c r="F699" s="202"/>
      <c r="G699" s="205"/>
      <c r="H699" s="205"/>
      <c r="I699" s="210"/>
      <c r="J699" s="203"/>
      <c r="K699" s="5"/>
      <c r="L699" s="203" t="str">
        <f t="shared" si="75"/>
        <v/>
      </c>
      <c r="M699" s="5" t="e">
        <f t="shared" si="76"/>
        <v>#N/A</v>
      </c>
      <c r="N699" s="3" t="str">
        <f t="shared" si="77"/>
        <v/>
      </c>
    </row>
    <row r="700" spans="1:14">
      <c r="A700" s="202"/>
      <c r="B700" s="251" t="e">
        <f>VLOOKUP(A700,Adr!A:B,2,FALSE)</f>
        <v>#N/A</v>
      </c>
      <c r="C700" s="236"/>
      <c r="D700" s="223"/>
      <c r="E700" s="209"/>
      <c r="F700" s="202"/>
      <c r="G700" s="205"/>
      <c r="H700" s="205"/>
      <c r="I700" s="210"/>
      <c r="J700" s="203"/>
      <c r="K700" s="5"/>
      <c r="L700" s="203" t="str">
        <f t="shared" si="75"/>
        <v/>
      </c>
      <c r="M700" s="5" t="e">
        <f t="shared" si="76"/>
        <v>#N/A</v>
      </c>
      <c r="N700" s="3" t="str">
        <f t="shared" si="77"/>
        <v/>
      </c>
    </row>
    <row r="701" spans="1:14">
      <c r="A701" s="202"/>
      <c r="B701" s="251" t="e">
        <f>VLOOKUP(A701,Adr!A:B,2,FALSE)</f>
        <v>#N/A</v>
      </c>
      <c r="C701" s="236"/>
      <c r="D701" s="224"/>
      <c r="E701" s="209"/>
      <c r="F701" s="202"/>
      <c r="G701" s="205"/>
      <c r="H701" s="205"/>
      <c r="I701" s="230"/>
      <c r="J701" s="203"/>
      <c r="K701" s="5"/>
      <c r="L701" s="203" t="str">
        <f t="shared" si="75"/>
        <v/>
      </c>
      <c r="M701" s="5" t="e">
        <f t="shared" si="76"/>
        <v>#N/A</v>
      </c>
      <c r="N701" s="3" t="str">
        <f t="shared" si="77"/>
        <v/>
      </c>
    </row>
    <row r="702" spans="1:14">
      <c r="A702" s="238"/>
      <c r="B702" s="251" t="e">
        <f>VLOOKUP(A702,Adr!A:B,2,FALSE)</f>
        <v>#N/A</v>
      </c>
      <c r="C702" s="205"/>
      <c r="D702" s="208"/>
      <c r="E702" s="209"/>
      <c r="F702" s="202"/>
      <c r="G702" s="267"/>
      <c r="H702" s="205"/>
      <c r="I702" s="230"/>
      <c r="J702" s="203"/>
      <c r="K702" s="5"/>
      <c r="L702" s="203" t="str">
        <f t="shared" si="75"/>
        <v/>
      </c>
      <c r="M702" s="5" t="e">
        <f t="shared" si="76"/>
        <v>#N/A</v>
      </c>
      <c r="N702" s="3" t="str">
        <f t="shared" si="77"/>
        <v/>
      </c>
    </row>
    <row r="703" spans="1:14">
      <c r="A703" s="202"/>
      <c r="B703" s="251" t="e">
        <f>VLOOKUP(A703,Adr!A:B,2,FALSE)</f>
        <v>#N/A</v>
      </c>
      <c r="C703" s="227"/>
      <c r="D703" s="208"/>
      <c r="E703" s="209"/>
      <c r="F703" s="202"/>
      <c r="G703" s="205"/>
      <c r="H703" s="205"/>
      <c r="I703" s="230"/>
      <c r="J703" s="203"/>
      <c r="K703" s="5"/>
      <c r="L703" s="203" t="str">
        <f t="shared" si="75"/>
        <v/>
      </c>
      <c r="M703" s="5" t="e">
        <f t="shared" si="76"/>
        <v>#N/A</v>
      </c>
      <c r="N703" s="3" t="str">
        <f t="shared" si="77"/>
        <v/>
      </c>
    </row>
    <row r="704" spans="1:14">
      <c r="A704" s="202"/>
      <c r="B704" s="251" t="e">
        <f>VLOOKUP(A704,Adr!A:B,2,FALSE)</f>
        <v>#N/A</v>
      </c>
      <c r="C704" s="227"/>
      <c r="D704" s="208"/>
      <c r="E704" s="209"/>
      <c r="F704" s="202"/>
      <c r="G704" s="205"/>
      <c r="H704" s="205"/>
      <c r="I704" s="230"/>
      <c r="J704" s="203"/>
      <c r="K704" s="5"/>
      <c r="L704" s="203" t="str">
        <f t="shared" si="75"/>
        <v/>
      </c>
      <c r="M704" s="5" t="e">
        <f t="shared" si="76"/>
        <v>#N/A</v>
      </c>
      <c r="N704" s="3" t="str">
        <f t="shared" si="77"/>
        <v/>
      </c>
    </row>
    <row r="705" spans="1:14">
      <c r="A705" s="202"/>
      <c r="B705" s="251" t="e">
        <f>VLOOKUP(A705,Adr!A:B,2,FALSE)</f>
        <v>#N/A</v>
      </c>
      <c r="C705" s="227"/>
      <c r="D705" s="208"/>
      <c r="E705" s="209"/>
      <c r="F705" s="202"/>
      <c r="G705" s="205"/>
      <c r="H705" s="205"/>
      <c r="I705" s="230"/>
      <c r="J705" s="203"/>
      <c r="K705" s="5"/>
      <c r="L705" s="203" t="str">
        <f t="shared" si="75"/>
        <v/>
      </c>
      <c r="M705" s="5" t="e">
        <f t="shared" si="76"/>
        <v>#N/A</v>
      </c>
      <c r="N705" s="3" t="str">
        <f t="shared" si="77"/>
        <v/>
      </c>
    </row>
    <row r="706" spans="1:14">
      <c r="A706" s="202"/>
      <c r="B706" s="251" t="e">
        <f>VLOOKUP(A706,Adr!A:B,2,FALSE)</f>
        <v>#N/A</v>
      </c>
      <c r="C706" s="236"/>
      <c r="D706" s="208"/>
      <c r="E706" s="209"/>
      <c r="F706" s="202"/>
      <c r="G706" s="205"/>
      <c r="H706" s="205"/>
      <c r="I706" s="230"/>
      <c r="J706" s="203"/>
      <c r="K706" s="5"/>
      <c r="L706" s="203" t="str">
        <f t="shared" si="75"/>
        <v/>
      </c>
      <c r="M706" s="5" t="e">
        <f t="shared" si="76"/>
        <v>#N/A</v>
      </c>
      <c r="N706" s="3" t="str">
        <f t="shared" si="77"/>
        <v/>
      </c>
    </row>
    <row r="707" spans="1:14">
      <c r="A707" s="202"/>
      <c r="B707" s="251" t="e">
        <f>VLOOKUP(A707,Adr!A:B,2,FALSE)</f>
        <v>#N/A</v>
      </c>
      <c r="C707" s="227"/>
      <c r="D707" s="208"/>
      <c r="E707" s="209"/>
      <c r="F707" s="202"/>
      <c r="G707" s="205"/>
      <c r="H707" s="205"/>
      <c r="I707" s="230"/>
      <c r="J707" s="203"/>
      <c r="K707" s="5"/>
      <c r="L707" s="203" t="str">
        <f t="shared" si="75"/>
        <v/>
      </c>
      <c r="M707" s="5" t="e">
        <f t="shared" si="76"/>
        <v>#N/A</v>
      </c>
      <c r="N707" s="3" t="str">
        <f t="shared" si="77"/>
        <v/>
      </c>
    </row>
    <row r="708" spans="1:14">
      <c r="A708" s="202"/>
      <c r="B708" s="251" t="e">
        <f>VLOOKUP(A708,Adr!A:B,2,FALSE)</f>
        <v>#N/A</v>
      </c>
      <c r="C708" s="236"/>
      <c r="D708" s="224"/>
      <c r="E708" s="209"/>
      <c r="F708" s="202"/>
      <c r="G708" s="205"/>
      <c r="H708" s="205"/>
      <c r="I708" s="230"/>
      <c r="J708" s="203"/>
      <c r="K708" s="5"/>
      <c r="L708" s="203" t="str">
        <f t="shared" si="75"/>
        <v/>
      </c>
      <c r="M708" s="5" t="e">
        <f t="shared" si="76"/>
        <v>#N/A</v>
      </c>
      <c r="N708" s="3" t="str">
        <f t="shared" si="77"/>
        <v/>
      </c>
    </row>
    <row r="709" spans="1:14">
      <c r="A709" s="202"/>
      <c r="B709" s="251" t="e">
        <f>VLOOKUP(A709,Adr!A:B,2,FALSE)</f>
        <v>#N/A</v>
      </c>
      <c r="C709" s="236"/>
      <c r="D709" s="224"/>
      <c r="E709" s="209"/>
      <c r="F709" s="202"/>
      <c r="G709" s="205"/>
      <c r="H709" s="205"/>
      <c r="I709" s="230"/>
      <c r="J709" s="203"/>
      <c r="K709" s="5"/>
      <c r="L709" s="203" t="str">
        <f t="shared" si="75"/>
        <v/>
      </c>
      <c r="M709" s="5" t="e">
        <f t="shared" si="76"/>
        <v>#N/A</v>
      </c>
      <c r="N709" s="3" t="str">
        <f t="shared" si="77"/>
        <v/>
      </c>
    </row>
    <row r="710" spans="1:14">
      <c r="A710" s="242"/>
      <c r="B710" s="251" t="e">
        <f>VLOOKUP(A710,Adr!A:B,2,FALSE)</f>
        <v>#N/A</v>
      </c>
      <c r="C710" s="205"/>
      <c r="D710" s="208"/>
      <c r="E710" s="209"/>
      <c r="F710" s="202"/>
      <c r="G710" s="267"/>
      <c r="H710" s="205"/>
      <c r="I710" s="230"/>
      <c r="J710" s="203"/>
      <c r="K710" s="5"/>
      <c r="L710" s="203" t="str">
        <f t="shared" si="75"/>
        <v/>
      </c>
      <c r="M710" s="5" t="e">
        <f t="shared" si="76"/>
        <v>#N/A</v>
      </c>
      <c r="N710" s="3" t="str">
        <f t="shared" si="77"/>
        <v/>
      </c>
    </row>
    <row r="711" spans="1:14">
      <c r="A711" s="242"/>
      <c r="B711" s="251" t="e">
        <f>VLOOKUP(A711,Adr!A:B,2,FALSE)</f>
        <v>#N/A</v>
      </c>
      <c r="C711" s="205"/>
      <c r="D711" s="208"/>
      <c r="E711" s="209"/>
      <c r="F711" s="202"/>
      <c r="G711" s="267"/>
      <c r="H711" s="205"/>
      <c r="I711" s="230"/>
      <c r="J711" s="203"/>
      <c r="K711" s="5"/>
      <c r="L711" s="203" t="str">
        <f t="shared" si="75"/>
        <v/>
      </c>
      <c r="M711" s="5" t="e">
        <f t="shared" si="76"/>
        <v>#N/A</v>
      </c>
      <c r="N711" s="3" t="str">
        <f t="shared" si="77"/>
        <v/>
      </c>
    </row>
    <row r="712" spans="1:14">
      <c r="A712" s="202"/>
      <c r="B712" s="251" t="e">
        <f>VLOOKUP(A712,Adr!A:B,2,FALSE)</f>
        <v>#N/A</v>
      </c>
      <c r="C712" s="236"/>
      <c r="D712" s="224"/>
      <c r="E712" s="209"/>
      <c r="F712" s="202"/>
      <c r="G712" s="205"/>
      <c r="H712" s="205"/>
      <c r="I712" s="210"/>
      <c r="J712" s="203"/>
      <c r="K712" s="5"/>
      <c r="L712" s="203" t="str">
        <f t="shared" si="75"/>
        <v/>
      </c>
      <c r="M712" s="5" t="e">
        <f t="shared" si="76"/>
        <v>#N/A</v>
      </c>
      <c r="N712" s="3" t="str">
        <f t="shared" si="77"/>
        <v/>
      </c>
    </row>
    <row r="713" spans="1:14">
      <c r="A713" s="242"/>
      <c r="B713" s="251" t="e">
        <f>VLOOKUP(A713,Adr!A:B,2,FALSE)</f>
        <v>#N/A</v>
      </c>
      <c r="C713" s="205"/>
      <c r="D713" s="208"/>
      <c r="E713" s="209"/>
      <c r="F713" s="202"/>
      <c r="G713" s="267"/>
      <c r="H713" s="205"/>
      <c r="I713" s="230"/>
      <c r="J713" s="203"/>
      <c r="K713" s="5"/>
      <c r="L713" s="203" t="str">
        <f t="shared" si="75"/>
        <v/>
      </c>
      <c r="M713" s="5" t="e">
        <f t="shared" si="76"/>
        <v>#N/A</v>
      </c>
      <c r="N713" s="3" t="str">
        <f t="shared" si="77"/>
        <v/>
      </c>
    </row>
    <row r="714" spans="1:14">
      <c r="A714" s="202"/>
      <c r="B714" s="251" t="e">
        <f>VLOOKUP(A714,Adr!A:B,2,FALSE)</f>
        <v>#N/A</v>
      </c>
      <c r="C714" s="236"/>
      <c r="D714" s="224"/>
      <c r="E714" s="209"/>
      <c r="F714" s="202"/>
      <c r="G714" s="205"/>
      <c r="H714" s="205"/>
      <c r="I714" s="230"/>
      <c r="J714" s="203"/>
      <c r="K714" s="5"/>
      <c r="L714" s="203" t="str">
        <f t="shared" si="75"/>
        <v/>
      </c>
      <c r="M714" s="5" t="e">
        <f t="shared" si="76"/>
        <v>#N/A</v>
      </c>
      <c r="N714" s="3" t="str">
        <f t="shared" si="77"/>
        <v/>
      </c>
    </row>
    <row r="715" spans="1:14">
      <c r="A715" s="242"/>
      <c r="B715" s="251" t="e">
        <f>VLOOKUP(A715,Adr!A:B,2,FALSE)</f>
        <v>#N/A</v>
      </c>
      <c r="C715" s="205"/>
      <c r="D715" s="208"/>
      <c r="E715" s="209"/>
      <c r="F715" s="202"/>
      <c r="G715" s="267"/>
      <c r="H715" s="205"/>
      <c r="I715" s="230"/>
      <c r="J715" s="203"/>
      <c r="K715" s="5"/>
      <c r="L715" s="203" t="str">
        <f t="shared" si="75"/>
        <v/>
      </c>
      <c r="M715" s="5" t="e">
        <f t="shared" si="76"/>
        <v>#N/A</v>
      </c>
      <c r="N715" s="3" t="str">
        <f t="shared" si="77"/>
        <v/>
      </c>
    </row>
    <row r="716" spans="1:14">
      <c r="A716" s="202"/>
      <c r="B716" s="251" t="e">
        <f>VLOOKUP(A716,Adr!A:B,2,FALSE)</f>
        <v>#N/A</v>
      </c>
      <c r="C716" s="227"/>
      <c r="D716" s="208"/>
      <c r="E716" s="209"/>
      <c r="F716" s="202"/>
      <c r="G716" s="205"/>
      <c r="H716" s="205"/>
      <c r="I716" s="230"/>
      <c r="J716" s="203"/>
      <c r="K716" s="5"/>
      <c r="L716" s="203" t="str">
        <f t="shared" si="75"/>
        <v/>
      </c>
      <c r="M716" s="5" t="e">
        <f t="shared" si="76"/>
        <v>#N/A</v>
      </c>
      <c r="N716" s="3" t="str">
        <f t="shared" si="77"/>
        <v/>
      </c>
    </row>
    <row r="717" spans="1:14">
      <c r="A717" s="202"/>
      <c r="B717" s="251" t="e">
        <f>VLOOKUP(A717,Adr!A:B,2,FALSE)</f>
        <v>#N/A</v>
      </c>
      <c r="C717" s="236"/>
      <c r="D717" s="224"/>
      <c r="E717" s="209"/>
      <c r="F717" s="202"/>
      <c r="G717" s="205"/>
      <c r="H717" s="205"/>
      <c r="I717" s="230"/>
      <c r="J717" s="203"/>
      <c r="K717" s="5"/>
      <c r="L717" s="203" t="str">
        <f t="shared" si="75"/>
        <v/>
      </c>
      <c r="M717" s="5" t="e">
        <f t="shared" si="76"/>
        <v>#N/A</v>
      </c>
      <c r="N717" s="3" t="str">
        <f t="shared" si="77"/>
        <v/>
      </c>
    </row>
    <row r="718" spans="1:14">
      <c r="A718" s="202"/>
      <c r="B718" s="251" t="e">
        <f>VLOOKUP(A718,Adr!A:B,2,FALSE)</f>
        <v>#N/A</v>
      </c>
      <c r="C718" s="236"/>
      <c r="D718" s="224"/>
      <c r="E718" s="209"/>
      <c r="F718" s="202"/>
      <c r="G718" s="205"/>
      <c r="H718" s="205"/>
      <c r="I718" s="230"/>
      <c r="J718" s="203"/>
      <c r="K718" s="5"/>
      <c r="L718" s="203" t="str">
        <f t="shared" si="75"/>
        <v/>
      </c>
      <c r="M718" s="5" t="e">
        <f t="shared" si="76"/>
        <v>#N/A</v>
      </c>
      <c r="N718" s="3" t="str">
        <f t="shared" si="77"/>
        <v/>
      </c>
    </row>
    <row r="719" spans="1:14">
      <c r="A719" s="238"/>
      <c r="B719" s="251" t="e">
        <f>VLOOKUP(A719,Adr!A:B,2,FALSE)</f>
        <v>#N/A</v>
      </c>
      <c r="C719" s="205"/>
      <c r="D719" s="208"/>
      <c r="E719" s="209"/>
      <c r="F719" s="202"/>
      <c r="G719" s="267"/>
      <c r="H719" s="205"/>
      <c r="I719" s="230"/>
      <c r="J719" s="203"/>
      <c r="K719" s="5"/>
      <c r="L719" s="203" t="str">
        <f t="shared" si="75"/>
        <v/>
      </c>
      <c r="M719" s="5" t="e">
        <f t="shared" si="76"/>
        <v>#N/A</v>
      </c>
      <c r="N719" s="3" t="str">
        <f t="shared" si="77"/>
        <v/>
      </c>
    </row>
    <row r="720" spans="1:14">
      <c r="A720" s="238"/>
      <c r="B720" s="251" t="e">
        <f>VLOOKUP(A720,Adr!A:B,2,FALSE)</f>
        <v>#N/A</v>
      </c>
      <c r="C720" s="205"/>
      <c r="D720" s="208"/>
      <c r="E720" s="209"/>
      <c r="F720" s="202"/>
      <c r="G720" s="267"/>
      <c r="H720" s="205"/>
      <c r="I720" s="230"/>
      <c r="J720" s="203"/>
      <c r="K720" s="5"/>
      <c r="L720" s="203" t="str">
        <f t="shared" si="75"/>
        <v/>
      </c>
      <c r="M720" s="5" t="e">
        <f t="shared" si="76"/>
        <v>#N/A</v>
      </c>
      <c r="N720" s="3" t="str">
        <f t="shared" si="77"/>
        <v/>
      </c>
    </row>
    <row r="721" spans="1:14">
      <c r="A721" s="202"/>
      <c r="B721" s="251" t="e">
        <f>VLOOKUP(A721,Adr!A:B,2,FALSE)</f>
        <v>#N/A</v>
      </c>
      <c r="C721" s="236"/>
      <c r="D721" s="224"/>
      <c r="E721" s="209"/>
      <c r="F721" s="202"/>
      <c r="G721" s="205"/>
      <c r="H721" s="205"/>
      <c r="I721" s="230"/>
      <c r="J721" s="203"/>
      <c r="K721" s="5"/>
      <c r="L721" s="203" t="str">
        <f t="shared" si="75"/>
        <v/>
      </c>
      <c r="M721" s="5" t="e">
        <f t="shared" si="76"/>
        <v>#N/A</v>
      </c>
      <c r="N721" s="3" t="str">
        <f t="shared" si="77"/>
        <v/>
      </c>
    </row>
    <row r="722" spans="1:14">
      <c r="A722" s="202"/>
      <c r="B722" s="251" t="e">
        <f>VLOOKUP(A722,Adr!A:B,2,FALSE)</f>
        <v>#N/A</v>
      </c>
      <c r="C722" s="236"/>
      <c r="D722" s="224"/>
      <c r="E722" s="209"/>
      <c r="F722" s="202"/>
      <c r="G722" s="205"/>
      <c r="H722" s="205"/>
      <c r="I722" s="230"/>
      <c r="J722" s="203"/>
      <c r="K722" s="5"/>
      <c r="L722" s="203" t="str">
        <f t="shared" si="75"/>
        <v/>
      </c>
      <c r="M722" s="5" t="e">
        <f t="shared" si="76"/>
        <v>#N/A</v>
      </c>
      <c r="N722" s="3" t="str">
        <f t="shared" si="77"/>
        <v/>
      </c>
    </row>
    <row r="723" spans="1:14">
      <c r="A723" s="202"/>
      <c r="B723" s="251" t="e">
        <f>VLOOKUP(A723,Adr!A:B,2,FALSE)</f>
        <v>#N/A</v>
      </c>
      <c r="C723" s="227"/>
      <c r="D723" s="208"/>
      <c r="E723" s="209"/>
      <c r="F723" s="202"/>
      <c r="G723" s="205"/>
      <c r="H723" s="205"/>
      <c r="I723" s="210"/>
      <c r="J723" s="203"/>
      <c r="K723" s="5"/>
      <c r="L723" s="203" t="str">
        <f t="shared" si="75"/>
        <v/>
      </c>
      <c r="M723" s="5" t="e">
        <f t="shared" si="76"/>
        <v>#N/A</v>
      </c>
      <c r="N723" s="3" t="str">
        <f t="shared" si="77"/>
        <v/>
      </c>
    </row>
    <row r="724" spans="1:14">
      <c r="A724" s="202"/>
      <c r="B724" s="251" t="e">
        <f>VLOOKUP(A724,Adr!A:B,2,FALSE)</f>
        <v>#N/A</v>
      </c>
      <c r="C724" s="227"/>
      <c r="D724" s="208"/>
      <c r="E724" s="209"/>
      <c r="F724" s="202"/>
      <c r="G724" s="205"/>
      <c r="H724" s="205"/>
      <c r="I724" s="230"/>
      <c r="J724" s="203"/>
      <c r="K724" s="5"/>
      <c r="L724" s="203" t="str">
        <f t="shared" si="75"/>
        <v/>
      </c>
      <c r="M724" s="5" t="e">
        <f t="shared" si="76"/>
        <v>#N/A</v>
      </c>
      <c r="N724" s="3" t="str">
        <f t="shared" si="77"/>
        <v/>
      </c>
    </row>
    <row r="725" spans="1:14">
      <c r="A725" s="202"/>
      <c r="B725" s="251" t="e">
        <f>VLOOKUP(A725,Adr!A:B,2,FALSE)</f>
        <v>#N/A</v>
      </c>
      <c r="C725" s="236"/>
      <c r="D725" s="224"/>
      <c r="E725" s="209"/>
      <c r="F725" s="202"/>
      <c r="G725" s="205"/>
      <c r="H725" s="205"/>
      <c r="I725" s="230"/>
      <c r="J725" s="203"/>
      <c r="K725" s="5"/>
      <c r="L725" s="203" t="str">
        <f t="shared" si="75"/>
        <v/>
      </c>
      <c r="M725" s="5" t="e">
        <f t="shared" si="76"/>
        <v>#N/A</v>
      </c>
      <c r="N725" s="3" t="str">
        <f t="shared" si="77"/>
        <v/>
      </c>
    </row>
    <row r="726" spans="1:14">
      <c r="A726" s="202"/>
      <c r="B726" s="251" t="e">
        <f>VLOOKUP(A726,Adr!A:B,2,FALSE)</f>
        <v>#N/A</v>
      </c>
      <c r="C726" s="236"/>
      <c r="D726" s="224"/>
      <c r="E726" s="209"/>
      <c r="F726" s="202"/>
      <c r="G726" s="205"/>
      <c r="H726" s="205"/>
      <c r="I726" s="210"/>
      <c r="J726" s="203"/>
      <c r="K726" s="5"/>
      <c r="L726" s="203" t="str">
        <f t="shared" si="75"/>
        <v/>
      </c>
      <c r="M726" s="5" t="e">
        <f t="shared" si="76"/>
        <v>#N/A</v>
      </c>
      <c r="N726" s="3" t="str">
        <f t="shared" si="77"/>
        <v/>
      </c>
    </row>
    <row r="727" spans="1:14">
      <c r="A727" s="242"/>
      <c r="B727" s="251" t="e">
        <f>VLOOKUP(A727,Adr!A:B,2,FALSE)</f>
        <v>#N/A</v>
      </c>
      <c r="C727" s="205"/>
      <c r="D727" s="208"/>
      <c r="E727" s="209"/>
      <c r="F727" s="202"/>
      <c r="G727" s="267"/>
      <c r="H727" s="205"/>
      <c r="I727" s="230"/>
      <c r="J727" s="203"/>
      <c r="K727" s="5"/>
      <c r="L727" s="203" t="str">
        <f t="shared" si="75"/>
        <v/>
      </c>
      <c r="M727" s="5" t="e">
        <f t="shared" si="76"/>
        <v>#N/A</v>
      </c>
      <c r="N727" s="3" t="str">
        <f t="shared" si="77"/>
        <v/>
      </c>
    </row>
    <row r="728" spans="1:14">
      <c r="A728" s="202"/>
      <c r="B728" s="251" t="e">
        <f>VLOOKUP(A728,Adr!A:B,2,FALSE)</f>
        <v>#N/A</v>
      </c>
      <c r="C728" s="236"/>
      <c r="D728" s="224"/>
      <c r="E728" s="209"/>
      <c r="F728" s="202"/>
      <c r="G728" s="205"/>
      <c r="H728" s="205"/>
      <c r="I728" s="230"/>
      <c r="J728" s="203"/>
      <c r="K728" s="5"/>
      <c r="L728" s="203" t="str">
        <f t="shared" si="75"/>
        <v/>
      </c>
      <c r="M728" s="5" t="e">
        <f t="shared" si="76"/>
        <v>#N/A</v>
      </c>
      <c r="N728" s="3" t="str">
        <f t="shared" si="77"/>
        <v/>
      </c>
    </row>
    <row r="729" spans="1:14">
      <c r="A729" s="202"/>
      <c r="B729" s="251" t="e">
        <f>VLOOKUP(A729,Adr!A:B,2,FALSE)</f>
        <v>#N/A</v>
      </c>
      <c r="C729" s="237"/>
      <c r="D729" s="229"/>
      <c r="E729" s="209"/>
      <c r="F729" s="219"/>
      <c r="G729" s="222"/>
      <c r="H729" s="222"/>
      <c r="I729" s="210"/>
      <c r="J729" s="203"/>
      <c r="K729" s="5"/>
      <c r="L729" s="203" t="str">
        <f t="shared" si="75"/>
        <v/>
      </c>
      <c r="M729" s="5" t="e">
        <f t="shared" si="76"/>
        <v>#N/A</v>
      </c>
      <c r="N729" s="3" t="str">
        <f t="shared" si="77"/>
        <v/>
      </c>
    </row>
    <row r="730" spans="1:14">
      <c r="A730" s="202"/>
      <c r="B730" s="251" t="e">
        <f>VLOOKUP(A730,Adr!A:B,2,FALSE)</f>
        <v>#N/A</v>
      </c>
      <c r="C730" s="237"/>
      <c r="D730" s="229"/>
      <c r="E730" s="209"/>
      <c r="F730" s="219"/>
      <c r="G730" s="222"/>
      <c r="H730" s="222"/>
      <c r="I730" s="210"/>
      <c r="J730" s="203"/>
      <c r="K730" s="5"/>
      <c r="L730" s="203" t="str">
        <f t="shared" ref="L730:L793" si="78">A730&amp;G730&amp;H730</f>
        <v/>
      </c>
      <c r="M730" s="5" t="e">
        <f t="shared" ref="M730:M793" si="79">B730&amp;F730&amp;H730&amp;C730</f>
        <v>#N/A</v>
      </c>
      <c r="N730" s="3" t="str">
        <f t="shared" ref="N730:N793" si="80">+I730&amp;H730</f>
        <v/>
      </c>
    </row>
    <row r="731" spans="1:14">
      <c r="A731" s="202"/>
      <c r="B731" s="251" t="e">
        <f>VLOOKUP(A731,Adr!A:B,2,FALSE)</f>
        <v>#N/A</v>
      </c>
      <c r="C731" s="237"/>
      <c r="D731" s="229"/>
      <c r="E731" s="209"/>
      <c r="F731" s="219"/>
      <c r="G731" s="222"/>
      <c r="H731" s="222"/>
      <c r="I731" s="210"/>
      <c r="J731" s="203"/>
      <c r="K731" s="5"/>
      <c r="L731" s="203" t="str">
        <f t="shared" si="78"/>
        <v/>
      </c>
      <c r="M731" s="5" t="e">
        <f t="shared" si="79"/>
        <v>#N/A</v>
      </c>
      <c r="N731" s="3" t="str">
        <f t="shared" si="80"/>
        <v/>
      </c>
    </row>
    <row r="732" spans="1:14">
      <c r="A732" s="202"/>
      <c r="B732" s="251" t="e">
        <f>VLOOKUP(A732,Adr!A:B,2,FALSE)</f>
        <v>#N/A</v>
      </c>
      <c r="C732" s="237"/>
      <c r="D732" s="229"/>
      <c r="E732" s="209"/>
      <c r="F732" s="219"/>
      <c r="G732" s="222"/>
      <c r="H732" s="222"/>
      <c r="I732" s="210"/>
      <c r="J732" s="203"/>
      <c r="K732" s="5"/>
      <c r="L732" s="203" t="str">
        <f t="shared" si="78"/>
        <v/>
      </c>
      <c r="M732" s="5" t="e">
        <f t="shared" si="79"/>
        <v>#N/A</v>
      </c>
      <c r="N732" s="3" t="str">
        <f t="shared" si="80"/>
        <v/>
      </c>
    </row>
    <row r="733" spans="1:14">
      <c r="A733" s="202"/>
      <c r="B733" s="251" t="e">
        <f>VLOOKUP(A733,Adr!A:B,2,FALSE)</f>
        <v>#N/A</v>
      </c>
      <c r="C733" s="237"/>
      <c r="D733" s="229"/>
      <c r="E733" s="209"/>
      <c r="F733" s="219"/>
      <c r="G733" s="222"/>
      <c r="H733" s="222"/>
      <c r="I733" s="210"/>
      <c r="J733" s="203"/>
      <c r="K733" s="5"/>
      <c r="L733" s="203" t="str">
        <f t="shared" si="78"/>
        <v/>
      </c>
      <c r="M733" s="5" t="e">
        <f t="shared" si="79"/>
        <v>#N/A</v>
      </c>
      <c r="N733" s="3" t="str">
        <f t="shared" si="80"/>
        <v/>
      </c>
    </row>
    <row r="734" spans="1:14">
      <c r="A734" s="202"/>
      <c r="B734" s="251" t="e">
        <f>VLOOKUP(A734,Adr!A:B,2,FALSE)</f>
        <v>#N/A</v>
      </c>
      <c r="C734" s="237"/>
      <c r="D734" s="229"/>
      <c r="E734" s="209"/>
      <c r="F734" s="219"/>
      <c r="G734" s="222"/>
      <c r="H734" s="222"/>
      <c r="I734" s="210"/>
      <c r="J734" s="203"/>
      <c r="K734" s="5"/>
      <c r="L734" s="203" t="str">
        <f t="shared" si="78"/>
        <v/>
      </c>
      <c r="M734" s="5" t="e">
        <f t="shared" si="79"/>
        <v>#N/A</v>
      </c>
      <c r="N734" s="3" t="str">
        <f t="shared" si="80"/>
        <v/>
      </c>
    </row>
    <row r="735" spans="1:14">
      <c r="A735" s="219"/>
      <c r="B735" s="251" t="e">
        <f>VLOOKUP(A735,Adr!A:B,2,FALSE)</f>
        <v>#N/A</v>
      </c>
      <c r="C735" s="222"/>
      <c r="D735" s="224"/>
      <c r="E735" s="209"/>
      <c r="F735" s="219"/>
      <c r="G735" s="222"/>
      <c r="H735" s="222"/>
      <c r="I735" s="230"/>
      <c r="J735" s="203"/>
      <c r="K735" s="5"/>
      <c r="L735" s="203" t="str">
        <f t="shared" si="78"/>
        <v/>
      </c>
      <c r="M735" s="5" t="e">
        <f t="shared" si="79"/>
        <v>#N/A</v>
      </c>
      <c r="N735" s="3" t="str">
        <f t="shared" si="80"/>
        <v/>
      </c>
    </row>
    <row r="736" spans="1:14">
      <c r="A736" s="202"/>
      <c r="B736" s="251" t="e">
        <f>VLOOKUP(A736,Adr!A:B,2,FALSE)</f>
        <v>#N/A</v>
      </c>
      <c r="C736" s="237"/>
      <c r="D736" s="229"/>
      <c r="E736" s="209"/>
      <c r="F736" s="219"/>
      <c r="G736" s="222"/>
      <c r="H736" s="222"/>
      <c r="I736" s="210"/>
      <c r="J736" s="203"/>
      <c r="K736" s="5"/>
      <c r="L736" s="203" t="str">
        <f t="shared" si="78"/>
        <v/>
      </c>
      <c r="M736" s="5" t="e">
        <f t="shared" si="79"/>
        <v>#N/A</v>
      </c>
      <c r="N736" s="3" t="str">
        <f t="shared" si="80"/>
        <v/>
      </c>
    </row>
    <row r="737" spans="1:14">
      <c r="A737" s="219"/>
      <c r="B737" s="251" t="e">
        <f>VLOOKUP(A737,Adr!A:B,2,FALSE)</f>
        <v>#N/A</v>
      </c>
      <c r="C737" s="222"/>
      <c r="D737" s="224"/>
      <c r="E737" s="209"/>
      <c r="F737" s="219"/>
      <c r="G737" s="205"/>
      <c r="H737" s="222"/>
      <c r="I737" s="230"/>
      <c r="J737" s="203"/>
      <c r="K737" s="5"/>
      <c r="L737" s="203" t="str">
        <f t="shared" si="78"/>
        <v/>
      </c>
      <c r="M737" s="5" t="e">
        <f t="shared" si="79"/>
        <v>#N/A</v>
      </c>
      <c r="N737" s="3" t="str">
        <f t="shared" si="80"/>
        <v/>
      </c>
    </row>
    <row r="738" spans="1:14">
      <c r="A738" s="202"/>
      <c r="B738" s="251" t="e">
        <f>VLOOKUP(A738,Adr!A:B,2,FALSE)</f>
        <v>#N/A</v>
      </c>
      <c r="C738" s="236"/>
      <c r="D738" s="224"/>
      <c r="E738" s="209"/>
      <c r="F738" s="202"/>
      <c r="G738" s="205"/>
      <c r="H738" s="205"/>
      <c r="I738" s="210"/>
      <c r="J738" s="203"/>
      <c r="K738" s="5"/>
      <c r="L738" s="203" t="str">
        <f t="shared" si="78"/>
        <v/>
      </c>
      <c r="M738" s="5" t="e">
        <f t="shared" si="79"/>
        <v>#N/A</v>
      </c>
      <c r="N738" s="3" t="str">
        <f t="shared" si="80"/>
        <v/>
      </c>
    </row>
    <row r="739" spans="1:14">
      <c r="A739" s="202"/>
      <c r="B739" s="251" t="e">
        <f>VLOOKUP(A739,Adr!A:B,2,FALSE)</f>
        <v>#N/A</v>
      </c>
      <c r="C739" s="227"/>
      <c r="D739" s="208"/>
      <c r="E739" s="209"/>
      <c r="F739" s="202"/>
      <c r="G739" s="205"/>
      <c r="H739" s="205"/>
      <c r="I739" s="210"/>
      <c r="J739" s="203"/>
      <c r="K739" s="5"/>
      <c r="L739" s="203" t="str">
        <f t="shared" si="78"/>
        <v/>
      </c>
      <c r="M739" s="5" t="e">
        <f t="shared" si="79"/>
        <v>#N/A</v>
      </c>
      <c r="N739" s="3" t="str">
        <f t="shared" si="80"/>
        <v/>
      </c>
    </row>
    <row r="740" spans="1:14">
      <c r="A740" s="202"/>
      <c r="B740" s="251" t="e">
        <f>VLOOKUP(A740,Adr!A:B,2,FALSE)</f>
        <v>#N/A</v>
      </c>
      <c r="C740" s="227"/>
      <c r="D740" s="208"/>
      <c r="E740" s="209"/>
      <c r="F740" s="202"/>
      <c r="G740" s="205"/>
      <c r="H740" s="205"/>
      <c r="I740" s="210"/>
      <c r="J740" s="203"/>
      <c r="K740" s="5"/>
      <c r="L740" s="203" t="str">
        <f t="shared" si="78"/>
        <v/>
      </c>
      <c r="M740" s="5" t="e">
        <f t="shared" si="79"/>
        <v>#N/A</v>
      </c>
      <c r="N740" s="3" t="str">
        <f t="shared" si="80"/>
        <v/>
      </c>
    </row>
    <row r="741" spans="1:14">
      <c r="A741" s="202"/>
      <c r="B741" s="251" t="e">
        <f>VLOOKUP(A741,Adr!A:B,2,FALSE)</f>
        <v>#N/A</v>
      </c>
      <c r="C741" s="227"/>
      <c r="D741" s="208"/>
      <c r="E741" s="209"/>
      <c r="F741" s="202"/>
      <c r="G741" s="205"/>
      <c r="H741" s="205"/>
      <c r="I741" s="210"/>
      <c r="J741" s="203"/>
      <c r="K741" s="5"/>
      <c r="L741" s="203" t="str">
        <f t="shared" si="78"/>
        <v/>
      </c>
      <c r="M741" s="5" t="e">
        <f t="shared" si="79"/>
        <v>#N/A</v>
      </c>
      <c r="N741" s="3" t="str">
        <f t="shared" si="80"/>
        <v/>
      </c>
    </row>
    <row r="742" spans="1:14">
      <c r="A742" s="202"/>
      <c r="B742" s="251" t="e">
        <f>VLOOKUP(A742,Adr!A:B,2,FALSE)</f>
        <v>#N/A</v>
      </c>
      <c r="C742" s="227"/>
      <c r="D742" s="208"/>
      <c r="E742" s="209"/>
      <c r="F742" s="202"/>
      <c r="G742" s="205"/>
      <c r="H742" s="205"/>
      <c r="I742" s="210"/>
      <c r="J742" s="203"/>
      <c r="K742" s="5"/>
      <c r="L742" s="203" t="str">
        <f t="shared" si="78"/>
        <v/>
      </c>
      <c r="M742" s="5" t="e">
        <f t="shared" si="79"/>
        <v>#N/A</v>
      </c>
      <c r="N742" s="3" t="str">
        <f t="shared" si="80"/>
        <v/>
      </c>
    </row>
    <row r="743" spans="1:14">
      <c r="A743" s="202"/>
      <c r="B743" s="251" t="e">
        <f>VLOOKUP(A743,Adr!A:B,2,FALSE)</f>
        <v>#N/A</v>
      </c>
      <c r="C743" s="227"/>
      <c r="D743" s="208"/>
      <c r="E743" s="209"/>
      <c r="F743" s="202"/>
      <c r="G743" s="205"/>
      <c r="H743" s="205"/>
      <c r="I743" s="210"/>
      <c r="J743" s="203"/>
      <c r="K743" s="5"/>
      <c r="L743" s="203" t="str">
        <f t="shared" si="78"/>
        <v/>
      </c>
      <c r="M743" s="5" t="e">
        <f t="shared" si="79"/>
        <v>#N/A</v>
      </c>
      <c r="N743" s="3" t="str">
        <f t="shared" si="80"/>
        <v/>
      </c>
    </row>
    <row r="744" spans="1:14">
      <c r="A744" s="202"/>
      <c r="B744" s="251" t="e">
        <f>VLOOKUP(A744,Adr!A:B,2,FALSE)</f>
        <v>#N/A</v>
      </c>
      <c r="C744" s="222"/>
      <c r="D744" s="224"/>
      <c r="E744" s="209"/>
      <c r="F744" s="219"/>
      <c r="G744" s="222"/>
      <c r="H744" s="222"/>
      <c r="I744" s="230"/>
      <c r="J744" s="203"/>
      <c r="K744" s="5"/>
      <c r="L744" s="203" t="str">
        <f t="shared" si="78"/>
        <v/>
      </c>
      <c r="M744" s="5" t="e">
        <f t="shared" si="79"/>
        <v>#N/A</v>
      </c>
      <c r="N744" s="3" t="str">
        <f t="shared" si="80"/>
        <v/>
      </c>
    </row>
    <row r="745" spans="1:14">
      <c r="A745" s="202"/>
      <c r="B745" s="251" t="e">
        <f>VLOOKUP(A745,Adr!A:B,2,FALSE)</f>
        <v>#N/A</v>
      </c>
      <c r="C745" s="222"/>
      <c r="D745" s="224"/>
      <c r="E745" s="209"/>
      <c r="F745" s="219"/>
      <c r="G745" s="222"/>
      <c r="H745" s="222"/>
      <c r="I745" s="230"/>
      <c r="J745" s="203"/>
      <c r="K745" s="5"/>
      <c r="L745" s="203" t="str">
        <f t="shared" si="78"/>
        <v/>
      </c>
      <c r="M745" s="5" t="e">
        <f t="shared" si="79"/>
        <v>#N/A</v>
      </c>
      <c r="N745" s="3" t="str">
        <f t="shared" si="80"/>
        <v/>
      </c>
    </row>
    <row r="746" spans="1:14">
      <c r="A746" s="202"/>
      <c r="B746" s="251" t="e">
        <f>VLOOKUP(A746,Adr!A:B,2,FALSE)</f>
        <v>#N/A</v>
      </c>
      <c r="C746" s="222"/>
      <c r="D746" s="224"/>
      <c r="E746" s="209"/>
      <c r="F746" s="219"/>
      <c r="G746" s="222"/>
      <c r="H746" s="222"/>
      <c r="I746" s="230"/>
      <c r="J746" s="203"/>
      <c r="K746" s="5"/>
      <c r="L746" s="203" t="str">
        <f t="shared" si="78"/>
        <v/>
      </c>
      <c r="M746" s="5" t="e">
        <f t="shared" si="79"/>
        <v>#N/A</v>
      </c>
      <c r="N746" s="3" t="str">
        <f t="shared" si="80"/>
        <v/>
      </c>
    </row>
    <row r="747" spans="1:14">
      <c r="A747" s="202"/>
      <c r="B747" s="251" t="e">
        <f>VLOOKUP(A747,Adr!A:B,2,FALSE)</f>
        <v>#N/A</v>
      </c>
      <c r="C747" s="222"/>
      <c r="D747" s="224"/>
      <c r="E747" s="209"/>
      <c r="F747" s="219"/>
      <c r="G747" s="222"/>
      <c r="H747" s="222"/>
      <c r="I747" s="230"/>
      <c r="J747" s="203"/>
      <c r="K747" s="5"/>
      <c r="L747" s="203" t="str">
        <f t="shared" si="78"/>
        <v/>
      </c>
      <c r="M747" s="5" t="e">
        <f t="shared" si="79"/>
        <v>#N/A</v>
      </c>
      <c r="N747" s="3" t="str">
        <f t="shared" si="80"/>
        <v/>
      </c>
    </row>
    <row r="748" spans="1:14">
      <c r="A748" s="202"/>
      <c r="B748" s="251" t="e">
        <f>VLOOKUP(A748,Adr!A:B,2,FALSE)</f>
        <v>#N/A</v>
      </c>
      <c r="C748" s="205"/>
      <c r="D748" s="208"/>
      <c r="E748" s="209"/>
      <c r="F748" s="202"/>
      <c r="G748" s="205"/>
      <c r="H748" s="205"/>
      <c r="I748" s="230"/>
      <c r="J748" s="203"/>
      <c r="K748" s="5"/>
      <c r="L748" s="203" t="str">
        <f t="shared" si="78"/>
        <v/>
      </c>
      <c r="M748" s="5" t="e">
        <f t="shared" si="79"/>
        <v>#N/A</v>
      </c>
      <c r="N748" s="3" t="str">
        <f t="shared" si="80"/>
        <v/>
      </c>
    </row>
    <row r="749" spans="1:14">
      <c r="A749" s="202"/>
      <c r="B749" s="251" t="e">
        <f>VLOOKUP(A749,Adr!A:B,2,FALSE)</f>
        <v>#N/A</v>
      </c>
      <c r="C749" s="237"/>
      <c r="D749" s="229"/>
      <c r="E749" s="209"/>
      <c r="F749" s="219"/>
      <c r="G749" s="222"/>
      <c r="H749" s="222"/>
      <c r="I749" s="210"/>
      <c r="J749" s="203"/>
      <c r="K749" s="5"/>
      <c r="L749" s="203" t="str">
        <f t="shared" si="78"/>
        <v/>
      </c>
      <c r="M749" s="5" t="e">
        <f t="shared" si="79"/>
        <v>#N/A</v>
      </c>
      <c r="N749" s="3" t="str">
        <f t="shared" si="80"/>
        <v/>
      </c>
    </row>
    <row r="750" spans="1:14">
      <c r="A750" s="202"/>
      <c r="B750" s="251" t="e">
        <f>VLOOKUP(A750,Adr!A:B,2,FALSE)</f>
        <v>#N/A</v>
      </c>
      <c r="C750" s="237"/>
      <c r="D750" s="229"/>
      <c r="E750" s="209"/>
      <c r="F750" s="219"/>
      <c r="G750" s="222"/>
      <c r="H750" s="222"/>
      <c r="I750" s="210"/>
      <c r="J750" s="203"/>
      <c r="K750" s="5"/>
      <c r="L750" s="203" t="str">
        <f t="shared" si="78"/>
        <v/>
      </c>
      <c r="M750" s="5" t="e">
        <f t="shared" si="79"/>
        <v>#N/A</v>
      </c>
      <c r="N750" s="3" t="str">
        <f t="shared" si="80"/>
        <v/>
      </c>
    </row>
    <row r="751" spans="1:14">
      <c r="A751" s="202"/>
      <c r="B751" s="251" t="e">
        <f>VLOOKUP(A751,Adr!A:B,2,FALSE)</f>
        <v>#N/A</v>
      </c>
      <c r="C751" s="222"/>
      <c r="D751" s="224"/>
      <c r="E751" s="209"/>
      <c r="F751" s="219"/>
      <c r="G751" s="222"/>
      <c r="H751" s="222"/>
      <c r="I751" s="230"/>
      <c r="J751" s="203"/>
      <c r="K751" s="5"/>
      <c r="L751" s="203" t="str">
        <f t="shared" si="78"/>
        <v/>
      </c>
      <c r="M751" s="5" t="e">
        <f t="shared" si="79"/>
        <v>#N/A</v>
      </c>
      <c r="N751" s="3" t="str">
        <f t="shared" si="80"/>
        <v/>
      </c>
    </row>
    <row r="752" spans="1:14">
      <c r="A752" s="219"/>
      <c r="B752" s="251" t="e">
        <f>VLOOKUP(A752,Adr!A:B,2,FALSE)</f>
        <v>#N/A</v>
      </c>
      <c r="C752" s="222"/>
      <c r="D752" s="224"/>
      <c r="E752" s="294"/>
      <c r="F752" s="219"/>
      <c r="G752" s="222"/>
      <c r="H752" s="222"/>
      <c r="I752" s="230"/>
      <c r="J752" s="203"/>
      <c r="K752" s="5"/>
      <c r="L752" s="203" t="str">
        <f t="shared" si="78"/>
        <v/>
      </c>
      <c r="M752" s="5" t="e">
        <f t="shared" si="79"/>
        <v>#N/A</v>
      </c>
      <c r="N752" s="3" t="str">
        <f t="shared" si="80"/>
        <v/>
      </c>
    </row>
    <row r="753" spans="1:14">
      <c r="A753" s="202"/>
      <c r="B753" s="251" t="e">
        <f>VLOOKUP(A753,Adr!A:B,2,FALSE)</f>
        <v>#N/A</v>
      </c>
      <c r="C753" s="236"/>
      <c r="D753" s="224"/>
      <c r="E753" s="209"/>
      <c r="F753" s="202"/>
      <c r="G753" s="205"/>
      <c r="H753" s="205"/>
      <c r="I753" s="210"/>
      <c r="J753" s="203"/>
      <c r="K753" s="5"/>
      <c r="L753" s="203" t="str">
        <f t="shared" si="78"/>
        <v/>
      </c>
      <c r="M753" s="5" t="e">
        <f t="shared" si="79"/>
        <v>#N/A</v>
      </c>
      <c r="N753" s="3" t="str">
        <f t="shared" si="80"/>
        <v/>
      </c>
    </row>
    <row r="754" spans="1:14">
      <c r="A754" s="202"/>
      <c r="B754" s="251" t="e">
        <f>VLOOKUP(A754,Adr!A:B,2,FALSE)</f>
        <v>#N/A</v>
      </c>
      <c r="C754" s="236"/>
      <c r="D754" s="224"/>
      <c r="E754" s="209"/>
      <c r="F754" s="202"/>
      <c r="G754" s="205"/>
      <c r="H754" s="205"/>
      <c r="I754" s="210"/>
      <c r="J754" s="203"/>
      <c r="K754" s="5"/>
      <c r="L754" s="203" t="str">
        <f t="shared" si="78"/>
        <v/>
      </c>
      <c r="M754" s="5" t="e">
        <f t="shared" si="79"/>
        <v>#N/A</v>
      </c>
      <c r="N754" s="3" t="str">
        <f t="shared" si="80"/>
        <v/>
      </c>
    </row>
    <row r="755" spans="1:14">
      <c r="A755" s="202"/>
      <c r="B755" s="251" t="e">
        <f>VLOOKUP(A755,Adr!A:B,2,FALSE)</f>
        <v>#N/A</v>
      </c>
      <c r="C755" s="236"/>
      <c r="D755" s="224"/>
      <c r="E755" s="209"/>
      <c r="F755" s="219"/>
      <c r="G755" s="222"/>
      <c r="H755" s="222"/>
      <c r="I755" s="210"/>
      <c r="J755" s="203"/>
      <c r="K755" s="5"/>
      <c r="L755" s="203" t="str">
        <f t="shared" si="78"/>
        <v/>
      </c>
      <c r="M755" s="5" t="e">
        <f t="shared" si="79"/>
        <v>#N/A</v>
      </c>
      <c r="N755" s="3" t="str">
        <f t="shared" si="80"/>
        <v/>
      </c>
    </row>
    <row r="756" spans="1:14">
      <c r="A756" s="202"/>
      <c r="B756" s="251" t="e">
        <f>VLOOKUP(A756,Adr!A:B,2,FALSE)</f>
        <v>#N/A</v>
      </c>
      <c r="C756" s="236"/>
      <c r="D756" s="224"/>
      <c r="E756" s="209"/>
      <c r="F756" s="219"/>
      <c r="G756" s="222"/>
      <c r="H756" s="222"/>
      <c r="I756" s="210"/>
      <c r="J756" s="203"/>
      <c r="K756" s="5"/>
      <c r="L756" s="203" t="str">
        <f t="shared" si="78"/>
        <v/>
      </c>
      <c r="M756" s="5" t="e">
        <f t="shared" si="79"/>
        <v>#N/A</v>
      </c>
      <c r="N756" s="3" t="str">
        <f t="shared" si="80"/>
        <v/>
      </c>
    </row>
    <row r="757" spans="1:14">
      <c r="A757" s="219"/>
      <c r="B757" s="251" t="e">
        <f>VLOOKUP(A757,Adr!A:B,2,FALSE)</f>
        <v>#N/A</v>
      </c>
      <c r="C757" s="222"/>
      <c r="D757" s="224"/>
      <c r="E757" s="294"/>
      <c r="F757" s="219"/>
      <c r="G757" s="222"/>
      <c r="H757" s="222"/>
      <c r="I757" s="230"/>
      <c r="J757" s="203"/>
      <c r="K757" s="5"/>
      <c r="L757" s="203" t="str">
        <f t="shared" si="78"/>
        <v/>
      </c>
      <c r="M757" s="5" t="e">
        <f t="shared" si="79"/>
        <v>#N/A</v>
      </c>
      <c r="N757" s="3" t="str">
        <f t="shared" si="80"/>
        <v/>
      </c>
    </row>
    <row r="758" spans="1:14">
      <c r="A758" s="202"/>
      <c r="B758" s="251" t="e">
        <f>VLOOKUP(A758,Adr!A:B,2,FALSE)</f>
        <v>#N/A</v>
      </c>
      <c r="C758" s="236"/>
      <c r="D758" s="224"/>
      <c r="E758" s="209"/>
      <c r="F758" s="219"/>
      <c r="G758" s="222"/>
      <c r="H758" s="222"/>
      <c r="I758" s="210"/>
      <c r="J758" s="203"/>
      <c r="K758" s="5"/>
      <c r="L758" s="203" t="str">
        <f t="shared" si="78"/>
        <v/>
      </c>
      <c r="M758" s="5" t="e">
        <f t="shared" si="79"/>
        <v>#N/A</v>
      </c>
      <c r="N758" s="3" t="str">
        <f t="shared" si="80"/>
        <v/>
      </c>
    </row>
    <row r="759" spans="1:14">
      <c r="A759" s="219"/>
      <c r="B759" s="251" t="e">
        <f>VLOOKUP(A759,Adr!A:B,2,FALSE)</f>
        <v>#N/A</v>
      </c>
      <c r="C759" s="222"/>
      <c r="D759" s="224"/>
      <c r="E759" s="294"/>
      <c r="F759" s="219"/>
      <c r="G759" s="222"/>
      <c r="H759" s="222"/>
      <c r="I759" s="230"/>
      <c r="J759" s="203"/>
      <c r="K759" s="5"/>
      <c r="L759" s="203" t="str">
        <f t="shared" si="78"/>
        <v/>
      </c>
      <c r="M759" s="5" t="e">
        <f t="shared" si="79"/>
        <v>#N/A</v>
      </c>
      <c r="N759" s="3" t="str">
        <f t="shared" si="80"/>
        <v/>
      </c>
    </row>
    <row r="760" spans="1:14">
      <c r="A760" s="202"/>
      <c r="B760" s="251" t="e">
        <f>VLOOKUP(A760,Adr!A:B,2,FALSE)</f>
        <v>#N/A</v>
      </c>
      <c r="C760" s="236"/>
      <c r="D760" s="224"/>
      <c r="E760" s="209"/>
      <c r="F760" s="202"/>
      <c r="G760" s="205"/>
      <c r="H760" s="205"/>
      <c r="I760" s="210"/>
      <c r="J760" s="203"/>
      <c r="K760" s="5"/>
      <c r="L760" s="203" t="str">
        <f t="shared" si="78"/>
        <v/>
      </c>
      <c r="M760" s="5" t="e">
        <f t="shared" si="79"/>
        <v>#N/A</v>
      </c>
      <c r="N760" s="3" t="str">
        <f t="shared" si="80"/>
        <v/>
      </c>
    </row>
    <row r="761" spans="1:14">
      <c r="A761" s="202"/>
      <c r="B761" s="251" t="e">
        <f>VLOOKUP(A761,Adr!A:B,2,FALSE)</f>
        <v>#N/A</v>
      </c>
      <c r="C761" s="236"/>
      <c r="D761" s="224"/>
      <c r="E761" s="209"/>
      <c r="F761" s="202"/>
      <c r="G761" s="205"/>
      <c r="H761" s="205"/>
      <c r="I761" s="210"/>
      <c r="J761" s="203"/>
      <c r="K761" s="5"/>
      <c r="L761" s="203" t="str">
        <f t="shared" si="78"/>
        <v/>
      </c>
      <c r="M761" s="5" t="e">
        <f t="shared" si="79"/>
        <v>#N/A</v>
      </c>
      <c r="N761" s="3" t="str">
        <f t="shared" si="80"/>
        <v/>
      </c>
    </row>
    <row r="762" spans="1:14">
      <c r="A762" s="202"/>
      <c r="B762" s="251" t="e">
        <f>VLOOKUP(A762,Adr!A:B,2,FALSE)</f>
        <v>#N/A</v>
      </c>
      <c r="C762" s="227"/>
      <c r="D762" s="208"/>
      <c r="E762" s="209"/>
      <c r="F762" s="202"/>
      <c r="G762" s="205"/>
      <c r="H762" s="205"/>
      <c r="I762" s="210"/>
      <c r="J762" s="203"/>
      <c r="K762" s="5"/>
      <c r="L762" s="203" t="str">
        <f t="shared" si="78"/>
        <v/>
      </c>
      <c r="M762" s="5" t="e">
        <f t="shared" si="79"/>
        <v>#N/A</v>
      </c>
      <c r="N762" s="3" t="str">
        <f t="shared" si="80"/>
        <v/>
      </c>
    </row>
    <row r="763" spans="1:14">
      <c r="A763" s="202"/>
      <c r="B763" s="251" t="e">
        <f>VLOOKUP(A763,Adr!A:B,2,FALSE)</f>
        <v>#N/A</v>
      </c>
      <c r="C763" s="236"/>
      <c r="D763" s="224"/>
      <c r="E763" s="209"/>
      <c r="F763" s="219"/>
      <c r="G763" s="222"/>
      <c r="H763" s="222"/>
      <c r="I763" s="210"/>
      <c r="J763" s="203"/>
      <c r="K763" s="5"/>
      <c r="L763" s="203" t="str">
        <f t="shared" si="78"/>
        <v/>
      </c>
      <c r="M763" s="5" t="e">
        <f t="shared" si="79"/>
        <v>#N/A</v>
      </c>
      <c r="N763" s="3" t="str">
        <f t="shared" si="80"/>
        <v/>
      </c>
    </row>
    <row r="764" spans="1:14">
      <c r="A764" s="202"/>
      <c r="B764" s="251" t="e">
        <f>VLOOKUP(A764,Adr!A:B,2,FALSE)</f>
        <v>#N/A</v>
      </c>
      <c r="C764" s="236"/>
      <c r="D764" s="223"/>
      <c r="E764" s="209"/>
      <c r="F764" s="202"/>
      <c r="G764" s="205"/>
      <c r="H764" s="205"/>
      <c r="I764" s="210"/>
      <c r="J764" s="203"/>
      <c r="K764" s="5"/>
      <c r="L764" s="203" t="str">
        <f t="shared" si="78"/>
        <v/>
      </c>
      <c r="M764" s="5" t="e">
        <f t="shared" si="79"/>
        <v>#N/A</v>
      </c>
      <c r="N764" s="3" t="str">
        <f t="shared" si="80"/>
        <v/>
      </c>
    </row>
    <row r="765" spans="1:14">
      <c r="A765" s="202"/>
      <c r="B765" s="251" t="e">
        <f>VLOOKUP(A765,Adr!A:B,2,FALSE)</f>
        <v>#N/A</v>
      </c>
      <c r="C765" s="236"/>
      <c r="D765" s="224"/>
      <c r="E765" s="209"/>
      <c r="F765" s="202"/>
      <c r="G765" s="205"/>
      <c r="H765" s="205"/>
      <c r="I765" s="210"/>
      <c r="J765" s="203"/>
      <c r="K765" s="5"/>
      <c r="L765" s="203" t="str">
        <f t="shared" si="78"/>
        <v/>
      </c>
      <c r="M765" s="5" t="e">
        <f t="shared" si="79"/>
        <v>#N/A</v>
      </c>
      <c r="N765" s="3" t="str">
        <f t="shared" si="80"/>
        <v/>
      </c>
    </row>
    <row r="766" spans="1:14">
      <c r="A766" s="242"/>
      <c r="B766" s="251" t="e">
        <f>VLOOKUP(A766,Adr!A:B,2,FALSE)</f>
        <v>#N/A</v>
      </c>
      <c r="C766" s="205"/>
      <c r="D766" s="208"/>
      <c r="E766" s="209"/>
      <c r="F766" s="202"/>
      <c r="G766" s="267"/>
      <c r="H766" s="205"/>
      <c r="I766" s="230"/>
      <c r="J766" s="203"/>
      <c r="K766" s="5"/>
      <c r="L766" s="203" t="str">
        <f t="shared" si="78"/>
        <v/>
      </c>
      <c r="M766" s="5" t="e">
        <f t="shared" si="79"/>
        <v>#N/A</v>
      </c>
      <c r="N766" s="3" t="str">
        <f t="shared" si="80"/>
        <v/>
      </c>
    </row>
    <row r="767" spans="1:14">
      <c r="A767" s="202"/>
      <c r="B767" s="251" t="e">
        <f>VLOOKUP(A767,Adr!A:B,2,FALSE)</f>
        <v>#N/A</v>
      </c>
      <c r="C767" s="227"/>
      <c r="D767" s="208"/>
      <c r="E767" s="209"/>
      <c r="F767" s="202"/>
      <c r="G767" s="205"/>
      <c r="H767" s="205"/>
      <c r="I767" s="210"/>
      <c r="J767" s="203"/>
      <c r="K767" s="5"/>
      <c r="L767" s="203" t="str">
        <f t="shared" si="78"/>
        <v/>
      </c>
      <c r="M767" s="5" t="e">
        <f t="shared" si="79"/>
        <v>#N/A</v>
      </c>
      <c r="N767" s="3" t="str">
        <f t="shared" si="80"/>
        <v/>
      </c>
    </row>
    <row r="768" spans="1:14">
      <c r="A768" s="242"/>
      <c r="B768" s="251" t="e">
        <f>VLOOKUP(A768,Adr!A:B,2,FALSE)</f>
        <v>#N/A</v>
      </c>
      <c r="C768" s="205"/>
      <c r="D768" s="208"/>
      <c r="E768" s="209"/>
      <c r="F768" s="202"/>
      <c r="G768" s="267"/>
      <c r="H768" s="205"/>
      <c r="I768" s="230"/>
      <c r="J768" s="203"/>
      <c r="K768" s="5"/>
      <c r="L768" s="203" t="str">
        <f t="shared" si="78"/>
        <v/>
      </c>
      <c r="M768" s="5" t="e">
        <f t="shared" si="79"/>
        <v>#N/A</v>
      </c>
      <c r="N768" s="3" t="str">
        <f t="shared" si="80"/>
        <v/>
      </c>
    </row>
    <row r="769" spans="1:14">
      <c r="A769" s="202"/>
      <c r="B769" s="251" t="e">
        <f>VLOOKUP(A769,Adr!A:B,2,FALSE)</f>
        <v>#N/A</v>
      </c>
      <c r="C769" s="205"/>
      <c r="D769" s="224"/>
      <c r="E769" s="209"/>
      <c r="F769" s="202"/>
      <c r="G769" s="205"/>
      <c r="H769" s="205"/>
      <c r="I769" s="230"/>
      <c r="J769" s="203"/>
      <c r="K769" s="5"/>
      <c r="L769" s="203" t="str">
        <f t="shared" si="78"/>
        <v/>
      </c>
      <c r="M769" s="5" t="e">
        <f t="shared" si="79"/>
        <v>#N/A</v>
      </c>
      <c r="N769" s="3" t="str">
        <f t="shared" si="80"/>
        <v/>
      </c>
    </row>
    <row r="770" spans="1:14">
      <c r="A770" s="202"/>
      <c r="B770" s="251" t="e">
        <f>VLOOKUP(A770,Adr!A:B,2,FALSE)</f>
        <v>#N/A</v>
      </c>
      <c r="C770" s="205"/>
      <c r="D770" s="208"/>
      <c r="E770" s="209"/>
      <c r="F770" s="202"/>
      <c r="G770" s="205"/>
      <c r="H770" s="205"/>
      <c r="I770" s="230"/>
      <c r="J770" s="203"/>
      <c r="K770" s="5"/>
      <c r="L770" s="203" t="str">
        <f t="shared" si="78"/>
        <v/>
      </c>
      <c r="M770" s="5" t="e">
        <f t="shared" si="79"/>
        <v>#N/A</v>
      </c>
      <c r="N770" s="3" t="str">
        <f t="shared" si="80"/>
        <v/>
      </c>
    </row>
    <row r="771" spans="1:14">
      <c r="A771" s="202"/>
      <c r="B771" s="251" t="e">
        <f>VLOOKUP(A771,Adr!A:B,2,FALSE)</f>
        <v>#N/A</v>
      </c>
      <c r="C771" s="205"/>
      <c r="D771" s="208"/>
      <c r="E771" s="209"/>
      <c r="F771" s="202"/>
      <c r="G771" s="205"/>
      <c r="H771" s="205"/>
      <c r="I771" s="230"/>
      <c r="J771" s="203"/>
      <c r="K771" s="5"/>
      <c r="L771" s="203" t="str">
        <f t="shared" si="78"/>
        <v/>
      </c>
      <c r="M771" s="5" t="e">
        <f t="shared" si="79"/>
        <v>#N/A</v>
      </c>
      <c r="N771" s="3" t="str">
        <f t="shared" si="80"/>
        <v/>
      </c>
    </row>
    <row r="772" spans="1:14">
      <c r="A772" s="202"/>
      <c r="B772" s="251" t="e">
        <f>VLOOKUP(A772,Adr!A:B,2,FALSE)</f>
        <v>#N/A</v>
      </c>
      <c r="C772" s="227"/>
      <c r="D772" s="208"/>
      <c r="E772" s="209"/>
      <c r="F772" s="219"/>
      <c r="G772" s="222"/>
      <c r="H772" s="222"/>
      <c r="I772" s="210"/>
      <c r="J772" s="203"/>
      <c r="K772" s="5"/>
      <c r="L772" s="203" t="str">
        <f t="shared" si="78"/>
        <v/>
      </c>
      <c r="M772" s="5" t="e">
        <f t="shared" si="79"/>
        <v>#N/A</v>
      </c>
      <c r="N772" s="3" t="str">
        <f t="shared" si="80"/>
        <v/>
      </c>
    </row>
    <row r="773" spans="1:14">
      <c r="A773" s="202"/>
      <c r="B773" s="251" t="e">
        <f>VLOOKUP(A773,Adr!A:B,2,FALSE)</f>
        <v>#N/A</v>
      </c>
      <c r="C773" s="227"/>
      <c r="D773" s="208"/>
      <c r="E773" s="209"/>
      <c r="F773" s="219"/>
      <c r="G773" s="222"/>
      <c r="H773" s="222"/>
      <c r="I773" s="210"/>
      <c r="J773" s="203"/>
      <c r="K773" s="5"/>
      <c r="L773" s="203" t="str">
        <f t="shared" si="78"/>
        <v/>
      </c>
      <c r="M773" s="5" t="e">
        <f t="shared" si="79"/>
        <v>#N/A</v>
      </c>
      <c r="N773" s="3" t="str">
        <f t="shared" si="80"/>
        <v/>
      </c>
    </row>
    <row r="774" spans="1:14">
      <c r="A774" s="202"/>
      <c r="B774" s="251" t="e">
        <f>VLOOKUP(A774,Adr!A:B,2,FALSE)</f>
        <v>#N/A</v>
      </c>
      <c r="C774" s="205"/>
      <c r="D774" s="208"/>
      <c r="E774" s="209"/>
      <c r="F774" s="202"/>
      <c r="G774" s="205"/>
      <c r="H774" s="205"/>
      <c r="I774" s="230"/>
      <c r="J774" s="203"/>
      <c r="K774" s="5"/>
      <c r="L774" s="203" t="str">
        <f t="shared" si="78"/>
        <v/>
      </c>
      <c r="M774" s="5" t="e">
        <f t="shared" si="79"/>
        <v>#N/A</v>
      </c>
      <c r="N774" s="3" t="str">
        <f t="shared" si="80"/>
        <v/>
      </c>
    </row>
    <row r="775" spans="1:14">
      <c r="A775" s="202"/>
      <c r="B775" s="251" t="e">
        <f>VLOOKUP(A775,Adr!A:B,2,FALSE)</f>
        <v>#N/A</v>
      </c>
      <c r="C775" s="222"/>
      <c r="D775" s="224"/>
      <c r="E775" s="209"/>
      <c r="F775" s="219"/>
      <c r="G775" s="222"/>
      <c r="H775" s="222"/>
      <c r="I775" s="230"/>
      <c r="J775" s="203"/>
      <c r="K775" s="5"/>
      <c r="L775" s="203" t="str">
        <f t="shared" si="78"/>
        <v/>
      </c>
      <c r="M775" s="5" t="e">
        <f t="shared" si="79"/>
        <v>#N/A</v>
      </c>
      <c r="N775" s="3" t="str">
        <f t="shared" si="80"/>
        <v/>
      </c>
    </row>
    <row r="776" spans="1:14">
      <c r="A776" s="202"/>
      <c r="B776" s="251" t="e">
        <f>VLOOKUP(A776,Adr!A:B,2,FALSE)</f>
        <v>#N/A</v>
      </c>
      <c r="C776" s="227"/>
      <c r="D776" s="208"/>
      <c r="E776" s="209"/>
      <c r="F776" s="219"/>
      <c r="G776" s="222"/>
      <c r="H776" s="222"/>
      <c r="I776" s="210"/>
      <c r="J776" s="203"/>
      <c r="K776" s="5"/>
      <c r="L776" s="203" t="str">
        <f t="shared" si="78"/>
        <v/>
      </c>
      <c r="M776" s="5" t="e">
        <f t="shared" si="79"/>
        <v>#N/A</v>
      </c>
      <c r="N776" s="3" t="str">
        <f t="shared" si="80"/>
        <v/>
      </c>
    </row>
    <row r="777" spans="1:14">
      <c r="A777" s="202"/>
      <c r="B777" s="251" t="e">
        <f>VLOOKUP(A777,Adr!A:B,2,FALSE)</f>
        <v>#N/A</v>
      </c>
      <c r="C777" s="222"/>
      <c r="D777" s="224"/>
      <c r="E777" s="209"/>
      <c r="F777" s="219"/>
      <c r="G777" s="222"/>
      <c r="H777" s="222"/>
      <c r="I777" s="230"/>
      <c r="J777" s="203"/>
      <c r="K777" s="5"/>
      <c r="L777" s="203" t="str">
        <f t="shared" si="78"/>
        <v/>
      </c>
      <c r="M777" s="5" t="e">
        <f t="shared" si="79"/>
        <v>#N/A</v>
      </c>
      <c r="N777" s="3" t="str">
        <f t="shared" si="80"/>
        <v/>
      </c>
    </row>
    <row r="778" spans="1:14">
      <c r="A778" s="202"/>
      <c r="B778" s="251" t="e">
        <f>VLOOKUP(A778,Adr!A:B,2,FALSE)</f>
        <v>#N/A</v>
      </c>
      <c r="C778" s="222"/>
      <c r="D778" s="224"/>
      <c r="E778" s="209"/>
      <c r="F778" s="219"/>
      <c r="G778" s="222"/>
      <c r="H778" s="222"/>
      <c r="I778" s="230"/>
      <c r="J778" s="203"/>
      <c r="K778" s="5"/>
      <c r="L778" s="203" t="str">
        <f t="shared" si="78"/>
        <v/>
      </c>
      <c r="M778" s="5" t="e">
        <f t="shared" si="79"/>
        <v>#N/A</v>
      </c>
      <c r="N778" s="3" t="str">
        <f t="shared" si="80"/>
        <v/>
      </c>
    </row>
    <row r="779" spans="1:14">
      <c r="A779" s="202"/>
      <c r="B779" s="251" t="e">
        <f>VLOOKUP(A779,Adr!A:B,2,FALSE)</f>
        <v>#N/A</v>
      </c>
      <c r="C779" s="227"/>
      <c r="D779" s="208"/>
      <c r="E779" s="209"/>
      <c r="F779" s="219"/>
      <c r="G779" s="222"/>
      <c r="H779" s="222"/>
      <c r="I779" s="210"/>
      <c r="J779" s="203"/>
      <c r="K779" s="5"/>
      <c r="L779" s="203" t="str">
        <f t="shared" si="78"/>
        <v/>
      </c>
      <c r="M779" s="5" t="e">
        <f t="shared" si="79"/>
        <v>#N/A</v>
      </c>
      <c r="N779" s="3" t="str">
        <f t="shared" si="80"/>
        <v/>
      </c>
    </row>
    <row r="780" spans="1:14">
      <c r="A780" s="202"/>
      <c r="B780" s="251" t="e">
        <f>VLOOKUP(A780,Adr!A:B,2,FALSE)</f>
        <v>#N/A</v>
      </c>
      <c r="C780" s="205"/>
      <c r="D780" s="208"/>
      <c r="E780" s="209"/>
      <c r="F780" s="202"/>
      <c r="G780" s="205"/>
      <c r="H780" s="205"/>
      <c r="I780" s="230"/>
      <c r="J780" s="203"/>
      <c r="K780" s="5"/>
      <c r="L780" s="203" t="str">
        <f t="shared" si="78"/>
        <v/>
      </c>
      <c r="M780" s="5" t="e">
        <f t="shared" si="79"/>
        <v>#N/A</v>
      </c>
      <c r="N780" s="3" t="str">
        <f t="shared" si="80"/>
        <v/>
      </c>
    </row>
    <row r="781" spans="1:14">
      <c r="A781" s="202"/>
      <c r="B781" s="251" t="e">
        <f>VLOOKUP(A781,Adr!A:B,2,FALSE)</f>
        <v>#N/A</v>
      </c>
      <c r="C781" s="227"/>
      <c r="D781" s="208"/>
      <c r="E781" s="209"/>
      <c r="F781" s="219"/>
      <c r="G781" s="222"/>
      <c r="H781" s="222"/>
      <c r="I781" s="210"/>
      <c r="J781" s="203"/>
      <c r="K781" s="5"/>
      <c r="L781" s="203" t="str">
        <f t="shared" si="78"/>
        <v/>
      </c>
      <c r="M781" s="5" t="e">
        <f t="shared" si="79"/>
        <v>#N/A</v>
      </c>
      <c r="N781" s="3" t="str">
        <f t="shared" si="80"/>
        <v/>
      </c>
    </row>
    <row r="782" spans="1:14">
      <c r="A782" s="202"/>
      <c r="B782" s="251" t="e">
        <f>VLOOKUP(A782,Adr!A:B,2,FALSE)</f>
        <v>#N/A</v>
      </c>
      <c r="C782" s="205"/>
      <c r="D782" s="208"/>
      <c r="E782" s="209"/>
      <c r="F782" s="202"/>
      <c r="G782" s="205"/>
      <c r="H782" s="205"/>
      <c r="I782" s="230"/>
      <c r="J782" s="203"/>
      <c r="K782" s="5"/>
      <c r="L782" s="203" t="str">
        <f t="shared" si="78"/>
        <v/>
      </c>
      <c r="M782" s="5" t="e">
        <f t="shared" si="79"/>
        <v>#N/A</v>
      </c>
      <c r="N782" s="3" t="str">
        <f t="shared" si="80"/>
        <v/>
      </c>
    </row>
    <row r="783" spans="1:14">
      <c r="A783" s="202"/>
      <c r="B783" s="251" t="e">
        <f>VLOOKUP(A783,Adr!A:B,2,FALSE)</f>
        <v>#N/A</v>
      </c>
      <c r="C783" s="222"/>
      <c r="D783" s="224"/>
      <c r="E783" s="209"/>
      <c r="F783" s="219"/>
      <c r="G783" s="222"/>
      <c r="H783" s="222"/>
      <c r="I783" s="230"/>
      <c r="J783" s="203"/>
      <c r="K783" s="5"/>
      <c r="L783" s="203" t="str">
        <f t="shared" si="78"/>
        <v/>
      </c>
      <c r="M783" s="5" t="e">
        <f t="shared" si="79"/>
        <v>#N/A</v>
      </c>
      <c r="N783" s="3" t="str">
        <f t="shared" si="80"/>
        <v/>
      </c>
    </row>
    <row r="784" spans="1:14">
      <c r="A784" s="202"/>
      <c r="B784" s="251" t="e">
        <f>VLOOKUP(A784,Adr!A:B,2,FALSE)</f>
        <v>#N/A</v>
      </c>
      <c r="C784" s="222"/>
      <c r="D784" s="224"/>
      <c r="E784" s="209"/>
      <c r="F784" s="219"/>
      <c r="G784" s="222"/>
      <c r="H784" s="222"/>
      <c r="I784" s="230"/>
      <c r="J784" s="203"/>
      <c r="K784" s="5"/>
      <c r="L784" s="203" t="str">
        <f t="shared" si="78"/>
        <v/>
      </c>
      <c r="M784" s="5" t="e">
        <f t="shared" si="79"/>
        <v>#N/A</v>
      </c>
      <c r="N784" s="3" t="str">
        <f t="shared" si="80"/>
        <v/>
      </c>
    </row>
    <row r="785" spans="1:14">
      <c r="A785" s="202"/>
      <c r="B785" s="251" t="e">
        <f>VLOOKUP(A785,Adr!A:B,2,FALSE)</f>
        <v>#N/A</v>
      </c>
      <c r="C785" s="222"/>
      <c r="D785" s="223"/>
      <c r="E785" s="209"/>
      <c r="F785" s="219"/>
      <c r="G785" s="222"/>
      <c r="H785" s="222"/>
      <c r="I785" s="230"/>
      <c r="J785" s="203"/>
      <c r="K785" s="5"/>
      <c r="L785" s="203" t="str">
        <f t="shared" si="78"/>
        <v/>
      </c>
      <c r="M785" s="5" t="e">
        <f t="shared" si="79"/>
        <v>#N/A</v>
      </c>
      <c r="N785" s="3" t="str">
        <f t="shared" si="80"/>
        <v/>
      </c>
    </row>
    <row r="786" spans="1:14">
      <c r="A786" s="202"/>
      <c r="B786" s="251" t="e">
        <f>VLOOKUP(A786,Adr!A:B,2,FALSE)</f>
        <v>#N/A</v>
      </c>
      <c r="C786" s="227"/>
      <c r="D786" s="208"/>
      <c r="E786" s="209"/>
      <c r="F786" s="219"/>
      <c r="G786" s="222"/>
      <c r="H786" s="222"/>
      <c r="I786" s="210"/>
      <c r="J786" s="203"/>
      <c r="K786" s="5"/>
      <c r="L786" s="203" t="str">
        <f t="shared" si="78"/>
        <v/>
      </c>
      <c r="M786" s="5" t="e">
        <f t="shared" si="79"/>
        <v>#N/A</v>
      </c>
      <c r="N786" s="3" t="str">
        <f t="shared" si="80"/>
        <v/>
      </c>
    </row>
    <row r="787" spans="1:14">
      <c r="A787" s="202"/>
      <c r="B787" s="251" t="e">
        <f>VLOOKUP(A787,Adr!A:B,2,FALSE)</f>
        <v>#N/A</v>
      </c>
      <c r="C787" s="236"/>
      <c r="D787" s="224"/>
      <c r="E787" s="209"/>
      <c r="F787" s="219"/>
      <c r="G787" s="222"/>
      <c r="H787" s="222"/>
      <c r="I787" s="210"/>
      <c r="J787" s="203"/>
      <c r="K787" s="5"/>
      <c r="L787" s="203" t="str">
        <f t="shared" si="78"/>
        <v/>
      </c>
      <c r="M787" s="5" t="e">
        <f t="shared" si="79"/>
        <v>#N/A</v>
      </c>
      <c r="N787" s="3" t="str">
        <f t="shared" si="80"/>
        <v/>
      </c>
    </row>
    <row r="788" spans="1:14">
      <c r="A788" s="219"/>
      <c r="B788" s="251" t="e">
        <f>VLOOKUP(A788,Adr!A:B,2,FALSE)</f>
        <v>#N/A</v>
      </c>
      <c r="C788" s="222"/>
      <c r="D788" s="224"/>
      <c r="E788" s="209"/>
      <c r="F788" s="219"/>
      <c r="G788" s="222"/>
      <c r="H788" s="222"/>
      <c r="I788" s="230"/>
      <c r="J788" s="203"/>
      <c r="K788" s="5"/>
      <c r="L788" s="203" t="str">
        <f t="shared" si="78"/>
        <v/>
      </c>
      <c r="M788" s="5" t="e">
        <f t="shared" si="79"/>
        <v>#N/A</v>
      </c>
      <c r="N788" s="3" t="str">
        <f t="shared" si="80"/>
        <v/>
      </c>
    </row>
    <row r="789" spans="1:14">
      <c r="A789" s="202"/>
      <c r="B789" s="251" t="e">
        <f>VLOOKUP(A789,Adr!A:B,2,FALSE)</f>
        <v>#N/A</v>
      </c>
      <c r="C789" s="222"/>
      <c r="D789" s="224"/>
      <c r="E789" s="209"/>
      <c r="F789" s="219"/>
      <c r="G789" s="222"/>
      <c r="H789" s="222"/>
      <c r="I789" s="230"/>
      <c r="J789" s="203"/>
      <c r="K789" s="5"/>
      <c r="L789" s="203" t="str">
        <f t="shared" si="78"/>
        <v/>
      </c>
      <c r="M789" s="5" t="e">
        <f t="shared" si="79"/>
        <v>#N/A</v>
      </c>
      <c r="N789" s="3" t="str">
        <f t="shared" si="80"/>
        <v/>
      </c>
    </row>
    <row r="790" spans="1:14">
      <c r="A790" s="202"/>
      <c r="B790" s="251" t="e">
        <f>VLOOKUP(A790,Adr!A:B,2,FALSE)</f>
        <v>#N/A</v>
      </c>
      <c r="C790" s="236"/>
      <c r="D790" s="224"/>
      <c r="E790" s="209"/>
      <c r="F790" s="219"/>
      <c r="G790" s="222"/>
      <c r="H790" s="222"/>
      <c r="I790" s="210"/>
      <c r="J790" s="203"/>
      <c r="K790" s="5"/>
      <c r="L790" s="203" t="str">
        <f t="shared" si="78"/>
        <v/>
      </c>
      <c r="M790" s="5" t="e">
        <f t="shared" si="79"/>
        <v>#N/A</v>
      </c>
      <c r="N790" s="3" t="str">
        <f t="shared" si="80"/>
        <v/>
      </c>
    </row>
    <row r="791" spans="1:14">
      <c r="A791" s="202"/>
      <c r="B791" s="251" t="e">
        <f>VLOOKUP(A791,Adr!A:B,2,FALSE)</f>
        <v>#N/A</v>
      </c>
      <c r="C791" s="236"/>
      <c r="D791" s="224"/>
      <c r="E791" s="209"/>
      <c r="F791" s="219"/>
      <c r="G791" s="222"/>
      <c r="H791" s="222"/>
      <c r="I791" s="210"/>
      <c r="J791" s="203"/>
      <c r="K791" s="5"/>
      <c r="L791" s="203" t="str">
        <f t="shared" si="78"/>
        <v/>
      </c>
      <c r="M791" s="5" t="e">
        <f t="shared" si="79"/>
        <v>#N/A</v>
      </c>
      <c r="N791" s="3" t="str">
        <f t="shared" si="80"/>
        <v/>
      </c>
    </row>
    <row r="792" spans="1:14">
      <c r="A792" s="202"/>
      <c r="B792" s="251" t="e">
        <f>VLOOKUP(A792,Adr!A:B,2,FALSE)</f>
        <v>#N/A</v>
      </c>
      <c r="C792" s="222"/>
      <c r="D792" s="224"/>
      <c r="E792" s="209"/>
      <c r="F792" s="219"/>
      <c r="G792" s="222"/>
      <c r="H792" s="222"/>
      <c r="I792" s="230"/>
      <c r="J792" s="203"/>
      <c r="K792" s="5"/>
      <c r="L792" s="203" t="str">
        <f t="shared" si="78"/>
        <v/>
      </c>
      <c r="M792" s="5" t="e">
        <f t="shared" si="79"/>
        <v>#N/A</v>
      </c>
      <c r="N792" s="3" t="str">
        <f t="shared" si="80"/>
        <v/>
      </c>
    </row>
    <row r="793" spans="1:14">
      <c r="A793" s="202"/>
      <c r="B793" s="251" t="e">
        <f>VLOOKUP(A793,Adr!A:B,2,FALSE)</f>
        <v>#N/A</v>
      </c>
      <c r="C793" s="236"/>
      <c r="D793" s="224"/>
      <c r="E793" s="209"/>
      <c r="F793" s="219"/>
      <c r="G793" s="222"/>
      <c r="H793" s="222"/>
      <c r="I793" s="210"/>
      <c r="J793" s="203"/>
      <c r="K793" s="5"/>
      <c r="L793" s="203" t="str">
        <f t="shared" si="78"/>
        <v/>
      </c>
      <c r="M793" s="5" t="e">
        <f t="shared" si="79"/>
        <v>#N/A</v>
      </c>
      <c r="N793" s="3" t="str">
        <f t="shared" si="80"/>
        <v/>
      </c>
    </row>
    <row r="794" spans="1:14">
      <c r="A794" s="202"/>
      <c r="B794" s="251" t="e">
        <f>VLOOKUP(A794,Adr!A:B,2,FALSE)</f>
        <v>#N/A</v>
      </c>
      <c r="C794" s="236"/>
      <c r="D794" s="223"/>
      <c r="E794" s="209"/>
      <c r="F794" s="202"/>
      <c r="G794" s="205"/>
      <c r="H794" s="205"/>
      <c r="I794" s="210"/>
      <c r="J794" s="203"/>
      <c r="K794" s="5"/>
      <c r="L794" s="203" t="str">
        <f t="shared" ref="L794:L857" si="81">A794&amp;G794&amp;H794</f>
        <v/>
      </c>
      <c r="M794" s="5" t="e">
        <f t="shared" ref="M794:M857" si="82">B794&amp;F794&amp;H794&amp;C794</f>
        <v>#N/A</v>
      </c>
      <c r="N794" s="3" t="str">
        <f t="shared" ref="N794:N857" si="83">+I794&amp;H794</f>
        <v/>
      </c>
    </row>
    <row r="795" spans="1:14">
      <c r="A795" s="250"/>
      <c r="B795" s="251" t="e">
        <f>VLOOKUP(A795,Adr!A:B,2,FALSE)</f>
        <v>#N/A</v>
      </c>
      <c r="C795" s="205"/>
      <c r="D795" s="208"/>
      <c r="E795" s="209"/>
      <c r="F795" s="202"/>
      <c r="G795" s="205"/>
      <c r="H795" s="205"/>
      <c r="I795" s="230"/>
      <c r="J795" s="203"/>
      <c r="K795" s="5"/>
      <c r="L795" s="203" t="str">
        <f t="shared" si="81"/>
        <v/>
      </c>
      <c r="M795" s="5" t="e">
        <f t="shared" si="82"/>
        <v>#N/A</v>
      </c>
      <c r="N795" s="3" t="str">
        <f t="shared" si="83"/>
        <v/>
      </c>
    </row>
    <row r="796" spans="1:14">
      <c r="A796" s="202"/>
      <c r="B796" s="251" t="e">
        <f>VLOOKUP(A796,Adr!A:B,2,FALSE)</f>
        <v>#N/A</v>
      </c>
      <c r="C796" s="205"/>
      <c r="D796" s="208"/>
      <c r="E796" s="209"/>
      <c r="F796" s="202"/>
      <c r="G796" s="205"/>
      <c r="H796" s="205"/>
      <c r="I796" s="230"/>
      <c r="J796" s="203"/>
      <c r="K796" s="5"/>
      <c r="L796" s="203" t="str">
        <f t="shared" si="81"/>
        <v/>
      </c>
      <c r="M796" s="5" t="e">
        <f t="shared" si="82"/>
        <v>#N/A</v>
      </c>
      <c r="N796" s="3" t="str">
        <f t="shared" si="83"/>
        <v/>
      </c>
    </row>
    <row r="797" spans="1:14">
      <c r="A797" s="250"/>
      <c r="B797" s="251" t="e">
        <f>VLOOKUP(A797,Adr!A:B,2,FALSE)</f>
        <v>#N/A</v>
      </c>
      <c r="C797" s="205"/>
      <c r="D797" s="208"/>
      <c r="E797" s="209"/>
      <c r="F797" s="202"/>
      <c r="G797" s="205"/>
      <c r="H797" s="205"/>
      <c r="I797" s="230"/>
      <c r="J797" s="203"/>
      <c r="K797" s="5"/>
      <c r="L797" s="203" t="str">
        <f t="shared" si="81"/>
        <v/>
      </c>
      <c r="M797" s="5" t="e">
        <f t="shared" si="82"/>
        <v>#N/A</v>
      </c>
      <c r="N797" s="3" t="str">
        <f t="shared" si="83"/>
        <v/>
      </c>
    </row>
    <row r="798" spans="1:14">
      <c r="A798" s="238"/>
      <c r="B798" s="251" t="e">
        <f>VLOOKUP(A798,Adr!A:B,2,FALSE)</f>
        <v>#N/A</v>
      </c>
      <c r="C798" s="205"/>
      <c r="D798" s="208"/>
      <c r="E798" s="209"/>
      <c r="F798" s="202"/>
      <c r="G798" s="267"/>
      <c r="H798" s="205"/>
      <c r="I798" s="230"/>
      <c r="J798" s="203"/>
      <c r="K798" s="5"/>
      <c r="L798" s="203" t="str">
        <f t="shared" si="81"/>
        <v/>
      </c>
      <c r="M798" s="5" t="e">
        <f t="shared" si="82"/>
        <v>#N/A</v>
      </c>
      <c r="N798" s="3" t="str">
        <f t="shared" si="83"/>
        <v/>
      </c>
    </row>
    <row r="799" spans="1:14">
      <c r="A799" s="242"/>
      <c r="B799" s="251" t="e">
        <f>VLOOKUP(A799,Adr!A:B,2,FALSE)</f>
        <v>#N/A</v>
      </c>
      <c r="C799" s="205"/>
      <c r="D799" s="208"/>
      <c r="E799" s="209"/>
      <c r="F799" s="202"/>
      <c r="G799" s="267"/>
      <c r="H799" s="205"/>
      <c r="I799" s="230"/>
      <c r="J799" s="203"/>
      <c r="K799" s="5"/>
      <c r="L799" s="203" t="str">
        <f t="shared" si="81"/>
        <v/>
      </c>
      <c r="M799" s="5" t="e">
        <f t="shared" si="82"/>
        <v>#N/A</v>
      </c>
      <c r="N799" s="3" t="str">
        <f t="shared" si="83"/>
        <v/>
      </c>
    </row>
    <row r="800" spans="1:14">
      <c r="A800" s="202"/>
      <c r="B800" s="251" t="e">
        <f>VLOOKUP(A800,Adr!A:B,2,FALSE)</f>
        <v>#N/A</v>
      </c>
      <c r="C800" s="205"/>
      <c r="D800" s="208"/>
      <c r="E800" s="209"/>
      <c r="F800" s="202"/>
      <c r="G800" s="205"/>
      <c r="H800" s="205"/>
      <c r="I800" s="230"/>
      <c r="J800" s="203"/>
      <c r="K800" s="5"/>
      <c r="L800" s="203" t="str">
        <f t="shared" si="81"/>
        <v/>
      </c>
      <c r="M800" s="5" t="e">
        <f t="shared" si="82"/>
        <v>#N/A</v>
      </c>
      <c r="N800" s="3" t="str">
        <f t="shared" si="83"/>
        <v/>
      </c>
    </row>
    <row r="801" spans="1:14">
      <c r="A801" s="202"/>
      <c r="B801" s="251" t="e">
        <f>VLOOKUP(A801,Adr!A:B,2,FALSE)</f>
        <v>#N/A</v>
      </c>
      <c r="C801" s="236"/>
      <c r="D801" s="224"/>
      <c r="E801" s="209"/>
      <c r="F801" s="219"/>
      <c r="G801" s="222"/>
      <c r="H801" s="222"/>
      <c r="I801" s="210"/>
      <c r="J801" s="203"/>
      <c r="K801" s="5"/>
      <c r="L801" s="203" t="str">
        <f t="shared" si="81"/>
        <v/>
      </c>
      <c r="M801" s="5" t="e">
        <f t="shared" si="82"/>
        <v>#N/A</v>
      </c>
      <c r="N801" s="3" t="str">
        <f t="shared" si="83"/>
        <v/>
      </c>
    </row>
    <row r="802" spans="1:14">
      <c r="A802" s="202"/>
      <c r="B802" s="251" t="e">
        <f>VLOOKUP(A802,Adr!A:B,2,FALSE)</f>
        <v>#N/A</v>
      </c>
      <c r="C802" s="236"/>
      <c r="D802" s="224"/>
      <c r="E802" s="209"/>
      <c r="F802" s="219"/>
      <c r="G802" s="222"/>
      <c r="H802" s="222"/>
      <c r="I802" s="210"/>
      <c r="J802" s="203"/>
      <c r="K802" s="5"/>
      <c r="L802" s="203" t="str">
        <f t="shared" si="81"/>
        <v/>
      </c>
      <c r="M802" s="5" t="e">
        <f t="shared" si="82"/>
        <v>#N/A</v>
      </c>
      <c r="N802" s="3" t="str">
        <f t="shared" si="83"/>
        <v/>
      </c>
    </row>
    <row r="803" spans="1:14">
      <c r="A803" s="202"/>
      <c r="B803" s="251" t="e">
        <f>VLOOKUP(A803,Adr!A:B,2,FALSE)</f>
        <v>#N/A</v>
      </c>
      <c r="C803" s="236"/>
      <c r="D803" s="223"/>
      <c r="E803" s="209"/>
      <c r="F803" s="202"/>
      <c r="G803" s="205"/>
      <c r="H803" s="205"/>
      <c r="I803" s="210"/>
      <c r="J803" s="203"/>
      <c r="K803" s="5"/>
      <c r="L803" s="203" t="str">
        <f t="shared" si="81"/>
        <v/>
      </c>
      <c r="M803" s="5" t="e">
        <f t="shared" si="82"/>
        <v>#N/A</v>
      </c>
      <c r="N803" s="3" t="str">
        <f t="shared" si="83"/>
        <v/>
      </c>
    </row>
    <row r="804" spans="1:14">
      <c r="A804" s="202"/>
      <c r="B804" s="251" t="e">
        <f>VLOOKUP(A804,Adr!A:B,2,FALSE)</f>
        <v>#N/A</v>
      </c>
      <c r="C804" s="236"/>
      <c r="D804" s="223"/>
      <c r="E804" s="209"/>
      <c r="F804" s="202"/>
      <c r="G804" s="205"/>
      <c r="H804" s="205"/>
      <c r="I804" s="210"/>
      <c r="J804" s="203"/>
      <c r="K804" s="5"/>
      <c r="L804" s="203" t="str">
        <f t="shared" si="81"/>
        <v/>
      </c>
      <c r="M804" s="5" t="e">
        <f t="shared" si="82"/>
        <v>#N/A</v>
      </c>
      <c r="N804" s="3" t="str">
        <f t="shared" si="83"/>
        <v/>
      </c>
    </row>
    <row r="805" spans="1:14">
      <c r="A805" s="202"/>
      <c r="B805" s="251" t="e">
        <f>VLOOKUP(A805,Adr!A:B,2,FALSE)</f>
        <v>#N/A</v>
      </c>
      <c r="C805" s="205"/>
      <c r="D805" s="208"/>
      <c r="E805" s="209"/>
      <c r="F805" s="202"/>
      <c r="G805" s="205"/>
      <c r="H805" s="205"/>
      <c r="I805" s="230"/>
      <c r="J805" s="203"/>
      <c r="K805" s="5"/>
      <c r="L805" s="203" t="str">
        <f t="shared" si="81"/>
        <v/>
      </c>
      <c r="M805" s="5" t="e">
        <f t="shared" si="82"/>
        <v>#N/A</v>
      </c>
      <c r="N805" s="3" t="str">
        <f t="shared" si="83"/>
        <v/>
      </c>
    </row>
    <row r="806" spans="1:14">
      <c r="A806" s="202"/>
      <c r="B806" s="251" t="e">
        <f>VLOOKUP(A806,Adr!A:B,2,FALSE)</f>
        <v>#N/A</v>
      </c>
      <c r="C806" s="205"/>
      <c r="D806" s="208"/>
      <c r="E806" s="209"/>
      <c r="F806" s="202"/>
      <c r="G806" s="205"/>
      <c r="H806" s="205"/>
      <c r="I806" s="230"/>
      <c r="J806" s="203"/>
      <c r="K806" s="5"/>
      <c r="L806" s="203" t="str">
        <f t="shared" si="81"/>
        <v/>
      </c>
      <c r="M806" s="5" t="e">
        <f t="shared" si="82"/>
        <v>#N/A</v>
      </c>
      <c r="N806" s="3" t="str">
        <f t="shared" si="83"/>
        <v/>
      </c>
    </row>
    <row r="807" spans="1:14">
      <c r="A807" s="202"/>
      <c r="B807" s="251" t="e">
        <f>VLOOKUP(A807,Adr!A:B,2,FALSE)</f>
        <v>#N/A</v>
      </c>
      <c r="C807" s="205"/>
      <c r="D807" s="208"/>
      <c r="E807" s="209"/>
      <c r="F807" s="202"/>
      <c r="G807" s="205"/>
      <c r="H807" s="205"/>
      <c r="I807" s="230"/>
      <c r="J807" s="203"/>
      <c r="K807" s="5"/>
      <c r="L807" s="203" t="str">
        <f t="shared" si="81"/>
        <v/>
      </c>
      <c r="M807" s="5" t="e">
        <f t="shared" si="82"/>
        <v>#N/A</v>
      </c>
      <c r="N807" s="3" t="str">
        <f t="shared" si="83"/>
        <v/>
      </c>
    </row>
    <row r="808" spans="1:14">
      <c r="A808" s="202"/>
      <c r="B808" s="251" t="e">
        <f>VLOOKUP(A808,Adr!A:B,2,FALSE)</f>
        <v>#N/A</v>
      </c>
      <c r="C808" s="205"/>
      <c r="D808" s="208"/>
      <c r="E808" s="209"/>
      <c r="F808" s="202"/>
      <c r="G808" s="205"/>
      <c r="H808" s="205"/>
      <c r="I808" s="230"/>
      <c r="J808" s="203"/>
      <c r="K808" s="5"/>
      <c r="L808" s="203" t="str">
        <f t="shared" si="81"/>
        <v/>
      </c>
      <c r="M808" s="5" t="e">
        <f t="shared" si="82"/>
        <v>#N/A</v>
      </c>
      <c r="N808" s="3" t="str">
        <f t="shared" si="83"/>
        <v/>
      </c>
    </row>
    <row r="809" spans="1:14">
      <c r="A809" s="202"/>
      <c r="B809" s="251" t="e">
        <f>VLOOKUP(A809,Adr!A:B,2,FALSE)</f>
        <v>#N/A</v>
      </c>
      <c r="C809" s="236"/>
      <c r="D809" s="223"/>
      <c r="E809" s="209"/>
      <c r="F809" s="202"/>
      <c r="G809" s="205"/>
      <c r="H809" s="205"/>
      <c r="I809" s="210"/>
      <c r="J809" s="203"/>
      <c r="K809" s="5"/>
      <c r="L809" s="203" t="str">
        <f t="shared" si="81"/>
        <v/>
      </c>
      <c r="M809" s="5" t="e">
        <f t="shared" si="82"/>
        <v>#N/A</v>
      </c>
      <c r="N809" s="3" t="str">
        <f t="shared" si="83"/>
        <v/>
      </c>
    </row>
    <row r="810" spans="1:14">
      <c r="A810" s="202"/>
      <c r="B810" s="251" t="e">
        <f>VLOOKUP(A810,Adr!A:B,2,FALSE)</f>
        <v>#N/A</v>
      </c>
      <c r="C810" s="205"/>
      <c r="D810" s="208"/>
      <c r="E810" s="209"/>
      <c r="F810" s="202"/>
      <c r="G810" s="205"/>
      <c r="H810" s="205"/>
      <c r="I810" s="230"/>
      <c r="J810" s="203"/>
      <c r="K810" s="5"/>
      <c r="L810" s="203" t="str">
        <f t="shared" si="81"/>
        <v/>
      </c>
      <c r="M810" s="5" t="e">
        <f t="shared" si="82"/>
        <v>#N/A</v>
      </c>
      <c r="N810" s="3" t="str">
        <f t="shared" si="83"/>
        <v/>
      </c>
    </row>
    <row r="811" spans="1:14">
      <c r="A811" s="202"/>
      <c r="B811" s="251" t="e">
        <f>VLOOKUP(A811,Adr!A:B,2,FALSE)</f>
        <v>#N/A</v>
      </c>
      <c r="C811" s="205"/>
      <c r="D811" s="208"/>
      <c r="E811" s="209"/>
      <c r="F811" s="202"/>
      <c r="G811" s="205"/>
      <c r="H811" s="205"/>
      <c r="I811" s="230"/>
      <c r="J811" s="203"/>
      <c r="K811" s="5"/>
      <c r="L811" s="203" t="str">
        <f t="shared" si="81"/>
        <v/>
      </c>
      <c r="M811" s="5" t="e">
        <f t="shared" si="82"/>
        <v>#N/A</v>
      </c>
      <c r="N811" s="3" t="str">
        <f t="shared" si="83"/>
        <v/>
      </c>
    </row>
    <row r="812" spans="1:14">
      <c r="A812" s="202"/>
      <c r="B812" s="251" t="e">
        <f>VLOOKUP(A812,Adr!A:B,2,FALSE)</f>
        <v>#N/A</v>
      </c>
      <c r="C812" s="205"/>
      <c r="D812" s="208"/>
      <c r="E812" s="209"/>
      <c r="F812" s="202"/>
      <c r="G812" s="205"/>
      <c r="H812" s="205"/>
      <c r="I812" s="230"/>
      <c r="J812" s="203"/>
      <c r="K812" s="5"/>
      <c r="L812" s="203" t="str">
        <f t="shared" si="81"/>
        <v/>
      </c>
      <c r="M812" s="5" t="e">
        <f t="shared" si="82"/>
        <v>#N/A</v>
      </c>
      <c r="N812" s="3" t="str">
        <f t="shared" si="83"/>
        <v/>
      </c>
    </row>
    <row r="813" spans="1:14">
      <c r="A813" s="202"/>
      <c r="B813" s="251" t="e">
        <f>VLOOKUP(A813,Adr!A:B,2,FALSE)</f>
        <v>#N/A</v>
      </c>
      <c r="C813" s="236"/>
      <c r="D813" s="224"/>
      <c r="E813" s="209"/>
      <c r="F813" s="219"/>
      <c r="G813" s="222"/>
      <c r="H813" s="222"/>
      <c r="I813" s="210"/>
      <c r="J813" s="203"/>
      <c r="K813" s="5"/>
      <c r="L813" s="203" t="str">
        <f t="shared" si="81"/>
        <v/>
      </c>
      <c r="M813" s="5" t="e">
        <f t="shared" si="82"/>
        <v>#N/A</v>
      </c>
      <c r="N813" s="3" t="str">
        <f t="shared" si="83"/>
        <v/>
      </c>
    </row>
    <row r="814" spans="1:14">
      <c r="A814" s="202"/>
      <c r="B814" s="251" t="e">
        <f>VLOOKUP(A814,Adr!A:B,2,FALSE)</f>
        <v>#N/A</v>
      </c>
      <c r="C814" s="236"/>
      <c r="D814" s="224"/>
      <c r="E814" s="209"/>
      <c r="F814" s="219"/>
      <c r="G814" s="222"/>
      <c r="H814" s="222"/>
      <c r="I814" s="210"/>
      <c r="J814" s="203"/>
      <c r="K814" s="5"/>
      <c r="L814" s="203" t="str">
        <f t="shared" si="81"/>
        <v/>
      </c>
      <c r="M814" s="5" t="e">
        <f t="shared" si="82"/>
        <v>#N/A</v>
      </c>
      <c r="N814" s="3" t="str">
        <f t="shared" si="83"/>
        <v/>
      </c>
    </row>
    <row r="815" spans="1:14">
      <c r="A815" s="202"/>
      <c r="B815" s="251" t="e">
        <f>VLOOKUP(A815,Adr!A:B,2,FALSE)</f>
        <v>#N/A</v>
      </c>
      <c r="C815" s="236"/>
      <c r="D815" s="224"/>
      <c r="E815" s="209"/>
      <c r="F815" s="219"/>
      <c r="G815" s="222"/>
      <c r="H815" s="222"/>
      <c r="I815" s="210"/>
      <c r="J815" s="203"/>
      <c r="K815" s="5"/>
      <c r="L815" s="203" t="str">
        <f t="shared" si="81"/>
        <v/>
      </c>
      <c r="M815" s="5" t="e">
        <f t="shared" si="82"/>
        <v>#N/A</v>
      </c>
      <c r="N815" s="3" t="str">
        <f t="shared" si="83"/>
        <v/>
      </c>
    </row>
    <row r="816" spans="1:14">
      <c r="A816" s="202"/>
      <c r="B816" s="251" t="e">
        <f>VLOOKUP(A816,Adr!A:B,2,FALSE)</f>
        <v>#N/A</v>
      </c>
      <c r="C816" s="236"/>
      <c r="D816" s="224"/>
      <c r="E816" s="209"/>
      <c r="F816" s="219"/>
      <c r="G816" s="222"/>
      <c r="H816" s="222"/>
      <c r="I816" s="210"/>
      <c r="J816" s="203"/>
      <c r="K816" s="5"/>
      <c r="L816" s="203" t="str">
        <f t="shared" si="81"/>
        <v/>
      </c>
      <c r="M816" s="5" t="e">
        <f t="shared" si="82"/>
        <v>#N/A</v>
      </c>
      <c r="N816" s="3" t="str">
        <f t="shared" si="83"/>
        <v/>
      </c>
    </row>
    <row r="817" spans="1:14">
      <c r="A817" s="202"/>
      <c r="B817" s="251" t="e">
        <f>VLOOKUP(A817,Adr!A:B,2,FALSE)</f>
        <v>#N/A</v>
      </c>
      <c r="C817" s="236"/>
      <c r="D817" s="223"/>
      <c r="E817" s="209"/>
      <c r="F817" s="202"/>
      <c r="G817" s="205"/>
      <c r="H817" s="205"/>
      <c r="I817" s="210"/>
      <c r="J817" s="203"/>
      <c r="K817" s="5"/>
      <c r="L817" s="203" t="str">
        <f t="shared" si="81"/>
        <v/>
      </c>
      <c r="M817" s="5" t="e">
        <f t="shared" si="82"/>
        <v>#N/A</v>
      </c>
      <c r="N817" s="3" t="str">
        <f t="shared" si="83"/>
        <v/>
      </c>
    </row>
    <row r="818" spans="1:14">
      <c r="A818" s="202"/>
      <c r="B818" s="251" t="e">
        <f>VLOOKUP(A818,Adr!A:B,2,FALSE)</f>
        <v>#N/A</v>
      </c>
      <c r="C818" s="236"/>
      <c r="D818" s="223"/>
      <c r="E818" s="209"/>
      <c r="F818" s="202"/>
      <c r="G818" s="205"/>
      <c r="H818" s="205"/>
      <c r="I818" s="210"/>
      <c r="J818" s="203"/>
      <c r="K818" s="5"/>
      <c r="L818" s="203" t="str">
        <f t="shared" si="81"/>
        <v/>
      </c>
      <c r="M818" s="5" t="e">
        <f t="shared" si="82"/>
        <v>#N/A</v>
      </c>
      <c r="N818" s="3" t="str">
        <f t="shared" si="83"/>
        <v/>
      </c>
    </row>
    <row r="819" spans="1:14">
      <c r="A819" s="202"/>
      <c r="B819" s="251" t="e">
        <f>VLOOKUP(A819,Adr!A:B,2,FALSE)</f>
        <v>#N/A</v>
      </c>
      <c r="C819" s="236"/>
      <c r="D819" s="224"/>
      <c r="E819" s="209"/>
      <c r="F819" s="219"/>
      <c r="G819" s="222"/>
      <c r="H819" s="222"/>
      <c r="I819" s="210"/>
      <c r="J819" s="203"/>
      <c r="K819" s="5"/>
      <c r="L819" s="203" t="str">
        <f t="shared" si="81"/>
        <v/>
      </c>
      <c r="M819" s="5" t="e">
        <f t="shared" si="82"/>
        <v>#N/A</v>
      </c>
      <c r="N819" s="3" t="str">
        <f t="shared" si="83"/>
        <v/>
      </c>
    </row>
    <row r="820" spans="1:14">
      <c r="A820" s="202"/>
      <c r="B820" s="251" t="e">
        <f>VLOOKUP(A820,Adr!A:B,2,FALSE)</f>
        <v>#N/A</v>
      </c>
      <c r="C820" s="227"/>
      <c r="D820" s="208"/>
      <c r="E820" s="209"/>
      <c r="F820" s="219"/>
      <c r="G820" s="222"/>
      <c r="H820" s="222"/>
      <c r="I820" s="210"/>
      <c r="J820" s="203"/>
      <c r="K820" s="5"/>
      <c r="L820" s="203" t="str">
        <f t="shared" si="81"/>
        <v/>
      </c>
      <c r="M820" s="5" t="e">
        <f t="shared" si="82"/>
        <v>#N/A</v>
      </c>
      <c r="N820" s="3" t="str">
        <f t="shared" si="83"/>
        <v/>
      </c>
    </row>
    <row r="821" spans="1:14">
      <c r="A821" s="202"/>
      <c r="B821" s="251" t="e">
        <f>VLOOKUP(A821,Adr!A:B,2,FALSE)</f>
        <v>#N/A</v>
      </c>
      <c r="C821" s="227"/>
      <c r="D821" s="208"/>
      <c r="E821" s="209"/>
      <c r="F821" s="219"/>
      <c r="G821" s="222"/>
      <c r="H821" s="222"/>
      <c r="I821" s="210"/>
      <c r="J821" s="203"/>
      <c r="K821" s="5"/>
      <c r="L821" s="203" t="str">
        <f t="shared" si="81"/>
        <v/>
      </c>
      <c r="M821" s="5" t="e">
        <f t="shared" si="82"/>
        <v>#N/A</v>
      </c>
      <c r="N821" s="3" t="str">
        <f t="shared" si="83"/>
        <v/>
      </c>
    </row>
    <row r="822" spans="1:14">
      <c r="A822" s="202"/>
      <c r="B822" s="251" t="e">
        <f>VLOOKUP(A822,Adr!A:B,2,FALSE)</f>
        <v>#N/A</v>
      </c>
      <c r="C822" s="236"/>
      <c r="D822" s="224"/>
      <c r="E822" s="209"/>
      <c r="F822" s="219"/>
      <c r="G822" s="222"/>
      <c r="H822" s="222"/>
      <c r="I822" s="210"/>
      <c r="J822" s="203"/>
      <c r="K822" s="5"/>
      <c r="L822" s="203" t="str">
        <f t="shared" si="81"/>
        <v/>
      </c>
      <c r="M822" s="5" t="e">
        <f t="shared" si="82"/>
        <v>#N/A</v>
      </c>
      <c r="N822" s="3" t="str">
        <f t="shared" si="83"/>
        <v/>
      </c>
    </row>
    <row r="823" spans="1:14">
      <c r="A823" s="202"/>
      <c r="B823" s="251" t="e">
        <f>VLOOKUP(A823,Adr!A:B,2,FALSE)</f>
        <v>#N/A</v>
      </c>
      <c r="C823" s="236"/>
      <c r="D823" s="224"/>
      <c r="E823" s="209"/>
      <c r="F823" s="219"/>
      <c r="G823" s="222"/>
      <c r="H823" s="222"/>
      <c r="I823" s="210"/>
      <c r="J823" s="203"/>
      <c r="K823" s="5"/>
      <c r="L823" s="203" t="str">
        <f t="shared" si="81"/>
        <v/>
      </c>
      <c r="M823" s="5" t="e">
        <f t="shared" si="82"/>
        <v>#N/A</v>
      </c>
      <c r="N823" s="3" t="str">
        <f t="shared" si="83"/>
        <v/>
      </c>
    </row>
    <row r="824" spans="1:14">
      <c r="A824" s="202"/>
      <c r="B824" s="251" t="e">
        <f>VLOOKUP(A824,Adr!A:B,2,FALSE)</f>
        <v>#N/A</v>
      </c>
      <c r="C824" s="236"/>
      <c r="D824" s="224"/>
      <c r="E824" s="209"/>
      <c r="F824" s="219"/>
      <c r="G824" s="222"/>
      <c r="H824" s="222"/>
      <c r="I824" s="210"/>
      <c r="J824" s="203"/>
      <c r="K824" s="5"/>
      <c r="L824" s="203" t="str">
        <f t="shared" si="81"/>
        <v/>
      </c>
      <c r="M824" s="5" t="e">
        <f t="shared" si="82"/>
        <v>#N/A</v>
      </c>
      <c r="N824" s="3" t="str">
        <f t="shared" si="83"/>
        <v/>
      </c>
    </row>
    <row r="825" spans="1:14">
      <c r="A825" s="202"/>
      <c r="B825" s="251" t="e">
        <f>VLOOKUP(A825,Adr!A:B,2,FALSE)</f>
        <v>#N/A</v>
      </c>
      <c r="C825" s="236"/>
      <c r="D825" s="224"/>
      <c r="E825" s="209"/>
      <c r="F825" s="219"/>
      <c r="G825" s="222"/>
      <c r="H825" s="222"/>
      <c r="I825" s="210"/>
      <c r="J825" s="203"/>
      <c r="K825" s="5"/>
      <c r="L825" s="203" t="str">
        <f t="shared" si="81"/>
        <v/>
      </c>
      <c r="M825" s="5" t="e">
        <f t="shared" si="82"/>
        <v>#N/A</v>
      </c>
      <c r="N825" s="3" t="str">
        <f t="shared" si="83"/>
        <v/>
      </c>
    </row>
    <row r="826" spans="1:14">
      <c r="A826" s="202"/>
      <c r="B826" s="251" t="e">
        <f>VLOOKUP(A826,Adr!A:B,2,FALSE)</f>
        <v>#N/A</v>
      </c>
      <c r="C826" s="236"/>
      <c r="D826" s="224"/>
      <c r="E826" s="209"/>
      <c r="F826" s="219"/>
      <c r="G826" s="222"/>
      <c r="H826" s="222"/>
      <c r="I826" s="210"/>
      <c r="J826" s="203"/>
      <c r="K826" s="5"/>
      <c r="L826" s="203" t="str">
        <f t="shared" si="81"/>
        <v/>
      </c>
      <c r="M826" s="5" t="e">
        <f t="shared" si="82"/>
        <v>#N/A</v>
      </c>
      <c r="N826" s="3" t="str">
        <f t="shared" si="83"/>
        <v/>
      </c>
    </row>
    <row r="827" spans="1:14">
      <c r="A827" s="219"/>
      <c r="B827" s="251" t="e">
        <f>VLOOKUP(A827,Adr!A:B,2,FALSE)</f>
        <v>#N/A</v>
      </c>
      <c r="C827" s="222"/>
      <c r="D827" s="224"/>
      <c r="E827" s="294"/>
      <c r="F827" s="219"/>
      <c r="G827" s="222"/>
      <c r="H827" s="222"/>
      <c r="I827" s="230"/>
      <c r="J827" s="203"/>
      <c r="K827" s="5"/>
      <c r="L827" s="203" t="str">
        <f t="shared" si="81"/>
        <v/>
      </c>
      <c r="M827" s="5" t="e">
        <f t="shared" si="82"/>
        <v>#N/A</v>
      </c>
      <c r="N827" s="3" t="str">
        <f t="shared" si="83"/>
        <v/>
      </c>
    </row>
    <row r="828" spans="1:14">
      <c r="A828" s="202"/>
      <c r="B828" s="251" t="e">
        <f>VLOOKUP(A828,Adr!A:B,2,FALSE)</f>
        <v>#N/A</v>
      </c>
      <c r="C828" s="227"/>
      <c r="D828" s="208"/>
      <c r="E828" s="209"/>
      <c r="F828" s="202"/>
      <c r="G828" s="205"/>
      <c r="H828" s="205"/>
      <c r="I828" s="230"/>
      <c r="J828" s="203"/>
      <c r="K828" s="5"/>
      <c r="L828" s="203" t="str">
        <f t="shared" si="81"/>
        <v/>
      </c>
      <c r="M828" s="5" t="e">
        <f t="shared" si="82"/>
        <v>#N/A</v>
      </c>
      <c r="N828" s="3" t="str">
        <f t="shared" si="83"/>
        <v/>
      </c>
    </row>
    <row r="829" spans="1:14">
      <c r="A829" s="202"/>
      <c r="B829" s="251" t="e">
        <f>VLOOKUP(A829,Adr!A:B,2,FALSE)</f>
        <v>#N/A</v>
      </c>
      <c r="C829" s="236"/>
      <c r="D829" s="224"/>
      <c r="E829" s="209"/>
      <c r="F829" s="202"/>
      <c r="G829" s="205"/>
      <c r="H829" s="205"/>
      <c r="I829" s="230"/>
      <c r="J829" s="203"/>
      <c r="K829" s="5"/>
      <c r="L829" s="203" t="str">
        <f t="shared" si="81"/>
        <v/>
      </c>
      <c r="M829" s="5" t="e">
        <f t="shared" si="82"/>
        <v>#N/A</v>
      </c>
      <c r="N829" s="3" t="str">
        <f t="shared" si="83"/>
        <v/>
      </c>
    </row>
    <row r="830" spans="1:14">
      <c r="A830" s="202"/>
      <c r="B830" s="251" t="e">
        <f>VLOOKUP(A830,Adr!A:B,2,FALSE)</f>
        <v>#N/A</v>
      </c>
      <c r="C830" s="236"/>
      <c r="D830" s="224"/>
      <c r="E830" s="209"/>
      <c r="F830" s="202"/>
      <c r="G830" s="205"/>
      <c r="H830" s="205"/>
      <c r="I830" s="230"/>
      <c r="J830" s="203"/>
      <c r="K830" s="5"/>
      <c r="L830" s="203" t="str">
        <f t="shared" si="81"/>
        <v/>
      </c>
      <c r="M830" s="5" t="e">
        <f t="shared" si="82"/>
        <v>#N/A</v>
      </c>
      <c r="N830" s="3" t="str">
        <f t="shared" si="83"/>
        <v/>
      </c>
    </row>
    <row r="831" spans="1:14">
      <c r="A831" s="202"/>
      <c r="B831" s="251" t="e">
        <f>VLOOKUP(A831,Adr!A:B,2,FALSE)</f>
        <v>#N/A</v>
      </c>
      <c r="C831" s="236"/>
      <c r="D831" s="224"/>
      <c r="E831" s="209"/>
      <c r="F831" s="202"/>
      <c r="G831" s="205"/>
      <c r="H831" s="205"/>
      <c r="I831" s="230"/>
      <c r="J831" s="203"/>
      <c r="K831" s="5"/>
      <c r="L831" s="203" t="str">
        <f t="shared" si="81"/>
        <v/>
      </c>
      <c r="M831" s="5" t="e">
        <f t="shared" si="82"/>
        <v>#N/A</v>
      </c>
      <c r="N831" s="3" t="str">
        <f t="shared" si="83"/>
        <v/>
      </c>
    </row>
    <row r="832" spans="1:14">
      <c r="A832" s="202"/>
      <c r="B832" s="251" t="e">
        <f>VLOOKUP(A832,Adr!A:B,2,FALSE)</f>
        <v>#N/A</v>
      </c>
      <c r="C832" s="236"/>
      <c r="D832" s="224"/>
      <c r="E832" s="209"/>
      <c r="F832" s="202"/>
      <c r="G832" s="205"/>
      <c r="H832" s="205"/>
      <c r="I832" s="230"/>
      <c r="J832" s="203"/>
      <c r="K832" s="5"/>
      <c r="L832" s="203" t="str">
        <f t="shared" si="81"/>
        <v/>
      </c>
      <c r="M832" s="5" t="e">
        <f t="shared" si="82"/>
        <v>#N/A</v>
      </c>
      <c r="N832" s="3" t="str">
        <f t="shared" si="83"/>
        <v/>
      </c>
    </row>
    <row r="833" spans="1:14">
      <c r="A833" s="202"/>
      <c r="B833" s="251" t="e">
        <f>VLOOKUP(A833,Adr!A:B,2,FALSE)</f>
        <v>#N/A</v>
      </c>
      <c r="C833" s="236"/>
      <c r="D833" s="224"/>
      <c r="E833" s="209"/>
      <c r="F833" s="202"/>
      <c r="G833" s="205"/>
      <c r="H833" s="205"/>
      <c r="I833" s="230"/>
      <c r="J833" s="203"/>
      <c r="K833" s="5"/>
      <c r="L833" s="203" t="str">
        <f t="shared" si="81"/>
        <v/>
      </c>
      <c r="M833" s="5" t="e">
        <f t="shared" si="82"/>
        <v>#N/A</v>
      </c>
      <c r="N833" s="3" t="str">
        <f t="shared" si="83"/>
        <v/>
      </c>
    </row>
    <row r="834" spans="1:14">
      <c r="A834" s="202"/>
      <c r="B834" s="251" t="e">
        <f>VLOOKUP(A834,Adr!A:B,2,FALSE)</f>
        <v>#N/A</v>
      </c>
      <c r="C834" s="227"/>
      <c r="D834" s="208"/>
      <c r="E834" s="209"/>
      <c r="F834" s="202"/>
      <c r="G834" s="205"/>
      <c r="H834" s="205"/>
      <c r="I834" s="230"/>
      <c r="J834" s="203"/>
      <c r="K834" s="5"/>
      <c r="L834" s="203" t="str">
        <f t="shared" si="81"/>
        <v/>
      </c>
      <c r="M834" s="5" t="e">
        <f t="shared" si="82"/>
        <v>#N/A</v>
      </c>
      <c r="N834" s="3" t="str">
        <f t="shared" si="83"/>
        <v/>
      </c>
    </row>
    <row r="835" spans="1:14">
      <c r="A835" s="238"/>
      <c r="B835" s="251" t="e">
        <f>VLOOKUP(A835,Adr!A:B,2,FALSE)</f>
        <v>#N/A</v>
      </c>
      <c r="C835" s="205"/>
      <c r="D835" s="208"/>
      <c r="E835" s="209"/>
      <c r="F835" s="202"/>
      <c r="G835" s="267"/>
      <c r="H835" s="205"/>
      <c r="I835" s="230"/>
      <c r="J835" s="203"/>
      <c r="K835" s="5"/>
      <c r="L835" s="203" t="str">
        <f t="shared" si="81"/>
        <v/>
      </c>
      <c r="M835" s="5" t="e">
        <f t="shared" si="82"/>
        <v>#N/A</v>
      </c>
      <c r="N835" s="3" t="str">
        <f t="shared" si="83"/>
        <v/>
      </c>
    </row>
    <row r="836" spans="1:14">
      <c r="A836" s="202"/>
      <c r="B836" s="251" t="e">
        <f>VLOOKUP(A836,Adr!A:B,2,FALSE)</f>
        <v>#N/A</v>
      </c>
      <c r="C836" s="236"/>
      <c r="D836" s="224"/>
      <c r="E836" s="209"/>
      <c r="F836" s="202"/>
      <c r="G836" s="205"/>
      <c r="H836" s="205"/>
      <c r="I836" s="230"/>
      <c r="J836" s="203"/>
      <c r="K836" s="5"/>
      <c r="L836" s="203" t="str">
        <f t="shared" si="81"/>
        <v/>
      </c>
      <c r="M836" s="5" t="e">
        <f t="shared" si="82"/>
        <v>#N/A</v>
      </c>
      <c r="N836" s="3" t="str">
        <f t="shared" si="83"/>
        <v/>
      </c>
    </row>
    <row r="837" spans="1:14">
      <c r="A837" s="202"/>
      <c r="B837" s="251" t="e">
        <f>VLOOKUP(A837,Adr!A:B,2,FALSE)</f>
        <v>#N/A</v>
      </c>
      <c r="C837" s="236"/>
      <c r="D837" s="224"/>
      <c r="E837" s="209"/>
      <c r="F837" s="202"/>
      <c r="G837" s="205"/>
      <c r="H837" s="205"/>
      <c r="I837" s="230"/>
      <c r="J837" s="203"/>
      <c r="K837" s="5"/>
      <c r="L837" s="203" t="str">
        <f t="shared" si="81"/>
        <v/>
      </c>
      <c r="M837" s="5" t="e">
        <f t="shared" si="82"/>
        <v>#N/A</v>
      </c>
      <c r="N837" s="3" t="str">
        <f t="shared" si="83"/>
        <v/>
      </c>
    </row>
    <row r="838" spans="1:14">
      <c r="A838" s="242"/>
      <c r="B838" s="251" t="e">
        <f>VLOOKUP(A838,Adr!A:B,2,FALSE)</f>
        <v>#N/A</v>
      </c>
      <c r="C838" s="205"/>
      <c r="D838" s="208"/>
      <c r="E838" s="209"/>
      <c r="F838" s="202"/>
      <c r="G838" s="267"/>
      <c r="H838" s="205"/>
      <c r="I838" s="230"/>
      <c r="J838" s="203"/>
      <c r="K838" s="5"/>
      <c r="L838" s="203" t="str">
        <f t="shared" si="81"/>
        <v/>
      </c>
      <c r="M838" s="5" t="e">
        <f t="shared" si="82"/>
        <v>#N/A</v>
      </c>
      <c r="N838" s="3" t="str">
        <f t="shared" si="83"/>
        <v/>
      </c>
    </row>
    <row r="839" spans="1:14">
      <c r="A839" s="202"/>
      <c r="B839" s="251" t="e">
        <f>VLOOKUP(A839,Adr!A:B,2,FALSE)</f>
        <v>#N/A</v>
      </c>
      <c r="C839" s="227"/>
      <c r="D839" s="208"/>
      <c r="E839" s="209"/>
      <c r="F839" s="202"/>
      <c r="G839" s="205"/>
      <c r="H839" s="205"/>
      <c r="I839" s="230"/>
      <c r="J839" s="203"/>
      <c r="K839" s="5"/>
      <c r="L839" s="203" t="str">
        <f t="shared" si="81"/>
        <v/>
      </c>
      <c r="M839" s="5" t="e">
        <f t="shared" si="82"/>
        <v>#N/A</v>
      </c>
      <c r="N839" s="3" t="str">
        <f t="shared" si="83"/>
        <v/>
      </c>
    </row>
    <row r="840" spans="1:14">
      <c r="A840" s="202"/>
      <c r="B840" s="251" t="e">
        <f>VLOOKUP(A840,Adr!A:B,2,FALSE)</f>
        <v>#N/A</v>
      </c>
      <c r="C840" s="236"/>
      <c r="D840" s="224"/>
      <c r="E840" s="209"/>
      <c r="F840" s="202"/>
      <c r="G840" s="205"/>
      <c r="H840" s="205"/>
      <c r="I840" s="230"/>
      <c r="J840" s="203"/>
      <c r="K840" s="5"/>
      <c r="L840" s="203" t="str">
        <f t="shared" si="81"/>
        <v/>
      </c>
      <c r="M840" s="5" t="e">
        <f t="shared" si="82"/>
        <v>#N/A</v>
      </c>
      <c r="N840" s="3" t="str">
        <f t="shared" si="83"/>
        <v/>
      </c>
    </row>
    <row r="841" spans="1:14">
      <c r="A841" s="202"/>
      <c r="B841" s="251" t="e">
        <f>VLOOKUP(A841,Adr!A:B,2,FALSE)</f>
        <v>#N/A</v>
      </c>
      <c r="C841" s="227"/>
      <c r="D841" s="208"/>
      <c r="E841" s="209"/>
      <c r="F841" s="202"/>
      <c r="G841" s="205"/>
      <c r="H841" s="205"/>
      <c r="I841" s="230"/>
      <c r="J841" s="203"/>
      <c r="K841" s="5"/>
      <c r="L841" s="203" t="str">
        <f t="shared" si="81"/>
        <v/>
      </c>
      <c r="M841" s="5" t="e">
        <f t="shared" si="82"/>
        <v>#N/A</v>
      </c>
      <c r="N841" s="3" t="str">
        <f t="shared" si="83"/>
        <v/>
      </c>
    </row>
    <row r="842" spans="1:14">
      <c r="A842" s="202"/>
      <c r="B842" s="251" t="e">
        <f>VLOOKUP(A842,Adr!A:B,2,FALSE)</f>
        <v>#N/A</v>
      </c>
      <c r="C842" s="227"/>
      <c r="D842" s="208"/>
      <c r="E842" s="209"/>
      <c r="F842" s="202"/>
      <c r="G842" s="205"/>
      <c r="H842" s="205"/>
      <c r="I842" s="230"/>
      <c r="J842" s="203"/>
      <c r="K842" s="5"/>
      <c r="L842" s="203" t="str">
        <f t="shared" si="81"/>
        <v/>
      </c>
      <c r="M842" s="5" t="e">
        <f t="shared" si="82"/>
        <v>#N/A</v>
      </c>
      <c r="N842" s="3" t="str">
        <f t="shared" si="83"/>
        <v/>
      </c>
    </row>
    <row r="843" spans="1:14">
      <c r="A843" s="202"/>
      <c r="B843" s="251" t="e">
        <f>VLOOKUP(A843,Adr!A:B,2,FALSE)</f>
        <v>#N/A</v>
      </c>
      <c r="C843" s="236"/>
      <c r="D843" s="224"/>
      <c r="E843" s="209"/>
      <c r="F843" s="202"/>
      <c r="G843" s="205"/>
      <c r="H843" s="205"/>
      <c r="I843" s="230"/>
      <c r="J843" s="203"/>
      <c r="K843" s="5"/>
      <c r="L843" s="203" t="str">
        <f t="shared" si="81"/>
        <v/>
      </c>
      <c r="M843" s="5" t="e">
        <f t="shared" si="82"/>
        <v>#N/A</v>
      </c>
      <c r="N843" s="3" t="str">
        <f t="shared" si="83"/>
        <v/>
      </c>
    </row>
    <row r="844" spans="1:14">
      <c r="A844" s="202"/>
      <c r="B844" s="251" t="e">
        <f>VLOOKUP(A844,Adr!A:B,2,FALSE)</f>
        <v>#N/A</v>
      </c>
      <c r="C844" s="227"/>
      <c r="D844" s="208"/>
      <c r="E844" s="209"/>
      <c r="F844" s="202"/>
      <c r="G844" s="205"/>
      <c r="H844" s="205"/>
      <c r="I844" s="230"/>
      <c r="J844" s="203"/>
      <c r="K844" s="5"/>
      <c r="L844" s="203" t="str">
        <f t="shared" si="81"/>
        <v/>
      </c>
      <c r="M844" s="5" t="e">
        <f t="shared" si="82"/>
        <v>#N/A</v>
      </c>
      <c r="N844" s="3" t="str">
        <f t="shared" si="83"/>
        <v/>
      </c>
    </row>
    <row r="845" spans="1:14">
      <c r="A845" s="238"/>
      <c r="B845" s="251" t="e">
        <f>VLOOKUP(A845,Adr!A:B,2,FALSE)</f>
        <v>#N/A</v>
      </c>
      <c r="C845" s="205"/>
      <c r="D845" s="208"/>
      <c r="E845" s="209"/>
      <c r="F845" s="202"/>
      <c r="G845" s="267"/>
      <c r="H845" s="205"/>
      <c r="I845" s="230"/>
      <c r="J845" s="203"/>
      <c r="K845" s="5"/>
      <c r="L845" s="203" t="str">
        <f t="shared" si="81"/>
        <v/>
      </c>
      <c r="M845" s="5" t="e">
        <f t="shared" si="82"/>
        <v>#N/A</v>
      </c>
      <c r="N845" s="3" t="str">
        <f t="shared" si="83"/>
        <v/>
      </c>
    </row>
    <row r="846" spans="1:14">
      <c r="A846" s="202"/>
      <c r="B846" s="251" t="e">
        <f>VLOOKUP(A846,Adr!A:B,2,FALSE)</f>
        <v>#N/A</v>
      </c>
      <c r="C846" s="205"/>
      <c r="D846" s="208"/>
      <c r="E846" s="209"/>
      <c r="F846" s="202"/>
      <c r="G846" s="205"/>
      <c r="H846" s="205"/>
      <c r="I846" s="230"/>
      <c r="J846" s="203"/>
      <c r="K846" s="5"/>
      <c r="L846" s="203" t="str">
        <f t="shared" si="81"/>
        <v/>
      </c>
      <c r="M846" s="5" t="e">
        <f t="shared" si="82"/>
        <v>#N/A</v>
      </c>
      <c r="N846" s="3" t="str">
        <f t="shared" si="83"/>
        <v/>
      </c>
    </row>
    <row r="847" spans="1:14">
      <c r="A847" s="202"/>
      <c r="B847" s="251" t="e">
        <f>VLOOKUP(A847,Adr!A:B,2,FALSE)</f>
        <v>#N/A</v>
      </c>
      <c r="C847" s="222"/>
      <c r="D847" s="224"/>
      <c r="E847" s="209"/>
      <c r="F847" s="219"/>
      <c r="G847" s="222"/>
      <c r="H847" s="222"/>
      <c r="I847" s="230"/>
      <c r="J847" s="203"/>
      <c r="K847" s="5"/>
      <c r="L847" s="203" t="str">
        <f t="shared" si="81"/>
        <v/>
      </c>
      <c r="M847" s="5" t="e">
        <f t="shared" si="82"/>
        <v>#N/A</v>
      </c>
      <c r="N847" s="3" t="str">
        <f t="shared" si="83"/>
        <v/>
      </c>
    </row>
    <row r="848" spans="1:14">
      <c r="A848" s="202"/>
      <c r="B848" s="251" t="e">
        <f>VLOOKUP(A848,Adr!A:B,2,FALSE)</f>
        <v>#N/A</v>
      </c>
      <c r="C848" s="222"/>
      <c r="D848" s="224"/>
      <c r="E848" s="209"/>
      <c r="F848" s="219"/>
      <c r="G848" s="222"/>
      <c r="H848" s="222"/>
      <c r="I848" s="230"/>
      <c r="J848" s="203"/>
      <c r="K848" s="5"/>
      <c r="L848" s="203" t="str">
        <f t="shared" si="81"/>
        <v/>
      </c>
      <c r="M848" s="5" t="e">
        <f t="shared" si="82"/>
        <v>#N/A</v>
      </c>
      <c r="N848" s="3" t="str">
        <f t="shared" si="83"/>
        <v/>
      </c>
    </row>
    <row r="849" spans="1:14">
      <c r="A849" s="202"/>
      <c r="B849" s="251" t="e">
        <f>VLOOKUP(A849,Adr!A:B,2,FALSE)</f>
        <v>#N/A</v>
      </c>
      <c r="C849" s="205"/>
      <c r="D849" s="208"/>
      <c r="E849" s="209"/>
      <c r="F849" s="202"/>
      <c r="G849" s="205"/>
      <c r="H849" s="205"/>
      <c r="I849" s="230"/>
      <c r="J849" s="203"/>
      <c r="K849" s="5"/>
      <c r="L849" s="203" t="str">
        <f t="shared" si="81"/>
        <v/>
      </c>
      <c r="M849" s="5" t="e">
        <f t="shared" si="82"/>
        <v>#N/A</v>
      </c>
      <c r="N849" s="3" t="str">
        <f t="shared" si="83"/>
        <v/>
      </c>
    </row>
    <row r="850" spans="1:14">
      <c r="A850" s="219"/>
      <c r="B850" s="251" t="e">
        <f>VLOOKUP(A850,Adr!A:B,2,FALSE)</f>
        <v>#N/A</v>
      </c>
      <c r="C850" s="222"/>
      <c r="D850" s="224"/>
      <c r="E850" s="209"/>
      <c r="F850" s="219"/>
      <c r="G850" s="205"/>
      <c r="H850" s="222"/>
      <c r="I850" s="230"/>
      <c r="J850" s="203"/>
      <c r="K850" s="5"/>
      <c r="L850" s="203" t="str">
        <f t="shared" si="81"/>
        <v/>
      </c>
      <c r="M850" s="5" t="e">
        <f t="shared" si="82"/>
        <v>#N/A</v>
      </c>
      <c r="N850" s="3" t="str">
        <f t="shared" si="83"/>
        <v/>
      </c>
    </row>
    <row r="851" spans="1:14">
      <c r="A851" s="202"/>
      <c r="B851" s="251" t="e">
        <f>VLOOKUP(A851,Adr!A:B,2,FALSE)</f>
        <v>#N/A</v>
      </c>
      <c r="C851" s="222"/>
      <c r="D851" s="224"/>
      <c r="E851" s="209"/>
      <c r="F851" s="219"/>
      <c r="G851" s="222"/>
      <c r="H851" s="222"/>
      <c r="I851" s="230"/>
      <c r="J851" s="203"/>
      <c r="K851" s="5"/>
      <c r="L851" s="203" t="str">
        <f t="shared" si="81"/>
        <v/>
      </c>
      <c r="M851" s="5" t="e">
        <f t="shared" si="82"/>
        <v>#N/A</v>
      </c>
      <c r="N851" s="3" t="str">
        <f t="shared" si="83"/>
        <v/>
      </c>
    </row>
    <row r="852" spans="1:14">
      <c r="A852" s="202"/>
      <c r="B852" s="251" t="e">
        <f>VLOOKUP(A852,Adr!A:B,2,FALSE)</f>
        <v>#N/A</v>
      </c>
      <c r="C852" s="227"/>
      <c r="D852" s="208"/>
      <c r="E852" s="209"/>
      <c r="F852" s="219"/>
      <c r="G852" s="222"/>
      <c r="H852" s="222"/>
      <c r="I852" s="210"/>
      <c r="J852" s="203"/>
      <c r="K852" s="5"/>
      <c r="L852" s="203" t="str">
        <f t="shared" si="81"/>
        <v/>
      </c>
      <c r="M852" s="5" t="e">
        <f t="shared" si="82"/>
        <v>#N/A</v>
      </c>
      <c r="N852" s="3" t="str">
        <f t="shared" si="83"/>
        <v/>
      </c>
    </row>
    <row r="853" spans="1:14">
      <c r="A853" s="202"/>
      <c r="B853" s="251" t="e">
        <f>VLOOKUP(A853,Adr!A:B,2,FALSE)</f>
        <v>#N/A</v>
      </c>
      <c r="C853" s="227"/>
      <c r="D853" s="208"/>
      <c r="E853" s="209"/>
      <c r="F853" s="219"/>
      <c r="G853" s="222"/>
      <c r="H853" s="222"/>
      <c r="I853" s="210"/>
      <c r="J853" s="203"/>
      <c r="K853" s="5"/>
      <c r="L853" s="203" t="str">
        <f t="shared" si="81"/>
        <v/>
      </c>
      <c r="M853" s="5" t="e">
        <f t="shared" si="82"/>
        <v>#N/A</v>
      </c>
      <c r="N853" s="3" t="str">
        <f t="shared" si="83"/>
        <v/>
      </c>
    </row>
    <row r="854" spans="1:14">
      <c r="A854" s="202"/>
      <c r="B854" s="251" t="e">
        <f>VLOOKUP(A854,Adr!A:B,2,FALSE)</f>
        <v>#N/A</v>
      </c>
      <c r="C854" s="236"/>
      <c r="D854" s="223"/>
      <c r="E854" s="209"/>
      <c r="F854" s="202"/>
      <c r="G854" s="205"/>
      <c r="H854" s="205"/>
      <c r="I854" s="210"/>
      <c r="J854" s="203"/>
      <c r="K854" s="5"/>
      <c r="L854" s="203" t="str">
        <f t="shared" si="81"/>
        <v/>
      </c>
      <c r="M854" s="5" t="e">
        <f t="shared" si="82"/>
        <v>#N/A</v>
      </c>
      <c r="N854" s="3" t="str">
        <f t="shared" si="83"/>
        <v/>
      </c>
    </row>
    <row r="855" spans="1:14">
      <c r="A855" s="202"/>
      <c r="B855" s="251" t="e">
        <f>VLOOKUP(A855,Adr!A:B,2,FALSE)</f>
        <v>#N/A</v>
      </c>
      <c r="C855" s="236"/>
      <c r="D855" s="223"/>
      <c r="E855" s="209"/>
      <c r="F855" s="202"/>
      <c r="G855" s="205"/>
      <c r="H855" s="205"/>
      <c r="I855" s="210"/>
      <c r="J855" s="203"/>
      <c r="K855" s="5"/>
      <c r="L855" s="203" t="str">
        <f t="shared" si="81"/>
        <v/>
      </c>
      <c r="M855" s="5" t="e">
        <f t="shared" si="82"/>
        <v>#N/A</v>
      </c>
      <c r="N855" s="3" t="str">
        <f t="shared" si="83"/>
        <v/>
      </c>
    </row>
    <row r="856" spans="1:14">
      <c r="A856" s="202"/>
      <c r="B856" s="251" t="e">
        <f>VLOOKUP(A856,Adr!A:B,2,FALSE)</f>
        <v>#N/A</v>
      </c>
      <c r="C856" s="227"/>
      <c r="D856" s="208"/>
      <c r="E856" s="209"/>
      <c r="F856" s="202"/>
      <c r="G856" s="205"/>
      <c r="H856" s="205"/>
      <c r="I856" s="230"/>
      <c r="J856" s="203"/>
      <c r="K856" s="5"/>
      <c r="L856" s="203" t="str">
        <f t="shared" si="81"/>
        <v/>
      </c>
      <c r="M856" s="5" t="e">
        <f t="shared" si="82"/>
        <v>#N/A</v>
      </c>
      <c r="N856" s="3" t="str">
        <f t="shared" si="83"/>
        <v/>
      </c>
    </row>
    <row r="857" spans="1:14">
      <c r="A857" s="202"/>
      <c r="B857" s="251" t="e">
        <f>VLOOKUP(A857,Adr!A:B,2,FALSE)</f>
        <v>#N/A</v>
      </c>
      <c r="C857" s="222"/>
      <c r="D857" s="224"/>
      <c r="E857" s="209"/>
      <c r="F857" s="219"/>
      <c r="G857" s="222"/>
      <c r="H857" s="222"/>
      <c r="I857" s="230"/>
      <c r="J857" s="203"/>
      <c r="K857" s="5"/>
      <c r="L857" s="203" t="str">
        <f t="shared" si="81"/>
        <v/>
      </c>
      <c r="M857" s="5" t="e">
        <f t="shared" si="82"/>
        <v>#N/A</v>
      </c>
      <c r="N857" s="3" t="str">
        <f t="shared" si="83"/>
        <v/>
      </c>
    </row>
    <row r="858" spans="1:14">
      <c r="A858" s="202"/>
      <c r="B858" s="251" t="e">
        <f>VLOOKUP(A858,Adr!A:B,2,FALSE)</f>
        <v>#N/A</v>
      </c>
      <c r="C858" s="222"/>
      <c r="D858" s="224"/>
      <c r="E858" s="209"/>
      <c r="F858" s="219"/>
      <c r="G858" s="222"/>
      <c r="H858" s="222"/>
      <c r="I858" s="230"/>
      <c r="J858" s="203"/>
      <c r="K858" s="5"/>
      <c r="L858" s="203" t="str">
        <f t="shared" ref="L858:L921" si="84">A858&amp;G858&amp;H858</f>
        <v/>
      </c>
      <c r="M858" s="5" t="e">
        <f t="shared" ref="M858:M921" si="85">B858&amp;F858&amp;H858&amp;C858</f>
        <v>#N/A</v>
      </c>
      <c r="N858" s="3" t="str">
        <f t="shared" ref="N858:N921" si="86">+I858&amp;H858</f>
        <v/>
      </c>
    </row>
    <row r="859" spans="1:14">
      <c r="A859" s="202"/>
      <c r="B859" s="251" t="e">
        <f>VLOOKUP(A859,Adr!A:B,2,FALSE)</f>
        <v>#N/A</v>
      </c>
      <c r="C859" s="227"/>
      <c r="D859" s="208"/>
      <c r="E859" s="209"/>
      <c r="F859" s="219"/>
      <c r="G859" s="222"/>
      <c r="H859" s="222"/>
      <c r="I859" s="210"/>
      <c r="J859" s="203"/>
      <c r="K859" s="5"/>
      <c r="L859" s="203" t="str">
        <f t="shared" si="84"/>
        <v/>
      </c>
      <c r="M859" s="5" t="e">
        <f t="shared" si="85"/>
        <v>#N/A</v>
      </c>
      <c r="N859" s="3" t="str">
        <f t="shared" si="86"/>
        <v/>
      </c>
    </row>
    <row r="860" spans="1:14">
      <c r="A860" s="202"/>
      <c r="B860" s="251" t="e">
        <f>VLOOKUP(A860,Adr!A:B,2,FALSE)</f>
        <v>#N/A</v>
      </c>
      <c r="C860" s="222"/>
      <c r="D860" s="224"/>
      <c r="E860" s="209"/>
      <c r="F860" s="219"/>
      <c r="G860" s="222"/>
      <c r="H860" s="222"/>
      <c r="I860" s="230"/>
      <c r="J860" s="203"/>
      <c r="K860" s="5"/>
      <c r="L860" s="203" t="str">
        <f t="shared" si="84"/>
        <v/>
      </c>
      <c r="M860" s="5" t="e">
        <f t="shared" si="85"/>
        <v>#N/A</v>
      </c>
      <c r="N860" s="3" t="str">
        <f t="shared" si="86"/>
        <v/>
      </c>
    </row>
    <row r="861" spans="1:14">
      <c r="A861" s="202"/>
      <c r="B861" s="251" t="e">
        <f>VLOOKUP(A861,Adr!A:B,2,FALSE)</f>
        <v>#N/A</v>
      </c>
      <c r="C861" s="222"/>
      <c r="D861" s="224"/>
      <c r="E861" s="209"/>
      <c r="F861" s="219"/>
      <c r="G861" s="222"/>
      <c r="H861" s="222"/>
      <c r="I861" s="230"/>
      <c r="J861" s="203"/>
      <c r="K861" s="5"/>
      <c r="L861" s="203" t="str">
        <f t="shared" si="84"/>
        <v/>
      </c>
      <c r="M861" s="5" t="e">
        <f t="shared" si="85"/>
        <v>#N/A</v>
      </c>
      <c r="N861" s="3" t="str">
        <f t="shared" si="86"/>
        <v/>
      </c>
    </row>
    <row r="862" spans="1:14">
      <c r="A862" s="202"/>
      <c r="B862" s="251" t="e">
        <f>VLOOKUP(A862,Adr!A:B,2,FALSE)</f>
        <v>#N/A</v>
      </c>
      <c r="C862" s="222"/>
      <c r="D862" s="224"/>
      <c r="E862" s="209"/>
      <c r="F862" s="219"/>
      <c r="G862" s="222"/>
      <c r="H862" s="222"/>
      <c r="I862" s="230"/>
      <c r="J862" s="203"/>
      <c r="K862" s="5"/>
      <c r="L862" s="203" t="str">
        <f t="shared" si="84"/>
        <v/>
      </c>
      <c r="M862" s="5" t="e">
        <f t="shared" si="85"/>
        <v>#N/A</v>
      </c>
      <c r="N862" s="3" t="str">
        <f t="shared" si="86"/>
        <v/>
      </c>
    </row>
    <row r="863" spans="1:14">
      <c r="A863" s="202"/>
      <c r="B863" s="251" t="e">
        <f>VLOOKUP(A863,Adr!A:B,2,FALSE)</f>
        <v>#N/A</v>
      </c>
      <c r="C863" s="222"/>
      <c r="D863" s="224"/>
      <c r="E863" s="209"/>
      <c r="F863" s="219"/>
      <c r="G863" s="222"/>
      <c r="H863" s="222"/>
      <c r="I863" s="230"/>
      <c r="J863" s="203"/>
      <c r="K863" s="5"/>
      <c r="L863" s="203" t="str">
        <f t="shared" si="84"/>
        <v/>
      </c>
      <c r="M863" s="5" t="e">
        <f t="shared" si="85"/>
        <v>#N/A</v>
      </c>
      <c r="N863" s="3" t="str">
        <f t="shared" si="86"/>
        <v/>
      </c>
    </row>
    <row r="864" spans="1:14">
      <c r="A864" s="202"/>
      <c r="B864" s="251" t="e">
        <f>VLOOKUP(A864,Adr!A:B,2,FALSE)</f>
        <v>#N/A</v>
      </c>
      <c r="C864" s="227"/>
      <c r="D864" s="208"/>
      <c r="E864" s="209"/>
      <c r="F864" s="219"/>
      <c r="G864" s="222"/>
      <c r="H864" s="222"/>
      <c r="I864" s="210"/>
      <c r="J864" s="203"/>
      <c r="K864" s="5"/>
      <c r="L864" s="203" t="str">
        <f t="shared" si="84"/>
        <v/>
      </c>
      <c r="M864" s="5" t="e">
        <f t="shared" si="85"/>
        <v>#N/A</v>
      </c>
      <c r="N864" s="3" t="str">
        <f t="shared" si="86"/>
        <v/>
      </c>
    </row>
    <row r="865" spans="1:14">
      <c r="A865" s="202"/>
      <c r="B865" s="251" t="e">
        <f>VLOOKUP(A865,Adr!A:B,2,FALSE)</f>
        <v>#N/A</v>
      </c>
      <c r="C865" s="222"/>
      <c r="D865" s="224"/>
      <c r="E865" s="209"/>
      <c r="F865" s="219"/>
      <c r="G865" s="222"/>
      <c r="H865" s="222"/>
      <c r="I865" s="230"/>
      <c r="J865" s="203"/>
      <c r="K865" s="5"/>
      <c r="L865" s="203" t="str">
        <f t="shared" si="84"/>
        <v/>
      </c>
      <c r="M865" s="5" t="e">
        <f t="shared" si="85"/>
        <v>#N/A</v>
      </c>
      <c r="N865" s="3" t="str">
        <f t="shared" si="86"/>
        <v/>
      </c>
    </row>
    <row r="866" spans="1:14">
      <c r="A866" s="202"/>
      <c r="B866" s="251" t="e">
        <f>VLOOKUP(A866,Adr!A:B,2,FALSE)</f>
        <v>#N/A</v>
      </c>
      <c r="C866" s="236"/>
      <c r="D866" s="223"/>
      <c r="E866" s="209"/>
      <c r="F866" s="202"/>
      <c r="G866" s="205"/>
      <c r="H866" s="205"/>
      <c r="I866" s="210"/>
      <c r="J866" s="203"/>
      <c r="K866" s="5"/>
      <c r="L866" s="203" t="str">
        <f t="shared" si="84"/>
        <v/>
      </c>
      <c r="M866" s="5" t="e">
        <f t="shared" si="85"/>
        <v>#N/A</v>
      </c>
      <c r="N866" s="3" t="str">
        <f t="shared" si="86"/>
        <v/>
      </c>
    </row>
    <row r="867" spans="1:14">
      <c r="A867" s="202"/>
      <c r="B867" s="251" t="e">
        <f>VLOOKUP(A867,Adr!A:B,2,FALSE)</f>
        <v>#N/A</v>
      </c>
      <c r="C867" s="227"/>
      <c r="D867" s="208"/>
      <c r="E867" s="209"/>
      <c r="F867" s="202"/>
      <c r="G867" s="205"/>
      <c r="H867" s="205"/>
      <c r="I867" s="230"/>
      <c r="J867" s="203"/>
      <c r="K867" s="5"/>
      <c r="L867" s="203" t="str">
        <f t="shared" si="84"/>
        <v/>
      </c>
      <c r="M867" s="5" t="e">
        <f t="shared" si="85"/>
        <v>#N/A</v>
      </c>
      <c r="N867" s="3" t="str">
        <f t="shared" si="86"/>
        <v/>
      </c>
    </row>
    <row r="868" spans="1:14">
      <c r="A868" s="202"/>
      <c r="B868" s="251" t="e">
        <f>VLOOKUP(A868,Adr!A:B,2,FALSE)</f>
        <v>#N/A</v>
      </c>
      <c r="C868" s="236"/>
      <c r="D868" s="224"/>
      <c r="E868" s="209"/>
      <c r="F868" s="202"/>
      <c r="G868" s="205"/>
      <c r="H868" s="205"/>
      <c r="I868" s="230"/>
      <c r="J868" s="203"/>
      <c r="K868" s="5"/>
      <c r="L868" s="203" t="str">
        <f t="shared" si="84"/>
        <v/>
      </c>
      <c r="M868" s="5" t="e">
        <f t="shared" si="85"/>
        <v>#N/A</v>
      </c>
      <c r="N868" s="3" t="str">
        <f t="shared" si="86"/>
        <v/>
      </c>
    </row>
    <row r="869" spans="1:14">
      <c r="A869" s="202"/>
      <c r="B869" s="251" t="e">
        <f>VLOOKUP(A869,Adr!A:B,2,FALSE)</f>
        <v>#N/A</v>
      </c>
      <c r="C869" s="227"/>
      <c r="D869" s="208"/>
      <c r="E869" s="209"/>
      <c r="F869" s="219"/>
      <c r="G869" s="222"/>
      <c r="H869" s="222"/>
      <c r="I869" s="210"/>
      <c r="J869" s="203"/>
      <c r="K869" s="5"/>
      <c r="L869" s="203" t="str">
        <f t="shared" si="84"/>
        <v/>
      </c>
      <c r="M869" s="5" t="e">
        <f t="shared" si="85"/>
        <v>#N/A</v>
      </c>
      <c r="N869" s="3" t="str">
        <f t="shared" si="86"/>
        <v/>
      </c>
    </row>
    <row r="870" spans="1:14">
      <c r="A870" s="202"/>
      <c r="B870" s="251" t="e">
        <f>VLOOKUP(A870,Adr!A:B,2,FALSE)</f>
        <v>#N/A</v>
      </c>
      <c r="C870" s="227"/>
      <c r="D870" s="208"/>
      <c r="E870" s="209"/>
      <c r="F870" s="219"/>
      <c r="G870" s="222"/>
      <c r="H870" s="222"/>
      <c r="I870" s="210"/>
      <c r="J870" s="203"/>
      <c r="K870" s="5"/>
      <c r="L870" s="203" t="str">
        <f t="shared" si="84"/>
        <v/>
      </c>
      <c r="M870" s="5" t="e">
        <f t="shared" si="85"/>
        <v>#N/A</v>
      </c>
      <c r="N870" s="3" t="str">
        <f t="shared" si="86"/>
        <v/>
      </c>
    </row>
    <row r="871" spans="1:14">
      <c r="A871" s="202"/>
      <c r="B871" s="251" t="e">
        <f>VLOOKUP(A871,Adr!A:B,2,FALSE)</f>
        <v>#N/A</v>
      </c>
      <c r="C871" s="222"/>
      <c r="D871" s="224"/>
      <c r="E871" s="209"/>
      <c r="F871" s="219"/>
      <c r="G871" s="222"/>
      <c r="H871" s="222"/>
      <c r="I871" s="230"/>
      <c r="J871" s="203"/>
      <c r="K871" s="5"/>
      <c r="L871" s="203" t="str">
        <f t="shared" si="84"/>
        <v/>
      </c>
      <c r="M871" s="5" t="e">
        <f t="shared" si="85"/>
        <v>#N/A</v>
      </c>
      <c r="N871" s="3" t="str">
        <f t="shared" si="86"/>
        <v/>
      </c>
    </row>
    <row r="872" spans="1:14">
      <c r="A872" s="202"/>
      <c r="B872" s="251" t="e">
        <f>VLOOKUP(A872,Adr!A:B,2,FALSE)</f>
        <v>#N/A</v>
      </c>
      <c r="C872" s="205"/>
      <c r="D872" s="208"/>
      <c r="E872" s="209"/>
      <c r="F872" s="202"/>
      <c r="G872" s="205"/>
      <c r="H872" s="205"/>
      <c r="I872" s="230"/>
      <c r="J872" s="203"/>
      <c r="K872" s="5"/>
      <c r="L872" s="203" t="str">
        <f t="shared" si="84"/>
        <v/>
      </c>
      <c r="M872" s="5" t="e">
        <f t="shared" si="85"/>
        <v>#N/A</v>
      </c>
      <c r="N872" s="3" t="str">
        <f t="shared" si="86"/>
        <v/>
      </c>
    </row>
    <row r="873" spans="1:14">
      <c r="A873" s="202"/>
      <c r="B873" s="251" t="e">
        <f>VLOOKUP(A873,Adr!A:B,2,FALSE)</f>
        <v>#N/A</v>
      </c>
      <c r="C873" s="236"/>
      <c r="D873" s="223"/>
      <c r="E873" s="209"/>
      <c r="F873" s="202"/>
      <c r="G873" s="205"/>
      <c r="H873" s="205"/>
      <c r="I873" s="210"/>
      <c r="J873" s="203"/>
      <c r="K873" s="5"/>
      <c r="L873" s="203" t="str">
        <f t="shared" si="84"/>
        <v/>
      </c>
      <c r="M873" s="5" t="e">
        <f t="shared" si="85"/>
        <v>#N/A</v>
      </c>
      <c r="N873" s="3" t="str">
        <f t="shared" si="86"/>
        <v/>
      </c>
    </row>
    <row r="874" spans="1:14">
      <c r="A874" s="202"/>
      <c r="B874" s="251" t="e">
        <f>VLOOKUP(A874,Adr!A:B,2,FALSE)</f>
        <v>#N/A</v>
      </c>
      <c r="C874" s="236"/>
      <c r="D874" s="223"/>
      <c r="E874" s="209"/>
      <c r="F874" s="202"/>
      <c r="G874" s="205"/>
      <c r="H874" s="205"/>
      <c r="I874" s="210"/>
      <c r="J874" s="203"/>
      <c r="K874" s="5"/>
      <c r="L874" s="203" t="str">
        <f t="shared" si="84"/>
        <v/>
      </c>
      <c r="M874" s="5" t="e">
        <f t="shared" si="85"/>
        <v>#N/A</v>
      </c>
      <c r="N874" s="3" t="str">
        <f t="shared" si="86"/>
        <v/>
      </c>
    </row>
    <row r="875" spans="1:14">
      <c r="A875" s="219"/>
      <c r="B875" s="251" t="e">
        <f>VLOOKUP(A875,Adr!A:B,2,FALSE)</f>
        <v>#N/A</v>
      </c>
      <c r="C875" s="222"/>
      <c r="D875" s="224"/>
      <c r="E875" s="209"/>
      <c r="F875" s="219"/>
      <c r="G875" s="222"/>
      <c r="H875" s="222"/>
      <c r="I875" s="230"/>
      <c r="J875" s="203"/>
      <c r="K875" s="5"/>
      <c r="L875" s="203" t="str">
        <f t="shared" si="84"/>
        <v/>
      </c>
      <c r="M875" s="5" t="e">
        <f t="shared" si="85"/>
        <v>#N/A</v>
      </c>
      <c r="N875" s="3" t="str">
        <f t="shared" si="86"/>
        <v/>
      </c>
    </row>
    <row r="876" spans="1:14">
      <c r="A876" s="242"/>
      <c r="B876" s="251" t="e">
        <f>VLOOKUP(A876,Adr!A:B,2,FALSE)</f>
        <v>#N/A</v>
      </c>
      <c r="C876" s="205"/>
      <c r="D876" s="208"/>
      <c r="E876" s="209"/>
      <c r="F876" s="202"/>
      <c r="G876" s="267"/>
      <c r="H876" s="205"/>
      <c r="I876" s="230"/>
      <c r="J876" s="203"/>
      <c r="K876" s="5"/>
      <c r="L876" s="203" t="str">
        <f t="shared" si="84"/>
        <v/>
      </c>
      <c r="M876" s="5" t="e">
        <f t="shared" si="85"/>
        <v>#N/A</v>
      </c>
      <c r="N876" s="3" t="str">
        <f t="shared" si="86"/>
        <v/>
      </c>
    </row>
    <row r="877" spans="1:14">
      <c r="A877" s="202"/>
      <c r="B877" s="251" t="e">
        <f>VLOOKUP(A877,Adr!A:B,2,FALSE)</f>
        <v>#N/A</v>
      </c>
      <c r="C877" s="227"/>
      <c r="D877" s="208"/>
      <c r="E877" s="209"/>
      <c r="F877" s="202"/>
      <c r="G877" s="205"/>
      <c r="H877" s="205"/>
      <c r="I877" s="230"/>
      <c r="J877" s="203"/>
      <c r="K877" s="5"/>
      <c r="L877" s="203" t="str">
        <f t="shared" si="84"/>
        <v/>
      </c>
      <c r="M877" s="5" t="e">
        <f t="shared" si="85"/>
        <v>#N/A</v>
      </c>
      <c r="N877" s="3" t="str">
        <f t="shared" si="86"/>
        <v/>
      </c>
    </row>
    <row r="878" spans="1:14">
      <c r="A878" s="238"/>
      <c r="B878" s="251" t="e">
        <f>VLOOKUP(A878,Adr!A:B,2,FALSE)</f>
        <v>#N/A</v>
      </c>
      <c r="C878" s="205"/>
      <c r="D878" s="208"/>
      <c r="E878" s="209"/>
      <c r="F878" s="202"/>
      <c r="G878" s="267"/>
      <c r="H878" s="205"/>
      <c r="I878" s="230"/>
      <c r="J878" s="203"/>
      <c r="K878" s="5"/>
      <c r="L878" s="203" t="str">
        <f t="shared" si="84"/>
        <v/>
      </c>
      <c r="M878" s="5" t="e">
        <f t="shared" si="85"/>
        <v>#N/A</v>
      </c>
      <c r="N878" s="3" t="str">
        <f t="shared" si="86"/>
        <v/>
      </c>
    </row>
    <row r="879" spans="1:14">
      <c r="A879" s="238"/>
      <c r="B879" s="251" t="e">
        <f>VLOOKUP(A879,Adr!A:B,2,FALSE)</f>
        <v>#N/A</v>
      </c>
      <c r="C879" s="205"/>
      <c r="D879" s="208"/>
      <c r="E879" s="209"/>
      <c r="F879" s="202"/>
      <c r="G879" s="267"/>
      <c r="H879" s="205"/>
      <c r="I879" s="230"/>
      <c r="J879" s="203"/>
      <c r="K879" s="5"/>
      <c r="L879" s="203" t="str">
        <f t="shared" si="84"/>
        <v/>
      </c>
      <c r="M879" s="5" t="e">
        <f t="shared" si="85"/>
        <v>#N/A</v>
      </c>
      <c r="N879" s="3" t="str">
        <f t="shared" si="86"/>
        <v/>
      </c>
    </row>
    <row r="880" spans="1:14">
      <c r="A880" s="219"/>
      <c r="B880" s="251" t="e">
        <f>VLOOKUP(A880,Adr!A:B,2,FALSE)</f>
        <v>#N/A</v>
      </c>
      <c r="C880" s="222"/>
      <c r="D880" s="224"/>
      <c r="E880" s="209"/>
      <c r="F880" s="219"/>
      <c r="G880" s="222"/>
      <c r="H880" s="222"/>
      <c r="I880" s="230"/>
      <c r="J880" s="203"/>
      <c r="K880" s="5"/>
      <c r="L880" s="203" t="str">
        <f t="shared" si="84"/>
        <v/>
      </c>
      <c r="M880" s="5" t="e">
        <f t="shared" si="85"/>
        <v>#N/A</v>
      </c>
      <c r="N880" s="3" t="str">
        <f t="shared" si="86"/>
        <v/>
      </c>
    </row>
    <row r="881" spans="1:14">
      <c r="A881" s="202"/>
      <c r="B881" s="251" t="e">
        <f>VLOOKUP(A881,Adr!A:B,2,FALSE)</f>
        <v>#N/A</v>
      </c>
      <c r="C881" s="227"/>
      <c r="D881" s="208"/>
      <c r="E881" s="209"/>
      <c r="F881" s="219"/>
      <c r="G881" s="222"/>
      <c r="H881" s="222"/>
      <c r="I881" s="210"/>
      <c r="J881" s="203"/>
      <c r="K881" s="5"/>
      <c r="L881" s="203" t="str">
        <f t="shared" si="84"/>
        <v/>
      </c>
      <c r="M881" s="5" t="e">
        <f t="shared" si="85"/>
        <v>#N/A</v>
      </c>
      <c r="N881" s="3" t="str">
        <f t="shared" si="86"/>
        <v/>
      </c>
    </row>
    <row r="882" spans="1:14">
      <c r="A882" s="202"/>
      <c r="B882" s="251" t="e">
        <f>VLOOKUP(A882,Adr!A:B,2,FALSE)</f>
        <v>#N/A</v>
      </c>
      <c r="C882" s="227"/>
      <c r="D882" s="208"/>
      <c r="E882" s="209"/>
      <c r="F882" s="219"/>
      <c r="G882" s="222"/>
      <c r="H882" s="222"/>
      <c r="I882" s="210"/>
      <c r="J882" s="203"/>
      <c r="K882" s="5"/>
      <c r="L882" s="203" t="str">
        <f t="shared" si="84"/>
        <v/>
      </c>
      <c r="M882" s="5" t="e">
        <f t="shared" si="85"/>
        <v>#N/A</v>
      </c>
      <c r="N882" s="3" t="str">
        <f t="shared" si="86"/>
        <v/>
      </c>
    </row>
    <row r="883" spans="1:14">
      <c r="A883" s="202"/>
      <c r="B883" s="251" t="e">
        <f>VLOOKUP(A883,Adr!A:B,2,FALSE)</f>
        <v>#N/A</v>
      </c>
      <c r="C883" s="205"/>
      <c r="D883" s="208"/>
      <c r="E883" s="209"/>
      <c r="F883" s="202"/>
      <c r="G883" s="205"/>
      <c r="H883" s="205"/>
      <c r="I883" s="230"/>
      <c r="J883" s="203"/>
      <c r="K883" s="5"/>
      <c r="L883" s="203" t="str">
        <f t="shared" si="84"/>
        <v/>
      </c>
      <c r="M883" s="5" t="e">
        <f t="shared" si="85"/>
        <v>#N/A</v>
      </c>
      <c r="N883" s="3" t="str">
        <f t="shared" si="86"/>
        <v/>
      </c>
    </row>
    <row r="884" spans="1:14">
      <c r="A884" s="202"/>
      <c r="B884" s="251" t="e">
        <f>VLOOKUP(A884,Adr!A:B,2,FALSE)</f>
        <v>#N/A</v>
      </c>
      <c r="C884" s="222"/>
      <c r="D884" s="224"/>
      <c r="E884" s="209"/>
      <c r="F884" s="219"/>
      <c r="G884" s="222"/>
      <c r="H884" s="222"/>
      <c r="I884" s="230"/>
      <c r="J884" s="203"/>
      <c r="K884" s="5"/>
      <c r="L884" s="203" t="str">
        <f t="shared" si="84"/>
        <v/>
      </c>
      <c r="M884" s="5" t="e">
        <f t="shared" si="85"/>
        <v>#N/A</v>
      </c>
      <c r="N884" s="3" t="str">
        <f t="shared" si="86"/>
        <v/>
      </c>
    </row>
    <row r="885" spans="1:14">
      <c r="A885" s="202"/>
      <c r="B885" s="251" t="e">
        <f>VLOOKUP(A885,Adr!A:B,2,FALSE)</f>
        <v>#N/A</v>
      </c>
      <c r="C885" s="222"/>
      <c r="D885" s="224"/>
      <c r="E885" s="209"/>
      <c r="F885" s="219"/>
      <c r="G885" s="222"/>
      <c r="H885" s="222"/>
      <c r="I885" s="230"/>
      <c r="J885" s="203"/>
      <c r="K885" s="5"/>
      <c r="L885" s="203" t="str">
        <f t="shared" si="84"/>
        <v/>
      </c>
      <c r="M885" s="5" t="e">
        <f t="shared" si="85"/>
        <v>#N/A</v>
      </c>
      <c r="N885" s="3" t="str">
        <f t="shared" si="86"/>
        <v/>
      </c>
    </row>
    <row r="886" spans="1:14">
      <c r="A886" s="202"/>
      <c r="B886" s="251" t="e">
        <f>VLOOKUP(A886,Adr!A:B,2,FALSE)</f>
        <v>#N/A</v>
      </c>
      <c r="C886" s="227"/>
      <c r="D886" s="208"/>
      <c r="E886" s="209"/>
      <c r="F886" s="219"/>
      <c r="G886" s="222"/>
      <c r="H886" s="222"/>
      <c r="I886" s="210"/>
      <c r="J886" s="203"/>
      <c r="K886" s="5"/>
      <c r="L886" s="203" t="str">
        <f t="shared" si="84"/>
        <v/>
      </c>
      <c r="M886" s="5" t="e">
        <f t="shared" si="85"/>
        <v>#N/A</v>
      </c>
      <c r="N886" s="3" t="str">
        <f t="shared" si="86"/>
        <v/>
      </c>
    </row>
    <row r="887" spans="1:14">
      <c r="A887" s="219"/>
      <c r="B887" s="251" t="e">
        <f>VLOOKUP(A887,Adr!A:B,2,FALSE)</f>
        <v>#N/A</v>
      </c>
      <c r="C887" s="222"/>
      <c r="D887" s="224"/>
      <c r="E887" s="294"/>
      <c r="F887" s="219"/>
      <c r="G887" s="222"/>
      <c r="H887" s="222"/>
      <c r="I887" s="230"/>
      <c r="J887" s="203"/>
      <c r="K887" s="5"/>
      <c r="L887" s="203" t="str">
        <f t="shared" si="84"/>
        <v/>
      </c>
      <c r="M887" s="5" t="e">
        <f t="shared" si="85"/>
        <v>#N/A</v>
      </c>
      <c r="N887" s="3" t="str">
        <f t="shared" si="86"/>
        <v/>
      </c>
    </row>
    <row r="888" spans="1:14">
      <c r="A888" s="219"/>
      <c r="B888" s="251" t="e">
        <f>VLOOKUP(A888,Adr!A:B,2,FALSE)</f>
        <v>#N/A</v>
      </c>
      <c r="C888" s="222"/>
      <c r="D888" s="224"/>
      <c r="E888" s="294"/>
      <c r="F888" s="219"/>
      <c r="G888" s="222"/>
      <c r="H888" s="222"/>
      <c r="I888" s="230"/>
      <c r="J888" s="203"/>
      <c r="K888" s="5"/>
      <c r="L888" s="203" t="str">
        <f t="shared" si="84"/>
        <v/>
      </c>
      <c r="M888" s="5" t="e">
        <f t="shared" si="85"/>
        <v>#N/A</v>
      </c>
      <c r="N888" s="3" t="str">
        <f t="shared" si="86"/>
        <v/>
      </c>
    </row>
    <row r="889" spans="1:14">
      <c r="A889" s="219"/>
      <c r="B889" s="251" t="e">
        <f>VLOOKUP(A889,Adr!A:B,2,FALSE)</f>
        <v>#N/A</v>
      </c>
      <c r="C889" s="222"/>
      <c r="D889" s="224"/>
      <c r="E889" s="294"/>
      <c r="F889" s="219"/>
      <c r="G889" s="222"/>
      <c r="H889" s="222"/>
      <c r="I889" s="230"/>
      <c r="J889" s="203"/>
      <c r="K889" s="5"/>
      <c r="L889" s="203" t="str">
        <f t="shared" si="84"/>
        <v/>
      </c>
      <c r="M889" s="5" t="e">
        <f t="shared" si="85"/>
        <v>#N/A</v>
      </c>
      <c r="N889" s="3" t="str">
        <f t="shared" si="86"/>
        <v/>
      </c>
    </row>
    <row r="890" spans="1:14">
      <c r="A890" s="219"/>
      <c r="B890" s="251" t="e">
        <f>VLOOKUP(A890,Adr!A:B,2,FALSE)</f>
        <v>#N/A</v>
      </c>
      <c r="C890" s="222"/>
      <c r="D890" s="224"/>
      <c r="E890" s="294"/>
      <c r="F890" s="219"/>
      <c r="G890" s="222"/>
      <c r="H890" s="222"/>
      <c r="I890" s="230"/>
      <c r="J890" s="203"/>
      <c r="K890" s="5"/>
      <c r="L890" s="203" t="str">
        <f t="shared" si="84"/>
        <v/>
      </c>
      <c r="M890" s="5" t="e">
        <f t="shared" si="85"/>
        <v>#N/A</v>
      </c>
      <c r="N890" s="3" t="str">
        <f t="shared" si="86"/>
        <v/>
      </c>
    </row>
    <row r="891" spans="1:14">
      <c r="A891" s="219"/>
      <c r="B891" s="251" t="e">
        <f>VLOOKUP(A891,Adr!A:B,2,FALSE)</f>
        <v>#N/A</v>
      </c>
      <c r="C891" s="222"/>
      <c r="D891" s="224"/>
      <c r="E891" s="294"/>
      <c r="F891" s="219"/>
      <c r="G891" s="222"/>
      <c r="H891" s="222"/>
      <c r="I891" s="230"/>
      <c r="J891" s="203"/>
      <c r="K891" s="5"/>
      <c r="L891" s="203" t="str">
        <f t="shared" si="84"/>
        <v/>
      </c>
      <c r="M891" s="5" t="e">
        <f t="shared" si="85"/>
        <v>#N/A</v>
      </c>
      <c r="N891" s="3" t="str">
        <f t="shared" si="86"/>
        <v/>
      </c>
    </row>
    <row r="892" spans="1:14">
      <c r="A892" s="219"/>
      <c r="B892" s="251" t="e">
        <f>VLOOKUP(A892,Adr!A:B,2,FALSE)</f>
        <v>#N/A</v>
      </c>
      <c r="C892" s="222"/>
      <c r="D892" s="224"/>
      <c r="E892" s="294"/>
      <c r="F892" s="219"/>
      <c r="G892" s="222"/>
      <c r="H892" s="222"/>
      <c r="I892" s="230"/>
      <c r="J892" s="203"/>
      <c r="K892" s="5"/>
      <c r="L892" s="203" t="str">
        <f t="shared" si="84"/>
        <v/>
      </c>
      <c r="M892" s="5" t="e">
        <f t="shared" si="85"/>
        <v>#N/A</v>
      </c>
      <c r="N892" s="3" t="str">
        <f t="shared" si="86"/>
        <v/>
      </c>
    </row>
    <row r="893" spans="1:14">
      <c r="A893" s="219"/>
      <c r="B893" s="251" t="e">
        <f>VLOOKUP(A893,Adr!A:B,2,FALSE)</f>
        <v>#N/A</v>
      </c>
      <c r="C893" s="222"/>
      <c r="D893" s="224"/>
      <c r="E893" s="294"/>
      <c r="F893" s="219"/>
      <c r="G893" s="222"/>
      <c r="H893" s="222"/>
      <c r="I893" s="230"/>
      <c r="J893" s="203"/>
      <c r="K893" s="5"/>
      <c r="L893" s="203" t="str">
        <f t="shared" si="84"/>
        <v/>
      </c>
      <c r="M893" s="5" t="e">
        <f t="shared" si="85"/>
        <v>#N/A</v>
      </c>
      <c r="N893" s="3" t="str">
        <f t="shared" si="86"/>
        <v/>
      </c>
    </row>
    <row r="894" spans="1:14">
      <c r="A894" s="219"/>
      <c r="B894" s="251" t="e">
        <f>VLOOKUP(A894,Adr!A:B,2,FALSE)</f>
        <v>#N/A</v>
      </c>
      <c r="C894" s="222"/>
      <c r="D894" s="224"/>
      <c r="E894" s="294"/>
      <c r="F894" s="219"/>
      <c r="G894" s="222"/>
      <c r="H894" s="222"/>
      <c r="I894" s="230"/>
      <c r="J894" s="203"/>
      <c r="K894" s="5"/>
      <c r="L894" s="203" t="str">
        <f t="shared" si="84"/>
        <v/>
      </c>
      <c r="M894" s="5" t="e">
        <f t="shared" si="85"/>
        <v>#N/A</v>
      </c>
      <c r="N894" s="3" t="str">
        <f t="shared" si="86"/>
        <v/>
      </c>
    </row>
    <row r="895" spans="1:14">
      <c r="A895" s="219"/>
      <c r="B895" s="251" t="e">
        <f>VLOOKUP(A895,Adr!A:B,2,FALSE)</f>
        <v>#N/A</v>
      </c>
      <c r="C895" s="222"/>
      <c r="D895" s="224"/>
      <c r="E895" s="294"/>
      <c r="F895" s="219"/>
      <c r="G895" s="222"/>
      <c r="H895" s="222"/>
      <c r="I895" s="230"/>
      <c r="J895" s="203"/>
      <c r="K895" s="5"/>
      <c r="L895" s="203" t="str">
        <f t="shared" si="84"/>
        <v/>
      </c>
      <c r="M895" s="5" t="e">
        <f t="shared" si="85"/>
        <v>#N/A</v>
      </c>
      <c r="N895" s="3" t="str">
        <f t="shared" si="86"/>
        <v/>
      </c>
    </row>
    <row r="896" spans="1:14">
      <c r="A896" s="219"/>
      <c r="B896" s="251" t="e">
        <f>VLOOKUP(A896,Adr!A:B,2,FALSE)</f>
        <v>#N/A</v>
      </c>
      <c r="C896" s="222"/>
      <c r="D896" s="224"/>
      <c r="E896" s="294"/>
      <c r="F896" s="219"/>
      <c r="G896" s="222"/>
      <c r="H896" s="222"/>
      <c r="I896" s="230"/>
      <c r="J896" s="203"/>
      <c r="K896" s="5"/>
      <c r="L896" s="203" t="str">
        <f t="shared" si="84"/>
        <v/>
      </c>
      <c r="M896" s="5" t="e">
        <f t="shared" si="85"/>
        <v>#N/A</v>
      </c>
      <c r="N896" s="3" t="str">
        <f t="shared" si="86"/>
        <v/>
      </c>
    </row>
    <row r="897" spans="1:14">
      <c r="A897" s="219"/>
      <c r="B897" s="251" t="e">
        <f>VLOOKUP(A897,Adr!A:B,2,FALSE)</f>
        <v>#N/A</v>
      </c>
      <c r="C897" s="222"/>
      <c r="D897" s="224"/>
      <c r="E897" s="294"/>
      <c r="F897" s="219"/>
      <c r="G897" s="222"/>
      <c r="H897" s="222"/>
      <c r="I897" s="230"/>
      <c r="J897" s="203"/>
      <c r="K897" s="5"/>
      <c r="L897" s="203" t="str">
        <f t="shared" si="84"/>
        <v/>
      </c>
      <c r="M897" s="5" t="e">
        <f t="shared" si="85"/>
        <v>#N/A</v>
      </c>
      <c r="N897" s="3" t="str">
        <f t="shared" si="86"/>
        <v/>
      </c>
    </row>
    <row r="898" spans="1:14">
      <c r="A898" s="219"/>
      <c r="B898" s="251" t="e">
        <f>VLOOKUP(A898,Adr!A:B,2,FALSE)</f>
        <v>#N/A</v>
      </c>
      <c r="C898" s="222"/>
      <c r="D898" s="224"/>
      <c r="E898" s="294"/>
      <c r="F898" s="219"/>
      <c r="G898" s="222"/>
      <c r="H898" s="222"/>
      <c r="I898" s="230"/>
      <c r="J898" s="203"/>
      <c r="K898" s="5"/>
      <c r="L898" s="203" t="str">
        <f t="shared" si="84"/>
        <v/>
      </c>
      <c r="M898" s="5" t="e">
        <f t="shared" si="85"/>
        <v>#N/A</v>
      </c>
      <c r="N898" s="3" t="str">
        <f t="shared" si="86"/>
        <v/>
      </c>
    </row>
    <row r="899" spans="1:14">
      <c r="A899" s="219"/>
      <c r="B899" s="251" t="e">
        <f>VLOOKUP(A899,Adr!A:B,2,FALSE)</f>
        <v>#N/A</v>
      </c>
      <c r="C899" s="222"/>
      <c r="D899" s="224"/>
      <c r="E899" s="294"/>
      <c r="F899" s="219"/>
      <c r="G899" s="222"/>
      <c r="H899" s="222"/>
      <c r="I899" s="230"/>
      <c r="J899" s="203"/>
      <c r="K899" s="5"/>
      <c r="L899" s="203" t="str">
        <f t="shared" si="84"/>
        <v/>
      </c>
      <c r="M899" s="5" t="e">
        <f t="shared" si="85"/>
        <v>#N/A</v>
      </c>
      <c r="N899" s="3" t="str">
        <f t="shared" si="86"/>
        <v/>
      </c>
    </row>
    <row r="900" spans="1:14">
      <c r="A900" s="219"/>
      <c r="B900" s="251" t="e">
        <f>VLOOKUP(A900,Adr!A:B,2,FALSE)</f>
        <v>#N/A</v>
      </c>
      <c r="C900" s="222"/>
      <c r="D900" s="224"/>
      <c r="E900" s="294"/>
      <c r="F900" s="219"/>
      <c r="G900" s="222"/>
      <c r="H900" s="222"/>
      <c r="I900" s="230"/>
      <c r="J900" s="203"/>
      <c r="K900" s="5"/>
      <c r="L900" s="203" t="str">
        <f t="shared" si="84"/>
        <v/>
      </c>
      <c r="M900" s="5" t="e">
        <f t="shared" si="85"/>
        <v>#N/A</v>
      </c>
      <c r="N900" s="3" t="str">
        <f t="shared" si="86"/>
        <v/>
      </c>
    </row>
    <row r="901" spans="1:14">
      <c r="A901" s="219"/>
      <c r="B901" s="251" t="e">
        <f>VLOOKUP(A901,Adr!A:B,2,FALSE)</f>
        <v>#N/A</v>
      </c>
      <c r="C901" s="222"/>
      <c r="D901" s="224"/>
      <c r="E901" s="294"/>
      <c r="F901" s="219"/>
      <c r="G901" s="222"/>
      <c r="H901" s="222"/>
      <c r="I901" s="230"/>
      <c r="J901" s="203"/>
      <c r="K901" s="5"/>
      <c r="L901" s="203" t="str">
        <f t="shared" si="84"/>
        <v/>
      </c>
      <c r="M901" s="5" t="e">
        <f t="shared" si="85"/>
        <v>#N/A</v>
      </c>
      <c r="N901" s="3" t="str">
        <f t="shared" si="86"/>
        <v/>
      </c>
    </row>
    <row r="902" spans="1:14">
      <c r="A902" s="219"/>
      <c r="B902" s="251" t="e">
        <f>VLOOKUP(A902,Adr!A:B,2,FALSE)</f>
        <v>#N/A</v>
      </c>
      <c r="C902" s="222"/>
      <c r="D902" s="224"/>
      <c r="E902" s="294"/>
      <c r="F902" s="219"/>
      <c r="G902" s="222"/>
      <c r="H902" s="222"/>
      <c r="I902" s="230"/>
      <c r="J902" s="203"/>
      <c r="K902" s="5"/>
      <c r="L902" s="203" t="str">
        <f t="shared" si="84"/>
        <v/>
      </c>
      <c r="M902" s="5" t="e">
        <f t="shared" si="85"/>
        <v>#N/A</v>
      </c>
      <c r="N902" s="3" t="str">
        <f t="shared" si="86"/>
        <v/>
      </c>
    </row>
    <row r="903" spans="1:14">
      <c r="A903" s="219"/>
      <c r="B903" s="251" t="e">
        <f>VLOOKUP(A903,Adr!A:B,2,FALSE)</f>
        <v>#N/A</v>
      </c>
      <c r="C903" s="222"/>
      <c r="D903" s="224"/>
      <c r="E903" s="294"/>
      <c r="F903" s="219"/>
      <c r="G903" s="222"/>
      <c r="H903" s="222"/>
      <c r="I903" s="230"/>
      <c r="J903" s="203"/>
      <c r="K903" s="5"/>
      <c r="L903" s="203" t="str">
        <f t="shared" si="84"/>
        <v/>
      </c>
      <c r="M903" s="5" t="e">
        <f t="shared" si="85"/>
        <v>#N/A</v>
      </c>
      <c r="N903" s="3" t="str">
        <f t="shared" si="86"/>
        <v/>
      </c>
    </row>
    <row r="904" spans="1:14">
      <c r="A904" s="219"/>
      <c r="B904" s="251" t="e">
        <f>VLOOKUP(A904,Adr!A:B,2,FALSE)</f>
        <v>#N/A</v>
      </c>
      <c r="C904" s="222"/>
      <c r="D904" s="224"/>
      <c r="E904" s="294"/>
      <c r="F904" s="219"/>
      <c r="G904" s="222"/>
      <c r="H904" s="222"/>
      <c r="I904" s="230"/>
      <c r="J904" s="203"/>
      <c r="K904" s="5"/>
      <c r="L904" s="203" t="str">
        <f t="shared" si="84"/>
        <v/>
      </c>
      <c r="M904" s="5" t="e">
        <f t="shared" si="85"/>
        <v>#N/A</v>
      </c>
      <c r="N904" s="3" t="str">
        <f t="shared" si="86"/>
        <v/>
      </c>
    </row>
    <row r="905" spans="1:14">
      <c r="A905" s="219"/>
      <c r="B905" s="251" t="e">
        <f>VLOOKUP(A905,Adr!A:B,2,FALSE)</f>
        <v>#N/A</v>
      </c>
      <c r="C905" s="222"/>
      <c r="D905" s="224"/>
      <c r="E905" s="294"/>
      <c r="F905" s="219"/>
      <c r="G905" s="222"/>
      <c r="H905" s="222"/>
      <c r="I905" s="230"/>
      <c r="J905" s="203"/>
      <c r="K905" s="5"/>
      <c r="L905" s="203" t="str">
        <f t="shared" si="84"/>
        <v/>
      </c>
      <c r="M905" s="5" t="e">
        <f t="shared" si="85"/>
        <v>#N/A</v>
      </c>
      <c r="N905" s="3" t="str">
        <f t="shared" si="86"/>
        <v/>
      </c>
    </row>
    <row r="906" spans="1:14">
      <c r="A906" s="219"/>
      <c r="B906" s="251" t="e">
        <f>VLOOKUP(A906,Adr!A:B,2,FALSE)</f>
        <v>#N/A</v>
      </c>
      <c r="C906" s="222"/>
      <c r="D906" s="224"/>
      <c r="E906" s="294"/>
      <c r="F906" s="219"/>
      <c r="G906" s="222"/>
      <c r="H906" s="222"/>
      <c r="I906" s="230"/>
      <c r="J906" s="203"/>
      <c r="K906" s="5"/>
      <c r="L906" s="203" t="str">
        <f t="shared" si="84"/>
        <v/>
      </c>
      <c r="M906" s="5" t="e">
        <f t="shared" si="85"/>
        <v>#N/A</v>
      </c>
      <c r="N906" s="3" t="str">
        <f t="shared" si="86"/>
        <v/>
      </c>
    </row>
    <row r="907" spans="1:14">
      <c r="A907" s="219"/>
      <c r="B907" s="251" t="e">
        <f>VLOOKUP(A907,Adr!A:B,2,FALSE)</f>
        <v>#N/A</v>
      </c>
      <c r="C907" s="222"/>
      <c r="D907" s="224"/>
      <c r="E907" s="294"/>
      <c r="F907" s="219"/>
      <c r="G907" s="222"/>
      <c r="H907" s="222"/>
      <c r="I907" s="230"/>
      <c r="J907" s="203"/>
      <c r="K907" s="5"/>
      <c r="L907" s="203" t="str">
        <f t="shared" si="84"/>
        <v/>
      </c>
      <c r="M907" s="5" t="e">
        <f t="shared" si="85"/>
        <v>#N/A</v>
      </c>
      <c r="N907" s="3" t="str">
        <f t="shared" si="86"/>
        <v/>
      </c>
    </row>
    <row r="908" spans="1:14">
      <c r="A908" s="219"/>
      <c r="B908" s="251" t="e">
        <f>VLOOKUP(A908,Adr!A:B,2,FALSE)</f>
        <v>#N/A</v>
      </c>
      <c r="C908" s="222"/>
      <c r="D908" s="224"/>
      <c r="E908" s="294"/>
      <c r="F908" s="219"/>
      <c r="G908" s="222"/>
      <c r="H908" s="222"/>
      <c r="I908" s="230"/>
      <c r="J908" s="203"/>
      <c r="K908" s="5"/>
      <c r="L908" s="203" t="str">
        <f t="shared" si="84"/>
        <v/>
      </c>
      <c r="M908" s="5" t="e">
        <f t="shared" si="85"/>
        <v>#N/A</v>
      </c>
      <c r="N908" s="3" t="str">
        <f t="shared" si="86"/>
        <v/>
      </c>
    </row>
    <row r="909" spans="1:14">
      <c r="A909" s="219"/>
      <c r="B909" s="251" t="e">
        <f>VLOOKUP(A909,Adr!A:B,2,FALSE)</f>
        <v>#N/A</v>
      </c>
      <c r="C909" s="222"/>
      <c r="D909" s="224"/>
      <c r="E909" s="294"/>
      <c r="F909" s="219"/>
      <c r="G909" s="222"/>
      <c r="H909" s="222"/>
      <c r="I909" s="230"/>
      <c r="J909" s="203"/>
      <c r="K909" s="5"/>
      <c r="L909" s="203" t="str">
        <f t="shared" si="84"/>
        <v/>
      </c>
      <c r="M909" s="5" t="e">
        <f t="shared" si="85"/>
        <v>#N/A</v>
      </c>
      <c r="N909" s="3" t="str">
        <f t="shared" si="86"/>
        <v/>
      </c>
    </row>
    <row r="910" spans="1:14">
      <c r="A910" s="219"/>
      <c r="B910" s="251" t="e">
        <f>VLOOKUP(A910,Adr!A:B,2,FALSE)</f>
        <v>#N/A</v>
      </c>
      <c r="C910" s="222"/>
      <c r="D910" s="224"/>
      <c r="E910" s="294"/>
      <c r="F910" s="219"/>
      <c r="G910" s="222"/>
      <c r="H910" s="222"/>
      <c r="I910" s="230"/>
      <c r="J910" s="203"/>
      <c r="K910" s="5"/>
      <c r="L910" s="203" t="str">
        <f t="shared" si="84"/>
        <v/>
      </c>
      <c r="M910" s="5" t="e">
        <f t="shared" si="85"/>
        <v>#N/A</v>
      </c>
      <c r="N910" s="3" t="str">
        <f t="shared" si="86"/>
        <v/>
      </c>
    </row>
    <row r="911" spans="1:14">
      <c r="A911" s="202"/>
      <c r="B911" s="251" t="e">
        <f>VLOOKUP(A911,Adr!A:B,2,FALSE)</f>
        <v>#N/A</v>
      </c>
      <c r="C911" s="236"/>
      <c r="D911" s="223"/>
      <c r="E911" s="209"/>
      <c r="F911" s="202"/>
      <c r="G911" s="205"/>
      <c r="H911" s="205"/>
      <c r="I911" s="210"/>
      <c r="J911" s="203"/>
      <c r="K911" s="5"/>
      <c r="L911" s="203" t="str">
        <f t="shared" si="84"/>
        <v/>
      </c>
      <c r="M911" s="5" t="e">
        <f t="shared" si="85"/>
        <v>#N/A</v>
      </c>
      <c r="N911" s="3" t="str">
        <f t="shared" si="86"/>
        <v/>
      </c>
    </row>
    <row r="912" spans="1:14">
      <c r="A912" s="202"/>
      <c r="B912" s="251" t="e">
        <f>VLOOKUP(A912,Adr!A:B,2,FALSE)</f>
        <v>#N/A</v>
      </c>
      <c r="C912" s="236"/>
      <c r="D912" s="223"/>
      <c r="E912" s="209"/>
      <c r="F912" s="202"/>
      <c r="G912" s="205"/>
      <c r="H912" s="205"/>
      <c r="I912" s="210"/>
      <c r="J912" s="203"/>
      <c r="K912" s="5"/>
      <c r="L912" s="203" t="str">
        <f t="shared" si="84"/>
        <v/>
      </c>
      <c r="M912" s="5" t="e">
        <f t="shared" si="85"/>
        <v>#N/A</v>
      </c>
      <c r="N912" s="3" t="str">
        <f t="shared" si="86"/>
        <v/>
      </c>
    </row>
    <row r="913" spans="1:14">
      <c r="A913" s="202"/>
      <c r="B913" s="251" t="e">
        <f>VLOOKUP(A913,Adr!A:B,2,FALSE)</f>
        <v>#N/A</v>
      </c>
      <c r="C913" s="236"/>
      <c r="D913" s="223"/>
      <c r="E913" s="209"/>
      <c r="F913" s="202"/>
      <c r="G913" s="205"/>
      <c r="H913" s="205"/>
      <c r="I913" s="210"/>
      <c r="J913" s="203"/>
      <c r="K913" s="5"/>
      <c r="L913" s="203" t="str">
        <f t="shared" si="84"/>
        <v/>
      </c>
      <c r="M913" s="5" t="e">
        <f t="shared" si="85"/>
        <v>#N/A</v>
      </c>
      <c r="N913" s="3" t="str">
        <f t="shared" si="86"/>
        <v/>
      </c>
    </row>
    <row r="914" spans="1:14">
      <c r="A914" s="202"/>
      <c r="B914" s="251" t="e">
        <f>VLOOKUP(A914,Adr!A:B,2,FALSE)</f>
        <v>#N/A</v>
      </c>
      <c r="C914" s="236"/>
      <c r="D914" s="223"/>
      <c r="E914" s="209"/>
      <c r="F914" s="202"/>
      <c r="G914" s="205"/>
      <c r="H914" s="205"/>
      <c r="I914" s="210"/>
      <c r="J914" s="203"/>
      <c r="K914" s="5"/>
      <c r="L914" s="203" t="str">
        <f t="shared" si="84"/>
        <v/>
      </c>
      <c r="M914" s="5" t="e">
        <f t="shared" si="85"/>
        <v>#N/A</v>
      </c>
      <c r="N914" s="3" t="str">
        <f t="shared" si="86"/>
        <v/>
      </c>
    </row>
    <row r="915" spans="1:14">
      <c r="A915" s="219"/>
      <c r="B915" s="251" t="e">
        <f>VLOOKUP(A915,Adr!A:B,2,FALSE)</f>
        <v>#N/A</v>
      </c>
      <c r="C915" s="222"/>
      <c r="D915" s="224"/>
      <c r="E915" s="209"/>
      <c r="F915" s="219"/>
      <c r="G915" s="222"/>
      <c r="H915" s="222"/>
      <c r="I915" s="230"/>
      <c r="J915" s="203"/>
      <c r="K915" s="5"/>
      <c r="L915" s="203" t="str">
        <f t="shared" si="84"/>
        <v/>
      </c>
      <c r="M915" s="5" t="e">
        <f t="shared" si="85"/>
        <v>#N/A</v>
      </c>
      <c r="N915" s="3" t="str">
        <f t="shared" si="86"/>
        <v/>
      </c>
    </row>
    <row r="916" spans="1:14">
      <c r="A916" s="202"/>
      <c r="B916" s="251" t="e">
        <f>VLOOKUP(A916,Adr!A:B,2,FALSE)</f>
        <v>#N/A</v>
      </c>
      <c r="C916" s="227"/>
      <c r="D916" s="208"/>
      <c r="E916" s="209"/>
      <c r="F916" s="219"/>
      <c r="G916" s="222"/>
      <c r="H916" s="222"/>
      <c r="I916" s="210"/>
      <c r="J916" s="203"/>
      <c r="K916" s="5"/>
      <c r="L916" s="203" t="str">
        <f t="shared" si="84"/>
        <v/>
      </c>
      <c r="M916" s="5" t="e">
        <f t="shared" si="85"/>
        <v>#N/A</v>
      </c>
      <c r="N916" s="3" t="str">
        <f t="shared" si="86"/>
        <v/>
      </c>
    </row>
    <row r="917" spans="1:14">
      <c r="A917" s="202"/>
      <c r="B917" s="251" t="e">
        <f>VLOOKUP(A917,Adr!A:B,2,FALSE)</f>
        <v>#N/A</v>
      </c>
      <c r="C917" s="227"/>
      <c r="D917" s="208"/>
      <c r="E917" s="209"/>
      <c r="F917" s="219"/>
      <c r="G917" s="222"/>
      <c r="H917" s="222"/>
      <c r="I917" s="210"/>
      <c r="J917" s="203"/>
      <c r="K917" s="5"/>
      <c r="L917" s="203" t="str">
        <f t="shared" si="84"/>
        <v/>
      </c>
      <c r="M917" s="5" t="e">
        <f t="shared" si="85"/>
        <v>#N/A</v>
      </c>
      <c r="N917" s="3" t="str">
        <f t="shared" si="86"/>
        <v/>
      </c>
    </row>
    <row r="918" spans="1:14">
      <c r="A918" s="202"/>
      <c r="B918" s="251" t="e">
        <f>VLOOKUP(A918,Adr!A:B,2,FALSE)</f>
        <v>#N/A</v>
      </c>
      <c r="C918" s="222"/>
      <c r="D918" s="224"/>
      <c r="E918" s="209"/>
      <c r="F918" s="219"/>
      <c r="G918" s="222"/>
      <c r="H918" s="222"/>
      <c r="I918" s="230"/>
      <c r="J918" s="203"/>
      <c r="K918" s="5"/>
      <c r="L918" s="203" t="str">
        <f t="shared" si="84"/>
        <v/>
      </c>
      <c r="M918" s="5" t="e">
        <f t="shared" si="85"/>
        <v>#N/A</v>
      </c>
      <c r="N918" s="3" t="str">
        <f t="shared" si="86"/>
        <v/>
      </c>
    </row>
    <row r="919" spans="1:14">
      <c r="A919" s="202"/>
      <c r="B919" s="251" t="e">
        <f>VLOOKUP(A919,Adr!A:B,2,FALSE)</f>
        <v>#N/A</v>
      </c>
      <c r="C919" s="222"/>
      <c r="D919" s="224"/>
      <c r="E919" s="209"/>
      <c r="F919" s="219"/>
      <c r="G919" s="222"/>
      <c r="H919" s="222"/>
      <c r="I919" s="230"/>
      <c r="J919" s="203"/>
      <c r="K919" s="5"/>
      <c r="L919" s="203" t="str">
        <f t="shared" si="84"/>
        <v/>
      </c>
      <c r="M919" s="5" t="e">
        <f t="shared" si="85"/>
        <v>#N/A</v>
      </c>
      <c r="N919" s="3" t="str">
        <f t="shared" si="86"/>
        <v/>
      </c>
    </row>
    <row r="920" spans="1:14">
      <c r="A920" s="202"/>
      <c r="B920" s="251" t="e">
        <f>VLOOKUP(A920,Adr!A:B,2,FALSE)</f>
        <v>#N/A</v>
      </c>
      <c r="C920" s="222"/>
      <c r="D920" s="224"/>
      <c r="E920" s="209"/>
      <c r="F920" s="219"/>
      <c r="G920" s="222"/>
      <c r="H920" s="222"/>
      <c r="I920" s="230"/>
      <c r="J920" s="203"/>
      <c r="K920" s="5"/>
      <c r="L920" s="203" t="str">
        <f t="shared" si="84"/>
        <v/>
      </c>
      <c r="M920" s="5" t="e">
        <f t="shared" si="85"/>
        <v>#N/A</v>
      </c>
      <c r="N920" s="3" t="str">
        <f t="shared" si="86"/>
        <v/>
      </c>
    </row>
    <row r="921" spans="1:14">
      <c r="A921" s="219"/>
      <c r="B921" s="251" t="e">
        <f>VLOOKUP(A921,Adr!A:B,2,FALSE)</f>
        <v>#N/A</v>
      </c>
      <c r="C921" s="222"/>
      <c r="D921" s="224"/>
      <c r="E921" s="294"/>
      <c r="F921" s="219"/>
      <c r="G921" s="222"/>
      <c r="H921" s="222"/>
      <c r="I921" s="230"/>
      <c r="J921" s="203"/>
      <c r="K921" s="5"/>
      <c r="L921" s="203" t="str">
        <f t="shared" si="84"/>
        <v/>
      </c>
      <c r="M921" s="5" t="e">
        <f t="shared" si="85"/>
        <v>#N/A</v>
      </c>
      <c r="N921" s="3" t="str">
        <f t="shared" si="86"/>
        <v/>
      </c>
    </row>
    <row r="922" spans="1:14">
      <c r="C922" s="236"/>
      <c r="G922" s="222"/>
      <c r="H922" s="222"/>
    </row>
    <row r="923" spans="1:14">
      <c r="C923" s="236"/>
      <c r="G923" s="222"/>
      <c r="H923" s="222"/>
    </row>
    <row r="924" spans="1:14">
      <c r="G924" s="222"/>
      <c r="H924" s="222"/>
    </row>
    <row r="925" spans="1:14">
      <c r="G925" s="222"/>
      <c r="H925" s="222"/>
    </row>
    <row r="926" spans="1:14">
      <c r="G926" s="222"/>
      <c r="H926" s="222"/>
    </row>
    <row r="927" spans="1:14">
      <c r="G927" s="222"/>
      <c r="H927" s="222"/>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codeName="Hárok8"/>
  <dimension ref="A1:N98"/>
  <sheetViews>
    <sheetView workbookViewId="0">
      <pane ySplit="1" topLeftCell="A2" activePane="bottomLeft" state="frozen"/>
      <selection pane="bottomLeft" activeCell="F15" sqref="F15"/>
    </sheetView>
  </sheetViews>
  <sheetFormatPr defaultRowHeight="13.2"/>
  <cols>
    <col min="1" max="1" width="24.109375" customWidth="1"/>
    <col min="2" max="2" width="2.109375" customWidth="1"/>
    <col min="3" max="3" width="5" bestFit="1" customWidth="1"/>
    <col min="4" max="4" width="14" bestFit="1" customWidth="1"/>
    <col min="5" max="5" width="6.5546875" bestFit="1" customWidth="1"/>
    <col min="7" max="7" width="41.5546875" bestFit="1" customWidth="1"/>
    <col min="8" max="8" width="2" customWidth="1"/>
    <col min="9" max="9" width="6.44140625" bestFit="1" customWidth="1"/>
    <col min="10" max="10" width="41.109375" bestFit="1" customWidth="1"/>
  </cols>
  <sheetData>
    <row r="1" spans="1:14" s="1" customFormat="1">
      <c r="A1" s="2" t="s">
        <v>2</v>
      </c>
      <c r="B1" s="2"/>
      <c r="C1" s="2" t="s">
        <v>3</v>
      </c>
      <c r="D1" s="2" t="s">
        <v>237</v>
      </c>
      <c r="E1" s="2" t="s">
        <v>243</v>
      </c>
      <c r="F1" s="2" t="s">
        <v>4</v>
      </c>
      <c r="G1" s="2" t="s">
        <v>152</v>
      </c>
      <c r="H1" s="2"/>
      <c r="I1" s="2" t="s">
        <v>4</v>
      </c>
      <c r="J1" s="2" t="s">
        <v>153</v>
      </c>
      <c r="K1" s="2"/>
      <c r="L1" s="2"/>
      <c r="M1" s="2"/>
      <c r="N1" s="2"/>
    </row>
    <row r="2" spans="1:14">
      <c r="A2" t="s">
        <v>154</v>
      </c>
      <c r="C2" t="s">
        <v>203</v>
      </c>
      <c r="D2" t="s">
        <v>229</v>
      </c>
      <c r="E2">
        <v>1</v>
      </c>
      <c r="F2" t="s">
        <v>6</v>
      </c>
      <c r="G2" t="s">
        <v>485</v>
      </c>
      <c r="I2" t="s">
        <v>7</v>
      </c>
      <c r="J2" t="s">
        <v>198</v>
      </c>
    </row>
    <row r="3" spans="1:14">
      <c r="A3" t="s">
        <v>17</v>
      </c>
      <c r="C3" t="s">
        <v>204</v>
      </c>
      <c r="D3" t="s">
        <v>230</v>
      </c>
      <c r="E3">
        <v>1</v>
      </c>
      <c r="F3" t="s">
        <v>6</v>
      </c>
      <c r="G3" t="s">
        <v>485</v>
      </c>
      <c r="I3" t="s">
        <v>6</v>
      </c>
      <c r="J3" t="s">
        <v>199</v>
      </c>
    </row>
    <row r="4" spans="1:14">
      <c r="A4" t="s">
        <v>8</v>
      </c>
      <c r="C4" t="s">
        <v>205</v>
      </c>
      <c r="D4" t="s">
        <v>231</v>
      </c>
      <c r="E4">
        <v>1</v>
      </c>
      <c r="F4" t="s">
        <v>6</v>
      </c>
      <c r="G4" t="s">
        <v>485</v>
      </c>
      <c r="I4" t="s">
        <v>10</v>
      </c>
      <c r="J4" t="s">
        <v>200</v>
      </c>
    </row>
    <row r="5" spans="1:14">
      <c r="A5" t="s">
        <v>16</v>
      </c>
      <c r="C5" t="s">
        <v>206</v>
      </c>
      <c r="D5" t="s">
        <v>232</v>
      </c>
      <c r="E5">
        <v>1</v>
      </c>
      <c r="F5" t="s">
        <v>6</v>
      </c>
      <c r="G5" t="s">
        <v>485</v>
      </c>
      <c r="I5" t="s">
        <v>9</v>
      </c>
      <c r="J5" t="s">
        <v>201</v>
      </c>
    </row>
    <row r="6" spans="1:14">
      <c r="A6" t="s">
        <v>155</v>
      </c>
      <c r="C6" t="s">
        <v>207</v>
      </c>
      <c r="D6" t="s">
        <v>236</v>
      </c>
      <c r="E6">
        <v>1</v>
      </c>
      <c r="F6" t="s">
        <v>6</v>
      </c>
      <c r="G6" t="s">
        <v>485</v>
      </c>
      <c r="I6" t="s">
        <v>12</v>
      </c>
      <c r="J6" t="s">
        <v>202</v>
      </c>
    </row>
    <row r="7" spans="1:14">
      <c r="A7" t="s">
        <v>156</v>
      </c>
      <c r="C7" t="s">
        <v>208</v>
      </c>
      <c r="D7" t="s">
        <v>233</v>
      </c>
      <c r="E7">
        <v>2</v>
      </c>
      <c r="F7" t="s">
        <v>10</v>
      </c>
      <c r="G7" t="s">
        <v>486</v>
      </c>
    </row>
    <row r="8" spans="1:14">
      <c r="A8" t="s">
        <v>37</v>
      </c>
      <c r="C8" t="s">
        <v>209</v>
      </c>
      <c r="D8" t="s">
        <v>234</v>
      </c>
      <c r="E8">
        <v>3</v>
      </c>
      <c r="F8" t="s">
        <v>10</v>
      </c>
      <c r="G8" t="s">
        <v>487</v>
      </c>
    </row>
    <row r="9" spans="1:14">
      <c r="A9" t="s">
        <v>157</v>
      </c>
      <c r="C9" t="s">
        <v>210</v>
      </c>
      <c r="D9" t="s">
        <v>235</v>
      </c>
      <c r="E9">
        <v>3</v>
      </c>
      <c r="F9" t="s">
        <v>10</v>
      </c>
      <c r="G9" t="s">
        <v>488</v>
      </c>
    </row>
    <row r="10" spans="1:14">
      <c r="A10" t="s">
        <v>103</v>
      </c>
      <c r="C10" t="s">
        <v>211</v>
      </c>
      <c r="D10" t="s">
        <v>238</v>
      </c>
      <c r="E10">
        <v>4</v>
      </c>
      <c r="F10" t="s">
        <v>10</v>
      </c>
      <c r="G10" t="s">
        <v>489</v>
      </c>
    </row>
    <row r="11" spans="1:14">
      <c r="A11" t="s">
        <v>106</v>
      </c>
      <c r="C11" t="s">
        <v>212</v>
      </c>
      <c r="D11" t="s">
        <v>239</v>
      </c>
      <c r="E11">
        <v>4</v>
      </c>
      <c r="F11" t="s">
        <v>7</v>
      </c>
      <c r="G11" t="s">
        <v>489</v>
      </c>
    </row>
    <row r="12" spans="1:14">
      <c r="A12" t="s">
        <v>64</v>
      </c>
      <c r="C12" t="s">
        <v>213</v>
      </c>
      <c r="D12" t="s">
        <v>240</v>
      </c>
      <c r="E12">
        <v>4</v>
      </c>
      <c r="F12" t="s">
        <v>7</v>
      </c>
      <c r="G12" t="s">
        <v>489</v>
      </c>
    </row>
    <row r="13" spans="1:14">
      <c r="A13" t="s">
        <v>158</v>
      </c>
      <c r="C13" t="s">
        <v>214</v>
      </c>
      <c r="D13" t="s">
        <v>241</v>
      </c>
      <c r="E13">
        <v>4</v>
      </c>
      <c r="F13" t="s">
        <v>12</v>
      </c>
      <c r="G13" t="s">
        <v>489</v>
      </c>
    </row>
    <row r="14" spans="1:14">
      <c r="A14" t="s">
        <v>159</v>
      </c>
      <c r="C14" t="s">
        <v>215</v>
      </c>
      <c r="D14" t="s">
        <v>242</v>
      </c>
      <c r="E14">
        <v>4</v>
      </c>
      <c r="F14" t="s">
        <v>10</v>
      </c>
      <c r="G14" t="s">
        <v>489</v>
      </c>
    </row>
    <row r="15" spans="1:14">
      <c r="A15" t="s">
        <v>160</v>
      </c>
      <c r="C15" t="s">
        <v>216</v>
      </c>
    </row>
    <row r="16" spans="1:14">
      <c r="A16" t="s">
        <v>161</v>
      </c>
      <c r="C16" t="s">
        <v>217</v>
      </c>
    </row>
    <row r="17" spans="1:3">
      <c r="A17" t="s">
        <v>40</v>
      </c>
      <c r="C17" t="s">
        <v>218</v>
      </c>
    </row>
    <row r="18" spans="1:3">
      <c r="A18" t="s">
        <v>68</v>
      </c>
      <c r="C18" t="s">
        <v>219</v>
      </c>
    </row>
    <row r="19" spans="1:3">
      <c r="A19" t="s">
        <v>70</v>
      </c>
      <c r="C19" t="s">
        <v>220</v>
      </c>
    </row>
    <row r="20" spans="1:3">
      <c r="A20" t="s">
        <v>5</v>
      </c>
      <c r="C20" t="s">
        <v>221</v>
      </c>
    </row>
    <row r="21" spans="1:3">
      <c r="A21" t="s">
        <v>162</v>
      </c>
      <c r="C21" t="s">
        <v>222</v>
      </c>
    </row>
    <row r="22" spans="1:3">
      <c r="A22" t="s">
        <v>163</v>
      </c>
      <c r="C22" t="s">
        <v>223</v>
      </c>
    </row>
    <row r="23" spans="1:3">
      <c r="A23" t="s">
        <v>111</v>
      </c>
      <c r="C23" t="s">
        <v>224</v>
      </c>
    </row>
    <row r="24" spans="1:3">
      <c r="A24" t="s">
        <v>164</v>
      </c>
      <c r="C24" t="s">
        <v>225</v>
      </c>
    </row>
    <row r="25" spans="1:3">
      <c r="A25" t="s">
        <v>31</v>
      </c>
      <c r="C25" t="s">
        <v>226</v>
      </c>
    </row>
    <row r="26" spans="1:3">
      <c r="A26" t="s">
        <v>13</v>
      </c>
      <c r="C26" t="s">
        <v>227</v>
      </c>
    </row>
    <row r="27" spans="1:3">
      <c r="A27" t="s">
        <v>24</v>
      </c>
      <c r="C27" t="s">
        <v>228</v>
      </c>
    </row>
    <row r="28" spans="1:3">
      <c r="A28" t="s">
        <v>42</v>
      </c>
    </row>
    <row r="29" spans="1:3">
      <c r="A29" t="s">
        <v>45</v>
      </c>
    </row>
    <row r="30" spans="1:3">
      <c r="A30" t="s">
        <v>114</v>
      </c>
    </row>
    <row r="31" spans="1:3">
      <c r="A31" t="s">
        <v>73</v>
      </c>
    </row>
    <row r="32" spans="1:3">
      <c r="A32" t="s">
        <v>116</v>
      </c>
    </row>
    <row r="33" spans="1:1">
      <c r="A33" t="s">
        <v>11</v>
      </c>
    </row>
    <row r="34" spans="1:1">
      <c r="A34" t="s">
        <v>165</v>
      </c>
    </row>
    <row r="35" spans="1:1">
      <c r="A35" t="s">
        <v>166</v>
      </c>
    </row>
    <row r="36" spans="1:1">
      <c r="A36" t="s">
        <v>118</v>
      </c>
    </row>
    <row r="37" spans="1:1">
      <c r="A37" t="s">
        <v>41</v>
      </c>
    </row>
    <row r="38" spans="1:1">
      <c r="A38" t="s">
        <v>167</v>
      </c>
    </row>
    <row r="39" spans="1:1">
      <c r="A39" t="s">
        <v>122</v>
      </c>
    </row>
    <row r="40" spans="1:1">
      <c r="A40" t="s">
        <v>168</v>
      </c>
    </row>
    <row r="41" spans="1:1">
      <c r="A41" t="s">
        <v>27</v>
      </c>
    </row>
    <row r="42" spans="1:1">
      <c r="A42" t="s">
        <v>169</v>
      </c>
    </row>
    <row r="43" spans="1:1">
      <c r="A43" t="s">
        <v>170</v>
      </c>
    </row>
    <row r="44" spans="1:1">
      <c r="A44" t="s">
        <v>171</v>
      </c>
    </row>
    <row r="45" spans="1:1">
      <c r="A45" t="s">
        <v>172</v>
      </c>
    </row>
    <row r="46" spans="1:1">
      <c r="A46" t="s">
        <v>34</v>
      </c>
    </row>
    <row r="47" spans="1:1">
      <c r="A47" t="s">
        <v>173</v>
      </c>
    </row>
    <row r="48" spans="1:1">
      <c r="A48" t="s">
        <v>79</v>
      </c>
    </row>
    <row r="49" spans="1:1">
      <c r="A49" t="s">
        <v>77</v>
      </c>
    </row>
    <row r="50" spans="1:1">
      <c r="A50" t="s">
        <v>15</v>
      </c>
    </row>
    <row r="51" spans="1:1">
      <c r="A51" t="s">
        <v>125</v>
      </c>
    </row>
    <row r="52" spans="1:1">
      <c r="A52" t="s">
        <v>46</v>
      </c>
    </row>
    <row r="53" spans="1:1">
      <c r="A53" t="s">
        <v>174</v>
      </c>
    </row>
    <row r="54" spans="1:1">
      <c r="A54" t="s">
        <v>30</v>
      </c>
    </row>
    <row r="55" spans="1:1">
      <c r="A55" t="s">
        <v>175</v>
      </c>
    </row>
    <row r="56" spans="1:1">
      <c r="A56" t="s">
        <v>49</v>
      </c>
    </row>
    <row r="57" spans="1:1">
      <c r="A57" t="s">
        <v>176</v>
      </c>
    </row>
    <row r="58" spans="1:1">
      <c r="A58" t="s">
        <v>177</v>
      </c>
    </row>
    <row r="59" spans="1:1">
      <c r="A59" t="s">
        <v>178</v>
      </c>
    </row>
    <row r="60" spans="1:1">
      <c r="A60" t="s">
        <v>130</v>
      </c>
    </row>
    <row r="61" spans="1:1">
      <c r="A61" t="s">
        <v>179</v>
      </c>
    </row>
    <row r="62" spans="1:1">
      <c r="A62" t="s">
        <v>131</v>
      </c>
    </row>
    <row r="63" spans="1:1">
      <c r="A63" t="s">
        <v>180</v>
      </c>
    </row>
    <row r="64" spans="1:1">
      <c r="A64" t="s">
        <v>181</v>
      </c>
    </row>
    <row r="65" spans="1:1">
      <c r="A65" t="s">
        <v>134</v>
      </c>
    </row>
    <row r="66" spans="1:1">
      <c r="A66" t="s">
        <v>182</v>
      </c>
    </row>
    <row r="67" spans="1:1">
      <c r="A67" t="s">
        <v>183</v>
      </c>
    </row>
    <row r="68" spans="1:1">
      <c r="A68" t="s">
        <v>184</v>
      </c>
    </row>
    <row r="69" spans="1:1">
      <c r="A69" t="s">
        <v>185</v>
      </c>
    </row>
    <row r="70" spans="1:1">
      <c r="A70" t="s">
        <v>186</v>
      </c>
    </row>
    <row r="71" spans="1:1">
      <c r="A71" t="s">
        <v>187</v>
      </c>
    </row>
    <row r="72" spans="1:1">
      <c r="A72" t="s">
        <v>53</v>
      </c>
    </row>
    <row r="73" spans="1:1">
      <c r="A73" t="s">
        <v>188</v>
      </c>
    </row>
    <row r="74" spans="1:1">
      <c r="A74" t="s">
        <v>189</v>
      </c>
    </row>
    <row r="75" spans="1:1">
      <c r="A75" t="s">
        <v>190</v>
      </c>
    </row>
    <row r="76" spans="1:1">
      <c r="A76" t="s">
        <v>87</v>
      </c>
    </row>
    <row r="77" spans="1:1">
      <c r="A77" t="s">
        <v>89</v>
      </c>
    </row>
    <row r="78" spans="1:1">
      <c r="A78" t="s">
        <v>191</v>
      </c>
    </row>
    <row r="79" spans="1:1">
      <c r="A79" t="s">
        <v>192</v>
      </c>
    </row>
    <row r="80" spans="1:1">
      <c r="A80" t="s">
        <v>14</v>
      </c>
    </row>
    <row r="81" spans="1:1">
      <c r="A81" t="s">
        <v>92</v>
      </c>
    </row>
    <row r="82" spans="1:1">
      <c r="A82" t="s">
        <v>149</v>
      </c>
    </row>
    <row r="83" spans="1:1">
      <c r="A83" t="s">
        <v>193</v>
      </c>
    </row>
    <row r="84" spans="1:1">
      <c r="A84" t="s">
        <v>194</v>
      </c>
    </row>
    <row r="85" spans="1:1">
      <c r="A85" t="s">
        <v>195</v>
      </c>
    </row>
    <row r="86" spans="1:1">
      <c r="A86" t="s">
        <v>33</v>
      </c>
    </row>
    <row r="87" spans="1:1">
      <c r="A87" t="s">
        <v>101</v>
      </c>
    </row>
    <row r="88" spans="1:1">
      <c r="A88" t="s">
        <v>95</v>
      </c>
    </row>
    <row r="89" spans="1:1">
      <c r="A89" t="s">
        <v>196</v>
      </c>
    </row>
    <row r="90" spans="1:1">
      <c r="A90" t="s">
        <v>57</v>
      </c>
    </row>
    <row r="91" spans="1:1">
      <c r="A91" t="s">
        <v>98</v>
      </c>
    </row>
    <row r="92" spans="1:1">
      <c r="A92" t="s">
        <v>141</v>
      </c>
    </row>
    <row r="93" spans="1:1">
      <c r="A93" t="s">
        <v>197</v>
      </c>
    </row>
    <row r="94" spans="1:1">
      <c r="A94" t="s">
        <v>144</v>
      </c>
    </row>
    <row r="95" spans="1:1">
      <c r="A95" t="s">
        <v>60</v>
      </c>
    </row>
    <row r="96" spans="1:1">
      <c r="A96" t="s">
        <v>147</v>
      </c>
    </row>
    <row r="97" spans="1:1">
      <c r="A97" t="s">
        <v>22</v>
      </c>
    </row>
    <row r="98" spans="1:1">
      <c r="A98" t="s">
        <v>100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Hárok10"/>
  <dimension ref="A1:P30"/>
  <sheetViews>
    <sheetView zoomScaleNormal="100" workbookViewId="0">
      <selection activeCell="B15" sqref="B15:C15"/>
    </sheetView>
  </sheetViews>
  <sheetFormatPr defaultColWidth="9.109375" defaultRowHeight="15"/>
  <cols>
    <col min="1" max="1" width="18.44140625" style="175" customWidth="1"/>
    <col min="2" max="2" width="37" style="175" customWidth="1"/>
    <col min="3" max="3" width="37.5546875" style="175" customWidth="1"/>
    <col min="4" max="4" width="10.44140625" style="173" customWidth="1"/>
    <col min="5" max="5" width="37.5546875" style="173" customWidth="1"/>
    <col min="6" max="6" width="36.44140625" style="173" customWidth="1"/>
    <col min="7" max="13" width="9.109375" style="173"/>
    <col min="14" max="14" width="38.44140625" style="173" bestFit="1" customWidth="1"/>
    <col min="15" max="16384" width="9.109375" style="173"/>
  </cols>
  <sheetData>
    <row r="1" spans="1:16" ht="37.5" customHeight="1">
      <c r="A1" s="391" t="str">
        <f>Spolu!C3&amp;", "&amp;Spolu!C6</f>
        <v>Slovenský tenisový zväz, Príkopova 6, Bratislava 3, 831 03</v>
      </c>
      <c r="B1" s="391"/>
      <c r="C1" s="391"/>
      <c r="N1" s="173" t="str">
        <f>O1&amp;" - "&amp;P1</f>
        <v>a - príspevok uznaným športom</v>
      </c>
      <c r="O1" s="173" t="s">
        <v>203</v>
      </c>
      <c r="P1" s="173" t="s">
        <v>943</v>
      </c>
    </row>
    <row r="2" spans="1:16">
      <c r="N2" s="173" t="str">
        <f t="shared" ref="N2:N18" si="0">O2&amp;" - "&amp;P2</f>
        <v>b - príspevok Slovenskému olympijskému a športovému výboru</v>
      </c>
      <c r="O2" s="173" t="s">
        <v>204</v>
      </c>
      <c r="P2" s="173" t="s">
        <v>979</v>
      </c>
    </row>
    <row r="3" spans="1:16">
      <c r="E3" s="392" t="s">
        <v>837</v>
      </c>
      <c r="F3" s="393"/>
      <c r="N3" s="173" t="str">
        <f t="shared" si="0"/>
        <v>c - príspevok Slovenskému paralympijskému výboru</v>
      </c>
      <c r="O3" s="173" t="s">
        <v>205</v>
      </c>
      <c r="P3" s="173" t="s">
        <v>945</v>
      </c>
    </row>
    <row r="4" spans="1:16" ht="45.9" customHeight="1">
      <c r="E4" s="393"/>
      <c r="F4" s="393"/>
      <c r="N4" s="173" t="str">
        <f t="shared" si="0"/>
        <v>d - príspevok športovcom top tímu</v>
      </c>
      <c r="O4" s="173" t="s">
        <v>206</v>
      </c>
      <c r="P4" s="173" t="s">
        <v>944</v>
      </c>
    </row>
    <row r="5" spans="1:16" ht="30.75" customHeight="1">
      <c r="C5" s="174" t="s">
        <v>976</v>
      </c>
      <c r="N5" s="173" t="str">
        <f t="shared" si="0"/>
        <v>e - rozvoj športov, ktoré nie sú uznanými podľa zákona č. 440/2015 Z. z.</v>
      </c>
      <c r="O5" s="173" t="s">
        <v>207</v>
      </c>
      <c r="P5" s="173" t="s">
        <v>946</v>
      </c>
    </row>
    <row r="6" spans="1:16">
      <c r="C6" s="174" t="s">
        <v>964</v>
      </c>
      <c r="E6" s="176" t="s">
        <v>826</v>
      </c>
      <c r="F6" s="185"/>
      <c r="N6" s="173" t="str">
        <f t="shared" si="0"/>
        <v>f - organizovanie významných a tradičných športových podujatí na území SR v roku 2020</v>
      </c>
      <c r="O6" s="173" t="s">
        <v>208</v>
      </c>
      <c r="P6" s="173" t="s">
        <v>1137</v>
      </c>
    </row>
    <row r="7" spans="1:16">
      <c r="C7" s="174" t="s">
        <v>819</v>
      </c>
      <c r="E7" s="176" t="s">
        <v>830</v>
      </c>
      <c r="F7" s="186"/>
      <c r="N7" s="173" t="str">
        <f t="shared" si="0"/>
        <v>g - projekty školského, univerzitného športu a športu pre všetkých</v>
      </c>
      <c r="O7" s="173" t="s">
        <v>209</v>
      </c>
      <c r="P7" s="173" t="s">
        <v>947</v>
      </c>
    </row>
    <row r="8" spans="1:16">
      <c r="C8" s="174" t="s">
        <v>820</v>
      </c>
      <c r="E8" s="176" t="s">
        <v>827</v>
      </c>
      <c r="F8" s="187"/>
      <c r="N8" s="173" t="str">
        <f t="shared" si="0"/>
        <v>h - podpora a rozvoj turistických a cykloturistických trás</v>
      </c>
      <c r="O8" s="173" t="s">
        <v>210</v>
      </c>
      <c r="P8" s="173" t="s">
        <v>1139</v>
      </c>
    </row>
    <row r="9" spans="1:16">
      <c r="E9" s="176" t="s">
        <v>829</v>
      </c>
      <c r="F9" s="185"/>
      <c r="N9" s="173" t="str">
        <f t="shared" si="0"/>
        <v>i - finančné odmeny športovcom za výsledky dosiahnuté v roku 2019 a trénerom mládeže za dosiahnuté výsledky ich športovcov v roku 2019 a za celoživotnú prácu s mládežou</v>
      </c>
      <c r="O9" s="173" t="s">
        <v>211</v>
      </c>
      <c r="P9" s="173" t="s">
        <v>1140</v>
      </c>
    </row>
    <row r="10" spans="1:16">
      <c r="N10" s="173" t="str">
        <f t="shared" si="0"/>
        <v>j - projekty pre popularizáciu pohybových aktivít detí, mládeže a seniorov</v>
      </c>
      <c r="O10" s="173" t="s">
        <v>212</v>
      </c>
      <c r="P10" s="173" t="s">
        <v>1141</v>
      </c>
    </row>
    <row r="11" spans="1:16">
      <c r="N11" s="173" t="str">
        <f t="shared" si="0"/>
        <v>k - výstavba, modernizácia a rekonštrukcia športovej infraštruktúry národného významu</v>
      </c>
      <c r="O11" s="173" t="s">
        <v>213</v>
      </c>
      <c r="P11" s="173" t="s">
        <v>1142</v>
      </c>
    </row>
    <row r="12" spans="1:16" ht="54.9" customHeight="1">
      <c r="A12" s="394" t="s">
        <v>838</v>
      </c>
      <c r="B12" s="394"/>
      <c r="C12" s="394"/>
      <c r="D12" s="174"/>
      <c r="E12" s="174"/>
      <c r="F12" s="177"/>
      <c r="G12" s="174"/>
      <c r="N12" s="173" t="str">
        <f t="shared" si="0"/>
        <v>l - podpora zdravotne postihnutých športovcov</v>
      </c>
      <c r="O12" s="173" t="s">
        <v>214</v>
      </c>
      <c r="P12" s="173" t="s">
        <v>1143</v>
      </c>
    </row>
    <row r="13" spans="1:16" ht="45" customHeight="1">
      <c r="F13" s="177"/>
      <c r="N13" s="173" t="str">
        <f t="shared" si="0"/>
        <v>m - plnenie úloh verejného záujmu v športe národnými športovými organizáciami</v>
      </c>
      <c r="O13" s="173" t="s">
        <v>215</v>
      </c>
      <c r="P13" s="173" t="s">
        <v>1144</v>
      </c>
    </row>
    <row r="14" spans="1:16" ht="45" customHeight="1">
      <c r="A14" s="395" t="str">
        <f>"Oznamujeme Vám, že dňa "&amp;TEXT(F6,"dd..mm.yyyy")&amp;" sme poukázali Ministerstvu školstva, vedy, výskumu a športu Slovenskej republiky výnosy z príspevku/dotácie poskytnutého/poskytnutej na úlohy v oblasti športu v roku 2021 v sume "&amp;TEXT(F7,"### ### ###,00")&amp; " eur. Finančné prostriedky vraciame z programu 026 Národný program rozvoja športu v SR."</f>
        <v>Oznamujeme Vám, že dňa 00.01.1900 sme poukázali Ministerstvu školstva, vedy, výskumu a športu Slovenskej republiky výnosy z príspevku/dotácie poskytnutého/poskytnutej na úlohy v oblasti športu v roku 2021 v sume ,00 eur. Finančné prostriedky vraciame z programu 026 Národný program rozvoja športu v SR.</v>
      </c>
      <c r="B14" s="395"/>
      <c r="C14" s="395"/>
      <c r="F14" s="177"/>
      <c r="N14" s="173" t="str">
        <f t="shared" si="0"/>
        <v>n - organizovanie významnej súťaže podľa § 55 ods. 1 písm. b)</v>
      </c>
      <c r="O14" s="173" t="s">
        <v>216</v>
      </c>
      <c r="P14" s="173" t="s">
        <v>1011</v>
      </c>
    </row>
    <row r="15" spans="1:16" ht="32.1" customHeight="1">
      <c r="A15" s="175" t="s">
        <v>822</v>
      </c>
      <c r="B15" s="396" t="s">
        <v>1415</v>
      </c>
      <c r="C15" s="397"/>
      <c r="N15" s="173" t="str">
        <f t="shared" si="0"/>
        <v>o - účasť na významnej súťaži podľa § 3 písm. h) druhého až štvrtého bodu Zákona o športe vrátane prípravy na túto súťaž</v>
      </c>
      <c r="O15" s="173" t="s">
        <v>217</v>
      </c>
      <c r="P15" s="173" t="s">
        <v>1145</v>
      </c>
    </row>
    <row r="16" spans="1:16" ht="15.6" thickBot="1">
      <c r="A16" s="175" t="s">
        <v>824</v>
      </c>
      <c r="B16" s="178">
        <f>F8</f>
        <v>0</v>
      </c>
      <c r="N16" s="173" t="str">
        <f t="shared" si="0"/>
        <v>p - účasť na významnej súťaži podľa § 3 písm. h) prvého bodu Zákona o športe</v>
      </c>
      <c r="O16" s="173" t="s">
        <v>218</v>
      </c>
      <c r="P16" s="173" t="s">
        <v>1146</v>
      </c>
    </row>
    <row r="17" spans="1:16">
      <c r="A17" s="175" t="s">
        <v>825</v>
      </c>
      <c r="B17" s="330" t="s">
        <v>833</v>
      </c>
      <c r="C17" s="233">
        <v>31</v>
      </c>
      <c r="E17" s="181" t="s">
        <v>836</v>
      </c>
      <c r="F17" s="182"/>
      <c r="N17" s="173" t="str">
        <f t="shared" si="0"/>
        <v xml:space="preserve">q - </v>
      </c>
      <c r="O17" s="173" t="s">
        <v>219</v>
      </c>
    </row>
    <row r="18" spans="1:16">
      <c r="B18" s="232" t="s">
        <v>977</v>
      </c>
      <c r="C18" s="178" t="str">
        <f>Spolu!C4</f>
        <v>30811384</v>
      </c>
      <c r="E18" s="183" t="s">
        <v>1012</v>
      </c>
      <c r="F18" s="184" t="s">
        <v>1013</v>
      </c>
      <c r="N18" s="173" t="str">
        <f t="shared" si="0"/>
        <v xml:space="preserve">r - </v>
      </c>
      <c r="O18" s="173" t="s">
        <v>220</v>
      </c>
    </row>
    <row r="19" spans="1:16">
      <c r="E19" s="183" t="s">
        <v>835</v>
      </c>
      <c r="F19" s="184" t="s">
        <v>949</v>
      </c>
    </row>
    <row r="20" spans="1:16" ht="15.6" thickBot="1">
      <c r="A20" s="175" t="s">
        <v>770</v>
      </c>
      <c r="B20" s="179">
        <f>F6</f>
        <v>0</v>
      </c>
      <c r="E20" s="256" t="s">
        <v>965</v>
      </c>
      <c r="F20" s="258" t="s">
        <v>966</v>
      </c>
    </row>
    <row r="21" spans="1:16" ht="189" customHeight="1">
      <c r="B21" s="259"/>
      <c r="C21" s="180"/>
    </row>
    <row r="22" spans="1:16" ht="39.75" customHeight="1">
      <c r="B22" s="390" t="s">
        <v>839</v>
      </c>
      <c r="C22" s="390"/>
      <c r="N22" s="173" t="str">
        <f>O22&amp;" - "&amp;P22</f>
        <v>026 01 - Šport pre všetkých, školský a univerzitný šport</v>
      </c>
      <c r="O22" s="173" t="s">
        <v>7</v>
      </c>
      <c r="P22" s="173" t="s">
        <v>962</v>
      </c>
    </row>
    <row r="23" spans="1:16">
      <c r="N23" s="173" t="str">
        <f>O23&amp;" - "&amp;P23</f>
        <v>026 02 - Uznané športy</v>
      </c>
      <c r="O23" s="173" t="s">
        <v>6</v>
      </c>
      <c r="P23" s="173" t="s">
        <v>199</v>
      </c>
    </row>
    <row r="24" spans="1:16">
      <c r="N24" s="173" t="str">
        <f>O24&amp;" - "&amp;P24</f>
        <v>026 03 - Národné športové projekty</v>
      </c>
      <c r="O24" s="173" t="s">
        <v>10</v>
      </c>
      <c r="P24" s="173" t="s">
        <v>200</v>
      </c>
    </row>
    <row r="25" spans="1:16">
      <c r="N25" s="173" t="str">
        <f>O25&amp;" - "&amp;P25</f>
        <v>026 04 - Športová infraštruktúra</v>
      </c>
      <c r="O25" s="173" t="s">
        <v>9</v>
      </c>
      <c r="P25" s="173" t="s">
        <v>201</v>
      </c>
    </row>
    <row r="26" spans="1:16">
      <c r="N26" s="173" t="str">
        <f>O26&amp;" - "&amp;P26</f>
        <v>026 05 - Prierezové činnosti v športe</v>
      </c>
      <c r="O26" s="173" t="s">
        <v>12</v>
      </c>
      <c r="P26" s="173" t="s">
        <v>763</v>
      </c>
    </row>
    <row r="28" spans="1:16">
      <c r="N28" s="173" t="s">
        <v>832</v>
      </c>
    </row>
    <row r="29" spans="1:16">
      <c r="N29" s="173" t="s">
        <v>833</v>
      </c>
    </row>
    <row r="30" spans="1:16">
      <c r="N30" s="173" t="s">
        <v>834</v>
      </c>
    </row>
  </sheetData>
  <sheetProtection sheet="1" selectLockedCells="1"/>
  <mergeCells count="6">
    <mergeCell ref="B22:C22"/>
    <mergeCell ref="A1:C1"/>
    <mergeCell ref="E3:F4"/>
    <mergeCell ref="A12:C12"/>
    <mergeCell ref="A14:C14"/>
    <mergeCell ref="B15:C15"/>
  </mergeCells>
  <dataValidations count="1">
    <dataValidation type="list" allowBlank="1" showInputMessage="1" showErrorMessage="1" sqref="B15:C15">
      <formula1>$N$22:$N$26</formula1>
    </dataValidation>
  </dataValidations>
  <printOptions horizontalCentered="1"/>
  <pageMargins left="0.19685039370078741" right="0.19685039370078741" top="0.47244094488188981" bottom="0.47244094488188981" header="0.31496062992125984" footer="0.31496062992125984"/>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11</vt:i4>
      </vt:variant>
      <vt:variant>
        <vt:lpstr>Pomenované rozsahy</vt:lpstr>
      </vt:variant>
      <vt:variant>
        <vt:i4>8</vt:i4>
      </vt:variant>
    </vt:vector>
  </HeadingPairs>
  <TitlesOfParts>
    <vt:vector size="19" baseType="lpstr">
      <vt:lpstr>Usmernenie</vt:lpstr>
      <vt:lpstr>Príklady</vt:lpstr>
      <vt:lpstr>Príjmy</vt:lpstr>
      <vt:lpstr>Doklady</vt:lpstr>
      <vt:lpstr>Spolu</vt:lpstr>
      <vt:lpstr>Adr</vt:lpstr>
      <vt:lpstr>FP</vt:lpstr>
      <vt:lpstr>Cis</vt:lpstr>
      <vt:lpstr>Avízo - výnosy</vt:lpstr>
      <vt:lpstr>Avízo - vratka</vt:lpstr>
      <vt:lpstr>Skratky</vt:lpstr>
      <vt:lpstr>Príklady!Názvy_tlače</vt:lpstr>
      <vt:lpstr>Spolu!Názvy_tlače</vt:lpstr>
      <vt:lpstr>'Avízo - vratka'!Oblasť_tlače</vt:lpstr>
      <vt:lpstr>'Avízo - výnosy'!Oblasť_tlače</vt:lpstr>
      <vt:lpstr>Príjmy!Oblasť_tlače</vt:lpstr>
      <vt:lpstr>Skratky!Oblasť_tlače</vt:lpstr>
      <vt:lpstr>Spolu!Oblasť_tlače</vt:lpstr>
      <vt:lpstr>Usmernenie!Oblasť_tlače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Branislav Strečanský</dc:creator>
  <cp:lastModifiedBy>Sihelnik</cp:lastModifiedBy>
  <cp:lastPrinted>2022-04-13T09:19:36Z</cp:lastPrinted>
  <dcterms:created xsi:type="dcterms:W3CDTF">2017-02-20T06:20:12Z</dcterms:created>
  <dcterms:modified xsi:type="dcterms:W3CDTF">2022-04-13T09:23:07Z</dcterms:modified>
</cp:coreProperties>
</file>